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LY\DATOS\SIG\Mexico\BD\Analisis\Resultados\"/>
    </mc:Choice>
  </mc:AlternateContent>
  <bookViews>
    <workbookView xWindow="0" yWindow="0" windowWidth="20490" windowHeight="7350" firstSheet="10" activeTab="12"/>
  </bookViews>
  <sheets>
    <sheet name="Semanas" sheetId="7" r:id="rId1"/>
    <sheet name="Medidas_Base" sheetId="3" r:id="rId2"/>
    <sheet name="Base_01" sheetId="2" r:id="rId3"/>
    <sheet name="Base_02" sheetId="4" r:id="rId4"/>
    <sheet name="Base_03" sheetId="5" r:id="rId5"/>
    <sheet name="T_Cruzada" sheetId="8" r:id="rId6"/>
    <sheet name="Tipos_Medida" sheetId="16" r:id="rId7"/>
    <sheet name="Mobility_Google" sheetId="17" r:id="rId8"/>
    <sheet name="Medidas_Analisis" sheetId="6" r:id="rId9"/>
    <sheet name="Porcentaje" sheetId="18" r:id="rId10"/>
    <sheet name="Intermedio" sheetId="19" r:id="rId11"/>
    <sheet name="Analisis_INI" sheetId="15" r:id="rId12"/>
    <sheet name="Hoja1" sheetId="29" r:id="rId13"/>
    <sheet name="Hoja2" sheetId="30" r:id="rId14"/>
    <sheet name="Analisis_FIN" sheetId="20" r:id="rId15"/>
    <sheet name="Tabla_Miguel_Base" sheetId="22" r:id="rId16"/>
    <sheet name="Tabla_Miguel_Base_01" sheetId="25" r:id="rId17"/>
    <sheet name="Tabla_Miguel_Base_02" sheetId="27" r:id="rId18"/>
    <sheet name="Tabla_Miguel_Base_03" sheetId="28" r:id="rId19"/>
  </sheets>
  <calcPr calcId="162913"/>
  <pivotCaches>
    <pivotCache cacheId="6" r:id="rId20"/>
  </pivotCaches>
</workbook>
</file>

<file path=xl/calcChain.xml><?xml version="1.0" encoding="utf-8"?>
<calcChain xmlns="http://schemas.openxmlformats.org/spreadsheetml/2006/main">
  <c r="J3" i="20" l="1"/>
  <c r="J4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" i="20"/>
  <c r="I3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I267" i="20"/>
  <c r="I2" i="20"/>
  <c r="X231" i="20" l="1"/>
  <c r="Y231" i="20"/>
  <c r="Z231" i="20"/>
  <c r="X232" i="20"/>
  <c r="Y232" i="20"/>
  <c r="Z232" i="20" s="1"/>
  <c r="X233" i="20"/>
  <c r="Y233" i="20"/>
  <c r="Z233" i="20" s="1"/>
  <c r="X234" i="20"/>
  <c r="Y234" i="20"/>
  <c r="Z234" i="20"/>
  <c r="X235" i="20"/>
  <c r="Y235" i="20"/>
  <c r="Z235" i="20"/>
  <c r="X236" i="20"/>
  <c r="Y236" i="20"/>
  <c r="Z236" i="20" s="1"/>
  <c r="X237" i="20"/>
  <c r="Y237" i="20"/>
  <c r="Z237" i="20" s="1"/>
  <c r="X238" i="20"/>
  <c r="Y238" i="20"/>
  <c r="Z238" i="20"/>
  <c r="X239" i="20"/>
  <c r="Y239" i="20"/>
  <c r="Z239" i="20"/>
  <c r="X240" i="20"/>
  <c r="Y240" i="20"/>
  <c r="Z240" i="20" s="1"/>
  <c r="X241" i="20"/>
  <c r="Y241" i="20"/>
  <c r="Z241" i="20" s="1"/>
  <c r="X242" i="20"/>
  <c r="Y242" i="20"/>
  <c r="Z242" i="20"/>
  <c r="X243" i="20"/>
  <c r="Y243" i="20"/>
  <c r="Z243" i="20"/>
  <c r="X244" i="20"/>
  <c r="Y244" i="20"/>
  <c r="Z244" i="20" s="1"/>
  <c r="X245" i="20"/>
  <c r="Y245" i="20"/>
  <c r="Z245" i="20" s="1"/>
  <c r="X246" i="20"/>
  <c r="Y246" i="20"/>
  <c r="Z246" i="20"/>
  <c r="X247" i="20"/>
  <c r="Y247" i="20"/>
  <c r="Z247" i="20"/>
  <c r="X248" i="20"/>
  <c r="Y248" i="20"/>
  <c r="Z248" i="20" s="1"/>
  <c r="X249" i="20"/>
  <c r="Y249" i="20"/>
  <c r="Z249" i="20" s="1"/>
  <c r="X250" i="20"/>
  <c r="Y250" i="20"/>
  <c r="Z250" i="20"/>
  <c r="X251" i="20"/>
  <c r="Y251" i="20"/>
  <c r="Z251" i="20"/>
  <c r="X252" i="20"/>
  <c r="Y252" i="20"/>
  <c r="Z252" i="20" s="1"/>
  <c r="X253" i="20"/>
  <c r="Y253" i="20"/>
  <c r="Z253" i="20" s="1"/>
  <c r="X254" i="20"/>
  <c r="Y254" i="20"/>
  <c r="Z254" i="20"/>
  <c r="X255" i="20"/>
  <c r="Y255" i="20"/>
  <c r="Z255" i="20"/>
  <c r="X256" i="20"/>
  <c r="Y256" i="20"/>
  <c r="Z256" i="20" s="1"/>
  <c r="X257" i="20"/>
  <c r="Y257" i="20"/>
  <c r="Z257" i="20" s="1"/>
  <c r="X258" i="20"/>
  <c r="Y258" i="20"/>
  <c r="Z258" i="20"/>
  <c r="X259" i="20"/>
  <c r="Y259" i="20"/>
  <c r="Z259" i="20"/>
  <c r="X260" i="20"/>
  <c r="Y260" i="20"/>
  <c r="Z260" i="20" s="1"/>
  <c r="X261" i="20"/>
  <c r="Y261" i="20"/>
  <c r="Z261" i="20" s="1"/>
  <c r="X262" i="20"/>
  <c r="Y262" i="20"/>
  <c r="Z262" i="20"/>
  <c r="X263" i="20"/>
  <c r="Y263" i="20"/>
  <c r="Z263" i="20"/>
  <c r="X264" i="20"/>
  <c r="Y264" i="20"/>
  <c r="Z264" i="20" s="1"/>
  <c r="X265" i="20"/>
  <c r="Y265" i="20"/>
  <c r="Z265" i="20" s="1"/>
  <c r="X266" i="20"/>
  <c r="Y266" i="20"/>
  <c r="Z266" i="20"/>
  <c r="X267" i="20"/>
  <c r="Y267" i="20"/>
  <c r="Z267" i="20"/>
  <c r="G231" i="20"/>
  <c r="H231" i="20"/>
  <c r="K231" i="20"/>
  <c r="L231" i="20"/>
  <c r="M231" i="20"/>
  <c r="N231" i="20" s="1"/>
  <c r="G232" i="20"/>
  <c r="H232" i="20"/>
  <c r="K232" i="20"/>
  <c r="L232" i="20"/>
  <c r="M232" i="20"/>
  <c r="N232" i="20" s="1"/>
  <c r="G233" i="20"/>
  <c r="H233" i="20"/>
  <c r="K233" i="20"/>
  <c r="L233" i="20"/>
  <c r="M233" i="20"/>
  <c r="N233" i="20" s="1"/>
  <c r="G234" i="20"/>
  <c r="H234" i="20"/>
  <c r="K234" i="20"/>
  <c r="L234" i="20"/>
  <c r="M234" i="20"/>
  <c r="N234" i="20" s="1"/>
  <c r="G235" i="20"/>
  <c r="H235" i="20"/>
  <c r="K235" i="20"/>
  <c r="L235" i="20"/>
  <c r="M235" i="20"/>
  <c r="N235" i="20" s="1"/>
  <c r="G236" i="20"/>
  <c r="H236" i="20"/>
  <c r="K236" i="20"/>
  <c r="L236" i="20"/>
  <c r="M236" i="20"/>
  <c r="N236" i="20" s="1"/>
  <c r="G237" i="20"/>
  <c r="H237" i="20"/>
  <c r="K237" i="20"/>
  <c r="L237" i="20"/>
  <c r="M237" i="20"/>
  <c r="N237" i="20" s="1"/>
  <c r="G238" i="20"/>
  <c r="H238" i="20"/>
  <c r="K238" i="20"/>
  <c r="L238" i="20"/>
  <c r="M238" i="20"/>
  <c r="N238" i="20" s="1"/>
  <c r="G239" i="20"/>
  <c r="H239" i="20"/>
  <c r="K239" i="20"/>
  <c r="L239" i="20"/>
  <c r="M239" i="20"/>
  <c r="N239" i="20" s="1"/>
  <c r="G240" i="20"/>
  <c r="H240" i="20"/>
  <c r="K240" i="20"/>
  <c r="L240" i="20"/>
  <c r="M240" i="20"/>
  <c r="N240" i="20" s="1"/>
  <c r="G241" i="20"/>
  <c r="H241" i="20"/>
  <c r="K241" i="20"/>
  <c r="L241" i="20"/>
  <c r="M241" i="20"/>
  <c r="N241" i="20" s="1"/>
  <c r="G242" i="20"/>
  <c r="H242" i="20"/>
  <c r="K242" i="20"/>
  <c r="L242" i="20"/>
  <c r="M242" i="20"/>
  <c r="N242" i="20" s="1"/>
  <c r="G243" i="20"/>
  <c r="H243" i="20"/>
  <c r="K243" i="20"/>
  <c r="L243" i="20"/>
  <c r="M243" i="20"/>
  <c r="N243" i="20" s="1"/>
  <c r="G244" i="20"/>
  <c r="H244" i="20"/>
  <c r="K244" i="20"/>
  <c r="L244" i="20"/>
  <c r="M244" i="20"/>
  <c r="N244" i="20" s="1"/>
  <c r="G245" i="20"/>
  <c r="H245" i="20"/>
  <c r="K245" i="20"/>
  <c r="L245" i="20"/>
  <c r="M245" i="20"/>
  <c r="N245" i="20" s="1"/>
  <c r="G246" i="20"/>
  <c r="H246" i="20"/>
  <c r="K246" i="20"/>
  <c r="L246" i="20"/>
  <c r="M246" i="20"/>
  <c r="N246" i="20" s="1"/>
  <c r="G247" i="20"/>
  <c r="H247" i="20"/>
  <c r="K247" i="20"/>
  <c r="L247" i="20"/>
  <c r="M247" i="20"/>
  <c r="N247" i="20" s="1"/>
  <c r="G248" i="20"/>
  <c r="H248" i="20"/>
  <c r="K248" i="20"/>
  <c r="L248" i="20"/>
  <c r="M248" i="20"/>
  <c r="N248" i="20" s="1"/>
  <c r="G249" i="20"/>
  <c r="H249" i="20"/>
  <c r="K249" i="20"/>
  <c r="L249" i="20"/>
  <c r="M249" i="20"/>
  <c r="N249" i="20" s="1"/>
  <c r="G250" i="20"/>
  <c r="H250" i="20"/>
  <c r="K250" i="20"/>
  <c r="L250" i="20"/>
  <c r="M250" i="20"/>
  <c r="N250" i="20" s="1"/>
  <c r="G251" i="20"/>
  <c r="H251" i="20"/>
  <c r="K251" i="20"/>
  <c r="L251" i="20"/>
  <c r="M251" i="20"/>
  <c r="N251" i="20" s="1"/>
  <c r="G252" i="20"/>
  <c r="H252" i="20"/>
  <c r="K252" i="20"/>
  <c r="L252" i="20"/>
  <c r="M252" i="20"/>
  <c r="N252" i="20" s="1"/>
  <c r="G253" i="20"/>
  <c r="H253" i="20"/>
  <c r="K253" i="20"/>
  <c r="L253" i="20"/>
  <c r="M253" i="20"/>
  <c r="N253" i="20" s="1"/>
  <c r="G254" i="20"/>
  <c r="H254" i="20"/>
  <c r="K254" i="20"/>
  <c r="L254" i="20"/>
  <c r="M254" i="20"/>
  <c r="N254" i="20" s="1"/>
  <c r="G255" i="20"/>
  <c r="H255" i="20"/>
  <c r="K255" i="20"/>
  <c r="L255" i="20"/>
  <c r="M255" i="20"/>
  <c r="N255" i="20" s="1"/>
  <c r="G256" i="20"/>
  <c r="H256" i="20"/>
  <c r="K256" i="20"/>
  <c r="L256" i="20"/>
  <c r="M256" i="20"/>
  <c r="N256" i="20" s="1"/>
  <c r="G257" i="20"/>
  <c r="H257" i="20"/>
  <c r="K257" i="20"/>
  <c r="L257" i="20"/>
  <c r="M257" i="20"/>
  <c r="N257" i="20" s="1"/>
  <c r="G258" i="20"/>
  <c r="H258" i="20"/>
  <c r="K258" i="20"/>
  <c r="L258" i="20"/>
  <c r="M258" i="20"/>
  <c r="N258" i="20" s="1"/>
  <c r="G259" i="20"/>
  <c r="H259" i="20"/>
  <c r="K259" i="20"/>
  <c r="L259" i="20"/>
  <c r="M259" i="20"/>
  <c r="N259" i="20" s="1"/>
  <c r="G260" i="20"/>
  <c r="H260" i="20"/>
  <c r="K260" i="20"/>
  <c r="L260" i="20"/>
  <c r="M260" i="20"/>
  <c r="N260" i="20" s="1"/>
  <c r="G261" i="20"/>
  <c r="H261" i="20"/>
  <c r="K261" i="20"/>
  <c r="L261" i="20"/>
  <c r="M261" i="20"/>
  <c r="N261" i="20" s="1"/>
  <c r="G262" i="20"/>
  <c r="H262" i="20"/>
  <c r="K262" i="20"/>
  <c r="L262" i="20"/>
  <c r="M262" i="20"/>
  <c r="N262" i="20" s="1"/>
  <c r="G263" i="20"/>
  <c r="H263" i="20"/>
  <c r="K263" i="20"/>
  <c r="L263" i="20"/>
  <c r="M263" i="20"/>
  <c r="N263" i="20" s="1"/>
  <c r="G264" i="20"/>
  <c r="H264" i="20"/>
  <c r="K264" i="20"/>
  <c r="L264" i="20"/>
  <c r="M264" i="20"/>
  <c r="O264" i="20" s="1"/>
  <c r="G265" i="20"/>
  <c r="H265" i="20"/>
  <c r="K265" i="20"/>
  <c r="L265" i="20"/>
  <c r="M265" i="20"/>
  <c r="O265" i="20" s="1"/>
  <c r="G266" i="20"/>
  <c r="H266" i="20"/>
  <c r="K266" i="20"/>
  <c r="L266" i="20"/>
  <c r="M266" i="20"/>
  <c r="O266" i="20" s="1"/>
  <c r="G267" i="20"/>
  <c r="H267" i="20"/>
  <c r="K267" i="20"/>
  <c r="L267" i="20"/>
  <c r="M267" i="20"/>
  <c r="O267" i="20" s="1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" i="20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" i="15"/>
  <c r="N266" i="20" l="1"/>
  <c r="N264" i="20"/>
  <c r="P250" i="20"/>
  <c r="P248" i="20"/>
  <c r="P246" i="20"/>
  <c r="P244" i="20"/>
  <c r="P242" i="20"/>
  <c r="P240" i="20"/>
  <c r="P238" i="20"/>
  <c r="P236" i="20"/>
  <c r="P234" i="20"/>
  <c r="P232" i="20"/>
  <c r="N267" i="20"/>
  <c r="N265" i="20"/>
  <c r="P251" i="20"/>
  <c r="P249" i="20"/>
  <c r="P247" i="20"/>
  <c r="P245" i="20"/>
  <c r="P243" i="20"/>
  <c r="P241" i="20"/>
  <c r="P239" i="20"/>
  <c r="P237" i="20"/>
  <c r="P235" i="20"/>
  <c r="P233" i="20"/>
  <c r="P231" i="20"/>
  <c r="P267" i="20"/>
  <c r="P266" i="20"/>
  <c r="P265" i="20"/>
  <c r="P264" i="20"/>
  <c r="P263" i="20"/>
  <c r="P262" i="20"/>
  <c r="P261" i="20"/>
  <c r="P260" i="20"/>
  <c r="P259" i="20"/>
  <c r="P258" i="20"/>
  <c r="P257" i="20"/>
  <c r="P256" i="20"/>
  <c r="P255" i="20"/>
  <c r="P254" i="20"/>
  <c r="P253" i="20"/>
  <c r="P252" i="20"/>
  <c r="O263" i="20"/>
  <c r="O262" i="20"/>
  <c r="O261" i="20"/>
  <c r="O260" i="20"/>
  <c r="O259" i="20"/>
  <c r="O258" i="20"/>
  <c r="O257" i="20"/>
  <c r="O256" i="20"/>
  <c r="O255" i="20"/>
  <c r="O254" i="20"/>
  <c r="O253" i="20"/>
  <c r="O252" i="20"/>
  <c r="O251" i="20"/>
  <c r="O250" i="20"/>
  <c r="O249" i="20"/>
  <c r="O248" i="20"/>
  <c r="O247" i="20"/>
  <c r="O246" i="20"/>
  <c r="O245" i="20"/>
  <c r="O244" i="20"/>
  <c r="O243" i="20"/>
  <c r="O242" i="20"/>
  <c r="O241" i="20"/>
  <c r="O240" i="20"/>
  <c r="O239" i="20"/>
  <c r="O238" i="20"/>
  <c r="O237" i="20"/>
  <c r="O236" i="20"/>
  <c r="O235" i="20"/>
  <c r="O234" i="20"/>
  <c r="O233" i="20"/>
  <c r="O232" i="20"/>
  <c r="O231" i="20"/>
  <c r="M230" i="20"/>
  <c r="L230" i="20"/>
  <c r="K230" i="20"/>
  <c r="H230" i="20"/>
  <c r="M229" i="20"/>
  <c r="P229" i="20" s="1"/>
  <c r="L229" i="20"/>
  <c r="K229" i="20"/>
  <c r="H229" i="20"/>
  <c r="M228" i="20"/>
  <c r="N228" i="20" s="1"/>
  <c r="L228" i="20"/>
  <c r="K228" i="20"/>
  <c r="H228" i="20"/>
  <c r="M227" i="20"/>
  <c r="P227" i="20" s="1"/>
  <c r="L227" i="20"/>
  <c r="K227" i="20"/>
  <c r="H227" i="20"/>
  <c r="M226" i="20"/>
  <c r="O226" i="20" s="1"/>
  <c r="L226" i="20"/>
  <c r="K226" i="20"/>
  <c r="H226" i="20"/>
  <c r="M225" i="20"/>
  <c r="N225" i="20" s="1"/>
  <c r="L225" i="20"/>
  <c r="K225" i="20"/>
  <c r="H225" i="20"/>
  <c r="M224" i="20"/>
  <c r="L224" i="20"/>
  <c r="K224" i="20"/>
  <c r="H224" i="20"/>
  <c r="M223" i="20"/>
  <c r="P223" i="20" s="1"/>
  <c r="L223" i="20"/>
  <c r="K223" i="20"/>
  <c r="H223" i="20"/>
  <c r="M222" i="20"/>
  <c r="O222" i="20" s="1"/>
  <c r="L222" i="20"/>
  <c r="K222" i="20"/>
  <c r="H222" i="20"/>
  <c r="M221" i="20"/>
  <c r="N221" i="20" s="1"/>
  <c r="L221" i="20"/>
  <c r="K221" i="20"/>
  <c r="H221" i="20"/>
  <c r="M220" i="20"/>
  <c r="P220" i="20" s="1"/>
  <c r="L220" i="20"/>
  <c r="K220" i="20"/>
  <c r="H220" i="20"/>
  <c r="M219" i="20"/>
  <c r="P219" i="20" s="1"/>
  <c r="L219" i="20"/>
  <c r="K219" i="20"/>
  <c r="H219" i="20"/>
  <c r="M218" i="20"/>
  <c r="O218" i="20" s="1"/>
  <c r="L218" i="20"/>
  <c r="K218" i="20"/>
  <c r="H218" i="20"/>
  <c r="M217" i="20"/>
  <c r="N217" i="20" s="1"/>
  <c r="L217" i="20"/>
  <c r="K217" i="20"/>
  <c r="H217" i="20"/>
  <c r="M216" i="20"/>
  <c r="P216" i="20" s="1"/>
  <c r="L216" i="20"/>
  <c r="K216" i="20"/>
  <c r="H216" i="20"/>
  <c r="M215" i="20"/>
  <c r="P215" i="20" s="1"/>
  <c r="L215" i="20"/>
  <c r="K215" i="20"/>
  <c r="H215" i="20"/>
  <c r="M214" i="20"/>
  <c r="O214" i="20" s="1"/>
  <c r="L214" i="20"/>
  <c r="K214" i="20"/>
  <c r="H214" i="20"/>
  <c r="M213" i="20"/>
  <c r="N213" i="20" s="1"/>
  <c r="L213" i="20"/>
  <c r="K213" i="20"/>
  <c r="H213" i="20"/>
  <c r="M212" i="20"/>
  <c r="P212" i="20" s="1"/>
  <c r="L212" i="20"/>
  <c r="K212" i="20"/>
  <c r="H212" i="20"/>
  <c r="M211" i="20"/>
  <c r="P211" i="20" s="1"/>
  <c r="L211" i="20"/>
  <c r="K211" i="20"/>
  <c r="H211" i="20"/>
  <c r="M210" i="20"/>
  <c r="O210" i="20" s="1"/>
  <c r="L210" i="20"/>
  <c r="K210" i="20"/>
  <c r="H210" i="20"/>
  <c r="M209" i="20"/>
  <c r="N209" i="20" s="1"/>
  <c r="L209" i="20"/>
  <c r="K209" i="20"/>
  <c r="H209" i="20"/>
  <c r="M208" i="20"/>
  <c r="P208" i="20" s="1"/>
  <c r="L208" i="20"/>
  <c r="K208" i="20"/>
  <c r="H208" i="20"/>
  <c r="M207" i="20"/>
  <c r="P207" i="20" s="1"/>
  <c r="L207" i="20"/>
  <c r="K207" i="20"/>
  <c r="H207" i="20"/>
  <c r="M206" i="20"/>
  <c r="O206" i="20" s="1"/>
  <c r="L206" i="20"/>
  <c r="K206" i="20"/>
  <c r="H206" i="20"/>
  <c r="M205" i="20"/>
  <c r="N205" i="20" s="1"/>
  <c r="L205" i="20"/>
  <c r="K205" i="20"/>
  <c r="H205" i="20"/>
  <c r="M204" i="20"/>
  <c r="P204" i="20" s="1"/>
  <c r="L204" i="20"/>
  <c r="K204" i="20"/>
  <c r="H204" i="20"/>
  <c r="M203" i="20"/>
  <c r="P203" i="20" s="1"/>
  <c r="L203" i="20"/>
  <c r="K203" i="20"/>
  <c r="H203" i="20"/>
  <c r="M202" i="20"/>
  <c r="O202" i="20" s="1"/>
  <c r="L202" i="20"/>
  <c r="K202" i="20"/>
  <c r="H202" i="20"/>
  <c r="M201" i="20"/>
  <c r="N201" i="20" s="1"/>
  <c r="L201" i="20"/>
  <c r="K201" i="20"/>
  <c r="H201" i="20"/>
  <c r="O200" i="20"/>
  <c r="M200" i="20"/>
  <c r="P200" i="20" s="1"/>
  <c r="L200" i="20"/>
  <c r="K200" i="20"/>
  <c r="X200" i="20" s="1"/>
  <c r="H200" i="20"/>
  <c r="M199" i="20"/>
  <c r="P199" i="20" s="1"/>
  <c r="L199" i="20"/>
  <c r="K199" i="20"/>
  <c r="X199" i="20" s="1"/>
  <c r="H199" i="20"/>
  <c r="M198" i="20"/>
  <c r="O198" i="20" s="1"/>
  <c r="L198" i="20"/>
  <c r="K198" i="20"/>
  <c r="X198" i="20" s="1"/>
  <c r="H198" i="20"/>
  <c r="M197" i="20"/>
  <c r="N197" i="20" s="1"/>
  <c r="L197" i="20"/>
  <c r="K197" i="20"/>
  <c r="X197" i="20" s="1"/>
  <c r="H197" i="20"/>
  <c r="M196" i="20"/>
  <c r="P196" i="20" s="1"/>
  <c r="L196" i="20"/>
  <c r="K196" i="20"/>
  <c r="X196" i="20" s="1"/>
  <c r="H196" i="20"/>
  <c r="M195" i="20"/>
  <c r="P195" i="20" s="1"/>
  <c r="L195" i="20"/>
  <c r="K195" i="20"/>
  <c r="X195" i="20" s="1"/>
  <c r="H195" i="20"/>
  <c r="M194" i="20"/>
  <c r="O194" i="20" s="1"/>
  <c r="L194" i="20"/>
  <c r="K194" i="20"/>
  <c r="X194" i="20" s="1"/>
  <c r="H194" i="20"/>
  <c r="M193" i="20"/>
  <c r="N193" i="20" s="1"/>
  <c r="L193" i="20"/>
  <c r="K193" i="20"/>
  <c r="X193" i="20" s="1"/>
  <c r="H193" i="20"/>
  <c r="M192" i="20"/>
  <c r="P192" i="20" s="1"/>
  <c r="L192" i="20"/>
  <c r="K192" i="20"/>
  <c r="X192" i="20" s="1"/>
  <c r="H192" i="20"/>
  <c r="M191" i="20"/>
  <c r="P191" i="20" s="1"/>
  <c r="L191" i="20"/>
  <c r="K191" i="20"/>
  <c r="X191" i="20" s="1"/>
  <c r="H191" i="20"/>
  <c r="M190" i="20"/>
  <c r="O190" i="20" s="1"/>
  <c r="L190" i="20"/>
  <c r="K190" i="20"/>
  <c r="X190" i="20" s="1"/>
  <c r="H190" i="20"/>
  <c r="M189" i="20"/>
  <c r="N189" i="20" s="1"/>
  <c r="L189" i="20"/>
  <c r="K189" i="20"/>
  <c r="X189" i="20" s="1"/>
  <c r="H189" i="20"/>
  <c r="M188" i="20"/>
  <c r="P188" i="20" s="1"/>
  <c r="L188" i="20"/>
  <c r="K188" i="20"/>
  <c r="X188" i="20" s="1"/>
  <c r="H188" i="20"/>
  <c r="M187" i="20"/>
  <c r="O187" i="20" s="1"/>
  <c r="L187" i="20"/>
  <c r="K187" i="20"/>
  <c r="X187" i="20" s="1"/>
  <c r="H187" i="20"/>
  <c r="M186" i="20"/>
  <c r="N186" i="20" s="1"/>
  <c r="L186" i="20"/>
  <c r="K186" i="20"/>
  <c r="X186" i="20" s="1"/>
  <c r="H186" i="20"/>
  <c r="M185" i="20"/>
  <c r="O185" i="20" s="1"/>
  <c r="L185" i="20"/>
  <c r="K185" i="20"/>
  <c r="X185" i="20" s="1"/>
  <c r="H185" i="20"/>
  <c r="M184" i="20"/>
  <c r="P184" i="20" s="1"/>
  <c r="L184" i="20"/>
  <c r="K184" i="20"/>
  <c r="X184" i="20" s="1"/>
  <c r="H184" i="20"/>
  <c r="M183" i="20"/>
  <c r="P183" i="20" s="1"/>
  <c r="L183" i="20"/>
  <c r="K183" i="20"/>
  <c r="X183" i="20" s="1"/>
  <c r="H183" i="20"/>
  <c r="M182" i="20"/>
  <c r="L182" i="20"/>
  <c r="K182" i="20"/>
  <c r="X182" i="20" s="1"/>
  <c r="H182" i="20"/>
  <c r="M181" i="20"/>
  <c r="O181" i="20" s="1"/>
  <c r="L181" i="20"/>
  <c r="K181" i="20"/>
  <c r="X181" i="20" s="1"/>
  <c r="H181" i="20"/>
  <c r="M180" i="20"/>
  <c r="P180" i="20" s="1"/>
  <c r="L180" i="20"/>
  <c r="K180" i="20"/>
  <c r="X180" i="20" s="1"/>
  <c r="H180" i="20"/>
  <c r="M179" i="20"/>
  <c r="P179" i="20" s="1"/>
  <c r="L179" i="20"/>
  <c r="K179" i="20"/>
  <c r="X179" i="20" s="1"/>
  <c r="H179" i="20"/>
  <c r="M178" i="20"/>
  <c r="L178" i="20"/>
  <c r="K178" i="20"/>
  <c r="X178" i="20" s="1"/>
  <c r="H178" i="20"/>
  <c r="M177" i="20"/>
  <c r="P177" i="20" s="1"/>
  <c r="L177" i="20"/>
  <c r="K177" i="20"/>
  <c r="X177" i="20" s="1"/>
  <c r="H177" i="20"/>
  <c r="M176" i="20"/>
  <c r="L176" i="20"/>
  <c r="K176" i="20"/>
  <c r="X176" i="20" s="1"/>
  <c r="H176" i="20"/>
  <c r="M175" i="20"/>
  <c r="L175" i="20"/>
  <c r="K175" i="20"/>
  <c r="X175" i="20" s="1"/>
  <c r="H175" i="20"/>
  <c r="M174" i="20"/>
  <c r="N174" i="20" s="1"/>
  <c r="L174" i="20"/>
  <c r="K174" i="20"/>
  <c r="X174" i="20" s="1"/>
  <c r="H174" i="20"/>
  <c r="M173" i="20"/>
  <c r="L173" i="20"/>
  <c r="K173" i="20"/>
  <c r="X173" i="20" s="1"/>
  <c r="H173" i="20"/>
  <c r="M172" i="20"/>
  <c r="N172" i="20" s="1"/>
  <c r="L172" i="20"/>
  <c r="K172" i="20"/>
  <c r="X172" i="20" s="1"/>
  <c r="H172" i="20"/>
  <c r="M171" i="20"/>
  <c r="P171" i="20" s="1"/>
  <c r="L171" i="20"/>
  <c r="K171" i="20"/>
  <c r="X171" i="20" s="1"/>
  <c r="H171" i="20"/>
  <c r="M170" i="20"/>
  <c r="N170" i="20" s="1"/>
  <c r="L170" i="20"/>
  <c r="K170" i="20"/>
  <c r="X170" i="20" s="1"/>
  <c r="H170" i="20"/>
  <c r="M169" i="20"/>
  <c r="P169" i="20" s="1"/>
  <c r="L169" i="20"/>
  <c r="K169" i="20"/>
  <c r="X169" i="20" s="1"/>
  <c r="H169" i="20"/>
  <c r="M168" i="20"/>
  <c r="L168" i="20"/>
  <c r="K168" i="20"/>
  <c r="X168" i="20" s="1"/>
  <c r="H168" i="20"/>
  <c r="M167" i="20"/>
  <c r="L167" i="20"/>
  <c r="K167" i="20"/>
  <c r="X167" i="20" s="1"/>
  <c r="H167" i="20"/>
  <c r="M166" i="20"/>
  <c r="P166" i="20" s="1"/>
  <c r="L166" i="20"/>
  <c r="K166" i="20"/>
  <c r="X166" i="20" s="1"/>
  <c r="H166" i="20"/>
  <c r="M165" i="20"/>
  <c r="O165" i="20" s="1"/>
  <c r="L165" i="20"/>
  <c r="K165" i="20"/>
  <c r="X165" i="20" s="1"/>
  <c r="H165" i="20"/>
  <c r="M164" i="20"/>
  <c r="L164" i="20"/>
  <c r="K164" i="20"/>
  <c r="X164" i="20" s="1"/>
  <c r="H164" i="20"/>
  <c r="M163" i="20"/>
  <c r="N163" i="20" s="1"/>
  <c r="L163" i="20"/>
  <c r="K163" i="20"/>
  <c r="X163" i="20" s="1"/>
  <c r="H163" i="20"/>
  <c r="M162" i="20"/>
  <c r="P162" i="20" s="1"/>
  <c r="L162" i="20"/>
  <c r="K162" i="20"/>
  <c r="X162" i="20" s="1"/>
  <c r="H162" i="20"/>
  <c r="M161" i="20"/>
  <c r="O161" i="20" s="1"/>
  <c r="L161" i="20"/>
  <c r="K161" i="20"/>
  <c r="X161" i="20" s="1"/>
  <c r="H161" i="20"/>
  <c r="M160" i="20"/>
  <c r="L160" i="20"/>
  <c r="K160" i="20"/>
  <c r="X160" i="20" s="1"/>
  <c r="H160" i="20"/>
  <c r="M159" i="20"/>
  <c r="P159" i="20" s="1"/>
  <c r="L159" i="20"/>
  <c r="K159" i="20"/>
  <c r="X159" i="20" s="1"/>
  <c r="H159" i="20"/>
  <c r="M158" i="20"/>
  <c r="P158" i="20" s="1"/>
  <c r="L158" i="20"/>
  <c r="K158" i="20"/>
  <c r="X158" i="20" s="1"/>
  <c r="H158" i="20"/>
  <c r="M157" i="20"/>
  <c r="L157" i="20"/>
  <c r="K157" i="20"/>
  <c r="X157" i="20" s="1"/>
  <c r="H157" i="20"/>
  <c r="M156" i="20"/>
  <c r="L156" i="20"/>
  <c r="K156" i="20"/>
  <c r="X156" i="20" s="1"/>
  <c r="H156" i="20"/>
  <c r="M155" i="20"/>
  <c r="P155" i="20" s="1"/>
  <c r="L155" i="20"/>
  <c r="K155" i="20"/>
  <c r="X155" i="20" s="1"/>
  <c r="H155" i="20"/>
  <c r="M154" i="20"/>
  <c r="P154" i="20" s="1"/>
  <c r="L154" i="20"/>
  <c r="K154" i="20"/>
  <c r="X154" i="20" s="1"/>
  <c r="H154" i="20"/>
  <c r="M153" i="20"/>
  <c r="O153" i="20" s="1"/>
  <c r="L153" i="20"/>
  <c r="K153" i="20"/>
  <c r="X153" i="20" s="1"/>
  <c r="H153" i="20"/>
  <c r="M152" i="20"/>
  <c r="L152" i="20"/>
  <c r="K152" i="20"/>
  <c r="X152" i="20" s="1"/>
  <c r="H152" i="20"/>
  <c r="M151" i="20"/>
  <c r="N151" i="20" s="1"/>
  <c r="L151" i="20"/>
  <c r="K151" i="20"/>
  <c r="X151" i="20" s="1"/>
  <c r="H151" i="20"/>
  <c r="M150" i="20"/>
  <c r="P150" i="20" s="1"/>
  <c r="L150" i="20"/>
  <c r="K150" i="20"/>
  <c r="X150" i="20" s="1"/>
  <c r="H150" i="20"/>
  <c r="M149" i="20"/>
  <c r="L149" i="20"/>
  <c r="K149" i="20"/>
  <c r="X149" i="20" s="1"/>
  <c r="H149" i="20"/>
  <c r="M148" i="20"/>
  <c r="L148" i="20"/>
  <c r="K148" i="20"/>
  <c r="X148" i="20" s="1"/>
  <c r="H148" i="20"/>
  <c r="M147" i="20"/>
  <c r="P147" i="20" s="1"/>
  <c r="L147" i="20"/>
  <c r="K147" i="20"/>
  <c r="X147" i="20" s="1"/>
  <c r="H147" i="20"/>
  <c r="M146" i="20"/>
  <c r="P146" i="20" s="1"/>
  <c r="L146" i="20"/>
  <c r="K146" i="20"/>
  <c r="X146" i="20" s="1"/>
  <c r="H146" i="20"/>
  <c r="M145" i="20"/>
  <c r="O145" i="20" s="1"/>
  <c r="L145" i="20"/>
  <c r="K145" i="20"/>
  <c r="X145" i="20" s="1"/>
  <c r="H145" i="20"/>
  <c r="M144" i="20"/>
  <c r="L144" i="20"/>
  <c r="K144" i="20"/>
  <c r="X144" i="20" s="1"/>
  <c r="H144" i="20"/>
  <c r="M143" i="20"/>
  <c r="L143" i="20"/>
  <c r="K143" i="20"/>
  <c r="X143" i="20" s="1"/>
  <c r="H143" i="20"/>
  <c r="M142" i="20"/>
  <c r="L142" i="20"/>
  <c r="K142" i="20"/>
  <c r="X142" i="20" s="1"/>
  <c r="H142" i="20"/>
  <c r="M141" i="20"/>
  <c r="P141" i="20" s="1"/>
  <c r="L141" i="20"/>
  <c r="K141" i="20"/>
  <c r="X141" i="20" s="1"/>
  <c r="H141" i="20"/>
  <c r="M140" i="20"/>
  <c r="N140" i="20" s="1"/>
  <c r="L140" i="20"/>
  <c r="K140" i="20"/>
  <c r="X140" i="20" s="1"/>
  <c r="H140" i="20"/>
  <c r="M139" i="20"/>
  <c r="O139" i="20" s="1"/>
  <c r="L139" i="20"/>
  <c r="K139" i="20"/>
  <c r="X139" i="20" s="1"/>
  <c r="H139" i="20"/>
  <c r="M138" i="20"/>
  <c r="L138" i="20"/>
  <c r="K138" i="20"/>
  <c r="X138" i="20" s="1"/>
  <c r="H138" i="20"/>
  <c r="M137" i="20"/>
  <c r="L137" i="20"/>
  <c r="K137" i="20"/>
  <c r="X137" i="20" s="1"/>
  <c r="H137" i="20"/>
  <c r="M136" i="20"/>
  <c r="N136" i="20" s="1"/>
  <c r="L136" i="20"/>
  <c r="K136" i="20"/>
  <c r="X136" i="20" s="1"/>
  <c r="H136" i="20"/>
  <c r="M135" i="20"/>
  <c r="O135" i="20" s="1"/>
  <c r="L135" i="20"/>
  <c r="K135" i="20"/>
  <c r="X135" i="20" s="1"/>
  <c r="H135" i="20"/>
  <c r="M134" i="20"/>
  <c r="L134" i="20"/>
  <c r="K134" i="20"/>
  <c r="X134" i="20" s="1"/>
  <c r="H134" i="20"/>
  <c r="M133" i="20"/>
  <c r="P133" i="20" s="1"/>
  <c r="L133" i="20"/>
  <c r="K133" i="20"/>
  <c r="X133" i="20" s="1"/>
  <c r="H133" i="20"/>
  <c r="M132" i="20"/>
  <c r="L132" i="20"/>
  <c r="K132" i="20"/>
  <c r="X132" i="20" s="1"/>
  <c r="H132" i="20"/>
  <c r="M131" i="20"/>
  <c r="O131" i="20" s="1"/>
  <c r="L131" i="20"/>
  <c r="K131" i="20"/>
  <c r="X131" i="20" s="1"/>
  <c r="H131" i="20"/>
  <c r="M130" i="20"/>
  <c r="L130" i="20"/>
  <c r="K130" i="20"/>
  <c r="X130" i="20" s="1"/>
  <c r="H130" i="20"/>
  <c r="M129" i="20"/>
  <c r="P129" i="20" s="1"/>
  <c r="L129" i="20"/>
  <c r="K129" i="20"/>
  <c r="X129" i="20" s="1"/>
  <c r="H129" i="20"/>
  <c r="M128" i="20"/>
  <c r="L128" i="20"/>
  <c r="K128" i="20"/>
  <c r="X128" i="20" s="1"/>
  <c r="H128" i="20"/>
  <c r="M127" i="20"/>
  <c r="L127" i="20"/>
  <c r="K127" i="20"/>
  <c r="X127" i="20" s="1"/>
  <c r="H127" i="20"/>
  <c r="M126" i="20"/>
  <c r="L126" i="20"/>
  <c r="K126" i="20"/>
  <c r="X126" i="20" s="1"/>
  <c r="H126" i="20"/>
  <c r="M125" i="20"/>
  <c r="P125" i="20" s="1"/>
  <c r="L125" i="20"/>
  <c r="K125" i="20"/>
  <c r="X125" i="20" s="1"/>
  <c r="H125" i="20"/>
  <c r="M124" i="20"/>
  <c r="N124" i="20" s="1"/>
  <c r="L124" i="20"/>
  <c r="K124" i="20"/>
  <c r="X124" i="20" s="1"/>
  <c r="H124" i="20"/>
  <c r="M123" i="20"/>
  <c r="O123" i="20" s="1"/>
  <c r="L123" i="20"/>
  <c r="K123" i="20"/>
  <c r="X123" i="20" s="1"/>
  <c r="H123" i="20"/>
  <c r="M122" i="20"/>
  <c r="O122" i="20" s="1"/>
  <c r="L122" i="20"/>
  <c r="K122" i="20"/>
  <c r="X122" i="20" s="1"/>
  <c r="H122" i="20"/>
  <c r="M121" i="20"/>
  <c r="L121" i="20"/>
  <c r="K121" i="20"/>
  <c r="X121" i="20" s="1"/>
  <c r="H121" i="20"/>
  <c r="M120" i="20"/>
  <c r="L120" i="20"/>
  <c r="K120" i="20"/>
  <c r="X120" i="20" s="1"/>
  <c r="H120" i="20"/>
  <c r="M119" i="20"/>
  <c r="O119" i="20" s="1"/>
  <c r="L119" i="20"/>
  <c r="K119" i="20"/>
  <c r="X119" i="20" s="1"/>
  <c r="H119" i="20"/>
  <c r="M118" i="20"/>
  <c r="L118" i="20"/>
  <c r="K118" i="20"/>
  <c r="X118" i="20" s="1"/>
  <c r="H118" i="20"/>
  <c r="M117" i="20"/>
  <c r="N117" i="20" s="1"/>
  <c r="L117" i="20"/>
  <c r="K117" i="20"/>
  <c r="X117" i="20" s="1"/>
  <c r="H117" i="20"/>
  <c r="M116" i="20"/>
  <c r="O116" i="20" s="1"/>
  <c r="L116" i="20"/>
  <c r="K116" i="20"/>
  <c r="X116" i="20" s="1"/>
  <c r="H116" i="20"/>
  <c r="M115" i="20"/>
  <c r="O115" i="20" s="1"/>
  <c r="L115" i="20"/>
  <c r="K115" i="20"/>
  <c r="X115" i="20" s="1"/>
  <c r="H115" i="20"/>
  <c r="M114" i="20"/>
  <c r="N114" i="20" s="1"/>
  <c r="L114" i="20"/>
  <c r="K114" i="20"/>
  <c r="X114" i="20" s="1"/>
  <c r="H114" i="20"/>
  <c r="M113" i="20"/>
  <c r="O113" i="20" s="1"/>
  <c r="L113" i="20"/>
  <c r="K113" i="20"/>
  <c r="X113" i="20" s="1"/>
  <c r="H113" i="20"/>
  <c r="M112" i="20"/>
  <c r="P112" i="20" s="1"/>
  <c r="L112" i="20"/>
  <c r="K112" i="20"/>
  <c r="X112" i="20" s="1"/>
  <c r="H112" i="20"/>
  <c r="M111" i="20"/>
  <c r="L111" i="20"/>
  <c r="K111" i="20"/>
  <c r="X111" i="20" s="1"/>
  <c r="H111" i="20"/>
  <c r="M110" i="20"/>
  <c r="N110" i="20" s="1"/>
  <c r="L110" i="20"/>
  <c r="K110" i="20"/>
  <c r="X110" i="20" s="1"/>
  <c r="H110" i="20"/>
  <c r="M109" i="20"/>
  <c r="N109" i="20" s="1"/>
  <c r="L109" i="20"/>
  <c r="K109" i="20"/>
  <c r="X109" i="20" s="1"/>
  <c r="H109" i="20"/>
  <c r="M108" i="20"/>
  <c r="P108" i="20" s="1"/>
  <c r="L108" i="20"/>
  <c r="K108" i="20"/>
  <c r="X108" i="20" s="1"/>
  <c r="H108" i="20"/>
  <c r="M107" i="20"/>
  <c r="O107" i="20" s="1"/>
  <c r="L107" i="20"/>
  <c r="K107" i="20"/>
  <c r="X107" i="20" s="1"/>
  <c r="H107" i="20"/>
  <c r="M106" i="20"/>
  <c r="N106" i="20" s="1"/>
  <c r="L106" i="20"/>
  <c r="K106" i="20"/>
  <c r="X106" i="20" s="1"/>
  <c r="H106" i="20"/>
  <c r="M105" i="20"/>
  <c r="P105" i="20" s="1"/>
  <c r="L105" i="20"/>
  <c r="K105" i="20"/>
  <c r="X105" i="20" s="1"/>
  <c r="H105" i="20"/>
  <c r="M104" i="20"/>
  <c r="P104" i="20" s="1"/>
  <c r="L104" i="20"/>
  <c r="K104" i="20"/>
  <c r="X104" i="20" s="1"/>
  <c r="H104" i="20"/>
  <c r="M103" i="20"/>
  <c r="O103" i="20" s="1"/>
  <c r="L103" i="20"/>
  <c r="K103" i="20"/>
  <c r="X103" i="20" s="1"/>
  <c r="H103" i="20"/>
  <c r="M102" i="20"/>
  <c r="N102" i="20" s="1"/>
  <c r="L102" i="20"/>
  <c r="K102" i="20"/>
  <c r="X102" i="20" s="1"/>
  <c r="H102" i="20"/>
  <c r="M101" i="20"/>
  <c r="O101" i="20" s="1"/>
  <c r="L101" i="20"/>
  <c r="K101" i="20"/>
  <c r="X101" i="20" s="1"/>
  <c r="H101" i="20"/>
  <c r="M100" i="20"/>
  <c r="L100" i="20"/>
  <c r="K100" i="20"/>
  <c r="X100" i="20" s="1"/>
  <c r="H100" i="20"/>
  <c r="M99" i="20"/>
  <c r="N99" i="20" s="1"/>
  <c r="L99" i="20"/>
  <c r="K99" i="20"/>
  <c r="X99" i="20" s="1"/>
  <c r="H99" i="20"/>
  <c r="M98" i="20"/>
  <c r="L98" i="20"/>
  <c r="K98" i="20"/>
  <c r="X98" i="20" s="1"/>
  <c r="H98" i="20"/>
  <c r="M97" i="20"/>
  <c r="N97" i="20" s="1"/>
  <c r="L97" i="20"/>
  <c r="K97" i="20"/>
  <c r="X97" i="20" s="1"/>
  <c r="H97" i="20"/>
  <c r="M96" i="20"/>
  <c r="N96" i="20" s="1"/>
  <c r="L96" i="20"/>
  <c r="K96" i="20"/>
  <c r="X96" i="20" s="1"/>
  <c r="H96" i="20"/>
  <c r="M95" i="20"/>
  <c r="N95" i="20" s="1"/>
  <c r="L95" i="20"/>
  <c r="K95" i="20"/>
  <c r="X95" i="20" s="1"/>
  <c r="H95" i="20"/>
  <c r="M94" i="20"/>
  <c r="O94" i="20" s="1"/>
  <c r="L94" i="20"/>
  <c r="K94" i="20"/>
  <c r="X94" i="20" s="1"/>
  <c r="H94" i="20"/>
  <c r="M93" i="20"/>
  <c r="L93" i="20"/>
  <c r="K93" i="20"/>
  <c r="X93" i="20" s="1"/>
  <c r="H93" i="20"/>
  <c r="M92" i="20"/>
  <c r="N92" i="20" s="1"/>
  <c r="L92" i="20"/>
  <c r="K92" i="20"/>
  <c r="X92" i="20" s="1"/>
  <c r="H92" i="20"/>
  <c r="M91" i="20"/>
  <c r="N91" i="20" s="1"/>
  <c r="L91" i="20"/>
  <c r="K91" i="20"/>
  <c r="X91" i="20" s="1"/>
  <c r="H91" i="20"/>
  <c r="M90" i="20"/>
  <c r="L90" i="20"/>
  <c r="K90" i="20"/>
  <c r="X90" i="20" s="1"/>
  <c r="H90" i="20"/>
  <c r="M89" i="20"/>
  <c r="N89" i="20" s="1"/>
  <c r="L89" i="20"/>
  <c r="K89" i="20"/>
  <c r="X89" i="20" s="1"/>
  <c r="H89" i="20"/>
  <c r="M88" i="20"/>
  <c r="N88" i="20" s="1"/>
  <c r="L88" i="20"/>
  <c r="K88" i="20"/>
  <c r="X88" i="20" s="1"/>
  <c r="H88" i="20"/>
  <c r="M87" i="20"/>
  <c r="N87" i="20" s="1"/>
  <c r="L87" i="20"/>
  <c r="K87" i="20"/>
  <c r="X87" i="20" s="1"/>
  <c r="H87" i="20"/>
  <c r="M86" i="20"/>
  <c r="O86" i="20" s="1"/>
  <c r="L86" i="20"/>
  <c r="K86" i="20"/>
  <c r="X86" i="20" s="1"/>
  <c r="H86" i="20"/>
  <c r="M85" i="20"/>
  <c r="O85" i="20" s="1"/>
  <c r="L85" i="20"/>
  <c r="K85" i="20"/>
  <c r="X85" i="20" s="1"/>
  <c r="H85" i="20"/>
  <c r="M84" i="20"/>
  <c r="L84" i="20"/>
  <c r="K84" i="20"/>
  <c r="X84" i="20" s="1"/>
  <c r="H84" i="20"/>
  <c r="M83" i="20"/>
  <c r="N83" i="20" s="1"/>
  <c r="L83" i="20"/>
  <c r="K83" i="20"/>
  <c r="X83" i="20" s="1"/>
  <c r="H83" i="20"/>
  <c r="M82" i="20"/>
  <c r="L82" i="20"/>
  <c r="K82" i="20"/>
  <c r="X82" i="20" s="1"/>
  <c r="H82" i="20"/>
  <c r="M81" i="20"/>
  <c r="N81" i="20" s="1"/>
  <c r="L81" i="20"/>
  <c r="K81" i="20"/>
  <c r="X81" i="20" s="1"/>
  <c r="H81" i="20"/>
  <c r="M80" i="20"/>
  <c r="N80" i="20" s="1"/>
  <c r="L80" i="20"/>
  <c r="K80" i="20"/>
  <c r="X80" i="20" s="1"/>
  <c r="H80" i="20"/>
  <c r="M79" i="20"/>
  <c r="N79" i="20" s="1"/>
  <c r="L79" i="20"/>
  <c r="K79" i="20"/>
  <c r="X79" i="20" s="1"/>
  <c r="H79" i="20"/>
  <c r="M78" i="20"/>
  <c r="O78" i="20" s="1"/>
  <c r="L78" i="20"/>
  <c r="K78" i="20"/>
  <c r="X78" i="20" s="1"/>
  <c r="H78" i="20"/>
  <c r="M77" i="20"/>
  <c r="N77" i="20" s="1"/>
  <c r="L77" i="20"/>
  <c r="K77" i="20"/>
  <c r="X77" i="20" s="1"/>
  <c r="H77" i="20"/>
  <c r="M76" i="20"/>
  <c r="P76" i="20" s="1"/>
  <c r="L76" i="20"/>
  <c r="K76" i="20"/>
  <c r="X76" i="20" s="1"/>
  <c r="H76" i="20"/>
  <c r="M75" i="20"/>
  <c r="N75" i="20" s="1"/>
  <c r="L75" i="20"/>
  <c r="K75" i="20"/>
  <c r="X75" i="20" s="1"/>
  <c r="H75" i="20"/>
  <c r="M74" i="20"/>
  <c r="O74" i="20" s="1"/>
  <c r="L74" i="20"/>
  <c r="K74" i="20"/>
  <c r="X74" i="20" s="1"/>
  <c r="H74" i="20"/>
  <c r="M73" i="20"/>
  <c r="P73" i="20" s="1"/>
  <c r="L73" i="20"/>
  <c r="K73" i="20"/>
  <c r="X73" i="20" s="1"/>
  <c r="H73" i="20"/>
  <c r="M72" i="20"/>
  <c r="P72" i="20" s="1"/>
  <c r="L72" i="20"/>
  <c r="K72" i="20"/>
  <c r="X72" i="20" s="1"/>
  <c r="H72" i="20"/>
  <c r="M71" i="20"/>
  <c r="N71" i="20" s="1"/>
  <c r="L71" i="20"/>
  <c r="K71" i="20"/>
  <c r="X71" i="20" s="1"/>
  <c r="H71" i="20"/>
  <c r="M70" i="20"/>
  <c r="O70" i="20" s="1"/>
  <c r="L70" i="20"/>
  <c r="K70" i="20"/>
  <c r="X70" i="20" s="1"/>
  <c r="H70" i="20"/>
  <c r="M69" i="20"/>
  <c r="N69" i="20" s="1"/>
  <c r="L69" i="20"/>
  <c r="K69" i="20"/>
  <c r="X69" i="20" s="1"/>
  <c r="H69" i="20"/>
  <c r="M68" i="20"/>
  <c r="N68" i="20" s="1"/>
  <c r="L68" i="20"/>
  <c r="K68" i="20"/>
  <c r="X68" i="20" s="1"/>
  <c r="H68" i="20"/>
  <c r="M67" i="20"/>
  <c r="N67" i="20" s="1"/>
  <c r="L67" i="20"/>
  <c r="K67" i="20"/>
  <c r="X67" i="20" s="1"/>
  <c r="H67" i="20"/>
  <c r="M66" i="20"/>
  <c r="O66" i="20" s="1"/>
  <c r="L66" i="20"/>
  <c r="K66" i="20"/>
  <c r="X66" i="20" s="1"/>
  <c r="H66" i="20"/>
  <c r="M65" i="20"/>
  <c r="L65" i="20"/>
  <c r="K65" i="20"/>
  <c r="X65" i="20" s="1"/>
  <c r="H65" i="20"/>
  <c r="M64" i="20"/>
  <c r="P64" i="20" s="1"/>
  <c r="L64" i="20"/>
  <c r="K64" i="20"/>
  <c r="X64" i="20" s="1"/>
  <c r="H64" i="20"/>
  <c r="M63" i="20"/>
  <c r="N63" i="20" s="1"/>
  <c r="L63" i="20"/>
  <c r="K63" i="20"/>
  <c r="X63" i="20" s="1"/>
  <c r="H63" i="20"/>
  <c r="M62" i="20"/>
  <c r="O62" i="20" s="1"/>
  <c r="L62" i="20"/>
  <c r="K62" i="20"/>
  <c r="X62" i="20" s="1"/>
  <c r="H62" i="20"/>
  <c r="M61" i="20"/>
  <c r="L61" i="20"/>
  <c r="K61" i="20"/>
  <c r="X61" i="20" s="1"/>
  <c r="H61" i="20"/>
  <c r="M60" i="20"/>
  <c r="P60" i="20" s="1"/>
  <c r="L60" i="20"/>
  <c r="K60" i="20"/>
  <c r="X60" i="20" s="1"/>
  <c r="H60" i="20"/>
  <c r="M59" i="20"/>
  <c r="N59" i="20" s="1"/>
  <c r="L59" i="20"/>
  <c r="K59" i="20"/>
  <c r="X59" i="20" s="1"/>
  <c r="H59" i="20"/>
  <c r="M58" i="20"/>
  <c r="O58" i="20" s="1"/>
  <c r="L58" i="20"/>
  <c r="K58" i="20"/>
  <c r="X58" i="20" s="1"/>
  <c r="H58" i="20"/>
  <c r="M57" i="20"/>
  <c r="L57" i="20"/>
  <c r="K57" i="20"/>
  <c r="X57" i="20" s="1"/>
  <c r="H57" i="20"/>
  <c r="M56" i="20"/>
  <c r="O56" i="20" s="1"/>
  <c r="L56" i="20"/>
  <c r="K56" i="20"/>
  <c r="X56" i="20" s="1"/>
  <c r="H56" i="20"/>
  <c r="M55" i="20"/>
  <c r="P55" i="20" s="1"/>
  <c r="L55" i="20"/>
  <c r="K55" i="20"/>
  <c r="X55" i="20" s="1"/>
  <c r="H55" i="20"/>
  <c r="M54" i="20"/>
  <c r="O54" i="20" s="1"/>
  <c r="L54" i="20"/>
  <c r="K54" i="20"/>
  <c r="X54" i="20" s="1"/>
  <c r="H54" i="20"/>
  <c r="M53" i="20"/>
  <c r="L53" i="20"/>
  <c r="K53" i="20"/>
  <c r="X53" i="20" s="1"/>
  <c r="H53" i="20"/>
  <c r="M52" i="20"/>
  <c r="P52" i="20" s="1"/>
  <c r="L52" i="20"/>
  <c r="K52" i="20"/>
  <c r="X52" i="20" s="1"/>
  <c r="H52" i="20"/>
  <c r="M51" i="20"/>
  <c r="N51" i="20" s="1"/>
  <c r="L51" i="20"/>
  <c r="K51" i="20"/>
  <c r="X51" i="20" s="1"/>
  <c r="H51" i="20"/>
  <c r="M50" i="20"/>
  <c r="O50" i="20" s="1"/>
  <c r="L50" i="20"/>
  <c r="K50" i="20"/>
  <c r="X50" i="20" s="1"/>
  <c r="H50" i="20"/>
  <c r="M49" i="20"/>
  <c r="L49" i="20"/>
  <c r="K49" i="20"/>
  <c r="X49" i="20" s="1"/>
  <c r="H49" i="20"/>
  <c r="M48" i="20"/>
  <c r="O48" i="20" s="1"/>
  <c r="L48" i="20"/>
  <c r="K48" i="20"/>
  <c r="X48" i="20" s="1"/>
  <c r="H48" i="20"/>
  <c r="M47" i="20"/>
  <c r="N47" i="20" s="1"/>
  <c r="L47" i="20"/>
  <c r="K47" i="20"/>
  <c r="X47" i="20" s="1"/>
  <c r="H47" i="20"/>
  <c r="M46" i="20"/>
  <c r="O46" i="20" s="1"/>
  <c r="L46" i="20"/>
  <c r="K46" i="20"/>
  <c r="X46" i="20" s="1"/>
  <c r="H46" i="20"/>
  <c r="M45" i="20"/>
  <c r="L45" i="20"/>
  <c r="K45" i="20"/>
  <c r="X45" i="20" s="1"/>
  <c r="H45" i="20"/>
  <c r="M44" i="20"/>
  <c r="P44" i="20" s="1"/>
  <c r="L44" i="20"/>
  <c r="K44" i="20"/>
  <c r="X44" i="20" s="1"/>
  <c r="H44" i="20"/>
  <c r="M43" i="20"/>
  <c r="N43" i="20" s="1"/>
  <c r="L43" i="20"/>
  <c r="K43" i="20"/>
  <c r="X43" i="20" s="1"/>
  <c r="H43" i="20"/>
  <c r="M42" i="20"/>
  <c r="O42" i="20" s="1"/>
  <c r="L42" i="20"/>
  <c r="K42" i="20"/>
  <c r="X42" i="20" s="1"/>
  <c r="H42" i="20"/>
  <c r="M41" i="20"/>
  <c r="L41" i="20"/>
  <c r="K41" i="20"/>
  <c r="X41" i="20" s="1"/>
  <c r="H41" i="20"/>
  <c r="M40" i="20"/>
  <c r="O40" i="20" s="1"/>
  <c r="L40" i="20"/>
  <c r="K40" i="20"/>
  <c r="X40" i="20" s="1"/>
  <c r="H40" i="20"/>
  <c r="M39" i="20"/>
  <c r="N39" i="20" s="1"/>
  <c r="L39" i="20"/>
  <c r="K39" i="20"/>
  <c r="X39" i="20" s="1"/>
  <c r="H39" i="20"/>
  <c r="M38" i="20"/>
  <c r="O38" i="20" s="1"/>
  <c r="L38" i="20"/>
  <c r="K38" i="20"/>
  <c r="X38" i="20" s="1"/>
  <c r="H38" i="20"/>
  <c r="M37" i="20"/>
  <c r="L37" i="20"/>
  <c r="K37" i="20"/>
  <c r="X37" i="20" s="1"/>
  <c r="H37" i="20"/>
  <c r="M36" i="20"/>
  <c r="P36" i="20" s="1"/>
  <c r="L36" i="20"/>
  <c r="K36" i="20"/>
  <c r="X36" i="20" s="1"/>
  <c r="H36" i="20"/>
  <c r="M35" i="20"/>
  <c r="N35" i="20" s="1"/>
  <c r="L35" i="20"/>
  <c r="K35" i="20"/>
  <c r="X35" i="20" s="1"/>
  <c r="H35" i="20"/>
  <c r="M34" i="20"/>
  <c r="O34" i="20" s="1"/>
  <c r="L34" i="20"/>
  <c r="K34" i="20"/>
  <c r="X34" i="20" s="1"/>
  <c r="H34" i="20"/>
  <c r="M33" i="20"/>
  <c r="P33" i="20" s="1"/>
  <c r="L33" i="20"/>
  <c r="K33" i="20"/>
  <c r="X33" i="20" s="1"/>
  <c r="H33" i="20"/>
  <c r="M32" i="20"/>
  <c r="O32" i="20" s="1"/>
  <c r="L32" i="20"/>
  <c r="K32" i="20"/>
  <c r="X32" i="20" s="1"/>
  <c r="H32" i="20"/>
  <c r="M31" i="20"/>
  <c r="O31" i="20" s="1"/>
  <c r="L31" i="20"/>
  <c r="K31" i="20"/>
  <c r="X31" i="20" s="1"/>
  <c r="H31" i="20"/>
  <c r="M30" i="20"/>
  <c r="O30" i="20" s="1"/>
  <c r="L30" i="20"/>
  <c r="K30" i="20"/>
  <c r="X30" i="20" s="1"/>
  <c r="H30" i="20"/>
  <c r="M29" i="20"/>
  <c r="P29" i="20" s="1"/>
  <c r="L29" i="20"/>
  <c r="K29" i="20"/>
  <c r="X29" i="20" s="1"/>
  <c r="H29" i="20"/>
  <c r="M28" i="20"/>
  <c r="P28" i="20" s="1"/>
  <c r="L28" i="20"/>
  <c r="K28" i="20"/>
  <c r="X28" i="20" s="1"/>
  <c r="H28" i="20"/>
  <c r="M27" i="20"/>
  <c r="O27" i="20" s="1"/>
  <c r="L27" i="20"/>
  <c r="K27" i="20"/>
  <c r="X27" i="20" s="1"/>
  <c r="H27" i="20"/>
  <c r="M26" i="20"/>
  <c r="O26" i="20" s="1"/>
  <c r="L26" i="20"/>
  <c r="K26" i="20"/>
  <c r="X26" i="20" s="1"/>
  <c r="H26" i="20"/>
  <c r="M25" i="20"/>
  <c r="P25" i="20" s="1"/>
  <c r="L25" i="20"/>
  <c r="K25" i="20"/>
  <c r="X25" i="20" s="1"/>
  <c r="H25" i="20"/>
  <c r="M24" i="20"/>
  <c r="O24" i="20" s="1"/>
  <c r="L24" i="20"/>
  <c r="K24" i="20"/>
  <c r="X24" i="20" s="1"/>
  <c r="H24" i="20"/>
  <c r="M23" i="20"/>
  <c r="O23" i="20" s="1"/>
  <c r="L23" i="20"/>
  <c r="K23" i="20"/>
  <c r="X23" i="20" s="1"/>
  <c r="H23" i="20"/>
  <c r="M22" i="20"/>
  <c r="O22" i="20" s="1"/>
  <c r="L22" i="20"/>
  <c r="K22" i="20"/>
  <c r="X22" i="20" s="1"/>
  <c r="H22" i="20"/>
  <c r="M21" i="20"/>
  <c r="P21" i="20" s="1"/>
  <c r="L21" i="20"/>
  <c r="K21" i="20"/>
  <c r="X21" i="20" s="1"/>
  <c r="H21" i="20"/>
  <c r="M20" i="20"/>
  <c r="P20" i="20" s="1"/>
  <c r="L20" i="20"/>
  <c r="K20" i="20"/>
  <c r="X20" i="20" s="1"/>
  <c r="H20" i="20"/>
  <c r="M19" i="20"/>
  <c r="O19" i="20" s="1"/>
  <c r="L19" i="20"/>
  <c r="K19" i="20"/>
  <c r="X19" i="20" s="1"/>
  <c r="H19" i="20"/>
  <c r="M18" i="20"/>
  <c r="O18" i="20" s="1"/>
  <c r="L18" i="20"/>
  <c r="K18" i="20"/>
  <c r="X18" i="20" s="1"/>
  <c r="H18" i="20"/>
  <c r="M17" i="20"/>
  <c r="P17" i="20" s="1"/>
  <c r="L17" i="20"/>
  <c r="K17" i="20"/>
  <c r="X17" i="20" s="1"/>
  <c r="H17" i="20"/>
  <c r="M16" i="20"/>
  <c r="P16" i="20" s="1"/>
  <c r="L16" i="20"/>
  <c r="K16" i="20"/>
  <c r="X16" i="20" s="1"/>
  <c r="H16" i="20"/>
  <c r="M15" i="20"/>
  <c r="O15" i="20" s="1"/>
  <c r="L15" i="20"/>
  <c r="K15" i="20"/>
  <c r="X15" i="20" s="1"/>
  <c r="H15" i="20"/>
  <c r="M14" i="20"/>
  <c r="P14" i="20" s="1"/>
  <c r="L14" i="20"/>
  <c r="K14" i="20"/>
  <c r="X14" i="20" s="1"/>
  <c r="H14" i="20"/>
  <c r="M13" i="20"/>
  <c r="P13" i="20" s="1"/>
  <c r="L13" i="20"/>
  <c r="K13" i="20"/>
  <c r="X13" i="20" s="1"/>
  <c r="H13" i="20"/>
  <c r="M12" i="20"/>
  <c r="P12" i="20" s="1"/>
  <c r="L12" i="20"/>
  <c r="K12" i="20"/>
  <c r="X12" i="20" s="1"/>
  <c r="H12" i="20"/>
  <c r="M11" i="20"/>
  <c r="O11" i="20" s="1"/>
  <c r="L11" i="20"/>
  <c r="K11" i="20"/>
  <c r="X11" i="20" s="1"/>
  <c r="H11" i="20"/>
  <c r="M10" i="20"/>
  <c r="P10" i="20" s="1"/>
  <c r="L10" i="20"/>
  <c r="K10" i="20"/>
  <c r="X10" i="20" s="1"/>
  <c r="H10" i="20"/>
  <c r="M9" i="20"/>
  <c r="P9" i="20" s="1"/>
  <c r="L9" i="20"/>
  <c r="K9" i="20"/>
  <c r="X9" i="20" s="1"/>
  <c r="H9" i="20"/>
  <c r="M8" i="20"/>
  <c r="P8" i="20" s="1"/>
  <c r="L8" i="20"/>
  <c r="K8" i="20"/>
  <c r="X8" i="20" s="1"/>
  <c r="H8" i="20"/>
  <c r="M7" i="20"/>
  <c r="O7" i="20" s="1"/>
  <c r="L7" i="20"/>
  <c r="K7" i="20"/>
  <c r="X7" i="20" s="1"/>
  <c r="H7" i="20"/>
  <c r="M6" i="20"/>
  <c r="P6" i="20" s="1"/>
  <c r="L6" i="20"/>
  <c r="K6" i="20"/>
  <c r="X6" i="20" s="1"/>
  <c r="H6" i="20"/>
  <c r="M5" i="20"/>
  <c r="P5" i="20" s="1"/>
  <c r="L5" i="20"/>
  <c r="K5" i="20"/>
  <c r="X5" i="20" s="1"/>
  <c r="H5" i="20"/>
  <c r="M4" i="20"/>
  <c r="P4" i="20" s="1"/>
  <c r="L4" i="20"/>
  <c r="K4" i="20"/>
  <c r="X4" i="20" s="1"/>
  <c r="H4" i="20"/>
  <c r="M3" i="20"/>
  <c r="O3" i="20" s="1"/>
  <c r="L3" i="20"/>
  <c r="K3" i="20"/>
  <c r="X3" i="20" s="1"/>
  <c r="H3" i="20"/>
  <c r="M2" i="20"/>
  <c r="O2" i="20" s="1"/>
  <c r="L2" i="20"/>
  <c r="K2" i="20"/>
  <c r="H2" i="20"/>
  <c r="N716" i="19"/>
  <c r="M716" i="19"/>
  <c r="L716" i="19"/>
  <c r="K716" i="19"/>
  <c r="J716" i="19"/>
  <c r="I716" i="19"/>
  <c r="H716" i="19"/>
  <c r="G716" i="19"/>
  <c r="F716" i="19"/>
  <c r="N715" i="19"/>
  <c r="M715" i="19"/>
  <c r="L715" i="19"/>
  <c r="K715" i="19"/>
  <c r="J715" i="19"/>
  <c r="I715" i="19"/>
  <c r="H715" i="19"/>
  <c r="G715" i="19"/>
  <c r="F715" i="19"/>
  <c r="N249" i="19"/>
  <c r="M249" i="19"/>
  <c r="L249" i="19"/>
  <c r="K249" i="19"/>
  <c r="J249" i="19"/>
  <c r="I249" i="19"/>
  <c r="H249" i="19"/>
  <c r="G249" i="19"/>
  <c r="F249" i="19"/>
  <c r="N714" i="19"/>
  <c r="M714" i="19"/>
  <c r="L714" i="19"/>
  <c r="K714" i="19"/>
  <c r="J714" i="19"/>
  <c r="I714" i="19"/>
  <c r="H714" i="19"/>
  <c r="G714" i="19"/>
  <c r="F714" i="19"/>
  <c r="N713" i="19"/>
  <c r="M713" i="19"/>
  <c r="L713" i="19"/>
  <c r="K713" i="19"/>
  <c r="J713" i="19"/>
  <c r="I713" i="19"/>
  <c r="H713" i="19"/>
  <c r="G713" i="19"/>
  <c r="F713" i="19"/>
  <c r="N712" i="19"/>
  <c r="M712" i="19"/>
  <c r="L712" i="19"/>
  <c r="K712" i="19"/>
  <c r="J712" i="19"/>
  <c r="I712" i="19"/>
  <c r="H712" i="19"/>
  <c r="G712" i="19"/>
  <c r="F712" i="19"/>
  <c r="N248" i="19"/>
  <c r="M248" i="19"/>
  <c r="L248" i="19"/>
  <c r="K248" i="19"/>
  <c r="J248" i="19"/>
  <c r="I248" i="19"/>
  <c r="H248" i="19"/>
  <c r="G248" i="19"/>
  <c r="F248" i="19"/>
  <c r="N247" i="19"/>
  <c r="M247" i="19"/>
  <c r="L247" i="19"/>
  <c r="K247" i="19"/>
  <c r="J247" i="19"/>
  <c r="I247" i="19"/>
  <c r="H247" i="19"/>
  <c r="G247" i="19"/>
  <c r="F247" i="19"/>
  <c r="N246" i="19"/>
  <c r="M246" i="19"/>
  <c r="L246" i="19"/>
  <c r="K246" i="19"/>
  <c r="J246" i="19"/>
  <c r="I246" i="19"/>
  <c r="H246" i="19"/>
  <c r="G246" i="19"/>
  <c r="F246" i="19"/>
  <c r="N245" i="19"/>
  <c r="M245" i="19"/>
  <c r="L245" i="19"/>
  <c r="K245" i="19"/>
  <c r="J245" i="19"/>
  <c r="I245" i="19"/>
  <c r="H245" i="19"/>
  <c r="G245" i="19"/>
  <c r="F245" i="19"/>
  <c r="N244" i="19"/>
  <c r="M244" i="19"/>
  <c r="L244" i="19"/>
  <c r="K244" i="19"/>
  <c r="J244" i="19"/>
  <c r="I244" i="19"/>
  <c r="H244" i="19"/>
  <c r="G244" i="19"/>
  <c r="F244" i="19"/>
  <c r="N711" i="19"/>
  <c r="M711" i="19"/>
  <c r="L711" i="19"/>
  <c r="K711" i="19"/>
  <c r="J711" i="19"/>
  <c r="I711" i="19"/>
  <c r="H711" i="19"/>
  <c r="G711" i="19"/>
  <c r="F711" i="19"/>
  <c r="N710" i="19"/>
  <c r="M710" i="19"/>
  <c r="L710" i="19"/>
  <c r="K710" i="19"/>
  <c r="J710" i="19"/>
  <c r="I710" i="19"/>
  <c r="H710" i="19"/>
  <c r="G710" i="19"/>
  <c r="F710" i="19"/>
  <c r="N243" i="19"/>
  <c r="M243" i="19"/>
  <c r="L243" i="19"/>
  <c r="K243" i="19"/>
  <c r="J243" i="19"/>
  <c r="I243" i="19"/>
  <c r="H243" i="19"/>
  <c r="G243" i="19"/>
  <c r="F243" i="19"/>
  <c r="N709" i="19"/>
  <c r="M709" i="19"/>
  <c r="L709" i="19"/>
  <c r="K709" i="19"/>
  <c r="J709" i="19"/>
  <c r="I709" i="19"/>
  <c r="H709" i="19"/>
  <c r="G709" i="19"/>
  <c r="F709" i="19"/>
  <c r="N708" i="19"/>
  <c r="M708" i="19"/>
  <c r="L708" i="19"/>
  <c r="K708" i="19"/>
  <c r="J708" i="19"/>
  <c r="I708" i="19"/>
  <c r="H708" i="19"/>
  <c r="G708" i="19"/>
  <c r="F708" i="19"/>
  <c r="N707" i="19"/>
  <c r="M707" i="19"/>
  <c r="L707" i="19"/>
  <c r="K707" i="19"/>
  <c r="J707" i="19"/>
  <c r="I707" i="19"/>
  <c r="H707" i="19"/>
  <c r="G707" i="19"/>
  <c r="F707" i="19"/>
  <c r="N242" i="19"/>
  <c r="M242" i="19"/>
  <c r="L242" i="19"/>
  <c r="K242" i="19"/>
  <c r="J242" i="19"/>
  <c r="I242" i="19"/>
  <c r="H242" i="19"/>
  <c r="G242" i="19"/>
  <c r="F242" i="19"/>
  <c r="N241" i="19"/>
  <c r="M241" i="19"/>
  <c r="L241" i="19"/>
  <c r="K241" i="19"/>
  <c r="J241" i="19"/>
  <c r="I241" i="19"/>
  <c r="H241" i="19"/>
  <c r="G241" i="19"/>
  <c r="F241" i="19"/>
  <c r="N240" i="19"/>
  <c r="M240" i="19"/>
  <c r="L240" i="19"/>
  <c r="K240" i="19"/>
  <c r="J240" i="19"/>
  <c r="I240" i="19"/>
  <c r="H240" i="19"/>
  <c r="G240" i="19"/>
  <c r="F240" i="19"/>
  <c r="N239" i="19"/>
  <c r="M239" i="19"/>
  <c r="L239" i="19"/>
  <c r="K239" i="19"/>
  <c r="J239" i="19"/>
  <c r="I239" i="19"/>
  <c r="H239" i="19"/>
  <c r="G239" i="19"/>
  <c r="F239" i="19"/>
  <c r="N238" i="19"/>
  <c r="M238" i="19"/>
  <c r="L238" i="19"/>
  <c r="K238" i="19"/>
  <c r="J238" i="19"/>
  <c r="I238" i="19"/>
  <c r="H238" i="19"/>
  <c r="G238" i="19"/>
  <c r="F238" i="19"/>
  <c r="N706" i="19"/>
  <c r="M706" i="19"/>
  <c r="L706" i="19"/>
  <c r="K706" i="19"/>
  <c r="J706" i="19"/>
  <c r="I706" i="19"/>
  <c r="H706" i="19"/>
  <c r="G706" i="19"/>
  <c r="F706" i="19"/>
  <c r="N705" i="19"/>
  <c r="M705" i="19"/>
  <c r="L705" i="19"/>
  <c r="K705" i="19"/>
  <c r="J705" i="19"/>
  <c r="I705" i="19"/>
  <c r="H705" i="19"/>
  <c r="G705" i="19"/>
  <c r="F705" i="19"/>
  <c r="N237" i="19"/>
  <c r="M237" i="19"/>
  <c r="L237" i="19"/>
  <c r="K237" i="19"/>
  <c r="J237" i="19"/>
  <c r="I237" i="19"/>
  <c r="H237" i="19"/>
  <c r="G237" i="19"/>
  <c r="F237" i="19"/>
  <c r="N704" i="19"/>
  <c r="M704" i="19"/>
  <c r="L704" i="19"/>
  <c r="K704" i="19"/>
  <c r="J704" i="19"/>
  <c r="I704" i="19"/>
  <c r="H704" i="19"/>
  <c r="G704" i="19"/>
  <c r="F704" i="19"/>
  <c r="N703" i="19"/>
  <c r="M703" i="19"/>
  <c r="L703" i="19"/>
  <c r="K703" i="19"/>
  <c r="J703" i="19"/>
  <c r="I703" i="19"/>
  <c r="H703" i="19"/>
  <c r="G703" i="19"/>
  <c r="F703" i="19"/>
  <c r="N702" i="19"/>
  <c r="M702" i="19"/>
  <c r="L702" i="19"/>
  <c r="K702" i="19"/>
  <c r="J702" i="19"/>
  <c r="I702" i="19"/>
  <c r="H702" i="19"/>
  <c r="G702" i="19"/>
  <c r="F702" i="19"/>
  <c r="N236" i="19"/>
  <c r="M236" i="19"/>
  <c r="L236" i="19"/>
  <c r="K236" i="19"/>
  <c r="J236" i="19"/>
  <c r="I236" i="19"/>
  <c r="H236" i="19"/>
  <c r="G236" i="19"/>
  <c r="F236" i="19"/>
  <c r="N235" i="19"/>
  <c r="M235" i="19"/>
  <c r="L235" i="19"/>
  <c r="K235" i="19"/>
  <c r="J235" i="19"/>
  <c r="I235" i="19"/>
  <c r="H235" i="19"/>
  <c r="G235" i="19"/>
  <c r="F235" i="19"/>
  <c r="N234" i="19"/>
  <c r="M234" i="19"/>
  <c r="L234" i="19"/>
  <c r="K234" i="19"/>
  <c r="J234" i="19"/>
  <c r="I234" i="19"/>
  <c r="H234" i="19"/>
  <c r="G234" i="19"/>
  <c r="F234" i="19"/>
  <c r="N233" i="19"/>
  <c r="M233" i="19"/>
  <c r="L233" i="19"/>
  <c r="K233" i="19"/>
  <c r="J233" i="19"/>
  <c r="I233" i="19"/>
  <c r="H233" i="19"/>
  <c r="G233" i="19"/>
  <c r="F233" i="19"/>
  <c r="N232" i="19"/>
  <c r="M232" i="19"/>
  <c r="L232" i="19"/>
  <c r="K232" i="19"/>
  <c r="J232" i="19"/>
  <c r="I232" i="19"/>
  <c r="H232" i="19"/>
  <c r="G232" i="19"/>
  <c r="F232" i="19"/>
  <c r="N701" i="19"/>
  <c r="M701" i="19"/>
  <c r="L701" i="19"/>
  <c r="K701" i="19"/>
  <c r="J701" i="19"/>
  <c r="I701" i="19"/>
  <c r="H701" i="19"/>
  <c r="G701" i="19"/>
  <c r="F701" i="19"/>
  <c r="N700" i="19"/>
  <c r="M700" i="19"/>
  <c r="L700" i="19"/>
  <c r="K700" i="19"/>
  <c r="J700" i="19"/>
  <c r="I700" i="19"/>
  <c r="H700" i="19"/>
  <c r="G700" i="19"/>
  <c r="F700" i="19"/>
  <c r="N231" i="19"/>
  <c r="M231" i="19"/>
  <c r="L231" i="19"/>
  <c r="K231" i="19"/>
  <c r="J231" i="19"/>
  <c r="I231" i="19"/>
  <c r="H231" i="19"/>
  <c r="G231" i="19"/>
  <c r="F231" i="19"/>
  <c r="N699" i="19"/>
  <c r="M699" i="19"/>
  <c r="L699" i="19"/>
  <c r="K699" i="19"/>
  <c r="J699" i="19"/>
  <c r="I699" i="19"/>
  <c r="H699" i="19"/>
  <c r="G699" i="19"/>
  <c r="F699" i="19"/>
  <c r="N698" i="19"/>
  <c r="M698" i="19"/>
  <c r="L698" i="19"/>
  <c r="K698" i="19"/>
  <c r="J698" i="19"/>
  <c r="I698" i="19"/>
  <c r="H698" i="19"/>
  <c r="G698" i="19"/>
  <c r="F698" i="19"/>
  <c r="N697" i="19"/>
  <c r="M697" i="19"/>
  <c r="L697" i="19"/>
  <c r="K697" i="19"/>
  <c r="J697" i="19"/>
  <c r="I697" i="19"/>
  <c r="H697" i="19"/>
  <c r="G697" i="19"/>
  <c r="F697" i="19"/>
  <c r="N230" i="19"/>
  <c r="M230" i="19"/>
  <c r="L230" i="19"/>
  <c r="K230" i="19"/>
  <c r="J230" i="19"/>
  <c r="I230" i="19"/>
  <c r="H230" i="19"/>
  <c r="G230" i="19"/>
  <c r="F230" i="19"/>
  <c r="N229" i="19"/>
  <c r="M229" i="19"/>
  <c r="L229" i="19"/>
  <c r="K229" i="19"/>
  <c r="J229" i="19"/>
  <c r="I229" i="19"/>
  <c r="H229" i="19"/>
  <c r="G229" i="19"/>
  <c r="F229" i="19"/>
  <c r="N228" i="19"/>
  <c r="M228" i="19"/>
  <c r="L228" i="19"/>
  <c r="K228" i="19"/>
  <c r="J228" i="19"/>
  <c r="I228" i="19"/>
  <c r="H228" i="19"/>
  <c r="G228" i="19"/>
  <c r="F228" i="19"/>
  <c r="N227" i="19"/>
  <c r="M227" i="19"/>
  <c r="L227" i="19"/>
  <c r="K227" i="19"/>
  <c r="J227" i="19"/>
  <c r="I227" i="19"/>
  <c r="H227" i="19"/>
  <c r="G227" i="19"/>
  <c r="F227" i="19"/>
  <c r="N226" i="19"/>
  <c r="M226" i="19"/>
  <c r="L226" i="19"/>
  <c r="K226" i="19"/>
  <c r="J226" i="19"/>
  <c r="I226" i="19"/>
  <c r="H226" i="19"/>
  <c r="G226" i="19"/>
  <c r="F226" i="19"/>
  <c r="N696" i="19"/>
  <c r="M696" i="19"/>
  <c r="L696" i="19"/>
  <c r="K696" i="19"/>
  <c r="J696" i="19"/>
  <c r="I696" i="19"/>
  <c r="H696" i="19"/>
  <c r="G696" i="19"/>
  <c r="F696" i="19"/>
  <c r="N695" i="19"/>
  <c r="M695" i="19"/>
  <c r="L695" i="19"/>
  <c r="K695" i="19"/>
  <c r="J695" i="19"/>
  <c r="I695" i="19"/>
  <c r="H695" i="19"/>
  <c r="G695" i="19"/>
  <c r="F695" i="19"/>
  <c r="N225" i="19"/>
  <c r="M225" i="19"/>
  <c r="L225" i="19"/>
  <c r="K225" i="19"/>
  <c r="J225" i="19"/>
  <c r="I225" i="19"/>
  <c r="H225" i="19"/>
  <c r="G225" i="19"/>
  <c r="F225" i="19"/>
  <c r="N694" i="19"/>
  <c r="M694" i="19"/>
  <c r="L694" i="19"/>
  <c r="K694" i="19"/>
  <c r="J694" i="19"/>
  <c r="I694" i="19"/>
  <c r="H694" i="19"/>
  <c r="G694" i="19"/>
  <c r="F694" i="19"/>
  <c r="N693" i="19"/>
  <c r="M693" i="19"/>
  <c r="L693" i="19"/>
  <c r="K693" i="19"/>
  <c r="J693" i="19"/>
  <c r="I693" i="19"/>
  <c r="H693" i="19"/>
  <c r="G693" i="19"/>
  <c r="F693" i="19"/>
  <c r="N252" i="19"/>
  <c r="M252" i="19"/>
  <c r="L252" i="19"/>
  <c r="K252" i="19"/>
  <c r="J252" i="19"/>
  <c r="I252" i="19"/>
  <c r="H252" i="19"/>
  <c r="G252" i="19"/>
  <c r="F252" i="19"/>
  <c r="N224" i="19"/>
  <c r="M224" i="19"/>
  <c r="L224" i="19"/>
  <c r="K224" i="19"/>
  <c r="J224" i="19"/>
  <c r="I224" i="19"/>
  <c r="H224" i="19"/>
  <c r="G224" i="19"/>
  <c r="F224" i="19"/>
  <c r="N223" i="19"/>
  <c r="M223" i="19"/>
  <c r="L223" i="19"/>
  <c r="K223" i="19"/>
  <c r="J223" i="19"/>
  <c r="I223" i="19"/>
  <c r="H223" i="19"/>
  <c r="G223" i="19"/>
  <c r="F223" i="19"/>
  <c r="N222" i="19"/>
  <c r="M222" i="19"/>
  <c r="L222" i="19"/>
  <c r="K222" i="19"/>
  <c r="J222" i="19"/>
  <c r="I222" i="19"/>
  <c r="H222" i="19"/>
  <c r="G222" i="19"/>
  <c r="F222" i="19"/>
  <c r="N221" i="19"/>
  <c r="M221" i="19"/>
  <c r="L221" i="19"/>
  <c r="K221" i="19"/>
  <c r="J221" i="19"/>
  <c r="I221" i="19"/>
  <c r="H221" i="19"/>
  <c r="G221" i="19"/>
  <c r="F221" i="19"/>
  <c r="N220" i="19"/>
  <c r="M220" i="19"/>
  <c r="L220" i="19"/>
  <c r="K220" i="19"/>
  <c r="J220" i="19"/>
  <c r="I220" i="19"/>
  <c r="H220" i="19"/>
  <c r="G220" i="19"/>
  <c r="F220" i="19"/>
  <c r="N692" i="19"/>
  <c r="M692" i="19"/>
  <c r="L692" i="19"/>
  <c r="K692" i="19"/>
  <c r="J692" i="19"/>
  <c r="I692" i="19"/>
  <c r="H692" i="19"/>
  <c r="G692" i="19"/>
  <c r="F692" i="19"/>
  <c r="N691" i="19"/>
  <c r="M691" i="19"/>
  <c r="L691" i="19"/>
  <c r="K691" i="19"/>
  <c r="J691" i="19"/>
  <c r="I691" i="19"/>
  <c r="H691" i="19"/>
  <c r="G691" i="19"/>
  <c r="F691" i="19"/>
  <c r="N219" i="19"/>
  <c r="M219" i="19"/>
  <c r="L219" i="19"/>
  <c r="K219" i="19"/>
  <c r="J219" i="19"/>
  <c r="I219" i="19"/>
  <c r="H219" i="19"/>
  <c r="G219" i="19"/>
  <c r="F219" i="19"/>
  <c r="N690" i="19"/>
  <c r="M690" i="19"/>
  <c r="L690" i="19"/>
  <c r="K690" i="19"/>
  <c r="J690" i="19"/>
  <c r="I690" i="19"/>
  <c r="H690" i="19"/>
  <c r="G690" i="19"/>
  <c r="F690" i="19"/>
  <c r="N689" i="19"/>
  <c r="M689" i="19"/>
  <c r="L689" i="19"/>
  <c r="K689" i="19"/>
  <c r="J689" i="19"/>
  <c r="I689" i="19"/>
  <c r="H689" i="19"/>
  <c r="G689" i="19"/>
  <c r="F689" i="19"/>
  <c r="N688" i="19"/>
  <c r="M688" i="19"/>
  <c r="L688" i="19"/>
  <c r="K688" i="19"/>
  <c r="J688" i="19"/>
  <c r="I688" i="19"/>
  <c r="H688" i="19"/>
  <c r="G688" i="19"/>
  <c r="F688" i="19"/>
  <c r="N218" i="19"/>
  <c r="M218" i="19"/>
  <c r="L218" i="19"/>
  <c r="K218" i="19"/>
  <c r="J218" i="19"/>
  <c r="I218" i="19"/>
  <c r="H218" i="19"/>
  <c r="G218" i="19"/>
  <c r="F218" i="19"/>
  <c r="N217" i="19"/>
  <c r="M217" i="19"/>
  <c r="L217" i="19"/>
  <c r="K217" i="19"/>
  <c r="J217" i="19"/>
  <c r="I217" i="19"/>
  <c r="H217" i="19"/>
  <c r="G217" i="19"/>
  <c r="F217" i="19"/>
  <c r="N216" i="19"/>
  <c r="M216" i="19"/>
  <c r="L216" i="19"/>
  <c r="K216" i="19"/>
  <c r="J216" i="19"/>
  <c r="I216" i="19"/>
  <c r="H216" i="19"/>
  <c r="G216" i="19"/>
  <c r="F216" i="19"/>
  <c r="N215" i="19"/>
  <c r="M215" i="19"/>
  <c r="L215" i="19"/>
  <c r="K215" i="19"/>
  <c r="J215" i="19"/>
  <c r="I215" i="19"/>
  <c r="H215" i="19"/>
  <c r="G215" i="19"/>
  <c r="F215" i="19"/>
  <c r="N214" i="19"/>
  <c r="M214" i="19"/>
  <c r="L214" i="19"/>
  <c r="K214" i="19"/>
  <c r="J214" i="19"/>
  <c r="I214" i="19"/>
  <c r="H214" i="19"/>
  <c r="G214" i="19"/>
  <c r="F214" i="19"/>
  <c r="N687" i="19"/>
  <c r="M687" i="19"/>
  <c r="L687" i="19"/>
  <c r="K687" i="19"/>
  <c r="J687" i="19"/>
  <c r="I687" i="19"/>
  <c r="H687" i="19"/>
  <c r="G687" i="19"/>
  <c r="F687" i="19"/>
  <c r="N686" i="19"/>
  <c r="M686" i="19"/>
  <c r="L686" i="19"/>
  <c r="K686" i="19"/>
  <c r="J686" i="19"/>
  <c r="I686" i="19"/>
  <c r="H686" i="19"/>
  <c r="G686" i="19"/>
  <c r="F686" i="19"/>
  <c r="N213" i="19"/>
  <c r="M213" i="19"/>
  <c r="L213" i="19"/>
  <c r="K213" i="19"/>
  <c r="J213" i="19"/>
  <c r="I213" i="19"/>
  <c r="H213" i="19"/>
  <c r="G213" i="19"/>
  <c r="F213" i="19"/>
  <c r="N685" i="19"/>
  <c r="M685" i="19"/>
  <c r="L685" i="19"/>
  <c r="K685" i="19"/>
  <c r="J685" i="19"/>
  <c r="I685" i="19"/>
  <c r="H685" i="19"/>
  <c r="G685" i="19"/>
  <c r="F685" i="19"/>
  <c r="N684" i="19"/>
  <c r="M684" i="19"/>
  <c r="L684" i="19"/>
  <c r="K684" i="19"/>
  <c r="J684" i="19"/>
  <c r="I684" i="19"/>
  <c r="H684" i="19"/>
  <c r="G684" i="19"/>
  <c r="F684" i="19"/>
  <c r="N683" i="19"/>
  <c r="M683" i="19"/>
  <c r="L683" i="19"/>
  <c r="K683" i="19"/>
  <c r="J683" i="19"/>
  <c r="I683" i="19"/>
  <c r="H683" i="19"/>
  <c r="G683" i="19"/>
  <c r="F683" i="19"/>
  <c r="N212" i="19"/>
  <c r="M212" i="19"/>
  <c r="L212" i="19"/>
  <c r="K212" i="19"/>
  <c r="J212" i="19"/>
  <c r="I212" i="19"/>
  <c r="H212" i="19"/>
  <c r="G212" i="19"/>
  <c r="F212" i="19"/>
  <c r="N211" i="19"/>
  <c r="M211" i="19"/>
  <c r="L211" i="19"/>
  <c r="K211" i="19"/>
  <c r="J211" i="19"/>
  <c r="I211" i="19"/>
  <c r="H211" i="19"/>
  <c r="G211" i="19"/>
  <c r="F211" i="19"/>
  <c r="N210" i="19"/>
  <c r="M210" i="19"/>
  <c r="L210" i="19"/>
  <c r="K210" i="19"/>
  <c r="J210" i="19"/>
  <c r="I210" i="19"/>
  <c r="H210" i="19"/>
  <c r="G210" i="19"/>
  <c r="F210" i="19"/>
  <c r="N209" i="19"/>
  <c r="M209" i="19"/>
  <c r="L209" i="19"/>
  <c r="K209" i="19"/>
  <c r="J209" i="19"/>
  <c r="I209" i="19"/>
  <c r="H209" i="19"/>
  <c r="G209" i="19"/>
  <c r="F209" i="19"/>
  <c r="N208" i="19"/>
  <c r="M208" i="19"/>
  <c r="L208" i="19"/>
  <c r="K208" i="19"/>
  <c r="J208" i="19"/>
  <c r="I208" i="19"/>
  <c r="H208" i="19"/>
  <c r="G208" i="19"/>
  <c r="F208" i="19"/>
  <c r="N263" i="19"/>
  <c r="M263" i="19"/>
  <c r="L263" i="19"/>
  <c r="K263" i="19"/>
  <c r="J263" i="19"/>
  <c r="I263" i="19"/>
  <c r="H263" i="19"/>
  <c r="G263" i="19"/>
  <c r="F263" i="19"/>
  <c r="N259" i="19"/>
  <c r="M259" i="19"/>
  <c r="L259" i="19"/>
  <c r="K259" i="19"/>
  <c r="J259" i="19"/>
  <c r="I259" i="19"/>
  <c r="H259" i="19"/>
  <c r="G259" i="19"/>
  <c r="F259" i="19"/>
  <c r="N207" i="19"/>
  <c r="M207" i="19"/>
  <c r="L207" i="19"/>
  <c r="K207" i="19"/>
  <c r="J207" i="19"/>
  <c r="I207" i="19"/>
  <c r="H207" i="19"/>
  <c r="G207" i="19"/>
  <c r="F207" i="19"/>
  <c r="N682" i="19"/>
  <c r="M682" i="19"/>
  <c r="L682" i="19"/>
  <c r="K682" i="19"/>
  <c r="J682" i="19"/>
  <c r="I682" i="19"/>
  <c r="H682" i="19"/>
  <c r="G682" i="19"/>
  <c r="F682" i="19"/>
  <c r="N681" i="19"/>
  <c r="M681" i="19"/>
  <c r="L681" i="19"/>
  <c r="K681" i="19"/>
  <c r="J681" i="19"/>
  <c r="I681" i="19"/>
  <c r="H681" i="19"/>
  <c r="G681" i="19"/>
  <c r="F681" i="19"/>
  <c r="N680" i="19"/>
  <c r="M680" i="19"/>
  <c r="L680" i="19"/>
  <c r="K680" i="19"/>
  <c r="J680" i="19"/>
  <c r="I680" i="19"/>
  <c r="H680" i="19"/>
  <c r="G680" i="19"/>
  <c r="F680" i="19"/>
  <c r="N250" i="19"/>
  <c r="M250" i="19"/>
  <c r="L250" i="19"/>
  <c r="K250" i="19"/>
  <c r="J250" i="19"/>
  <c r="I250" i="19"/>
  <c r="H250" i="19"/>
  <c r="G250" i="19"/>
  <c r="F250" i="19"/>
  <c r="N206" i="19"/>
  <c r="M206" i="19"/>
  <c r="L206" i="19"/>
  <c r="K206" i="19"/>
  <c r="J206" i="19"/>
  <c r="I206" i="19"/>
  <c r="H206" i="19"/>
  <c r="G206" i="19"/>
  <c r="F206" i="19"/>
  <c r="N205" i="19"/>
  <c r="M205" i="19"/>
  <c r="L205" i="19"/>
  <c r="K205" i="19"/>
  <c r="J205" i="19"/>
  <c r="I205" i="19"/>
  <c r="H205" i="19"/>
  <c r="G205" i="19"/>
  <c r="F205" i="19"/>
  <c r="N204" i="19"/>
  <c r="M204" i="19"/>
  <c r="L204" i="19"/>
  <c r="K204" i="19"/>
  <c r="J204" i="19"/>
  <c r="I204" i="19"/>
  <c r="H204" i="19"/>
  <c r="G204" i="19"/>
  <c r="F204" i="19"/>
  <c r="N203" i="19"/>
  <c r="M203" i="19"/>
  <c r="L203" i="19"/>
  <c r="K203" i="19"/>
  <c r="J203" i="19"/>
  <c r="I203" i="19"/>
  <c r="H203" i="19"/>
  <c r="G203" i="19"/>
  <c r="F203" i="19"/>
  <c r="N679" i="19"/>
  <c r="M679" i="19"/>
  <c r="L679" i="19"/>
  <c r="K679" i="19"/>
  <c r="J679" i="19"/>
  <c r="I679" i="19"/>
  <c r="H679" i="19"/>
  <c r="G679" i="19"/>
  <c r="F679" i="19"/>
  <c r="N678" i="19"/>
  <c r="M678" i="19"/>
  <c r="L678" i="19"/>
  <c r="K678" i="19"/>
  <c r="J678" i="19"/>
  <c r="I678" i="19"/>
  <c r="H678" i="19"/>
  <c r="G678" i="19"/>
  <c r="F678" i="19"/>
  <c r="N202" i="19"/>
  <c r="M202" i="19"/>
  <c r="L202" i="19"/>
  <c r="K202" i="19"/>
  <c r="J202" i="19"/>
  <c r="I202" i="19"/>
  <c r="H202" i="19"/>
  <c r="G202" i="19"/>
  <c r="F202" i="19"/>
  <c r="N677" i="19"/>
  <c r="M677" i="19"/>
  <c r="L677" i="19"/>
  <c r="K677" i="19"/>
  <c r="J677" i="19"/>
  <c r="I677" i="19"/>
  <c r="H677" i="19"/>
  <c r="G677" i="19"/>
  <c r="F677" i="19"/>
  <c r="N676" i="19"/>
  <c r="M676" i="19"/>
  <c r="L676" i="19"/>
  <c r="K676" i="19"/>
  <c r="J676" i="19"/>
  <c r="I676" i="19"/>
  <c r="H676" i="19"/>
  <c r="G676" i="19"/>
  <c r="F676" i="19"/>
  <c r="N675" i="19"/>
  <c r="M675" i="19"/>
  <c r="L675" i="19"/>
  <c r="K675" i="19"/>
  <c r="J675" i="19"/>
  <c r="I675" i="19"/>
  <c r="H675" i="19"/>
  <c r="G675" i="19"/>
  <c r="F675" i="19"/>
  <c r="N251" i="19"/>
  <c r="M251" i="19"/>
  <c r="L251" i="19"/>
  <c r="K251" i="19"/>
  <c r="J251" i="19"/>
  <c r="I251" i="19"/>
  <c r="H251" i="19"/>
  <c r="G251" i="19"/>
  <c r="F251" i="19"/>
  <c r="N201" i="19"/>
  <c r="M201" i="19"/>
  <c r="L201" i="19"/>
  <c r="K201" i="19"/>
  <c r="J201" i="19"/>
  <c r="I201" i="19"/>
  <c r="H201" i="19"/>
  <c r="G201" i="19"/>
  <c r="F201" i="19"/>
  <c r="N200" i="19"/>
  <c r="M200" i="19"/>
  <c r="L200" i="19"/>
  <c r="K200" i="19"/>
  <c r="J200" i="19"/>
  <c r="I200" i="19"/>
  <c r="H200" i="19"/>
  <c r="G200" i="19"/>
  <c r="F200" i="19"/>
  <c r="N199" i="19"/>
  <c r="M199" i="19"/>
  <c r="L199" i="19"/>
  <c r="K199" i="19"/>
  <c r="J199" i="19"/>
  <c r="I199" i="19"/>
  <c r="H199" i="19"/>
  <c r="G199" i="19"/>
  <c r="F199" i="19"/>
  <c r="N198" i="19"/>
  <c r="M198" i="19"/>
  <c r="L198" i="19"/>
  <c r="K198" i="19"/>
  <c r="J198" i="19"/>
  <c r="I198" i="19"/>
  <c r="H198" i="19"/>
  <c r="G198" i="19"/>
  <c r="F198" i="19"/>
  <c r="N674" i="19"/>
  <c r="M674" i="19"/>
  <c r="L674" i="19"/>
  <c r="K674" i="19"/>
  <c r="J674" i="19"/>
  <c r="I674" i="19"/>
  <c r="H674" i="19"/>
  <c r="G674" i="19"/>
  <c r="F674" i="19"/>
  <c r="N673" i="19"/>
  <c r="M673" i="19"/>
  <c r="L673" i="19"/>
  <c r="K673" i="19"/>
  <c r="J673" i="19"/>
  <c r="I673" i="19"/>
  <c r="H673" i="19"/>
  <c r="G673" i="19"/>
  <c r="F673" i="19"/>
  <c r="N197" i="19"/>
  <c r="M197" i="19"/>
  <c r="L197" i="19"/>
  <c r="K197" i="19"/>
  <c r="J197" i="19"/>
  <c r="I197" i="19"/>
  <c r="H197" i="19"/>
  <c r="G197" i="19"/>
  <c r="F197" i="19"/>
  <c r="N672" i="19"/>
  <c r="M672" i="19"/>
  <c r="L672" i="19"/>
  <c r="K672" i="19"/>
  <c r="J672" i="19"/>
  <c r="I672" i="19"/>
  <c r="H672" i="19"/>
  <c r="G672" i="19"/>
  <c r="F672" i="19"/>
  <c r="N671" i="19"/>
  <c r="M671" i="19"/>
  <c r="L671" i="19"/>
  <c r="K671" i="19"/>
  <c r="J671" i="19"/>
  <c r="I671" i="19"/>
  <c r="H671" i="19"/>
  <c r="G671" i="19"/>
  <c r="F671" i="19"/>
  <c r="N670" i="19"/>
  <c r="M670" i="19"/>
  <c r="L670" i="19"/>
  <c r="K670" i="19"/>
  <c r="J670" i="19"/>
  <c r="I670" i="19"/>
  <c r="H670" i="19"/>
  <c r="G670" i="19"/>
  <c r="F670" i="19"/>
  <c r="N196" i="19"/>
  <c r="M196" i="19"/>
  <c r="L196" i="19"/>
  <c r="K196" i="19"/>
  <c r="J196" i="19"/>
  <c r="I196" i="19"/>
  <c r="H196" i="19"/>
  <c r="G196" i="19"/>
  <c r="F196" i="19"/>
  <c r="N195" i="19"/>
  <c r="M195" i="19"/>
  <c r="L195" i="19"/>
  <c r="K195" i="19"/>
  <c r="J195" i="19"/>
  <c r="I195" i="19"/>
  <c r="H195" i="19"/>
  <c r="G195" i="19"/>
  <c r="F195" i="19"/>
  <c r="N194" i="19"/>
  <c r="M194" i="19"/>
  <c r="L194" i="19"/>
  <c r="K194" i="19"/>
  <c r="J194" i="19"/>
  <c r="I194" i="19"/>
  <c r="H194" i="19"/>
  <c r="G194" i="19"/>
  <c r="F194" i="19"/>
  <c r="N193" i="19"/>
  <c r="M193" i="19"/>
  <c r="L193" i="19"/>
  <c r="K193" i="19"/>
  <c r="J193" i="19"/>
  <c r="I193" i="19"/>
  <c r="H193" i="19"/>
  <c r="G193" i="19"/>
  <c r="F193" i="19"/>
  <c r="N192" i="19"/>
  <c r="M192" i="19"/>
  <c r="L192" i="19"/>
  <c r="K192" i="19"/>
  <c r="J192" i="19"/>
  <c r="I192" i="19"/>
  <c r="H192" i="19"/>
  <c r="G192" i="19"/>
  <c r="F192" i="19"/>
  <c r="N669" i="19"/>
  <c r="M669" i="19"/>
  <c r="L669" i="19"/>
  <c r="K669" i="19"/>
  <c r="J669" i="19"/>
  <c r="I669" i="19"/>
  <c r="H669" i="19"/>
  <c r="G669" i="19"/>
  <c r="F669" i="19"/>
  <c r="N668" i="19"/>
  <c r="M668" i="19"/>
  <c r="L668" i="19"/>
  <c r="K668" i="19"/>
  <c r="J668" i="19"/>
  <c r="I668" i="19"/>
  <c r="H668" i="19"/>
  <c r="G668" i="19"/>
  <c r="F668" i="19"/>
  <c r="N191" i="19"/>
  <c r="M191" i="19"/>
  <c r="L191" i="19"/>
  <c r="K191" i="19"/>
  <c r="J191" i="19"/>
  <c r="I191" i="19"/>
  <c r="H191" i="19"/>
  <c r="G191" i="19"/>
  <c r="F191" i="19"/>
  <c r="N667" i="19"/>
  <c r="M667" i="19"/>
  <c r="L667" i="19"/>
  <c r="K667" i="19"/>
  <c r="J667" i="19"/>
  <c r="I667" i="19"/>
  <c r="H667" i="19"/>
  <c r="G667" i="19"/>
  <c r="F667" i="19"/>
  <c r="N666" i="19"/>
  <c r="M666" i="19"/>
  <c r="L666" i="19"/>
  <c r="K666" i="19"/>
  <c r="J666" i="19"/>
  <c r="I666" i="19"/>
  <c r="H666" i="19"/>
  <c r="G666" i="19"/>
  <c r="F666" i="19"/>
  <c r="N665" i="19"/>
  <c r="M665" i="19"/>
  <c r="L665" i="19"/>
  <c r="K665" i="19"/>
  <c r="J665" i="19"/>
  <c r="I665" i="19"/>
  <c r="H665" i="19"/>
  <c r="G665" i="19"/>
  <c r="F665" i="19"/>
  <c r="N190" i="19"/>
  <c r="M190" i="19"/>
  <c r="L190" i="19"/>
  <c r="K190" i="19"/>
  <c r="J190" i="19"/>
  <c r="I190" i="19"/>
  <c r="H190" i="19"/>
  <c r="G190" i="19"/>
  <c r="F190" i="19"/>
  <c r="N189" i="19"/>
  <c r="M189" i="19"/>
  <c r="L189" i="19"/>
  <c r="K189" i="19"/>
  <c r="J189" i="19"/>
  <c r="I189" i="19"/>
  <c r="H189" i="19"/>
  <c r="G189" i="19"/>
  <c r="F189" i="19"/>
  <c r="N188" i="19"/>
  <c r="M188" i="19"/>
  <c r="L188" i="19"/>
  <c r="K188" i="19"/>
  <c r="J188" i="19"/>
  <c r="I188" i="19"/>
  <c r="H188" i="19"/>
  <c r="G188" i="19"/>
  <c r="F188" i="19"/>
  <c r="N187" i="19"/>
  <c r="M187" i="19"/>
  <c r="L187" i="19"/>
  <c r="K187" i="19"/>
  <c r="J187" i="19"/>
  <c r="I187" i="19"/>
  <c r="H187" i="19"/>
  <c r="G187" i="19"/>
  <c r="F187" i="19"/>
  <c r="N186" i="19"/>
  <c r="M186" i="19"/>
  <c r="L186" i="19"/>
  <c r="K186" i="19"/>
  <c r="J186" i="19"/>
  <c r="I186" i="19"/>
  <c r="H186" i="19"/>
  <c r="G186" i="19"/>
  <c r="F186" i="19"/>
  <c r="N664" i="19"/>
  <c r="M664" i="19"/>
  <c r="L664" i="19"/>
  <c r="K664" i="19"/>
  <c r="J664" i="19"/>
  <c r="I664" i="19"/>
  <c r="H664" i="19"/>
  <c r="G664" i="19"/>
  <c r="F664" i="19"/>
  <c r="N663" i="19"/>
  <c r="M663" i="19"/>
  <c r="L663" i="19"/>
  <c r="K663" i="19"/>
  <c r="J663" i="19"/>
  <c r="I663" i="19"/>
  <c r="H663" i="19"/>
  <c r="G663" i="19"/>
  <c r="F663" i="19"/>
  <c r="N185" i="19"/>
  <c r="M185" i="19"/>
  <c r="L185" i="19"/>
  <c r="K185" i="19"/>
  <c r="J185" i="19"/>
  <c r="I185" i="19"/>
  <c r="H185" i="19"/>
  <c r="G185" i="19"/>
  <c r="F185" i="19"/>
  <c r="N662" i="19"/>
  <c r="M662" i="19"/>
  <c r="L662" i="19"/>
  <c r="K662" i="19"/>
  <c r="J662" i="19"/>
  <c r="I662" i="19"/>
  <c r="H662" i="19"/>
  <c r="G662" i="19"/>
  <c r="F662" i="19"/>
  <c r="N661" i="19"/>
  <c r="M661" i="19"/>
  <c r="L661" i="19"/>
  <c r="K661" i="19"/>
  <c r="J661" i="19"/>
  <c r="I661" i="19"/>
  <c r="H661" i="19"/>
  <c r="G661" i="19"/>
  <c r="F661" i="19"/>
  <c r="N660" i="19"/>
  <c r="M660" i="19"/>
  <c r="L660" i="19"/>
  <c r="K660" i="19"/>
  <c r="J660" i="19"/>
  <c r="I660" i="19"/>
  <c r="H660" i="19"/>
  <c r="G660" i="19"/>
  <c r="F660" i="19"/>
  <c r="N253" i="19"/>
  <c r="M253" i="19"/>
  <c r="L253" i="19"/>
  <c r="K253" i="19"/>
  <c r="J253" i="19"/>
  <c r="I253" i="19"/>
  <c r="H253" i="19"/>
  <c r="G253" i="19"/>
  <c r="F253" i="19"/>
  <c r="N184" i="19"/>
  <c r="M184" i="19"/>
  <c r="L184" i="19"/>
  <c r="K184" i="19"/>
  <c r="J184" i="19"/>
  <c r="I184" i="19"/>
  <c r="H184" i="19"/>
  <c r="G184" i="19"/>
  <c r="F184" i="19"/>
  <c r="N183" i="19"/>
  <c r="M183" i="19"/>
  <c r="L183" i="19"/>
  <c r="K183" i="19"/>
  <c r="J183" i="19"/>
  <c r="I183" i="19"/>
  <c r="H183" i="19"/>
  <c r="G183" i="19"/>
  <c r="F183" i="19"/>
  <c r="N182" i="19"/>
  <c r="M182" i="19"/>
  <c r="L182" i="19"/>
  <c r="K182" i="19"/>
  <c r="J182" i="19"/>
  <c r="I182" i="19"/>
  <c r="H182" i="19"/>
  <c r="G182" i="19"/>
  <c r="F182" i="19"/>
  <c r="N181" i="19"/>
  <c r="M181" i="19"/>
  <c r="L181" i="19"/>
  <c r="K181" i="19"/>
  <c r="J181" i="19"/>
  <c r="I181" i="19"/>
  <c r="H181" i="19"/>
  <c r="G181" i="19"/>
  <c r="F181" i="19"/>
  <c r="N659" i="19"/>
  <c r="M659" i="19"/>
  <c r="L659" i="19"/>
  <c r="K659" i="19"/>
  <c r="J659" i="19"/>
  <c r="I659" i="19"/>
  <c r="H659" i="19"/>
  <c r="G659" i="19"/>
  <c r="F659" i="19"/>
  <c r="N658" i="19"/>
  <c r="M658" i="19"/>
  <c r="L658" i="19"/>
  <c r="K658" i="19"/>
  <c r="J658" i="19"/>
  <c r="I658" i="19"/>
  <c r="H658" i="19"/>
  <c r="G658" i="19"/>
  <c r="F658" i="19"/>
  <c r="N180" i="19"/>
  <c r="M180" i="19"/>
  <c r="L180" i="19"/>
  <c r="K180" i="19"/>
  <c r="J180" i="19"/>
  <c r="I180" i="19"/>
  <c r="H180" i="19"/>
  <c r="G180" i="19"/>
  <c r="F180" i="19"/>
  <c r="N657" i="19"/>
  <c r="M657" i="19"/>
  <c r="L657" i="19"/>
  <c r="K657" i="19"/>
  <c r="J657" i="19"/>
  <c r="I657" i="19"/>
  <c r="H657" i="19"/>
  <c r="G657" i="19"/>
  <c r="F657" i="19"/>
  <c r="N656" i="19"/>
  <c r="M656" i="19"/>
  <c r="L656" i="19"/>
  <c r="K656" i="19"/>
  <c r="J656" i="19"/>
  <c r="I656" i="19"/>
  <c r="H656" i="19"/>
  <c r="G656" i="19"/>
  <c r="F656" i="19"/>
  <c r="N655" i="19"/>
  <c r="M655" i="19"/>
  <c r="L655" i="19"/>
  <c r="K655" i="19"/>
  <c r="J655" i="19"/>
  <c r="I655" i="19"/>
  <c r="H655" i="19"/>
  <c r="G655" i="19"/>
  <c r="F655" i="19"/>
  <c r="N179" i="19"/>
  <c r="M179" i="19"/>
  <c r="L179" i="19"/>
  <c r="K179" i="19"/>
  <c r="J179" i="19"/>
  <c r="I179" i="19"/>
  <c r="H179" i="19"/>
  <c r="G179" i="19"/>
  <c r="F179" i="19"/>
  <c r="N178" i="19"/>
  <c r="M178" i="19"/>
  <c r="L178" i="19"/>
  <c r="K178" i="19"/>
  <c r="J178" i="19"/>
  <c r="I178" i="19"/>
  <c r="H178" i="19"/>
  <c r="G178" i="19"/>
  <c r="F178" i="19"/>
  <c r="N177" i="19"/>
  <c r="M177" i="19"/>
  <c r="L177" i="19"/>
  <c r="K177" i="19"/>
  <c r="J177" i="19"/>
  <c r="I177" i="19"/>
  <c r="H177" i="19"/>
  <c r="G177" i="19"/>
  <c r="F177" i="19"/>
  <c r="N176" i="19"/>
  <c r="M176" i="19"/>
  <c r="L176" i="19"/>
  <c r="K176" i="19"/>
  <c r="J176" i="19"/>
  <c r="I176" i="19"/>
  <c r="H176" i="19"/>
  <c r="G176" i="19"/>
  <c r="F176" i="19"/>
  <c r="N175" i="19"/>
  <c r="M175" i="19"/>
  <c r="L175" i="19"/>
  <c r="K175" i="19"/>
  <c r="J175" i="19"/>
  <c r="I175" i="19"/>
  <c r="H175" i="19"/>
  <c r="G175" i="19"/>
  <c r="F175" i="19"/>
  <c r="N654" i="19"/>
  <c r="M654" i="19"/>
  <c r="L654" i="19"/>
  <c r="K654" i="19"/>
  <c r="J654" i="19"/>
  <c r="I654" i="19"/>
  <c r="H654" i="19"/>
  <c r="G654" i="19"/>
  <c r="F654" i="19"/>
  <c r="N653" i="19"/>
  <c r="M653" i="19"/>
  <c r="L653" i="19"/>
  <c r="K653" i="19"/>
  <c r="J653" i="19"/>
  <c r="I653" i="19"/>
  <c r="H653" i="19"/>
  <c r="G653" i="19"/>
  <c r="F653" i="19"/>
  <c r="N174" i="19"/>
  <c r="M174" i="19"/>
  <c r="L174" i="19"/>
  <c r="K174" i="19"/>
  <c r="J174" i="19"/>
  <c r="I174" i="19"/>
  <c r="H174" i="19"/>
  <c r="G174" i="19"/>
  <c r="F174" i="19"/>
  <c r="N652" i="19"/>
  <c r="M652" i="19"/>
  <c r="L652" i="19"/>
  <c r="K652" i="19"/>
  <c r="J652" i="19"/>
  <c r="I652" i="19"/>
  <c r="H652" i="19"/>
  <c r="G652" i="19"/>
  <c r="F652" i="19"/>
  <c r="N651" i="19"/>
  <c r="M651" i="19"/>
  <c r="L651" i="19"/>
  <c r="K651" i="19"/>
  <c r="J651" i="19"/>
  <c r="I651" i="19"/>
  <c r="H651" i="19"/>
  <c r="G651" i="19"/>
  <c r="F651" i="19"/>
  <c r="N650" i="19"/>
  <c r="M650" i="19"/>
  <c r="L650" i="19"/>
  <c r="K650" i="19"/>
  <c r="J650" i="19"/>
  <c r="I650" i="19"/>
  <c r="H650" i="19"/>
  <c r="G650" i="19"/>
  <c r="F650" i="19"/>
  <c r="N173" i="19"/>
  <c r="M173" i="19"/>
  <c r="L173" i="19"/>
  <c r="K173" i="19"/>
  <c r="J173" i="19"/>
  <c r="I173" i="19"/>
  <c r="H173" i="19"/>
  <c r="G173" i="19"/>
  <c r="F173" i="19"/>
  <c r="N172" i="19"/>
  <c r="M172" i="19"/>
  <c r="L172" i="19"/>
  <c r="K172" i="19"/>
  <c r="J172" i="19"/>
  <c r="I172" i="19"/>
  <c r="H172" i="19"/>
  <c r="G172" i="19"/>
  <c r="F172" i="19"/>
  <c r="N171" i="19"/>
  <c r="M171" i="19"/>
  <c r="L171" i="19"/>
  <c r="K171" i="19"/>
  <c r="J171" i="19"/>
  <c r="I171" i="19"/>
  <c r="H171" i="19"/>
  <c r="G171" i="19"/>
  <c r="F171" i="19"/>
  <c r="N170" i="19"/>
  <c r="M170" i="19"/>
  <c r="L170" i="19"/>
  <c r="K170" i="19"/>
  <c r="J170" i="19"/>
  <c r="I170" i="19"/>
  <c r="H170" i="19"/>
  <c r="G170" i="19"/>
  <c r="F170" i="19"/>
  <c r="N169" i="19"/>
  <c r="M169" i="19"/>
  <c r="L169" i="19"/>
  <c r="K169" i="19"/>
  <c r="J169" i="19"/>
  <c r="I169" i="19"/>
  <c r="H169" i="19"/>
  <c r="G169" i="19"/>
  <c r="F169" i="19"/>
  <c r="N649" i="19"/>
  <c r="M649" i="19"/>
  <c r="L649" i="19"/>
  <c r="K649" i="19"/>
  <c r="J649" i="19"/>
  <c r="I649" i="19"/>
  <c r="H649" i="19"/>
  <c r="G649" i="19"/>
  <c r="F649" i="19"/>
  <c r="N648" i="19"/>
  <c r="M648" i="19"/>
  <c r="L648" i="19"/>
  <c r="K648" i="19"/>
  <c r="J648" i="19"/>
  <c r="I648" i="19"/>
  <c r="H648" i="19"/>
  <c r="G648" i="19"/>
  <c r="F648" i="19"/>
  <c r="N168" i="19"/>
  <c r="M168" i="19"/>
  <c r="L168" i="19"/>
  <c r="K168" i="19"/>
  <c r="J168" i="19"/>
  <c r="I168" i="19"/>
  <c r="H168" i="19"/>
  <c r="G168" i="19"/>
  <c r="F168" i="19"/>
  <c r="N647" i="19"/>
  <c r="M647" i="19"/>
  <c r="L647" i="19"/>
  <c r="K647" i="19"/>
  <c r="J647" i="19"/>
  <c r="I647" i="19"/>
  <c r="H647" i="19"/>
  <c r="G647" i="19"/>
  <c r="F647" i="19"/>
  <c r="N646" i="19"/>
  <c r="M646" i="19"/>
  <c r="L646" i="19"/>
  <c r="K646" i="19"/>
  <c r="J646" i="19"/>
  <c r="I646" i="19"/>
  <c r="H646" i="19"/>
  <c r="G646" i="19"/>
  <c r="F646" i="19"/>
  <c r="N645" i="19"/>
  <c r="M645" i="19"/>
  <c r="L645" i="19"/>
  <c r="K645" i="19"/>
  <c r="J645" i="19"/>
  <c r="I645" i="19"/>
  <c r="H645" i="19"/>
  <c r="G645" i="19"/>
  <c r="F645" i="19"/>
  <c r="N167" i="19"/>
  <c r="M167" i="19"/>
  <c r="L167" i="19"/>
  <c r="K167" i="19"/>
  <c r="J167" i="19"/>
  <c r="I167" i="19"/>
  <c r="H167" i="19"/>
  <c r="G167" i="19"/>
  <c r="F167" i="19"/>
  <c r="N166" i="19"/>
  <c r="M166" i="19"/>
  <c r="L166" i="19"/>
  <c r="K166" i="19"/>
  <c r="J166" i="19"/>
  <c r="I166" i="19"/>
  <c r="H166" i="19"/>
  <c r="G166" i="19"/>
  <c r="F166" i="19"/>
  <c r="N165" i="19"/>
  <c r="M165" i="19"/>
  <c r="L165" i="19"/>
  <c r="K165" i="19"/>
  <c r="J165" i="19"/>
  <c r="I165" i="19"/>
  <c r="H165" i="19"/>
  <c r="G165" i="19"/>
  <c r="F165" i="19"/>
  <c r="N164" i="19"/>
  <c r="M164" i="19"/>
  <c r="L164" i="19"/>
  <c r="K164" i="19"/>
  <c r="J164" i="19"/>
  <c r="I164" i="19"/>
  <c r="H164" i="19"/>
  <c r="G164" i="19"/>
  <c r="F164" i="19"/>
  <c r="N163" i="19"/>
  <c r="M163" i="19"/>
  <c r="L163" i="19"/>
  <c r="K163" i="19"/>
  <c r="J163" i="19"/>
  <c r="I163" i="19"/>
  <c r="H163" i="19"/>
  <c r="G163" i="19"/>
  <c r="F163" i="19"/>
  <c r="N261" i="19"/>
  <c r="M261" i="19"/>
  <c r="L261" i="19"/>
  <c r="K261" i="19"/>
  <c r="J261" i="19"/>
  <c r="I261" i="19"/>
  <c r="H261" i="19"/>
  <c r="G261" i="19"/>
  <c r="F261" i="19"/>
  <c r="N255" i="19"/>
  <c r="M255" i="19"/>
  <c r="L255" i="19"/>
  <c r="K255" i="19"/>
  <c r="J255" i="19"/>
  <c r="I255" i="19"/>
  <c r="H255" i="19"/>
  <c r="G255" i="19"/>
  <c r="F255" i="19"/>
  <c r="N162" i="19"/>
  <c r="M162" i="19"/>
  <c r="L162" i="19"/>
  <c r="K162" i="19"/>
  <c r="J162" i="19"/>
  <c r="I162" i="19"/>
  <c r="H162" i="19"/>
  <c r="G162" i="19"/>
  <c r="F162" i="19"/>
  <c r="N644" i="19"/>
  <c r="M644" i="19"/>
  <c r="L644" i="19"/>
  <c r="K644" i="19"/>
  <c r="J644" i="19"/>
  <c r="I644" i="19"/>
  <c r="H644" i="19"/>
  <c r="G644" i="19"/>
  <c r="F644" i="19"/>
  <c r="N262" i="19"/>
  <c r="M262" i="19"/>
  <c r="L262" i="19"/>
  <c r="K262" i="19"/>
  <c r="J262" i="19"/>
  <c r="I262" i="19"/>
  <c r="H262" i="19"/>
  <c r="G262" i="19"/>
  <c r="F262" i="19"/>
  <c r="N643" i="19"/>
  <c r="M643" i="19"/>
  <c r="L643" i="19"/>
  <c r="K643" i="19"/>
  <c r="J643" i="19"/>
  <c r="I643" i="19"/>
  <c r="H643" i="19"/>
  <c r="G643" i="19"/>
  <c r="F643" i="19"/>
  <c r="N161" i="19"/>
  <c r="M161" i="19"/>
  <c r="L161" i="19"/>
  <c r="K161" i="19"/>
  <c r="J161" i="19"/>
  <c r="I161" i="19"/>
  <c r="H161" i="19"/>
  <c r="G161" i="19"/>
  <c r="F161" i="19"/>
  <c r="N160" i="19"/>
  <c r="M160" i="19"/>
  <c r="L160" i="19"/>
  <c r="K160" i="19"/>
  <c r="J160" i="19"/>
  <c r="I160" i="19"/>
  <c r="H160" i="19"/>
  <c r="G160" i="19"/>
  <c r="F160" i="19"/>
  <c r="N159" i="19"/>
  <c r="M159" i="19"/>
  <c r="L159" i="19"/>
  <c r="K159" i="19"/>
  <c r="J159" i="19"/>
  <c r="I159" i="19"/>
  <c r="H159" i="19"/>
  <c r="G159" i="19"/>
  <c r="F159" i="19"/>
  <c r="N158" i="19"/>
  <c r="M158" i="19"/>
  <c r="L158" i="19"/>
  <c r="K158" i="19"/>
  <c r="J158" i="19"/>
  <c r="I158" i="19"/>
  <c r="H158" i="19"/>
  <c r="G158" i="19"/>
  <c r="F158" i="19"/>
  <c r="N157" i="19"/>
  <c r="M157" i="19"/>
  <c r="L157" i="19"/>
  <c r="K157" i="19"/>
  <c r="J157" i="19"/>
  <c r="I157" i="19"/>
  <c r="H157" i="19"/>
  <c r="G157" i="19"/>
  <c r="F157" i="19"/>
  <c r="N642" i="19"/>
  <c r="M642" i="19"/>
  <c r="L642" i="19"/>
  <c r="K642" i="19"/>
  <c r="J642" i="19"/>
  <c r="I642" i="19"/>
  <c r="H642" i="19"/>
  <c r="G642" i="19"/>
  <c r="F642" i="19"/>
  <c r="N641" i="19"/>
  <c r="M641" i="19"/>
  <c r="L641" i="19"/>
  <c r="K641" i="19"/>
  <c r="J641" i="19"/>
  <c r="I641" i="19"/>
  <c r="H641" i="19"/>
  <c r="G641" i="19"/>
  <c r="F641" i="19"/>
  <c r="N640" i="19"/>
  <c r="M640" i="19"/>
  <c r="L640" i="19"/>
  <c r="K640" i="19"/>
  <c r="J640" i="19"/>
  <c r="I640" i="19"/>
  <c r="H640" i="19"/>
  <c r="G640" i="19"/>
  <c r="F640" i="19"/>
  <c r="N639" i="19"/>
  <c r="M639" i="19"/>
  <c r="L639" i="19"/>
  <c r="K639" i="19"/>
  <c r="J639" i="19"/>
  <c r="I639" i="19"/>
  <c r="H639" i="19"/>
  <c r="G639" i="19"/>
  <c r="F639" i="19"/>
  <c r="N638" i="19"/>
  <c r="M638" i="19"/>
  <c r="L638" i="19"/>
  <c r="K638" i="19"/>
  <c r="J638" i="19"/>
  <c r="I638" i="19"/>
  <c r="H638" i="19"/>
  <c r="G638" i="19"/>
  <c r="F638" i="19"/>
  <c r="N637" i="19"/>
  <c r="M637" i="19"/>
  <c r="L637" i="19"/>
  <c r="K637" i="19"/>
  <c r="J637" i="19"/>
  <c r="I637" i="19"/>
  <c r="H637" i="19"/>
  <c r="G637" i="19"/>
  <c r="F637" i="19"/>
  <c r="N636" i="19"/>
  <c r="M636" i="19"/>
  <c r="L636" i="19"/>
  <c r="K636" i="19"/>
  <c r="J636" i="19"/>
  <c r="I636" i="19"/>
  <c r="H636" i="19"/>
  <c r="G636" i="19"/>
  <c r="F636" i="19"/>
  <c r="N635" i="19"/>
  <c r="M635" i="19"/>
  <c r="L635" i="19"/>
  <c r="K635" i="19"/>
  <c r="J635" i="19"/>
  <c r="I635" i="19"/>
  <c r="H635" i="19"/>
  <c r="G635" i="19"/>
  <c r="F635" i="19"/>
  <c r="N634" i="19"/>
  <c r="M634" i="19"/>
  <c r="L634" i="19"/>
  <c r="K634" i="19"/>
  <c r="J634" i="19"/>
  <c r="I634" i="19"/>
  <c r="H634" i="19"/>
  <c r="G634" i="19"/>
  <c r="F634" i="19"/>
  <c r="N633" i="19"/>
  <c r="M633" i="19"/>
  <c r="L633" i="19"/>
  <c r="K633" i="19"/>
  <c r="J633" i="19"/>
  <c r="I633" i="19"/>
  <c r="H633" i="19"/>
  <c r="G633" i="19"/>
  <c r="F633" i="19"/>
  <c r="N632" i="19"/>
  <c r="M632" i="19"/>
  <c r="L632" i="19"/>
  <c r="K632" i="19"/>
  <c r="J632" i="19"/>
  <c r="I632" i="19"/>
  <c r="H632" i="19"/>
  <c r="G632" i="19"/>
  <c r="F632" i="19"/>
  <c r="N631" i="19"/>
  <c r="M631" i="19"/>
  <c r="L631" i="19"/>
  <c r="K631" i="19"/>
  <c r="J631" i="19"/>
  <c r="I631" i="19"/>
  <c r="H631" i="19"/>
  <c r="G631" i="19"/>
  <c r="F631" i="19"/>
  <c r="N630" i="19"/>
  <c r="M630" i="19"/>
  <c r="L630" i="19"/>
  <c r="K630" i="19"/>
  <c r="J630" i="19"/>
  <c r="I630" i="19"/>
  <c r="H630" i="19"/>
  <c r="G630" i="19"/>
  <c r="F630" i="19"/>
  <c r="N156" i="19"/>
  <c r="M156" i="19"/>
  <c r="L156" i="19"/>
  <c r="K156" i="19"/>
  <c r="J156" i="19"/>
  <c r="I156" i="19"/>
  <c r="H156" i="19"/>
  <c r="G156" i="19"/>
  <c r="F156" i="19"/>
  <c r="N629" i="19"/>
  <c r="M629" i="19"/>
  <c r="L629" i="19"/>
  <c r="K629" i="19"/>
  <c r="J629" i="19"/>
  <c r="I629" i="19"/>
  <c r="H629" i="19"/>
  <c r="G629" i="19"/>
  <c r="F629" i="19"/>
  <c r="N628" i="19"/>
  <c r="M628" i="19"/>
  <c r="L628" i="19"/>
  <c r="K628" i="19"/>
  <c r="J628" i="19"/>
  <c r="I628" i="19"/>
  <c r="H628" i="19"/>
  <c r="G628" i="19"/>
  <c r="F628" i="19"/>
  <c r="N627" i="19"/>
  <c r="M627" i="19"/>
  <c r="L627" i="19"/>
  <c r="K627" i="19"/>
  <c r="J627" i="19"/>
  <c r="I627" i="19"/>
  <c r="H627" i="19"/>
  <c r="G627" i="19"/>
  <c r="F627" i="19"/>
  <c r="N155" i="19"/>
  <c r="M155" i="19"/>
  <c r="L155" i="19"/>
  <c r="K155" i="19"/>
  <c r="J155" i="19"/>
  <c r="I155" i="19"/>
  <c r="H155" i="19"/>
  <c r="G155" i="19"/>
  <c r="F155" i="19"/>
  <c r="N154" i="19"/>
  <c r="M154" i="19"/>
  <c r="L154" i="19"/>
  <c r="K154" i="19"/>
  <c r="J154" i="19"/>
  <c r="I154" i="19"/>
  <c r="H154" i="19"/>
  <c r="G154" i="19"/>
  <c r="F154" i="19"/>
  <c r="N153" i="19"/>
  <c r="M153" i="19"/>
  <c r="L153" i="19"/>
  <c r="K153" i="19"/>
  <c r="J153" i="19"/>
  <c r="I153" i="19"/>
  <c r="H153" i="19"/>
  <c r="G153" i="19"/>
  <c r="F153" i="19"/>
  <c r="N152" i="19"/>
  <c r="M152" i="19"/>
  <c r="L152" i="19"/>
  <c r="K152" i="19"/>
  <c r="J152" i="19"/>
  <c r="I152" i="19"/>
  <c r="H152" i="19"/>
  <c r="G152" i="19"/>
  <c r="F152" i="19"/>
  <c r="N151" i="19"/>
  <c r="M151" i="19"/>
  <c r="L151" i="19"/>
  <c r="K151" i="19"/>
  <c r="J151" i="19"/>
  <c r="I151" i="19"/>
  <c r="H151" i="19"/>
  <c r="G151" i="19"/>
  <c r="F151" i="19"/>
  <c r="N626" i="19"/>
  <c r="M626" i="19"/>
  <c r="L626" i="19"/>
  <c r="K626" i="19"/>
  <c r="J626" i="19"/>
  <c r="I626" i="19"/>
  <c r="H626" i="19"/>
  <c r="G626" i="19"/>
  <c r="F626" i="19"/>
  <c r="N625" i="19"/>
  <c r="M625" i="19"/>
  <c r="L625" i="19"/>
  <c r="K625" i="19"/>
  <c r="J625" i="19"/>
  <c r="I625" i="19"/>
  <c r="H625" i="19"/>
  <c r="G625" i="19"/>
  <c r="F625" i="19"/>
  <c r="N150" i="19"/>
  <c r="M150" i="19"/>
  <c r="L150" i="19"/>
  <c r="K150" i="19"/>
  <c r="J150" i="19"/>
  <c r="I150" i="19"/>
  <c r="H150" i="19"/>
  <c r="G150" i="19"/>
  <c r="F150" i="19"/>
  <c r="N149" i="19"/>
  <c r="M149" i="19"/>
  <c r="L149" i="19"/>
  <c r="K149" i="19"/>
  <c r="J149" i="19"/>
  <c r="I149" i="19"/>
  <c r="H149" i="19"/>
  <c r="G149" i="19"/>
  <c r="F149" i="19"/>
  <c r="N148" i="19"/>
  <c r="M148" i="19"/>
  <c r="L148" i="19"/>
  <c r="K148" i="19"/>
  <c r="J148" i="19"/>
  <c r="I148" i="19"/>
  <c r="H148" i="19"/>
  <c r="G148" i="19"/>
  <c r="F148" i="19"/>
  <c r="N147" i="19"/>
  <c r="M147" i="19"/>
  <c r="L147" i="19"/>
  <c r="K147" i="19"/>
  <c r="J147" i="19"/>
  <c r="I147" i="19"/>
  <c r="H147" i="19"/>
  <c r="G147" i="19"/>
  <c r="F147" i="19"/>
  <c r="N146" i="19"/>
  <c r="M146" i="19"/>
  <c r="L146" i="19"/>
  <c r="K146" i="19"/>
  <c r="J146" i="19"/>
  <c r="I146" i="19"/>
  <c r="H146" i="19"/>
  <c r="G146" i="19"/>
  <c r="F146" i="19"/>
  <c r="N145" i="19"/>
  <c r="M145" i="19"/>
  <c r="L145" i="19"/>
  <c r="K145" i="19"/>
  <c r="J145" i="19"/>
  <c r="I145" i="19"/>
  <c r="H145" i="19"/>
  <c r="G145" i="19"/>
  <c r="F145" i="19"/>
  <c r="N144" i="19"/>
  <c r="M144" i="19"/>
  <c r="L144" i="19"/>
  <c r="K144" i="19"/>
  <c r="J144" i="19"/>
  <c r="I144" i="19"/>
  <c r="H144" i="19"/>
  <c r="G144" i="19"/>
  <c r="F144" i="19"/>
  <c r="N143" i="19"/>
  <c r="M143" i="19"/>
  <c r="L143" i="19"/>
  <c r="K143" i="19"/>
  <c r="J143" i="19"/>
  <c r="I143" i="19"/>
  <c r="H143" i="19"/>
  <c r="G143" i="19"/>
  <c r="F143" i="19"/>
  <c r="N142" i="19"/>
  <c r="M142" i="19"/>
  <c r="L142" i="19"/>
  <c r="K142" i="19"/>
  <c r="J142" i="19"/>
  <c r="I142" i="19"/>
  <c r="H142" i="19"/>
  <c r="G142" i="19"/>
  <c r="F142" i="19"/>
  <c r="N624" i="19"/>
  <c r="M624" i="19"/>
  <c r="L624" i="19"/>
  <c r="K624" i="19"/>
  <c r="J624" i="19"/>
  <c r="I624" i="19"/>
  <c r="H624" i="19"/>
  <c r="G624" i="19"/>
  <c r="F624" i="19"/>
  <c r="N623" i="19"/>
  <c r="M623" i="19"/>
  <c r="L623" i="19"/>
  <c r="K623" i="19"/>
  <c r="J623" i="19"/>
  <c r="I623" i="19"/>
  <c r="H623" i="19"/>
  <c r="G623" i="19"/>
  <c r="F623" i="19"/>
  <c r="N141" i="19"/>
  <c r="M141" i="19"/>
  <c r="L141" i="19"/>
  <c r="K141" i="19"/>
  <c r="J141" i="19"/>
  <c r="I141" i="19"/>
  <c r="H141" i="19"/>
  <c r="G141" i="19"/>
  <c r="F141" i="19"/>
  <c r="N622" i="19"/>
  <c r="M622" i="19"/>
  <c r="L622" i="19"/>
  <c r="K622" i="19"/>
  <c r="J622" i="19"/>
  <c r="I622" i="19"/>
  <c r="H622" i="19"/>
  <c r="G622" i="19"/>
  <c r="F622" i="19"/>
  <c r="N265" i="19"/>
  <c r="M265" i="19"/>
  <c r="L265" i="19"/>
  <c r="K265" i="19"/>
  <c r="J265" i="19"/>
  <c r="I265" i="19"/>
  <c r="H265" i="19"/>
  <c r="G265" i="19"/>
  <c r="F265" i="19"/>
  <c r="N621" i="19"/>
  <c r="M621" i="19"/>
  <c r="L621" i="19"/>
  <c r="K621" i="19"/>
  <c r="J621" i="19"/>
  <c r="I621" i="19"/>
  <c r="H621" i="19"/>
  <c r="G621" i="19"/>
  <c r="F621" i="19"/>
  <c r="N140" i="19"/>
  <c r="M140" i="19"/>
  <c r="L140" i="19"/>
  <c r="K140" i="19"/>
  <c r="J140" i="19"/>
  <c r="I140" i="19"/>
  <c r="H140" i="19"/>
  <c r="G140" i="19"/>
  <c r="F140" i="19"/>
  <c r="N139" i="19"/>
  <c r="M139" i="19"/>
  <c r="L139" i="19"/>
  <c r="K139" i="19"/>
  <c r="J139" i="19"/>
  <c r="I139" i="19"/>
  <c r="H139" i="19"/>
  <c r="G139" i="19"/>
  <c r="F139" i="19"/>
  <c r="N138" i="19"/>
  <c r="M138" i="19"/>
  <c r="L138" i="19"/>
  <c r="K138" i="19"/>
  <c r="J138" i="19"/>
  <c r="I138" i="19"/>
  <c r="H138" i="19"/>
  <c r="G138" i="19"/>
  <c r="F138" i="19"/>
  <c r="N137" i="19"/>
  <c r="M137" i="19"/>
  <c r="L137" i="19"/>
  <c r="K137" i="19"/>
  <c r="J137" i="19"/>
  <c r="I137" i="19"/>
  <c r="H137" i="19"/>
  <c r="G137" i="19"/>
  <c r="F137" i="19"/>
  <c r="N136" i="19"/>
  <c r="M136" i="19"/>
  <c r="L136" i="19"/>
  <c r="K136" i="19"/>
  <c r="J136" i="19"/>
  <c r="I136" i="19"/>
  <c r="H136" i="19"/>
  <c r="G136" i="19"/>
  <c r="F136" i="19"/>
  <c r="N620" i="19"/>
  <c r="M620" i="19"/>
  <c r="L620" i="19"/>
  <c r="K620" i="19"/>
  <c r="J620" i="19"/>
  <c r="I620" i="19"/>
  <c r="H620" i="19"/>
  <c r="G620" i="19"/>
  <c r="F620" i="19"/>
  <c r="N619" i="19"/>
  <c r="M619" i="19"/>
  <c r="L619" i="19"/>
  <c r="K619" i="19"/>
  <c r="J619" i="19"/>
  <c r="I619" i="19"/>
  <c r="H619" i="19"/>
  <c r="G619" i="19"/>
  <c r="F619" i="19"/>
  <c r="N135" i="19"/>
  <c r="M135" i="19"/>
  <c r="L135" i="19"/>
  <c r="K135" i="19"/>
  <c r="J135" i="19"/>
  <c r="I135" i="19"/>
  <c r="H135" i="19"/>
  <c r="G135" i="19"/>
  <c r="F135" i="19"/>
  <c r="N618" i="19"/>
  <c r="M618" i="19"/>
  <c r="L618" i="19"/>
  <c r="K618" i="19"/>
  <c r="J618" i="19"/>
  <c r="I618" i="19"/>
  <c r="H618" i="19"/>
  <c r="G618" i="19"/>
  <c r="F618" i="19"/>
  <c r="N134" i="19"/>
  <c r="M134" i="19"/>
  <c r="L134" i="19"/>
  <c r="K134" i="19"/>
  <c r="J134" i="19"/>
  <c r="I134" i="19"/>
  <c r="H134" i="19"/>
  <c r="G134" i="19"/>
  <c r="F134" i="19"/>
  <c r="N617" i="19"/>
  <c r="M617" i="19"/>
  <c r="L617" i="19"/>
  <c r="K617" i="19"/>
  <c r="J617" i="19"/>
  <c r="I617" i="19"/>
  <c r="H617" i="19"/>
  <c r="G617" i="19"/>
  <c r="F617" i="19"/>
  <c r="N133" i="19"/>
  <c r="M133" i="19"/>
  <c r="L133" i="19"/>
  <c r="K133" i="19"/>
  <c r="J133" i="19"/>
  <c r="I133" i="19"/>
  <c r="H133" i="19"/>
  <c r="G133" i="19"/>
  <c r="F133" i="19"/>
  <c r="N132" i="19"/>
  <c r="M132" i="19"/>
  <c r="L132" i="19"/>
  <c r="K132" i="19"/>
  <c r="J132" i="19"/>
  <c r="I132" i="19"/>
  <c r="H132" i="19"/>
  <c r="G132" i="19"/>
  <c r="F132" i="19"/>
  <c r="N131" i="19"/>
  <c r="M131" i="19"/>
  <c r="L131" i="19"/>
  <c r="K131" i="19"/>
  <c r="J131" i="19"/>
  <c r="I131" i="19"/>
  <c r="H131" i="19"/>
  <c r="G131" i="19"/>
  <c r="F131" i="19"/>
  <c r="N130" i="19"/>
  <c r="M130" i="19"/>
  <c r="L130" i="19"/>
  <c r="K130" i="19"/>
  <c r="J130" i="19"/>
  <c r="I130" i="19"/>
  <c r="H130" i="19"/>
  <c r="G130" i="19"/>
  <c r="F130" i="19"/>
  <c r="N129" i="19"/>
  <c r="M129" i="19"/>
  <c r="L129" i="19"/>
  <c r="K129" i="19"/>
  <c r="J129" i="19"/>
  <c r="I129" i="19"/>
  <c r="H129" i="19"/>
  <c r="G129" i="19"/>
  <c r="F129" i="19"/>
  <c r="N616" i="19"/>
  <c r="M616" i="19"/>
  <c r="L616" i="19"/>
  <c r="K616" i="19"/>
  <c r="J616" i="19"/>
  <c r="I616" i="19"/>
  <c r="H616" i="19"/>
  <c r="G616" i="19"/>
  <c r="F616" i="19"/>
  <c r="N615" i="19"/>
  <c r="M615" i="19"/>
  <c r="L615" i="19"/>
  <c r="K615" i="19"/>
  <c r="J615" i="19"/>
  <c r="I615" i="19"/>
  <c r="H615" i="19"/>
  <c r="G615" i="19"/>
  <c r="F615" i="19"/>
  <c r="N614" i="19"/>
  <c r="M614" i="19"/>
  <c r="L614" i="19"/>
  <c r="K614" i="19"/>
  <c r="J614" i="19"/>
  <c r="I614" i="19"/>
  <c r="H614" i="19"/>
  <c r="G614" i="19"/>
  <c r="F614" i="19"/>
  <c r="N128" i="19"/>
  <c r="M128" i="19"/>
  <c r="L128" i="19"/>
  <c r="K128" i="19"/>
  <c r="J128" i="19"/>
  <c r="I128" i="19"/>
  <c r="H128" i="19"/>
  <c r="G128" i="19"/>
  <c r="F128" i="19"/>
  <c r="N613" i="19"/>
  <c r="M613" i="19"/>
  <c r="L613" i="19"/>
  <c r="K613" i="19"/>
  <c r="J613" i="19"/>
  <c r="I613" i="19"/>
  <c r="H613" i="19"/>
  <c r="G613" i="19"/>
  <c r="F613" i="19"/>
  <c r="N127" i="19"/>
  <c r="M127" i="19"/>
  <c r="L127" i="19"/>
  <c r="K127" i="19"/>
  <c r="J127" i="19"/>
  <c r="I127" i="19"/>
  <c r="H127" i="19"/>
  <c r="G127" i="19"/>
  <c r="F127" i="19"/>
  <c r="N126" i="19"/>
  <c r="M126" i="19"/>
  <c r="L126" i="19"/>
  <c r="K126" i="19"/>
  <c r="J126" i="19"/>
  <c r="I126" i="19"/>
  <c r="H126" i="19"/>
  <c r="G126" i="19"/>
  <c r="F126" i="19"/>
  <c r="N125" i="19"/>
  <c r="M125" i="19"/>
  <c r="L125" i="19"/>
  <c r="K125" i="19"/>
  <c r="J125" i="19"/>
  <c r="I125" i="19"/>
  <c r="H125" i="19"/>
  <c r="G125" i="19"/>
  <c r="F125" i="19"/>
  <c r="N124" i="19"/>
  <c r="M124" i="19"/>
  <c r="L124" i="19"/>
  <c r="K124" i="19"/>
  <c r="J124" i="19"/>
  <c r="I124" i="19"/>
  <c r="H124" i="19"/>
  <c r="G124" i="19"/>
  <c r="F124" i="19"/>
  <c r="N123" i="19"/>
  <c r="M123" i="19"/>
  <c r="L123" i="19"/>
  <c r="K123" i="19"/>
  <c r="J123" i="19"/>
  <c r="I123" i="19"/>
  <c r="H123" i="19"/>
  <c r="G123" i="19"/>
  <c r="F123" i="19"/>
  <c r="N122" i="19"/>
  <c r="M122" i="19"/>
  <c r="L122" i="19"/>
  <c r="K122" i="19"/>
  <c r="J122" i="19"/>
  <c r="I122" i="19"/>
  <c r="H122" i="19"/>
  <c r="G122" i="19"/>
  <c r="F122" i="19"/>
  <c r="N612" i="19"/>
  <c r="M612" i="19"/>
  <c r="L612" i="19"/>
  <c r="K612" i="19"/>
  <c r="J612" i="19"/>
  <c r="I612" i="19"/>
  <c r="H612" i="19"/>
  <c r="G612" i="19"/>
  <c r="F612" i="19"/>
  <c r="N611" i="19"/>
  <c r="M611" i="19"/>
  <c r="L611" i="19"/>
  <c r="K611" i="19"/>
  <c r="J611" i="19"/>
  <c r="I611" i="19"/>
  <c r="H611" i="19"/>
  <c r="G611" i="19"/>
  <c r="F611" i="19"/>
  <c r="N121" i="19"/>
  <c r="M121" i="19"/>
  <c r="L121" i="19"/>
  <c r="K121" i="19"/>
  <c r="J121" i="19"/>
  <c r="I121" i="19"/>
  <c r="H121" i="19"/>
  <c r="G121" i="19"/>
  <c r="F121" i="19"/>
  <c r="N120" i="19"/>
  <c r="M120" i="19"/>
  <c r="L120" i="19"/>
  <c r="K120" i="19"/>
  <c r="J120" i="19"/>
  <c r="I120" i="19"/>
  <c r="H120" i="19"/>
  <c r="G120" i="19"/>
  <c r="F120" i="19"/>
  <c r="N119" i="19"/>
  <c r="M119" i="19"/>
  <c r="L119" i="19"/>
  <c r="K119" i="19"/>
  <c r="J119" i="19"/>
  <c r="I119" i="19"/>
  <c r="H119" i="19"/>
  <c r="G119" i="19"/>
  <c r="F119" i="19"/>
  <c r="N118" i="19"/>
  <c r="M118" i="19"/>
  <c r="L118" i="19"/>
  <c r="K118" i="19"/>
  <c r="J118" i="19"/>
  <c r="I118" i="19"/>
  <c r="H118" i="19"/>
  <c r="G118" i="19"/>
  <c r="F118" i="19"/>
  <c r="N264" i="19"/>
  <c r="M264" i="19"/>
  <c r="L264" i="19"/>
  <c r="K264" i="19"/>
  <c r="J264" i="19"/>
  <c r="I264" i="19"/>
  <c r="H264" i="19"/>
  <c r="G264" i="19"/>
  <c r="F264" i="19"/>
  <c r="N117" i="19"/>
  <c r="M117" i="19"/>
  <c r="L117" i="19"/>
  <c r="K117" i="19"/>
  <c r="J117" i="19"/>
  <c r="I117" i="19"/>
  <c r="H117" i="19"/>
  <c r="G117" i="19"/>
  <c r="F117" i="19"/>
  <c r="N116" i="19"/>
  <c r="M116" i="19"/>
  <c r="L116" i="19"/>
  <c r="K116" i="19"/>
  <c r="J116" i="19"/>
  <c r="I116" i="19"/>
  <c r="H116" i="19"/>
  <c r="G116" i="19"/>
  <c r="F116" i="19"/>
  <c r="N115" i="19"/>
  <c r="M115" i="19"/>
  <c r="L115" i="19"/>
  <c r="K115" i="19"/>
  <c r="J115" i="19"/>
  <c r="I115" i="19"/>
  <c r="H115" i="19"/>
  <c r="G115" i="19"/>
  <c r="F115" i="19"/>
  <c r="N114" i="19"/>
  <c r="M114" i="19"/>
  <c r="L114" i="19"/>
  <c r="K114" i="19"/>
  <c r="J114" i="19"/>
  <c r="I114" i="19"/>
  <c r="H114" i="19"/>
  <c r="G114" i="19"/>
  <c r="F114" i="19"/>
  <c r="N610" i="19"/>
  <c r="M610" i="19"/>
  <c r="L610" i="19"/>
  <c r="K610" i="19"/>
  <c r="J610" i="19"/>
  <c r="I610" i="19"/>
  <c r="H610" i="19"/>
  <c r="G610" i="19"/>
  <c r="F610" i="19"/>
  <c r="N609" i="19"/>
  <c r="M609" i="19"/>
  <c r="L609" i="19"/>
  <c r="K609" i="19"/>
  <c r="J609" i="19"/>
  <c r="I609" i="19"/>
  <c r="H609" i="19"/>
  <c r="G609" i="19"/>
  <c r="F609" i="19"/>
  <c r="N608" i="19"/>
  <c r="M608" i="19"/>
  <c r="L608" i="19"/>
  <c r="K608" i="19"/>
  <c r="J608" i="19"/>
  <c r="I608" i="19"/>
  <c r="H608" i="19"/>
  <c r="G608" i="19"/>
  <c r="F608" i="19"/>
  <c r="N607" i="19"/>
  <c r="M607" i="19"/>
  <c r="L607" i="19"/>
  <c r="K607" i="19"/>
  <c r="J607" i="19"/>
  <c r="I607" i="19"/>
  <c r="H607" i="19"/>
  <c r="G607" i="19"/>
  <c r="F607" i="19"/>
  <c r="N606" i="19"/>
  <c r="M606" i="19"/>
  <c r="L606" i="19"/>
  <c r="K606" i="19"/>
  <c r="J606" i="19"/>
  <c r="I606" i="19"/>
  <c r="H606" i="19"/>
  <c r="G606" i="19"/>
  <c r="F606" i="19"/>
  <c r="N605" i="19"/>
  <c r="M605" i="19"/>
  <c r="L605" i="19"/>
  <c r="K605" i="19"/>
  <c r="J605" i="19"/>
  <c r="I605" i="19"/>
  <c r="H605" i="19"/>
  <c r="G605" i="19"/>
  <c r="F605" i="19"/>
  <c r="N604" i="19"/>
  <c r="M604" i="19"/>
  <c r="L604" i="19"/>
  <c r="K604" i="19"/>
  <c r="J604" i="19"/>
  <c r="I604" i="19"/>
  <c r="H604" i="19"/>
  <c r="G604" i="19"/>
  <c r="F604" i="19"/>
  <c r="N603" i="19"/>
  <c r="M603" i="19"/>
  <c r="L603" i="19"/>
  <c r="K603" i="19"/>
  <c r="J603" i="19"/>
  <c r="I603" i="19"/>
  <c r="H603" i="19"/>
  <c r="G603" i="19"/>
  <c r="F603" i="19"/>
  <c r="N602" i="19"/>
  <c r="M602" i="19"/>
  <c r="L602" i="19"/>
  <c r="K602" i="19"/>
  <c r="J602" i="19"/>
  <c r="I602" i="19"/>
  <c r="H602" i="19"/>
  <c r="G602" i="19"/>
  <c r="F602" i="19"/>
  <c r="N601" i="19"/>
  <c r="M601" i="19"/>
  <c r="L601" i="19"/>
  <c r="K601" i="19"/>
  <c r="J601" i="19"/>
  <c r="I601" i="19"/>
  <c r="H601" i="19"/>
  <c r="G601" i="19"/>
  <c r="F601" i="19"/>
  <c r="N600" i="19"/>
  <c r="M600" i="19"/>
  <c r="L600" i="19"/>
  <c r="K600" i="19"/>
  <c r="J600" i="19"/>
  <c r="I600" i="19"/>
  <c r="H600" i="19"/>
  <c r="G600" i="19"/>
  <c r="F600" i="19"/>
  <c r="N599" i="19"/>
  <c r="M599" i="19"/>
  <c r="L599" i="19"/>
  <c r="K599" i="19"/>
  <c r="J599" i="19"/>
  <c r="I599" i="19"/>
  <c r="H599" i="19"/>
  <c r="G599" i="19"/>
  <c r="F599" i="19"/>
  <c r="N598" i="19"/>
  <c r="M598" i="19"/>
  <c r="L598" i="19"/>
  <c r="K598" i="19"/>
  <c r="J598" i="19"/>
  <c r="I598" i="19"/>
  <c r="H598" i="19"/>
  <c r="G598" i="19"/>
  <c r="F598" i="19"/>
  <c r="N597" i="19"/>
  <c r="M597" i="19"/>
  <c r="L597" i="19"/>
  <c r="K597" i="19"/>
  <c r="J597" i="19"/>
  <c r="I597" i="19"/>
  <c r="H597" i="19"/>
  <c r="G597" i="19"/>
  <c r="F597" i="19"/>
  <c r="N596" i="19"/>
  <c r="M596" i="19"/>
  <c r="L596" i="19"/>
  <c r="K596" i="19"/>
  <c r="J596" i="19"/>
  <c r="I596" i="19"/>
  <c r="H596" i="19"/>
  <c r="G596" i="19"/>
  <c r="F596" i="19"/>
  <c r="N595" i="19"/>
  <c r="M595" i="19"/>
  <c r="L595" i="19"/>
  <c r="K595" i="19"/>
  <c r="J595" i="19"/>
  <c r="I595" i="19"/>
  <c r="H595" i="19"/>
  <c r="G595" i="19"/>
  <c r="F595" i="19"/>
  <c r="N594" i="19"/>
  <c r="M594" i="19"/>
  <c r="L594" i="19"/>
  <c r="K594" i="19"/>
  <c r="J594" i="19"/>
  <c r="I594" i="19"/>
  <c r="H594" i="19"/>
  <c r="G594" i="19"/>
  <c r="F594" i="19"/>
  <c r="N593" i="19"/>
  <c r="M593" i="19"/>
  <c r="L593" i="19"/>
  <c r="K593" i="19"/>
  <c r="J593" i="19"/>
  <c r="I593" i="19"/>
  <c r="H593" i="19"/>
  <c r="G593" i="19"/>
  <c r="F593" i="19"/>
  <c r="N592" i="19"/>
  <c r="M592" i="19"/>
  <c r="L592" i="19"/>
  <c r="K592" i="19"/>
  <c r="J592" i="19"/>
  <c r="I592" i="19"/>
  <c r="H592" i="19"/>
  <c r="G592" i="19"/>
  <c r="F592" i="19"/>
  <c r="N591" i="19"/>
  <c r="M591" i="19"/>
  <c r="L591" i="19"/>
  <c r="K591" i="19"/>
  <c r="J591" i="19"/>
  <c r="I591" i="19"/>
  <c r="H591" i="19"/>
  <c r="G591" i="19"/>
  <c r="F591" i="19"/>
  <c r="N590" i="19"/>
  <c r="M590" i="19"/>
  <c r="L590" i="19"/>
  <c r="K590" i="19"/>
  <c r="J590" i="19"/>
  <c r="I590" i="19"/>
  <c r="H590" i="19"/>
  <c r="G590" i="19"/>
  <c r="F590" i="19"/>
  <c r="N589" i="19"/>
  <c r="M589" i="19"/>
  <c r="L589" i="19"/>
  <c r="K589" i="19"/>
  <c r="J589" i="19"/>
  <c r="I589" i="19"/>
  <c r="H589" i="19"/>
  <c r="G589" i="19"/>
  <c r="F589" i="19"/>
  <c r="N588" i="19"/>
  <c r="M588" i="19"/>
  <c r="L588" i="19"/>
  <c r="K588" i="19"/>
  <c r="J588" i="19"/>
  <c r="I588" i="19"/>
  <c r="H588" i="19"/>
  <c r="G588" i="19"/>
  <c r="F588" i="19"/>
  <c r="N587" i="19"/>
  <c r="M587" i="19"/>
  <c r="L587" i="19"/>
  <c r="K587" i="19"/>
  <c r="J587" i="19"/>
  <c r="I587" i="19"/>
  <c r="H587" i="19"/>
  <c r="G587" i="19"/>
  <c r="F587" i="19"/>
  <c r="N586" i="19"/>
  <c r="M586" i="19"/>
  <c r="L586" i="19"/>
  <c r="K586" i="19"/>
  <c r="J586" i="19"/>
  <c r="I586" i="19"/>
  <c r="H586" i="19"/>
  <c r="G586" i="19"/>
  <c r="F586" i="19"/>
  <c r="N585" i="19"/>
  <c r="M585" i="19"/>
  <c r="L585" i="19"/>
  <c r="K585" i="19"/>
  <c r="J585" i="19"/>
  <c r="I585" i="19"/>
  <c r="H585" i="19"/>
  <c r="G585" i="19"/>
  <c r="F585" i="19"/>
  <c r="N584" i="19"/>
  <c r="M584" i="19"/>
  <c r="L584" i="19"/>
  <c r="K584" i="19"/>
  <c r="J584" i="19"/>
  <c r="I584" i="19"/>
  <c r="H584" i="19"/>
  <c r="G584" i="19"/>
  <c r="F584" i="19"/>
  <c r="N583" i="19"/>
  <c r="M583" i="19"/>
  <c r="L583" i="19"/>
  <c r="K583" i="19"/>
  <c r="J583" i="19"/>
  <c r="I583" i="19"/>
  <c r="H583" i="19"/>
  <c r="G583" i="19"/>
  <c r="F583" i="19"/>
  <c r="N582" i="19"/>
  <c r="M582" i="19"/>
  <c r="L582" i="19"/>
  <c r="K582" i="19"/>
  <c r="J582" i="19"/>
  <c r="I582" i="19"/>
  <c r="H582" i="19"/>
  <c r="G582" i="19"/>
  <c r="F582" i="19"/>
  <c r="N581" i="19"/>
  <c r="M581" i="19"/>
  <c r="L581" i="19"/>
  <c r="K581" i="19"/>
  <c r="J581" i="19"/>
  <c r="I581" i="19"/>
  <c r="H581" i="19"/>
  <c r="G581" i="19"/>
  <c r="F581" i="19"/>
  <c r="N580" i="19"/>
  <c r="M580" i="19"/>
  <c r="L580" i="19"/>
  <c r="K580" i="19"/>
  <c r="J580" i="19"/>
  <c r="I580" i="19"/>
  <c r="H580" i="19"/>
  <c r="G580" i="19"/>
  <c r="F580" i="19"/>
  <c r="N579" i="19"/>
  <c r="M579" i="19"/>
  <c r="L579" i="19"/>
  <c r="K579" i="19"/>
  <c r="J579" i="19"/>
  <c r="I579" i="19"/>
  <c r="H579" i="19"/>
  <c r="G579" i="19"/>
  <c r="F579" i="19"/>
  <c r="N578" i="19"/>
  <c r="M578" i="19"/>
  <c r="L578" i="19"/>
  <c r="K578" i="19"/>
  <c r="J578" i="19"/>
  <c r="I578" i="19"/>
  <c r="H578" i="19"/>
  <c r="G578" i="19"/>
  <c r="F578" i="19"/>
  <c r="N577" i="19"/>
  <c r="M577" i="19"/>
  <c r="L577" i="19"/>
  <c r="K577" i="19"/>
  <c r="J577" i="19"/>
  <c r="I577" i="19"/>
  <c r="H577" i="19"/>
  <c r="G577" i="19"/>
  <c r="F577" i="19"/>
  <c r="N576" i="19"/>
  <c r="M576" i="19"/>
  <c r="L576" i="19"/>
  <c r="K576" i="19"/>
  <c r="J576" i="19"/>
  <c r="I576" i="19"/>
  <c r="H576" i="19"/>
  <c r="G576" i="19"/>
  <c r="F576" i="19"/>
  <c r="N575" i="19"/>
  <c r="M575" i="19"/>
  <c r="L575" i="19"/>
  <c r="K575" i="19"/>
  <c r="J575" i="19"/>
  <c r="I575" i="19"/>
  <c r="H575" i="19"/>
  <c r="G575" i="19"/>
  <c r="F575" i="19"/>
  <c r="N574" i="19"/>
  <c r="M574" i="19"/>
  <c r="L574" i="19"/>
  <c r="K574" i="19"/>
  <c r="J574" i="19"/>
  <c r="I574" i="19"/>
  <c r="H574" i="19"/>
  <c r="G574" i="19"/>
  <c r="F574" i="19"/>
  <c r="N573" i="19"/>
  <c r="M573" i="19"/>
  <c r="L573" i="19"/>
  <c r="K573" i="19"/>
  <c r="J573" i="19"/>
  <c r="I573" i="19"/>
  <c r="H573" i="19"/>
  <c r="G573" i="19"/>
  <c r="F573" i="19"/>
  <c r="N572" i="19"/>
  <c r="M572" i="19"/>
  <c r="L572" i="19"/>
  <c r="K572" i="19"/>
  <c r="J572" i="19"/>
  <c r="I572" i="19"/>
  <c r="H572" i="19"/>
  <c r="G572" i="19"/>
  <c r="F572" i="19"/>
  <c r="N571" i="19"/>
  <c r="M571" i="19"/>
  <c r="L571" i="19"/>
  <c r="K571" i="19"/>
  <c r="J571" i="19"/>
  <c r="I571" i="19"/>
  <c r="H571" i="19"/>
  <c r="G571" i="19"/>
  <c r="F571" i="19"/>
  <c r="N113" i="19"/>
  <c r="M113" i="19"/>
  <c r="L113" i="19"/>
  <c r="K113" i="19"/>
  <c r="J113" i="19"/>
  <c r="I113" i="19"/>
  <c r="H113" i="19"/>
  <c r="G113" i="19"/>
  <c r="F113" i="19"/>
  <c r="N112" i="19"/>
  <c r="M112" i="19"/>
  <c r="L112" i="19"/>
  <c r="K112" i="19"/>
  <c r="J112" i="19"/>
  <c r="I112" i="19"/>
  <c r="H112" i="19"/>
  <c r="G112" i="19"/>
  <c r="F112" i="19"/>
  <c r="N111" i="19"/>
  <c r="M111" i="19"/>
  <c r="L111" i="19"/>
  <c r="K111" i="19"/>
  <c r="J111" i="19"/>
  <c r="I111" i="19"/>
  <c r="H111" i="19"/>
  <c r="G111" i="19"/>
  <c r="F111" i="19"/>
  <c r="N110" i="19"/>
  <c r="M110" i="19"/>
  <c r="L110" i="19"/>
  <c r="K110" i="19"/>
  <c r="J110" i="19"/>
  <c r="I110" i="19"/>
  <c r="H110" i="19"/>
  <c r="G110" i="19"/>
  <c r="F110" i="19"/>
  <c r="N570" i="19"/>
  <c r="M570" i="19"/>
  <c r="L570" i="19"/>
  <c r="K570" i="19"/>
  <c r="J570" i="19"/>
  <c r="I570" i="19"/>
  <c r="H570" i="19"/>
  <c r="G570" i="19"/>
  <c r="F570" i="19"/>
  <c r="N569" i="19"/>
  <c r="M569" i="19"/>
  <c r="L569" i="19"/>
  <c r="K569" i="19"/>
  <c r="J569" i="19"/>
  <c r="I569" i="19"/>
  <c r="H569" i="19"/>
  <c r="G569" i="19"/>
  <c r="F569" i="19"/>
  <c r="N568" i="19"/>
  <c r="M568" i="19"/>
  <c r="L568" i="19"/>
  <c r="K568" i="19"/>
  <c r="J568" i="19"/>
  <c r="I568" i="19"/>
  <c r="H568" i="19"/>
  <c r="G568" i="19"/>
  <c r="F568" i="19"/>
  <c r="N567" i="19"/>
  <c r="M567" i="19"/>
  <c r="L567" i="19"/>
  <c r="K567" i="19"/>
  <c r="J567" i="19"/>
  <c r="I567" i="19"/>
  <c r="H567" i="19"/>
  <c r="G567" i="19"/>
  <c r="F567" i="19"/>
  <c r="N566" i="19"/>
  <c r="M566" i="19"/>
  <c r="L566" i="19"/>
  <c r="K566" i="19"/>
  <c r="J566" i="19"/>
  <c r="I566" i="19"/>
  <c r="H566" i="19"/>
  <c r="G566" i="19"/>
  <c r="F566" i="19"/>
  <c r="N565" i="19"/>
  <c r="M565" i="19"/>
  <c r="L565" i="19"/>
  <c r="K565" i="19"/>
  <c r="J565" i="19"/>
  <c r="I565" i="19"/>
  <c r="H565" i="19"/>
  <c r="G565" i="19"/>
  <c r="F565" i="19"/>
  <c r="N564" i="19"/>
  <c r="M564" i="19"/>
  <c r="L564" i="19"/>
  <c r="K564" i="19"/>
  <c r="J564" i="19"/>
  <c r="I564" i="19"/>
  <c r="H564" i="19"/>
  <c r="G564" i="19"/>
  <c r="F564" i="19"/>
  <c r="N563" i="19"/>
  <c r="M563" i="19"/>
  <c r="L563" i="19"/>
  <c r="K563" i="19"/>
  <c r="J563" i="19"/>
  <c r="I563" i="19"/>
  <c r="H563" i="19"/>
  <c r="G563" i="19"/>
  <c r="F563" i="19"/>
  <c r="N562" i="19"/>
  <c r="M562" i="19"/>
  <c r="L562" i="19"/>
  <c r="K562" i="19"/>
  <c r="J562" i="19"/>
  <c r="I562" i="19"/>
  <c r="H562" i="19"/>
  <c r="G562" i="19"/>
  <c r="F562" i="19"/>
  <c r="N561" i="19"/>
  <c r="M561" i="19"/>
  <c r="L561" i="19"/>
  <c r="K561" i="19"/>
  <c r="J561" i="19"/>
  <c r="I561" i="19"/>
  <c r="H561" i="19"/>
  <c r="G561" i="19"/>
  <c r="F561" i="19"/>
  <c r="N560" i="19"/>
  <c r="M560" i="19"/>
  <c r="L560" i="19"/>
  <c r="K560" i="19"/>
  <c r="J560" i="19"/>
  <c r="I560" i="19"/>
  <c r="H560" i="19"/>
  <c r="G560" i="19"/>
  <c r="F560" i="19"/>
  <c r="N559" i="19"/>
  <c r="M559" i="19"/>
  <c r="L559" i="19"/>
  <c r="K559" i="19"/>
  <c r="J559" i="19"/>
  <c r="I559" i="19"/>
  <c r="H559" i="19"/>
  <c r="G559" i="19"/>
  <c r="F559" i="19"/>
  <c r="N558" i="19"/>
  <c r="M558" i="19"/>
  <c r="L558" i="19"/>
  <c r="K558" i="19"/>
  <c r="J558" i="19"/>
  <c r="I558" i="19"/>
  <c r="H558" i="19"/>
  <c r="G558" i="19"/>
  <c r="F558" i="19"/>
  <c r="N557" i="19"/>
  <c r="M557" i="19"/>
  <c r="L557" i="19"/>
  <c r="K557" i="19"/>
  <c r="J557" i="19"/>
  <c r="I557" i="19"/>
  <c r="H557" i="19"/>
  <c r="G557" i="19"/>
  <c r="F557" i="19"/>
  <c r="N556" i="19"/>
  <c r="M556" i="19"/>
  <c r="L556" i="19"/>
  <c r="K556" i="19"/>
  <c r="J556" i="19"/>
  <c r="I556" i="19"/>
  <c r="H556" i="19"/>
  <c r="G556" i="19"/>
  <c r="F556" i="19"/>
  <c r="N555" i="19"/>
  <c r="M555" i="19"/>
  <c r="L555" i="19"/>
  <c r="K555" i="19"/>
  <c r="J555" i="19"/>
  <c r="I555" i="19"/>
  <c r="H555" i="19"/>
  <c r="G555" i="19"/>
  <c r="F555" i="19"/>
  <c r="N260" i="19"/>
  <c r="M260" i="19"/>
  <c r="L260" i="19"/>
  <c r="K260" i="19"/>
  <c r="J260" i="19"/>
  <c r="I260" i="19"/>
  <c r="H260" i="19"/>
  <c r="G260" i="19"/>
  <c r="F260" i="19"/>
  <c r="N554" i="19"/>
  <c r="M554" i="19"/>
  <c r="L554" i="19"/>
  <c r="K554" i="19"/>
  <c r="J554" i="19"/>
  <c r="I554" i="19"/>
  <c r="H554" i="19"/>
  <c r="G554" i="19"/>
  <c r="F554" i="19"/>
  <c r="N109" i="19"/>
  <c r="M109" i="19"/>
  <c r="L109" i="19"/>
  <c r="K109" i="19"/>
  <c r="J109" i="19"/>
  <c r="I109" i="19"/>
  <c r="H109" i="19"/>
  <c r="G109" i="19"/>
  <c r="F109" i="19"/>
  <c r="N108" i="19"/>
  <c r="M108" i="19"/>
  <c r="L108" i="19"/>
  <c r="K108" i="19"/>
  <c r="J108" i="19"/>
  <c r="I108" i="19"/>
  <c r="H108" i="19"/>
  <c r="G108" i="19"/>
  <c r="F108" i="19"/>
  <c r="N107" i="19"/>
  <c r="M107" i="19"/>
  <c r="L107" i="19"/>
  <c r="K107" i="19"/>
  <c r="J107" i="19"/>
  <c r="I107" i="19"/>
  <c r="H107" i="19"/>
  <c r="G107" i="19"/>
  <c r="F107" i="19"/>
  <c r="N106" i="19"/>
  <c r="M106" i="19"/>
  <c r="L106" i="19"/>
  <c r="K106" i="19"/>
  <c r="J106" i="19"/>
  <c r="I106" i="19"/>
  <c r="H106" i="19"/>
  <c r="G106" i="19"/>
  <c r="F106" i="19"/>
  <c r="N553" i="19"/>
  <c r="M553" i="19"/>
  <c r="L553" i="19"/>
  <c r="K553" i="19"/>
  <c r="J553" i="19"/>
  <c r="I553" i="19"/>
  <c r="H553" i="19"/>
  <c r="G553" i="19"/>
  <c r="F553" i="19"/>
  <c r="N552" i="19"/>
  <c r="M552" i="19"/>
  <c r="L552" i="19"/>
  <c r="K552" i="19"/>
  <c r="J552" i="19"/>
  <c r="I552" i="19"/>
  <c r="H552" i="19"/>
  <c r="G552" i="19"/>
  <c r="F552" i="19"/>
  <c r="N551" i="19"/>
  <c r="M551" i="19"/>
  <c r="L551" i="19"/>
  <c r="K551" i="19"/>
  <c r="J551" i="19"/>
  <c r="I551" i="19"/>
  <c r="H551" i="19"/>
  <c r="G551" i="19"/>
  <c r="F551" i="19"/>
  <c r="N550" i="19"/>
  <c r="M550" i="19"/>
  <c r="L550" i="19"/>
  <c r="K550" i="19"/>
  <c r="J550" i="19"/>
  <c r="I550" i="19"/>
  <c r="H550" i="19"/>
  <c r="G550" i="19"/>
  <c r="F550" i="19"/>
  <c r="N549" i="19"/>
  <c r="M549" i="19"/>
  <c r="L549" i="19"/>
  <c r="K549" i="19"/>
  <c r="J549" i="19"/>
  <c r="I549" i="19"/>
  <c r="H549" i="19"/>
  <c r="G549" i="19"/>
  <c r="F549" i="19"/>
  <c r="N548" i="19"/>
  <c r="M548" i="19"/>
  <c r="L548" i="19"/>
  <c r="K548" i="19"/>
  <c r="J548" i="19"/>
  <c r="I548" i="19"/>
  <c r="H548" i="19"/>
  <c r="G548" i="19"/>
  <c r="F548" i="19"/>
  <c r="N547" i="19"/>
  <c r="M547" i="19"/>
  <c r="L547" i="19"/>
  <c r="K547" i="19"/>
  <c r="J547" i="19"/>
  <c r="I547" i="19"/>
  <c r="H547" i="19"/>
  <c r="G547" i="19"/>
  <c r="F547" i="19"/>
  <c r="N105" i="19"/>
  <c r="M105" i="19"/>
  <c r="L105" i="19"/>
  <c r="K105" i="19"/>
  <c r="J105" i="19"/>
  <c r="I105" i="19"/>
  <c r="H105" i="19"/>
  <c r="G105" i="19"/>
  <c r="F105" i="19"/>
  <c r="N104" i="19"/>
  <c r="M104" i="19"/>
  <c r="L104" i="19"/>
  <c r="K104" i="19"/>
  <c r="J104" i="19"/>
  <c r="I104" i="19"/>
  <c r="H104" i="19"/>
  <c r="G104" i="19"/>
  <c r="F104" i="19"/>
  <c r="N103" i="19"/>
  <c r="M103" i="19"/>
  <c r="L103" i="19"/>
  <c r="K103" i="19"/>
  <c r="J103" i="19"/>
  <c r="I103" i="19"/>
  <c r="H103" i="19"/>
  <c r="G103" i="19"/>
  <c r="F103" i="19"/>
  <c r="N102" i="19"/>
  <c r="M102" i="19"/>
  <c r="L102" i="19"/>
  <c r="K102" i="19"/>
  <c r="J102" i="19"/>
  <c r="I102" i="19"/>
  <c r="H102" i="19"/>
  <c r="G102" i="19"/>
  <c r="F102" i="19"/>
  <c r="N546" i="19"/>
  <c r="M546" i="19"/>
  <c r="L546" i="19"/>
  <c r="K546" i="19"/>
  <c r="J546" i="19"/>
  <c r="I546" i="19"/>
  <c r="H546" i="19"/>
  <c r="G546" i="19"/>
  <c r="F546" i="19"/>
  <c r="N545" i="19"/>
  <c r="M545" i="19"/>
  <c r="L545" i="19"/>
  <c r="K545" i="19"/>
  <c r="J545" i="19"/>
  <c r="I545" i="19"/>
  <c r="H545" i="19"/>
  <c r="G545" i="19"/>
  <c r="F545" i="19"/>
  <c r="N544" i="19"/>
  <c r="M544" i="19"/>
  <c r="L544" i="19"/>
  <c r="K544" i="19"/>
  <c r="J544" i="19"/>
  <c r="I544" i="19"/>
  <c r="H544" i="19"/>
  <c r="G544" i="19"/>
  <c r="F544" i="19"/>
  <c r="N543" i="19"/>
  <c r="M543" i="19"/>
  <c r="L543" i="19"/>
  <c r="K543" i="19"/>
  <c r="J543" i="19"/>
  <c r="I543" i="19"/>
  <c r="H543" i="19"/>
  <c r="G543" i="19"/>
  <c r="F543" i="19"/>
  <c r="N542" i="19"/>
  <c r="M542" i="19"/>
  <c r="L542" i="19"/>
  <c r="K542" i="19"/>
  <c r="J542" i="19"/>
  <c r="I542" i="19"/>
  <c r="H542" i="19"/>
  <c r="G542" i="19"/>
  <c r="F542" i="19"/>
  <c r="N541" i="19"/>
  <c r="M541" i="19"/>
  <c r="L541" i="19"/>
  <c r="K541" i="19"/>
  <c r="J541" i="19"/>
  <c r="I541" i="19"/>
  <c r="H541" i="19"/>
  <c r="G541" i="19"/>
  <c r="F541" i="19"/>
  <c r="N540" i="19"/>
  <c r="M540" i="19"/>
  <c r="L540" i="19"/>
  <c r="K540" i="19"/>
  <c r="J540" i="19"/>
  <c r="I540" i="19"/>
  <c r="H540" i="19"/>
  <c r="G540" i="19"/>
  <c r="F540" i="19"/>
  <c r="N101" i="19"/>
  <c r="M101" i="19"/>
  <c r="L101" i="19"/>
  <c r="K101" i="19"/>
  <c r="J101" i="19"/>
  <c r="I101" i="19"/>
  <c r="H101" i="19"/>
  <c r="G101" i="19"/>
  <c r="F101" i="19"/>
  <c r="N100" i="19"/>
  <c r="M100" i="19"/>
  <c r="L100" i="19"/>
  <c r="K100" i="19"/>
  <c r="J100" i="19"/>
  <c r="I100" i="19"/>
  <c r="H100" i="19"/>
  <c r="G100" i="19"/>
  <c r="F100" i="19"/>
  <c r="N99" i="19"/>
  <c r="M99" i="19"/>
  <c r="L99" i="19"/>
  <c r="K99" i="19"/>
  <c r="J99" i="19"/>
  <c r="I99" i="19"/>
  <c r="H99" i="19"/>
  <c r="G99" i="19"/>
  <c r="F99" i="19"/>
  <c r="N98" i="19"/>
  <c r="M98" i="19"/>
  <c r="L98" i="19"/>
  <c r="K98" i="19"/>
  <c r="J98" i="19"/>
  <c r="I98" i="19"/>
  <c r="H98" i="19"/>
  <c r="G98" i="19"/>
  <c r="F98" i="19"/>
  <c r="N539" i="19"/>
  <c r="M539" i="19"/>
  <c r="L539" i="19"/>
  <c r="K539" i="19"/>
  <c r="J539" i="19"/>
  <c r="I539" i="19"/>
  <c r="H539" i="19"/>
  <c r="G539" i="19"/>
  <c r="F539" i="19"/>
  <c r="N538" i="19"/>
  <c r="M538" i="19"/>
  <c r="L538" i="19"/>
  <c r="K538" i="19"/>
  <c r="J538" i="19"/>
  <c r="I538" i="19"/>
  <c r="H538" i="19"/>
  <c r="G538" i="19"/>
  <c r="F538" i="19"/>
  <c r="N537" i="19"/>
  <c r="M537" i="19"/>
  <c r="L537" i="19"/>
  <c r="K537" i="19"/>
  <c r="J537" i="19"/>
  <c r="I537" i="19"/>
  <c r="H537" i="19"/>
  <c r="G537" i="19"/>
  <c r="F537" i="19"/>
  <c r="N536" i="19"/>
  <c r="M536" i="19"/>
  <c r="L536" i="19"/>
  <c r="K536" i="19"/>
  <c r="J536" i="19"/>
  <c r="I536" i="19"/>
  <c r="H536" i="19"/>
  <c r="G536" i="19"/>
  <c r="F536" i="19"/>
  <c r="N535" i="19"/>
  <c r="M535" i="19"/>
  <c r="L535" i="19"/>
  <c r="K535" i="19"/>
  <c r="J535" i="19"/>
  <c r="I535" i="19"/>
  <c r="H535" i="19"/>
  <c r="G535" i="19"/>
  <c r="F535" i="19"/>
  <c r="N534" i="19"/>
  <c r="M534" i="19"/>
  <c r="L534" i="19"/>
  <c r="K534" i="19"/>
  <c r="J534" i="19"/>
  <c r="I534" i="19"/>
  <c r="H534" i="19"/>
  <c r="G534" i="19"/>
  <c r="F534" i="19"/>
  <c r="N533" i="19"/>
  <c r="M533" i="19"/>
  <c r="L533" i="19"/>
  <c r="K533" i="19"/>
  <c r="J533" i="19"/>
  <c r="I533" i="19"/>
  <c r="H533" i="19"/>
  <c r="G533" i="19"/>
  <c r="F533" i="19"/>
  <c r="N532" i="19"/>
  <c r="M532" i="19"/>
  <c r="L532" i="19"/>
  <c r="K532" i="19"/>
  <c r="J532" i="19"/>
  <c r="I532" i="19"/>
  <c r="H532" i="19"/>
  <c r="G532" i="19"/>
  <c r="F532" i="19"/>
  <c r="N531" i="19"/>
  <c r="M531" i="19"/>
  <c r="L531" i="19"/>
  <c r="K531" i="19"/>
  <c r="J531" i="19"/>
  <c r="I531" i="19"/>
  <c r="H531" i="19"/>
  <c r="G531" i="19"/>
  <c r="F531" i="19"/>
  <c r="N530" i="19"/>
  <c r="M530" i="19"/>
  <c r="L530" i="19"/>
  <c r="K530" i="19"/>
  <c r="J530" i="19"/>
  <c r="I530" i="19"/>
  <c r="H530" i="19"/>
  <c r="G530" i="19"/>
  <c r="F530" i="19"/>
  <c r="N529" i="19"/>
  <c r="M529" i="19"/>
  <c r="L529" i="19"/>
  <c r="K529" i="19"/>
  <c r="J529" i="19"/>
  <c r="I529" i="19"/>
  <c r="H529" i="19"/>
  <c r="G529" i="19"/>
  <c r="F529" i="19"/>
  <c r="N528" i="19"/>
  <c r="M528" i="19"/>
  <c r="L528" i="19"/>
  <c r="K528" i="19"/>
  <c r="J528" i="19"/>
  <c r="I528" i="19"/>
  <c r="H528" i="19"/>
  <c r="G528" i="19"/>
  <c r="F528" i="19"/>
  <c r="N527" i="19"/>
  <c r="M527" i="19"/>
  <c r="L527" i="19"/>
  <c r="K527" i="19"/>
  <c r="J527" i="19"/>
  <c r="I527" i="19"/>
  <c r="H527" i="19"/>
  <c r="G527" i="19"/>
  <c r="F527" i="19"/>
  <c r="N526" i="19"/>
  <c r="M526" i="19"/>
  <c r="L526" i="19"/>
  <c r="K526" i="19"/>
  <c r="J526" i="19"/>
  <c r="I526" i="19"/>
  <c r="H526" i="19"/>
  <c r="G526" i="19"/>
  <c r="F526" i="19"/>
  <c r="N525" i="19"/>
  <c r="M525" i="19"/>
  <c r="L525" i="19"/>
  <c r="K525" i="19"/>
  <c r="J525" i="19"/>
  <c r="I525" i="19"/>
  <c r="H525" i="19"/>
  <c r="G525" i="19"/>
  <c r="F525" i="19"/>
  <c r="N524" i="19"/>
  <c r="M524" i="19"/>
  <c r="L524" i="19"/>
  <c r="K524" i="19"/>
  <c r="J524" i="19"/>
  <c r="I524" i="19"/>
  <c r="H524" i="19"/>
  <c r="G524" i="19"/>
  <c r="F524" i="19"/>
  <c r="N97" i="19"/>
  <c r="M97" i="19"/>
  <c r="L97" i="19"/>
  <c r="K97" i="19"/>
  <c r="J97" i="19"/>
  <c r="I97" i="19"/>
  <c r="H97" i="19"/>
  <c r="G97" i="19"/>
  <c r="F97" i="19"/>
  <c r="N523" i="19"/>
  <c r="M523" i="19"/>
  <c r="L523" i="19"/>
  <c r="K523" i="19"/>
  <c r="J523" i="19"/>
  <c r="I523" i="19"/>
  <c r="H523" i="19"/>
  <c r="G523" i="19"/>
  <c r="F523" i="19"/>
  <c r="N96" i="19"/>
  <c r="M96" i="19"/>
  <c r="L96" i="19"/>
  <c r="K96" i="19"/>
  <c r="J96" i="19"/>
  <c r="I96" i="19"/>
  <c r="H96" i="19"/>
  <c r="G96" i="19"/>
  <c r="F96" i="19"/>
  <c r="N95" i="19"/>
  <c r="M95" i="19"/>
  <c r="L95" i="19"/>
  <c r="K95" i="19"/>
  <c r="J95" i="19"/>
  <c r="I95" i="19"/>
  <c r="H95" i="19"/>
  <c r="G95" i="19"/>
  <c r="F95" i="19"/>
  <c r="N94" i="19"/>
  <c r="M94" i="19"/>
  <c r="L94" i="19"/>
  <c r="K94" i="19"/>
  <c r="J94" i="19"/>
  <c r="I94" i="19"/>
  <c r="H94" i="19"/>
  <c r="G94" i="19"/>
  <c r="F94" i="19"/>
  <c r="N93" i="19"/>
  <c r="M93" i="19"/>
  <c r="L93" i="19"/>
  <c r="K93" i="19"/>
  <c r="J93" i="19"/>
  <c r="I93" i="19"/>
  <c r="H93" i="19"/>
  <c r="G93" i="19"/>
  <c r="F93" i="19"/>
  <c r="N522" i="19"/>
  <c r="M522" i="19"/>
  <c r="L522" i="19"/>
  <c r="K522" i="19"/>
  <c r="J522" i="19"/>
  <c r="I522" i="19"/>
  <c r="H522" i="19"/>
  <c r="G522" i="19"/>
  <c r="F522" i="19"/>
  <c r="N521" i="19"/>
  <c r="M521" i="19"/>
  <c r="L521" i="19"/>
  <c r="K521" i="19"/>
  <c r="J521" i="19"/>
  <c r="I521" i="19"/>
  <c r="H521" i="19"/>
  <c r="G521" i="19"/>
  <c r="F521" i="19"/>
  <c r="N520" i="19"/>
  <c r="M520" i="19"/>
  <c r="L520" i="19"/>
  <c r="K520" i="19"/>
  <c r="J520" i="19"/>
  <c r="I520" i="19"/>
  <c r="H520" i="19"/>
  <c r="G520" i="19"/>
  <c r="F520" i="19"/>
  <c r="N519" i="19"/>
  <c r="M519" i="19"/>
  <c r="L519" i="19"/>
  <c r="K519" i="19"/>
  <c r="J519" i="19"/>
  <c r="I519" i="19"/>
  <c r="H519" i="19"/>
  <c r="G519" i="19"/>
  <c r="F519" i="19"/>
  <c r="N518" i="19"/>
  <c r="M518" i="19"/>
  <c r="L518" i="19"/>
  <c r="K518" i="19"/>
  <c r="J518" i="19"/>
  <c r="I518" i="19"/>
  <c r="H518" i="19"/>
  <c r="G518" i="19"/>
  <c r="F518" i="19"/>
  <c r="N517" i="19"/>
  <c r="M517" i="19"/>
  <c r="L517" i="19"/>
  <c r="K517" i="19"/>
  <c r="J517" i="19"/>
  <c r="I517" i="19"/>
  <c r="H517" i="19"/>
  <c r="G517" i="19"/>
  <c r="F517" i="19"/>
  <c r="N516" i="19"/>
  <c r="M516" i="19"/>
  <c r="L516" i="19"/>
  <c r="K516" i="19"/>
  <c r="J516" i="19"/>
  <c r="I516" i="19"/>
  <c r="H516" i="19"/>
  <c r="G516" i="19"/>
  <c r="F516" i="19"/>
  <c r="N515" i="19"/>
  <c r="M515" i="19"/>
  <c r="L515" i="19"/>
  <c r="K515" i="19"/>
  <c r="J515" i="19"/>
  <c r="I515" i="19"/>
  <c r="H515" i="19"/>
  <c r="G515" i="19"/>
  <c r="F515" i="19"/>
  <c r="N514" i="19"/>
  <c r="M514" i="19"/>
  <c r="L514" i="19"/>
  <c r="K514" i="19"/>
  <c r="J514" i="19"/>
  <c r="I514" i="19"/>
  <c r="H514" i="19"/>
  <c r="G514" i="19"/>
  <c r="F514" i="19"/>
  <c r="N513" i="19"/>
  <c r="M513" i="19"/>
  <c r="L513" i="19"/>
  <c r="K513" i="19"/>
  <c r="J513" i="19"/>
  <c r="I513" i="19"/>
  <c r="H513" i="19"/>
  <c r="G513" i="19"/>
  <c r="F513" i="19"/>
  <c r="N512" i="19"/>
  <c r="M512" i="19"/>
  <c r="L512" i="19"/>
  <c r="K512" i="19"/>
  <c r="J512" i="19"/>
  <c r="I512" i="19"/>
  <c r="H512" i="19"/>
  <c r="G512" i="19"/>
  <c r="F512" i="19"/>
  <c r="N511" i="19"/>
  <c r="M511" i="19"/>
  <c r="L511" i="19"/>
  <c r="K511" i="19"/>
  <c r="J511" i="19"/>
  <c r="I511" i="19"/>
  <c r="H511" i="19"/>
  <c r="G511" i="19"/>
  <c r="F511" i="19"/>
  <c r="N510" i="19"/>
  <c r="M510" i="19"/>
  <c r="L510" i="19"/>
  <c r="K510" i="19"/>
  <c r="J510" i="19"/>
  <c r="I510" i="19"/>
  <c r="H510" i="19"/>
  <c r="G510" i="19"/>
  <c r="F510" i="19"/>
  <c r="N509" i="19"/>
  <c r="M509" i="19"/>
  <c r="L509" i="19"/>
  <c r="K509" i="19"/>
  <c r="J509" i="19"/>
  <c r="I509" i="19"/>
  <c r="H509" i="19"/>
  <c r="G509" i="19"/>
  <c r="F509" i="19"/>
  <c r="N508" i="19"/>
  <c r="M508" i="19"/>
  <c r="L508" i="19"/>
  <c r="K508" i="19"/>
  <c r="J508" i="19"/>
  <c r="I508" i="19"/>
  <c r="H508" i="19"/>
  <c r="G508" i="19"/>
  <c r="F508" i="19"/>
  <c r="N507" i="19"/>
  <c r="M507" i="19"/>
  <c r="L507" i="19"/>
  <c r="K507" i="19"/>
  <c r="J507" i="19"/>
  <c r="I507" i="19"/>
  <c r="H507" i="19"/>
  <c r="G507" i="19"/>
  <c r="F507" i="19"/>
  <c r="N92" i="19"/>
  <c r="M92" i="19"/>
  <c r="L92" i="19"/>
  <c r="K92" i="19"/>
  <c r="J92" i="19"/>
  <c r="I92" i="19"/>
  <c r="H92" i="19"/>
  <c r="G92" i="19"/>
  <c r="F92" i="19"/>
  <c r="N91" i="19"/>
  <c r="M91" i="19"/>
  <c r="L91" i="19"/>
  <c r="K91" i="19"/>
  <c r="J91" i="19"/>
  <c r="I91" i="19"/>
  <c r="H91" i="19"/>
  <c r="G91" i="19"/>
  <c r="F91" i="19"/>
  <c r="N90" i="19"/>
  <c r="M90" i="19"/>
  <c r="L90" i="19"/>
  <c r="K90" i="19"/>
  <c r="J90" i="19"/>
  <c r="I90" i="19"/>
  <c r="H90" i="19"/>
  <c r="G90" i="19"/>
  <c r="F90" i="19"/>
  <c r="N89" i="19"/>
  <c r="M89" i="19"/>
  <c r="L89" i="19"/>
  <c r="K89" i="19"/>
  <c r="J89" i="19"/>
  <c r="I89" i="19"/>
  <c r="H89" i="19"/>
  <c r="G89" i="19"/>
  <c r="F89" i="19"/>
  <c r="N88" i="19"/>
  <c r="M88" i="19"/>
  <c r="L88" i="19"/>
  <c r="K88" i="19"/>
  <c r="J88" i="19"/>
  <c r="I88" i="19"/>
  <c r="H88" i="19"/>
  <c r="G88" i="19"/>
  <c r="F88" i="19"/>
  <c r="N87" i="19"/>
  <c r="M87" i="19"/>
  <c r="L87" i="19"/>
  <c r="K87" i="19"/>
  <c r="J87" i="19"/>
  <c r="I87" i="19"/>
  <c r="H87" i="19"/>
  <c r="G87" i="19"/>
  <c r="F87" i="19"/>
  <c r="N506" i="19"/>
  <c r="M506" i="19"/>
  <c r="L506" i="19"/>
  <c r="K506" i="19"/>
  <c r="J506" i="19"/>
  <c r="I506" i="19"/>
  <c r="H506" i="19"/>
  <c r="G506" i="19"/>
  <c r="F506" i="19"/>
  <c r="N505" i="19"/>
  <c r="M505" i="19"/>
  <c r="L505" i="19"/>
  <c r="K505" i="19"/>
  <c r="J505" i="19"/>
  <c r="I505" i="19"/>
  <c r="H505" i="19"/>
  <c r="G505" i="19"/>
  <c r="F505" i="19"/>
  <c r="N504" i="19"/>
  <c r="M504" i="19"/>
  <c r="L504" i="19"/>
  <c r="K504" i="19"/>
  <c r="J504" i="19"/>
  <c r="I504" i="19"/>
  <c r="H504" i="19"/>
  <c r="G504" i="19"/>
  <c r="F504" i="19"/>
  <c r="N503" i="19"/>
  <c r="M503" i="19"/>
  <c r="L503" i="19"/>
  <c r="K503" i="19"/>
  <c r="J503" i="19"/>
  <c r="I503" i="19"/>
  <c r="H503" i="19"/>
  <c r="G503" i="19"/>
  <c r="F503" i="19"/>
  <c r="N502" i="19"/>
  <c r="M502" i="19"/>
  <c r="L502" i="19"/>
  <c r="K502" i="19"/>
  <c r="J502" i="19"/>
  <c r="I502" i="19"/>
  <c r="H502" i="19"/>
  <c r="G502" i="19"/>
  <c r="F502" i="19"/>
  <c r="N501" i="19"/>
  <c r="M501" i="19"/>
  <c r="L501" i="19"/>
  <c r="K501" i="19"/>
  <c r="J501" i="19"/>
  <c r="I501" i="19"/>
  <c r="H501" i="19"/>
  <c r="G501" i="19"/>
  <c r="F501" i="19"/>
  <c r="N500" i="19"/>
  <c r="M500" i="19"/>
  <c r="L500" i="19"/>
  <c r="K500" i="19"/>
  <c r="J500" i="19"/>
  <c r="I500" i="19"/>
  <c r="H500" i="19"/>
  <c r="G500" i="19"/>
  <c r="F500" i="19"/>
  <c r="N499" i="19"/>
  <c r="M499" i="19"/>
  <c r="L499" i="19"/>
  <c r="K499" i="19"/>
  <c r="J499" i="19"/>
  <c r="I499" i="19"/>
  <c r="H499" i="19"/>
  <c r="G499" i="19"/>
  <c r="F499" i="19"/>
  <c r="N498" i="19"/>
  <c r="M498" i="19"/>
  <c r="L498" i="19"/>
  <c r="K498" i="19"/>
  <c r="J498" i="19"/>
  <c r="I498" i="19"/>
  <c r="H498" i="19"/>
  <c r="G498" i="19"/>
  <c r="F498" i="19"/>
  <c r="N497" i="19"/>
  <c r="M497" i="19"/>
  <c r="L497" i="19"/>
  <c r="K497" i="19"/>
  <c r="J497" i="19"/>
  <c r="I497" i="19"/>
  <c r="H497" i="19"/>
  <c r="G497" i="19"/>
  <c r="F497" i="19"/>
  <c r="N496" i="19"/>
  <c r="M496" i="19"/>
  <c r="L496" i="19"/>
  <c r="K496" i="19"/>
  <c r="J496" i="19"/>
  <c r="I496" i="19"/>
  <c r="H496" i="19"/>
  <c r="G496" i="19"/>
  <c r="F496" i="19"/>
  <c r="N495" i="19"/>
  <c r="M495" i="19"/>
  <c r="L495" i="19"/>
  <c r="K495" i="19"/>
  <c r="J495" i="19"/>
  <c r="I495" i="19"/>
  <c r="H495" i="19"/>
  <c r="G495" i="19"/>
  <c r="F495" i="19"/>
  <c r="N494" i="19"/>
  <c r="M494" i="19"/>
  <c r="L494" i="19"/>
  <c r="K494" i="19"/>
  <c r="J494" i="19"/>
  <c r="I494" i="19"/>
  <c r="H494" i="19"/>
  <c r="G494" i="19"/>
  <c r="F494" i="19"/>
  <c r="N493" i="19"/>
  <c r="M493" i="19"/>
  <c r="L493" i="19"/>
  <c r="K493" i="19"/>
  <c r="J493" i="19"/>
  <c r="I493" i="19"/>
  <c r="H493" i="19"/>
  <c r="G493" i="19"/>
  <c r="F493" i="19"/>
  <c r="N492" i="19"/>
  <c r="M492" i="19"/>
  <c r="L492" i="19"/>
  <c r="K492" i="19"/>
  <c r="J492" i="19"/>
  <c r="I492" i="19"/>
  <c r="H492" i="19"/>
  <c r="G492" i="19"/>
  <c r="F492" i="19"/>
  <c r="N491" i="19"/>
  <c r="M491" i="19"/>
  <c r="L491" i="19"/>
  <c r="K491" i="19"/>
  <c r="J491" i="19"/>
  <c r="I491" i="19"/>
  <c r="H491" i="19"/>
  <c r="G491" i="19"/>
  <c r="F491" i="19"/>
  <c r="N490" i="19"/>
  <c r="M490" i="19"/>
  <c r="L490" i="19"/>
  <c r="K490" i="19"/>
  <c r="J490" i="19"/>
  <c r="I490" i="19"/>
  <c r="H490" i="19"/>
  <c r="G490" i="19"/>
  <c r="F490" i="19"/>
  <c r="N489" i="19"/>
  <c r="M489" i="19"/>
  <c r="L489" i="19"/>
  <c r="K489" i="19"/>
  <c r="J489" i="19"/>
  <c r="I489" i="19"/>
  <c r="H489" i="19"/>
  <c r="G489" i="19"/>
  <c r="F489" i="19"/>
  <c r="N488" i="19"/>
  <c r="M488" i="19"/>
  <c r="L488" i="19"/>
  <c r="K488" i="19"/>
  <c r="J488" i="19"/>
  <c r="I488" i="19"/>
  <c r="H488" i="19"/>
  <c r="G488" i="19"/>
  <c r="F488" i="19"/>
  <c r="N487" i="19"/>
  <c r="M487" i="19"/>
  <c r="L487" i="19"/>
  <c r="K487" i="19"/>
  <c r="J487" i="19"/>
  <c r="I487" i="19"/>
  <c r="H487" i="19"/>
  <c r="G487" i="19"/>
  <c r="F487" i="19"/>
  <c r="N486" i="19"/>
  <c r="M486" i="19"/>
  <c r="L486" i="19"/>
  <c r="K486" i="19"/>
  <c r="J486" i="19"/>
  <c r="I486" i="19"/>
  <c r="H486" i="19"/>
  <c r="G486" i="19"/>
  <c r="F486" i="19"/>
  <c r="N485" i="19"/>
  <c r="M485" i="19"/>
  <c r="L485" i="19"/>
  <c r="K485" i="19"/>
  <c r="J485" i="19"/>
  <c r="I485" i="19"/>
  <c r="H485" i="19"/>
  <c r="G485" i="19"/>
  <c r="F485" i="19"/>
  <c r="N484" i="19"/>
  <c r="M484" i="19"/>
  <c r="L484" i="19"/>
  <c r="K484" i="19"/>
  <c r="J484" i="19"/>
  <c r="I484" i="19"/>
  <c r="H484" i="19"/>
  <c r="G484" i="19"/>
  <c r="F484" i="19"/>
  <c r="N483" i="19"/>
  <c r="M483" i="19"/>
  <c r="L483" i="19"/>
  <c r="K483" i="19"/>
  <c r="J483" i="19"/>
  <c r="I483" i="19"/>
  <c r="H483" i="19"/>
  <c r="G483" i="19"/>
  <c r="F483" i="19"/>
  <c r="N482" i="19"/>
  <c r="M482" i="19"/>
  <c r="L482" i="19"/>
  <c r="K482" i="19"/>
  <c r="J482" i="19"/>
  <c r="I482" i="19"/>
  <c r="H482" i="19"/>
  <c r="G482" i="19"/>
  <c r="F482" i="19"/>
  <c r="N481" i="19"/>
  <c r="M481" i="19"/>
  <c r="L481" i="19"/>
  <c r="K481" i="19"/>
  <c r="J481" i="19"/>
  <c r="I481" i="19"/>
  <c r="H481" i="19"/>
  <c r="G481" i="19"/>
  <c r="F481" i="19"/>
  <c r="N480" i="19"/>
  <c r="M480" i="19"/>
  <c r="L480" i="19"/>
  <c r="K480" i="19"/>
  <c r="J480" i="19"/>
  <c r="I480" i="19"/>
  <c r="H480" i="19"/>
  <c r="G480" i="19"/>
  <c r="F480" i="19"/>
  <c r="N479" i="19"/>
  <c r="M479" i="19"/>
  <c r="L479" i="19"/>
  <c r="K479" i="19"/>
  <c r="J479" i="19"/>
  <c r="I479" i="19"/>
  <c r="H479" i="19"/>
  <c r="G479" i="19"/>
  <c r="F479" i="19"/>
  <c r="N478" i="19"/>
  <c r="M478" i="19"/>
  <c r="L478" i="19"/>
  <c r="K478" i="19"/>
  <c r="J478" i="19"/>
  <c r="I478" i="19"/>
  <c r="H478" i="19"/>
  <c r="G478" i="19"/>
  <c r="F478" i="19"/>
  <c r="N477" i="19"/>
  <c r="M477" i="19"/>
  <c r="L477" i="19"/>
  <c r="K477" i="19"/>
  <c r="J477" i="19"/>
  <c r="I477" i="19"/>
  <c r="H477" i="19"/>
  <c r="G477" i="19"/>
  <c r="F477" i="19"/>
  <c r="N476" i="19"/>
  <c r="M476" i="19"/>
  <c r="L476" i="19"/>
  <c r="K476" i="19"/>
  <c r="J476" i="19"/>
  <c r="I476" i="19"/>
  <c r="H476" i="19"/>
  <c r="G476" i="19"/>
  <c r="F476" i="19"/>
  <c r="N475" i="19"/>
  <c r="M475" i="19"/>
  <c r="L475" i="19"/>
  <c r="K475" i="19"/>
  <c r="J475" i="19"/>
  <c r="I475" i="19"/>
  <c r="H475" i="19"/>
  <c r="G475" i="19"/>
  <c r="F475" i="19"/>
  <c r="N474" i="19"/>
  <c r="M474" i="19"/>
  <c r="L474" i="19"/>
  <c r="K474" i="19"/>
  <c r="J474" i="19"/>
  <c r="I474" i="19"/>
  <c r="H474" i="19"/>
  <c r="G474" i="19"/>
  <c r="F474" i="19"/>
  <c r="N473" i="19"/>
  <c r="M473" i="19"/>
  <c r="L473" i="19"/>
  <c r="K473" i="19"/>
  <c r="J473" i="19"/>
  <c r="I473" i="19"/>
  <c r="H473" i="19"/>
  <c r="G473" i="19"/>
  <c r="F473" i="19"/>
  <c r="N472" i="19"/>
  <c r="M472" i="19"/>
  <c r="L472" i="19"/>
  <c r="K472" i="19"/>
  <c r="J472" i="19"/>
  <c r="I472" i="19"/>
  <c r="H472" i="19"/>
  <c r="G472" i="19"/>
  <c r="F472" i="19"/>
  <c r="N471" i="19"/>
  <c r="M471" i="19"/>
  <c r="L471" i="19"/>
  <c r="K471" i="19"/>
  <c r="J471" i="19"/>
  <c r="I471" i="19"/>
  <c r="H471" i="19"/>
  <c r="G471" i="19"/>
  <c r="F471" i="19"/>
  <c r="N470" i="19"/>
  <c r="M470" i="19"/>
  <c r="L470" i="19"/>
  <c r="K470" i="19"/>
  <c r="J470" i="19"/>
  <c r="I470" i="19"/>
  <c r="H470" i="19"/>
  <c r="G470" i="19"/>
  <c r="F470" i="19"/>
  <c r="N469" i="19"/>
  <c r="M469" i="19"/>
  <c r="L469" i="19"/>
  <c r="K469" i="19"/>
  <c r="J469" i="19"/>
  <c r="I469" i="19"/>
  <c r="H469" i="19"/>
  <c r="G469" i="19"/>
  <c r="F469" i="19"/>
  <c r="N468" i="19"/>
  <c r="M468" i="19"/>
  <c r="L468" i="19"/>
  <c r="K468" i="19"/>
  <c r="J468" i="19"/>
  <c r="I468" i="19"/>
  <c r="H468" i="19"/>
  <c r="G468" i="19"/>
  <c r="F468" i="19"/>
  <c r="N467" i="19"/>
  <c r="M467" i="19"/>
  <c r="L467" i="19"/>
  <c r="K467" i="19"/>
  <c r="J467" i="19"/>
  <c r="I467" i="19"/>
  <c r="H467" i="19"/>
  <c r="G467" i="19"/>
  <c r="F467" i="19"/>
  <c r="N86" i="19"/>
  <c r="M86" i="19"/>
  <c r="L86" i="19"/>
  <c r="K86" i="19"/>
  <c r="J86" i="19"/>
  <c r="I86" i="19"/>
  <c r="H86" i="19"/>
  <c r="G86" i="19"/>
  <c r="F86" i="19"/>
  <c r="N85" i="19"/>
  <c r="M85" i="19"/>
  <c r="L85" i="19"/>
  <c r="K85" i="19"/>
  <c r="J85" i="19"/>
  <c r="I85" i="19"/>
  <c r="H85" i="19"/>
  <c r="G85" i="19"/>
  <c r="F85" i="19"/>
  <c r="N84" i="19"/>
  <c r="M84" i="19"/>
  <c r="L84" i="19"/>
  <c r="K84" i="19"/>
  <c r="J84" i="19"/>
  <c r="I84" i="19"/>
  <c r="H84" i="19"/>
  <c r="G84" i="19"/>
  <c r="F84" i="19"/>
  <c r="N83" i="19"/>
  <c r="M83" i="19"/>
  <c r="L83" i="19"/>
  <c r="K83" i="19"/>
  <c r="J83" i="19"/>
  <c r="I83" i="19"/>
  <c r="H83" i="19"/>
  <c r="G83" i="19"/>
  <c r="F83" i="19"/>
  <c r="N466" i="19"/>
  <c r="M466" i="19"/>
  <c r="L466" i="19"/>
  <c r="K466" i="19"/>
  <c r="J466" i="19"/>
  <c r="I466" i="19"/>
  <c r="H466" i="19"/>
  <c r="G466" i="19"/>
  <c r="F466" i="19"/>
  <c r="N465" i="19"/>
  <c r="M465" i="19"/>
  <c r="L465" i="19"/>
  <c r="K465" i="19"/>
  <c r="J465" i="19"/>
  <c r="I465" i="19"/>
  <c r="H465" i="19"/>
  <c r="G465" i="19"/>
  <c r="F465" i="19"/>
  <c r="N464" i="19"/>
  <c r="M464" i="19"/>
  <c r="L464" i="19"/>
  <c r="K464" i="19"/>
  <c r="J464" i="19"/>
  <c r="I464" i="19"/>
  <c r="H464" i="19"/>
  <c r="G464" i="19"/>
  <c r="F464" i="19"/>
  <c r="N463" i="19"/>
  <c r="M463" i="19"/>
  <c r="L463" i="19"/>
  <c r="K463" i="19"/>
  <c r="J463" i="19"/>
  <c r="I463" i="19"/>
  <c r="H463" i="19"/>
  <c r="G463" i="19"/>
  <c r="F463" i="19"/>
  <c r="N462" i="19"/>
  <c r="M462" i="19"/>
  <c r="L462" i="19"/>
  <c r="K462" i="19"/>
  <c r="J462" i="19"/>
  <c r="I462" i="19"/>
  <c r="H462" i="19"/>
  <c r="G462" i="19"/>
  <c r="F462" i="19"/>
  <c r="N461" i="19"/>
  <c r="M461" i="19"/>
  <c r="L461" i="19"/>
  <c r="K461" i="19"/>
  <c r="J461" i="19"/>
  <c r="I461" i="19"/>
  <c r="H461" i="19"/>
  <c r="G461" i="19"/>
  <c r="F461" i="19"/>
  <c r="N460" i="19"/>
  <c r="M460" i="19"/>
  <c r="L460" i="19"/>
  <c r="K460" i="19"/>
  <c r="J460" i="19"/>
  <c r="I460" i="19"/>
  <c r="H460" i="19"/>
  <c r="G460" i="19"/>
  <c r="F460" i="19"/>
  <c r="N459" i="19"/>
  <c r="M459" i="19"/>
  <c r="L459" i="19"/>
  <c r="K459" i="19"/>
  <c r="J459" i="19"/>
  <c r="I459" i="19"/>
  <c r="H459" i="19"/>
  <c r="G459" i="19"/>
  <c r="F459" i="19"/>
  <c r="N458" i="19"/>
  <c r="M458" i="19"/>
  <c r="L458" i="19"/>
  <c r="K458" i="19"/>
  <c r="J458" i="19"/>
  <c r="I458" i="19"/>
  <c r="H458" i="19"/>
  <c r="G458" i="19"/>
  <c r="F458" i="19"/>
  <c r="N457" i="19"/>
  <c r="M457" i="19"/>
  <c r="L457" i="19"/>
  <c r="K457" i="19"/>
  <c r="J457" i="19"/>
  <c r="I457" i="19"/>
  <c r="H457" i="19"/>
  <c r="G457" i="19"/>
  <c r="F457" i="19"/>
  <c r="N456" i="19"/>
  <c r="M456" i="19"/>
  <c r="L456" i="19"/>
  <c r="K456" i="19"/>
  <c r="J456" i="19"/>
  <c r="I456" i="19"/>
  <c r="H456" i="19"/>
  <c r="G456" i="19"/>
  <c r="F456" i="19"/>
  <c r="N455" i="19"/>
  <c r="M455" i="19"/>
  <c r="L455" i="19"/>
  <c r="K455" i="19"/>
  <c r="J455" i="19"/>
  <c r="I455" i="19"/>
  <c r="H455" i="19"/>
  <c r="G455" i="19"/>
  <c r="F455" i="19"/>
  <c r="N454" i="19"/>
  <c r="M454" i="19"/>
  <c r="L454" i="19"/>
  <c r="K454" i="19"/>
  <c r="J454" i="19"/>
  <c r="I454" i="19"/>
  <c r="H454" i="19"/>
  <c r="G454" i="19"/>
  <c r="F454" i="19"/>
  <c r="N453" i="19"/>
  <c r="M453" i="19"/>
  <c r="L453" i="19"/>
  <c r="K453" i="19"/>
  <c r="J453" i="19"/>
  <c r="I453" i="19"/>
  <c r="H453" i="19"/>
  <c r="G453" i="19"/>
  <c r="F453" i="19"/>
  <c r="N452" i="19"/>
  <c r="M452" i="19"/>
  <c r="L452" i="19"/>
  <c r="K452" i="19"/>
  <c r="J452" i="19"/>
  <c r="I452" i="19"/>
  <c r="H452" i="19"/>
  <c r="G452" i="19"/>
  <c r="F452" i="19"/>
  <c r="N451" i="19"/>
  <c r="M451" i="19"/>
  <c r="L451" i="19"/>
  <c r="K451" i="19"/>
  <c r="J451" i="19"/>
  <c r="I451" i="19"/>
  <c r="H451" i="19"/>
  <c r="G451" i="19"/>
  <c r="F451" i="19"/>
  <c r="N450" i="19"/>
  <c r="M450" i="19"/>
  <c r="L450" i="19"/>
  <c r="K450" i="19"/>
  <c r="J450" i="19"/>
  <c r="I450" i="19"/>
  <c r="H450" i="19"/>
  <c r="G450" i="19"/>
  <c r="F450" i="19"/>
  <c r="N449" i="19"/>
  <c r="M449" i="19"/>
  <c r="L449" i="19"/>
  <c r="K449" i="19"/>
  <c r="J449" i="19"/>
  <c r="I449" i="19"/>
  <c r="H449" i="19"/>
  <c r="G449" i="19"/>
  <c r="F449" i="19"/>
  <c r="N448" i="19"/>
  <c r="M448" i="19"/>
  <c r="L448" i="19"/>
  <c r="K448" i="19"/>
  <c r="J448" i="19"/>
  <c r="I448" i="19"/>
  <c r="H448" i="19"/>
  <c r="G448" i="19"/>
  <c r="F448" i="19"/>
  <c r="N447" i="19"/>
  <c r="M447" i="19"/>
  <c r="L447" i="19"/>
  <c r="K447" i="19"/>
  <c r="J447" i="19"/>
  <c r="I447" i="19"/>
  <c r="H447" i="19"/>
  <c r="G447" i="19"/>
  <c r="F447" i="19"/>
  <c r="N446" i="19"/>
  <c r="M446" i="19"/>
  <c r="L446" i="19"/>
  <c r="K446" i="19"/>
  <c r="J446" i="19"/>
  <c r="I446" i="19"/>
  <c r="H446" i="19"/>
  <c r="G446" i="19"/>
  <c r="F446" i="19"/>
  <c r="N445" i="19"/>
  <c r="M445" i="19"/>
  <c r="L445" i="19"/>
  <c r="K445" i="19"/>
  <c r="J445" i="19"/>
  <c r="I445" i="19"/>
  <c r="H445" i="19"/>
  <c r="G445" i="19"/>
  <c r="F445" i="19"/>
  <c r="N444" i="19"/>
  <c r="M444" i="19"/>
  <c r="L444" i="19"/>
  <c r="K444" i="19"/>
  <c r="J444" i="19"/>
  <c r="I444" i="19"/>
  <c r="H444" i="19"/>
  <c r="G444" i="19"/>
  <c r="F444" i="19"/>
  <c r="N443" i="19"/>
  <c r="M443" i="19"/>
  <c r="L443" i="19"/>
  <c r="K443" i="19"/>
  <c r="J443" i="19"/>
  <c r="I443" i="19"/>
  <c r="H443" i="19"/>
  <c r="G443" i="19"/>
  <c r="F443" i="19"/>
  <c r="N442" i="19"/>
  <c r="M442" i="19"/>
  <c r="L442" i="19"/>
  <c r="K442" i="19"/>
  <c r="J442" i="19"/>
  <c r="I442" i="19"/>
  <c r="H442" i="19"/>
  <c r="G442" i="19"/>
  <c r="F442" i="19"/>
  <c r="N441" i="19"/>
  <c r="M441" i="19"/>
  <c r="L441" i="19"/>
  <c r="K441" i="19"/>
  <c r="J441" i="19"/>
  <c r="I441" i="19"/>
  <c r="H441" i="19"/>
  <c r="G441" i="19"/>
  <c r="F441" i="19"/>
  <c r="N440" i="19"/>
  <c r="M440" i="19"/>
  <c r="L440" i="19"/>
  <c r="K440" i="19"/>
  <c r="J440" i="19"/>
  <c r="I440" i="19"/>
  <c r="H440" i="19"/>
  <c r="G440" i="19"/>
  <c r="F440" i="19"/>
  <c r="N439" i="19"/>
  <c r="M439" i="19"/>
  <c r="L439" i="19"/>
  <c r="K439" i="19"/>
  <c r="J439" i="19"/>
  <c r="I439" i="19"/>
  <c r="H439" i="19"/>
  <c r="G439" i="19"/>
  <c r="F439" i="19"/>
  <c r="N438" i="19"/>
  <c r="M438" i="19"/>
  <c r="L438" i="19"/>
  <c r="K438" i="19"/>
  <c r="J438" i="19"/>
  <c r="I438" i="19"/>
  <c r="H438" i="19"/>
  <c r="G438" i="19"/>
  <c r="F438" i="19"/>
  <c r="N437" i="19"/>
  <c r="M437" i="19"/>
  <c r="L437" i="19"/>
  <c r="K437" i="19"/>
  <c r="J437" i="19"/>
  <c r="I437" i="19"/>
  <c r="H437" i="19"/>
  <c r="G437" i="19"/>
  <c r="F437" i="19"/>
  <c r="N436" i="19"/>
  <c r="M436" i="19"/>
  <c r="L436" i="19"/>
  <c r="K436" i="19"/>
  <c r="J436" i="19"/>
  <c r="I436" i="19"/>
  <c r="H436" i="19"/>
  <c r="G436" i="19"/>
  <c r="F436" i="19"/>
  <c r="N435" i="19"/>
  <c r="M435" i="19"/>
  <c r="L435" i="19"/>
  <c r="K435" i="19"/>
  <c r="J435" i="19"/>
  <c r="I435" i="19"/>
  <c r="H435" i="19"/>
  <c r="G435" i="19"/>
  <c r="F435" i="19"/>
  <c r="N434" i="19"/>
  <c r="M434" i="19"/>
  <c r="L434" i="19"/>
  <c r="K434" i="19"/>
  <c r="J434" i="19"/>
  <c r="I434" i="19"/>
  <c r="H434" i="19"/>
  <c r="G434" i="19"/>
  <c r="F434" i="19"/>
  <c r="N433" i="19"/>
  <c r="M433" i="19"/>
  <c r="L433" i="19"/>
  <c r="K433" i="19"/>
  <c r="J433" i="19"/>
  <c r="I433" i="19"/>
  <c r="H433" i="19"/>
  <c r="G433" i="19"/>
  <c r="F433" i="19"/>
  <c r="N432" i="19"/>
  <c r="M432" i="19"/>
  <c r="L432" i="19"/>
  <c r="K432" i="19"/>
  <c r="J432" i="19"/>
  <c r="I432" i="19"/>
  <c r="H432" i="19"/>
  <c r="G432" i="19"/>
  <c r="F432" i="19"/>
  <c r="N431" i="19"/>
  <c r="M431" i="19"/>
  <c r="L431" i="19"/>
  <c r="K431" i="19"/>
  <c r="J431" i="19"/>
  <c r="I431" i="19"/>
  <c r="H431" i="19"/>
  <c r="G431" i="19"/>
  <c r="F431" i="19"/>
  <c r="N430" i="19"/>
  <c r="M430" i="19"/>
  <c r="L430" i="19"/>
  <c r="K430" i="19"/>
  <c r="J430" i="19"/>
  <c r="I430" i="19"/>
  <c r="H430" i="19"/>
  <c r="G430" i="19"/>
  <c r="F430" i="19"/>
  <c r="N429" i="19"/>
  <c r="M429" i="19"/>
  <c r="L429" i="19"/>
  <c r="K429" i="19"/>
  <c r="J429" i="19"/>
  <c r="I429" i="19"/>
  <c r="H429" i="19"/>
  <c r="G429" i="19"/>
  <c r="F429" i="19"/>
  <c r="N428" i="19"/>
  <c r="M428" i="19"/>
  <c r="L428" i="19"/>
  <c r="K428" i="19"/>
  <c r="J428" i="19"/>
  <c r="I428" i="19"/>
  <c r="H428" i="19"/>
  <c r="G428" i="19"/>
  <c r="F428" i="19"/>
  <c r="N427" i="19"/>
  <c r="M427" i="19"/>
  <c r="L427" i="19"/>
  <c r="K427" i="19"/>
  <c r="J427" i="19"/>
  <c r="I427" i="19"/>
  <c r="H427" i="19"/>
  <c r="G427" i="19"/>
  <c r="F427" i="19"/>
  <c r="N426" i="19"/>
  <c r="M426" i="19"/>
  <c r="L426" i="19"/>
  <c r="K426" i="19"/>
  <c r="J426" i="19"/>
  <c r="I426" i="19"/>
  <c r="H426" i="19"/>
  <c r="G426" i="19"/>
  <c r="F426" i="19"/>
  <c r="N425" i="19"/>
  <c r="M425" i="19"/>
  <c r="L425" i="19"/>
  <c r="K425" i="19"/>
  <c r="J425" i="19"/>
  <c r="I425" i="19"/>
  <c r="H425" i="19"/>
  <c r="G425" i="19"/>
  <c r="F425" i="19"/>
  <c r="N424" i="19"/>
  <c r="M424" i="19"/>
  <c r="L424" i="19"/>
  <c r="K424" i="19"/>
  <c r="J424" i="19"/>
  <c r="I424" i="19"/>
  <c r="H424" i="19"/>
  <c r="G424" i="19"/>
  <c r="F424" i="19"/>
  <c r="N423" i="19"/>
  <c r="M423" i="19"/>
  <c r="L423" i="19"/>
  <c r="K423" i="19"/>
  <c r="J423" i="19"/>
  <c r="I423" i="19"/>
  <c r="H423" i="19"/>
  <c r="G423" i="19"/>
  <c r="F423" i="19"/>
  <c r="N422" i="19"/>
  <c r="M422" i="19"/>
  <c r="L422" i="19"/>
  <c r="K422" i="19"/>
  <c r="J422" i="19"/>
  <c r="I422" i="19"/>
  <c r="H422" i="19"/>
  <c r="G422" i="19"/>
  <c r="F422" i="19"/>
  <c r="N421" i="19"/>
  <c r="M421" i="19"/>
  <c r="L421" i="19"/>
  <c r="K421" i="19"/>
  <c r="J421" i="19"/>
  <c r="I421" i="19"/>
  <c r="H421" i="19"/>
  <c r="G421" i="19"/>
  <c r="F421" i="19"/>
  <c r="N420" i="19"/>
  <c r="M420" i="19"/>
  <c r="L420" i="19"/>
  <c r="K420" i="19"/>
  <c r="J420" i="19"/>
  <c r="I420" i="19"/>
  <c r="H420" i="19"/>
  <c r="G420" i="19"/>
  <c r="F420" i="19"/>
  <c r="N419" i="19"/>
  <c r="M419" i="19"/>
  <c r="L419" i="19"/>
  <c r="K419" i="19"/>
  <c r="J419" i="19"/>
  <c r="I419" i="19"/>
  <c r="H419" i="19"/>
  <c r="G419" i="19"/>
  <c r="F419" i="19"/>
  <c r="N418" i="19"/>
  <c r="M418" i="19"/>
  <c r="L418" i="19"/>
  <c r="K418" i="19"/>
  <c r="J418" i="19"/>
  <c r="I418" i="19"/>
  <c r="H418" i="19"/>
  <c r="G418" i="19"/>
  <c r="F418" i="19"/>
  <c r="N417" i="19"/>
  <c r="M417" i="19"/>
  <c r="L417" i="19"/>
  <c r="K417" i="19"/>
  <c r="J417" i="19"/>
  <c r="I417" i="19"/>
  <c r="H417" i="19"/>
  <c r="G417" i="19"/>
  <c r="F417" i="19"/>
  <c r="N416" i="19"/>
  <c r="M416" i="19"/>
  <c r="L416" i="19"/>
  <c r="K416" i="19"/>
  <c r="J416" i="19"/>
  <c r="I416" i="19"/>
  <c r="H416" i="19"/>
  <c r="G416" i="19"/>
  <c r="F416" i="19"/>
  <c r="N82" i="19"/>
  <c r="M82" i="19"/>
  <c r="L82" i="19"/>
  <c r="K82" i="19"/>
  <c r="J82" i="19"/>
  <c r="I82" i="19"/>
  <c r="H82" i="19"/>
  <c r="G82" i="19"/>
  <c r="F82" i="19"/>
  <c r="N81" i="19"/>
  <c r="M81" i="19"/>
  <c r="L81" i="19"/>
  <c r="K81" i="19"/>
  <c r="J81" i="19"/>
  <c r="I81" i="19"/>
  <c r="H81" i="19"/>
  <c r="G81" i="19"/>
  <c r="F81" i="19"/>
  <c r="N80" i="19"/>
  <c r="M80" i="19"/>
  <c r="L80" i="19"/>
  <c r="K80" i="19"/>
  <c r="J80" i="19"/>
  <c r="I80" i="19"/>
  <c r="H80" i="19"/>
  <c r="G80" i="19"/>
  <c r="F80" i="19"/>
  <c r="N79" i="19"/>
  <c r="M79" i="19"/>
  <c r="L79" i="19"/>
  <c r="K79" i="19"/>
  <c r="J79" i="19"/>
  <c r="I79" i="19"/>
  <c r="H79" i="19"/>
  <c r="G79" i="19"/>
  <c r="F79" i="19"/>
  <c r="N415" i="19"/>
  <c r="M415" i="19"/>
  <c r="L415" i="19"/>
  <c r="K415" i="19"/>
  <c r="J415" i="19"/>
  <c r="I415" i="19"/>
  <c r="H415" i="19"/>
  <c r="G415" i="19"/>
  <c r="F415" i="19"/>
  <c r="N414" i="19"/>
  <c r="M414" i="19"/>
  <c r="L414" i="19"/>
  <c r="K414" i="19"/>
  <c r="J414" i="19"/>
  <c r="I414" i="19"/>
  <c r="H414" i="19"/>
  <c r="G414" i="19"/>
  <c r="F414" i="19"/>
  <c r="N413" i="19"/>
  <c r="M413" i="19"/>
  <c r="L413" i="19"/>
  <c r="K413" i="19"/>
  <c r="J413" i="19"/>
  <c r="I413" i="19"/>
  <c r="H413" i="19"/>
  <c r="G413" i="19"/>
  <c r="F413" i="19"/>
  <c r="N412" i="19"/>
  <c r="M412" i="19"/>
  <c r="L412" i="19"/>
  <c r="K412" i="19"/>
  <c r="J412" i="19"/>
  <c r="I412" i="19"/>
  <c r="H412" i="19"/>
  <c r="G412" i="19"/>
  <c r="F412" i="19"/>
  <c r="N411" i="19"/>
  <c r="M411" i="19"/>
  <c r="L411" i="19"/>
  <c r="K411" i="19"/>
  <c r="J411" i="19"/>
  <c r="I411" i="19"/>
  <c r="H411" i="19"/>
  <c r="G411" i="19"/>
  <c r="F411" i="19"/>
  <c r="N410" i="19"/>
  <c r="M410" i="19"/>
  <c r="L410" i="19"/>
  <c r="K410" i="19"/>
  <c r="J410" i="19"/>
  <c r="I410" i="19"/>
  <c r="H410" i="19"/>
  <c r="G410" i="19"/>
  <c r="F410" i="19"/>
  <c r="N409" i="19"/>
  <c r="M409" i="19"/>
  <c r="L409" i="19"/>
  <c r="K409" i="19"/>
  <c r="J409" i="19"/>
  <c r="I409" i="19"/>
  <c r="H409" i="19"/>
  <c r="G409" i="19"/>
  <c r="F409" i="19"/>
  <c r="N78" i="19"/>
  <c r="M78" i="19"/>
  <c r="L78" i="19"/>
  <c r="K78" i="19"/>
  <c r="J78" i="19"/>
  <c r="I78" i="19"/>
  <c r="H78" i="19"/>
  <c r="G78" i="19"/>
  <c r="F78" i="19"/>
  <c r="N77" i="19"/>
  <c r="M77" i="19"/>
  <c r="L77" i="19"/>
  <c r="K77" i="19"/>
  <c r="J77" i="19"/>
  <c r="I77" i="19"/>
  <c r="H77" i="19"/>
  <c r="G77" i="19"/>
  <c r="F77" i="19"/>
  <c r="N76" i="19"/>
  <c r="M76" i="19"/>
  <c r="L76" i="19"/>
  <c r="K76" i="19"/>
  <c r="J76" i="19"/>
  <c r="I76" i="19"/>
  <c r="H76" i="19"/>
  <c r="G76" i="19"/>
  <c r="F76" i="19"/>
  <c r="N75" i="19"/>
  <c r="M75" i="19"/>
  <c r="L75" i="19"/>
  <c r="K75" i="19"/>
  <c r="J75" i="19"/>
  <c r="I75" i="19"/>
  <c r="H75" i="19"/>
  <c r="G75" i="19"/>
  <c r="F75" i="19"/>
  <c r="N408" i="19"/>
  <c r="M408" i="19"/>
  <c r="L408" i="19"/>
  <c r="K408" i="19"/>
  <c r="J408" i="19"/>
  <c r="I408" i="19"/>
  <c r="H408" i="19"/>
  <c r="G408" i="19"/>
  <c r="F408" i="19"/>
  <c r="N407" i="19"/>
  <c r="M407" i="19"/>
  <c r="L407" i="19"/>
  <c r="K407" i="19"/>
  <c r="J407" i="19"/>
  <c r="I407" i="19"/>
  <c r="H407" i="19"/>
  <c r="G407" i="19"/>
  <c r="F407" i="19"/>
  <c r="N254" i="19"/>
  <c r="M254" i="19"/>
  <c r="L254" i="19"/>
  <c r="K254" i="19"/>
  <c r="J254" i="19"/>
  <c r="I254" i="19"/>
  <c r="H254" i="19"/>
  <c r="G254" i="19"/>
  <c r="F254" i="19"/>
  <c r="N406" i="19"/>
  <c r="M406" i="19"/>
  <c r="L406" i="19"/>
  <c r="K406" i="19"/>
  <c r="J406" i="19"/>
  <c r="I406" i="19"/>
  <c r="H406" i="19"/>
  <c r="G406" i="19"/>
  <c r="F406" i="19"/>
  <c r="N405" i="19"/>
  <c r="M405" i="19"/>
  <c r="L405" i="19"/>
  <c r="K405" i="19"/>
  <c r="J405" i="19"/>
  <c r="I405" i="19"/>
  <c r="H405" i="19"/>
  <c r="G405" i="19"/>
  <c r="F405" i="19"/>
  <c r="N404" i="19"/>
  <c r="M404" i="19"/>
  <c r="L404" i="19"/>
  <c r="K404" i="19"/>
  <c r="J404" i="19"/>
  <c r="I404" i="19"/>
  <c r="H404" i="19"/>
  <c r="G404" i="19"/>
  <c r="F404" i="19"/>
  <c r="N403" i="19"/>
  <c r="M403" i="19"/>
  <c r="L403" i="19"/>
  <c r="K403" i="19"/>
  <c r="J403" i="19"/>
  <c r="I403" i="19"/>
  <c r="H403" i="19"/>
  <c r="G403" i="19"/>
  <c r="F403" i="19"/>
  <c r="N74" i="19"/>
  <c r="M74" i="19"/>
  <c r="L74" i="19"/>
  <c r="K74" i="19"/>
  <c r="J74" i="19"/>
  <c r="I74" i="19"/>
  <c r="H74" i="19"/>
  <c r="G74" i="19"/>
  <c r="F74" i="19"/>
  <c r="N73" i="19"/>
  <c r="M73" i="19"/>
  <c r="L73" i="19"/>
  <c r="K73" i="19"/>
  <c r="J73" i="19"/>
  <c r="I73" i="19"/>
  <c r="H73" i="19"/>
  <c r="G73" i="19"/>
  <c r="F73" i="19"/>
  <c r="N72" i="19"/>
  <c r="M72" i="19"/>
  <c r="L72" i="19"/>
  <c r="K72" i="19"/>
  <c r="J72" i="19"/>
  <c r="I72" i="19"/>
  <c r="H72" i="19"/>
  <c r="G72" i="19"/>
  <c r="F72" i="19"/>
  <c r="N71" i="19"/>
  <c r="M71" i="19"/>
  <c r="L71" i="19"/>
  <c r="K71" i="19"/>
  <c r="J71" i="19"/>
  <c r="I71" i="19"/>
  <c r="H71" i="19"/>
  <c r="G71" i="19"/>
  <c r="F71" i="19"/>
  <c r="N402" i="19"/>
  <c r="M402" i="19"/>
  <c r="L402" i="19"/>
  <c r="K402" i="19"/>
  <c r="J402" i="19"/>
  <c r="I402" i="19"/>
  <c r="H402" i="19"/>
  <c r="G402" i="19"/>
  <c r="F402" i="19"/>
  <c r="N401" i="19"/>
  <c r="M401" i="19"/>
  <c r="L401" i="19"/>
  <c r="K401" i="19"/>
  <c r="J401" i="19"/>
  <c r="I401" i="19"/>
  <c r="H401" i="19"/>
  <c r="G401" i="19"/>
  <c r="F401" i="19"/>
  <c r="N400" i="19"/>
  <c r="M400" i="19"/>
  <c r="L400" i="19"/>
  <c r="K400" i="19"/>
  <c r="J400" i="19"/>
  <c r="I400" i="19"/>
  <c r="H400" i="19"/>
  <c r="G400" i="19"/>
  <c r="F400" i="19"/>
  <c r="N399" i="19"/>
  <c r="M399" i="19"/>
  <c r="L399" i="19"/>
  <c r="K399" i="19"/>
  <c r="J399" i="19"/>
  <c r="I399" i="19"/>
  <c r="H399" i="19"/>
  <c r="G399" i="19"/>
  <c r="F399" i="19"/>
  <c r="N398" i="19"/>
  <c r="M398" i="19"/>
  <c r="L398" i="19"/>
  <c r="K398" i="19"/>
  <c r="J398" i="19"/>
  <c r="I398" i="19"/>
  <c r="H398" i="19"/>
  <c r="G398" i="19"/>
  <c r="F398" i="19"/>
  <c r="N397" i="19"/>
  <c r="M397" i="19"/>
  <c r="L397" i="19"/>
  <c r="K397" i="19"/>
  <c r="J397" i="19"/>
  <c r="I397" i="19"/>
  <c r="H397" i="19"/>
  <c r="G397" i="19"/>
  <c r="F397" i="19"/>
  <c r="N396" i="19"/>
  <c r="M396" i="19"/>
  <c r="L396" i="19"/>
  <c r="K396" i="19"/>
  <c r="J396" i="19"/>
  <c r="I396" i="19"/>
  <c r="H396" i="19"/>
  <c r="G396" i="19"/>
  <c r="F396" i="19"/>
  <c r="N395" i="19"/>
  <c r="M395" i="19"/>
  <c r="L395" i="19"/>
  <c r="K395" i="19"/>
  <c r="J395" i="19"/>
  <c r="I395" i="19"/>
  <c r="H395" i="19"/>
  <c r="G395" i="19"/>
  <c r="F395" i="19"/>
  <c r="N394" i="19"/>
  <c r="M394" i="19"/>
  <c r="L394" i="19"/>
  <c r="K394" i="19"/>
  <c r="J394" i="19"/>
  <c r="I394" i="19"/>
  <c r="H394" i="19"/>
  <c r="G394" i="19"/>
  <c r="F394" i="19"/>
  <c r="N393" i="19"/>
  <c r="M393" i="19"/>
  <c r="L393" i="19"/>
  <c r="K393" i="19"/>
  <c r="J393" i="19"/>
  <c r="I393" i="19"/>
  <c r="H393" i="19"/>
  <c r="G393" i="19"/>
  <c r="F393" i="19"/>
  <c r="N392" i="19"/>
  <c r="M392" i="19"/>
  <c r="L392" i="19"/>
  <c r="K392" i="19"/>
  <c r="J392" i="19"/>
  <c r="I392" i="19"/>
  <c r="H392" i="19"/>
  <c r="G392" i="19"/>
  <c r="F392" i="19"/>
  <c r="N391" i="19"/>
  <c r="M391" i="19"/>
  <c r="L391" i="19"/>
  <c r="K391" i="19"/>
  <c r="J391" i="19"/>
  <c r="I391" i="19"/>
  <c r="H391" i="19"/>
  <c r="G391" i="19"/>
  <c r="F391" i="19"/>
  <c r="N390" i="19"/>
  <c r="M390" i="19"/>
  <c r="L390" i="19"/>
  <c r="K390" i="19"/>
  <c r="J390" i="19"/>
  <c r="I390" i="19"/>
  <c r="H390" i="19"/>
  <c r="G390" i="19"/>
  <c r="F390" i="19"/>
  <c r="N389" i="19"/>
  <c r="M389" i="19"/>
  <c r="L389" i="19"/>
  <c r="K389" i="19"/>
  <c r="J389" i="19"/>
  <c r="I389" i="19"/>
  <c r="H389" i="19"/>
  <c r="G389" i="19"/>
  <c r="F389" i="19"/>
  <c r="N388" i="19"/>
  <c r="M388" i="19"/>
  <c r="L388" i="19"/>
  <c r="K388" i="19"/>
  <c r="J388" i="19"/>
  <c r="I388" i="19"/>
  <c r="H388" i="19"/>
  <c r="G388" i="19"/>
  <c r="F388" i="19"/>
  <c r="N387" i="19"/>
  <c r="M387" i="19"/>
  <c r="L387" i="19"/>
  <c r="K387" i="19"/>
  <c r="J387" i="19"/>
  <c r="I387" i="19"/>
  <c r="H387" i="19"/>
  <c r="G387" i="19"/>
  <c r="F387" i="19"/>
  <c r="N386" i="19"/>
  <c r="M386" i="19"/>
  <c r="L386" i="19"/>
  <c r="K386" i="19"/>
  <c r="J386" i="19"/>
  <c r="I386" i="19"/>
  <c r="H386" i="19"/>
  <c r="G386" i="19"/>
  <c r="F386" i="19"/>
  <c r="N385" i="19"/>
  <c r="M385" i="19"/>
  <c r="L385" i="19"/>
  <c r="K385" i="19"/>
  <c r="J385" i="19"/>
  <c r="I385" i="19"/>
  <c r="H385" i="19"/>
  <c r="G385" i="19"/>
  <c r="F385" i="19"/>
  <c r="N384" i="19"/>
  <c r="M384" i="19"/>
  <c r="L384" i="19"/>
  <c r="K384" i="19"/>
  <c r="J384" i="19"/>
  <c r="I384" i="19"/>
  <c r="H384" i="19"/>
  <c r="G384" i="19"/>
  <c r="F384" i="19"/>
  <c r="N383" i="19"/>
  <c r="M383" i="19"/>
  <c r="L383" i="19"/>
  <c r="K383" i="19"/>
  <c r="J383" i="19"/>
  <c r="I383" i="19"/>
  <c r="H383" i="19"/>
  <c r="G383" i="19"/>
  <c r="F383" i="19"/>
  <c r="N382" i="19"/>
  <c r="M382" i="19"/>
  <c r="L382" i="19"/>
  <c r="K382" i="19"/>
  <c r="J382" i="19"/>
  <c r="I382" i="19"/>
  <c r="H382" i="19"/>
  <c r="G382" i="19"/>
  <c r="F382" i="19"/>
  <c r="N381" i="19"/>
  <c r="M381" i="19"/>
  <c r="L381" i="19"/>
  <c r="K381" i="19"/>
  <c r="J381" i="19"/>
  <c r="I381" i="19"/>
  <c r="H381" i="19"/>
  <c r="G381" i="19"/>
  <c r="F381" i="19"/>
  <c r="N380" i="19"/>
  <c r="M380" i="19"/>
  <c r="L380" i="19"/>
  <c r="K380" i="19"/>
  <c r="J380" i="19"/>
  <c r="I380" i="19"/>
  <c r="H380" i="19"/>
  <c r="G380" i="19"/>
  <c r="F380" i="19"/>
  <c r="N379" i="19"/>
  <c r="M379" i="19"/>
  <c r="L379" i="19"/>
  <c r="K379" i="19"/>
  <c r="J379" i="19"/>
  <c r="I379" i="19"/>
  <c r="H379" i="19"/>
  <c r="G379" i="19"/>
  <c r="F379" i="19"/>
  <c r="N378" i="19"/>
  <c r="M378" i="19"/>
  <c r="L378" i="19"/>
  <c r="K378" i="19"/>
  <c r="J378" i="19"/>
  <c r="I378" i="19"/>
  <c r="H378" i="19"/>
  <c r="G378" i="19"/>
  <c r="F378" i="19"/>
  <c r="N377" i="19"/>
  <c r="M377" i="19"/>
  <c r="L377" i="19"/>
  <c r="K377" i="19"/>
  <c r="J377" i="19"/>
  <c r="I377" i="19"/>
  <c r="H377" i="19"/>
  <c r="G377" i="19"/>
  <c r="F377" i="19"/>
  <c r="N376" i="19"/>
  <c r="M376" i="19"/>
  <c r="L376" i="19"/>
  <c r="K376" i="19"/>
  <c r="J376" i="19"/>
  <c r="I376" i="19"/>
  <c r="H376" i="19"/>
  <c r="G376" i="19"/>
  <c r="F376" i="19"/>
  <c r="N375" i="19"/>
  <c r="M375" i="19"/>
  <c r="L375" i="19"/>
  <c r="K375" i="19"/>
  <c r="J375" i="19"/>
  <c r="I375" i="19"/>
  <c r="H375" i="19"/>
  <c r="G375" i="19"/>
  <c r="F375" i="19"/>
  <c r="N374" i="19"/>
  <c r="M374" i="19"/>
  <c r="L374" i="19"/>
  <c r="K374" i="19"/>
  <c r="J374" i="19"/>
  <c r="I374" i="19"/>
  <c r="H374" i="19"/>
  <c r="G374" i="19"/>
  <c r="F374" i="19"/>
  <c r="N70" i="19"/>
  <c r="M70" i="19"/>
  <c r="L70" i="19"/>
  <c r="K70" i="19"/>
  <c r="J70" i="19"/>
  <c r="I70" i="19"/>
  <c r="H70" i="19"/>
  <c r="G70" i="19"/>
  <c r="F70" i="19"/>
  <c r="N69" i="19"/>
  <c r="M69" i="19"/>
  <c r="L69" i="19"/>
  <c r="K69" i="19"/>
  <c r="J69" i="19"/>
  <c r="I69" i="19"/>
  <c r="H69" i="19"/>
  <c r="G69" i="19"/>
  <c r="F69" i="19"/>
  <c r="N68" i="19"/>
  <c r="M68" i="19"/>
  <c r="L68" i="19"/>
  <c r="K68" i="19"/>
  <c r="J68" i="19"/>
  <c r="I68" i="19"/>
  <c r="H68" i="19"/>
  <c r="G68" i="19"/>
  <c r="F68" i="19"/>
  <c r="N67" i="19"/>
  <c r="M67" i="19"/>
  <c r="L67" i="19"/>
  <c r="K67" i="19"/>
  <c r="J67" i="19"/>
  <c r="I67" i="19"/>
  <c r="H67" i="19"/>
  <c r="G67" i="19"/>
  <c r="F67" i="19"/>
  <c r="N373" i="19"/>
  <c r="M373" i="19"/>
  <c r="L373" i="19"/>
  <c r="K373" i="19"/>
  <c r="J373" i="19"/>
  <c r="I373" i="19"/>
  <c r="H373" i="19"/>
  <c r="G373" i="19"/>
  <c r="F373" i="19"/>
  <c r="N372" i="19"/>
  <c r="M372" i="19"/>
  <c r="L372" i="19"/>
  <c r="K372" i="19"/>
  <c r="J372" i="19"/>
  <c r="I372" i="19"/>
  <c r="H372" i="19"/>
  <c r="G372" i="19"/>
  <c r="F372" i="19"/>
  <c r="N371" i="19"/>
  <c r="M371" i="19"/>
  <c r="L371" i="19"/>
  <c r="K371" i="19"/>
  <c r="J371" i="19"/>
  <c r="I371" i="19"/>
  <c r="H371" i="19"/>
  <c r="G371" i="19"/>
  <c r="F371" i="19"/>
  <c r="N370" i="19"/>
  <c r="M370" i="19"/>
  <c r="L370" i="19"/>
  <c r="K370" i="19"/>
  <c r="J370" i="19"/>
  <c r="I370" i="19"/>
  <c r="H370" i="19"/>
  <c r="G370" i="19"/>
  <c r="F370" i="19"/>
  <c r="N369" i="19"/>
  <c r="M369" i="19"/>
  <c r="L369" i="19"/>
  <c r="K369" i="19"/>
  <c r="J369" i="19"/>
  <c r="I369" i="19"/>
  <c r="H369" i="19"/>
  <c r="G369" i="19"/>
  <c r="F369" i="19"/>
  <c r="N368" i="19"/>
  <c r="M368" i="19"/>
  <c r="L368" i="19"/>
  <c r="K368" i="19"/>
  <c r="J368" i="19"/>
  <c r="I368" i="19"/>
  <c r="H368" i="19"/>
  <c r="G368" i="19"/>
  <c r="F368" i="19"/>
  <c r="N367" i="19"/>
  <c r="M367" i="19"/>
  <c r="L367" i="19"/>
  <c r="K367" i="19"/>
  <c r="J367" i="19"/>
  <c r="I367" i="19"/>
  <c r="H367" i="19"/>
  <c r="G367" i="19"/>
  <c r="F367" i="19"/>
  <c r="N366" i="19"/>
  <c r="M366" i="19"/>
  <c r="L366" i="19"/>
  <c r="K366" i="19"/>
  <c r="J366" i="19"/>
  <c r="I366" i="19"/>
  <c r="H366" i="19"/>
  <c r="G366" i="19"/>
  <c r="F366" i="19"/>
  <c r="N365" i="19"/>
  <c r="M365" i="19"/>
  <c r="L365" i="19"/>
  <c r="K365" i="19"/>
  <c r="J365" i="19"/>
  <c r="I365" i="19"/>
  <c r="H365" i="19"/>
  <c r="G365" i="19"/>
  <c r="F365" i="19"/>
  <c r="N364" i="19"/>
  <c r="M364" i="19"/>
  <c r="L364" i="19"/>
  <c r="K364" i="19"/>
  <c r="J364" i="19"/>
  <c r="I364" i="19"/>
  <c r="H364" i="19"/>
  <c r="G364" i="19"/>
  <c r="F364" i="19"/>
  <c r="N363" i="19"/>
  <c r="M363" i="19"/>
  <c r="L363" i="19"/>
  <c r="K363" i="19"/>
  <c r="J363" i="19"/>
  <c r="I363" i="19"/>
  <c r="H363" i="19"/>
  <c r="G363" i="19"/>
  <c r="F363" i="19"/>
  <c r="N362" i="19"/>
  <c r="M362" i="19"/>
  <c r="L362" i="19"/>
  <c r="K362" i="19"/>
  <c r="J362" i="19"/>
  <c r="I362" i="19"/>
  <c r="H362" i="19"/>
  <c r="G362" i="19"/>
  <c r="F362" i="19"/>
  <c r="N361" i="19"/>
  <c r="M361" i="19"/>
  <c r="L361" i="19"/>
  <c r="K361" i="19"/>
  <c r="J361" i="19"/>
  <c r="I361" i="19"/>
  <c r="H361" i="19"/>
  <c r="G361" i="19"/>
  <c r="F361" i="19"/>
  <c r="N360" i="19"/>
  <c r="M360" i="19"/>
  <c r="L360" i="19"/>
  <c r="K360" i="19"/>
  <c r="J360" i="19"/>
  <c r="I360" i="19"/>
  <c r="H360" i="19"/>
  <c r="G360" i="19"/>
  <c r="F360" i="19"/>
  <c r="N359" i="19"/>
  <c r="M359" i="19"/>
  <c r="L359" i="19"/>
  <c r="K359" i="19"/>
  <c r="J359" i="19"/>
  <c r="I359" i="19"/>
  <c r="H359" i="19"/>
  <c r="G359" i="19"/>
  <c r="F359" i="19"/>
  <c r="N358" i="19"/>
  <c r="M358" i="19"/>
  <c r="L358" i="19"/>
  <c r="K358" i="19"/>
  <c r="J358" i="19"/>
  <c r="I358" i="19"/>
  <c r="H358" i="19"/>
  <c r="G358" i="19"/>
  <c r="F358" i="19"/>
  <c r="N357" i="19"/>
  <c r="M357" i="19"/>
  <c r="L357" i="19"/>
  <c r="K357" i="19"/>
  <c r="J357" i="19"/>
  <c r="I357" i="19"/>
  <c r="H357" i="19"/>
  <c r="G357" i="19"/>
  <c r="F357" i="19"/>
  <c r="N356" i="19"/>
  <c r="M356" i="19"/>
  <c r="L356" i="19"/>
  <c r="K356" i="19"/>
  <c r="J356" i="19"/>
  <c r="I356" i="19"/>
  <c r="H356" i="19"/>
  <c r="G356" i="19"/>
  <c r="F356" i="19"/>
  <c r="N355" i="19"/>
  <c r="M355" i="19"/>
  <c r="L355" i="19"/>
  <c r="K355" i="19"/>
  <c r="J355" i="19"/>
  <c r="I355" i="19"/>
  <c r="H355" i="19"/>
  <c r="G355" i="19"/>
  <c r="F355" i="19"/>
  <c r="N354" i="19"/>
  <c r="M354" i="19"/>
  <c r="L354" i="19"/>
  <c r="K354" i="19"/>
  <c r="J354" i="19"/>
  <c r="I354" i="19"/>
  <c r="H354" i="19"/>
  <c r="G354" i="19"/>
  <c r="F354" i="19"/>
  <c r="N353" i="19"/>
  <c r="M353" i="19"/>
  <c r="L353" i="19"/>
  <c r="K353" i="19"/>
  <c r="J353" i="19"/>
  <c r="I353" i="19"/>
  <c r="H353" i="19"/>
  <c r="G353" i="19"/>
  <c r="F353" i="19"/>
  <c r="N352" i="19"/>
  <c r="M352" i="19"/>
  <c r="L352" i="19"/>
  <c r="K352" i="19"/>
  <c r="J352" i="19"/>
  <c r="I352" i="19"/>
  <c r="H352" i="19"/>
  <c r="G352" i="19"/>
  <c r="F352" i="19"/>
  <c r="N351" i="19"/>
  <c r="M351" i="19"/>
  <c r="L351" i="19"/>
  <c r="K351" i="19"/>
  <c r="J351" i="19"/>
  <c r="I351" i="19"/>
  <c r="H351" i="19"/>
  <c r="G351" i="19"/>
  <c r="F351" i="19"/>
  <c r="N350" i="19"/>
  <c r="M350" i="19"/>
  <c r="L350" i="19"/>
  <c r="K350" i="19"/>
  <c r="J350" i="19"/>
  <c r="I350" i="19"/>
  <c r="H350" i="19"/>
  <c r="G350" i="19"/>
  <c r="F350" i="19"/>
  <c r="N349" i="19"/>
  <c r="M349" i="19"/>
  <c r="L349" i="19"/>
  <c r="K349" i="19"/>
  <c r="J349" i="19"/>
  <c r="I349" i="19"/>
  <c r="H349" i="19"/>
  <c r="G349" i="19"/>
  <c r="F349" i="19"/>
  <c r="N66" i="19"/>
  <c r="M66" i="19"/>
  <c r="L66" i="19"/>
  <c r="K66" i="19"/>
  <c r="J66" i="19"/>
  <c r="I66" i="19"/>
  <c r="H66" i="19"/>
  <c r="G66" i="19"/>
  <c r="F66" i="19"/>
  <c r="N267" i="19"/>
  <c r="M267" i="19"/>
  <c r="L267" i="19"/>
  <c r="K267" i="19"/>
  <c r="J267" i="19"/>
  <c r="I267" i="19"/>
  <c r="H267" i="19"/>
  <c r="G267" i="19"/>
  <c r="F267" i="19"/>
  <c r="N65" i="19"/>
  <c r="M65" i="19"/>
  <c r="L65" i="19"/>
  <c r="K65" i="19"/>
  <c r="J65" i="19"/>
  <c r="I65" i="19"/>
  <c r="H65" i="19"/>
  <c r="G65" i="19"/>
  <c r="F65" i="19"/>
  <c r="N266" i="19"/>
  <c r="M266" i="19"/>
  <c r="L266" i="19"/>
  <c r="K266" i="19"/>
  <c r="J266" i="19"/>
  <c r="I266" i="19"/>
  <c r="H266" i="19"/>
  <c r="G266" i="19"/>
  <c r="F266" i="19"/>
  <c r="N64" i="19"/>
  <c r="M64" i="19"/>
  <c r="L64" i="19"/>
  <c r="K64" i="19"/>
  <c r="J64" i="19"/>
  <c r="I64" i="19"/>
  <c r="H64" i="19"/>
  <c r="G64" i="19"/>
  <c r="F64" i="19"/>
  <c r="N63" i="19"/>
  <c r="M63" i="19"/>
  <c r="L63" i="19"/>
  <c r="K63" i="19"/>
  <c r="J63" i="19"/>
  <c r="I63" i="19"/>
  <c r="H63" i="19"/>
  <c r="G63" i="19"/>
  <c r="F63" i="19"/>
  <c r="N62" i="19"/>
  <c r="M62" i="19"/>
  <c r="L62" i="19"/>
  <c r="K62" i="19"/>
  <c r="J62" i="19"/>
  <c r="I62" i="19"/>
  <c r="H62" i="19"/>
  <c r="G62" i="19"/>
  <c r="F62" i="19"/>
  <c r="N61" i="19"/>
  <c r="M61" i="19"/>
  <c r="L61" i="19"/>
  <c r="K61" i="19"/>
  <c r="J61" i="19"/>
  <c r="I61" i="19"/>
  <c r="H61" i="19"/>
  <c r="G61" i="19"/>
  <c r="F61" i="19"/>
  <c r="N348" i="19"/>
  <c r="M348" i="19"/>
  <c r="L348" i="19"/>
  <c r="K348" i="19"/>
  <c r="J348" i="19"/>
  <c r="I348" i="19"/>
  <c r="H348" i="19"/>
  <c r="G348" i="19"/>
  <c r="F348" i="19"/>
  <c r="N347" i="19"/>
  <c r="M347" i="19"/>
  <c r="L347" i="19"/>
  <c r="K347" i="19"/>
  <c r="J347" i="19"/>
  <c r="I347" i="19"/>
  <c r="H347" i="19"/>
  <c r="G347" i="19"/>
  <c r="F347" i="19"/>
  <c r="N346" i="19"/>
  <c r="M346" i="19"/>
  <c r="L346" i="19"/>
  <c r="K346" i="19"/>
  <c r="J346" i="19"/>
  <c r="I346" i="19"/>
  <c r="H346" i="19"/>
  <c r="G346" i="19"/>
  <c r="F346" i="19"/>
  <c r="N345" i="19"/>
  <c r="M345" i="19"/>
  <c r="L345" i="19"/>
  <c r="K345" i="19"/>
  <c r="J345" i="19"/>
  <c r="I345" i="19"/>
  <c r="H345" i="19"/>
  <c r="G345" i="19"/>
  <c r="F345" i="19"/>
  <c r="N344" i="19"/>
  <c r="M344" i="19"/>
  <c r="L344" i="19"/>
  <c r="K344" i="19"/>
  <c r="J344" i="19"/>
  <c r="I344" i="19"/>
  <c r="H344" i="19"/>
  <c r="G344" i="19"/>
  <c r="F344" i="19"/>
  <c r="N343" i="19"/>
  <c r="M343" i="19"/>
  <c r="L343" i="19"/>
  <c r="K343" i="19"/>
  <c r="J343" i="19"/>
  <c r="I343" i="19"/>
  <c r="H343" i="19"/>
  <c r="G343" i="19"/>
  <c r="F343" i="19"/>
  <c r="N342" i="19"/>
  <c r="M342" i="19"/>
  <c r="L342" i="19"/>
  <c r="K342" i="19"/>
  <c r="J342" i="19"/>
  <c r="I342" i="19"/>
  <c r="H342" i="19"/>
  <c r="G342" i="19"/>
  <c r="F342" i="19"/>
  <c r="N60" i="19"/>
  <c r="M60" i="19"/>
  <c r="L60" i="19"/>
  <c r="K60" i="19"/>
  <c r="J60" i="19"/>
  <c r="I60" i="19"/>
  <c r="H60" i="19"/>
  <c r="G60" i="19"/>
  <c r="F60" i="19"/>
  <c r="N59" i="19"/>
  <c r="M59" i="19"/>
  <c r="L59" i="19"/>
  <c r="K59" i="19"/>
  <c r="J59" i="19"/>
  <c r="I59" i="19"/>
  <c r="H59" i="19"/>
  <c r="G59" i="19"/>
  <c r="F59" i="19"/>
  <c r="N58" i="19"/>
  <c r="M58" i="19"/>
  <c r="L58" i="19"/>
  <c r="K58" i="19"/>
  <c r="J58" i="19"/>
  <c r="I58" i="19"/>
  <c r="H58" i="19"/>
  <c r="G58" i="19"/>
  <c r="F58" i="19"/>
  <c r="N57" i="19"/>
  <c r="M57" i="19"/>
  <c r="L57" i="19"/>
  <c r="K57" i="19"/>
  <c r="J57" i="19"/>
  <c r="I57" i="19"/>
  <c r="H57" i="19"/>
  <c r="G57" i="19"/>
  <c r="F57" i="19"/>
  <c r="N341" i="19"/>
  <c r="M341" i="19"/>
  <c r="L341" i="19"/>
  <c r="K341" i="19"/>
  <c r="J341" i="19"/>
  <c r="I341" i="19"/>
  <c r="H341" i="19"/>
  <c r="G341" i="19"/>
  <c r="F341" i="19"/>
  <c r="N340" i="19"/>
  <c r="M340" i="19"/>
  <c r="L340" i="19"/>
  <c r="K340" i="19"/>
  <c r="J340" i="19"/>
  <c r="I340" i="19"/>
  <c r="H340" i="19"/>
  <c r="G340" i="19"/>
  <c r="F340" i="19"/>
  <c r="N339" i="19"/>
  <c r="M339" i="19"/>
  <c r="L339" i="19"/>
  <c r="K339" i="19"/>
  <c r="J339" i="19"/>
  <c r="I339" i="19"/>
  <c r="H339" i="19"/>
  <c r="G339" i="19"/>
  <c r="F339" i="19"/>
  <c r="N338" i="19"/>
  <c r="M338" i="19"/>
  <c r="L338" i="19"/>
  <c r="K338" i="19"/>
  <c r="J338" i="19"/>
  <c r="I338" i="19"/>
  <c r="H338" i="19"/>
  <c r="G338" i="19"/>
  <c r="F338" i="19"/>
  <c r="N337" i="19"/>
  <c r="M337" i="19"/>
  <c r="L337" i="19"/>
  <c r="K337" i="19"/>
  <c r="J337" i="19"/>
  <c r="I337" i="19"/>
  <c r="H337" i="19"/>
  <c r="G337" i="19"/>
  <c r="F337" i="19"/>
  <c r="N56" i="19"/>
  <c r="M56" i="19"/>
  <c r="L56" i="19"/>
  <c r="K56" i="19"/>
  <c r="J56" i="19"/>
  <c r="I56" i="19"/>
  <c r="H56" i="19"/>
  <c r="G56" i="19"/>
  <c r="F56" i="19"/>
  <c r="N336" i="19"/>
  <c r="M336" i="19"/>
  <c r="L336" i="19"/>
  <c r="K336" i="19"/>
  <c r="J336" i="19"/>
  <c r="I336" i="19"/>
  <c r="H336" i="19"/>
  <c r="G336" i="19"/>
  <c r="F336" i="19"/>
  <c r="N55" i="19"/>
  <c r="M55" i="19"/>
  <c r="L55" i="19"/>
  <c r="K55" i="19"/>
  <c r="J55" i="19"/>
  <c r="I55" i="19"/>
  <c r="H55" i="19"/>
  <c r="G55" i="19"/>
  <c r="F55" i="19"/>
  <c r="N54" i="19"/>
  <c r="M54" i="19"/>
  <c r="L54" i="19"/>
  <c r="K54" i="19"/>
  <c r="J54" i="19"/>
  <c r="I54" i="19"/>
  <c r="H54" i="19"/>
  <c r="G54" i="19"/>
  <c r="F54" i="19"/>
  <c r="N53" i="19"/>
  <c r="M53" i="19"/>
  <c r="L53" i="19"/>
  <c r="K53" i="19"/>
  <c r="J53" i="19"/>
  <c r="I53" i="19"/>
  <c r="H53" i="19"/>
  <c r="G53" i="19"/>
  <c r="F53" i="19"/>
  <c r="N52" i="19"/>
  <c r="M52" i="19"/>
  <c r="L52" i="19"/>
  <c r="K52" i="19"/>
  <c r="J52" i="19"/>
  <c r="I52" i="19"/>
  <c r="H52" i="19"/>
  <c r="G52" i="19"/>
  <c r="F52" i="19"/>
  <c r="N335" i="19"/>
  <c r="M335" i="19"/>
  <c r="L335" i="19"/>
  <c r="K335" i="19"/>
  <c r="J335" i="19"/>
  <c r="I335" i="19"/>
  <c r="H335" i="19"/>
  <c r="G335" i="19"/>
  <c r="F335" i="19"/>
  <c r="N334" i="19"/>
  <c r="M334" i="19"/>
  <c r="L334" i="19"/>
  <c r="K334" i="19"/>
  <c r="J334" i="19"/>
  <c r="I334" i="19"/>
  <c r="H334" i="19"/>
  <c r="G334" i="19"/>
  <c r="F334" i="19"/>
  <c r="N333" i="19"/>
  <c r="M333" i="19"/>
  <c r="L333" i="19"/>
  <c r="K333" i="19"/>
  <c r="J333" i="19"/>
  <c r="I333" i="19"/>
  <c r="H333" i="19"/>
  <c r="G333" i="19"/>
  <c r="F333" i="19"/>
  <c r="N332" i="19"/>
  <c r="M332" i="19"/>
  <c r="L332" i="19"/>
  <c r="K332" i="19"/>
  <c r="J332" i="19"/>
  <c r="I332" i="19"/>
  <c r="H332" i="19"/>
  <c r="G332" i="19"/>
  <c r="F332" i="19"/>
  <c r="N331" i="19"/>
  <c r="M331" i="19"/>
  <c r="L331" i="19"/>
  <c r="K331" i="19"/>
  <c r="J331" i="19"/>
  <c r="I331" i="19"/>
  <c r="H331" i="19"/>
  <c r="G331" i="19"/>
  <c r="F331" i="19"/>
  <c r="N330" i="19"/>
  <c r="M330" i="19"/>
  <c r="L330" i="19"/>
  <c r="K330" i="19"/>
  <c r="J330" i="19"/>
  <c r="I330" i="19"/>
  <c r="H330" i="19"/>
  <c r="G330" i="19"/>
  <c r="F330" i="19"/>
  <c r="N329" i="19"/>
  <c r="M329" i="19"/>
  <c r="L329" i="19"/>
  <c r="K329" i="19"/>
  <c r="J329" i="19"/>
  <c r="I329" i="19"/>
  <c r="H329" i="19"/>
  <c r="G329" i="19"/>
  <c r="F329" i="19"/>
  <c r="N328" i="19"/>
  <c r="M328" i="19"/>
  <c r="L328" i="19"/>
  <c r="K328" i="19"/>
  <c r="J328" i="19"/>
  <c r="I328" i="19"/>
  <c r="H328" i="19"/>
  <c r="G328" i="19"/>
  <c r="F328" i="19"/>
  <c r="N327" i="19"/>
  <c r="M327" i="19"/>
  <c r="L327" i="19"/>
  <c r="K327" i="19"/>
  <c r="J327" i="19"/>
  <c r="I327" i="19"/>
  <c r="H327" i="19"/>
  <c r="G327" i="19"/>
  <c r="F327" i="19"/>
  <c r="N326" i="19"/>
  <c r="M326" i="19"/>
  <c r="L326" i="19"/>
  <c r="K326" i="19"/>
  <c r="J326" i="19"/>
  <c r="I326" i="19"/>
  <c r="H326" i="19"/>
  <c r="G326" i="19"/>
  <c r="F326" i="19"/>
  <c r="N325" i="19"/>
  <c r="M325" i="19"/>
  <c r="L325" i="19"/>
  <c r="K325" i="19"/>
  <c r="J325" i="19"/>
  <c r="I325" i="19"/>
  <c r="H325" i="19"/>
  <c r="G325" i="19"/>
  <c r="F325" i="19"/>
  <c r="N324" i="19"/>
  <c r="M324" i="19"/>
  <c r="L324" i="19"/>
  <c r="K324" i="19"/>
  <c r="J324" i="19"/>
  <c r="I324" i="19"/>
  <c r="H324" i="19"/>
  <c r="G324" i="19"/>
  <c r="F324" i="19"/>
  <c r="N323" i="19"/>
  <c r="M323" i="19"/>
  <c r="L323" i="19"/>
  <c r="K323" i="19"/>
  <c r="J323" i="19"/>
  <c r="I323" i="19"/>
  <c r="H323" i="19"/>
  <c r="G323" i="19"/>
  <c r="F323" i="19"/>
  <c r="N322" i="19"/>
  <c r="M322" i="19"/>
  <c r="L322" i="19"/>
  <c r="K322" i="19"/>
  <c r="J322" i="19"/>
  <c r="I322" i="19"/>
  <c r="H322" i="19"/>
  <c r="G322" i="19"/>
  <c r="F322" i="19"/>
  <c r="N321" i="19"/>
  <c r="M321" i="19"/>
  <c r="L321" i="19"/>
  <c r="K321" i="19"/>
  <c r="J321" i="19"/>
  <c r="I321" i="19"/>
  <c r="H321" i="19"/>
  <c r="G321" i="19"/>
  <c r="F321" i="19"/>
  <c r="N320" i="19"/>
  <c r="M320" i="19"/>
  <c r="L320" i="19"/>
  <c r="K320" i="19"/>
  <c r="J320" i="19"/>
  <c r="I320" i="19"/>
  <c r="H320" i="19"/>
  <c r="G320" i="19"/>
  <c r="F320" i="19"/>
  <c r="N319" i="19"/>
  <c r="M319" i="19"/>
  <c r="L319" i="19"/>
  <c r="K319" i="19"/>
  <c r="J319" i="19"/>
  <c r="I319" i="19"/>
  <c r="H319" i="19"/>
  <c r="G319" i="19"/>
  <c r="F319" i="19"/>
  <c r="N318" i="19"/>
  <c r="M318" i="19"/>
  <c r="L318" i="19"/>
  <c r="K318" i="19"/>
  <c r="J318" i="19"/>
  <c r="I318" i="19"/>
  <c r="H318" i="19"/>
  <c r="G318" i="19"/>
  <c r="F318" i="19"/>
  <c r="N317" i="19"/>
  <c r="M317" i="19"/>
  <c r="L317" i="19"/>
  <c r="K317" i="19"/>
  <c r="J317" i="19"/>
  <c r="I317" i="19"/>
  <c r="H317" i="19"/>
  <c r="G317" i="19"/>
  <c r="F317" i="19"/>
  <c r="N316" i="19"/>
  <c r="M316" i="19"/>
  <c r="L316" i="19"/>
  <c r="K316" i="19"/>
  <c r="J316" i="19"/>
  <c r="I316" i="19"/>
  <c r="H316" i="19"/>
  <c r="G316" i="19"/>
  <c r="F316" i="19"/>
  <c r="N315" i="19"/>
  <c r="M315" i="19"/>
  <c r="L315" i="19"/>
  <c r="K315" i="19"/>
  <c r="J315" i="19"/>
  <c r="I315" i="19"/>
  <c r="H315" i="19"/>
  <c r="G315" i="19"/>
  <c r="F315" i="19"/>
  <c r="N314" i="19"/>
  <c r="M314" i="19"/>
  <c r="L314" i="19"/>
  <c r="K314" i="19"/>
  <c r="J314" i="19"/>
  <c r="I314" i="19"/>
  <c r="H314" i="19"/>
  <c r="G314" i="19"/>
  <c r="F314" i="19"/>
  <c r="N313" i="19"/>
  <c r="M313" i="19"/>
  <c r="L313" i="19"/>
  <c r="K313" i="19"/>
  <c r="J313" i="19"/>
  <c r="I313" i="19"/>
  <c r="H313" i="19"/>
  <c r="G313" i="19"/>
  <c r="F313" i="19"/>
  <c r="N312" i="19"/>
  <c r="M312" i="19"/>
  <c r="L312" i="19"/>
  <c r="K312" i="19"/>
  <c r="J312" i="19"/>
  <c r="I312" i="19"/>
  <c r="H312" i="19"/>
  <c r="G312" i="19"/>
  <c r="F312" i="19"/>
  <c r="N311" i="19"/>
  <c r="M311" i="19"/>
  <c r="L311" i="19"/>
  <c r="K311" i="19"/>
  <c r="J311" i="19"/>
  <c r="I311" i="19"/>
  <c r="H311" i="19"/>
  <c r="G311" i="19"/>
  <c r="F311" i="19"/>
  <c r="N310" i="19"/>
  <c r="M310" i="19"/>
  <c r="L310" i="19"/>
  <c r="K310" i="19"/>
  <c r="J310" i="19"/>
  <c r="I310" i="19"/>
  <c r="H310" i="19"/>
  <c r="G310" i="19"/>
  <c r="F310" i="19"/>
  <c r="N309" i="19"/>
  <c r="M309" i="19"/>
  <c r="L309" i="19"/>
  <c r="K309" i="19"/>
  <c r="J309" i="19"/>
  <c r="I309" i="19"/>
  <c r="H309" i="19"/>
  <c r="G309" i="19"/>
  <c r="F309" i="19"/>
  <c r="N308" i="19"/>
  <c r="M308" i="19"/>
  <c r="L308" i="19"/>
  <c r="K308" i="19"/>
  <c r="J308" i="19"/>
  <c r="I308" i="19"/>
  <c r="H308" i="19"/>
  <c r="G308" i="19"/>
  <c r="F308" i="19"/>
  <c r="N307" i="19"/>
  <c r="M307" i="19"/>
  <c r="L307" i="19"/>
  <c r="K307" i="19"/>
  <c r="J307" i="19"/>
  <c r="I307" i="19"/>
  <c r="H307" i="19"/>
  <c r="G307" i="19"/>
  <c r="F307" i="19"/>
  <c r="N51" i="19"/>
  <c r="M51" i="19"/>
  <c r="L51" i="19"/>
  <c r="K51" i="19"/>
  <c r="J51" i="19"/>
  <c r="I51" i="19"/>
  <c r="H51" i="19"/>
  <c r="G51" i="19"/>
  <c r="F51" i="19"/>
  <c r="N50" i="19"/>
  <c r="M50" i="19"/>
  <c r="L50" i="19"/>
  <c r="K50" i="19"/>
  <c r="J50" i="19"/>
  <c r="I50" i="19"/>
  <c r="H50" i="19"/>
  <c r="G50" i="19"/>
  <c r="F50" i="19"/>
  <c r="N49" i="19"/>
  <c r="M49" i="19"/>
  <c r="L49" i="19"/>
  <c r="K49" i="19"/>
  <c r="J49" i="19"/>
  <c r="I49" i="19"/>
  <c r="H49" i="19"/>
  <c r="G49" i="19"/>
  <c r="F49" i="19"/>
  <c r="N48" i="19"/>
  <c r="M48" i="19"/>
  <c r="L48" i="19"/>
  <c r="K48" i="19"/>
  <c r="J48" i="19"/>
  <c r="I48" i="19"/>
  <c r="H48" i="19"/>
  <c r="G48" i="19"/>
  <c r="F48" i="19"/>
  <c r="N306" i="19"/>
  <c r="M306" i="19"/>
  <c r="L306" i="19"/>
  <c r="K306" i="19"/>
  <c r="J306" i="19"/>
  <c r="I306" i="19"/>
  <c r="H306" i="19"/>
  <c r="G306" i="19"/>
  <c r="F306" i="19"/>
  <c r="N305" i="19"/>
  <c r="M305" i="19"/>
  <c r="L305" i="19"/>
  <c r="K305" i="19"/>
  <c r="J305" i="19"/>
  <c r="I305" i="19"/>
  <c r="H305" i="19"/>
  <c r="G305" i="19"/>
  <c r="F305" i="19"/>
  <c r="N47" i="19"/>
  <c r="M47" i="19"/>
  <c r="L47" i="19"/>
  <c r="K47" i="19"/>
  <c r="J47" i="19"/>
  <c r="I47" i="19"/>
  <c r="H47" i="19"/>
  <c r="G47" i="19"/>
  <c r="F47" i="19"/>
  <c r="N304" i="19"/>
  <c r="M304" i="19"/>
  <c r="L304" i="19"/>
  <c r="K304" i="19"/>
  <c r="J304" i="19"/>
  <c r="I304" i="19"/>
  <c r="H304" i="19"/>
  <c r="G304" i="19"/>
  <c r="F304" i="19"/>
  <c r="N303" i="19"/>
  <c r="M303" i="19"/>
  <c r="L303" i="19"/>
  <c r="K303" i="19"/>
  <c r="J303" i="19"/>
  <c r="I303" i="19"/>
  <c r="H303" i="19"/>
  <c r="G303" i="19"/>
  <c r="F303" i="19"/>
  <c r="N302" i="19"/>
  <c r="M302" i="19"/>
  <c r="L302" i="19"/>
  <c r="K302" i="19"/>
  <c r="J302" i="19"/>
  <c r="I302" i="19"/>
  <c r="H302" i="19"/>
  <c r="G302" i="19"/>
  <c r="F302" i="19"/>
  <c r="N46" i="19"/>
  <c r="M46" i="19"/>
  <c r="L46" i="19"/>
  <c r="K46" i="19"/>
  <c r="J46" i="19"/>
  <c r="I46" i="19"/>
  <c r="H46" i="19"/>
  <c r="G46" i="19"/>
  <c r="F46" i="19"/>
  <c r="N45" i="19"/>
  <c r="M45" i="19"/>
  <c r="L45" i="19"/>
  <c r="K45" i="19"/>
  <c r="J45" i="19"/>
  <c r="I45" i="19"/>
  <c r="H45" i="19"/>
  <c r="G45" i="19"/>
  <c r="F45" i="19"/>
  <c r="N44" i="19"/>
  <c r="M44" i="19"/>
  <c r="L44" i="19"/>
  <c r="K44" i="19"/>
  <c r="J44" i="19"/>
  <c r="I44" i="19"/>
  <c r="H44" i="19"/>
  <c r="G44" i="19"/>
  <c r="F44" i="19"/>
  <c r="N43" i="19"/>
  <c r="M43" i="19"/>
  <c r="L43" i="19"/>
  <c r="K43" i="19"/>
  <c r="J43" i="19"/>
  <c r="I43" i="19"/>
  <c r="H43" i="19"/>
  <c r="G43" i="19"/>
  <c r="F43" i="19"/>
  <c r="N42" i="19"/>
  <c r="M42" i="19"/>
  <c r="L42" i="19"/>
  <c r="K42" i="19"/>
  <c r="J42" i="19"/>
  <c r="I42" i="19"/>
  <c r="H42" i="19"/>
  <c r="G42" i="19"/>
  <c r="F42" i="19"/>
  <c r="N301" i="19"/>
  <c r="M301" i="19"/>
  <c r="L301" i="19"/>
  <c r="K301" i="19"/>
  <c r="J301" i="19"/>
  <c r="I301" i="19"/>
  <c r="H301" i="19"/>
  <c r="G301" i="19"/>
  <c r="F301" i="19"/>
  <c r="N300" i="19"/>
  <c r="M300" i="19"/>
  <c r="L300" i="19"/>
  <c r="K300" i="19"/>
  <c r="J300" i="19"/>
  <c r="I300" i="19"/>
  <c r="H300" i="19"/>
  <c r="G300" i="19"/>
  <c r="F300" i="19"/>
  <c r="N41" i="19"/>
  <c r="M41" i="19"/>
  <c r="L41" i="19"/>
  <c r="K41" i="19"/>
  <c r="J41" i="19"/>
  <c r="I41" i="19"/>
  <c r="H41" i="19"/>
  <c r="G41" i="19"/>
  <c r="F41" i="19"/>
  <c r="N299" i="19"/>
  <c r="M299" i="19"/>
  <c r="L299" i="19"/>
  <c r="K299" i="19"/>
  <c r="J299" i="19"/>
  <c r="I299" i="19"/>
  <c r="H299" i="19"/>
  <c r="G299" i="19"/>
  <c r="F299" i="19"/>
  <c r="N40" i="19"/>
  <c r="M40" i="19"/>
  <c r="L40" i="19"/>
  <c r="K40" i="19"/>
  <c r="J40" i="19"/>
  <c r="I40" i="19"/>
  <c r="H40" i="19"/>
  <c r="G40" i="19"/>
  <c r="F40" i="19"/>
  <c r="N39" i="19"/>
  <c r="M39" i="19"/>
  <c r="L39" i="19"/>
  <c r="K39" i="19"/>
  <c r="J39" i="19"/>
  <c r="I39" i="19"/>
  <c r="H39" i="19"/>
  <c r="G39" i="19"/>
  <c r="F39" i="19"/>
  <c r="N38" i="19"/>
  <c r="M38" i="19"/>
  <c r="L38" i="19"/>
  <c r="K38" i="19"/>
  <c r="J38" i="19"/>
  <c r="I38" i="19"/>
  <c r="H38" i="19"/>
  <c r="G38" i="19"/>
  <c r="F38" i="19"/>
  <c r="N37" i="19"/>
  <c r="M37" i="19"/>
  <c r="L37" i="19"/>
  <c r="K37" i="19"/>
  <c r="J37" i="19"/>
  <c r="I37" i="19"/>
  <c r="H37" i="19"/>
  <c r="G37" i="19"/>
  <c r="F37" i="19"/>
  <c r="N36" i="19"/>
  <c r="M36" i="19"/>
  <c r="L36" i="19"/>
  <c r="K36" i="19"/>
  <c r="J36" i="19"/>
  <c r="I36" i="19"/>
  <c r="H36" i="19"/>
  <c r="G36" i="19"/>
  <c r="F36" i="19"/>
  <c r="N35" i="19"/>
  <c r="M35" i="19"/>
  <c r="L35" i="19"/>
  <c r="K35" i="19"/>
  <c r="J35" i="19"/>
  <c r="I35" i="19"/>
  <c r="H35" i="19"/>
  <c r="G35" i="19"/>
  <c r="F35" i="19"/>
  <c r="N34" i="19"/>
  <c r="M34" i="19"/>
  <c r="L34" i="19"/>
  <c r="K34" i="19"/>
  <c r="J34" i="19"/>
  <c r="I34" i="19"/>
  <c r="H34" i="19"/>
  <c r="G34" i="19"/>
  <c r="F34" i="19"/>
  <c r="N298" i="19"/>
  <c r="M298" i="19"/>
  <c r="L298" i="19"/>
  <c r="K298" i="19"/>
  <c r="J298" i="19"/>
  <c r="I298" i="19"/>
  <c r="H298" i="19"/>
  <c r="G298" i="19"/>
  <c r="F298" i="19"/>
  <c r="N297" i="19"/>
  <c r="M297" i="19"/>
  <c r="L297" i="19"/>
  <c r="K297" i="19"/>
  <c r="J297" i="19"/>
  <c r="I297" i="19"/>
  <c r="H297" i="19"/>
  <c r="G297" i="19"/>
  <c r="F297" i="19"/>
  <c r="N296" i="19"/>
  <c r="M296" i="19"/>
  <c r="L296" i="19"/>
  <c r="K296" i="19"/>
  <c r="J296" i="19"/>
  <c r="I296" i="19"/>
  <c r="H296" i="19"/>
  <c r="G296" i="19"/>
  <c r="F296" i="19"/>
  <c r="N295" i="19"/>
  <c r="M295" i="19"/>
  <c r="L295" i="19"/>
  <c r="K295" i="19"/>
  <c r="J295" i="19"/>
  <c r="I295" i="19"/>
  <c r="H295" i="19"/>
  <c r="G295" i="19"/>
  <c r="F295" i="19"/>
  <c r="N33" i="19"/>
  <c r="M33" i="19"/>
  <c r="L33" i="19"/>
  <c r="K33" i="19"/>
  <c r="J33" i="19"/>
  <c r="I33" i="19"/>
  <c r="H33" i="19"/>
  <c r="G33" i="19"/>
  <c r="F33" i="19"/>
  <c r="N32" i="19"/>
  <c r="M32" i="19"/>
  <c r="L32" i="19"/>
  <c r="K32" i="19"/>
  <c r="J32" i="19"/>
  <c r="I32" i="19"/>
  <c r="H32" i="19"/>
  <c r="G32" i="19"/>
  <c r="F32" i="19"/>
  <c r="N31" i="19"/>
  <c r="M31" i="19"/>
  <c r="L31" i="19"/>
  <c r="K31" i="19"/>
  <c r="J31" i="19"/>
  <c r="I31" i="19"/>
  <c r="H31" i="19"/>
  <c r="G31" i="19"/>
  <c r="F31" i="19"/>
  <c r="N30" i="19"/>
  <c r="M30" i="19"/>
  <c r="L30" i="19"/>
  <c r="K30" i="19"/>
  <c r="J30" i="19"/>
  <c r="I30" i="19"/>
  <c r="H30" i="19"/>
  <c r="G30" i="19"/>
  <c r="F30" i="19"/>
  <c r="N29" i="19"/>
  <c r="M29" i="19"/>
  <c r="L29" i="19"/>
  <c r="K29" i="19"/>
  <c r="J29" i="19"/>
  <c r="I29" i="19"/>
  <c r="H29" i="19"/>
  <c r="G29" i="19"/>
  <c r="F29" i="19"/>
  <c r="N28" i="19"/>
  <c r="M28" i="19"/>
  <c r="L28" i="19"/>
  <c r="K28" i="19"/>
  <c r="J28" i="19"/>
  <c r="I28" i="19"/>
  <c r="H28" i="19"/>
  <c r="G28" i="19"/>
  <c r="F28" i="19"/>
  <c r="N27" i="19"/>
  <c r="M27" i="19"/>
  <c r="L27" i="19"/>
  <c r="K27" i="19"/>
  <c r="J27" i="19"/>
  <c r="I27" i="19"/>
  <c r="H27" i="19"/>
  <c r="G27" i="19"/>
  <c r="F27" i="19"/>
  <c r="N294" i="19"/>
  <c r="M294" i="19"/>
  <c r="L294" i="19"/>
  <c r="K294" i="19"/>
  <c r="J294" i="19"/>
  <c r="I294" i="19"/>
  <c r="H294" i="19"/>
  <c r="G294" i="19"/>
  <c r="F294" i="19"/>
  <c r="N293" i="19"/>
  <c r="M293" i="19"/>
  <c r="L293" i="19"/>
  <c r="K293" i="19"/>
  <c r="J293" i="19"/>
  <c r="I293" i="19"/>
  <c r="H293" i="19"/>
  <c r="G293" i="19"/>
  <c r="F293" i="19"/>
  <c r="N26" i="19"/>
  <c r="M26" i="19"/>
  <c r="L26" i="19"/>
  <c r="K26" i="19"/>
  <c r="J26" i="19"/>
  <c r="I26" i="19"/>
  <c r="H26" i="19"/>
  <c r="G26" i="19"/>
  <c r="F26" i="19"/>
  <c r="N25" i="19"/>
  <c r="M25" i="19"/>
  <c r="L25" i="19"/>
  <c r="K25" i="19"/>
  <c r="J25" i="19"/>
  <c r="I25" i="19"/>
  <c r="H25" i="19"/>
  <c r="G25" i="19"/>
  <c r="F25" i="19"/>
  <c r="N24" i="19"/>
  <c r="M24" i="19"/>
  <c r="L24" i="19"/>
  <c r="K24" i="19"/>
  <c r="J24" i="19"/>
  <c r="I24" i="19"/>
  <c r="H24" i="19"/>
  <c r="G24" i="19"/>
  <c r="F24" i="19"/>
  <c r="N23" i="19"/>
  <c r="M23" i="19"/>
  <c r="L23" i="19"/>
  <c r="K23" i="19"/>
  <c r="J23" i="19"/>
  <c r="I23" i="19"/>
  <c r="H23" i="19"/>
  <c r="G23" i="19"/>
  <c r="F23" i="19"/>
  <c r="N22" i="19"/>
  <c r="M22" i="19"/>
  <c r="L22" i="19"/>
  <c r="K22" i="19"/>
  <c r="J22" i="19"/>
  <c r="I22" i="19"/>
  <c r="H22" i="19"/>
  <c r="G22" i="19"/>
  <c r="F22" i="19"/>
  <c r="N21" i="19"/>
  <c r="M21" i="19"/>
  <c r="L21" i="19"/>
  <c r="K21" i="19"/>
  <c r="J21" i="19"/>
  <c r="I21" i="19"/>
  <c r="H21" i="19"/>
  <c r="G21" i="19"/>
  <c r="F21" i="19"/>
  <c r="N20" i="19"/>
  <c r="M20" i="19"/>
  <c r="L20" i="19"/>
  <c r="K20" i="19"/>
  <c r="J20" i="19"/>
  <c r="I20" i="19"/>
  <c r="H20" i="19"/>
  <c r="G20" i="19"/>
  <c r="F20" i="19"/>
  <c r="N19" i="19"/>
  <c r="M19" i="19"/>
  <c r="L19" i="19"/>
  <c r="K19" i="19"/>
  <c r="J19" i="19"/>
  <c r="I19" i="19"/>
  <c r="H19" i="19"/>
  <c r="G19" i="19"/>
  <c r="F19" i="19"/>
  <c r="N18" i="19"/>
  <c r="M18" i="19"/>
  <c r="L18" i="19"/>
  <c r="K18" i="19"/>
  <c r="J18" i="19"/>
  <c r="I18" i="19"/>
  <c r="H18" i="19"/>
  <c r="G18" i="19"/>
  <c r="F18" i="19"/>
  <c r="N292" i="19"/>
  <c r="M292" i="19"/>
  <c r="L292" i="19"/>
  <c r="K292" i="19"/>
  <c r="J292" i="19"/>
  <c r="I292" i="19"/>
  <c r="H292" i="19"/>
  <c r="G292" i="19"/>
  <c r="F292" i="19"/>
  <c r="N291" i="19"/>
  <c r="M291" i="19"/>
  <c r="L291" i="19"/>
  <c r="K291" i="19"/>
  <c r="J291" i="19"/>
  <c r="I291" i="19"/>
  <c r="H291" i="19"/>
  <c r="G291" i="19"/>
  <c r="F291" i="19"/>
  <c r="N290" i="19"/>
  <c r="M290" i="19"/>
  <c r="L290" i="19"/>
  <c r="K290" i="19"/>
  <c r="J290" i="19"/>
  <c r="I290" i="19"/>
  <c r="H290" i="19"/>
  <c r="G290" i="19"/>
  <c r="F290" i="19"/>
  <c r="N289" i="19"/>
  <c r="M289" i="19"/>
  <c r="L289" i="19"/>
  <c r="K289" i="19"/>
  <c r="J289" i="19"/>
  <c r="I289" i="19"/>
  <c r="H289" i="19"/>
  <c r="G289" i="19"/>
  <c r="F289" i="19"/>
  <c r="N288" i="19"/>
  <c r="M288" i="19"/>
  <c r="L288" i="19"/>
  <c r="K288" i="19"/>
  <c r="J288" i="19"/>
  <c r="I288" i="19"/>
  <c r="H288" i="19"/>
  <c r="G288" i="19"/>
  <c r="F288" i="19"/>
  <c r="N287" i="19"/>
  <c r="M287" i="19"/>
  <c r="L287" i="19"/>
  <c r="K287" i="19"/>
  <c r="J287" i="19"/>
  <c r="I287" i="19"/>
  <c r="H287" i="19"/>
  <c r="G287" i="19"/>
  <c r="F287" i="19"/>
  <c r="N286" i="19"/>
  <c r="M286" i="19"/>
  <c r="L286" i="19"/>
  <c r="K286" i="19"/>
  <c r="J286" i="19"/>
  <c r="I286" i="19"/>
  <c r="H286" i="19"/>
  <c r="G286" i="19"/>
  <c r="F286" i="19"/>
  <c r="N285" i="19"/>
  <c r="M285" i="19"/>
  <c r="L285" i="19"/>
  <c r="K285" i="19"/>
  <c r="J285" i="19"/>
  <c r="I285" i="19"/>
  <c r="H285" i="19"/>
  <c r="G285" i="19"/>
  <c r="F285" i="19"/>
  <c r="N284" i="19"/>
  <c r="M284" i="19"/>
  <c r="L284" i="19"/>
  <c r="K284" i="19"/>
  <c r="J284" i="19"/>
  <c r="I284" i="19"/>
  <c r="H284" i="19"/>
  <c r="G284" i="19"/>
  <c r="F284" i="19"/>
  <c r="N283" i="19"/>
  <c r="M283" i="19"/>
  <c r="L283" i="19"/>
  <c r="K283" i="19"/>
  <c r="J283" i="19"/>
  <c r="I283" i="19"/>
  <c r="H283" i="19"/>
  <c r="G283" i="19"/>
  <c r="F283" i="19"/>
  <c r="N282" i="19"/>
  <c r="M282" i="19"/>
  <c r="L282" i="19"/>
  <c r="K282" i="19"/>
  <c r="J282" i="19"/>
  <c r="I282" i="19"/>
  <c r="H282" i="19"/>
  <c r="G282" i="19"/>
  <c r="F282" i="19"/>
  <c r="N281" i="19"/>
  <c r="M281" i="19"/>
  <c r="L281" i="19"/>
  <c r="K281" i="19"/>
  <c r="J281" i="19"/>
  <c r="I281" i="19"/>
  <c r="H281" i="19"/>
  <c r="G281" i="19"/>
  <c r="F281" i="19"/>
  <c r="N280" i="19"/>
  <c r="M280" i="19"/>
  <c r="L280" i="19"/>
  <c r="K280" i="19"/>
  <c r="J280" i="19"/>
  <c r="I280" i="19"/>
  <c r="H280" i="19"/>
  <c r="G280" i="19"/>
  <c r="F280" i="19"/>
  <c r="N279" i="19"/>
  <c r="M279" i="19"/>
  <c r="L279" i="19"/>
  <c r="K279" i="19"/>
  <c r="J279" i="19"/>
  <c r="I279" i="19"/>
  <c r="H279" i="19"/>
  <c r="G279" i="19"/>
  <c r="F279" i="19"/>
  <c r="N17" i="19"/>
  <c r="M17" i="19"/>
  <c r="L17" i="19"/>
  <c r="K17" i="19"/>
  <c r="J17" i="19"/>
  <c r="I17" i="19"/>
  <c r="H17" i="19"/>
  <c r="G17" i="19"/>
  <c r="F17" i="19"/>
  <c r="N278" i="19"/>
  <c r="M278" i="19"/>
  <c r="L278" i="19"/>
  <c r="K278" i="19"/>
  <c r="J278" i="19"/>
  <c r="I278" i="19"/>
  <c r="H278" i="19"/>
  <c r="G278" i="19"/>
  <c r="F278" i="19"/>
  <c r="N16" i="19"/>
  <c r="M16" i="19"/>
  <c r="L16" i="19"/>
  <c r="K16" i="19"/>
  <c r="J16" i="19"/>
  <c r="I16" i="19"/>
  <c r="H16" i="19"/>
  <c r="G16" i="19"/>
  <c r="F16" i="19"/>
  <c r="N277" i="19"/>
  <c r="M277" i="19"/>
  <c r="L277" i="19"/>
  <c r="K277" i="19"/>
  <c r="J277" i="19"/>
  <c r="I277" i="19"/>
  <c r="H277" i="19"/>
  <c r="G277" i="19"/>
  <c r="F277" i="19"/>
  <c r="N15" i="19"/>
  <c r="M15" i="19"/>
  <c r="L15" i="19"/>
  <c r="K15" i="19"/>
  <c r="J15" i="19"/>
  <c r="I15" i="19"/>
  <c r="H15" i="19"/>
  <c r="G15" i="19"/>
  <c r="F15" i="19"/>
  <c r="N14" i="19"/>
  <c r="M14" i="19"/>
  <c r="L14" i="19"/>
  <c r="K14" i="19"/>
  <c r="J14" i="19"/>
  <c r="I14" i="19"/>
  <c r="H14" i="19"/>
  <c r="G14" i="19"/>
  <c r="F14" i="19"/>
  <c r="N13" i="19"/>
  <c r="M13" i="19"/>
  <c r="L13" i="19"/>
  <c r="K13" i="19"/>
  <c r="J13" i="19"/>
  <c r="I13" i="19"/>
  <c r="H13" i="19"/>
  <c r="G13" i="19"/>
  <c r="F13" i="19"/>
  <c r="N12" i="19"/>
  <c r="M12" i="19"/>
  <c r="L12" i="19"/>
  <c r="K12" i="19"/>
  <c r="J12" i="19"/>
  <c r="I12" i="19"/>
  <c r="H12" i="19"/>
  <c r="G12" i="19"/>
  <c r="F12" i="19"/>
  <c r="N276" i="19"/>
  <c r="M276" i="19"/>
  <c r="L276" i="19"/>
  <c r="K276" i="19"/>
  <c r="J276" i="19"/>
  <c r="I276" i="19"/>
  <c r="H276" i="19"/>
  <c r="G276" i="19"/>
  <c r="F276" i="19"/>
  <c r="N275" i="19"/>
  <c r="M275" i="19"/>
  <c r="L275" i="19"/>
  <c r="K275" i="19"/>
  <c r="J275" i="19"/>
  <c r="I275" i="19"/>
  <c r="H275" i="19"/>
  <c r="G275" i="19"/>
  <c r="F275" i="19"/>
  <c r="N274" i="19"/>
  <c r="M274" i="19"/>
  <c r="L274" i="19"/>
  <c r="K274" i="19"/>
  <c r="J274" i="19"/>
  <c r="I274" i="19"/>
  <c r="H274" i="19"/>
  <c r="G274" i="19"/>
  <c r="F274" i="19"/>
  <c r="N273" i="19"/>
  <c r="M273" i="19"/>
  <c r="L273" i="19"/>
  <c r="K273" i="19"/>
  <c r="J273" i="19"/>
  <c r="I273" i="19"/>
  <c r="H273" i="19"/>
  <c r="G273" i="19"/>
  <c r="F273" i="19"/>
  <c r="N272" i="19"/>
  <c r="M272" i="19"/>
  <c r="L272" i="19"/>
  <c r="K272" i="19"/>
  <c r="J272" i="19"/>
  <c r="I272" i="19"/>
  <c r="H272" i="19"/>
  <c r="G272" i="19"/>
  <c r="F272" i="19"/>
  <c r="N271" i="19"/>
  <c r="M271" i="19"/>
  <c r="L271" i="19"/>
  <c r="K271" i="19"/>
  <c r="J271" i="19"/>
  <c r="I271" i="19"/>
  <c r="H271" i="19"/>
  <c r="G271" i="19"/>
  <c r="F271" i="19"/>
  <c r="N270" i="19"/>
  <c r="M270" i="19"/>
  <c r="L270" i="19"/>
  <c r="K270" i="19"/>
  <c r="J270" i="19"/>
  <c r="I270" i="19"/>
  <c r="H270" i="19"/>
  <c r="G270" i="19"/>
  <c r="F270" i="19"/>
  <c r="N11" i="19"/>
  <c r="M11" i="19"/>
  <c r="L11" i="19"/>
  <c r="K11" i="19"/>
  <c r="J11" i="19"/>
  <c r="I11" i="19"/>
  <c r="H11" i="19"/>
  <c r="G11" i="19"/>
  <c r="F11" i="19"/>
  <c r="N10" i="19"/>
  <c r="M10" i="19"/>
  <c r="L10" i="19"/>
  <c r="K10" i="19"/>
  <c r="J10" i="19"/>
  <c r="I10" i="19"/>
  <c r="H10" i="19"/>
  <c r="G10" i="19"/>
  <c r="F10" i="19"/>
  <c r="N9" i="19"/>
  <c r="M9" i="19"/>
  <c r="L9" i="19"/>
  <c r="K9" i="19"/>
  <c r="J9" i="19"/>
  <c r="I9" i="19"/>
  <c r="H9" i="19"/>
  <c r="G9" i="19"/>
  <c r="F9" i="19"/>
  <c r="N8" i="19"/>
  <c r="M8" i="19"/>
  <c r="L8" i="19"/>
  <c r="K8" i="19"/>
  <c r="J8" i="19"/>
  <c r="I8" i="19"/>
  <c r="H8" i="19"/>
  <c r="G8" i="19"/>
  <c r="F8" i="19"/>
  <c r="N269" i="19"/>
  <c r="M269" i="19"/>
  <c r="L269" i="19"/>
  <c r="K269" i="19"/>
  <c r="J269" i="19"/>
  <c r="I269" i="19"/>
  <c r="H269" i="19"/>
  <c r="G269" i="19"/>
  <c r="F269" i="19"/>
  <c r="N268" i="19"/>
  <c r="M268" i="19"/>
  <c r="L268" i="19"/>
  <c r="K268" i="19"/>
  <c r="J268" i="19"/>
  <c r="I268" i="19"/>
  <c r="H268" i="19"/>
  <c r="G268" i="19"/>
  <c r="F268" i="19"/>
  <c r="N258" i="19"/>
  <c r="M258" i="19"/>
  <c r="L258" i="19"/>
  <c r="K258" i="19"/>
  <c r="J258" i="19"/>
  <c r="I258" i="19"/>
  <c r="H258" i="19"/>
  <c r="G258" i="19"/>
  <c r="F258" i="19"/>
  <c r="N257" i="19"/>
  <c r="M257" i="19"/>
  <c r="L257" i="19"/>
  <c r="K257" i="19"/>
  <c r="J257" i="19"/>
  <c r="I257" i="19"/>
  <c r="H257" i="19"/>
  <c r="G257" i="19"/>
  <c r="F257" i="19"/>
  <c r="N256" i="19"/>
  <c r="M256" i="19"/>
  <c r="L256" i="19"/>
  <c r="K256" i="19"/>
  <c r="J256" i="19"/>
  <c r="I256" i="19"/>
  <c r="H256" i="19"/>
  <c r="G256" i="19"/>
  <c r="F256" i="19"/>
  <c r="N7" i="19"/>
  <c r="M7" i="19"/>
  <c r="L7" i="19"/>
  <c r="K7" i="19"/>
  <c r="J7" i="19"/>
  <c r="I7" i="19"/>
  <c r="H7" i="19"/>
  <c r="G7" i="19"/>
  <c r="F7" i="19"/>
  <c r="N6" i="19"/>
  <c r="M6" i="19"/>
  <c r="L6" i="19"/>
  <c r="K6" i="19"/>
  <c r="J6" i="19"/>
  <c r="I6" i="19"/>
  <c r="H6" i="19"/>
  <c r="G6" i="19"/>
  <c r="F6" i="19"/>
  <c r="N5" i="19"/>
  <c r="M5" i="19"/>
  <c r="L5" i="19"/>
  <c r="K5" i="19"/>
  <c r="J5" i="19"/>
  <c r="I5" i="19"/>
  <c r="H5" i="19"/>
  <c r="G5" i="19"/>
  <c r="F5" i="19"/>
  <c r="N4" i="19"/>
  <c r="M4" i="19"/>
  <c r="L4" i="19"/>
  <c r="K4" i="19"/>
  <c r="J4" i="19"/>
  <c r="I4" i="19"/>
  <c r="H4" i="19"/>
  <c r="G4" i="19"/>
  <c r="F4" i="19"/>
  <c r="N3" i="19"/>
  <c r="M3" i="19"/>
  <c r="L3" i="19"/>
  <c r="K3" i="19"/>
  <c r="J3" i="19"/>
  <c r="I3" i="19"/>
  <c r="H3" i="19"/>
  <c r="G3" i="19"/>
  <c r="F3" i="19"/>
  <c r="N2" i="19"/>
  <c r="M2" i="19"/>
  <c r="L2" i="19"/>
  <c r="K2" i="19"/>
  <c r="J2" i="19"/>
  <c r="I2" i="19"/>
  <c r="H2" i="19"/>
  <c r="G2" i="19"/>
  <c r="F2" i="19"/>
  <c r="N3" i="18"/>
  <c r="N4" i="18"/>
  <c r="N5" i="18"/>
  <c r="N6" i="18"/>
  <c r="N7" i="18"/>
  <c r="N8" i="18"/>
  <c r="N9" i="18"/>
  <c r="N10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4" i="18"/>
  <c r="N55" i="18"/>
  <c r="N56" i="18"/>
  <c r="N57" i="18"/>
  <c r="N58" i="18"/>
  <c r="N59" i="18"/>
  <c r="N60" i="18"/>
  <c r="N61" i="18"/>
  <c r="N62" i="18"/>
  <c r="N63" i="18"/>
  <c r="N64" i="18"/>
  <c r="N65" i="18"/>
  <c r="N66" i="18"/>
  <c r="N67" i="18"/>
  <c r="N68" i="18"/>
  <c r="N69" i="18"/>
  <c r="N70" i="18"/>
  <c r="N71" i="18"/>
  <c r="N72" i="18"/>
  <c r="N73" i="18"/>
  <c r="N74" i="18"/>
  <c r="N75" i="18"/>
  <c r="N76" i="18"/>
  <c r="N77" i="18"/>
  <c r="N78" i="18"/>
  <c r="N79" i="18"/>
  <c r="N80" i="18"/>
  <c r="N81" i="18"/>
  <c r="N82" i="18"/>
  <c r="N83" i="18"/>
  <c r="N84" i="18"/>
  <c r="N85" i="18"/>
  <c r="N86" i="18"/>
  <c r="N87" i="18"/>
  <c r="N88" i="18"/>
  <c r="N89" i="18"/>
  <c r="N90" i="18"/>
  <c r="N91" i="18"/>
  <c r="N92" i="18"/>
  <c r="N93" i="18"/>
  <c r="N94" i="18"/>
  <c r="N95" i="18"/>
  <c r="N96" i="18"/>
  <c r="N97" i="18"/>
  <c r="N98" i="18"/>
  <c r="N99" i="18"/>
  <c r="N100" i="18"/>
  <c r="N101" i="18"/>
  <c r="N102" i="18"/>
  <c r="N103" i="18"/>
  <c r="N104" i="18"/>
  <c r="N105" i="18"/>
  <c r="N106" i="18"/>
  <c r="N107" i="18"/>
  <c r="N108" i="18"/>
  <c r="N109" i="18"/>
  <c r="N110" i="18"/>
  <c r="N111" i="18"/>
  <c r="N112" i="18"/>
  <c r="N113" i="18"/>
  <c r="N114" i="18"/>
  <c r="N115" i="18"/>
  <c r="N116" i="18"/>
  <c r="N117" i="18"/>
  <c r="N118" i="18"/>
  <c r="N119" i="18"/>
  <c r="N120" i="18"/>
  <c r="N121" i="18"/>
  <c r="N122" i="18"/>
  <c r="N123" i="18"/>
  <c r="N124" i="18"/>
  <c r="N125" i="18"/>
  <c r="N126" i="18"/>
  <c r="N127" i="18"/>
  <c r="N128" i="18"/>
  <c r="N129" i="18"/>
  <c r="N130" i="18"/>
  <c r="N131" i="18"/>
  <c r="N132" i="18"/>
  <c r="N133" i="18"/>
  <c r="N134" i="18"/>
  <c r="N135" i="18"/>
  <c r="N136" i="18"/>
  <c r="N137" i="18"/>
  <c r="N138" i="18"/>
  <c r="N139" i="18"/>
  <c r="N140" i="18"/>
  <c r="N141" i="18"/>
  <c r="N142" i="18"/>
  <c r="N143" i="18"/>
  <c r="N144" i="18"/>
  <c r="N145" i="18"/>
  <c r="N146" i="18"/>
  <c r="N147" i="18"/>
  <c r="N148" i="18"/>
  <c r="N149" i="18"/>
  <c r="N150" i="18"/>
  <c r="N151" i="18"/>
  <c r="N152" i="18"/>
  <c r="N153" i="18"/>
  <c r="N154" i="18"/>
  <c r="N155" i="18"/>
  <c r="N156" i="18"/>
  <c r="N157" i="18"/>
  <c r="N158" i="18"/>
  <c r="N159" i="18"/>
  <c r="N160" i="18"/>
  <c r="N161" i="18"/>
  <c r="N162" i="18"/>
  <c r="N163" i="18"/>
  <c r="N164" i="18"/>
  <c r="N165" i="18"/>
  <c r="N166" i="18"/>
  <c r="N167" i="18"/>
  <c r="N168" i="18"/>
  <c r="N169" i="18"/>
  <c r="N170" i="18"/>
  <c r="N171" i="18"/>
  <c r="N172" i="18"/>
  <c r="N173" i="18"/>
  <c r="N174" i="18"/>
  <c r="N175" i="18"/>
  <c r="N176" i="18"/>
  <c r="N177" i="18"/>
  <c r="N178" i="18"/>
  <c r="N179" i="18"/>
  <c r="N180" i="18"/>
  <c r="N181" i="18"/>
  <c r="N182" i="18"/>
  <c r="N183" i="18"/>
  <c r="N184" i="18"/>
  <c r="N185" i="18"/>
  <c r="N186" i="18"/>
  <c r="N187" i="18"/>
  <c r="N188" i="18"/>
  <c r="N189" i="18"/>
  <c r="N190" i="18"/>
  <c r="N191" i="18"/>
  <c r="N192" i="18"/>
  <c r="N193" i="18"/>
  <c r="N194" i="18"/>
  <c r="N195" i="18"/>
  <c r="N196" i="18"/>
  <c r="N197" i="18"/>
  <c r="N198" i="18"/>
  <c r="N199" i="18"/>
  <c r="N200" i="18"/>
  <c r="N201" i="18"/>
  <c r="N202" i="18"/>
  <c r="N203" i="18"/>
  <c r="N204" i="18"/>
  <c r="N205" i="18"/>
  <c r="N206" i="18"/>
  <c r="N207" i="18"/>
  <c r="N208" i="18"/>
  <c r="N209" i="18"/>
  <c r="N210" i="18"/>
  <c r="N211" i="18"/>
  <c r="N212" i="18"/>
  <c r="N213" i="18"/>
  <c r="N214" i="18"/>
  <c r="N215" i="18"/>
  <c r="N216" i="18"/>
  <c r="N217" i="18"/>
  <c r="N218" i="18"/>
  <c r="N219" i="18"/>
  <c r="N220" i="18"/>
  <c r="N221" i="18"/>
  <c r="N222" i="18"/>
  <c r="N223" i="18"/>
  <c r="N224" i="18"/>
  <c r="N225" i="18"/>
  <c r="N226" i="18"/>
  <c r="N227" i="18"/>
  <c r="N228" i="18"/>
  <c r="N229" i="18"/>
  <c r="N230" i="18"/>
  <c r="N231" i="18"/>
  <c r="N232" i="18"/>
  <c r="N233" i="18"/>
  <c r="N234" i="18"/>
  <c r="N235" i="18"/>
  <c r="N236" i="18"/>
  <c r="N237" i="18"/>
  <c r="N238" i="18"/>
  <c r="N239" i="18"/>
  <c r="N240" i="18"/>
  <c r="N241" i="18"/>
  <c r="N242" i="18"/>
  <c r="N243" i="18"/>
  <c r="N244" i="18"/>
  <c r="N245" i="18"/>
  <c r="N246" i="18"/>
  <c r="N247" i="18"/>
  <c r="N248" i="18"/>
  <c r="N249" i="18"/>
  <c r="N250" i="18"/>
  <c r="N251" i="18"/>
  <c r="N252" i="18"/>
  <c r="N253" i="18"/>
  <c r="N254" i="18"/>
  <c r="N255" i="18"/>
  <c r="N256" i="18"/>
  <c r="N257" i="18"/>
  <c r="N258" i="18"/>
  <c r="N259" i="18"/>
  <c r="N260" i="18"/>
  <c r="N261" i="18"/>
  <c r="N262" i="18"/>
  <c r="N263" i="18"/>
  <c r="N264" i="18"/>
  <c r="N265" i="18"/>
  <c r="N266" i="18"/>
  <c r="N267" i="18"/>
  <c r="N268" i="18"/>
  <c r="N269" i="18"/>
  <c r="N270" i="18"/>
  <c r="N271" i="18"/>
  <c r="N272" i="18"/>
  <c r="N273" i="18"/>
  <c r="N274" i="18"/>
  <c r="N275" i="18"/>
  <c r="N276" i="18"/>
  <c r="N277" i="18"/>
  <c r="N278" i="18"/>
  <c r="N279" i="18"/>
  <c r="N280" i="18"/>
  <c r="N281" i="18"/>
  <c r="N282" i="18"/>
  <c r="N283" i="18"/>
  <c r="N284" i="18"/>
  <c r="N285" i="18"/>
  <c r="N286" i="18"/>
  <c r="N287" i="18"/>
  <c r="N288" i="18"/>
  <c r="N289" i="18"/>
  <c r="N290" i="18"/>
  <c r="N291" i="18"/>
  <c r="N292" i="18"/>
  <c r="N293" i="18"/>
  <c r="N294" i="18"/>
  <c r="N295" i="18"/>
  <c r="N296" i="18"/>
  <c r="N297" i="18"/>
  <c r="N298" i="18"/>
  <c r="N299" i="18"/>
  <c r="N300" i="18"/>
  <c r="N301" i="18"/>
  <c r="N302" i="18"/>
  <c r="N303" i="18"/>
  <c r="N304" i="18"/>
  <c r="N305" i="18"/>
  <c r="N306" i="18"/>
  <c r="N307" i="18"/>
  <c r="N308" i="18"/>
  <c r="N309" i="18"/>
  <c r="N310" i="18"/>
  <c r="N311" i="18"/>
  <c r="N312" i="18"/>
  <c r="N313" i="18"/>
  <c r="N314" i="18"/>
  <c r="N315" i="18"/>
  <c r="N316" i="18"/>
  <c r="N317" i="18"/>
  <c r="N318" i="18"/>
  <c r="N319" i="18"/>
  <c r="N320" i="18"/>
  <c r="N321" i="18"/>
  <c r="N322" i="18"/>
  <c r="N323" i="18"/>
  <c r="N324" i="18"/>
  <c r="N325" i="18"/>
  <c r="N326" i="18"/>
  <c r="N327" i="18"/>
  <c r="N328" i="18"/>
  <c r="N329" i="18"/>
  <c r="N330" i="18"/>
  <c r="N331" i="18"/>
  <c r="N332" i="18"/>
  <c r="N333" i="18"/>
  <c r="N334" i="18"/>
  <c r="N335" i="18"/>
  <c r="N336" i="18"/>
  <c r="N337" i="18"/>
  <c r="N338" i="18"/>
  <c r="N339" i="18"/>
  <c r="N340" i="18"/>
  <c r="N341" i="18"/>
  <c r="N342" i="18"/>
  <c r="N343" i="18"/>
  <c r="N344" i="18"/>
  <c r="N345" i="18"/>
  <c r="N346" i="18"/>
  <c r="N347" i="18"/>
  <c r="N348" i="18"/>
  <c r="N349" i="18"/>
  <c r="N350" i="18"/>
  <c r="N351" i="18"/>
  <c r="N352" i="18"/>
  <c r="N353" i="18"/>
  <c r="N354" i="18"/>
  <c r="N355" i="18"/>
  <c r="N356" i="18"/>
  <c r="N357" i="18"/>
  <c r="N358" i="18"/>
  <c r="N359" i="18"/>
  <c r="N360" i="18"/>
  <c r="N361" i="18"/>
  <c r="N362" i="18"/>
  <c r="N363" i="18"/>
  <c r="N364" i="18"/>
  <c r="N365" i="18"/>
  <c r="N366" i="18"/>
  <c r="N367" i="18"/>
  <c r="N368" i="18"/>
  <c r="N369" i="18"/>
  <c r="N370" i="18"/>
  <c r="N371" i="18"/>
  <c r="N372" i="18"/>
  <c r="N373" i="18"/>
  <c r="N374" i="18"/>
  <c r="N375" i="18"/>
  <c r="N376" i="18"/>
  <c r="N377" i="18"/>
  <c r="N378" i="18"/>
  <c r="N379" i="18"/>
  <c r="N380" i="18"/>
  <c r="N381" i="18"/>
  <c r="N382" i="18"/>
  <c r="N383" i="18"/>
  <c r="N384" i="18"/>
  <c r="N385" i="18"/>
  <c r="N386" i="18"/>
  <c r="N387" i="18"/>
  <c r="N388" i="18"/>
  <c r="N389" i="18"/>
  <c r="N390" i="18"/>
  <c r="N391" i="18"/>
  <c r="N392" i="18"/>
  <c r="N393" i="18"/>
  <c r="N394" i="18"/>
  <c r="N395" i="18"/>
  <c r="N396" i="18"/>
  <c r="N397" i="18"/>
  <c r="N398" i="18"/>
  <c r="N399" i="18"/>
  <c r="N400" i="18"/>
  <c r="N401" i="18"/>
  <c r="N402" i="18"/>
  <c r="N403" i="18"/>
  <c r="N404" i="18"/>
  <c r="N405" i="18"/>
  <c r="N406" i="18"/>
  <c r="N407" i="18"/>
  <c r="N408" i="18"/>
  <c r="N409" i="18"/>
  <c r="N410" i="18"/>
  <c r="N411" i="18"/>
  <c r="N412" i="18"/>
  <c r="N413" i="18"/>
  <c r="N414" i="18"/>
  <c r="N415" i="18"/>
  <c r="N416" i="18"/>
  <c r="N417" i="18"/>
  <c r="N418" i="18"/>
  <c r="N419" i="18"/>
  <c r="N420" i="18"/>
  <c r="N421" i="18"/>
  <c r="N422" i="18"/>
  <c r="N423" i="18"/>
  <c r="N424" i="18"/>
  <c r="N425" i="18"/>
  <c r="N426" i="18"/>
  <c r="N427" i="18"/>
  <c r="N428" i="18"/>
  <c r="N429" i="18"/>
  <c r="N430" i="18"/>
  <c r="N431" i="18"/>
  <c r="N432" i="18"/>
  <c r="N433" i="18"/>
  <c r="N434" i="18"/>
  <c r="N435" i="18"/>
  <c r="N436" i="18"/>
  <c r="N437" i="18"/>
  <c r="N438" i="18"/>
  <c r="N439" i="18"/>
  <c r="N440" i="18"/>
  <c r="N441" i="18"/>
  <c r="N442" i="18"/>
  <c r="N443" i="18"/>
  <c r="N444" i="18"/>
  <c r="N445" i="18"/>
  <c r="N446" i="18"/>
  <c r="N447" i="18"/>
  <c r="N448" i="18"/>
  <c r="N449" i="18"/>
  <c r="N450" i="18"/>
  <c r="N451" i="18"/>
  <c r="N452" i="18"/>
  <c r="N453" i="18"/>
  <c r="N454" i="18"/>
  <c r="N455" i="18"/>
  <c r="N456" i="18"/>
  <c r="N457" i="18"/>
  <c r="N458" i="18"/>
  <c r="N459" i="18"/>
  <c r="N460" i="18"/>
  <c r="N461" i="18"/>
  <c r="N462" i="18"/>
  <c r="N463" i="18"/>
  <c r="N464" i="18"/>
  <c r="N465" i="18"/>
  <c r="N466" i="18"/>
  <c r="N467" i="18"/>
  <c r="N468" i="18"/>
  <c r="N469" i="18"/>
  <c r="N470" i="18"/>
  <c r="N471" i="18"/>
  <c r="N472" i="18"/>
  <c r="N473" i="18"/>
  <c r="N474" i="18"/>
  <c r="N475" i="18"/>
  <c r="N476" i="18"/>
  <c r="N477" i="18"/>
  <c r="N478" i="18"/>
  <c r="N479" i="18"/>
  <c r="N480" i="18"/>
  <c r="N481" i="18"/>
  <c r="N482" i="18"/>
  <c r="N483" i="18"/>
  <c r="N484" i="18"/>
  <c r="N485" i="18"/>
  <c r="N486" i="18"/>
  <c r="N487" i="18"/>
  <c r="N488" i="18"/>
  <c r="N489" i="18"/>
  <c r="N490" i="18"/>
  <c r="N491" i="18"/>
  <c r="N492" i="18"/>
  <c r="N493" i="18"/>
  <c r="N494" i="18"/>
  <c r="N495" i="18"/>
  <c r="N496" i="18"/>
  <c r="N497" i="18"/>
  <c r="N498" i="18"/>
  <c r="N499" i="18"/>
  <c r="N500" i="18"/>
  <c r="N501" i="18"/>
  <c r="N502" i="18"/>
  <c r="N503" i="18"/>
  <c r="N504" i="18"/>
  <c r="N505" i="18"/>
  <c r="N506" i="18"/>
  <c r="N507" i="18"/>
  <c r="N508" i="18"/>
  <c r="N509" i="18"/>
  <c r="N510" i="18"/>
  <c r="N511" i="18"/>
  <c r="N512" i="18"/>
  <c r="N513" i="18"/>
  <c r="N514" i="18"/>
  <c r="N515" i="18"/>
  <c r="N516" i="18"/>
  <c r="N517" i="18"/>
  <c r="N518" i="18"/>
  <c r="N519" i="18"/>
  <c r="N520" i="18"/>
  <c r="N521" i="18"/>
  <c r="N522" i="18"/>
  <c r="N523" i="18"/>
  <c r="N524" i="18"/>
  <c r="N525" i="18"/>
  <c r="N526" i="18"/>
  <c r="N527" i="18"/>
  <c r="N528" i="18"/>
  <c r="N529" i="18"/>
  <c r="N530" i="18"/>
  <c r="N531" i="18"/>
  <c r="N532" i="18"/>
  <c r="N533" i="18"/>
  <c r="N534" i="18"/>
  <c r="N535" i="18"/>
  <c r="N536" i="18"/>
  <c r="N537" i="18"/>
  <c r="N538" i="18"/>
  <c r="N539" i="18"/>
  <c r="N540" i="18"/>
  <c r="N541" i="18"/>
  <c r="N542" i="18"/>
  <c r="N543" i="18"/>
  <c r="N544" i="18"/>
  <c r="N545" i="18"/>
  <c r="N546" i="18"/>
  <c r="N547" i="18"/>
  <c r="N548" i="18"/>
  <c r="N549" i="18"/>
  <c r="N550" i="18"/>
  <c r="N551" i="18"/>
  <c r="N552" i="18"/>
  <c r="N553" i="18"/>
  <c r="N554" i="18"/>
  <c r="N555" i="18"/>
  <c r="N556" i="18"/>
  <c r="N557" i="18"/>
  <c r="N558" i="18"/>
  <c r="N559" i="18"/>
  <c r="N560" i="18"/>
  <c r="N561" i="18"/>
  <c r="N562" i="18"/>
  <c r="N563" i="18"/>
  <c r="N564" i="18"/>
  <c r="N565" i="18"/>
  <c r="N566" i="18"/>
  <c r="N567" i="18"/>
  <c r="N568" i="18"/>
  <c r="N569" i="18"/>
  <c r="N570" i="18"/>
  <c r="N571" i="18"/>
  <c r="N572" i="18"/>
  <c r="N573" i="18"/>
  <c r="N574" i="18"/>
  <c r="N575" i="18"/>
  <c r="N576" i="18"/>
  <c r="N577" i="18"/>
  <c r="N578" i="18"/>
  <c r="N579" i="18"/>
  <c r="N580" i="18"/>
  <c r="N581" i="18"/>
  <c r="N582" i="18"/>
  <c r="N583" i="18"/>
  <c r="N584" i="18"/>
  <c r="N585" i="18"/>
  <c r="N586" i="18"/>
  <c r="N587" i="18"/>
  <c r="N588" i="18"/>
  <c r="N589" i="18"/>
  <c r="N590" i="18"/>
  <c r="N591" i="18"/>
  <c r="N592" i="18"/>
  <c r="N593" i="18"/>
  <c r="N594" i="18"/>
  <c r="N595" i="18"/>
  <c r="N596" i="18"/>
  <c r="N597" i="18"/>
  <c r="N598" i="18"/>
  <c r="N599" i="18"/>
  <c r="N600" i="18"/>
  <c r="N601" i="18"/>
  <c r="N602" i="18"/>
  <c r="N603" i="18"/>
  <c r="N604" i="18"/>
  <c r="N605" i="18"/>
  <c r="N606" i="18"/>
  <c r="N607" i="18"/>
  <c r="N608" i="18"/>
  <c r="N609" i="18"/>
  <c r="N610" i="18"/>
  <c r="N611" i="18"/>
  <c r="N612" i="18"/>
  <c r="N613" i="18"/>
  <c r="N614" i="18"/>
  <c r="N615" i="18"/>
  <c r="N616" i="18"/>
  <c r="N617" i="18"/>
  <c r="N618" i="18"/>
  <c r="N619" i="18"/>
  <c r="N620" i="18"/>
  <c r="N621" i="18"/>
  <c r="N622" i="18"/>
  <c r="N623" i="18"/>
  <c r="N624" i="18"/>
  <c r="N625" i="18"/>
  <c r="N626" i="18"/>
  <c r="N627" i="18"/>
  <c r="N628" i="18"/>
  <c r="N629" i="18"/>
  <c r="N630" i="18"/>
  <c r="N631" i="18"/>
  <c r="N632" i="18"/>
  <c r="N633" i="18"/>
  <c r="N634" i="18"/>
  <c r="N635" i="18"/>
  <c r="N636" i="18"/>
  <c r="N637" i="18"/>
  <c r="N638" i="18"/>
  <c r="N639" i="18"/>
  <c r="N640" i="18"/>
  <c r="N641" i="18"/>
  <c r="N642" i="18"/>
  <c r="N643" i="18"/>
  <c r="N644" i="18"/>
  <c r="N645" i="18"/>
  <c r="N646" i="18"/>
  <c r="N647" i="18"/>
  <c r="N648" i="18"/>
  <c r="N649" i="18"/>
  <c r="N650" i="18"/>
  <c r="N651" i="18"/>
  <c r="N652" i="18"/>
  <c r="N653" i="18"/>
  <c r="N654" i="18"/>
  <c r="N655" i="18"/>
  <c r="N656" i="18"/>
  <c r="N657" i="18"/>
  <c r="N658" i="18"/>
  <c r="N659" i="18"/>
  <c r="N660" i="18"/>
  <c r="N661" i="18"/>
  <c r="N662" i="18"/>
  <c r="N663" i="18"/>
  <c r="N664" i="18"/>
  <c r="N665" i="18"/>
  <c r="N666" i="18"/>
  <c r="N667" i="18"/>
  <c r="N668" i="18"/>
  <c r="N669" i="18"/>
  <c r="N670" i="18"/>
  <c r="N671" i="18"/>
  <c r="N672" i="18"/>
  <c r="N673" i="18"/>
  <c r="N674" i="18"/>
  <c r="N675" i="18"/>
  <c r="N676" i="18"/>
  <c r="N677" i="18"/>
  <c r="N678" i="18"/>
  <c r="N679" i="18"/>
  <c r="N680" i="18"/>
  <c r="N681" i="18"/>
  <c r="N682" i="18"/>
  <c r="N683" i="18"/>
  <c r="N684" i="18"/>
  <c r="N685" i="18"/>
  <c r="N686" i="18"/>
  <c r="N687" i="18"/>
  <c r="N688" i="18"/>
  <c r="N689" i="18"/>
  <c r="N690" i="18"/>
  <c r="N691" i="18"/>
  <c r="N692" i="18"/>
  <c r="N693" i="18"/>
  <c r="N694" i="18"/>
  <c r="N695" i="18"/>
  <c r="N696" i="18"/>
  <c r="N697" i="18"/>
  <c r="N698" i="18"/>
  <c r="N699" i="18"/>
  <c r="N700" i="18"/>
  <c r="N701" i="18"/>
  <c r="N702" i="18"/>
  <c r="N703" i="18"/>
  <c r="N704" i="18"/>
  <c r="N705" i="18"/>
  <c r="N706" i="18"/>
  <c r="N707" i="18"/>
  <c r="N708" i="18"/>
  <c r="N709" i="18"/>
  <c r="N710" i="18"/>
  <c r="N711" i="18"/>
  <c r="N712" i="18"/>
  <c r="N713" i="18"/>
  <c r="N714" i="18"/>
  <c r="N715" i="18"/>
  <c r="N716" i="18"/>
  <c r="N2" i="18"/>
  <c r="M3" i="18"/>
  <c r="M4" i="18"/>
  <c r="M5" i="18"/>
  <c r="M6" i="18"/>
  <c r="M7" i="18"/>
  <c r="M8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4" i="18"/>
  <c r="M55" i="18"/>
  <c r="M56" i="18"/>
  <c r="M57" i="18"/>
  <c r="M58" i="18"/>
  <c r="M59" i="18"/>
  <c r="M60" i="18"/>
  <c r="M61" i="18"/>
  <c r="M62" i="18"/>
  <c r="M63" i="18"/>
  <c r="M64" i="18"/>
  <c r="M65" i="18"/>
  <c r="M66" i="18"/>
  <c r="M67" i="18"/>
  <c r="M68" i="18"/>
  <c r="M69" i="18"/>
  <c r="M70" i="18"/>
  <c r="M71" i="18"/>
  <c r="M72" i="18"/>
  <c r="M73" i="18"/>
  <c r="M74" i="18"/>
  <c r="M75" i="18"/>
  <c r="M76" i="18"/>
  <c r="M77" i="18"/>
  <c r="M78" i="18"/>
  <c r="M79" i="18"/>
  <c r="M80" i="18"/>
  <c r="M81" i="18"/>
  <c r="M82" i="18"/>
  <c r="M83" i="18"/>
  <c r="M84" i="18"/>
  <c r="M85" i="18"/>
  <c r="M86" i="18"/>
  <c r="M87" i="18"/>
  <c r="M88" i="18"/>
  <c r="M89" i="18"/>
  <c r="M90" i="18"/>
  <c r="M91" i="18"/>
  <c r="M92" i="18"/>
  <c r="M93" i="18"/>
  <c r="M94" i="18"/>
  <c r="M95" i="18"/>
  <c r="M96" i="18"/>
  <c r="M97" i="18"/>
  <c r="M98" i="18"/>
  <c r="M99" i="18"/>
  <c r="M100" i="18"/>
  <c r="M101" i="18"/>
  <c r="M102" i="18"/>
  <c r="M103" i="18"/>
  <c r="M104" i="18"/>
  <c r="M105" i="18"/>
  <c r="M106" i="18"/>
  <c r="M107" i="18"/>
  <c r="M108" i="18"/>
  <c r="M109" i="18"/>
  <c r="M110" i="18"/>
  <c r="M111" i="18"/>
  <c r="M112" i="18"/>
  <c r="M113" i="18"/>
  <c r="M114" i="18"/>
  <c r="M115" i="18"/>
  <c r="M116" i="18"/>
  <c r="M117" i="18"/>
  <c r="M118" i="18"/>
  <c r="M119" i="18"/>
  <c r="M120" i="18"/>
  <c r="M121" i="18"/>
  <c r="M122" i="18"/>
  <c r="M123" i="18"/>
  <c r="M124" i="18"/>
  <c r="M125" i="18"/>
  <c r="M126" i="18"/>
  <c r="M127" i="18"/>
  <c r="M128" i="18"/>
  <c r="M129" i="18"/>
  <c r="M130" i="18"/>
  <c r="M131" i="18"/>
  <c r="M132" i="18"/>
  <c r="M133" i="18"/>
  <c r="M134" i="18"/>
  <c r="M135" i="18"/>
  <c r="M136" i="18"/>
  <c r="M137" i="18"/>
  <c r="M138" i="18"/>
  <c r="M139" i="18"/>
  <c r="M140" i="18"/>
  <c r="M141" i="18"/>
  <c r="M142" i="18"/>
  <c r="M143" i="18"/>
  <c r="M144" i="18"/>
  <c r="M145" i="18"/>
  <c r="M146" i="18"/>
  <c r="M147" i="18"/>
  <c r="M148" i="18"/>
  <c r="M149" i="18"/>
  <c r="M150" i="18"/>
  <c r="M151" i="18"/>
  <c r="M152" i="18"/>
  <c r="M153" i="18"/>
  <c r="M154" i="18"/>
  <c r="M155" i="18"/>
  <c r="M156" i="18"/>
  <c r="M157" i="18"/>
  <c r="M158" i="18"/>
  <c r="M159" i="18"/>
  <c r="M160" i="18"/>
  <c r="M161" i="18"/>
  <c r="M162" i="18"/>
  <c r="M163" i="18"/>
  <c r="M164" i="18"/>
  <c r="M165" i="18"/>
  <c r="M166" i="18"/>
  <c r="M167" i="18"/>
  <c r="M168" i="18"/>
  <c r="M169" i="18"/>
  <c r="M170" i="18"/>
  <c r="M171" i="18"/>
  <c r="M172" i="18"/>
  <c r="M173" i="18"/>
  <c r="M174" i="18"/>
  <c r="M175" i="18"/>
  <c r="M176" i="18"/>
  <c r="M177" i="18"/>
  <c r="M178" i="18"/>
  <c r="M179" i="18"/>
  <c r="M180" i="18"/>
  <c r="M181" i="18"/>
  <c r="M182" i="18"/>
  <c r="M183" i="18"/>
  <c r="M184" i="18"/>
  <c r="M185" i="18"/>
  <c r="M186" i="18"/>
  <c r="M187" i="18"/>
  <c r="M188" i="18"/>
  <c r="M189" i="18"/>
  <c r="M190" i="18"/>
  <c r="M191" i="18"/>
  <c r="M192" i="18"/>
  <c r="M193" i="18"/>
  <c r="M194" i="18"/>
  <c r="M195" i="18"/>
  <c r="M196" i="18"/>
  <c r="M197" i="18"/>
  <c r="M198" i="18"/>
  <c r="M199" i="18"/>
  <c r="M200" i="18"/>
  <c r="M201" i="18"/>
  <c r="M202" i="18"/>
  <c r="M203" i="18"/>
  <c r="M204" i="18"/>
  <c r="M205" i="18"/>
  <c r="M206" i="18"/>
  <c r="M207" i="18"/>
  <c r="M208" i="18"/>
  <c r="M209" i="18"/>
  <c r="M210" i="18"/>
  <c r="M211" i="18"/>
  <c r="M212" i="18"/>
  <c r="M213" i="18"/>
  <c r="M214" i="18"/>
  <c r="M215" i="18"/>
  <c r="M216" i="18"/>
  <c r="M217" i="18"/>
  <c r="M218" i="18"/>
  <c r="M219" i="18"/>
  <c r="M220" i="18"/>
  <c r="M221" i="18"/>
  <c r="M222" i="18"/>
  <c r="M223" i="18"/>
  <c r="M224" i="18"/>
  <c r="M225" i="18"/>
  <c r="M226" i="18"/>
  <c r="M227" i="18"/>
  <c r="M228" i="18"/>
  <c r="M229" i="18"/>
  <c r="M230" i="18"/>
  <c r="M231" i="18"/>
  <c r="M232" i="18"/>
  <c r="M233" i="18"/>
  <c r="M234" i="18"/>
  <c r="M235" i="18"/>
  <c r="M236" i="18"/>
  <c r="M237" i="18"/>
  <c r="M238" i="18"/>
  <c r="M239" i="18"/>
  <c r="M240" i="18"/>
  <c r="M241" i="18"/>
  <c r="M242" i="18"/>
  <c r="M243" i="18"/>
  <c r="M244" i="18"/>
  <c r="M245" i="18"/>
  <c r="M246" i="18"/>
  <c r="M247" i="18"/>
  <c r="M248" i="18"/>
  <c r="M249" i="18"/>
  <c r="M250" i="18"/>
  <c r="M251" i="18"/>
  <c r="M252" i="18"/>
  <c r="M253" i="18"/>
  <c r="M254" i="18"/>
  <c r="M255" i="18"/>
  <c r="M256" i="18"/>
  <c r="M257" i="18"/>
  <c r="M258" i="18"/>
  <c r="M259" i="18"/>
  <c r="M260" i="18"/>
  <c r="M261" i="18"/>
  <c r="M262" i="18"/>
  <c r="M263" i="18"/>
  <c r="M264" i="18"/>
  <c r="M265" i="18"/>
  <c r="M266" i="18"/>
  <c r="M267" i="18"/>
  <c r="M268" i="18"/>
  <c r="M269" i="18"/>
  <c r="M270" i="18"/>
  <c r="M271" i="18"/>
  <c r="M272" i="18"/>
  <c r="M273" i="18"/>
  <c r="M274" i="18"/>
  <c r="M275" i="18"/>
  <c r="M276" i="18"/>
  <c r="M277" i="18"/>
  <c r="M278" i="18"/>
  <c r="M279" i="18"/>
  <c r="M280" i="18"/>
  <c r="M281" i="18"/>
  <c r="M282" i="18"/>
  <c r="M283" i="18"/>
  <c r="M284" i="18"/>
  <c r="M285" i="18"/>
  <c r="M286" i="18"/>
  <c r="M287" i="18"/>
  <c r="M288" i="18"/>
  <c r="M289" i="18"/>
  <c r="M290" i="18"/>
  <c r="M291" i="18"/>
  <c r="M292" i="18"/>
  <c r="M293" i="18"/>
  <c r="M294" i="18"/>
  <c r="M295" i="18"/>
  <c r="M296" i="18"/>
  <c r="M297" i="18"/>
  <c r="M298" i="18"/>
  <c r="M299" i="18"/>
  <c r="M300" i="18"/>
  <c r="M301" i="18"/>
  <c r="M302" i="18"/>
  <c r="M303" i="18"/>
  <c r="M304" i="18"/>
  <c r="M305" i="18"/>
  <c r="M306" i="18"/>
  <c r="M307" i="18"/>
  <c r="M308" i="18"/>
  <c r="M309" i="18"/>
  <c r="M310" i="18"/>
  <c r="M311" i="18"/>
  <c r="M312" i="18"/>
  <c r="M313" i="18"/>
  <c r="M314" i="18"/>
  <c r="M315" i="18"/>
  <c r="M316" i="18"/>
  <c r="M317" i="18"/>
  <c r="M318" i="18"/>
  <c r="M319" i="18"/>
  <c r="M320" i="18"/>
  <c r="M321" i="18"/>
  <c r="M322" i="18"/>
  <c r="M323" i="18"/>
  <c r="M324" i="18"/>
  <c r="M325" i="18"/>
  <c r="M326" i="18"/>
  <c r="M327" i="18"/>
  <c r="M328" i="18"/>
  <c r="M329" i="18"/>
  <c r="M330" i="18"/>
  <c r="M331" i="18"/>
  <c r="M332" i="18"/>
  <c r="M333" i="18"/>
  <c r="M334" i="18"/>
  <c r="M335" i="18"/>
  <c r="M336" i="18"/>
  <c r="M337" i="18"/>
  <c r="M338" i="18"/>
  <c r="M339" i="18"/>
  <c r="M340" i="18"/>
  <c r="M341" i="18"/>
  <c r="M342" i="18"/>
  <c r="M343" i="18"/>
  <c r="M344" i="18"/>
  <c r="M345" i="18"/>
  <c r="M346" i="18"/>
  <c r="M347" i="18"/>
  <c r="M348" i="18"/>
  <c r="M349" i="18"/>
  <c r="M350" i="18"/>
  <c r="M351" i="18"/>
  <c r="M352" i="18"/>
  <c r="M353" i="18"/>
  <c r="M354" i="18"/>
  <c r="M355" i="18"/>
  <c r="M356" i="18"/>
  <c r="M357" i="18"/>
  <c r="M358" i="18"/>
  <c r="M359" i="18"/>
  <c r="M360" i="18"/>
  <c r="M361" i="18"/>
  <c r="M362" i="18"/>
  <c r="M363" i="18"/>
  <c r="M364" i="18"/>
  <c r="M365" i="18"/>
  <c r="M366" i="18"/>
  <c r="M367" i="18"/>
  <c r="M368" i="18"/>
  <c r="M369" i="18"/>
  <c r="M370" i="18"/>
  <c r="M371" i="18"/>
  <c r="M372" i="18"/>
  <c r="M373" i="18"/>
  <c r="M374" i="18"/>
  <c r="M375" i="18"/>
  <c r="M376" i="18"/>
  <c r="M377" i="18"/>
  <c r="M378" i="18"/>
  <c r="M379" i="18"/>
  <c r="M380" i="18"/>
  <c r="M381" i="18"/>
  <c r="M382" i="18"/>
  <c r="M383" i="18"/>
  <c r="M384" i="18"/>
  <c r="M385" i="18"/>
  <c r="M386" i="18"/>
  <c r="M387" i="18"/>
  <c r="M388" i="18"/>
  <c r="M389" i="18"/>
  <c r="M390" i="18"/>
  <c r="M391" i="18"/>
  <c r="M392" i="18"/>
  <c r="M393" i="18"/>
  <c r="M394" i="18"/>
  <c r="M395" i="18"/>
  <c r="M396" i="18"/>
  <c r="M397" i="18"/>
  <c r="M398" i="18"/>
  <c r="M399" i="18"/>
  <c r="M400" i="18"/>
  <c r="M401" i="18"/>
  <c r="M402" i="18"/>
  <c r="M403" i="18"/>
  <c r="M404" i="18"/>
  <c r="M405" i="18"/>
  <c r="M406" i="18"/>
  <c r="M407" i="18"/>
  <c r="M408" i="18"/>
  <c r="M409" i="18"/>
  <c r="M410" i="18"/>
  <c r="M411" i="18"/>
  <c r="M412" i="18"/>
  <c r="M413" i="18"/>
  <c r="M414" i="18"/>
  <c r="M415" i="18"/>
  <c r="M416" i="18"/>
  <c r="M417" i="18"/>
  <c r="M418" i="18"/>
  <c r="M419" i="18"/>
  <c r="M420" i="18"/>
  <c r="M421" i="18"/>
  <c r="M422" i="18"/>
  <c r="M423" i="18"/>
  <c r="M424" i="18"/>
  <c r="M425" i="18"/>
  <c r="M426" i="18"/>
  <c r="M427" i="18"/>
  <c r="M428" i="18"/>
  <c r="M429" i="18"/>
  <c r="M430" i="18"/>
  <c r="M431" i="18"/>
  <c r="M432" i="18"/>
  <c r="M433" i="18"/>
  <c r="M434" i="18"/>
  <c r="M435" i="18"/>
  <c r="M436" i="18"/>
  <c r="M437" i="18"/>
  <c r="M438" i="18"/>
  <c r="M439" i="18"/>
  <c r="M440" i="18"/>
  <c r="M441" i="18"/>
  <c r="M442" i="18"/>
  <c r="M443" i="18"/>
  <c r="M444" i="18"/>
  <c r="M445" i="18"/>
  <c r="M446" i="18"/>
  <c r="M447" i="18"/>
  <c r="M448" i="18"/>
  <c r="M449" i="18"/>
  <c r="M450" i="18"/>
  <c r="M451" i="18"/>
  <c r="M452" i="18"/>
  <c r="M453" i="18"/>
  <c r="M454" i="18"/>
  <c r="M455" i="18"/>
  <c r="M456" i="18"/>
  <c r="M457" i="18"/>
  <c r="M458" i="18"/>
  <c r="M459" i="18"/>
  <c r="M460" i="18"/>
  <c r="M461" i="18"/>
  <c r="M462" i="18"/>
  <c r="M463" i="18"/>
  <c r="M464" i="18"/>
  <c r="M465" i="18"/>
  <c r="M466" i="18"/>
  <c r="M467" i="18"/>
  <c r="M468" i="18"/>
  <c r="M469" i="18"/>
  <c r="M470" i="18"/>
  <c r="M471" i="18"/>
  <c r="M472" i="18"/>
  <c r="M473" i="18"/>
  <c r="M474" i="18"/>
  <c r="M475" i="18"/>
  <c r="M476" i="18"/>
  <c r="M477" i="18"/>
  <c r="M478" i="18"/>
  <c r="M479" i="18"/>
  <c r="M480" i="18"/>
  <c r="M481" i="18"/>
  <c r="M482" i="18"/>
  <c r="M483" i="18"/>
  <c r="M484" i="18"/>
  <c r="M485" i="18"/>
  <c r="M486" i="18"/>
  <c r="M487" i="18"/>
  <c r="M488" i="18"/>
  <c r="M489" i="18"/>
  <c r="M490" i="18"/>
  <c r="M491" i="18"/>
  <c r="M492" i="18"/>
  <c r="M493" i="18"/>
  <c r="M494" i="18"/>
  <c r="M495" i="18"/>
  <c r="M496" i="18"/>
  <c r="M497" i="18"/>
  <c r="M498" i="18"/>
  <c r="M499" i="18"/>
  <c r="M500" i="18"/>
  <c r="M501" i="18"/>
  <c r="M502" i="18"/>
  <c r="M503" i="18"/>
  <c r="M504" i="18"/>
  <c r="M505" i="18"/>
  <c r="M506" i="18"/>
  <c r="M507" i="18"/>
  <c r="M508" i="18"/>
  <c r="M509" i="18"/>
  <c r="M510" i="18"/>
  <c r="M511" i="18"/>
  <c r="M512" i="18"/>
  <c r="M513" i="18"/>
  <c r="M514" i="18"/>
  <c r="M515" i="18"/>
  <c r="M516" i="18"/>
  <c r="M517" i="18"/>
  <c r="M518" i="18"/>
  <c r="M519" i="18"/>
  <c r="M520" i="18"/>
  <c r="M521" i="18"/>
  <c r="M522" i="18"/>
  <c r="M523" i="18"/>
  <c r="M524" i="18"/>
  <c r="M525" i="18"/>
  <c r="M526" i="18"/>
  <c r="M527" i="18"/>
  <c r="M528" i="18"/>
  <c r="M529" i="18"/>
  <c r="M530" i="18"/>
  <c r="M531" i="18"/>
  <c r="M532" i="18"/>
  <c r="M533" i="18"/>
  <c r="M534" i="18"/>
  <c r="M535" i="18"/>
  <c r="M536" i="18"/>
  <c r="M537" i="18"/>
  <c r="M538" i="18"/>
  <c r="M539" i="18"/>
  <c r="M540" i="18"/>
  <c r="M541" i="18"/>
  <c r="M542" i="18"/>
  <c r="M543" i="18"/>
  <c r="M544" i="18"/>
  <c r="M545" i="18"/>
  <c r="M546" i="18"/>
  <c r="M547" i="18"/>
  <c r="M548" i="18"/>
  <c r="M549" i="18"/>
  <c r="M550" i="18"/>
  <c r="M551" i="18"/>
  <c r="M552" i="18"/>
  <c r="M553" i="18"/>
  <c r="M554" i="18"/>
  <c r="M555" i="18"/>
  <c r="M556" i="18"/>
  <c r="M557" i="18"/>
  <c r="M558" i="18"/>
  <c r="M559" i="18"/>
  <c r="M560" i="18"/>
  <c r="M561" i="18"/>
  <c r="M562" i="18"/>
  <c r="M563" i="18"/>
  <c r="M564" i="18"/>
  <c r="M565" i="18"/>
  <c r="M566" i="18"/>
  <c r="M567" i="18"/>
  <c r="M568" i="18"/>
  <c r="M569" i="18"/>
  <c r="M570" i="18"/>
  <c r="M571" i="18"/>
  <c r="M572" i="18"/>
  <c r="M573" i="18"/>
  <c r="M574" i="18"/>
  <c r="M575" i="18"/>
  <c r="M576" i="18"/>
  <c r="M577" i="18"/>
  <c r="M578" i="18"/>
  <c r="M579" i="18"/>
  <c r="M580" i="18"/>
  <c r="M581" i="18"/>
  <c r="M582" i="18"/>
  <c r="M583" i="18"/>
  <c r="M584" i="18"/>
  <c r="M585" i="18"/>
  <c r="M586" i="18"/>
  <c r="M587" i="18"/>
  <c r="M588" i="18"/>
  <c r="M589" i="18"/>
  <c r="M590" i="18"/>
  <c r="M591" i="18"/>
  <c r="M592" i="18"/>
  <c r="M593" i="18"/>
  <c r="M594" i="18"/>
  <c r="M595" i="18"/>
  <c r="M596" i="18"/>
  <c r="M597" i="18"/>
  <c r="M598" i="18"/>
  <c r="M599" i="18"/>
  <c r="M600" i="18"/>
  <c r="M601" i="18"/>
  <c r="M602" i="18"/>
  <c r="M603" i="18"/>
  <c r="M604" i="18"/>
  <c r="M605" i="18"/>
  <c r="M606" i="18"/>
  <c r="M607" i="18"/>
  <c r="M608" i="18"/>
  <c r="M609" i="18"/>
  <c r="M610" i="18"/>
  <c r="M611" i="18"/>
  <c r="M612" i="18"/>
  <c r="M613" i="18"/>
  <c r="M614" i="18"/>
  <c r="M615" i="18"/>
  <c r="M616" i="18"/>
  <c r="M617" i="18"/>
  <c r="M618" i="18"/>
  <c r="M619" i="18"/>
  <c r="M620" i="18"/>
  <c r="M621" i="18"/>
  <c r="M622" i="18"/>
  <c r="M623" i="18"/>
  <c r="M624" i="18"/>
  <c r="M625" i="18"/>
  <c r="M626" i="18"/>
  <c r="M627" i="18"/>
  <c r="M628" i="18"/>
  <c r="M629" i="18"/>
  <c r="M630" i="18"/>
  <c r="M631" i="18"/>
  <c r="M632" i="18"/>
  <c r="M633" i="18"/>
  <c r="M634" i="18"/>
  <c r="M635" i="18"/>
  <c r="M636" i="18"/>
  <c r="M637" i="18"/>
  <c r="M638" i="18"/>
  <c r="M639" i="18"/>
  <c r="M640" i="18"/>
  <c r="M641" i="18"/>
  <c r="M642" i="18"/>
  <c r="M643" i="18"/>
  <c r="M644" i="18"/>
  <c r="M645" i="18"/>
  <c r="M646" i="18"/>
  <c r="M647" i="18"/>
  <c r="M648" i="18"/>
  <c r="M649" i="18"/>
  <c r="M650" i="18"/>
  <c r="M651" i="18"/>
  <c r="M652" i="18"/>
  <c r="M653" i="18"/>
  <c r="M654" i="18"/>
  <c r="M655" i="18"/>
  <c r="M656" i="18"/>
  <c r="M657" i="18"/>
  <c r="M658" i="18"/>
  <c r="M659" i="18"/>
  <c r="M660" i="18"/>
  <c r="M661" i="18"/>
  <c r="M662" i="18"/>
  <c r="M663" i="18"/>
  <c r="M664" i="18"/>
  <c r="M665" i="18"/>
  <c r="M666" i="18"/>
  <c r="M667" i="18"/>
  <c r="M668" i="18"/>
  <c r="M669" i="18"/>
  <c r="M670" i="18"/>
  <c r="M671" i="18"/>
  <c r="M672" i="18"/>
  <c r="M673" i="18"/>
  <c r="M674" i="18"/>
  <c r="M675" i="18"/>
  <c r="M676" i="18"/>
  <c r="M677" i="18"/>
  <c r="M678" i="18"/>
  <c r="M679" i="18"/>
  <c r="M680" i="18"/>
  <c r="M681" i="18"/>
  <c r="M682" i="18"/>
  <c r="M683" i="18"/>
  <c r="M684" i="18"/>
  <c r="M685" i="18"/>
  <c r="M686" i="18"/>
  <c r="M687" i="18"/>
  <c r="M688" i="18"/>
  <c r="M689" i="18"/>
  <c r="M690" i="18"/>
  <c r="M691" i="18"/>
  <c r="M692" i="18"/>
  <c r="M693" i="18"/>
  <c r="M694" i="18"/>
  <c r="M695" i="18"/>
  <c r="M696" i="18"/>
  <c r="M697" i="18"/>
  <c r="M698" i="18"/>
  <c r="M699" i="18"/>
  <c r="M700" i="18"/>
  <c r="M701" i="18"/>
  <c r="M702" i="18"/>
  <c r="M703" i="18"/>
  <c r="M704" i="18"/>
  <c r="M705" i="18"/>
  <c r="M706" i="18"/>
  <c r="M707" i="18"/>
  <c r="M708" i="18"/>
  <c r="M709" i="18"/>
  <c r="M710" i="18"/>
  <c r="M711" i="18"/>
  <c r="M712" i="18"/>
  <c r="M713" i="18"/>
  <c r="M714" i="18"/>
  <c r="M715" i="18"/>
  <c r="M716" i="18"/>
  <c r="M2" i="18"/>
  <c r="L3" i="18"/>
  <c r="L4" i="18"/>
  <c r="L5" i="18"/>
  <c r="L6" i="18"/>
  <c r="L7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42" i="18"/>
  <c r="L43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76" i="18"/>
  <c r="L77" i="18"/>
  <c r="L78" i="18"/>
  <c r="L79" i="18"/>
  <c r="L80" i="18"/>
  <c r="L81" i="18"/>
  <c r="L82" i="18"/>
  <c r="L83" i="18"/>
  <c r="L84" i="18"/>
  <c r="L85" i="18"/>
  <c r="L86" i="18"/>
  <c r="L87" i="18"/>
  <c r="L88" i="18"/>
  <c r="L89" i="18"/>
  <c r="L90" i="18"/>
  <c r="L91" i="18"/>
  <c r="L92" i="18"/>
  <c r="L93" i="18"/>
  <c r="L94" i="18"/>
  <c r="L95" i="18"/>
  <c r="L96" i="18"/>
  <c r="L97" i="18"/>
  <c r="L98" i="18"/>
  <c r="L99" i="18"/>
  <c r="L100" i="18"/>
  <c r="L101" i="18"/>
  <c r="L102" i="18"/>
  <c r="L103" i="18"/>
  <c r="L104" i="18"/>
  <c r="L105" i="18"/>
  <c r="L106" i="18"/>
  <c r="L107" i="18"/>
  <c r="L108" i="18"/>
  <c r="L109" i="18"/>
  <c r="L110" i="18"/>
  <c r="L111" i="18"/>
  <c r="L112" i="18"/>
  <c r="L113" i="18"/>
  <c r="L114" i="18"/>
  <c r="L115" i="18"/>
  <c r="L116" i="18"/>
  <c r="L117" i="18"/>
  <c r="L118" i="18"/>
  <c r="L119" i="18"/>
  <c r="L120" i="18"/>
  <c r="L121" i="18"/>
  <c r="L122" i="18"/>
  <c r="L123" i="18"/>
  <c r="L124" i="18"/>
  <c r="L125" i="18"/>
  <c r="L126" i="18"/>
  <c r="L127" i="18"/>
  <c r="L128" i="18"/>
  <c r="L129" i="18"/>
  <c r="L130" i="18"/>
  <c r="L131" i="18"/>
  <c r="L132" i="18"/>
  <c r="L133" i="18"/>
  <c r="L134" i="18"/>
  <c r="L135" i="18"/>
  <c r="L136" i="18"/>
  <c r="L137" i="18"/>
  <c r="L138" i="18"/>
  <c r="L139" i="18"/>
  <c r="L140" i="18"/>
  <c r="L141" i="18"/>
  <c r="L142" i="18"/>
  <c r="L143" i="18"/>
  <c r="L144" i="18"/>
  <c r="L145" i="18"/>
  <c r="L146" i="18"/>
  <c r="L147" i="18"/>
  <c r="L148" i="18"/>
  <c r="L149" i="18"/>
  <c r="L150" i="18"/>
  <c r="L151" i="18"/>
  <c r="L152" i="18"/>
  <c r="L153" i="18"/>
  <c r="L154" i="18"/>
  <c r="L155" i="18"/>
  <c r="L156" i="18"/>
  <c r="L157" i="18"/>
  <c r="L158" i="18"/>
  <c r="L159" i="18"/>
  <c r="L160" i="18"/>
  <c r="L161" i="18"/>
  <c r="L162" i="18"/>
  <c r="L163" i="18"/>
  <c r="L164" i="18"/>
  <c r="L165" i="18"/>
  <c r="L166" i="18"/>
  <c r="L167" i="18"/>
  <c r="L168" i="18"/>
  <c r="L169" i="18"/>
  <c r="L170" i="18"/>
  <c r="L171" i="18"/>
  <c r="L172" i="18"/>
  <c r="L173" i="18"/>
  <c r="L174" i="18"/>
  <c r="L175" i="18"/>
  <c r="L176" i="18"/>
  <c r="L177" i="18"/>
  <c r="L178" i="18"/>
  <c r="L179" i="18"/>
  <c r="L180" i="18"/>
  <c r="L181" i="18"/>
  <c r="L182" i="18"/>
  <c r="L183" i="18"/>
  <c r="L184" i="18"/>
  <c r="L185" i="18"/>
  <c r="L186" i="18"/>
  <c r="L187" i="18"/>
  <c r="L188" i="18"/>
  <c r="L189" i="18"/>
  <c r="L190" i="18"/>
  <c r="L191" i="18"/>
  <c r="L192" i="18"/>
  <c r="L193" i="18"/>
  <c r="L194" i="18"/>
  <c r="L195" i="18"/>
  <c r="L196" i="18"/>
  <c r="L197" i="18"/>
  <c r="L198" i="18"/>
  <c r="L199" i="18"/>
  <c r="L200" i="18"/>
  <c r="L201" i="18"/>
  <c r="L202" i="18"/>
  <c r="L203" i="18"/>
  <c r="L204" i="18"/>
  <c r="L205" i="18"/>
  <c r="L206" i="18"/>
  <c r="L207" i="18"/>
  <c r="L208" i="18"/>
  <c r="L209" i="18"/>
  <c r="L210" i="18"/>
  <c r="L211" i="18"/>
  <c r="L212" i="18"/>
  <c r="L213" i="18"/>
  <c r="L214" i="18"/>
  <c r="L215" i="18"/>
  <c r="L216" i="18"/>
  <c r="L217" i="18"/>
  <c r="L218" i="18"/>
  <c r="L219" i="18"/>
  <c r="L220" i="18"/>
  <c r="L221" i="18"/>
  <c r="L222" i="18"/>
  <c r="L223" i="18"/>
  <c r="L224" i="18"/>
  <c r="L225" i="18"/>
  <c r="L226" i="18"/>
  <c r="L227" i="18"/>
  <c r="L228" i="18"/>
  <c r="L229" i="18"/>
  <c r="L230" i="18"/>
  <c r="L231" i="18"/>
  <c r="L232" i="18"/>
  <c r="L233" i="18"/>
  <c r="L234" i="18"/>
  <c r="L235" i="18"/>
  <c r="L236" i="18"/>
  <c r="L237" i="18"/>
  <c r="L238" i="18"/>
  <c r="L239" i="18"/>
  <c r="L240" i="18"/>
  <c r="L241" i="18"/>
  <c r="L242" i="18"/>
  <c r="L243" i="18"/>
  <c r="L244" i="18"/>
  <c r="L245" i="18"/>
  <c r="L246" i="18"/>
  <c r="L247" i="18"/>
  <c r="L248" i="18"/>
  <c r="L249" i="18"/>
  <c r="L250" i="18"/>
  <c r="L251" i="18"/>
  <c r="L252" i="18"/>
  <c r="L253" i="18"/>
  <c r="L254" i="18"/>
  <c r="L255" i="18"/>
  <c r="L256" i="18"/>
  <c r="L257" i="18"/>
  <c r="L258" i="18"/>
  <c r="L259" i="18"/>
  <c r="L260" i="18"/>
  <c r="L261" i="18"/>
  <c r="L262" i="18"/>
  <c r="L263" i="18"/>
  <c r="L264" i="18"/>
  <c r="L265" i="18"/>
  <c r="L266" i="18"/>
  <c r="L267" i="18"/>
  <c r="L268" i="18"/>
  <c r="L269" i="18"/>
  <c r="L270" i="18"/>
  <c r="L271" i="18"/>
  <c r="L272" i="18"/>
  <c r="L273" i="18"/>
  <c r="L274" i="18"/>
  <c r="L275" i="18"/>
  <c r="L276" i="18"/>
  <c r="L277" i="18"/>
  <c r="L278" i="18"/>
  <c r="L279" i="18"/>
  <c r="L280" i="18"/>
  <c r="L281" i="18"/>
  <c r="L282" i="18"/>
  <c r="L283" i="18"/>
  <c r="L284" i="18"/>
  <c r="L285" i="18"/>
  <c r="L286" i="18"/>
  <c r="L287" i="18"/>
  <c r="L288" i="18"/>
  <c r="L289" i="18"/>
  <c r="L290" i="18"/>
  <c r="L291" i="18"/>
  <c r="L292" i="18"/>
  <c r="L293" i="18"/>
  <c r="L294" i="18"/>
  <c r="L295" i="18"/>
  <c r="L296" i="18"/>
  <c r="L297" i="18"/>
  <c r="L298" i="18"/>
  <c r="L299" i="18"/>
  <c r="L300" i="18"/>
  <c r="L301" i="18"/>
  <c r="L302" i="18"/>
  <c r="L303" i="18"/>
  <c r="L304" i="18"/>
  <c r="L305" i="18"/>
  <c r="L306" i="18"/>
  <c r="L307" i="18"/>
  <c r="L308" i="18"/>
  <c r="L309" i="18"/>
  <c r="L310" i="18"/>
  <c r="L311" i="18"/>
  <c r="L312" i="18"/>
  <c r="L313" i="18"/>
  <c r="L314" i="18"/>
  <c r="L315" i="18"/>
  <c r="L316" i="18"/>
  <c r="L317" i="18"/>
  <c r="L318" i="18"/>
  <c r="L319" i="18"/>
  <c r="L320" i="18"/>
  <c r="L321" i="18"/>
  <c r="L322" i="18"/>
  <c r="L323" i="18"/>
  <c r="L324" i="18"/>
  <c r="L325" i="18"/>
  <c r="L326" i="18"/>
  <c r="L327" i="18"/>
  <c r="L328" i="18"/>
  <c r="L329" i="18"/>
  <c r="L330" i="18"/>
  <c r="L331" i="18"/>
  <c r="L332" i="18"/>
  <c r="L333" i="18"/>
  <c r="L334" i="18"/>
  <c r="L335" i="18"/>
  <c r="L336" i="18"/>
  <c r="L337" i="18"/>
  <c r="L338" i="18"/>
  <c r="L339" i="18"/>
  <c r="L340" i="18"/>
  <c r="L341" i="18"/>
  <c r="L342" i="18"/>
  <c r="L343" i="18"/>
  <c r="L344" i="18"/>
  <c r="L345" i="18"/>
  <c r="L346" i="18"/>
  <c r="L347" i="18"/>
  <c r="L348" i="18"/>
  <c r="L349" i="18"/>
  <c r="L350" i="18"/>
  <c r="L351" i="18"/>
  <c r="L352" i="18"/>
  <c r="L353" i="18"/>
  <c r="L354" i="18"/>
  <c r="L355" i="18"/>
  <c r="L356" i="18"/>
  <c r="L357" i="18"/>
  <c r="L358" i="18"/>
  <c r="L359" i="18"/>
  <c r="L360" i="18"/>
  <c r="L361" i="18"/>
  <c r="L362" i="18"/>
  <c r="L363" i="18"/>
  <c r="L364" i="18"/>
  <c r="L365" i="18"/>
  <c r="L366" i="18"/>
  <c r="L367" i="18"/>
  <c r="L368" i="18"/>
  <c r="L369" i="18"/>
  <c r="L370" i="18"/>
  <c r="L371" i="18"/>
  <c r="L372" i="18"/>
  <c r="L373" i="18"/>
  <c r="L374" i="18"/>
  <c r="L375" i="18"/>
  <c r="L376" i="18"/>
  <c r="L377" i="18"/>
  <c r="L378" i="18"/>
  <c r="L379" i="18"/>
  <c r="L380" i="18"/>
  <c r="L381" i="18"/>
  <c r="L382" i="18"/>
  <c r="L383" i="18"/>
  <c r="L384" i="18"/>
  <c r="L385" i="18"/>
  <c r="L386" i="18"/>
  <c r="L387" i="18"/>
  <c r="L388" i="18"/>
  <c r="L389" i="18"/>
  <c r="L390" i="18"/>
  <c r="L391" i="18"/>
  <c r="L392" i="18"/>
  <c r="L393" i="18"/>
  <c r="L394" i="18"/>
  <c r="L395" i="18"/>
  <c r="L396" i="18"/>
  <c r="L397" i="18"/>
  <c r="L398" i="18"/>
  <c r="L399" i="18"/>
  <c r="L400" i="18"/>
  <c r="L401" i="18"/>
  <c r="L402" i="18"/>
  <c r="L403" i="18"/>
  <c r="L404" i="18"/>
  <c r="L405" i="18"/>
  <c r="L406" i="18"/>
  <c r="L407" i="18"/>
  <c r="L408" i="18"/>
  <c r="L409" i="18"/>
  <c r="L410" i="18"/>
  <c r="L411" i="18"/>
  <c r="L412" i="18"/>
  <c r="L413" i="18"/>
  <c r="L414" i="18"/>
  <c r="L415" i="18"/>
  <c r="L416" i="18"/>
  <c r="L417" i="18"/>
  <c r="L418" i="18"/>
  <c r="L419" i="18"/>
  <c r="L420" i="18"/>
  <c r="L421" i="18"/>
  <c r="L422" i="18"/>
  <c r="L423" i="18"/>
  <c r="L424" i="18"/>
  <c r="L425" i="18"/>
  <c r="L426" i="18"/>
  <c r="L427" i="18"/>
  <c r="L428" i="18"/>
  <c r="L429" i="18"/>
  <c r="L430" i="18"/>
  <c r="L431" i="18"/>
  <c r="L432" i="18"/>
  <c r="L433" i="18"/>
  <c r="L434" i="18"/>
  <c r="L435" i="18"/>
  <c r="L436" i="18"/>
  <c r="L437" i="18"/>
  <c r="L438" i="18"/>
  <c r="L439" i="18"/>
  <c r="L440" i="18"/>
  <c r="L441" i="18"/>
  <c r="L442" i="18"/>
  <c r="L443" i="18"/>
  <c r="L444" i="18"/>
  <c r="L445" i="18"/>
  <c r="L446" i="18"/>
  <c r="L447" i="18"/>
  <c r="L448" i="18"/>
  <c r="L449" i="18"/>
  <c r="L450" i="18"/>
  <c r="L451" i="18"/>
  <c r="L452" i="18"/>
  <c r="L453" i="18"/>
  <c r="L454" i="18"/>
  <c r="L455" i="18"/>
  <c r="L456" i="18"/>
  <c r="L457" i="18"/>
  <c r="L458" i="18"/>
  <c r="L459" i="18"/>
  <c r="L460" i="18"/>
  <c r="L461" i="18"/>
  <c r="L462" i="18"/>
  <c r="L463" i="18"/>
  <c r="L464" i="18"/>
  <c r="L465" i="18"/>
  <c r="L466" i="18"/>
  <c r="L467" i="18"/>
  <c r="L468" i="18"/>
  <c r="L469" i="18"/>
  <c r="L470" i="18"/>
  <c r="L471" i="18"/>
  <c r="L472" i="18"/>
  <c r="L473" i="18"/>
  <c r="L474" i="18"/>
  <c r="L475" i="18"/>
  <c r="L476" i="18"/>
  <c r="L477" i="18"/>
  <c r="L478" i="18"/>
  <c r="L479" i="18"/>
  <c r="L480" i="18"/>
  <c r="L481" i="18"/>
  <c r="L482" i="18"/>
  <c r="L483" i="18"/>
  <c r="L484" i="18"/>
  <c r="L485" i="18"/>
  <c r="L486" i="18"/>
  <c r="L487" i="18"/>
  <c r="L488" i="18"/>
  <c r="L489" i="18"/>
  <c r="L490" i="18"/>
  <c r="L491" i="18"/>
  <c r="L492" i="18"/>
  <c r="L493" i="18"/>
  <c r="L494" i="18"/>
  <c r="L495" i="18"/>
  <c r="L496" i="18"/>
  <c r="L497" i="18"/>
  <c r="L498" i="18"/>
  <c r="L499" i="18"/>
  <c r="L500" i="18"/>
  <c r="L501" i="18"/>
  <c r="L502" i="18"/>
  <c r="L503" i="18"/>
  <c r="L504" i="18"/>
  <c r="L505" i="18"/>
  <c r="L506" i="18"/>
  <c r="L507" i="18"/>
  <c r="L508" i="18"/>
  <c r="L509" i="18"/>
  <c r="L510" i="18"/>
  <c r="L511" i="18"/>
  <c r="L512" i="18"/>
  <c r="L513" i="18"/>
  <c r="L514" i="18"/>
  <c r="L515" i="18"/>
  <c r="L516" i="18"/>
  <c r="L517" i="18"/>
  <c r="L518" i="18"/>
  <c r="L519" i="18"/>
  <c r="L520" i="18"/>
  <c r="L521" i="18"/>
  <c r="L522" i="18"/>
  <c r="L523" i="18"/>
  <c r="L524" i="18"/>
  <c r="L525" i="18"/>
  <c r="L526" i="18"/>
  <c r="L527" i="18"/>
  <c r="L528" i="18"/>
  <c r="L529" i="18"/>
  <c r="L530" i="18"/>
  <c r="L531" i="18"/>
  <c r="L532" i="18"/>
  <c r="L533" i="18"/>
  <c r="L534" i="18"/>
  <c r="L535" i="18"/>
  <c r="L536" i="18"/>
  <c r="L537" i="18"/>
  <c r="L538" i="18"/>
  <c r="L539" i="18"/>
  <c r="L540" i="18"/>
  <c r="L541" i="18"/>
  <c r="L542" i="18"/>
  <c r="L543" i="18"/>
  <c r="L544" i="18"/>
  <c r="L545" i="18"/>
  <c r="L546" i="18"/>
  <c r="L547" i="18"/>
  <c r="L548" i="18"/>
  <c r="L549" i="18"/>
  <c r="L550" i="18"/>
  <c r="L551" i="18"/>
  <c r="L552" i="18"/>
  <c r="L553" i="18"/>
  <c r="L554" i="18"/>
  <c r="L555" i="18"/>
  <c r="L556" i="18"/>
  <c r="L557" i="18"/>
  <c r="L558" i="18"/>
  <c r="L559" i="18"/>
  <c r="L560" i="18"/>
  <c r="L561" i="18"/>
  <c r="L562" i="18"/>
  <c r="L563" i="18"/>
  <c r="L564" i="18"/>
  <c r="L565" i="18"/>
  <c r="L566" i="18"/>
  <c r="L567" i="18"/>
  <c r="L568" i="18"/>
  <c r="L569" i="18"/>
  <c r="L570" i="18"/>
  <c r="L571" i="18"/>
  <c r="L572" i="18"/>
  <c r="L573" i="18"/>
  <c r="L574" i="18"/>
  <c r="L575" i="18"/>
  <c r="L576" i="18"/>
  <c r="L577" i="18"/>
  <c r="L578" i="18"/>
  <c r="L579" i="18"/>
  <c r="L580" i="18"/>
  <c r="L581" i="18"/>
  <c r="L582" i="18"/>
  <c r="L583" i="18"/>
  <c r="L584" i="18"/>
  <c r="L585" i="18"/>
  <c r="L586" i="18"/>
  <c r="L587" i="18"/>
  <c r="L588" i="18"/>
  <c r="L589" i="18"/>
  <c r="L590" i="18"/>
  <c r="L591" i="18"/>
  <c r="L592" i="18"/>
  <c r="L593" i="18"/>
  <c r="L594" i="18"/>
  <c r="L595" i="18"/>
  <c r="L596" i="18"/>
  <c r="L597" i="18"/>
  <c r="L598" i="18"/>
  <c r="L599" i="18"/>
  <c r="L600" i="18"/>
  <c r="L601" i="18"/>
  <c r="L602" i="18"/>
  <c r="L603" i="18"/>
  <c r="L604" i="18"/>
  <c r="L605" i="18"/>
  <c r="L606" i="18"/>
  <c r="L607" i="18"/>
  <c r="L608" i="18"/>
  <c r="L609" i="18"/>
  <c r="L610" i="18"/>
  <c r="L611" i="18"/>
  <c r="L612" i="18"/>
  <c r="L613" i="18"/>
  <c r="L614" i="18"/>
  <c r="L615" i="18"/>
  <c r="L616" i="18"/>
  <c r="L617" i="18"/>
  <c r="L618" i="18"/>
  <c r="L619" i="18"/>
  <c r="L620" i="18"/>
  <c r="L621" i="18"/>
  <c r="L622" i="18"/>
  <c r="L623" i="18"/>
  <c r="L624" i="18"/>
  <c r="L625" i="18"/>
  <c r="L626" i="18"/>
  <c r="L627" i="18"/>
  <c r="L628" i="18"/>
  <c r="L629" i="18"/>
  <c r="L630" i="18"/>
  <c r="L631" i="18"/>
  <c r="L632" i="18"/>
  <c r="L633" i="18"/>
  <c r="L634" i="18"/>
  <c r="L635" i="18"/>
  <c r="L636" i="18"/>
  <c r="L637" i="18"/>
  <c r="L638" i="18"/>
  <c r="L639" i="18"/>
  <c r="L640" i="18"/>
  <c r="L641" i="18"/>
  <c r="L642" i="18"/>
  <c r="L643" i="18"/>
  <c r="L644" i="18"/>
  <c r="L645" i="18"/>
  <c r="L646" i="18"/>
  <c r="L647" i="18"/>
  <c r="L648" i="18"/>
  <c r="L649" i="18"/>
  <c r="L650" i="18"/>
  <c r="L651" i="18"/>
  <c r="L652" i="18"/>
  <c r="L653" i="18"/>
  <c r="L654" i="18"/>
  <c r="L655" i="18"/>
  <c r="L656" i="18"/>
  <c r="L657" i="18"/>
  <c r="L658" i="18"/>
  <c r="L659" i="18"/>
  <c r="L660" i="18"/>
  <c r="L661" i="18"/>
  <c r="L662" i="18"/>
  <c r="L663" i="18"/>
  <c r="L664" i="18"/>
  <c r="L665" i="18"/>
  <c r="L666" i="18"/>
  <c r="L667" i="18"/>
  <c r="L668" i="18"/>
  <c r="L669" i="18"/>
  <c r="L670" i="18"/>
  <c r="L671" i="18"/>
  <c r="L672" i="18"/>
  <c r="L673" i="18"/>
  <c r="L674" i="18"/>
  <c r="L675" i="18"/>
  <c r="L676" i="18"/>
  <c r="L677" i="18"/>
  <c r="L678" i="18"/>
  <c r="L679" i="18"/>
  <c r="L680" i="18"/>
  <c r="L681" i="18"/>
  <c r="L682" i="18"/>
  <c r="L683" i="18"/>
  <c r="L684" i="18"/>
  <c r="L685" i="18"/>
  <c r="L686" i="18"/>
  <c r="L687" i="18"/>
  <c r="L688" i="18"/>
  <c r="L689" i="18"/>
  <c r="L690" i="18"/>
  <c r="L691" i="18"/>
  <c r="L692" i="18"/>
  <c r="L693" i="18"/>
  <c r="L694" i="18"/>
  <c r="L695" i="18"/>
  <c r="L696" i="18"/>
  <c r="L697" i="18"/>
  <c r="L698" i="18"/>
  <c r="L699" i="18"/>
  <c r="L700" i="18"/>
  <c r="L701" i="18"/>
  <c r="L702" i="18"/>
  <c r="L703" i="18"/>
  <c r="L704" i="18"/>
  <c r="L705" i="18"/>
  <c r="L706" i="18"/>
  <c r="L707" i="18"/>
  <c r="L708" i="18"/>
  <c r="L709" i="18"/>
  <c r="L710" i="18"/>
  <c r="L711" i="18"/>
  <c r="L712" i="18"/>
  <c r="L713" i="18"/>
  <c r="L714" i="18"/>
  <c r="L715" i="18"/>
  <c r="L716" i="18"/>
  <c r="L2" i="18"/>
  <c r="K3" i="18"/>
  <c r="K4" i="18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52" i="18"/>
  <c r="K53" i="18"/>
  <c r="K54" i="18"/>
  <c r="K55" i="18"/>
  <c r="K56" i="18"/>
  <c r="K57" i="18"/>
  <c r="K58" i="18"/>
  <c r="K59" i="18"/>
  <c r="K60" i="18"/>
  <c r="K61" i="18"/>
  <c r="K62" i="18"/>
  <c r="K63" i="18"/>
  <c r="K64" i="18"/>
  <c r="K65" i="18"/>
  <c r="K66" i="18"/>
  <c r="K67" i="18"/>
  <c r="K68" i="18"/>
  <c r="K69" i="18"/>
  <c r="K70" i="18"/>
  <c r="K71" i="18"/>
  <c r="K72" i="18"/>
  <c r="K73" i="18"/>
  <c r="K74" i="18"/>
  <c r="K75" i="18"/>
  <c r="K76" i="18"/>
  <c r="K77" i="18"/>
  <c r="K78" i="18"/>
  <c r="K79" i="18"/>
  <c r="K80" i="18"/>
  <c r="K81" i="18"/>
  <c r="K82" i="18"/>
  <c r="K83" i="18"/>
  <c r="K84" i="18"/>
  <c r="K85" i="18"/>
  <c r="K86" i="18"/>
  <c r="K87" i="18"/>
  <c r="K88" i="18"/>
  <c r="K89" i="18"/>
  <c r="K90" i="18"/>
  <c r="K91" i="18"/>
  <c r="K92" i="18"/>
  <c r="K93" i="18"/>
  <c r="K94" i="18"/>
  <c r="K95" i="18"/>
  <c r="K96" i="18"/>
  <c r="K97" i="18"/>
  <c r="K98" i="18"/>
  <c r="K99" i="18"/>
  <c r="K100" i="18"/>
  <c r="K101" i="18"/>
  <c r="K102" i="18"/>
  <c r="K103" i="18"/>
  <c r="K104" i="18"/>
  <c r="K105" i="18"/>
  <c r="K106" i="18"/>
  <c r="K107" i="18"/>
  <c r="K108" i="18"/>
  <c r="K109" i="18"/>
  <c r="K110" i="18"/>
  <c r="K111" i="18"/>
  <c r="K112" i="18"/>
  <c r="K113" i="18"/>
  <c r="K114" i="18"/>
  <c r="K115" i="18"/>
  <c r="K116" i="18"/>
  <c r="K117" i="18"/>
  <c r="K118" i="18"/>
  <c r="K119" i="18"/>
  <c r="K120" i="18"/>
  <c r="K121" i="18"/>
  <c r="K122" i="18"/>
  <c r="K123" i="18"/>
  <c r="K124" i="18"/>
  <c r="K125" i="18"/>
  <c r="K126" i="18"/>
  <c r="K127" i="18"/>
  <c r="K128" i="18"/>
  <c r="K129" i="18"/>
  <c r="K130" i="18"/>
  <c r="K131" i="18"/>
  <c r="K132" i="18"/>
  <c r="K133" i="18"/>
  <c r="K134" i="18"/>
  <c r="K135" i="18"/>
  <c r="K136" i="18"/>
  <c r="K137" i="18"/>
  <c r="K138" i="18"/>
  <c r="K139" i="18"/>
  <c r="K140" i="18"/>
  <c r="K141" i="18"/>
  <c r="K142" i="18"/>
  <c r="K143" i="18"/>
  <c r="K144" i="18"/>
  <c r="K145" i="18"/>
  <c r="K146" i="18"/>
  <c r="K147" i="18"/>
  <c r="K148" i="18"/>
  <c r="K149" i="18"/>
  <c r="K150" i="18"/>
  <c r="K151" i="18"/>
  <c r="K152" i="18"/>
  <c r="K153" i="18"/>
  <c r="K154" i="18"/>
  <c r="K155" i="18"/>
  <c r="K156" i="18"/>
  <c r="K157" i="18"/>
  <c r="K158" i="18"/>
  <c r="K159" i="18"/>
  <c r="K160" i="18"/>
  <c r="K161" i="18"/>
  <c r="K162" i="18"/>
  <c r="K163" i="18"/>
  <c r="K164" i="18"/>
  <c r="K165" i="18"/>
  <c r="K166" i="18"/>
  <c r="K167" i="18"/>
  <c r="K168" i="18"/>
  <c r="K169" i="18"/>
  <c r="K170" i="18"/>
  <c r="K171" i="18"/>
  <c r="K172" i="18"/>
  <c r="K173" i="18"/>
  <c r="K174" i="18"/>
  <c r="K175" i="18"/>
  <c r="K176" i="18"/>
  <c r="K177" i="18"/>
  <c r="K178" i="18"/>
  <c r="K179" i="18"/>
  <c r="K180" i="18"/>
  <c r="K181" i="18"/>
  <c r="K182" i="18"/>
  <c r="K183" i="18"/>
  <c r="K184" i="18"/>
  <c r="K185" i="18"/>
  <c r="K186" i="18"/>
  <c r="K187" i="18"/>
  <c r="K188" i="18"/>
  <c r="K189" i="18"/>
  <c r="K190" i="18"/>
  <c r="K191" i="18"/>
  <c r="K192" i="18"/>
  <c r="K193" i="18"/>
  <c r="K194" i="18"/>
  <c r="K195" i="18"/>
  <c r="K196" i="18"/>
  <c r="K197" i="18"/>
  <c r="K198" i="18"/>
  <c r="K199" i="18"/>
  <c r="K200" i="18"/>
  <c r="K201" i="18"/>
  <c r="K202" i="18"/>
  <c r="K203" i="18"/>
  <c r="K204" i="18"/>
  <c r="K205" i="18"/>
  <c r="K206" i="18"/>
  <c r="K207" i="18"/>
  <c r="K208" i="18"/>
  <c r="K209" i="18"/>
  <c r="K210" i="18"/>
  <c r="K211" i="18"/>
  <c r="K212" i="18"/>
  <c r="K213" i="18"/>
  <c r="K214" i="18"/>
  <c r="K215" i="18"/>
  <c r="K216" i="18"/>
  <c r="K217" i="18"/>
  <c r="K218" i="18"/>
  <c r="K219" i="18"/>
  <c r="K220" i="18"/>
  <c r="K221" i="18"/>
  <c r="K222" i="18"/>
  <c r="K223" i="18"/>
  <c r="K224" i="18"/>
  <c r="K225" i="18"/>
  <c r="K226" i="18"/>
  <c r="K227" i="18"/>
  <c r="K228" i="18"/>
  <c r="K229" i="18"/>
  <c r="K230" i="18"/>
  <c r="K231" i="18"/>
  <c r="K232" i="18"/>
  <c r="K233" i="18"/>
  <c r="K234" i="18"/>
  <c r="K235" i="18"/>
  <c r="K236" i="18"/>
  <c r="K237" i="18"/>
  <c r="K238" i="18"/>
  <c r="K239" i="18"/>
  <c r="K240" i="18"/>
  <c r="K241" i="18"/>
  <c r="K242" i="18"/>
  <c r="K243" i="18"/>
  <c r="K244" i="18"/>
  <c r="K245" i="18"/>
  <c r="K246" i="18"/>
  <c r="K247" i="18"/>
  <c r="K248" i="18"/>
  <c r="K249" i="18"/>
  <c r="K250" i="18"/>
  <c r="K251" i="18"/>
  <c r="K252" i="18"/>
  <c r="K253" i="18"/>
  <c r="K254" i="18"/>
  <c r="K255" i="18"/>
  <c r="K256" i="18"/>
  <c r="K257" i="18"/>
  <c r="K258" i="18"/>
  <c r="K259" i="18"/>
  <c r="K260" i="18"/>
  <c r="K261" i="18"/>
  <c r="K262" i="18"/>
  <c r="K263" i="18"/>
  <c r="K264" i="18"/>
  <c r="K265" i="18"/>
  <c r="K266" i="18"/>
  <c r="K267" i="18"/>
  <c r="K268" i="18"/>
  <c r="K269" i="18"/>
  <c r="K270" i="18"/>
  <c r="K271" i="18"/>
  <c r="K272" i="18"/>
  <c r="K273" i="18"/>
  <c r="K274" i="18"/>
  <c r="K275" i="18"/>
  <c r="K276" i="18"/>
  <c r="K277" i="18"/>
  <c r="K278" i="18"/>
  <c r="K279" i="18"/>
  <c r="K280" i="18"/>
  <c r="K281" i="18"/>
  <c r="K282" i="18"/>
  <c r="K283" i="18"/>
  <c r="K284" i="18"/>
  <c r="K285" i="18"/>
  <c r="K286" i="18"/>
  <c r="K287" i="18"/>
  <c r="K288" i="18"/>
  <c r="K289" i="18"/>
  <c r="K290" i="18"/>
  <c r="K291" i="18"/>
  <c r="K292" i="18"/>
  <c r="K293" i="18"/>
  <c r="K294" i="18"/>
  <c r="K295" i="18"/>
  <c r="K296" i="18"/>
  <c r="K297" i="18"/>
  <c r="K298" i="18"/>
  <c r="K299" i="18"/>
  <c r="K300" i="18"/>
  <c r="K301" i="18"/>
  <c r="K302" i="18"/>
  <c r="K303" i="18"/>
  <c r="K304" i="18"/>
  <c r="K305" i="18"/>
  <c r="K306" i="18"/>
  <c r="K307" i="18"/>
  <c r="K308" i="18"/>
  <c r="K309" i="18"/>
  <c r="K310" i="18"/>
  <c r="K311" i="18"/>
  <c r="K312" i="18"/>
  <c r="K313" i="18"/>
  <c r="K314" i="18"/>
  <c r="K315" i="18"/>
  <c r="K316" i="18"/>
  <c r="K317" i="18"/>
  <c r="K318" i="18"/>
  <c r="K319" i="18"/>
  <c r="K320" i="18"/>
  <c r="K321" i="18"/>
  <c r="K322" i="18"/>
  <c r="K323" i="18"/>
  <c r="K324" i="18"/>
  <c r="K325" i="18"/>
  <c r="K326" i="18"/>
  <c r="K327" i="18"/>
  <c r="K328" i="18"/>
  <c r="K329" i="18"/>
  <c r="K330" i="18"/>
  <c r="K331" i="18"/>
  <c r="K332" i="18"/>
  <c r="K333" i="18"/>
  <c r="K334" i="18"/>
  <c r="K335" i="18"/>
  <c r="K336" i="18"/>
  <c r="K337" i="18"/>
  <c r="K338" i="18"/>
  <c r="K339" i="18"/>
  <c r="K340" i="18"/>
  <c r="K341" i="18"/>
  <c r="K342" i="18"/>
  <c r="K343" i="18"/>
  <c r="K344" i="18"/>
  <c r="K345" i="18"/>
  <c r="K346" i="18"/>
  <c r="K347" i="18"/>
  <c r="K348" i="18"/>
  <c r="K349" i="18"/>
  <c r="K350" i="18"/>
  <c r="K351" i="18"/>
  <c r="K352" i="18"/>
  <c r="K353" i="18"/>
  <c r="K354" i="18"/>
  <c r="K355" i="18"/>
  <c r="K356" i="18"/>
  <c r="K357" i="18"/>
  <c r="K358" i="18"/>
  <c r="K359" i="18"/>
  <c r="K360" i="18"/>
  <c r="K361" i="18"/>
  <c r="K362" i="18"/>
  <c r="K363" i="18"/>
  <c r="K364" i="18"/>
  <c r="K365" i="18"/>
  <c r="K366" i="18"/>
  <c r="K367" i="18"/>
  <c r="K368" i="18"/>
  <c r="K369" i="18"/>
  <c r="K370" i="18"/>
  <c r="K371" i="18"/>
  <c r="K372" i="18"/>
  <c r="K373" i="18"/>
  <c r="K374" i="18"/>
  <c r="K375" i="18"/>
  <c r="K376" i="18"/>
  <c r="K377" i="18"/>
  <c r="K378" i="18"/>
  <c r="K379" i="18"/>
  <c r="K380" i="18"/>
  <c r="K381" i="18"/>
  <c r="K382" i="18"/>
  <c r="K383" i="18"/>
  <c r="K384" i="18"/>
  <c r="K385" i="18"/>
  <c r="K386" i="18"/>
  <c r="K387" i="18"/>
  <c r="K388" i="18"/>
  <c r="K389" i="18"/>
  <c r="K390" i="18"/>
  <c r="K391" i="18"/>
  <c r="K392" i="18"/>
  <c r="K393" i="18"/>
  <c r="K394" i="18"/>
  <c r="K395" i="18"/>
  <c r="K396" i="18"/>
  <c r="K397" i="18"/>
  <c r="K398" i="18"/>
  <c r="K399" i="18"/>
  <c r="K400" i="18"/>
  <c r="K401" i="18"/>
  <c r="K402" i="18"/>
  <c r="K403" i="18"/>
  <c r="K404" i="18"/>
  <c r="K405" i="18"/>
  <c r="K406" i="18"/>
  <c r="K407" i="18"/>
  <c r="K408" i="18"/>
  <c r="K409" i="18"/>
  <c r="K410" i="18"/>
  <c r="K411" i="18"/>
  <c r="K412" i="18"/>
  <c r="K413" i="18"/>
  <c r="K414" i="18"/>
  <c r="K415" i="18"/>
  <c r="K416" i="18"/>
  <c r="K417" i="18"/>
  <c r="K418" i="18"/>
  <c r="K419" i="18"/>
  <c r="K420" i="18"/>
  <c r="K421" i="18"/>
  <c r="K422" i="18"/>
  <c r="K423" i="18"/>
  <c r="K424" i="18"/>
  <c r="K425" i="18"/>
  <c r="K426" i="18"/>
  <c r="K427" i="18"/>
  <c r="K428" i="18"/>
  <c r="K429" i="18"/>
  <c r="K430" i="18"/>
  <c r="K431" i="18"/>
  <c r="K432" i="18"/>
  <c r="K433" i="18"/>
  <c r="K434" i="18"/>
  <c r="K435" i="18"/>
  <c r="K436" i="18"/>
  <c r="K437" i="18"/>
  <c r="K438" i="18"/>
  <c r="K439" i="18"/>
  <c r="K440" i="18"/>
  <c r="K441" i="18"/>
  <c r="K442" i="18"/>
  <c r="K443" i="18"/>
  <c r="K444" i="18"/>
  <c r="K445" i="18"/>
  <c r="K446" i="18"/>
  <c r="K447" i="18"/>
  <c r="K448" i="18"/>
  <c r="K449" i="18"/>
  <c r="K450" i="18"/>
  <c r="K451" i="18"/>
  <c r="K452" i="18"/>
  <c r="K453" i="18"/>
  <c r="K454" i="18"/>
  <c r="K455" i="18"/>
  <c r="K456" i="18"/>
  <c r="K457" i="18"/>
  <c r="K458" i="18"/>
  <c r="K459" i="18"/>
  <c r="K460" i="18"/>
  <c r="K461" i="18"/>
  <c r="K462" i="18"/>
  <c r="K463" i="18"/>
  <c r="K464" i="18"/>
  <c r="K465" i="18"/>
  <c r="K466" i="18"/>
  <c r="K467" i="18"/>
  <c r="K468" i="18"/>
  <c r="K469" i="18"/>
  <c r="K470" i="18"/>
  <c r="K471" i="18"/>
  <c r="K472" i="18"/>
  <c r="K473" i="18"/>
  <c r="K474" i="18"/>
  <c r="K475" i="18"/>
  <c r="K476" i="18"/>
  <c r="K477" i="18"/>
  <c r="K478" i="18"/>
  <c r="K479" i="18"/>
  <c r="K480" i="18"/>
  <c r="K481" i="18"/>
  <c r="K482" i="18"/>
  <c r="K483" i="18"/>
  <c r="K484" i="18"/>
  <c r="K485" i="18"/>
  <c r="K486" i="18"/>
  <c r="K487" i="18"/>
  <c r="K488" i="18"/>
  <c r="K489" i="18"/>
  <c r="K490" i="18"/>
  <c r="K491" i="18"/>
  <c r="K492" i="18"/>
  <c r="K493" i="18"/>
  <c r="K494" i="18"/>
  <c r="K495" i="18"/>
  <c r="K496" i="18"/>
  <c r="K497" i="18"/>
  <c r="K498" i="18"/>
  <c r="K499" i="18"/>
  <c r="K500" i="18"/>
  <c r="K501" i="18"/>
  <c r="K502" i="18"/>
  <c r="K503" i="18"/>
  <c r="K504" i="18"/>
  <c r="K505" i="18"/>
  <c r="K506" i="18"/>
  <c r="K507" i="18"/>
  <c r="K508" i="18"/>
  <c r="K509" i="18"/>
  <c r="K510" i="18"/>
  <c r="K511" i="18"/>
  <c r="K512" i="18"/>
  <c r="K513" i="18"/>
  <c r="K514" i="18"/>
  <c r="K515" i="18"/>
  <c r="K516" i="18"/>
  <c r="K517" i="18"/>
  <c r="K518" i="18"/>
  <c r="K519" i="18"/>
  <c r="K520" i="18"/>
  <c r="K521" i="18"/>
  <c r="K522" i="18"/>
  <c r="K523" i="18"/>
  <c r="K524" i="18"/>
  <c r="K525" i="18"/>
  <c r="K526" i="18"/>
  <c r="K527" i="18"/>
  <c r="K528" i="18"/>
  <c r="K529" i="18"/>
  <c r="K530" i="18"/>
  <c r="K531" i="18"/>
  <c r="K532" i="18"/>
  <c r="K533" i="18"/>
  <c r="K534" i="18"/>
  <c r="K535" i="18"/>
  <c r="K536" i="18"/>
  <c r="K537" i="18"/>
  <c r="K538" i="18"/>
  <c r="K539" i="18"/>
  <c r="K540" i="18"/>
  <c r="K541" i="18"/>
  <c r="K542" i="18"/>
  <c r="K543" i="18"/>
  <c r="K544" i="18"/>
  <c r="K545" i="18"/>
  <c r="K546" i="18"/>
  <c r="K547" i="18"/>
  <c r="K548" i="18"/>
  <c r="K549" i="18"/>
  <c r="K550" i="18"/>
  <c r="K551" i="18"/>
  <c r="K552" i="18"/>
  <c r="K553" i="18"/>
  <c r="K554" i="18"/>
  <c r="K555" i="18"/>
  <c r="K556" i="18"/>
  <c r="K557" i="18"/>
  <c r="K558" i="18"/>
  <c r="K559" i="18"/>
  <c r="K560" i="18"/>
  <c r="K561" i="18"/>
  <c r="K562" i="18"/>
  <c r="K563" i="18"/>
  <c r="K564" i="18"/>
  <c r="K565" i="18"/>
  <c r="K566" i="18"/>
  <c r="K567" i="18"/>
  <c r="K568" i="18"/>
  <c r="K569" i="18"/>
  <c r="K570" i="18"/>
  <c r="K571" i="18"/>
  <c r="K572" i="18"/>
  <c r="K573" i="18"/>
  <c r="K574" i="18"/>
  <c r="K575" i="18"/>
  <c r="K576" i="18"/>
  <c r="K577" i="18"/>
  <c r="K578" i="18"/>
  <c r="K579" i="18"/>
  <c r="K580" i="18"/>
  <c r="K581" i="18"/>
  <c r="K582" i="18"/>
  <c r="K583" i="18"/>
  <c r="K584" i="18"/>
  <c r="K585" i="18"/>
  <c r="K586" i="18"/>
  <c r="K587" i="18"/>
  <c r="K588" i="18"/>
  <c r="K589" i="18"/>
  <c r="K590" i="18"/>
  <c r="K591" i="18"/>
  <c r="K592" i="18"/>
  <c r="K593" i="18"/>
  <c r="K594" i="18"/>
  <c r="K595" i="18"/>
  <c r="K596" i="18"/>
  <c r="K597" i="18"/>
  <c r="K598" i="18"/>
  <c r="K599" i="18"/>
  <c r="K600" i="18"/>
  <c r="K601" i="18"/>
  <c r="K602" i="18"/>
  <c r="K603" i="18"/>
  <c r="K604" i="18"/>
  <c r="K605" i="18"/>
  <c r="K606" i="18"/>
  <c r="K607" i="18"/>
  <c r="K608" i="18"/>
  <c r="K609" i="18"/>
  <c r="K610" i="18"/>
  <c r="K611" i="18"/>
  <c r="K612" i="18"/>
  <c r="K613" i="18"/>
  <c r="K614" i="18"/>
  <c r="K615" i="18"/>
  <c r="K616" i="18"/>
  <c r="K617" i="18"/>
  <c r="K618" i="18"/>
  <c r="K619" i="18"/>
  <c r="K620" i="18"/>
  <c r="K621" i="18"/>
  <c r="K622" i="18"/>
  <c r="K623" i="18"/>
  <c r="K624" i="18"/>
  <c r="K625" i="18"/>
  <c r="K626" i="18"/>
  <c r="K627" i="18"/>
  <c r="K628" i="18"/>
  <c r="K629" i="18"/>
  <c r="K630" i="18"/>
  <c r="K631" i="18"/>
  <c r="K632" i="18"/>
  <c r="K633" i="18"/>
  <c r="K634" i="18"/>
  <c r="K635" i="18"/>
  <c r="K636" i="18"/>
  <c r="K637" i="18"/>
  <c r="K638" i="18"/>
  <c r="K639" i="18"/>
  <c r="K640" i="18"/>
  <c r="K641" i="18"/>
  <c r="K642" i="18"/>
  <c r="K643" i="18"/>
  <c r="K644" i="18"/>
  <c r="K645" i="18"/>
  <c r="K646" i="18"/>
  <c r="K647" i="18"/>
  <c r="K648" i="18"/>
  <c r="K649" i="18"/>
  <c r="K650" i="18"/>
  <c r="K651" i="18"/>
  <c r="K652" i="18"/>
  <c r="K653" i="18"/>
  <c r="K654" i="18"/>
  <c r="K655" i="18"/>
  <c r="K656" i="18"/>
  <c r="K657" i="18"/>
  <c r="K658" i="18"/>
  <c r="K659" i="18"/>
  <c r="K660" i="18"/>
  <c r="K661" i="18"/>
  <c r="K662" i="18"/>
  <c r="K663" i="18"/>
  <c r="K664" i="18"/>
  <c r="K665" i="18"/>
  <c r="K666" i="18"/>
  <c r="K667" i="18"/>
  <c r="K668" i="18"/>
  <c r="K669" i="18"/>
  <c r="K670" i="18"/>
  <c r="K671" i="18"/>
  <c r="K672" i="18"/>
  <c r="K673" i="18"/>
  <c r="K674" i="18"/>
  <c r="K675" i="18"/>
  <c r="K676" i="18"/>
  <c r="K677" i="18"/>
  <c r="K678" i="18"/>
  <c r="K679" i="18"/>
  <c r="K680" i="18"/>
  <c r="K681" i="18"/>
  <c r="K682" i="18"/>
  <c r="K683" i="18"/>
  <c r="K684" i="18"/>
  <c r="K685" i="18"/>
  <c r="K686" i="18"/>
  <c r="K687" i="18"/>
  <c r="K688" i="18"/>
  <c r="K689" i="18"/>
  <c r="K690" i="18"/>
  <c r="K691" i="18"/>
  <c r="K692" i="18"/>
  <c r="K693" i="18"/>
  <c r="K694" i="18"/>
  <c r="K695" i="18"/>
  <c r="K696" i="18"/>
  <c r="K697" i="18"/>
  <c r="K698" i="18"/>
  <c r="K699" i="18"/>
  <c r="K700" i="18"/>
  <c r="K701" i="18"/>
  <c r="K702" i="18"/>
  <c r="K703" i="18"/>
  <c r="K704" i="18"/>
  <c r="K705" i="18"/>
  <c r="K706" i="18"/>
  <c r="K707" i="18"/>
  <c r="K708" i="18"/>
  <c r="K709" i="18"/>
  <c r="K710" i="18"/>
  <c r="K711" i="18"/>
  <c r="K712" i="18"/>
  <c r="K713" i="18"/>
  <c r="K714" i="18"/>
  <c r="K715" i="18"/>
  <c r="K716" i="18"/>
  <c r="K2" i="18"/>
  <c r="J3" i="18"/>
  <c r="J4" i="18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6" i="18"/>
  <c r="J47" i="18"/>
  <c r="J48" i="18"/>
  <c r="J49" i="18"/>
  <c r="J50" i="18"/>
  <c r="J51" i="18"/>
  <c r="J52" i="18"/>
  <c r="J53" i="18"/>
  <c r="J54" i="18"/>
  <c r="J55" i="18"/>
  <c r="J56" i="18"/>
  <c r="J57" i="18"/>
  <c r="J58" i="18"/>
  <c r="J59" i="18"/>
  <c r="J60" i="18"/>
  <c r="J61" i="18"/>
  <c r="J62" i="18"/>
  <c r="J63" i="18"/>
  <c r="J64" i="18"/>
  <c r="J65" i="18"/>
  <c r="J66" i="18"/>
  <c r="J67" i="18"/>
  <c r="J68" i="18"/>
  <c r="J69" i="18"/>
  <c r="J70" i="18"/>
  <c r="J71" i="18"/>
  <c r="J72" i="18"/>
  <c r="J73" i="18"/>
  <c r="J74" i="18"/>
  <c r="J75" i="18"/>
  <c r="J76" i="18"/>
  <c r="J77" i="18"/>
  <c r="J78" i="18"/>
  <c r="J79" i="18"/>
  <c r="J80" i="18"/>
  <c r="J81" i="18"/>
  <c r="J82" i="18"/>
  <c r="J83" i="18"/>
  <c r="J84" i="18"/>
  <c r="J85" i="18"/>
  <c r="J86" i="18"/>
  <c r="J87" i="18"/>
  <c r="J88" i="18"/>
  <c r="J89" i="18"/>
  <c r="J90" i="18"/>
  <c r="J91" i="18"/>
  <c r="J92" i="18"/>
  <c r="J93" i="18"/>
  <c r="J94" i="18"/>
  <c r="J95" i="18"/>
  <c r="J96" i="18"/>
  <c r="J97" i="18"/>
  <c r="J98" i="18"/>
  <c r="J99" i="18"/>
  <c r="J100" i="18"/>
  <c r="J101" i="18"/>
  <c r="J102" i="18"/>
  <c r="J103" i="18"/>
  <c r="J104" i="18"/>
  <c r="J105" i="18"/>
  <c r="J106" i="18"/>
  <c r="J107" i="18"/>
  <c r="J108" i="18"/>
  <c r="J109" i="18"/>
  <c r="J110" i="18"/>
  <c r="J111" i="18"/>
  <c r="J112" i="18"/>
  <c r="J113" i="18"/>
  <c r="J114" i="18"/>
  <c r="J115" i="18"/>
  <c r="J116" i="18"/>
  <c r="J117" i="18"/>
  <c r="J118" i="18"/>
  <c r="J119" i="18"/>
  <c r="J120" i="18"/>
  <c r="J121" i="18"/>
  <c r="J122" i="18"/>
  <c r="J123" i="18"/>
  <c r="J124" i="18"/>
  <c r="J125" i="18"/>
  <c r="J126" i="18"/>
  <c r="J127" i="18"/>
  <c r="J128" i="18"/>
  <c r="J129" i="18"/>
  <c r="J130" i="18"/>
  <c r="J131" i="18"/>
  <c r="J132" i="18"/>
  <c r="J133" i="18"/>
  <c r="J134" i="18"/>
  <c r="J135" i="18"/>
  <c r="J136" i="18"/>
  <c r="J137" i="18"/>
  <c r="J138" i="18"/>
  <c r="J139" i="18"/>
  <c r="J140" i="18"/>
  <c r="J141" i="18"/>
  <c r="J142" i="18"/>
  <c r="J143" i="18"/>
  <c r="J144" i="18"/>
  <c r="J145" i="18"/>
  <c r="J146" i="18"/>
  <c r="J147" i="18"/>
  <c r="J148" i="18"/>
  <c r="J149" i="18"/>
  <c r="J150" i="18"/>
  <c r="J151" i="18"/>
  <c r="J152" i="18"/>
  <c r="J153" i="18"/>
  <c r="J154" i="18"/>
  <c r="J155" i="18"/>
  <c r="J156" i="18"/>
  <c r="J157" i="18"/>
  <c r="J158" i="18"/>
  <c r="J159" i="18"/>
  <c r="J160" i="18"/>
  <c r="J161" i="18"/>
  <c r="J162" i="18"/>
  <c r="J163" i="18"/>
  <c r="J164" i="18"/>
  <c r="J165" i="18"/>
  <c r="J166" i="18"/>
  <c r="J167" i="18"/>
  <c r="J168" i="18"/>
  <c r="J169" i="18"/>
  <c r="J170" i="18"/>
  <c r="J171" i="18"/>
  <c r="J172" i="18"/>
  <c r="J173" i="18"/>
  <c r="J174" i="18"/>
  <c r="J175" i="18"/>
  <c r="J176" i="18"/>
  <c r="J177" i="18"/>
  <c r="J178" i="18"/>
  <c r="J179" i="18"/>
  <c r="J180" i="18"/>
  <c r="J181" i="18"/>
  <c r="J182" i="18"/>
  <c r="J183" i="18"/>
  <c r="J184" i="18"/>
  <c r="J185" i="18"/>
  <c r="J186" i="18"/>
  <c r="J187" i="18"/>
  <c r="J188" i="18"/>
  <c r="J189" i="18"/>
  <c r="J190" i="18"/>
  <c r="J191" i="18"/>
  <c r="J192" i="18"/>
  <c r="J193" i="18"/>
  <c r="J194" i="18"/>
  <c r="J195" i="18"/>
  <c r="J196" i="18"/>
  <c r="J197" i="18"/>
  <c r="J198" i="18"/>
  <c r="J199" i="18"/>
  <c r="J200" i="18"/>
  <c r="J201" i="18"/>
  <c r="J202" i="18"/>
  <c r="J203" i="18"/>
  <c r="J204" i="18"/>
  <c r="J205" i="18"/>
  <c r="J206" i="18"/>
  <c r="J207" i="18"/>
  <c r="J208" i="18"/>
  <c r="J209" i="18"/>
  <c r="J210" i="18"/>
  <c r="J211" i="18"/>
  <c r="J212" i="18"/>
  <c r="J213" i="18"/>
  <c r="J214" i="18"/>
  <c r="J215" i="18"/>
  <c r="J216" i="18"/>
  <c r="J217" i="18"/>
  <c r="J218" i="18"/>
  <c r="J219" i="18"/>
  <c r="J220" i="18"/>
  <c r="J221" i="18"/>
  <c r="J222" i="18"/>
  <c r="J223" i="18"/>
  <c r="J224" i="18"/>
  <c r="J225" i="18"/>
  <c r="J226" i="18"/>
  <c r="J227" i="18"/>
  <c r="J228" i="18"/>
  <c r="J229" i="18"/>
  <c r="J230" i="18"/>
  <c r="J231" i="18"/>
  <c r="J232" i="18"/>
  <c r="J233" i="18"/>
  <c r="J234" i="18"/>
  <c r="J235" i="18"/>
  <c r="J236" i="18"/>
  <c r="J237" i="18"/>
  <c r="J238" i="18"/>
  <c r="J239" i="18"/>
  <c r="J240" i="18"/>
  <c r="J241" i="18"/>
  <c r="J242" i="18"/>
  <c r="J243" i="18"/>
  <c r="J244" i="18"/>
  <c r="J245" i="18"/>
  <c r="J246" i="18"/>
  <c r="J247" i="18"/>
  <c r="J248" i="18"/>
  <c r="J249" i="18"/>
  <c r="J250" i="18"/>
  <c r="J251" i="18"/>
  <c r="J252" i="18"/>
  <c r="J253" i="18"/>
  <c r="J254" i="18"/>
  <c r="J255" i="18"/>
  <c r="J256" i="18"/>
  <c r="J257" i="18"/>
  <c r="J258" i="18"/>
  <c r="J259" i="18"/>
  <c r="J260" i="18"/>
  <c r="J261" i="18"/>
  <c r="J262" i="18"/>
  <c r="J263" i="18"/>
  <c r="J264" i="18"/>
  <c r="J265" i="18"/>
  <c r="J266" i="18"/>
  <c r="J267" i="18"/>
  <c r="J268" i="18"/>
  <c r="J269" i="18"/>
  <c r="J270" i="18"/>
  <c r="J271" i="18"/>
  <c r="J272" i="18"/>
  <c r="J273" i="18"/>
  <c r="J274" i="18"/>
  <c r="J275" i="18"/>
  <c r="J276" i="18"/>
  <c r="J277" i="18"/>
  <c r="J278" i="18"/>
  <c r="J279" i="18"/>
  <c r="J280" i="18"/>
  <c r="J281" i="18"/>
  <c r="J282" i="18"/>
  <c r="J283" i="18"/>
  <c r="J284" i="18"/>
  <c r="J285" i="18"/>
  <c r="J286" i="18"/>
  <c r="J287" i="18"/>
  <c r="J288" i="18"/>
  <c r="J289" i="18"/>
  <c r="J290" i="18"/>
  <c r="J291" i="18"/>
  <c r="J292" i="18"/>
  <c r="J293" i="18"/>
  <c r="J294" i="18"/>
  <c r="J295" i="18"/>
  <c r="J296" i="18"/>
  <c r="J297" i="18"/>
  <c r="J298" i="18"/>
  <c r="J299" i="18"/>
  <c r="J300" i="18"/>
  <c r="J301" i="18"/>
  <c r="J302" i="18"/>
  <c r="J303" i="18"/>
  <c r="J304" i="18"/>
  <c r="J305" i="18"/>
  <c r="J306" i="18"/>
  <c r="J307" i="18"/>
  <c r="J308" i="18"/>
  <c r="J309" i="18"/>
  <c r="J310" i="18"/>
  <c r="J311" i="18"/>
  <c r="J312" i="18"/>
  <c r="J313" i="18"/>
  <c r="J314" i="18"/>
  <c r="J315" i="18"/>
  <c r="J316" i="18"/>
  <c r="J317" i="18"/>
  <c r="J318" i="18"/>
  <c r="J319" i="18"/>
  <c r="J320" i="18"/>
  <c r="J321" i="18"/>
  <c r="J322" i="18"/>
  <c r="J323" i="18"/>
  <c r="J324" i="18"/>
  <c r="J325" i="18"/>
  <c r="J326" i="18"/>
  <c r="J327" i="18"/>
  <c r="J328" i="18"/>
  <c r="J329" i="18"/>
  <c r="J330" i="18"/>
  <c r="J331" i="18"/>
  <c r="J332" i="18"/>
  <c r="J333" i="18"/>
  <c r="J334" i="18"/>
  <c r="J335" i="18"/>
  <c r="J336" i="18"/>
  <c r="J337" i="18"/>
  <c r="J338" i="18"/>
  <c r="J339" i="18"/>
  <c r="J340" i="18"/>
  <c r="J341" i="18"/>
  <c r="J342" i="18"/>
  <c r="J343" i="18"/>
  <c r="J344" i="18"/>
  <c r="J345" i="18"/>
  <c r="J346" i="18"/>
  <c r="J347" i="18"/>
  <c r="J348" i="18"/>
  <c r="J349" i="18"/>
  <c r="J350" i="18"/>
  <c r="J351" i="18"/>
  <c r="J352" i="18"/>
  <c r="J353" i="18"/>
  <c r="J354" i="18"/>
  <c r="J355" i="18"/>
  <c r="J356" i="18"/>
  <c r="J357" i="18"/>
  <c r="J358" i="18"/>
  <c r="J359" i="18"/>
  <c r="J360" i="18"/>
  <c r="J361" i="18"/>
  <c r="J362" i="18"/>
  <c r="J363" i="18"/>
  <c r="J364" i="18"/>
  <c r="J365" i="18"/>
  <c r="J366" i="18"/>
  <c r="J367" i="18"/>
  <c r="J368" i="18"/>
  <c r="J369" i="18"/>
  <c r="J370" i="18"/>
  <c r="J371" i="18"/>
  <c r="J372" i="18"/>
  <c r="J373" i="18"/>
  <c r="J374" i="18"/>
  <c r="J375" i="18"/>
  <c r="J376" i="18"/>
  <c r="J377" i="18"/>
  <c r="J378" i="18"/>
  <c r="J379" i="18"/>
  <c r="J380" i="18"/>
  <c r="J381" i="18"/>
  <c r="J382" i="18"/>
  <c r="J383" i="18"/>
  <c r="J384" i="18"/>
  <c r="J385" i="18"/>
  <c r="J386" i="18"/>
  <c r="J387" i="18"/>
  <c r="J388" i="18"/>
  <c r="J389" i="18"/>
  <c r="J390" i="18"/>
  <c r="J391" i="18"/>
  <c r="J392" i="18"/>
  <c r="J393" i="18"/>
  <c r="J394" i="18"/>
  <c r="J395" i="18"/>
  <c r="J396" i="18"/>
  <c r="J397" i="18"/>
  <c r="J398" i="18"/>
  <c r="J399" i="18"/>
  <c r="J400" i="18"/>
  <c r="J401" i="18"/>
  <c r="J402" i="18"/>
  <c r="J403" i="18"/>
  <c r="J404" i="18"/>
  <c r="J405" i="18"/>
  <c r="J406" i="18"/>
  <c r="J407" i="18"/>
  <c r="J408" i="18"/>
  <c r="J409" i="18"/>
  <c r="J410" i="18"/>
  <c r="J411" i="18"/>
  <c r="J412" i="18"/>
  <c r="J413" i="18"/>
  <c r="J414" i="18"/>
  <c r="J415" i="18"/>
  <c r="J416" i="18"/>
  <c r="J417" i="18"/>
  <c r="J418" i="18"/>
  <c r="J419" i="18"/>
  <c r="J420" i="18"/>
  <c r="J421" i="18"/>
  <c r="J422" i="18"/>
  <c r="J423" i="18"/>
  <c r="J424" i="18"/>
  <c r="J425" i="18"/>
  <c r="J426" i="18"/>
  <c r="J427" i="18"/>
  <c r="J428" i="18"/>
  <c r="J429" i="18"/>
  <c r="J430" i="18"/>
  <c r="J431" i="18"/>
  <c r="J432" i="18"/>
  <c r="J433" i="18"/>
  <c r="J434" i="18"/>
  <c r="J435" i="18"/>
  <c r="J436" i="18"/>
  <c r="J437" i="18"/>
  <c r="J438" i="18"/>
  <c r="J439" i="18"/>
  <c r="J440" i="18"/>
  <c r="J441" i="18"/>
  <c r="J442" i="18"/>
  <c r="J443" i="18"/>
  <c r="J444" i="18"/>
  <c r="J445" i="18"/>
  <c r="J446" i="18"/>
  <c r="J447" i="18"/>
  <c r="J448" i="18"/>
  <c r="J449" i="18"/>
  <c r="J450" i="18"/>
  <c r="J451" i="18"/>
  <c r="J452" i="18"/>
  <c r="J453" i="18"/>
  <c r="J454" i="18"/>
  <c r="J455" i="18"/>
  <c r="J456" i="18"/>
  <c r="J457" i="18"/>
  <c r="J458" i="18"/>
  <c r="J459" i="18"/>
  <c r="J460" i="18"/>
  <c r="J461" i="18"/>
  <c r="J462" i="18"/>
  <c r="J463" i="18"/>
  <c r="J464" i="18"/>
  <c r="J465" i="18"/>
  <c r="J466" i="18"/>
  <c r="J467" i="18"/>
  <c r="J468" i="18"/>
  <c r="J469" i="18"/>
  <c r="J470" i="18"/>
  <c r="J471" i="18"/>
  <c r="J472" i="18"/>
  <c r="J473" i="18"/>
  <c r="J474" i="18"/>
  <c r="J475" i="18"/>
  <c r="J476" i="18"/>
  <c r="J477" i="18"/>
  <c r="J478" i="18"/>
  <c r="J479" i="18"/>
  <c r="J480" i="18"/>
  <c r="J481" i="18"/>
  <c r="J482" i="18"/>
  <c r="J483" i="18"/>
  <c r="J484" i="18"/>
  <c r="J485" i="18"/>
  <c r="J486" i="18"/>
  <c r="J487" i="18"/>
  <c r="J488" i="18"/>
  <c r="J489" i="18"/>
  <c r="J490" i="18"/>
  <c r="J491" i="18"/>
  <c r="J492" i="18"/>
  <c r="J493" i="18"/>
  <c r="J494" i="18"/>
  <c r="J495" i="18"/>
  <c r="J496" i="18"/>
  <c r="J497" i="18"/>
  <c r="J498" i="18"/>
  <c r="J499" i="18"/>
  <c r="J500" i="18"/>
  <c r="J501" i="18"/>
  <c r="J502" i="18"/>
  <c r="J503" i="18"/>
  <c r="J504" i="18"/>
  <c r="J505" i="18"/>
  <c r="J506" i="18"/>
  <c r="J507" i="18"/>
  <c r="J508" i="18"/>
  <c r="J509" i="18"/>
  <c r="J510" i="18"/>
  <c r="J511" i="18"/>
  <c r="J512" i="18"/>
  <c r="J513" i="18"/>
  <c r="J514" i="18"/>
  <c r="J515" i="18"/>
  <c r="J516" i="18"/>
  <c r="J517" i="18"/>
  <c r="J518" i="18"/>
  <c r="J519" i="18"/>
  <c r="J520" i="18"/>
  <c r="J521" i="18"/>
  <c r="J522" i="18"/>
  <c r="J523" i="18"/>
  <c r="J524" i="18"/>
  <c r="J525" i="18"/>
  <c r="J526" i="18"/>
  <c r="J527" i="18"/>
  <c r="J528" i="18"/>
  <c r="J529" i="18"/>
  <c r="J530" i="18"/>
  <c r="J531" i="18"/>
  <c r="J532" i="18"/>
  <c r="J533" i="18"/>
  <c r="J534" i="18"/>
  <c r="J535" i="18"/>
  <c r="J536" i="18"/>
  <c r="J537" i="18"/>
  <c r="J538" i="18"/>
  <c r="J539" i="18"/>
  <c r="J540" i="18"/>
  <c r="J541" i="18"/>
  <c r="J542" i="18"/>
  <c r="J543" i="18"/>
  <c r="J544" i="18"/>
  <c r="J545" i="18"/>
  <c r="J546" i="18"/>
  <c r="J547" i="18"/>
  <c r="J548" i="18"/>
  <c r="J549" i="18"/>
  <c r="J550" i="18"/>
  <c r="J551" i="18"/>
  <c r="J552" i="18"/>
  <c r="J553" i="18"/>
  <c r="J554" i="18"/>
  <c r="J555" i="18"/>
  <c r="J556" i="18"/>
  <c r="J557" i="18"/>
  <c r="J558" i="18"/>
  <c r="J559" i="18"/>
  <c r="J560" i="18"/>
  <c r="J561" i="18"/>
  <c r="J562" i="18"/>
  <c r="J563" i="18"/>
  <c r="J564" i="18"/>
  <c r="J565" i="18"/>
  <c r="J566" i="18"/>
  <c r="J567" i="18"/>
  <c r="J568" i="18"/>
  <c r="J569" i="18"/>
  <c r="J570" i="18"/>
  <c r="J571" i="18"/>
  <c r="J572" i="18"/>
  <c r="J573" i="18"/>
  <c r="J574" i="18"/>
  <c r="J575" i="18"/>
  <c r="J576" i="18"/>
  <c r="J577" i="18"/>
  <c r="J578" i="18"/>
  <c r="J579" i="18"/>
  <c r="J580" i="18"/>
  <c r="J581" i="18"/>
  <c r="J582" i="18"/>
  <c r="J583" i="18"/>
  <c r="J584" i="18"/>
  <c r="J585" i="18"/>
  <c r="J586" i="18"/>
  <c r="J587" i="18"/>
  <c r="J588" i="18"/>
  <c r="J589" i="18"/>
  <c r="J590" i="18"/>
  <c r="J591" i="18"/>
  <c r="J592" i="18"/>
  <c r="J593" i="18"/>
  <c r="J594" i="18"/>
  <c r="J595" i="18"/>
  <c r="J596" i="18"/>
  <c r="J597" i="18"/>
  <c r="J598" i="18"/>
  <c r="J599" i="18"/>
  <c r="J600" i="18"/>
  <c r="J601" i="18"/>
  <c r="J602" i="18"/>
  <c r="J603" i="18"/>
  <c r="J604" i="18"/>
  <c r="J605" i="18"/>
  <c r="J606" i="18"/>
  <c r="J607" i="18"/>
  <c r="J608" i="18"/>
  <c r="J609" i="18"/>
  <c r="J610" i="18"/>
  <c r="J611" i="18"/>
  <c r="J612" i="18"/>
  <c r="J613" i="18"/>
  <c r="J614" i="18"/>
  <c r="J615" i="18"/>
  <c r="J616" i="18"/>
  <c r="J617" i="18"/>
  <c r="J618" i="18"/>
  <c r="J619" i="18"/>
  <c r="J620" i="18"/>
  <c r="J621" i="18"/>
  <c r="J622" i="18"/>
  <c r="J623" i="18"/>
  <c r="J624" i="18"/>
  <c r="J625" i="18"/>
  <c r="J626" i="18"/>
  <c r="J627" i="18"/>
  <c r="J628" i="18"/>
  <c r="J629" i="18"/>
  <c r="J630" i="18"/>
  <c r="J631" i="18"/>
  <c r="J632" i="18"/>
  <c r="J633" i="18"/>
  <c r="J634" i="18"/>
  <c r="J635" i="18"/>
  <c r="J636" i="18"/>
  <c r="J637" i="18"/>
  <c r="J638" i="18"/>
  <c r="J639" i="18"/>
  <c r="J640" i="18"/>
  <c r="J641" i="18"/>
  <c r="J642" i="18"/>
  <c r="J643" i="18"/>
  <c r="J644" i="18"/>
  <c r="J645" i="18"/>
  <c r="J646" i="18"/>
  <c r="J647" i="18"/>
  <c r="J648" i="18"/>
  <c r="J649" i="18"/>
  <c r="J650" i="18"/>
  <c r="J651" i="18"/>
  <c r="J652" i="18"/>
  <c r="J653" i="18"/>
  <c r="J654" i="18"/>
  <c r="J655" i="18"/>
  <c r="J656" i="18"/>
  <c r="J657" i="18"/>
  <c r="J658" i="18"/>
  <c r="J659" i="18"/>
  <c r="J660" i="18"/>
  <c r="J661" i="18"/>
  <c r="J662" i="18"/>
  <c r="J663" i="18"/>
  <c r="J664" i="18"/>
  <c r="J665" i="18"/>
  <c r="J666" i="18"/>
  <c r="J667" i="18"/>
  <c r="J668" i="18"/>
  <c r="J669" i="18"/>
  <c r="J670" i="18"/>
  <c r="J671" i="18"/>
  <c r="J672" i="18"/>
  <c r="J673" i="18"/>
  <c r="J674" i="18"/>
  <c r="J675" i="18"/>
  <c r="J676" i="18"/>
  <c r="J677" i="18"/>
  <c r="J678" i="18"/>
  <c r="J679" i="18"/>
  <c r="J680" i="18"/>
  <c r="J681" i="18"/>
  <c r="J682" i="18"/>
  <c r="J683" i="18"/>
  <c r="J684" i="18"/>
  <c r="J685" i="18"/>
  <c r="J686" i="18"/>
  <c r="J687" i="18"/>
  <c r="J688" i="18"/>
  <c r="J689" i="18"/>
  <c r="J690" i="18"/>
  <c r="J691" i="18"/>
  <c r="J692" i="18"/>
  <c r="J693" i="18"/>
  <c r="J694" i="18"/>
  <c r="J695" i="18"/>
  <c r="J696" i="18"/>
  <c r="J697" i="18"/>
  <c r="J698" i="18"/>
  <c r="J699" i="18"/>
  <c r="J700" i="18"/>
  <c r="J701" i="18"/>
  <c r="J702" i="18"/>
  <c r="J703" i="18"/>
  <c r="J704" i="18"/>
  <c r="J705" i="18"/>
  <c r="J706" i="18"/>
  <c r="J707" i="18"/>
  <c r="J708" i="18"/>
  <c r="J709" i="18"/>
  <c r="J710" i="18"/>
  <c r="J711" i="18"/>
  <c r="J712" i="18"/>
  <c r="J713" i="18"/>
  <c r="J714" i="18"/>
  <c r="J715" i="18"/>
  <c r="J716" i="18"/>
  <c r="J2" i="18"/>
  <c r="I3" i="18"/>
  <c r="I4" i="18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98" i="18"/>
  <c r="I99" i="18"/>
  <c r="I100" i="18"/>
  <c r="I101" i="18"/>
  <c r="I102" i="18"/>
  <c r="I103" i="18"/>
  <c r="I104" i="18"/>
  <c r="I105" i="18"/>
  <c r="I106" i="18"/>
  <c r="I107" i="18"/>
  <c r="I108" i="18"/>
  <c r="I109" i="18"/>
  <c r="I110" i="18"/>
  <c r="I111" i="18"/>
  <c r="I112" i="18"/>
  <c r="I113" i="18"/>
  <c r="I114" i="18"/>
  <c r="I115" i="18"/>
  <c r="I116" i="18"/>
  <c r="I117" i="18"/>
  <c r="I118" i="18"/>
  <c r="I119" i="18"/>
  <c r="I120" i="18"/>
  <c r="I121" i="18"/>
  <c r="I122" i="18"/>
  <c r="I123" i="18"/>
  <c r="I124" i="18"/>
  <c r="I125" i="18"/>
  <c r="I126" i="18"/>
  <c r="I127" i="18"/>
  <c r="I128" i="18"/>
  <c r="I129" i="18"/>
  <c r="I130" i="18"/>
  <c r="I131" i="18"/>
  <c r="I132" i="18"/>
  <c r="I133" i="18"/>
  <c r="I134" i="18"/>
  <c r="I135" i="18"/>
  <c r="I136" i="18"/>
  <c r="I137" i="18"/>
  <c r="I138" i="18"/>
  <c r="I139" i="18"/>
  <c r="I140" i="18"/>
  <c r="I141" i="18"/>
  <c r="I142" i="18"/>
  <c r="I143" i="18"/>
  <c r="I144" i="18"/>
  <c r="I145" i="18"/>
  <c r="I146" i="18"/>
  <c r="I147" i="18"/>
  <c r="I148" i="18"/>
  <c r="I149" i="18"/>
  <c r="I150" i="18"/>
  <c r="I151" i="18"/>
  <c r="I152" i="18"/>
  <c r="I153" i="18"/>
  <c r="I154" i="18"/>
  <c r="I155" i="18"/>
  <c r="I156" i="18"/>
  <c r="I157" i="18"/>
  <c r="I158" i="18"/>
  <c r="I159" i="18"/>
  <c r="I160" i="18"/>
  <c r="I161" i="18"/>
  <c r="I162" i="18"/>
  <c r="I163" i="18"/>
  <c r="I164" i="18"/>
  <c r="I165" i="18"/>
  <c r="I166" i="18"/>
  <c r="I167" i="18"/>
  <c r="I168" i="18"/>
  <c r="I169" i="18"/>
  <c r="I170" i="18"/>
  <c r="I171" i="18"/>
  <c r="I172" i="18"/>
  <c r="I173" i="18"/>
  <c r="I174" i="18"/>
  <c r="I175" i="18"/>
  <c r="I176" i="18"/>
  <c r="I177" i="18"/>
  <c r="I178" i="18"/>
  <c r="I179" i="18"/>
  <c r="I180" i="18"/>
  <c r="I181" i="18"/>
  <c r="I182" i="18"/>
  <c r="I183" i="18"/>
  <c r="I184" i="18"/>
  <c r="I185" i="18"/>
  <c r="I186" i="18"/>
  <c r="I187" i="18"/>
  <c r="I188" i="18"/>
  <c r="I189" i="18"/>
  <c r="I190" i="18"/>
  <c r="I191" i="18"/>
  <c r="I192" i="18"/>
  <c r="I193" i="18"/>
  <c r="I194" i="18"/>
  <c r="I195" i="18"/>
  <c r="I196" i="18"/>
  <c r="I197" i="18"/>
  <c r="I198" i="18"/>
  <c r="I199" i="18"/>
  <c r="I200" i="18"/>
  <c r="I201" i="18"/>
  <c r="I202" i="18"/>
  <c r="I203" i="18"/>
  <c r="I204" i="18"/>
  <c r="I205" i="18"/>
  <c r="I206" i="18"/>
  <c r="I207" i="18"/>
  <c r="I208" i="18"/>
  <c r="I209" i="18"/>
  <c r="I210" i="18"/>
  <c r="I211" i="18"/>
  <c r="I212" i="18"/>
  <c r="I213" i="18"/>
  <c r="I214" i="18"/>
  <c r="I215" i="18"/>
  <c r="I216" i="18"/>
  <c r="I217" i="18"/>
  <c r="I218" i="18"/>
  <c r="I219" i="18"/>
  <c r="I220" i="18"/>
  <c r="I221" i="18"/>
  <c r="I222" i="18"/>
  <c r="I223" i="18"/>
  <c r="I224" i="18"/>
  <c r="I225" i="18"/>
  <c r="I226" i="18"/>
  <c r="I227" i="18"/>
  <c r="I228" i="18"/>
  <c r="I229" i="18"/>
  <c r="I230" i="18"/>
  <c r="I231" i="18"/>
  <c r="I232" i="18"/>
  <c r="I233" i="18"/>
  <c r="I234" i="18"/>
  <c r="I235" i="18"/>
  <c r="I236" i="18"/>
  <c r="I237" i="18"/>
  <c r="I238" i="18"/>
  <c r="I239" i="18"/>
  <c r="I240" i="18"/>
  <c r="I241" i="18"/>
  <c r="I242" i="18"/>
  <c r="I243" i="18"/>
  <c r="I244" i="18"/>
  <c r="I245" i="18"/>
  <c r="I246" i="18"/>
  <c r="I247" i="18"/>
  <c r="I248" i="18"/>
  <c r="I249" i="18"/>
  <c r="I250" i="18"/>
  <c r="I251" i="18"/>
  <c r="I252" i="18"/>
  <c r="I253" i="18"/>
  <c r="I254" i="18"/>
  <c r="I255" i="18"/>
  <c r="I256" i="18"/>
  <c r="I257" i="18"/>
  <c r="I258" i="18"/>
  <c r="I259" i="18"/>
  <c r="I260" i="18"/>
  <c r="I261" i="18"/>
  <c r="I262" i="18"/>
  <c r="I263" i="18"/>
  <c r="I264" i="18"/>
  <c r="I265" i="18"/>
  <c r="I266" i="18"/>
  <c r="I267" i="18"/>
  <c r="I268" i="18"/>
  <c r="I269" i="18"/>
  <c r="I270" i="18"/>
  <c r="I271" i="18"/>
  <c r="I272" i="18"/>
  <c r="I273" i="18"/>
  <c r="I274" i="18"/>
  <c r="I275" i="18"/>
  <c r="I276" i="18"/>
  <c r="I277" i="18"/>
  <c r="I278" i="18"/>
  <c r="I279" i="18"/>
  <c r="I280" i="18"/>
  <c r="I281" i="18"/>
  <c r="I282" i="18"/>
  <c r="I283" i="18"/>
  <c r="I284" i="18"/>
  <c r="I285" i="18"/>
  <c r="I286" i="18"/>
  <c r="I287" i="18"/>
  <c r="I288" i="18"/>
  <c r="I289" i="18"/>
  <c r="I290" i="18"/>
  <c r="I291" i="18"/>
  <c r="I292" i="18"/>
  <c r="I293" i="18"/>
  <c r="I294" i="18"/>
  <c r="I295" i="18"/>
  <c r="I296" i="18"/>
  <c r="I297" i="18"/>
  <c r="I298" i="18"/>
  <c r="I299" i="18"/>
  <c r="I300" i="18"/>
  <c r="I301" i="18"/>
  <c r="I302" i="18"/>
  <c r="I303" i="18"/>
  <c r="I304" i="18"/>
  <c r="I305" i="18"/>
  <c r="I306" i="18"/>
  <c r="I307" i="18"/>
  <c r="I308" i="18"/>
  <c r="I309" i="18"/>
  <c r="I310" i="18"/>
  <c r="I311" i="18"/>
  <c r="I312" i="18"/>
  <c r="I313" i="18"/>
  <c r="I314" i="18"/>
  <c r="I315" i="18"/>
  <c r="I316" i="18"/>
  <c r="I317" i="18"/>
  <c r="I318" i="18"/>
  <c r="I319" i="18"/>
  <c r="I320" i="18"/>
  <c r="I321" i="18"/>
  <c r="I322" i="18"/>
  <c r="I323" i="18"/>
  <c r="I324" i="18"/>
  <c r="I325" i="18"/>
  <c r="I326" i="18"/>
  <c r="I327" i="18"/>
  <c r="I328" i="18"/>
  <c r="I329" i="18"/>
  <c r="I330" i="18"/>
  <c r="I331" i="18"/>
  <c r="I332" i="18"/>
  <c r="I333" i="18"/>
  <c r="I334" i="18"/>
  <c r="I335" i="18"/>
  <c r="I336" i="18"/>
  <c r="I337" i="18"/>
  <c r="I338" i="18"/>
  <c r="I339" i="18"/>
  <c r="I340" i="18"/>
  <c r="I341" i="18"/>
  <c r="I342" i="18"/>
  <c r="I343" i="18"/>
  <c r="I344" i="18"/>
  <c r="I345" i="18"/>
  <c r="I346" i="18"/>
  <c r="I347" i="18"/>
  <c r="I348" i="18"/>
  <c r="I349" i="18"/>
  <c r="I350" i="18"/>
  <c r="I351" i="18"/>
  <c r="I352" i="18"/>
  <c r="I353" i="18"/>
  <c r="I354" i="18"/>
  <c r="I355" i="18"/>
  <c r="I356" i="18"/>
  <c r="I357" i="18"/>
  <c r="I358" i="18"/>
  <c r="I359" i="18"/>
  <c r="I360" i="18"/>
  <c r="I361" i="18"/>
  <c r="I362" i="18"/>
  <c r="I363" i="18"/>
  <c r="I364" i="18"/>
  <c r="I365" i="18"/>
  <c r="I366" i="18"/>
  <c r="I367" i="18"/>
  <c r="I368" i="18"/>
  <c r="I369" i="18"/>
  <c r="I370" i="18"/>
  <c r="I371" i="18"/>
  <c r="I372" i="18"/>
  <c r="I373" i="18"/>
  <c r="I374" i="18"/>
  <c r="I375" i="18"/>
  <c r="I376" i="18"/>
  <c r="I377" i="18"/>
  <c r="I378" i="18"/>
  <c r="I379" i="18"/>
  <c r="I380" i="18"/>
  <c r="I381" i="18"/>
  <c r="I382" i="18"/>
  <c r="I383" i="18"/>
  <c r="I384" i="18"/>
  <c r="I385" i="18"/>
  <c r="I386" i="18"/>
  <c r="I387" i="18"/>
  <c r="I388" i="18"/>
  <c r="I389" i="18"/>
  <c r="I390" i="18"/>
  <c r="I391" i="18"/>
  <c r="I392" i="18"/>
  <c r="I393" i="18"/>
  <c r="I394" i="18"/>
  <c r="I395" i="18"/>
  <c r="I396" i="18"/>
  <c r="I397" i="18"/>
  <c r="I398" i="18"/>
  <c r="I399" i="18"/>
  <c r="I400" i="18"/>
  <c r="I401" i="18"/>
  <c r="I402" i="18"/>
  <c r="I403" i="18"/>
  <c r="I404" i="18"/>
  <c r="I405" i="18"/>
  <c r="I406" i="18"/>
  <c r="I407" i="18"/>
  <c r="I408" i="18"/>
  <c r="I409" i="18"/>
  <c r="I410" i="18"/>
  <c r="I411" i="18"/>
  <c r="I412" i="18"/>
  <c r="I413" i="18"/>
  <c r="I414" i="18"/>
  <c r="I415" i="18"/>
  <c r="I416" i="18"/>
  <c r="I417" i="18"/>
  <c r="I418" i="18"/>
  <c r="I419" i="18"/>
  <c r="I420" i="18"/>
  <c r="I421" i="18"/>
  <c r="I422" i="18"/>
  <c r="I423" i="18"/>
  <c r="I424" i="18"/>
  <c r="I425" i="18"/>
  <c r="I426" i="18"/>
  <c r="I427" i="18"/>
  <c r="I428" i="18"/>
  <c r="I429" i="18"/>
  <c r="I430" i="18"/>
  <c r="I431" i="18"/>
  <c r="I432" i="18"/>
  <c r="I433" i="18"/>
  <c r="I434" i="18"/>
  <c r="I435" i="18"/>
  <c r="I436" i="18"/>
  <c r="I437" i="18"/>
  <c r="I438" i="18"/>
  <c r="I439" i="18"/>
  <c r="I440" i="18"/>
  <c r="I441" i="18"/>
  <c r="I442" i="18"/>
  <c r="I443" i="18"/>
  <c r="I444" i="18"/>
  <c r="I445" i="18"/>
  <c r="I446" i="18"/>
  <c r="I447" i="18"/>
  <c r="I448" i="18"/>
  <c r="I449" i="18"/>
  <c r="I450" i="18"/>
  <c r="I451" i="18"/>
  <c r="I452" i="18"/>
  <c r="I453" i="18"/>
  <c r="I454" i="18"/>
  <c r="I455" i="18"/>
  <c r="I456" i="18"/>
  <c r="I457" i="18"/>
  <c r="I458" i="18"/>
  <c r="I459" i="18"/>
  <c r="I460" i="18"/>
  <c r="I461" i="18"/>
  <c r="I462" i="18"/>
  <c r="I463" i="18"/>
  <c r="I464" i="18"/>
  <c r="I465" i="18"/>
  <c r="I466" i="18"/>
  <c r="I467" i="18"/>
  <c r="I468" i="18"/>
  <c r="I469" i="18"/>
  <c r="I470" i="18"/>
  <c r="I471" i="18"/>
  <c r="I472" i="18"/>
  <c r="I473" i="18"/>
  <c r="I474" i="18"/>
  <c r="I475" i="18"/>
  <c r="I476" i="18"/>
  <c r="I477" i="18"/>
  <c r="I478" i="18"/>
  <c r="I479" i="18"/>
  <c r="I480" i="18"/>
  <c r="I481" i="18"/>
  <c r="I482" i="18"/>
  <c r="I483" i="18"/>
  <c r="I484" i="18"/>
  <c r="I485" i="18"/>
  <c r="I486" i="18"/>
  <c r="I487" i="18"/>
  <c r="I488" i="18"/>
  <c r="I489" i="18"/>
  <c r="I490" i="18"/>
  <c r="I491" i="18"/>
  <c r="I492" i="18"/>
  <c r="I493" i="18"/>
  <c r="I494" i="18"/>
  <c r="I495" i="18"/>
  <c r="I496" i="18"/>
  <c r="I497" i="18"/>
  <c r="I498" i="18"/>
  <c r="I499" i="18"/>
  <c r="I500" i="18"/>
  <c r="I501" i="18"/>
  <c r="I502" i="18"/>
  <c r="I503" i="18"/>
  <c r="I504" i="18"/>
  <c r="I505" i="18"/>
  <c r="I506" i="18"/>
  <c r="I507" i="18"/>
  <c r="I508" i="18"/>
  <c r="I509" i="18"/>
  <c r="I510" i="18"/>
  <c r="I511" i="18"/>
  <c r="I512" i="18"/>
  <c r="I513" i="18"/>
  <c r="I514" i="18"/>
  <c r="I515" i="18"/>
  <c r="I516" i="18"/>
  <c r="I517" i="18"/>
  <c r="I518" i="18"/>
  <c r="I519" i="18"/>
  <c r="I520" i="18"/>
  <c r="I521" i="18"/>
  <c r="I522" i="18"/>
  <c r="I523" i="18"/>
  <c r="I524" i="18"/>
  <c r="I525" i="18"/>
  <c r="I526" i="18"/>
  <c r="I527" i="18"/>
  <c r="I528" i="18"/>
  <c r="I529" i="18"/>
  <c r="I530" i="18"/>
  <c r="I531" i="18"/>
  <c r="I532" i="18"/>
  <c r="I533" i="18"/>
  <c r="I534" i="18"/>
  <c r="I535" i="18"/>
  <c r="I536" i="18"/>
  <c r="I537" i="18"/>
  <c r="I538" i="18"/>
  <c r="I539" i="18"/>
  <c r="I540" i="18"/>
  <c r="I541" i="18"/>
  <c r="I542" i="18"/>
  <c r="I543" i="18"/>
  <c r="I544" i="18"/>
  <c r="I545" i="18"/>
  <c r="I546" i="18"/>
  <c r="I547" i="18"/>
  <c r="I548" i="18"/>
  <c r="I549" i="18"/>
  <c r="I550" i="18"/>
  <c r="I551" i="18"/>
  <c r="I552" i="18"/>
  <c r="I553" i="18"/>
  <c r="I554" i="18"/>
  <c r="I555" i="18"/>
  <c r="I556" i="18"/>
  <c r="I557" i="18"/>
  <c r="I558" i="18"/>
  <c r="I559" i="18"/>
  <c r="I560" i="18"/>
  <c r="I561" i="18"/>
  <c r="I562" i="18"/>
  <c r="I563" i="18"/>
  <c r="I564" i="18"/>
  <c r="I565" i="18"/>
  <c r="I566" i="18"/>
  <c r="I567" i="18"/>
  <c r="I568" i="18"/>
  <c r="I569" i="18"/>
  <c r="I570" i="18"/>
  <c r="I571" i="18"/>
  <c r="I572" i="18"/>
  <c r="I573" i="18"/>
  <c r="I574" i="18"/>
  <c r="I575" i="18"/>
  <c r="I576" i="18"/>
  <c r="I577" i="18"/>
  <c r="I578" i="18"/>
  <c r="I579" i="18"/>
  <c r="I580" i="18"/>
  <c r="I581" i="18"/>
  <c r="I582" i="18"/>
  <c r="I583" i="18"/>
  <c r="I584" i="18"/>
  <c r="I585" i="18"/>
  <c r="I586" i="18"/>
  <c r="I587" i="18"/>
  <c r="I588" i="18"/>
  <c r="I589" i="18"/>
  <c r="I590" i="18"/>
  <c r="I591" i="18"/>
  <c r="I592" i="18"/>
  <c r="I593" i="18"/>
  <c r="I594" i="18"/>
  <c r="I595" i="18"/>
  <c r="I596" i="18"/>
  <c r="I597" i="18"/>
  <c r="I598" i="18"/>
  <c r="I599" i="18"/>
  <c r="I600" i="18"/>
  <c r="I601" i="18"/>
  <c r="I602" i="18"/>
  <c r="I603" i="18"/>
  <c r="I604" i="18"/>
  <c r="I605" i="18"/>
  <c r="I606" i="18"/>
  <c r="I607" i="18"/>
  <c r="I608" i="18"/>
  <c r="I609" i="18"/>
  <c r="I610" i="18"/>
  <c r="I611" i="18"/>
  <c r="I612" i="18"/>
  <c r="I613" i="18"/>
  <c r="I614" i="18"/>
  <c r="I615" i="18"/>
  <c r="I616" i="18"/>
  <c r="I617" i="18"/>
  <c r="I618" i="18"/>
  <c r="I619" i="18"/>
  <c r="I620" i="18"/>
  <c r="I621" i="18"/>
  <c r="I622" i="18"/>
  <c r="I623" i="18"/>
  <c r="I624" i="18"/>
  <c r="I625" i="18"/>
  <c r="I626" i="18"/>
  <c r="I627" i="18"/>
  <c r="I628" i="18"/>
  <c r="I629" i="18"/>
  <c r="I630" i="18"/>
  <c r="I631" i="18"/>
  <c r="I632" i="18"/>
  <c r="I633" i="18"/>
  <c r="I634" i="18"/>
  <c r="I635" i="18"/>
  <c r="I636" i="18"/>
  <c r="I637" i="18"/>
  <c r="I638" i="18"/>
  <c r="I639" i="18"/>
  <c r="I640" i="18"/>
  <c r="I641" i="18"/>
  <c r="I642" i="18"/>
  <c r="I643" i="18"/>
  <c r="I644" i="18"/>
  <c r="I645" i="18"/>
  <c r="I646" i="18"/>
  <c r="I647" i="18"/>
  <c r="I648" i="18"/>
  <c r="I649" i="18"/>
  <c r="I650" i="18"/>
  <c r="I651" i="18"/>
  <c r="I652" i="18"/>
  <c r="I653" i="18"/>
  <c r="I654" i="18"/>
  <c r="I655" i="18"/>
  <c r="I656" i="18"/>
  <c r="I657" i="18"/>
  <c r="I658" i="18"/>
  <c r="I659" i="18"/>
  <c r="I660" i="18"/>
  <c r="I661" i="18"/>
  <c r="I662" i="18"/>
  <c r="I663" i="18"/>
  <c r="I664" i="18"/>
  <c r="I665" i="18"/>
  <c r="I666" i="18"/>
  <c r="I667" i="18"/>
  <c r="I668" i="18"/>
  <c r="I669" i="18"/>
  <c r="I670" i="18"/>
  <c r="I671" i="18"/>
  <c r="I672" i="18"/>
  <c r="I673" i="18"/>
  <c r="I674" i="18"/>
  <c r="I675" i="18"/>
  <c r="I676" i="18"/>
  <c r="I677" i="18"/>
  <c r="I678" i="18"/>
  <c r="I679" i="18"/>
  <c r="I680" i="18"/>
  <c r="I681" i="18"/>
  <c r="I682" i="18"/>
  <c r="I683" i="18"/>
  <c r="I684" i="18"/>
  <c r="I685" i="18"/>
  <c r="I686" i="18"/>
  <c r="I687" i="18"/>
  <c r="I688" i="18"/>
  <c r="I689" i="18"/>
  <c r="I690" i="18"/>
  <c r="I691" i="18"/>
  <c r="I692" i="18"/>
  <c r="I693" i="18"/>
  <c r="I694" i="18"/>
  <c r="I695" i="18"/>
  <c r="I696" i="18"/>
  <c r="I697" i="18"/>
  <c r="I698" i="18"/>
  <c r="I699" i="18"/>
  <c r="I700" i="18"/>
  <c r="I701" i="18"/>
  <c r="I702" i="18"/>
  <c r="I703" i="18"/>
  <c r="I704" i="18"/>
  <c r="I705" i="18"/>
  <c r="I706" i="18"/>
  <c r="I707" i="18"/>
  <c r="I708" i="18"/>
  <c r="I709" i="18"/>
  <c r="I710" i="18"/>
  <c r="I711" i="18"/>
  <c r="I712" i="18"/>
  <c r="I713" i="18"/>
  <c r="I714" i="18"/>
  <c r="I715" i="18"/>
  <c r="I716" i="18"/>
  <c r="I2" i="18"/>
  <c r="H3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H119" i="18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07" i="18"/>
  <c r="H208" i="18"/>
  <c r="H209" i="18"/>
  <c r="H210" i="18"/>
  <c r="H211" i="18"/>
  <c r="H212" i="18"/>
  <c r="H213" i="18"/>
  <c r="H214" i="18"/>
  <c r="H215" i="18"/>
  <c r="H216" i="18"/>
  <c r="H217" i="18"/>
  <c r="H218" i="18"/>
  <c r="H219" i="18"/>
  <c r="H220" i="18"/>
  <c r="H221" i="18"/>
  <c r="H222" i="18"/>
  <c r="H223" i="18"/>
  <c r="H224" i="18"/>
  <c r="H225" i="18"/>
  <c r="H226" i="18"/>
  <c r="H227" i="18"/>
  <c r="H228" i="18"/>
  <c r="H229" i="18"/>
  <c r="H230" i="18"/>
  <c r="H231" i="18"/>
  <c r="H232" i="18"/>
  <c r="H233" i="18"/>
  <c r="H234" i="18"/>
  <c r="H235" i="18"/>
  <c r="H236" i="18"/>
  <c r="H237" i="18"/>
  <c r="H238" i="18"/>
  <c r="H239" i="18"/>
  <c r="H240" i="18"/>
  <c r="H241" i="18"/>
  <c r="H242" i="18"/>
  <c r="H243" i="18"/>
  <c r="H244" i="18"/>
  <c r="H245" i="18"/>
  <c r="H246" i="18"/>
  <c r="H247" i="18"/>
  <c r="H248" i="18"/>
  <c r="H249" i="18"/>
  <c r="H250" i="18"/>
  <c r="H251" i="18"/>
  <c r="H252" i="18"/>
  <c r="H253" i="18"/>
  <c r="H254" i="18"/>
  <c r="H255" i="18"/>
  <c r="H256" i="18"/>
  <c r="H257" i="18"/>
  <c r="H258" i="18"/>
  <c r="H259" i="18"/>
  <c r="H260" i="18"/>
  <c r="H261" i="18"/>
  <c r="H262" i="18"/>
  <c r="H263" i="18"/>
  <c r="H264" i="18"/>
  <c r="H265" i="18"/>
  <c r="H266" i="18"/>
  <c r="H267" i="18"/>
  <c r="H268" i="18"/>
  <c r="H269" i="18"/>
  <c r="H270" i="18"/>
  <c r="H271" i="18"/>
  <c r="H272" i="18"/>
  <c r="H273" i="18"/>
  <c r="H274" i="18"/>
  <c r="H275" i="18"/>
  <c r="H276" i="18"/>
  <c r="H277" i="18"/>
  <c r="H278" i="18"/>
  <c r="H279" i="18"/>
  <c r="H280" i="18"/>
  <c r="H281" i="18"/>
  <c r="H282" i="18"/>
  <c r="H283" i="18"/>
  <c r="H284" i="18"/>
  <c r="H285" i="18"/>
  <c r="H286" i="18"/>
  <c r="H287" i="18"/>
  <c r="H288" i="18"/>
  <c r="H289" i="18"/>
  <c r="H290" i="18"/>
  <c r="H291" i="18"/>
  <c r="H292" i="18"/>
  <c r="H293" i="18"/>
  <c r="H294" i="18"/>
  <c r="H295" i="18"/>
  <c r="H296" i="18"/>
  <c r="H297" i="18"/>
  <c r="H298" i="18"/>
  <c r="H299" i="18"/>
  <c r="H300" i="18"/>
  <c r="H301" i="18"/>
  <c r="H302" i="18"/>
  <c r="H303" i="18"/>
  <c r="H304" i="18"/>
  <c r="H305" i="18"/>
  <c r="H306" i="18"/>
  <c r="H307" i="18"/>
  <c r="H308" i="18"/>
  <c r="H309" i="18"/>
  <c r="H310" i="18"/>
  <c r="H311" i="18"/>
  <c r="H312" i="18"/>
  <c r="H313" i="18"/>
  <c r="H314" i="18"/>
  <c r="H315" i="18"/>
  <c r="H316" i="18"/>
  <c r="H317" i="18"/>
  <c r="H318" i="18"/>
  <c r="H319" i="18"/>
  <c r="H320" i="18"/>
  <c r="H321" i="18"/>
  <c r="H322" i="18"/>
  <c r="H323" i="18"/>
  <c r="H324" i="18"/>
  <c r="H325" i="18"/>
  <c r="H326" i="18"/>
  <c r="H327" i="18"/>
  <c r="H328" i="18"/>
  <c r="H329" i="18"/>
  <c r="H330" i="18"/>
  <c r="H331" i="18"/>
  <c r="H332" i="18"/>
  <c r="H333" i="18"/>
  <c r="H334" i="18"/>
  <c r="H335" i="18"/>
  <c r="H336" i="18"/>
  <c r="H337" i="18"/>
  <c r="H338" i="18"/>
  <c r="H339" i="18"/>
  <c r="H340" i="18"/>
  <c r="H341" i="18"/>
  <c r="H342" i="18"/>
  <c r="H343" i="18"/>
  <c r="H344" i="18"/>
  <c r="H345" i="18"/>
  <c r="H346" i="18"/>
  <c r="H347" i="18"/>
  <c r="H348" i="18"/>
  <c r="H349" i="18"/>
  <c r="H350" i="18"/>
  <c r="H351" i="18"/>
  <c r="H352" i="18"/>
  <c r="H353" i="18"/>
  <c r="H354" i="18"/>
  <c r="H355" i="18"/>
  <c r="H356" i="18"/>
  <c r="H357" i="18"/>
  <c r="H358" i="18"/>
  <c r="H359" i="18"/>
  <c r="H360" i="18"/>
  <c r="H361" i="18"/>
  <c r="H362" i="18"/>
  <c r="H363" i="18"/>
  <c r="H364" i="18"/>
  <c r="H365" i="18"/>
  <c r="H366" i="18"/>
  <c r="H367" i="18"/>
  <c r="H368" i="18"/>
  <c r="H369" i="18"/>
  <c r="H370" i="18"/>
  <c r="H371" i="18"/>
  <c r="H372" i="18"/>
  <c r="H373" i="18"/>
  <c r="H374" i="18"/>
  <c r="H375" i="18"/>
  <c r="H376" i="18"/>
  <c r="H377" i="18"/>
  <c r="H378" i="18"/>
  <c r="H379" i="18"/>
  <c r="H380" i="18"/>
  <c r="H381" i="18"/>
  <c r="H382" i="18"/>
  <c r="H383" i="18"/>
  <c r="H384" i="18"/>
  <c r="H385" i="18"/>
  <c r="H386" i="18"/>
  <c r="H387" i="18"/>
  <c r="H388" i="18"/>
  <c r="H389" i="18"/>
  <c r="H390" i="18"/>
  <c r="H391" i="18"/>
  <c r="H392" i="18"/>
  <c r="H393" i="18"/>
  <c r="H394" i="18"/>
  <c r="H395" i="18"/>
  <c r="H396" i="18"/>
  <c r="H397" i="18"/>
  <c r="H398" i="18"/>
  <c r="H399" i="18"/>
  <c r="H400" i="18"/>
  <c r="H401" i="18"/>
  <c r="H402" i="18"/>
  <c r="H403" i="18"/>
  <c r="H404" i="18"/>
  <c r="H405" i="18"/>
  <c r="H406" i="18"/>
  <c r="H407" i="18"/>
  <c r="H408" i="18"/>
  <c r="H409" i="18"/>
  <c r="H410" i="18"/>
  <c r="H411" i="18"/>
  <c r="H412" i="18"/>
  <c r="H413" i="18"/>
  <c r="H414" i="18"/>
  <c r="H415" i="18"/>
  <c r="H416" i="18"/>
  <c r="H417" i="18"/>
  <c r="H418" i="18"/>
  <c r="H419" i="18"/>
  <c r="H420" i="18"/>
  <c r="H421" i="18"/>
  <c r="H422" i="18"/>
  <c r="H423" i="18"/>
  <c r="H424" i="18"/>
  <c r="H425" i="18"/>
  <c r="H426" i="18"/>
  <c r="H427" i="18"/>
  <c r="H428" i="18"/>
  <c r="H429" i="18"/>
  <c r="H430" i="18"/>
  <c r="H431" i="18"/>
  <c r="H432" i="18"/>
  <c r="H433" i="18"/>
  <c r="H434" i="18"/>
  <c r="H435" i="18"/>
  <c r="H436" i="18"/>
  <c r="H437" i="18"/>
  <c r="H438" i="18"/>
  <c r="H439" i="18"/>
  <c r="H440" i="18"/>
  <c r="H441" i="18"/>
  <c r="H442" i="18"/>
  <c r="H443" i="18"/>
  <c r="H444" i="18"/>
  <c r="H445" i="18"/>
  <c r="H446" i="18"/>
  <c r="H447" i="18"/>
  <c r="H448" i="18"/>
  <c r="H449" i="18"/>
  <c r="H450" i="18"/>
  <c r="H451" i="18"/>
  <c r="H452" i="18"/>
  <c r="H453" i="18"/>
  <c r="H454" i="18"/>
  <c r="H455" i="18"/>
  <c r="H456" i="18"/>
  <c r="H457" i="18"/>
  <c r="H458" i="18"/>
  <c r="H459" i="18"/>
  <c r="H460" i="18"/>
  <c r="H461" i="18"/>
  <c r="H462" i="18"/>
  <c r="H463" i="18"/>
  <c r="H464" i="18"/>
  <c r="H465" i="18"/>
  <c r="H466" i="18"/>
  <c r="H467" i="18"/>
  <c r="H468" i="18"/>
  <c r="H469" i="18"/>
  <c r="H470" i="18"/>
  <c r="H471" i="18"/>
  <c r="H472" i="18"/>
  <c r="H473" i="18"/>
  <c r="H474" i="18"/>
  <c r="H475" i="18"/>
  <c r="H476" i="18"/>
  <c r="H477" i="18"/>
  <c r="H478" i="18"/>
  <c r="H479" i="18"/>
  <c r="H480" i="18"/>
  <c r="H481" i="18"/>
  <c r="H482" i="18"/>
  <c r="H483" i="18"/>
  <c r="H484" i="18"/>
  <c r="H485" i="18"/>
  <c r="H486" i="18"/>
  <c r="H487" i="18"/>
  <c r="H488" i="18"/>
  <c r="H489" i="18"/>
  <c r="H490" i="18"/>
  <c r="H491" i="18"/>
  <c r="H492" i="18"/>
  <c r="H493" i="18"/>
  <c r="H494" i="18"/>
  <c r="H495" i="18"/>
  <c r="H496" i="18"/>
  <c r="H497" i="18"/>
  <c r="H498" i="18"/>
  <c r="H499" i="18"/>
  <c r="H500" i="18"/>
  <c r="H501" i="18"/>
  <c r="H502" i="18"/>
  <c r="H503" i="18"/>
  <c r="H504" i="18"/>
  <c r="H505" i="18"/>
  <c r="H506" i="18"/>
  <c r="H507" i="18"/>
  <c r="H508" i="18"/>
  <c r="H509" i="18"/>
  <c r="H510" i="18"/>
  <c r="H511" i="18"/>
  <c r="H512" i="18"/>
  <c r="H513" i="18"/>
  <c r="H514" i="18"/>
  <c r="H515" i="18"/>
  <c r="H516" i="18"/>
  <c r="H517" i="18"/>
  <c r="H518" i="18"/>
  <c r="H519" i="18"/>
  <c r="H520" i="18"/>
  <c r="H521" i="18"/>
  <c r="H522" i="18"/>
  <c r="H523" i="18"/>
  <c r="H524" i="18"/>
  <c r="H525" i="18"/>
  <c r="H526" i="18"/>
  <c r="H527" i="18"/>
  <c r="H528" i="18"/>
  <c r="H529" i="18"/>
  <c r="H530" i="18"/>
  <c r="H531" i="18"/>
  <c r="H532" i="18"/>
  <c r="H533" i="18"/>
  <c r="H534" i="18"/>
  <c r="H535" i="18"/>
  <c r="H536" i="18"/>
  <c r="H537" i="18"/>
  <c r="H538" i="18"/>
  <c r="H539" i="18"/>
  <c r="H540" i="18"/>
  <c r="H541" i="18"/>
  <c r="H542" i="18"/>
  <c r="H543" i="18"/>
  <c r="H544" i="18"/>
  <c r="H545" i="18"/>
  <c r="H546" i="18"/>
  <c r="H547" i="18"/>
  <c r="H548" i="18"/>
  <c r="H549" i="18"/>
  <c r="H550" i="18"/>
  <c r="H551" i="18"/>
  <c r="H552" i="18"/>
  <c r="H553" i="18"/>
  <c r="H554" i="18"/>
  <c r="H555" i="18"/>
  <c r="H556" i="18"/>
  <c r="H557" i="18"/>
  <c r="H558" i="18"/>
  <c r="H559" i="18"/>
  <c r="H560" i="18"/>
  <c r="H561" i="18"/>
  <c r="H562" i="18"/>
  <c r="H563" i="18"/>
  <c r="H564" i="18"/>
  <c r="H565" i="18"/>
  <c r="H566" i="18"/>
  <c r="H567" i="18"/>
  <c r="H568" i="18"/>
  <c r="H569" i="18"/>
  <c r="H570" i="18"/>
  <c r="H571" i="18"/>
  <c r="H572" i="18"/>
  <c r="H573" i="18"/>
  <c r="H574" i="18"/>
  <c r="H575" i="18"/>
  <c r="H576" i="18"/>
  <c r="H577" i="18"/>
  <c r="H578" i="18"/>
  <c r="H579" i="18"/>
  <c r="H580" i="18"/>
  <c r="H581" i="18"/>
  <c r="H582" i="18"/>
  <c r="H583" i="18"/>
  <c r="H584" i="18"/>
  <c r="H585" i="18"/>
  <c r="H586" i="18"/>
  <c r="H587" i="18"/>
  <c r="H588" i="18"/>
  <c r="H589" i="18"/>
  <c r="H590" i="18"/>
  <c r="H591" i="18"/>
  <c r="H592" i="18"/>
  <c r="H593" i="18"/>
  <c r="H594" i="18"/>
  <c r="H595" i="18"/>
  <c r="H596" i="18"/>
  <c r="H597" i="18"/>
  <c r="H598" i="18"/>
  <c r="H599" i="18"/>
  <c r="H600" i="18"/>
  <c r="H601" i="18"/>
  <c r="H602" i="18"/>
  <c r="H603" i="18"/>
  <c r="H604" i="18"/>
  <c r="H605" i="18"/>
  <c r="H606" i="18"/>
  <c r="H607" i="18"/>
  <c r="H608" i="18"/>
  <c r="H609" i="18"/>
  <c r="H610" i="18"/>
  <c r="H611" i="18"/>
  <c r="H612" i="18"/>
  <c r="H613" i="18"/>
  <c r="H614" i="18"/>
  <c r="H615" i="18"/>
  <c r="H616" i="18"/>
  <c r="H617" i="18"/>
  <c r="H618" i="18"/>
  <c r="H619" i="18"/>
  <c r="H620" i="18"/>
  <c r="H621" i="18"/>
  <c r="H622" i="18"/>
  <c r="H623" i="18"/>
  <c r="H624" i="18"/>
  <c r="H625" i="18"/>
  <c r="H626" i="18"/>
  <c r="H627" i="18"/>
  <c r="H628" i="18"/>
  <c r="H629" i="18"/>
  <c r="H630" i="18"/>
  <c r="H631" i="18"/>
  <c r="H632" i="18"/>
  <c r="H633" i="18"/>
  <c r="H634" i="18"/>
  <c r="H635" i="18"/>
  <c r="H636" i="18"/>
  <c r="H637" i="18"/>
  <c r="H638" i="18"/>
  <c r="H639" i="18"/>
  <c r="H640" i="18"/>
  <c r="H641" i="18"/>
  <c r="H642" i="18"/>
  <c r="H643" i="18"/>
  <c r="H644" i="18"/>
  <c r="H645" i="18"/>
  <c r="H646" i="18"/>
  <c r="H647" i="18"/>
  <c r="H648" i="18"/>
  <c r="H649" i="18"/>
  <c r="H650" i="18"/>
  <c r="H651" i="18"/>
  <c r="H652" i="18"/>
  <c r="H653" i="18"/>
  <c r="H654" i="18"/>
  <c r="H655" i="18"/>
  <c r="H656" i="18"/>
  <c r="H657" i="18"/>
  <c r="H658" i="18"/>
  <c r="H659" i="18"/>
  <c r="H660" i="18"/>
  <c r="H661" i="18"/>
  <c r="H662" i="18"/>
  <c r="H663" i="18"/>
  <c r="H664" i="18"/>
  <c r="H665" i="18"/>
  <c r="H666" i="18"/>
  <c r="H667" i="18"/>
  <c r="H668" i="18"/>
  <c r="H669" i="18"/>
  <c r="H670" i="18"/>
  <c r="H671" i="18"/>
  <c r="H672" i="18"/>
  <c r="H673" i="18"/>
  <c r="H674" i="18"/>
  <c r="H675" i="18"/>
  <c r="H676" i="18"/>
  <c r="H677" i="18"/>
  <c r="H678" i="18"/>
  <c r="H679" i="18"/>
  <c r="H680" i="18"/>
  <c r="H681" i="18"/>
  <c r="H682" i="18"/>
  <c r="H683" i="18"/>
  <c r="H684" i="18"/>
  <c r="H685" i="18"/>
  <c r="H686" i="18"/>
  <c r="H687" i="18"/>
  <c r="H688" i="18"/>
  <c r="H689" i="18"/>
  <c r="H690" i="18"/>
  <c r="H691" i="18"/>
  <c r="H692" i="18"/>
  <c r="H693" i="18"/>
  <c r="H694" i="18"/>
  <c r="H695" i="18"/>
  <c r="H696" i="18"/>
  <c r="H697" i="18"/>
  <c r="H698" i="18"/>
  <c r="H699" i="18"/>
  <c r="H700" i="18"/>
  <c r="H701" i="18"/>
  <c r="H702" i="18"/>
  <c r="H703" i="18"/>
  <c r="H704" i="18"/>
  <c r="H705" i="18"/>
  <c r="H706" i="18"/>
  <c r="H707" i="18"/>
  <c r="H708" i="18"/>
  <c r="H709" i="18"/>
  <c r="H710" i="18"/>
  <c r="H711" i="18"/>
  <c r="H712" i="18"/>
  <c r="H713" i="18"/>
  <c r="H714" i="18"/>
  <c r="H715" i="18"/>
  <c r="H716" i="18"/>
  <c r="H2" i="18"/>
  <c r="G716" i="18"/>
  <c r="G715" i="18"/>
  <c r="G714" i="18"/>
  <c r="G713" i="18"/>
  <c r="G712" i="18"/>
  <c r="G711" i="18"/>
  <c r="G710" i="18"/>
  <c r="G709" i="18"/>
  <c r="G708" i="18"/>
  <c r="G707" i="18"/>
  <c r="G706" i="18"/>
  <c r="G705" i="18"/>
  <c r="G704" i="18"/>
  <c r="G703" i="18"/>
  <c r="G702" i="18"/>
  <c r="G701" i="18"/>
  <c r="G700" i="18"/>
  <c r="G699" i="18"/>
  <c r="G698" i="18"/>
  <c r="G697" i="18"/>
  <c r="G696" i="18"/>
  <c r="G695" i="18"/>
  <c r="G694" i="18"/>
  <c r="G693" i="18"/>
  <c r="G692" i="18"/>
  <c r="G691" i="18"/>
  <c r="G690" i="18"/>
  <c r="G689" i="18"/>
  <c r="G688" i="18"/>
  <c r="G687" i="18"/>
  <c r="G686" i="18"/>
  <c r="G685" i="18"/>
  <c r="G684" i="18"/>
  <c r="G683" i="18"/>
  <c r="G682" i="18"/>
  <c r="G681" i="18"/>
  <c r="G680" i="18"/>
  <c r="G679" i="18"/>
  <c r="G678" i="18"/>
  <c r="G677" i="18"/>
  <c r="G676" i="18"/>
  <c r="G675" i="18"/>
  <c r="G674" i="18"/>
  <c r="G673" i="18"/>
  <c r="G672" i="18"/>
  <c r="G671" i="18"/>
  <c r="G670" i="18"/>
  <c r="G669" i="18"/>
  <c r="G668" i="18"/>
  <c r="G667" i="18"/>
  <c r="G666" i="18"/>
  <c r="G665" i="18"/>
  <c r="G664" i="18"/>
  <c r="G663" i="18"/>
  <c r="G662" i="18"/>
  <c r="G661" i="18"/>
  <c r="G660" i="18"/>
  <c r="G659" i="18"/>
  <c r="G658" i="18"/>
  <c r="G657" i="18"/>
  <c r="G656" i="18"/>
  <c r="G655" i="18"/>
  <c r="G654" i="18"/>
  <c r="G653" i="18"/>
  <c r="G652" i="18"/>
  <c r="G651" i="18"/>
  <c r="G650" i="18"/>
  <c r="G649" i="18"/>
  <c r="G648" i="18"/>
  <c r="G647" i="18"/>
  <c r="G646" i="18"/>
  <c r="G645" i="18"/>
  <c r="G644" i="18"/>
  <c r="G643" i="18"/>
  <c r="G642" i="18"/>
  <c r="G641" i="18"/>
  <c r="G640" i="18"/>
  <c r="G639" i="18"/>
  <c r="G638" i="18"/>
  <c r="G637" i="18"/>
  <c r="G636" i="18"/>
  <c r="G635" i="18"/>
  <c r="G634" i="18"/>
  <c r="G633" i="18"/>
  <c r="G632" i="18"/>
  <c r="G631" i="18"/>
  <c r="G630" i="18"/>
  <c r="G629" i="18"/>
  <c r="G628" i="18"/>
  <c r="G627" i="18"/>
  <c r="G626" i="18"/>
  <c r="G625" i="18"/>
  <c r="G624" i="18"/>
  <c r="G623" i="18"/>
  <c r="G622" i="18"/>
  <c r="G621" i="18"/>
  <c r="G620" i="18"/>
  <c r="G619" i="18"/>
  <c r="G618" i="18"/>
  <c r="G617" i="18"/>
  <c r="G616" i="18"/>
  <c r="G615" i="18"/>
  <c r="G614" i="18"/>
  <c r="G613" i="18"/>
  <c r="G612" i="18"/>
  <c r="G611" i="18"/>
  <c r="G610" i="18"/>
  <c r="G609" i="18"/>
  <c r="G608" i="18"/>
  <c r="G607" i="18"/>
  <c r="G606" i="18"/>
  <c r="G605" i="18"/>
  <c r="G604" i="18"/>
  <c r="G603" i="18"/>
  <c r="G602" i="18"/>
  <c r="G601" i="18"/>
  <c r="G600" i="18"/>
  <c r="G599" i="18"/>
  <c r="G598" i="18"/>
  <c r="G597" i="18"/>
  <c r="G596" i="18"/>
  <c r="G595" i="18"/>
  <c r="G594" i="18"/>
  <c r="G593" i="18"/>
  <c r="G592" i="18"/>
  <c r="G591" i="18"/>
  <c r="G590" i="18"/>
  <c r="G589" i="18"/>
  <c r="G588" i="18"/>
  <c r="G587" i="18"/>
  <c r="G586" i="18"/>
  <c r="G585" i="18"/>
  <c r="G584" i="18"/>
  <c r="G583" i="18"/>
  <c r="G582" i="18"/>
  <c r="G581" i="18"/>
  <c r="G580" i="18"/>
  <c r="G579" i="18"/>
  <c r="G578" i="18"/>
  <c r="G577" i="18"/>
  <c r="G576" i="18"/>
  <c r="G575" i="18"/>
  <c r="G574" i="18"/>
  <c r="G573" i="18"/>
  <c r="G572" i="18"/>
  <c r="G571" i="18"/>
  <c r="G570" i="18"/>
  <c r="G569" i="18"/>
  <c r="G568" i="18"/>
  <c r="G567" i="18"/>
  <c r="G566" i="18"/>
  <c r="G565" i="18"/>
  <c r="G564" i="18"/>
  <c r="G563" i="18"/>
  <c r="G562" i="18"/>
  <c r="G561" i="18"/>
  <c r="G560" i="18"/>
  <c r="G559" i="18"/>
  <c r="G558" i="18"/>
  <c r="G557" i="18"/>
  <c r="G556" i="18"/>
  <c r="G555" i="18"/>
  <c r="G554" i="18"/>
  <c r="G553" i="18"/>
  <c r="G552" i="18"/>
  <c r="G551" i="18"/>
  <c r="G550" i="18"/>
  <c r="G549" i="18"/>
  <c r="G548" i="18"/>
  <c r="G547" i="18"/>
  <c r="G546" i="18"/>
  <c r="G545" i="18"/>
  <c r="G544" i="18"/>
  <c r="G543" i="18"/>
  <c r="G542" i="18"/>
  <c r="G541" i="18"/>
  <c r="G540" i="18"/>
  <c r="G539" i="18"/>
  <c r="G538" i="18"/>
  <c r="G537" i="18"/>
  <c r="G536" i="18"/>
  <c r="G535" i="18"/>
  <c r="G534" i="18"/>
  <c r="G533" i="18"/>
  <c r="G532" i="18"/>
  <c r="G531" i="18"/>
  <c r="G530" i="18"/>
  <c r="G529" i="18"/>
  <c r="G528" i="18"/>
  <c r="G527" i="18"/>
  <c r="G526" i="18"/>
  <c r="G525" i="18"/>
  <c r="G524" i="18"/>
  <c r="G523" i="18"/>
  <c r="G522" i="18"/>
  <c r="G521" i="18"/>
  <c r="G520" i="18"/>
  <c r="G519" i="18"/>
  <c r="G518" i="18"/>
  <c r="G517" i="18"/>
  <c r="G516" i="18"/>
  <c r="G515" i="18"/>
  <c r="G514" i="18"/>
  <c r="G513" i="18"/>
  <c r="G512" i="18"/>
  <c r="G511" i="18"/>
  <c r="G510" i="18"/>
  <c r="G509" i="18"/>
  <c r="G508" i="18"/>
  <c r="G507" i="18"/>
  <c r="G506" i="18"/>
  <c r="G505" i="18"/>
  <c r="G504" i="18"/>
  <c r="G503" i="18"/>
  <c r="G502" i="18"/>
  <c r="G501" i="18"/>
  <c r="G500" i="18"/>
  <c r="G499" i="18"/>
  <c r="G498" i="18"/>
  <c r="G497" i="18"/>
  <c r="G496" i="18"/>
  <c r="G495" i="18"/>
  <c r="G494" i="18"/>
  <c r="G493" i="18"/>
  <c r="G492" i="18"/>
  <c r="G491" i="18"/>
  <c r="G490" i="18"/>
  <c r="G489" i="18"/>
  <c r="G488" i="18"/>
  <c r="G487" i="18"/>
  <c r="G486" i="18"/>
  <c r="G485" i="18"/>
  <c r="G484" i="18"/>
  <c r="G483" i="18"/>
  <c r="G482" i="18"/>
  <c r="G481" i="18"/>
  <c r="G480" i="18"/>
  <c r="G479" i="18"/>
  <c r="G478" i="18"/>
  <c r="G477" i="18"/>
  <c r="G476" i="18"/>
  <c r="G475" i="18"/>
  <c r="G474" i="18"/>
  <c r="G473" i="18"/>
  <c r="G472" i="18"/>
  <c r="G471" i="18"/>
  <c r="G470" i="18"/>
  <c r="G469" i="18"/>
  <c r="G468" i="18"/>
  <c r="G467" i="18"/>
  <c r="G466" i="18"/>
  <c r="G465" i="18"/>
  <c r="G464" i="18"/>
  <c r="G463" i="18"/>
  <c r="G462" i="18"/>
  <c r="G461" i="18"/>
  <c r="G460" i="18"/>
  <c r="G459" i="18"/>
  <c r="G458" i="18"/>
  <c r="G457" i="18"/>
  <c r="G456" i="18"/>
  <c r="G455" i="18"/>
  <c r="G454" i="18"/>
  <c r="G453" i="18"/>
  <c r="G452" i="18"/>
  <c r="G451" i="18"/>
  <c r="G450" i="18"/>
  <c r="G449" i="18"/>
  <c r="G448" i="18"/>
  <c r="G447" i="18"/>
  <c r="G446" i="18"/>
  <c r="G445" i="18"/>
  <c r="G444" i="18"/>
  <c r="G443" i="18"/>
  <c r="G442" i="18"/>
  <c r="G441" i="18"/>
  <c r="G440" i="18"/>
  <c r="G439" i="18"/>
  <c r="G438" i="18"/>
  <c r="G437" i="18"/>
  <c r="G436" i="18"/>
  <c r="G435" i="18"/>
  <c r="G434" i="18"/>
  <c r="G433" i="18"/>
  <c r="G432" i="18"/>
  <c r="G431" i="18"/>
  <c r="G430" i="18"/>
  <c r="G429" i="18"/>
  <c r="G428" i="18"/>
  <c r="G427" i="18"/>
  <c r="G426" i="18"/>
  <c r="G425" i="18"/>
  <c r="G424" i="18"/>
  <c r="G423" i="18"/>
  <c r="G422" i="18"/>
  <c r="G421" i="18"/>
  <c r="G420" i="18"/>
  <c r="G419" i="18"/>
  <c r="G418" i="18"/>
  <c r="G417" i="18"/>
  <c r="G416" i="18"/>
  <c r="G415" i="18"/>
  <c r="G414" i="18"/>
  <c r="G413" i="18"/>
  <c r="G412" i="18"/>
  <c r="G411" i="18"/>
  <c r="G410" i="18"/>
  <c r="G409" i="18"/>
  <c r="G408" i="18"/>
  <c r="G407" i="18"/>
  <c r="G406" i="18"/>
  <c r="G405" i="18"/>
  <c r="G404" i="18"/>
  <c r="G403" i="18"/>
  <c r="G402" i="18"/>
  <c r="G401" i="18"/>
  <c r="G400" i="18"/>
  <c r="G399" i="18"/>
  <c r="G398" i="18"/>
  <c r="G397" i="18"/>
  <c r="G396" i="18"/>
  <c r="G395" i="18"/>
  <c r="G394" i="18"/>
  <c r="G393" i="18"/>
  <c r="G392" i="18"/>
  <c r="G391" i="18"/>
  <c r="G390" i="18"/>
  <c r="G389" i="18"/>
  <c r="G388" i="18"/>
  <c r="G387" i="18"/>
  <c r="G386" i="18"/>
  <c r="G385" i="18"/>
  <c r="G384" i="18"/>
  <c r="G383" i="18"/>
  <c r="G382" i="18"/>
  <c r="G381" i="18"/>
  <c r="G380" i="18"/>
  <c r="G379" i="18"/>
  <c r="G378" i="18"/>
  <c r="G377" i="18"/>
  <c r="G376" i="18"/>
  <c r="G375" i="18"/>
  <c r="G374" i="18"/>
  <c r="G373" i="18"/>
  <c r="G372" i="18"/>
  <c r="G371" i="18"/>
  <c r="G370" i="18"/>
  <c r="G369" i="18"/>
  <c r="G368" i="18"/>
  <c r="G367" i="18"/>
  <c r="G366" i="18"/>
  <c r="G365" i="18"/>
  <c r="G364" i="18"/>
  <c r="G363" i="18"/>
  <c r="G362" i="18"/>
  <c r="G361" i="18"/>
  <c r="G360" i="18"/>
  <c r="G359" i="18"/>
  <c r="G358" i="18"/>
  <c r="G357" i="18"/>
  <c r="G356" i="18"/>
  <c r="G355" i="18"/>
  <c r="G354" i="18"/>
  <c r="G353" i="18"/>
  <c r="G352" i="18"/>
  <c r="G351" i="18"/>
  <c r="G350" i="18"/>
  <c r="G349" i="18"/>
  <c r="G348" i="18"/>
  <c r="G347" i="18"/>
  <c r="G346" i="18"/>
  <c r="G345" i="18"/>
  <c r="G344" i="18"/>
  <c r="G343" i="18"/>
  <c r="G342" i="18"/>
  <c r="G341" i="18"/>
  <c r="G340" i="18"/>
  <c r="G339" i="18"/>
  <c r="G338" i="18"/>
  <c r="G337" i="18"/>
  <c r="G336" i="18"/>
  <c r="G335" i="18"/>
  <c r="G334" i="18"/>
  <c r="G333" i="18"/>
  <c r="G332" i="18"/>
  <c r="G331" i="18"/>
  <c r="G330" i="18"/>
  <c r="G329" i="18"/>
  <c r="G328" i="18"/>
  <c r="G327" i="18"/>
  <c r="G326" i="18"/>
  <c r="G325" i="18"/>
  <c r="G324" i="18"/>
  <c r="G323" i="18"/>
  <c r="G322" i="18"/>
  <c r="G321" i="18"/>
  <c r="G320" i="18"/>
  <c r="G319" i="18"/>
  <c r="G318" i="18"/>
  <c r="G317" i="18"/>
  <c r="G316" i="18"/>
  <c r="G315" i="18"/>
  <c r="G314" i="18"/>
  <c r="G313" i="18"/>
  <c r="G312" i="18"/>
  <c r="G311" i="18"/>
  <c r="G310" i="18"/>
  <c r="G309" i="18"/>
  <c r="G308" i="18"/>
  <c r="G307" i="18"/>
  <c r="G306" i="18"/>
  <c r="G305" i="18"/>
  <c r="G304" i="18"/>
  <c r="G303" i="18"/>
  <c r="G302" i="18"/>
  <c r="G301" i="18"/>
  <c r="G300" i="18"/>
  <c r="G299" i="18"/>
  <c r="G298" i="18"/>
  <c r="G297" i="18"/>
  <c r="G296" i="18"/>
  <c r="G295" i="18"/>
  <c r="G294" i="18"/>
  <c r="G293" i="18"/>
  <c r="G292" i="18"/>
  <c r="G291" i="18"/>
  <c r="G290" i="18"/>
  <c r="G289" i="18"/>
  <c r="G288" i="18"/>
  <c r="G287" i="18"/>
  <c r="G286" i="18"/>
  <c r="G285" i="18"/>
  <c r="G284" i="18"/>
  <c r="G283" i="18"/>
  <c r="G282" i="18"/>
  <c r="G281" i="18"/>
  <c r="G280" i="18"/>
  <c r="G279" i="18"/>
  <c r="G278" i="18"/>
  <c r="G277" i="18"/>
  <c r="G276" i="18"/>
  <c r="G275" i="18"/>
  <c r="G274" i="18"/>
  <c r="G273" i="18"/>
  <c r="G272" i="18"/>
  <c r="G271" i="18"/>
  <c r="G270" i="18"/>
  <c r="G269" i="18"/>
  <c r="G268" i="18"/>
  <c r="G267" i="18"/>
  <c r="G266" i="18"/>
  <c r="G265" i="18"/>
  <c r="G264" i="18"/>
  <c r="G263" i="18"/>
  <c r="G262" i="18"/>
  <c r="G261" i="18"/>
  <c r="G260" i="18"/>
  <c r="G259" i="18"/>
  <c r="G258" i="18"/>
  <c r="G257" i="18"/>
  <c r="G256" i="18"/>
  <c r="G255" i="18"/>
  <c r="G254" i="18"/>
  <c r="G253" i="18"/>
  <c r="G252" i="18"/>
  <c r="G251" i="18"/>
  <c r="G250" i="18"/>
  <c r="G249" i="18"/>
  <c r="G248" i="18"/>
  <c r="G247" i="18"/>
  <c r="G246" i="18"/>
  <c r="G245" i="18"/>
  <c r="G244" i="18"/>
  <c r="G243" i="18"/>
  <c r="G242" i="18"/>
  <c r="G241" i="18"/>
  <c r="G240" i="18"/>
  <c r="G239" i="18"/>
  <c r="G238" i="18"/>
  <c r="G237" i="18"/>
  <c r="G236" i="18"/>
  <c r="G235" i="18"/>
  <c r="G234" i="18"/>
  <c r="G233" i="18"/>
  <c r="G232" i="18"/>
  <c r="G231" i="18"/>
  <c r="G230" i="18"/>
  <c r="G229" i="18"/>
  <c r="G228" i="18"/>
  <c r="G227" i="18"/>
  <c r="G226" i="18"/>
  <c r="G225" i="18"/>
  <c r="G224" i="18"/>
  <c r="G223" i="18"/>
  <c r="G222" i="18"/>
  <c r="G221" i="18"/>
  <c r="G220" i="18"/>
  <c r="G219" i="18"/>
  <c r="G218" i="18"/>
  <c r="G217" i="18"/>
  <c r="G216" i="18"/>
  <c r="G215" i="18"/>
  <c r="G214" i="18"/>
  <c r="G213" i="18"/>
  <c r="G212" i="18"/>
  <c r="G211" i="18"/>
  <c r="G210" i="18"/>
  <c r="G209" i="18"/>
  <c r="G208" i="18"/>
  <c r="G207" i="18"/>
  <c r="G206" i="18"/>
  <c r="G205" i="18"/>
  <c r="G204" i="18"/>
  <c r="G203" i="18"/>
  <c r="G202" i="18"/>
  <c r="G201" i="18"/>
  <c r="G200" i="18"/>
  <c r="G199" i="18"/>
  <c r="G198" i="18"/>
  <c r="G197" i="18"/>
  <c r="G196" i="18"/>
  <c r="G195" i="18"/>
  <c r="G194" i="18"/>
  <c r="G193" i="18"/>
  <c r="G192" i="18"/>
  <c r="G191" i="18"/>
  <c r="G190" i="18"/>
  <c r="G189" i="18"/>
  <c r="G188" i="18"/>
  <c r="G187" i="18"/>
  <c r="G186" i="18"/>
  <c r="G185" i="18"/>
  <c r="G184" i="18"/>
  <c r="G183" i="18"/>
  <c r="G182" i="18"/>
  <c r="G181" i="18"/>
  <c r="G180" i="18"/>
  <c r="G179" i="18"/>
  <c r="G178" i="18"/>
  <c r="G177" i="18"/>
  <c r="G176" i="18"/>
  <c r="G175" i="18"/>
  <c r="G174" i="18"/>
  <c r="G173" i="18"/>
  <c r="G172" i="18"/>
  <c r="G171" i="18"/>
  <c r="G170" i="18"/>
  <c r="G169" i="18"/>
  <c r="G168" i="18"/>
  <c r="G167" i="18"/>
  <c r="G166" i="18"/>
  <c r="G165" i="18"/>
  <c r="G164" i="18"/>
  <c r="G163" i="18"/>
  <c r="G162" i="18"/>
  <c r="G161" i="18"/>
  <c r="G160" i="18"/>
  <c r="G159" i="18"/>
  <c r="G158" i="18"/>
  <c r="G157" i="18"/>
  <c r="G156" i="18"/>
  <c r="G155" i="18"/>
  <c r="G154" i="18"/>
  <c r="G153" i="18"/>
  <c r="G152" i="18"/>
  <c r="G151" i="18"/>
  <c r="G150" i="18"/>
  <c r="G149" i="18"/>
  <c r="G148" i="18"/>
  <c r="G147" i="18"/>
  <c r="G146" i="18"/>
  <c r="G145" i="18"/>
  <c r="G144" i="18"/>
  <c r="G143" i="18"/>
  <c r="G142" i="18"/>
  <c r="G141" i="18"/>
  <c r="G140" i="18"/>
  <c r="G139" i="18"/>
  <c r="G138" i="18"/>
  <c r="G137" i="18"/>
  <c r="G136" i="18"/>
  <c r="G135" i="18"/>
  <c r="G134" i="18"/>
  <c r="G133" i="18"/>
  <c r="G132" i="18"/>
  <c r="G131" i="18"/>
  <c r="G130" i="18"/>
  <c r="G129" i="18"/>
  <c r="G128" i="18"/>
  <c r="G127" i="18"/>
  <c r="G126" i="18"/>
  <c r="G125" i="18"/>
  <c r="G124" i="18"/>
  <c r="G123" i="18"/>
  <c r="G122" i="18"/>
  <c r="G121" i="18"/>
  <c r="G120" i="18"/>
  <c r="G119" i="18"/>
  <c r="G118" i="18"/>
  <c r="G117" i="18"/>
  <c r="G116" i="18"/>
  <c r="G115" i="18"/>
  <c r="G114" i="18"/>
  <c r="G113" i="18"/>
  <c r="G112" i="18"/>
  <c r="G111" i="18"/>
  <c r="G110" i="18"/>
  <c r="G109" i="18"/>
  <c r="G108" i="18"/>
  <c r="G107" i="18"/>
  <c r="G106" i="18"/>
  <c r="G105" i="18"/>
  <c r="G104" i="18"/>
  <c r="G103" i="18"/>
  <c r="G102" i="18"/>
  <c r="G101" i="18"/>
  <c r="G100" i="18"/>
  <c r="G99" i="18"/>
  <c r="G98" i="18"/>
  <c r="G97" i="18"/>
  <c r="G96" i="18"/>
  <c r="G95" i="18"/>
  <c r="G94" i="18"/>
  <c r="G93" i="18"/>
  <c r="G92" i="18"/>
  <c r="G91" i="18"/>
  <c r="G90" i="18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G3" i="18"/>
  <c r="G2" i="18"/>
  <c r="F716" i="18"/>
  <c r="F715" i="18"/>
  <c r="F714" i="18"/>
  <c r="F713" i="18"/>
  <c r="F712" i="18"/>
  <c r="F711" i="18"/>
  <c r="F710" i="18"/>
  <c r="F709" i="18"/>
  <c r="F708" i="18"/>
  <c r="F707" i="18"/>
  <c r="F706" i="18"/>
  <c r="F705" i="18"/>
  <c r="F704" i="18"/>
  <c r="F703" i="18"/>
  <c r="F702" i="18"/>
  <c r="F701" i="18"/>
  <c r="F700" i="18"/>
  <c r="F699" i="18"/>
  <c r="F698" i="18"/>
  <c r="F697" i="18"/>
  <c r="F696" i="18"/>
  <c r="F695" i="18"/>
  <c r="F694" i="18"/>
  <c r="F693" i="18"/>
  <c r="F692" i="18"/>
  <c r="F691" i="18"/>
  <c r="F690" i="18"/>
  <c r="F689" i="18"/>
  <c r="F688" i="18"/>
  <c r="F687" i="18"/>
  <c r="F686" i="18"/>
  <c r="F685" i="18"/>
  <c r="F684" i="18"/>
  <c r="F683" i="18"/>
  <c r="F682" i="18"/>
  <c r="F681" i="18"/>
  <c r="F680" i="18"/>
  <c r="F679" i="18"/>
  <c r="F678" i="18"/>
  <c r="F677" i="18"/>
  <c r="F676" i="18"/>
  <c r="F675" i="18"/>
  <c r="F674" i="18"/>
  <c r="F673" i="18"/>
  <c r="F672" i="18"/>
  <c r="F671" i="18"/>
  <c r="F670" i="18"/>
  <c r="F669" i="18"/>
  <c r="F668" i="18"/>
  <c r="F667" i="18"/>
  <c r="F666" i="18"/>
  <c r="F665" i="18"/>
  <c r="F664" i="18"/>
  <c r="F663" i="18"/>
  <c r="F662" i="18"/>
  <c r="F661" i="18"/>
  <c r="F660" i="18"/>
  <c r="F659" i="18"/>
  <c r="F658" i="18"/>
  <c r="F657" i="18"/>
  <c r="F656" i="18"/>
  <c r="F655" i="18"/>
  <c r="F654" i="18"/>
  <c r="F653" i="18"/>
  <c r="F652" i="18"/>
  <c r="F651" i="18"/>
  <c r="F650" i="18"/>
  <c r="F649" i="18"/>
  <c r="F648" i="18"/>
  <c r="F647" i="18"/>
  <c r="F646" i="18"/>
  <c r="F645" i="18"/>
  <c r="F644" i="18"/>
  <c r="F643" i="18"/>
  <c r="F642" i="18"/>
  <c r="F641" i="18"/>
  <c r="F640" i="18"/>
  <c r="F639" i="18"/>
  <c r="F638" i="18"/>
  <c r="F637" i="18"/>
  <c r="F636" i="18"/>
  <c r="F635" i="18"/>
  <c r="F634" i="18"/>
  <c r="F633" i="18"/>
  <c r="F632" i="18"/>
  <c r="F631" i="18"/>
  <c r="F630" i="18"/>
  <c r="F629" i="18"/>
  <c r="F628" i="18"/>
  <c r="F627" i="18"/>
  <c r="F626" i="18"/>
  <c r="F625" i="18"/>
  <c r="F624" i="18"/>
  <c r="F623" i="18"/>
  <c r="F622" i="18"/>
  <c r="F621" i="18"/>
  <c r="F620" i="18"/>
  <c r="F619" i="18"/>
  <c r="F618" i="18"/>
  <c r="F617" i="18"/>
  <c r="F616" i="18"/>
  <c r="F615" i="18"/>
  <c r="F614" i="18"/>
  <c r="F613" i="18"/>
  <c r="F612" i="18"/>
  <c r="F611" i="18"/>
  <c r="F610" i="18"/>
  <c r="F609" i="18"/>
  <c r="F608" i="18"/>
  <c r="F607" i="18"/>
  <c r="F606" i="18"/>
  <c r="F605" i="18"/>
  <c r="F604" i="18"/>
  <c r="F603" i="18"/>
  <c r="F602" i="18"/>
  <c r="F601" i="18"/>
  <c r="F600" i="18"/>
  <c r="F599" i="18"/>
  <c r="F598" i="18"/>
  <c r="F597" i="18"/>
  <c r="F596" i="18"/>
  <c r="F595" i="18"/>
  <c r="F594" i="18"/>
  <c r="F593" i="18"/>
  <c r="F592" i="18"/>
  <c r="F591" i="18"/>
  <c r="F590" i="18"/>
  <c r="F589" i="18"/>
  <c r="F588" i="18"/>
  <c r="F587" i="18"/>
  <c r="F586" i="18"/>
  <c r="F585" i="18"/>
  <c r="F584" i="18"/>
  <c r="F583" i="18"/>
  <c r="F582" i="18"/>
  <c r="F581" i="18"/>
  <c r="F580" i="18"/>
  <c r="F579" i="18"/>
  <c r="F578" i="18"/>
  <c r="F577" i="18"/>
  <c r="F576" i="18"/>
  <c r="F575" i="18"/>
  <c r="F574" i="18"/>
  <c r="F573" i="18"/>
  <c r="F572" i="18"/>
  <c r="F571" i="18"/>
  <c r="F570" i="18"/>
  <c r="F569" i="18"/>
  <c r="F568" i="18"/>
  <c r="F567" i="18"/>
  <c r="F566" i="18"/>
  <c r="F565" i="18"/>
  <c r="F564" i="18"/>
  <c r="F563" i="18"/>
  <c r="F562" i="18"/>
  <c r="F561" i="18"/>
  <c r="F560" i="18"/>
  <c r="F559" i="18"/>
  <c r="F558" i="18"/>
  <c r="F557" i="18"/>
  <c r="F556" i="18"/>
  <c r="F555" i="18"/>
  <c r="F554" i="18"/>
  <c r="F553" i="18"/>
  <c r="F552" i="18"/>
  <c r="F551" i="18"/>
  <c r="F550" i="18"/>
  <c r="F549" i="18"/>
  <c r="F548" i="18"/>
  <c r="F547" i="18"/>
  <c r="F546" i="18"/>
  <c r="F545" i="18"/>
  <c r="F544" i="18"/>
  <c r="F543" i="18"/>
  <c r="F542" i="18"/>
  <c r="F541" i="18"/>
  <c r="F540" i="18"/>
  <c r="F539" i="18"/>
  <c r="F538" i="18"/>
  <c r="F537" i="18"/>
  <c r="F536" i="18"/>
  <c r="F535" i="18"/>
  <c r="F534" i="18"/>
  <c r="F533" i="18"/>
  <c r="F532" i="18"/>
  <c r="F531" i="18"/>
  <c r="F530" i="18"/>
  <c r="F529" i="18"/>
  <c r="F528" i="18"/>
  <c r="F527" i="18"/>
  <c r="F526" i="18"/>
  <c r="F525" i="18"/>
  <c r="F524" i="18"/>
  <c r="F523" i="18"/>
  <c r="F522" i="18"/>
  <c r="F521" i="18"/>
  <c r="F520" i="18"/>
  <c r="F519" i="18"/>
  <c r="F518" i="18"/>
  <c r="F517" i="18"/>
  <c r="F516" i="18"/>
  <c r="F515" i="18"/>
  <c r="F514" i="18"/>
  <c r="F513" i="18"/>
  <c r="F512" i="18"/>
  <c r="F511" i="18"/>
  <c r="F510" i="18"/>
  <c r="F509" i="18"/>
  <c r="F508" i="18"/>
  <c r="F507" i="18"/>
  <c r="F506" i="18"/>
  <c r="F505" i="18"/>
  <c r="F504" i="18"/>
  <c r="F503" i="18"/>
  <c r="F502" i="18"/>
  <c r="F501" i="18"/>
  <c r="F500" i="18"/>
  <c r="F499" i="18"/>
  <c r="F498" i="18"/>
  <c r="F497" i="18"/>
  <c r="F496" i="18"/>
  <c r="F495" i="18"/>
  <c r="F494" i="18"/>
  <c r="F493" i="18"/>
  <c r="F492" i="18"/>
  <c r="F491" i="18"/>
  <c r="F490" i="18"/>
  <c r="F489" i="18"/>
  <c r="F488" i="18"/>
  <c r="F487" i="18"/>
  <c r="F486" i="18"/>
  <c r="F485" i="18"/>
  <c r="F484" i="18"/>
  <c r="F483" i="18"/>
  <c r="F482" i="18"/>
  <c r="F481" i="18"/>
  <c r="F480" i="18"/>
  <c r="F479" i="18"/>
  <c r="F478" i="18"/>
  <c r="F477" i="18"/>
  <c r="F476" i="18"/>
  <c r="F475" i="18"/>
  <c r="F474" i="18"/>
  <c r="F473" i="18"/>
  <c r="F472" i="18"/>
  <c r="F471" i="18"/>
  <c r="F470" i="18"/>
  <c r="F469" i="18"/>
  <c r="F468" i="18"/>
  <c r="F467" i="18"/>
  <c r="F466" i="18"/>
  <c r="F465" i="18"/>
  <c r="F464" i="18"/>
  <c r="F463" i="18"/>
  <c r="F462" i="18"/>
  <c r="F461" i="18"/>
  <c r="F460" i="18"/>
  <c r="F459" i="18"/>
  <c r="F458" i="18"/>
  <c r="F457" i="18"/>
  <c r="F456" i="18"/>
  <c r="F455" i="18"/>
  <c r="F454" i="18"/>
  <c r="F453" i="18"/>
  <c r="F452" i="18"/>
  <c r="F451" i="18"/>
  <c r="F450" i="18"/>
  <c r="F449" i="18"/>
  <c r="F448" i="18"/>
  <c r="F447" i="18"/>
  <c r="F446" i="18"/>
  <c r="F445" i="18"/>
  <c r="F444" i="18"/>
  <c r="F443" i="18"/>
  <c r="F442" i="18"/>
  <c r="F441" i="18"/>
  <c r="F440" i="18"/>
  <c r="F439" i="18"/>
  <c r="F438" i="18"/>
  <c r="F437" i="18"/>
  <c r="F436" i="18"/>
  <c r="F435" i="18"/>
  <c r="F434" i="18"/>
  <c r="F433" i="18"/>
  <c r="F432" i="18"/>
  <c r="F431" i="18"/>
  <c r="F430" i="18"/>
  <c r="F429" i="18"/>
  <c r="F428" i="18"/>
  <c r="F427" i="18"/>
  <c r="F426" i="18"/>
  <c r="F425" i="18"/>
  <c r="F424" i="18"/>
  <c r="F423" i="18"/>
  <c r="F422" i="18"/>
  <c r="F421" i="18"/>
  <c r="F420" i="18"/>
  <c r="F419" i="18"/>
  <c r="F418" i="18"/>
  <c r="F417" i="18"/>
  <c r="F416" i="18"/>
  <c r="F415" i="18"/>
  <c r="F414" i="18"/>
  <c r="F413" i="18"/>
  <c r="F412" i="18"/>
  <c r="F411" i="18"/>
  <c r="F410" i="18"/>
  <c r="F409" i="18"/>
  <c r="F408" i="18"/>
  <c r="F407" i="18"/>
  <c r="F406" i="18"/>
  <c r="F405" i="18"/>
  <c r="F404" i="18"/>
  <c r="F403" i="18"/>
  <c r="F402" i="18"/>
  <c r="F401" i="18"/>
  <c r="F400" i="18"/>
  <c r="F399" i="18"/>
  <c r="F398" i="18"/>
  <c r="F397" i="18"/>
  <c r="F396" i="18"/>
  <c r="F395" i="18"/>
  <c r="F394" i="18"/>
  <c r="F393" i="18"/>
  <c r="F392" i="18"/>
  <c r="F391" i="18"/>
  <c r="F390" i="18"/>
  <c r="F389" i="18"/>
  <c r="F388" i="18"/>
  <c r="F387" i="18"/>
  <c r="F386" i="18"/>
  <c r="F385" i="18"/>
  <c r="F384" i="18"/>
  <c r="F383" i="18"/>
  <c r="F382" i="18"/>
  <c r="F381" i="18"/>
  <c r="F380" i="18"/>
  <c r="F379" i="18"/>
  <c r="F378" i="18"/>
  <c r="F377" i="18"/>
  <c r="F376" i="18"/>
  <c r="F375" i="18"/>
  <c r="F374" i="18"/>
  <c r="F373" i="18"/>
  <c r="F372" i="18"/>
  <c r="F371" i="18"/>
  <c r="F370" i="18"/>
  <c r="F369" i="18"/>
  <c r="F368" i="18"/>
  <c r="F367" i="18"/>
  <c r="F366" i="18"/>
  <c r="F365" i="18"/>
  <c r="F364" i="18"/>
  <c r="F363" i="18"/>
  <c r="F362" i="18"/>
  <c r="F361" i="18"/>
  <c r="F360" i="18"/>
  <c r="F359" i="18"/>
  <c r="F358" i="18"/>
  <c r="F357" i="18"/>
  <c r="F356" i="18"/>
  <c r="F355" i="18"/>
  <c r="F354" i="18"/>
  <c r="F353" i="18"/>
  <c r="F352" i="18"/>
  <c r="F351" i="18"/>
  <c r="F350" i="18"/>
  <c r="F349" i="18"/>
  <c r="F348" i="18"/>
  <c r="F347" i="18"/>
  <c r="F346" i="18"/>
  <c r="F345" i="18"/>
  <c r="F344" i="18"/>
  <c r="F343" i="18"/>
  <c r="F342" i="18"/>
  <c r="F341" i="18"/>
  <c r="F340" i="18"/>
  <c r="F339" i="18"/>
  <c r="F338" i="18"/>
  <c r="F337" i="18"/>
  <c r="F336" i="18"/>
  <c r="F335" i="18"/>
  <c r="F334" i="18"/>
  <c r="F333" i="18"/>
  <c r="F332" i="18"/>
  <c r="F331" i="18"/>
  <c r="F330" i="18"/>
  <c r="F329" i="18"/>
  <c r="F328" i="18"/>
  <c r="F327" i="18"/>
  <c r="F326" i="18"/>
  <c r="F325" i="18"/>
  <c r="F324" i="18"/>
  <c r="F323" i="18"/>
  <c r="F322" i="18"/>
  <c r="F321" i="18"/>
  <c r="F320" i="18"/>
  <c r="F319" i="18"/>
  <c r="F318" i="18"/>
  <c r="F317" i="18"/>
  <c r="F316" i="18"/>
  <c r="F315" i="18"/>
  <c r="F314" i="18"/>
  <c r="F313" i="18"/>
  <c r="F312" i="18"/>
  <c r="F311" i="18"/>
  <c r="F310" i="18"/>
  <c r="F309" i="18"/>
  <c r="F308" i="18"/>
  <c r="F307" i="18"/>
  <c r="F306" i="18"/>
  <c r="F305" i="18"/>
  <c r="F304" i="18"/>
  <c r="F303" i="18"/>
  <c r="F302" i="18"/>
  <c r="F301" i="18"/>
  <c r="F300" i="18"/>
  <c r="F299" i="18"/>
  <c r="F298" i="18"/>
  <c r="F297" i="18"/>
  <c r="F296" i="18"/>
  <c r="F295" i="18"/>
  <c r="F294" i="18"/>
  <c r="F293" i="18"/>
  <c r="F292" i="18"/>
  <c r="F291" i="18"/>
  <c r="F290" i="18"/>
  <c r="F289" i="18"/>
  <c r="F288" i="18"/>
  <c r="F287" i="18"/>
  <c r="F286" i="18"/>
  <c r="F285" i="18"/>
  <c r="F284" i="18"/>
  <c r="F283" i="18"/>
  <c r="F282" i="18"/>
  <c r="F281" i="18"/>
  <c r="F280" i="18"/>
  <c r="F279" i="18"/>
  <c r="F278" i="18"/>
  <c r="F277" i="18"/>
  <c r="F276" i="18"/>
  <c r="F275" i="18"/>
  <c r="F274" i="18"/>
  <c r="F273" i="18"/>
  <c r="F272" i="18"/>
  <c r="F271" i="18"/>
  <c r="F270" i="18"/>
  <c r="F269" i="18"/>
  <c r="F268" i="18"/>
  <c r="F267" i="18"/>
  <c r="F266" i="18"/>
  <c r="F265" i="18"/>
  <c r="F264" i="18"/>
  <c r="F263" i="18"/>
  <c r="F262" i="18"/>
  <c r="F261" i="18"/>
  <c r="F260" i="18"/>
  <c r="F259" i="18"/>
  <c r="F258" i="18"/>
  <c r="F257" i="18"/>
  <c r="F256" i="18"/>
  <c r="F255" i="18"/>
  <c r="F254" i="18"/>
  <c r="F253" i="18"/>
  <c r="F252" i="18"/>
  <c r="F251" i="18"/>
  <c r="F250" i="18"/>
  <c r="F249" i="18"/>
  <c r="F248" i="18"/>
  <c r="F247" i="18"/>
  <c r="F246" i="18"/>
  <c r="F245" i="18"/>
  <c r="F244" i="18"/>
  <c r="F243" i="18"/>
  <c r="F242" i="18"/>
  <c r="F241" i="18"/>
  <c r="F240" i="18"/>
  <c r="F239" i="18"/>
  <c r="F238" i="18"/>
  <c r="F237" i="18"/>
  <c r="F236" i="18"/>
  <c r="F235" i="18"/>
  <c r="F234" i="18"/>
  <c r="F233" i="18"/>
  <c r="F232" i="18"/>
  <c r="F231" i="18"/>
  <c r="F230" i="18"/>
  <c r="F229" i="18"/>
  <c r="F228" i="18"/>
  <c r="F227" i="18"/>
  <c r="F226" i="18"/>
  <c r="F225" i="18"/>
  <c r="F224" i="18"/>
  <c r="F223" i="18"/>
  <c r="F222" i="18"/>
  <c r="F221" i="18"/>
  <c r="F220" i="18"/>
  <c r="F219" i="18"/>
  <c r="F218" i="18"/>
  <c r="F217" i="18"/>
  <c r="F216" i="18"/>
  <c r="F215" i="18"/>
  <c r="F214" i="18"/>
  <c r="F213" i="18"/>
  <c r="F212" i="18"/>
  <c r="F211" i="18"/>
  <c r="F210" i="18"/>
  <c r="F209" i="18"/>
  <c r="F208" i="18"/>
  <c r="F207" i="18"/>
  <c r="F206" i="18"/>
  <c r="F205" i="18"/>
  <c r="F204" i="18"/>
  <c r="F203" i="18"/>
  <c r="F202" i="18"/>
  <c r="F201" i="18"/>
  <c r="F200" i="18"/>
  <c r="F199" i="18"/>
  <c r="F198" i="18"/>
  <c r="F197" i="18"/>
  <c r="F196" i="18"/>
  <c r="F195" i="18"/>
  <c r="F194" i="18"/>
  <c r="F193" i="18"/>
  <c r="F192" i="18"/>
  <c r="F191" i="18"/>
  <c r="F190" i="18"/>
  <c r="F189" i="18"/>
  <c r="F188" i="18"/>
  <c r="F187" i="18"/>
  <c r="F186" i="18"/>
  <c r="F185" i="18"/>
  <c r="F184" i="18"/>
  <c r="F183" i="18"/>
  <c r="F182" i="18"/>
  <c r="F181" i="18"/>
  <c r="F180" i="18"/>
  <c r="F179" i="18"/>
  <c r="F178" i="18"/>
  <c r="F177" i="18"/>
  <c r="F176" i="18"/>
  <c r="F175" i="18"/>
  <c r="F174" i="18"/>
  <c r="F173" i="18"/>
  <c r="F172" i="18"/>
  <c r="F171" i="18"/>
  <c r="F170" i="18"/>
  <c r="F169" i="18"/>
  <c r="F168" i="18"/>
  <c r="F167" i="18"/>
  <c r="F166" i="18"/>
  <c r="F165" i="18"/>
  <c r="F164" i="18"/>
  <c r="F163" i="18"/>
  <c r="F162" i="18"/>
  <c r="F161" i="18"/>
  <c r="F160" i="18"/>
  <c r="F159" i="18"/>
  <c r="F158" i="18"/>
  <c r="F157" i="18"/>
  <c r="F156" i="18"/>
  <c r="F155" i="18"/>
  <c r="F154" i="18"/>
  <c r="F153" i="18"/>
  <c r="F152" i="18"/>
  <c r="F151" i="18"/>
  <c r="F150" i="18"/>
  <c r="F149" i="18"/>
  <c r="F148" i="18"/>
  <c r="F147" i="18"/>
  <c r="F146" i="18"/>
  <c r="F145" i="18"/>
  <c r="F144" i="18"/>
  <c r="F143" i="18"/>
  <c r="F142" i="18"/>
  <c r="F141" i="18"/>
  <c r="F140" i="18"/>
  <c r="F139" i="18"/>
  <c r="F138" i="18"/>
  <c r="F137" i="18"/>
  <c r="F136" i="18"/>
  <c r="F135" i="18"/>
  <c r="F134" i="18"/>
  <c r="F133" i="18"/>
  <c r="F132" i="18"/>
  <c r="F131" i="18"/>
  <c r="F130" i="18"/>
  <c r="F129" i="18"/>
  <c r="F128" i="18"/>
  <c r="F127" i="18"/>
  <c r="F126" i="18"/>
  <c r="F125" i="18"/>
  <c r="F124" i="18"/>
  <c r="F123" i="18"/>
  <c r="F122" i="18"/>
  <c r="F121" i="18"/>
  <c r="F120" i="18"/>
  <c r="F119" i="18"/>
  <c r="F118" i="18"/>
  <c r="F117" i="18"/>
  <c r="F116" i="18"/>
  <c r="F115" i="18"/>
  <c r="F114" i="18"/>
  <c r="F113" i="18"/>
  <c r="F112" i="18"/>
  <c r="F111" i="18"/>
  <c r="F110" i="18"/>
  <c r="F109" i="18"/>
  <c r="F108" i="18"/>
  <c r="F107" i="18"/>
  <c r="F106" i="18"/>
  <c r="F105" i="18"/>
  <c r="F104" i="18"/>
  <c r="F103" i="18"/>
  <c r="F102" i="18"/>
  <c r="F101" i="18"/>
  <c r="F100" i="18"/>
  <c r="F99" i="18"/>
  <c r="F98" i="18"/>
  <c r="F97" i="18"/>
  <c r="F96" i="18"/>
  <c r="F95" i="18"/>
  <c r="F94" i="18"/>
  <c r="F93" i="18"/>
  <c r="F92" i="18"/>
  <c r="F91" i="18"/>
  <c r="F90" i="18"/>
  <c r="F89" i="18"/>
  <c r="F88" i="18"/>
  <c r="F87" i="18"/>
  <c r="F86" i="18"/>
  <c r="F85" i="18"/>
  <c r="F84" i="18"/>
  <c r="F83" i="18"/>
  <c r="F82" i="18"/>
  <c r="F81" i="18"/>
  <c r="F80" i="18"/>
  <c r="F79" i="18"/>
  <c r="F78" i="18"/>
  <c r="F77" i="18"/>
  <c r="F76" i="18"/>
  <c r="F75" i="18"/>
  <c r="F74" i="18"/>
  <c r="F73" i="18"/>
  <c r="F72" i="18"/>
  <c r="F71" i="18"/>
  <c r="F70" i="18"/>
  <c r="F69" i="18"/>
  <c r="F68" i="18"/>
  <c r="F67" i="18"/>
  <c r="F66" i="18"/>
  <c r="F65" i="18"/>
  <c r="F64" i="18"/>
  <c r="F63" i="18"/>
  <c r="F62" i="18"/>
  <c r="F61" i="18"/>
  <c r="F60" i="18"/>
  <c r="F59" i="18"/>
  <c r="F58" i="18"/>
  <c r="F57" i="18"/>
  <c r="F56" i="18"/>
  <c r="F55" i="18"/>
  <c r="F54" i="18"/>
  <c r="F53" i="18"/>
  <c r="F52" i="18"/>
  <c r="F51" i="18"/>
  <c r="F50" i="18"/>
  <c r="F49" i="18"/>
  <c r="F48" i="18"/>
  <c r="F47" i="18"/>
  <c r="F46" i="18"/>
  <c r="F45" i="18"/>
  <c r="F44" i="18"/>
  <c r="F43" i="18"/>
  <c r="F42" i="18"/>
  <c r="F41" i="18"/>
  <c r="F40" i="18"/>
  <c r="F39" i="18"/>
  <c r="F38" i="18"/>
  <c r="F37" i="18"/>
  <c r="F36" i="18"/>
  <c r="F35" i="18"/>
  <c r="F34" i="18"/>
  <c r="F33" i="18"/>
  <c r="F32" i="18"/>
  <c r="F31" i="18"/>
  <c r="F30" i="18"/>
  <c r="F29" i="18"/>
  <c r="F28" i="18"/>
  <c r="F27" i="18"/>
  <c r="F26" i="18"/>
  <c r="F25" i="18"/>
  <c r="F24" i="18"/>
  <c r="F23" i="18"/>
  <c r="F22" i="18"/>
  <c r="F21" i="18"/>
  <c r="F20" i="18"/>
  <c r="F19" i="18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F3" i="18"/>
  <c r="F2" i="18"/>
  <c r="O227" i="20" l="1"/>
  <c r="X201" i="20"/>
  <c r="X202" i="20"/>
  <c r="X203" i="20"/>
  <c r="X204" i="20"/>
  <c r="X205" i="20"/>
  <c r="X206" i="20"/>
  <c r="X207" i="20"/>
  <c r="X208" i="20"/>
  <c r="X209" i="20"/>
  <c r="X210" i="20"/>
  <c r="X211" i="20"/>
  <c r="X212" i="20"/>
  <c r="X213" i="20"/>
  <c r="X214" i="20"/>
  <c r="X215" i="20"/>
  <c r="X216" i="20"/>
  <c r="X217" i="20"/>
  <c r="X218" i="20"/>
  <c r="X219" i="20"/>
  <c r="X220" i="20"/>
  <c r="X221" i="20"/>
  <c r="X222" i="20"/>
  <c r="X223" i="20"/>
  <c r="X224" i="20"/>
  <c r="X225" i="20"/>
  <c r="X226" i="20"/>
  <c r="X227" i="20"/>
  <c r="X228" i="20"/>
  <c r="X229" i="20"/>
  <c r="Y174" i="20"/>
  <c r="X230" i="20"/>
  <c r="N112" i="20"/>
  <c r="Y112" i="20" s="1"/>
  <c r="O112" i="20"/>
  <c r="P11" i="20"/>
  <c r="P56" i="20"/>
  <c r="O129" i="20"/>
  <c r="N200" i="20"/>
  <c r="Y200" i="20" s="1"/>
  <c r="P2" i="20"/>
  <c r="N42" i="20"/>
  <c r="N44" i="20"/>
  <c r="P81" i="20"/>
  <c r="P96" i="20"/>
  <c r="Y96" i="20" s="1"/>
  <c r="P113" i="20"/>
  <c r="N123" i="20"/>
  <c r="N125" i="20"/>
  <c r="O215" i="20"/>
  <c r="O17" i="20"/>
  <c r="P24" i="20"/>
  <c r="P42" i="20"/>
  <c r="O44" i="20"/>
  <c r="P123" i="20"/>
  <c r="N129" i="20"/>
  <c r="Y129" i="20" s="1"/>
  <c r="N220" i="20"/>
  <c r="N223" i="20"/>
  <c r="Y223" i="20" s="1"/>
  <c r="N10" i="20"/>
  <c r="P18" i="20"/>
  <c r="P40" i="20"/>
  <c r="O47" i="20"/>
  <c r="Y47" i="20" s="1"/>
  <c r="P94" i="20"/>
  <c r="O104" i="20"/>
  <c r="O110" i="20"/>
  <c r="O151" i="20"/>
  <c r="N153" i="20"/>
  <c r="N155" i="20"/>
  <c r="N158" i="20"/>
  <c r="O163" i="20"/>
  <c r="Y163" i="20" s="1"/>
  <c r="N165" i="20"/>
  <c r="O180" i="20"/>
  <c r="N216" i="20"/>
  <c r="O219" i="20"/>
  <c r="O10" i="20"/>
  <c r="P58" i="20"/>
  <c r="P69" i="20"/>
  <c r="O108" i="20"/>
  <c r="O136" i="20"/>
  <c r="N139" i="20"/>
  <c r="N141" i="20"/>
  <c r="P151" i="20"/>
  <c r="P153" i="20"/>
  <c r="N162" i="20"/>
  <c r="P163" i="20"/>
  <c r="P165" i="20"/>
  <c r="N179" i="20"/>
  <c r="N192" i="20"/>
  <c r="N208" i="20"/>
  <c r="P139" i="20"/>
  <c r="O162" i="20"/>
  <c r="O179" i="20"/>
  <c r="O192" i="20"/>
  <c r="O208" i="20"/>
  <c r="N9" i="20"/>
  <c r="N34" i="20"/>
  <c r="N36" i="20"/>
  <c r="N50" i="20"/>
  <c r="N52" i="20"/>
  <c r="O68" i="20"/>
  <c r="O80" i="20"/>
  <c r="P89" i="20"/>
  <c r="P107" i="20"/>
  <c r="O109" i="20"/>
  <c r="N133" i="20"/>
  <c r="N145" i="20"/>
  <c r="Y145" i="20" s="1"/>
  <c r="N147" i="20"/>
  <c r="O150" i="20"/>
  <c r="N159" i="20"/>
  <c r="N171" i="20"/>
  <c r="Y171" i="20" s="1"/>
  <c r="O172" i="20"/>
  <c r="N183" i="20"/>
  <c r="O184" i="20"/>
  <c r="P187" i="20"/>
  <c r="N196" i="20"/>
  <c r="N204" i="20"/>
  <c r="N212" i="20"/>
  <c r="O216" i="20"/>
  <c r="O220" i="20"/>
  <c r="P228" i="20"/>
  <c r="N2" i="20"/>
  <c r="P3" i="20"/>
  <c r="O9" i="20"/>
  <c r="N18" i="20"/>
  <c r="Y18" i="20" s="1"/>
  <c r="P19" i="20"/>
  <c r="N22" i="20"/>
  <c r="N24" i="20"/>
  <c r="Y24" i="20" s="1"/>
  <c r="O25" i="20"/>
  <c r="P32" i="20"/>
  <c r="P34" i="20"/>
  <c r="O36" i="20"/>
  <c r="O39" i="20"/>
  <c r="P48" i="20"/>
  <c r="P50" i="20"/>
  <c r="O52" i="20"/>
  <c r="O55" i="20"/>
  <c r="O59" i="20"/>
  <c r="N62" i="20"/>
  <c r="Y62" i="20" s="1"/>
  <c r="N64" i="20"/>
  <c r="P68" i="20"/>
  <c r="P78" i="20"/>
  <c r="P80" i="20"/>
  <c r="O88" i="20"/>
  <c r="P97" i="20"/>
  <c r="P103" i="20"/>
  <c r="P109" i="20"/>
  <c r="N113" i="20"/>
  <c r="Y113" i="20" s="1"/>
  <c r="O117" i="20"/>
  <c r="Y117" i="20" s="1"/>
  <c r="N119" i="20"/>
  <c r="P131" i="20"/>
  <c r="O133" i="20"/>
  <c r="N135" i="20"/>
  <c r="P145" i="20"/>
  <c r="O159" i="20"/>
  <c r="N161" i="20"/>
  <c r="O166" i="20"/>
  <c r="O171" i="20"/>
  <c r="P172" i="20"/>
  <c r="P181" i="20"/>
  <c r="O183" i="20"/>
  <c r="O196" i="20"/>
  <c r="O204" i="20"/>
  <c r="O212" i="20"/>
  <c r="X2" i="20"/>
  <c r="N17" i="20"/>
  <c r="Y17" i="20" s="1"/>
  <c r="P22" i="20"/>
  <c r="N58" i="20"/>
  <c r="Y58" i="20" s="1"/>
  <c r="P62" i="20"/>
  <c r="O64" i="20"/>
  <c r="P86" i="20"/>
  <c r="P88" i="20"/>
  <c r="O96" i="20"/>
  <c r="Z113" i="20"/>
  <c r="P117" i="20"/>
  <c r="N54" i="20"/>
  <c r="N60" i="20"/>
  <c r="O67" i="20"/>
  <c r="N72" i="20"/>
  <c r="O77" i="20"/>
  <c r="P84" i="20"/>
  <c r="O84" i="20"/>
  <c r="O90" i="20"/>
  <c r="P90" i="20"/>
  <c r="N93" i="20"/>
  <c r="P93" i="20"/>
  <c r="P100" i="20"/>
  <c r="O100" i="20"/>
  <c r="O114" i="20"/>
  <c r="O127" i="20"/>
  <c r="P127" i="20"/>
  <c r="N127" i="20"/>
  <c r="P137" i="20"/>
  <c r="O137" i="20"/>
  <c r="N137" i="20"/>
  <c r="O157" i="20"/>
  <c r="P157" i="20"/>
  <c r="N157" i="20"/>
  <c r="O111" i="20"/>
  <c r="P111" i="20"/>
  <c r="P121" i="20"/>
  <c r="O121" i="20"/>
  <c r="N121" i="20"/>
  <c r="Y121" i="20" s="1"/>
  <c r="N14" i="20"/>
  <c r="O21" i="20"/>
  <c r="N28" i="20"/>
  <c r="N5" i="20"/>
  <c r="O6" i="20"/>
  <c r="N13" i="20"/>
  <c r="O14" i="20"/>
  <c r="O20" i="20"/>
  <c r="P26" i="20"/>
  <c r="O28" i="20"/>
  <c r="N30" i="20"/>
  <c r="N32" i="20"/>
  <c r="Y32" i="20" s="1"/>
  <c r="Z32" i="20" s="1"/>
  <c r="O35" i="20"/>
  <c r="P38" i="20"/>
  <c r="N40" i="20"/>
  <c r="Y40" i="20" s="1"/>
  <c r="O43" i="20"/>
  <c r="Y43" i="20" s="1"/>
  <c r="P46" i="20"/>
  <c r="N48" i="20"/>
  <c r="Y48" i="20" s="1"/>
  <c r="O51" i="20"/>
  <c r="P54" i="20"/>
  <c r="N56" i="20"/>
  <c r="Y56" i="20" s="1"/>
  <c r="O60" i="20"/>
  <c r="O63" i="20"/>
  <c r="N66" i="20"/>
  <c r="P70" i="20"/>
  <c r="O72" i="20"/>
  <c r="N76" i="20"/>
  <c r="P77" i="20"/>
  <c r="N84" i="20"/>
  <c r="Y84" i="20" s="1"/>
  <c r="O93" i="20"/>
  <c r="N100" i="20"/>
  <c r="O105" i="20"/>
  <c r="N105" i="20"/>
  <c r="N128" i="20"/>
  <c r="O128" i="20"/>
  <c r="O143" i="20"/>
  <c r="P143" i="20"/>
  <c r="N143" i="20"/>
  <c r="P175" i="20"/>
  <c r="O175" i="20"/>
  <c r="N175" i="20"/>
  <c r="N73" i="20"/>
  <c r="Y73" i="20" s="1"/>
  <c r="O73" i="20"/>
  <c r="N6" i="20"/>
  <c r="P7" i="20"/>
  <c r="P15" i="20"/>
  <c r="N20" i="20"/>
  <c r="N26" i="20"/>
  <c r="N38" i="20"/>
  <c r="Y38" i="20" s="1"/>
  <c r="N46" i="20"/>
  <c r="O5" i="20"/>
  <c r="O13" i="20"/>
  <c r="Z24" i="20"/>
  <c r="P30" i="20"/>
  <c r="P66" i="20"/>
  <c r="O69" i="20"/>
  <c r="Y69" i="20" s="1"/>
  <c r="P74" i="20"/>
  <c r="O76" i="20"/>
  <c r="O82" i="20"/>
  <c r="P82" i="20"/>
  <c r="N85" i="20"/>
  <c r="P85" i="20"/>
  <c r="P92" i="20"/>
  <c r="O92" i="20"/>
  <c r="O98" i="20"/>
  <c r="P98" i="20"/>
  <c r="N101" i="20"/>
  <c r="Y101" i="20" s="1"/>
  <c r="P101" i="20"/>
  <c r="N132" i="20"/>
  <c r="O132" i="20"/>
  <c r="N144" i="20"/>
  <c r="O144" i="20"/>
  <c r="O149" i="20"/>
  <c r="P149" i="20"/>
  <c r="N149" i="20"/>
  <c r="Y149" i="20" s="1"/>
  <c r="P167" i="20"/>
  <c r="O167" i="20"/>
  <c r="N167" i="20"/>
  <c r="N176" i="20"/>
  <c r="Y176" i="20" s="1"/>
  <c r="P176" i="20"/>
  <c r="O176" i="20"/>
  <c r="Z200" i="20"/>
  <c r="P224" i="20"/>
  <c r="O224" i="20"/>
  <c r="N224" i="20"/>
  <c r="P119" i="20"/>
  <c r="O125" i="20"/>
  <c r="P135" i="20"/>
  <c r="O141" i="20"/>
  <c r="O147" i="20"/>
  <c r="O155" i="20"/>
  <c r="O158" i="20"/>
  <c r="P161" i="20"/>
  <c r="O81" i="20"/>
  <c r="Y81" i="20" s="1"/>
  <c r="O89" i="20"/>
  <c r="Y89" i="20" s="1"/>
  <c r="O97" i="20"/>
  <c r="Y97" i="20" s="1"/>
  <c r="N104" i="20"/>
  <c r="Y104" i="20" s="1"/>
  <c r="O106" i="20"/>
  <c r="Y106" i="20" s="1"/>
  <c r="N108" i="20"/>
  <c r="Y108" i="20" s="1"/>
  <c r="P115" i="20"/>
  <c r="O124" i="20"/>
  <c r="N131" i="20"/>
  <c r="O140" i="20"/>
  <c r="Y140" i="20" s="1"/>
  <c r="O146" i="20"/>
  <c r="O154" i="20"/>
  <c r="N166" i="20"/>
  <c r="Y166" i="20" s="1"/>
  <c r="N181" i="20"/>
  <c r="Y181" i="20" s="1"/>
  <c r="N185" i="20"/>
  <c r="N187" i="20"/>
  <c r="O188" i="20"/>
  <c r="O191" i="20"/>
  <c r="O195" i="20"/>
  <c r="O199" i="20"/>
  <c r="O203" i="20"/>
  <c r="O207" i="20"/>
  <c r="O211" i="20"/>
  <c r="P185" i="20"/>
  <c r="O223" i="20"/>
  <c r="N227" i="20"/>
  <c r="Y227" i="20" s="1"/>
  <c r="O228" i="20"/>
  <c r="Y228" i="20" s="1"/>
  <c r="N21" i="20"/>
  <c r="Y21" i="20" s="1"/>
  <c r="P23" i="20"/>
  <c r="N25" i="20"/>
  <c r="Y25" i="20" s="1"/>
  <c r="P27" i="20"/>
  <c r="N29" i="20"/>
  <c r="P31" i="20"/>
  <c r="N33" i="20"/>
  <c r="P35" i="20"/>
  <c r="N37" i="20"/>
  <c r="P39" i="20"/>
  <c r="N41" i="20"/>
  <c r="P43" i="20"/>
  <c r="N45" i="20"/>
  <c r="P47" i="20"/>
  <c r="N49" i="20"/>
  <c r="P51" i="20"/>
  <c r="N53" i="20"/>
  <c r="N4" i="20"/>
  <c r="N8" i="20"/>
  <c r="Y8" i="20" s="1"/>
  <c r="N12" i="20"/>
  <c r="N16" i="20"/>
  <c r="O29" i="20"/>
  <c r="O33" i="20"/>
  <c r="O37" i="20"/>
  <c r="O41" i="20"/>
  <c r="O45" i="20"/>
  <c r="O49" i="20"/>
  <c r="O53" i="20"/>
  <c r="N3" i="20"/>
  <c r="O4" i="20"/>
  <c r="N7" i="20"/>
  <c r="O8" i="20"/>
  <c r="N11" i="20"/>
  <c r="O12" i="20"/>
  <c r="N15" i="20"/>
  <c r="Y15" i="20" s="1"/>
  <c r="O16" i="20"/>
  <c r="N19" i="20"/>
  <c r="Y19" i="20" s="1"/>
  <c r="N23" i="20"/>
  <c r="Y23" i="20" s="1"/>
  <c r="N27" i="20"/>
  <c r="Y27" i="20" s="1"/>
  <c r="N31" i="20"/>
  <c r="P37" i="20"/>
  <c r="P41" i="20"/>
  <c r="P45" i="20"/>
  <c r="P49" i="20"/>
  <c r="P53" i="20"/>
  <c r="N55" i="20"/>
  <c r="Y55" i="20" s="1"/>
  <c r="P57" i="20"/>
  <c r="N57" i="20"/>
  <c r="P65" i="20"/>
  <c r="O65" i="20"/>
  <c r="N65" i="20"/>
  <c r="O57" i="20"/>
  <c r="P61" i="20"/>
  <c r="O61" i="20"/>
  <c r="N61" i="20"/>
  <c r="Y61" i="20" s="1"/>
  <c r="Z112" i="20"/>
  <c r="N70" i="20"/>
  <c r="O71" i="20"/>
  <c r="N74" i="20"/>
  <c r="Y74" i="20" s="1"/>
  <c r="O75" i="20"/>
  <c r="N78" i="20"/>
  <c r="Y78" i="20" s="1"/>
  <c r="O79" i="20"/>
  <c r="N82" i="20"/>
  <c r="O83" i="20"/>
  <c r="N86" i="20"/>
  <c r="O87" i="20"/>
  <c r="N90" i="20"/>
  <c r="Y90" i="20" s="1"/>
  <c r="O91" i="20"/>
  <c r="N94" i="20"/>
  <c r="Y94" i="20" s="1"/>
  <c r="O95" i="20"/>
  <c r="N98" i="20"/>
  <c r="Y98" i="20" s="1"/>
  <c r="O99" i="20"/>
  <c r="O102" i="20"/>
  <c r="P118" i="20"/>
  <c r="N118" i="20"/>
  <c r="Y118" i="20" s="1"/>
  <c r="P134" i="20"/>
  <c r="O134" i="20"/>
  <c r="N134" i="20"/>
  <c r="N148" i="20"/>
  <c r="P148" i="20"/>
  <c r="O148" i="20"/>
  <c r="N156" i="20"/>
  <c r="P156" i="20"/>
  <c r="O156" i="20"/>
  <c r="P59" i="20"/>
  <c r="P63" i="20"/>
  <c r="P67" i="20"/>
  <c r="Y67" i="20" s="1"/>
  <c r="P71" i="20"/>
  <c r="P75" i="20"/>
  <c r="P79" i="20"/>
  <c r="P83" i="20"/>
  <c r="P87" i="20"/>
  <c r="P91" i="20"/>
  <c r="P95" i="20"/>
  <c r="P99" i="20"/>
  <c r="P102" i="20"/>
  <c r="N103" i="20"/>
  <c r="Y103" i="20" s="1"/>
  <c r="P106" i="20"/>
  <c r="N107" i="20"/>
  <c r="Y107" i="20" s="1"/>
  <c r="P110" i="20"/>
  <c r="N111" i="20"/>
  <c r="P114" i="20"/>
  <c r="N115" i="20"/>
  <c r="Y115" i="20" s="1"/>
  <c r="N116" i="20"/>
  <c r="P116" i="20"/>
  <c r="O118" i="20"/>
  <c r="P122" i="20"/>
  <c r="N122" i="20"/>
  <c r="P130" i="20"/>
  <c r="O130" i="20"/>
  <c r="N130" i="20"/>
  <c r="Y130" i="20" s="1"/>
  <c r="N168" i="20"/>
  <c r="P168" i="20"/>
  <c r="O168" i="20"/>
  <c r="N120" i="20"/>
  <c r="P120" i="20"/>
  <c r="P126" i="20"/>
  <c r="O126" i="20"/>
  <c r="N126" i="20"/>
  <c r="Y126" i="20" s="1"/>
  <c r="P142" i="20"/>
  <c r="O142" i="20"/>
  <c r="N142" i="20"/>
  <c r="N152" i="20"/>
  <c r="P152" i="20"/>
  <c r="O152" i="20"/>
  <c r="N164" i="20"/>
  <c r="P164" i="20"/>
  <c r="O164" i="20"/>
  <c r="O173" i="20"/>
  <c r="N173" i="20"/>
  <c r="P173" i="20"/>
  <c r="O120" i="20"/>
  <c r="P138" i="20"/>
  <c r="O138" i="20"/>
  <c r="N138" i="20"/>
  <c r="Y138" i="20" s="1"/>
  <c r="N160" i="20"/>
  <c r="P160" i="20"/>
  <c r="O160" i="20"/>
  <c r="N178" i="20"/>
  <c r="P178" i="20"/>
  <c r="O178" i="20"/>
  <c r="P124" i="20"/>
  <c r="P128" i="20"/>
  <c r="P132" i="20"/>
  <c r="P136" i="20"/>
  <c r="P140" i="20"/>
  <c r="P144" i="20"/>
  <c r="O177" i="20"/>
  <c r="N177" i="20"/>
  <c r="P170" i="20"/>
  <c r="O170" i="20"/>
  <c r="Y170" i="20" s="1"/>
  <c r="N146" i="20"/>
  <c r="Y146" i="20" s="1"/>
  <c r="N150" i="20"/>
  <c r="Y150" i="20" s="1"/>
  <c r="N154" i="20"/>
  <c r="Y154" i="20" s="1"/>
  <c r="O169" i="20"/>
  <c r="N169" i="20"/>
  <c r="P174" i="20"/>
  <c r="O174" i="20"/>
  <c r="N182" i="20"/>
  <c r="Y182" i="20" s="1"/>
  <c r="P182" i="20"/>
  <c r="O182" i="20"/>
  <c r="O186" i="20"/>
  <c r="P189" i="20"/>
  <c r="N190" i="20"/>
  <c r="P193" i="20"/>
  <c r="N194" i="20"/>
  <c r="P197" i="20"/>
  <c r="Y197" i="20" s="1"/>
  <c r="N198" i="20"/>
  <c r="P201" i="20"/>
  <c r="N202" i="20"/>
  <c r="P205" i="20"/>
  <c r="N206" i="20"/>
  <c r="P209" i="20"/>
  <c r="N210" i="20"/>
  <c r="P213" i="20"/>
  <c r="Y213" i="20" s="1"/>
  <c r="N214" i="20"/>
  <c r="P217" i="20"/>
  <c r="N218" i="20"/>
  <c r="P221" i="20"/>
  <c r="N222" i="20"/>
  <c r="P225" i="20"/>
  <c r="N226" i="20"/>
  <c r="N180" i="20"/>
  <c r="Y180" i="20" s="1"/>
  <c r="N184" i="20"/>
  <c r="Y184" i="20" s="1"/>
  <c r="P186" i="20"/>
  <c r="N188" i="20"/>
  <c r="Y188" i="20" s="1"/>
  <c r="P190" i="20"/>
  <c r="N191" i="20"/>
  <c r="P194" i="20"/>
  <c r="N195" i="20"/>
  <c r="Y195" i="20" s="1"/>
  <c r="P198" i="20"/>
  <c r="N199" i="20"/>
  <c r="Y199" i="20" s="1"/>
  <c r="P202" i="20"/>
  <c r="N203" i="20"/>
  <c r="Y203" i="20" s="1"/>
  <c r="P206" i="20"/>
  <c r="N207" i="20"/>
  <c r="P210" i="20"/>
  <c r="N211" i="20"/>
  <c r="Y211" i="20" s="1"/>
  <c r="P214" i="20"/>
  <c r="N215" i="20"/>
  <c r="P218" i="20"/>
  <c r="N219" i="20"/>
  <c r="P222" i="20"/>
  <c r="P226" i="20"/>
  <c r="O229" i="20"/>
  <c r="N229" i="20"/>
  <c r="Y229" i="20" s="1"/>
  <c r="O189" i="20"/>
  <c r="Y189" i="20" s="1"/>
  <c r="O193" i="20"/>
  <c r="Y193" i="20" s="1"/>
  <c r="O197" i="20"/>
  <c r="O201" i="20"/>
  <c r="Y201" i="20" s="1"/>
  <c r="O205" i="20"/>
  <c r="Y205" i="20" s="1"/>
  <c r="O209" i="20"/>
  <c r="Y209" i="20" s="1"/>
  <c r="O213" i="20"/>
  <c r="O217" i="20"/>
  <c r="Y217" i="20" s="1"/>
  <c r="O221" i="20"/>
  <c r="Y221" i="20" s="1"/>
  <c r="O225" i="20"/>
  <c r="Y225" i="20" s="1"/>
  <c r="P230" i="20"/>
  <c r="O230" i="20"/>
  <c r="N230" i="20"/>
  <c r="Y230" i="20" s="1"/>
  <c r="I3" i="15"/>
  <c r="J3" i="15"/>
  <c r="K3" i="15"/>
  <c r="L3" i="15"/>
  <c r="M3" i="15"/>
  <c r="N3" i="15"/>
  <c r="I4" i="15"/>
  <c r="J4" i="15"/>
  <c r="K4" i="15"/>
  <c r="L4" i="15"/>
  <c r="M4" i="15"/>
  <c r="N4" i="15"/>
  <c r="I5" i="15"/>
  <c r="J5" i="15"/>
  <c r="K5" i="15"/>
  <c r="L5" i="15"/>
  <c r="M5" i="15"/>
  <c r="N5" i="15"/>
  <c r="I6" i="15"/>
  <c r="J6" i="15"/>
  <c r="K6" i="15"/>
  <c r="L6" i="15"/>
  <c r="M6" i="15"/>
  <c r="N6" i="15"/>
  <c r="I7" i="15"/>
  <c r="J7" i="15"/>
  <c r="K7" i="15"/>
  <c r="L7" i="15"/>
  <c r="M7" i="15"/>
  <c r="N7" i="15"/>
  <c r="I8" i="15"/>
  <c r="J8" i="15"/>
  <c r="K8" i="15"/>
  <c r="L8" i="15"/>
  <c r="M8" i="15"/>
  <c r="N8" i="15"/>
  <c r="I9" i="15"/>
  <c r="J9" i="15"/>
  <c r="K9" i="15"/>
  <c r="L9" i="15"/>
  <c r="M9" i="15"/>
  <c r="N9" i="15"/>
  <c r="I10" i="15"/>
  <c r="J10" i="15"/>
  <c r="K10" i="15"/>
  <c r="L10" i="15"/>
  <c r="M10" i="15"/>
  <c r="N10" i="15"/>
  <c r="I11" i="15"/>
  <c r="J11" i="15"/>
  <c r="K11" i="15"/>
  <c r="L11" i="15"/>
  <c r="M11" i="15"/>
  <c r="N11" i="15"/>
  <c r="I12" i="15"/>
  <c r="J12" i="15"/>
  <c r="K12" i="15"/>
  <c r="L12" i="15"/>
  <c r="M12" i="15"/>
  <c r="N12" i="15"/>
  <c r="I13" i="15"/>
  <c r="J13" i="15"/>
  <c r="K13" i="15"/>
  <c r="L13" i="15"/>
  <c r="M13" i="15"/>
  <c r="N13" i="15"/>
  <c r="I14" i="15"/>
  <c r="J14" i="15"/>
  <c r="K14" i="15"/>
  <c r="L14" i="15"/>
  <c r="M14" i="15"/>
  <c r="N14" i="15"/>
  <c r="I15" i="15"/>
  <c r="J15" i="15"/>
  <c r="K15" i="15"/>
  <c r="L15" i="15"/>
  <c r="M15" i="15"/>
  <c r="N15" i="15"/>
  <c r="I16" i="15"/>
  <c r="J16" i="15"/>
  <c r="K16" i="15"/>
  <c r="L16" i="15"/>
  <c r="M16" i="15"/>
  <c r="N16" i="15"/>
  <c r="I17" i="15"/>
  <c r="J17" i="15"/>
  <c r="K17" i="15"/>
  <c r="L17" i="15"/>
  <c r="M17" i="15"/>
  <c r="N17" i="15"/>
  <c r="I18" i="15"/>
  <c r="J18" i="15"/>
  <c r="K18" i="15"/>
  <c r="L18" i="15"/>
  <c r="M18" i="15"/>
  <c r="N18" i="15"/>
  <c r="I19" i="15"/>
  <c r="J19" i="15"/>
  <c r="K19" i="15"/>
  <c r="L19" i="15"/>
  <c r="M19" i="15"/>
  <c r="N19" i="15"/>
  <c r="I20" i="15"/>
  <c r="J20" i="15"/>
  <c r="K20" i="15"/>
  <c r="L20" i="15"/>
  <c r="M20" i="15"/>
  <c r="N20" i="15"/>
  <c r="I21" i="15"/>
  <c r="J21" i="15"/>
  <c r="K21" i="15"/>
  <c r="L21" i="15"/>
  <c r="M21" i="15"/>
  <c r="N21" i="15"/>
  <c r="I22" i="15"/>
  <c r="J22" i="15"/>
  <c r="K22" i="15"/>
  <c r="L22" i="15"/>
  <c r="M22" i="15"/>
  <c r="N22" i="15"/>
  <c r="I23" i="15"/>
  <c r="J23" i="15"/>
  <c r="K23" i="15"/>
  <c r="L23" i="15"/>
  <c r="M23" i="15"/>
  <c r="N23" i="15"/>
  <c r="I24" i="15"/>
  <c r="J24" i="15"/>
  <c r="K24" i="15"/>
  <c r="L24" i="15"/>
  <c r="M24" i="15"/>
  <c r="N24" i="15"/>
  <c r="I25" i="15"/>
  <c r="J25" i="15"/>
  <c r="K25" i="15"/>
  <c r="L25" i="15"/>
  <c r="M25" i="15"/>
  <c r="N25" i="15"/>
  <c r="I26" i="15"/>
  <c r="J26" i="15"/>
  <c r="K26" i="15"/>
  <c r="L26" i="15"/>
  <c r="M26" i="15"/>
  <c r="N26" i="15"/>
  <c r="I27" i="15"/>
  <c r="J27" i="15"/>
  <c r="K27" i="15"/>
  <c r="L27" i="15"/>
  <c r="M27" i="15"/>
  <c r="N27" i="15"/>
  <c r="I28" i="15"/>
  <c r="J28" i="15"/>
  <c r="K28" i="15"/>
  <c r="L28" i="15"/>
  <c r="M28" i="15"/>
  <c r="N28" i="15"/>
  <c r="I29" i="15"/>
  <c r="J29" i="15"/>
  <c r="K29" i="15"/>
  <c r="L29" i="15"/>
  <c r="M29" i="15"/>
  <c r="N29" i="15"/>
  <c r="I30" i="15"/>
  <c r="J30" i="15"/>
  <c r="K30" i="15"/>
  <c r="L30" i="15"/>
  <c r="M30" i="15"/>
  <c r="N30" i="15"/>
  <c r="I31" i="15"/>
  <c r="J31" i="15"/>
  <c r="K31" i="15"/>
  <c r="L31" i="15"/>
  <c r="M31" i="15"/>
  <c r="N31" i="15"/>
  <c r="I32" i="15"/>
  <c r="J32" i="15"/>
  <c r="K32" i="15"/>
  <c r="L32" i="15"/>
  <c r="M32" i="15"/>
  <c r="N32" i="15"/>
  <c r="I33" i="15"/>
  <c r="J33" i="15"/>
  <c r="K33" i="15"/>
  <c r="L33" i="15"/>
  <c r="M33" i="15"/>
  <c r="N33" i="15"/>
  <c r="I34" i="15"/>
  <c r="J34" i="15"/>
  <c r="K34" i="15"/>
  <c r="L34" i="15"/>
  <c r="M34" i="15"/>
  <c r="N34" i="15"/>
  <c r="I35" i="15"/>
  <c r="J35" i="15"/>
  <c r="K35" i="15"/>
  <c r="L35" i="15"/>
  <c r="M35" i="15"/>
  <c r="N35" i="15"/>
  <c r="I36" i="15"/>
  <c r="J36" i="15"/>
  <c r="K36" i="15"/>
  <c r="L36" i="15"/>
  <c r="M36" i="15"/>
  <c r="N36" i="15"/>
  <c r="I37" i="15"/>
  <c r="J37" i="15"/>
  <c r="K37" i="15"/>
  <c r="L37" i="15"/>
  <c r="M37" i="15"/>
  <c r="N37" i="15"/>
  <c r="I38" i="15"/>
  <c r="J38" i="15"/>
  <c r="K38" i="15"/>
  <c r="L38" i="15"/>
  <c r="M38" i="15"/>
  <c r="N38" i="15"/>
  <c r="I39" i="15"/>
  <c r="J39" i="15"/>
  <c r="K39" i="15"/>
  <c r="L39" i="15"/>
  <c r="M39" i="15"/>
  <c r="N39" i="15"/>
  <c r="I40" i="15"/>
  <c r="J40" i="15"/>
  <c r="K40" i="15"/>
  <c r="L40" i="15"/>
  <c r="M40" i="15"/>
  <c r="N40" i="15"/>
  <c r="I41" i="15"/>
  <c r="J41" i="15"/>
  <c r="K41" i="15"/>
  <c r="L41" i="15"/>
  <c r="M41" i="15"/>
  <c r="N41" i="15"/>
  <c r="I42" i="15"/>
  <c r="J42" i="15"/>
  <c r="K42" i="15"/>
  <c r="L42" i="15"/>
  <c r="M42" i="15"/>
  <c r="N42" i="15"/>
  <c r="I43" i="15"/>
  <c r="J43" i="15"/>
  <c r="K43" i="15"/>
  <c r="L43" i="15"/>
  <c r="M43" i="15"/>
  <c r="N43" i="15"/>
  <c r="I44" i="15"/>
  <c r="J44" i="15"/>
  <c r="K44" i="15"/>
  <c r="L44" i="15"/>
  <c r="M44" i="15"/>
  <c r="N44" i="15"/>
  <c r="I45" i="15"/>
  <c r="J45" i="15"/>
  <c r="K45" i="15"/>
  <c r="L45" i="15"/>
  <c r="M45" i="15"/>
  <c r="N45" i="15"/>
  <c r="I46" i="15"/>
  <c r="J46" i="15"/>
  <c r="K46" i="15"/>
  <c r="L46" i="15"/>
  <c r="M46" i="15"/>
  <c r="N46" i="15"/>
  <c r="I47" i="15"/>
  <c r="J47" i="15"/>
  <c r="K47" i="15"/>
  <c r="L47" i="15"/>
  <c r="M47" i="15"/>
  <c r="N47" i="15"/>
  <c r="I48" i="15"/>
  <c r="J48" i="15"/>
  <c r="K48" i="15"/>
  <c r="L48" i="15"/>
  <c r="M48" i="15"/>
  <c r="N48" i="15"/>
  <c r="I49" i="15"/>
  <c r="J49" i="15"/>
  <c r="K49" i="15"/>
  <c r="L49" i="15"/>
  <c r="M49" i="15"/>
  <c r="N49" i="15"/>
  <c r="I50" i="15"/>
  <c r="J50" i="15"/>
  <c r="K50" i="15"/>
  <c r="L50" i="15"/>
  <c r="M50" i="15"/>
  <c r="N50" i="15"/>
  <c r="I51" i="15"/>
  <c r="J51" i="15"/>
  <c r="K51" i="15"/>
  <c r="L51" i="15"/>
  <c r="M51" i="15"/>
  <c r="N51" i="15"/>
  <c r="I52" i="15"/>
  <c r="J52" i="15"/>
  <c r="K52" i="15"/>
  <c r="L52" i="15"/>
  <c r="M52" i="15"/>
  <c r="N52" i="15"/>
  <c r="I53" i="15"/>
  <c r="J53" i="15"/>
  <c r="K53" i="15"/>
  <c r="L53" i="15"/>
  <c r="M53" i="15"/>
  <c r="N53" i="15"/>
  <c r="I54" i="15"/>
  <c r="J54" i="15"/>
  <c r="K54" i="15"/>
  <c r="L54" i="15"/>
  <c r="M54" i="15"/>
  <c r="N54" i="15"/>
  <c r="I55" i="15"/>
  <c r="J55" i="15"/>
  <c r="K55" i="15"/>
  <c r="L55" i="15"/>
  <c r="M55" i="15"/>
  <c r="N55" i="15"/>
  <c r="I56" i="15"/>
  <c r="J56" i="15"/>
  <c r="K56" i="15"/>
  <c r="L56" i="15"/>
  <c r="M56" i="15"/>
  <c r="N56" i="15"/>
  <c r="I57" i="15"/>
  <c r="J57" i="15"/>
  <c r="K57" i="15"/>
  <c r="L57" i="15"/>
  <c r="M57" i="15"/>
  <c r="N57" i="15"/>
  <c r="I58" i="15"/>
  <c r="J58" i="15"/>
  <c r="K58" i="15"/>
  <c r="L58" i="15"/>
  <c r="M58" i="15"/>
  <c r="N58" i="15"/>
  <c r="I59" i="15"/>
  <c r="J59" i="15"/>
  <c r="K59" i="15"/>
  <c r="L59" i="15"/>
  <c r="M59" i="15"/>
  <c r="N59" i="15"/>
  <c r="I60" i="15"/>
  <c r="J60" i="15"/>
  <c r="K60" i="15"/>
  <c r="L60" i="15"/>
  <c r="M60" i="15"/>
  <c r="N60" i="15"/>
  <c r="I61" i="15"/>
  <c r="J61" i="15"/>
  <c r="K61" i="15"/>
  <c r="L61" i="15"/>
  <c r="M61" i="15"/>
  <c r="N61" i="15"/>
  <c r="I62" i="15"/>
  <c r="J62" i="15"/>
  <c r="K62" i="15"/>
  <c r="L62" i="15"/>
  <c r="M62" i="15"/>
  <c r="N62" i="15"/>
  <c r="I63" i="15"/>
  <c r="J63" i="15"/>
  <c r="K63" i="15"/>
  <c r="L63" i="15"/>
  <c r="M63" i="15"/>
  <c r="N63" i="15"/>
  <c r="I64" i="15"/>
  <c r="J64" i="15"/>
  <c r="K64" i="15"/>
  <c r="L64" i="15"/>
  <c r="M64" i="15"/>
  <c r="N64" i="15"/>
  <c r="I65" i="15"/>
  <c r="J65" i="15"/>
  <c r="K65" i="15"/>
  <c r="L65" i="15"/>
  <c r="M65" i="15"/>
  <c r="N65" i="15"/>
  <c r="I66" i="15"/>
  <c r="J66" i="15"/>
  <c r="K66" i="15"/>
  <c r="L66" i="15"/>
  <c r="M66" i="15"/>
  <c r="N66" i="15"/>
  <c r="I67" i="15"/>
  <c r="J67" i="15"/>
  <c r="K67" i="15"/>
  <c r="L67" i="15"/>
  <c r="M67" i="15"/>
  <c r="N67" i="15"/>
  <c r="I68" i="15"/>
  <c r="J68" i="15"/>
  <c r="K68" i="15"/>
  <c r="L68" i="15"/>
  <c r="M68" i="15"/>
  <c r="N68" i="15"/>
  <c r="I69" i="15"/>
  <c r="J69" i="15"/>
  <c r="K69" i="15"/>
  <c r="L69" i="15"/>
  <c r="M69" i="15"/>
  <c r="N69" i="15"/>
  <c r="I70" i="15"/>
  <c r="J70" i="15"/>
  <c r="K70" i="15"/>
  <c r="L70" i="15"/>
  <c r="M70" i="15"/>
  <c r="N70" i="15"/>
  <c r="I71" i="15"/>
  <c r="J71" i="15"/>
  <c r="K71" i="15"/>
  <c r="L71" i="15"/>
  <c r="M71" i="15"/>
  <c r="N71" i="15"/>
  <c r="I72" i="15"/>
  <c r="J72" i="15"/>
  <c r="K72" i="15"/>
  <c r="L72" i="15"/>
  <c r="M72" i="15"/>
  <c r="N72" i="15"/>
  <c r="I73" i="15"/>
  <c r="J73" i="15"/>
  <c r="K73" i="15"/>
  <c r="L73" i="15"/>
  <c r="M73" i="15"/>
  <c r="N73" i="15"/>
  <c r="I74" i="15"/>
  <c r="J74" i="15"/>
  <c r="K74" i="15"/>
  <c r="L74" i="15"/>
  <c r="M74" i="15"/>
  <c r="N74" i="15"/>
  <c r="I75" i="15"/>
  <c r="J75" i="15"/>
  <c r="K75" i="15"/>
  <c r="L75" i="15"/>
  <c r="M75" i="15"/>
  <c r="N75" i="15"/>
  <c r="I76" i="15"/>
  <c r="J76" i="15"/>
  <c r="K76" i="15"/>
  <c r="L76" i="15"/>
  <c r="M76" i="15"/>
  <c r="N76" i="15"/>
  <c r="I77" i="15"/>
  <c r="J77" i="15"/>
  <c r="K77" i="15"/>
  <c r="L77" i="15"/>
  <c r="M77" i="15"/>
  <c r="N77" i="15"/>
  <c r="I78" i="15"/>
  <c r="J78" i="15"/>
  <c r="K78" i="15"/>
  <c r="L78" i="15"/>
  <c r="M78" i="15"/>
  <c r="N78" i="15"/>
  <c r="I79" i="15"/>
  <c r="J79" i="15"/>
  <c r="K79" i="15"/>
  <c r="L79" i="15"/>
  <c r="M79" i="15"/>
  <c r="N79" i="15"/>
  <c r="I80" i="15"/>
  <c r="J80" i="15"/>
  <c r="K80" i="15"/>
  <c r="L80" i="15"/>
  <c r="M80" i="15"/>
  <c r="N80" i="15"/>
  <c r="I81" i="15"/>
  <c r="J81" i="15"/>
  <c r="K81" i="15"/>
  <c r="L81" i="15"/>
  <c r="M81" i="15"/>
  <c r="N81" i="15"/>
  <c r="I82" i="15"/>
  <c r="J82" i="15"/>
  <c r="K82" i="15"/>
  <c r="L82" i="15"/>
  <c r="M82" i="15"/>
  <c r="N82" i="15"/>
  <c r="I83" i="15"/>
  <c r="J83" i="15"/>
  <c r="K83" i="15"/>
  <c r="L83" i="15"/>
  <c r="M83" i="15"/>
  <c r="N83" i="15"/>
  <c r="I84" i="15"/>
  <c r="J84" i="15"/>
  <c r="K84" i="15"/>
  <c r="L84" i="15"/>
  <c r="M84" i="15"/>
  <c r="N84" i="15"/>
  <c r="I85" i="15"/>
  <c r="J85" i="15"/>
  <c r="K85" i="15"/>
  <c r="L85" i="15"/>
  <c r="M85" i="15"/>
  <c r="N85" i="15"/>
  <c r="I86" i="15"/>
  <c r="J86" i="15"/>
  <c r="K86" i="15"/>
  <c r="L86" i="15"/>
  <c r="M86" i="15"/>
  <c r="N86" i="15"/>
  <c r="I87" i="15"/>
  <c r="J87" i="15"/>
  <c r="K87" i="15"/>
  <c r="L87" i="15"/>
  <c r="M87" i="15"/>
  <c r="N87" i="15"/>
  <c r="I88" i="15"/>
  <c r="J88" i="15"/>
  <c r="K88" i="15"/>
  <c r="L88" i="15"/>
  <c r="M88" i="15"/>
  <c r="N88" i="15"/>
  <c r="I89" i="15"/>
  <c r="J89" i="15"/>
  <c r="K89" i="15"/>
  <c r="L89" i="15"/>
  <c r="M89" i="15"/>
  <c r="N89" i="15"/>
  <c r="I90" i="15"/>
  <c r="J90" i="15"/>
  <c r="K90" i="15"/>
  <c r="L90" i="15"/>
  <c r="M90" i="15"/>
  <c r="N90" i="15"/>
  <c r="I91" i="15"/>
  <c r="J91" i="15"/>
  <c r="K91" i="15"/>
  <c r="L91" i="15"/>
  <c r="M91" i="15"/>
  <c r="N91" i="15"/>
  <c r="I92" i="15"/>
  <c r="J92" i="15"/>
  <c r="K92" i="15"/>
  <c r="L92" i="15"/>
  <c r="M92" i="15"/>
  <c r="N92" i="15"/>
  <c r="I93" i="15"/>
  <c r="J93" i="15"/>
  <c r="K93" i="15"/>
  <c r="L93" i="15"/>
  <c r="M93" i="15"/>
  <c r="N93" i="15"/>
  <c r="I94" i="15"/>
  <c r="J94" i="15"/>
  <c r="K94" i="15"/>
  <c r="L94" i="15"/>
  <c r="M94" i="15"/>
  <c r="N94" i="15"/>
  <c r="I95" i="15"/>
  <c r="J95" i="15"/>
  <c r="K95" i="15"/>
  <c r="L95" i="15"/>
  <c r="M95" i="15"/>
  <c r="N95" i="15"/>
  <c r="I96" i="15"/>
  <c r="J96" i="15"/>
  <c r="K96" i="15"/>
  <c r="L96" i="15"/>
  <c r="M96" i="15"/>
  <c r="N96" i="15"/>
  <c r="I97" i="15"/>
  <c r="J97" i="15"/>
  <c r="K97" i="15"/>
  <c r="L97" i="15"/>
  <c r="M97" i="15"/>
  <c r="N97" i="15"/>
  <c r="I98" i="15"/>
  <c r="J98" i="15"/>
  <c r="K98" i="15"/>
  <c r="L98" i="15"/>
  <c r="M98" i="15"/>
  <c r="N98" i="15"/>
  <c r="I99" i="15"/>
  <c r="J99" i="15"/>
  <c r="K99" i="15"/>
  <c r="L99" i="15"/>
  <c r="M99" i="15"/>
  <c r="N99" i="15"/>
  <c r="I100" i="15"/>
  <c r="J100" i="15"/>
  <c r="K100" i="15"/>
  <c r="L100" i="15"/>
  <c r="M100" i="15"/>
  <c r="N100" i="15"/>
  <c r="I101" i="15"/>
  <c r="J101" i="15"/>
  <c r="K101" i="15"/>
  <c r="L101" i="15"/>
  <c r="M101" i="15"/>
  <c r="N101" i="15"/>
  <c r="I102" i="15"/>
  <c r="J102" i="15"/>
  <c r="K102" i="15"/>
  <c r="L102" i="15"/>
  <c r="M102" i="15"/>
  <c r="N102" i="15"/>
  <c r="I103" i="15"/>
  <c r="J103" i="15"/>
  <c r="K103" i="15"/>
  <c r="L103" i="15"/>
  <c r="M103" i="15"/>
  <c r="N103" i="15"/>
  <c r="I104" i="15"/>
  <c r="J104" i="15"/>
  <c r="K104" i="15"/>
  <c r="L104" i="15"/>
  <c r="M104" i="15"/>
  <c r="N104" i="15"/>
  <c r="I105" i="15"/>
  <c r="J105" i="15"/>
  <c r="K105" i="15"/>
  <c r="L105" i="15"/>
  <c r="M105" i="15"/>
  <c r="N105" i="15"/>
  <c r="I106" i="15"/>
  <c r="J106" i="15"/>
  <c r="K106" i="15"/>
  <c r="L106" i="15"/>
  <c r="M106" i="15"/>
  <c r="N106" i="15"/>
  <c r="I107" i="15"/>
  <c r="J107" i="15"/>
  <c r="K107" i="15"/>
  <c r="L107" i="15"/>
  <c r="M107" i="15"/>
  <c r="N107" i="15"/>
  <c r="I108" i="15"/>
  <c r="J108" i="15"/>
  <c r="K108" i="15"/>
  <c r="L108" i="15"/>
  <c r="M108" i="15"/>
  <c r="N108" i="15"/>
  <c r="I109" i="15"/>
  <c r="J109" i="15"/>
  <c r="K109" i="15"/>
  <c r="L109" i="15"/>
  <c r="M109" i="15"/>
  <c r="N109" i="15"/>
  <c r="I110" i="15"/>
  <c r="J110" i="15"/>
  <c r="K110" i="15"/>
  <c r="L110" i="15"/>
  <c r="M110" i="15"/>
  <c r="N110" i="15"/>
  <c r="I111" i="15"/>
  <c r="J111" i="15"/>
  <c r="K111" i="15"/>
  <c r="L111" i="15"/>
  <c r="M111" i="15"/>
  <c r="N111" i="15"/>
  <c r="I112" i="15"/>
  <c r="J112" i="15"/>
  <c r="K112" i="15"/>
  <c r="L112" i="15"/>
  <c r="M112" i="15"/>
  <c r="N112" i="15"/>
  <c r="I113" i="15"/>
  <c r="J113" i="15"/>
  <c r="K113" i="15"/>
  <c r="L113" i="15"/>
  <c r="M113" i="15"/>
  <c r="N113" i="15"/>
  <c r="I114" i="15"/>
  <c r="J114" i="15"/>
  <c r="K114" i="15"/>
  <c r="L114" i="15"/>
  <c r="M114" i="15"/>
  <c r="N114" i="15"/>
  <c r="I115" i="15"/>
  <c r="J115" i="15"/>
  <c r="K115" i="15"/>
  <c r="L115" i="15"/>
  <c r="M115" i="15"/>
  <c r="N115" i="15"/>
  <c r="I116" i="15"/>
  <c r="J116" i="15"/>
  <c r="K116" i="15"/>
  <c r="L116" i="15"/>
  <c r="M116" i="15"/>
  <c r="N116" i="15"/>
  <c r="I117" i="15"/>
  <c r="J117" i="15"/>
  <c r="K117" i="15"/>
  <c r="L117" i="15"/>
  <c r="M117" i="15"/>
  <c r="N117" i="15"/>
  <c r="I118" i="15"/>
  <c r="J118" i="15"/>
  <c r="K118" i="15"/>
  <c r="L118" i="15"/>
  <c r="M118" i="15"/>
  <c r="N118" i="15"/>
  <c r="I119" i="15"/>
  <c r="J119" i="15"/>
  <c r="K119" i="15"/>
  <c r="L119" i="15"/>
  <c r="M119" i="15"/>
  <c r="N119" i="15"/>
  <c r="I120" i="15"/>
  <c r="J120" i="15"/>
  <c r="K120" i="15"/>
  <c r="L120" i="15"/>
  <c r="M120" i="15"/>
  <c r="N120" i="15"/>
  <c r="I121" i="15"/>
  <c r="J121" i="15"/>
  <c r="K121" i="15"/>
  <c r="L121" i="15"/>
  <c r="M121" i="15"/>
  <c r="N121" i="15"/>
  <c r="I122" i="15"/>
  <c r="J122" i="15"/>
  <c r="K122" i="15"/>
  <c r="L122" i="15"/>
  <c r="M122" i="15"/>
  <c r="N122" i="15"/>
  <c r="I123" i="15"/>
  <c r="J123" i="15"/>
  <c r="K123" i="15"/>
  <c r="L123" i="15"/>
  <c r="M123" i="15"/>
  <c r="N123" i="15"/>
  <c r="I124" i="15"/>
  <c r="J124" i="15"/>
  <c r="K124" i="15"/>
  <c r="L124" i="15"/>
  <c r="M124" i="15"/>
  <c r="N124" i="15"/>
  <c r="I125" i="15"/>
  <c r="J125" i="15"/>
  <c r="K125" i="15"/>
  <c r="L125" i="15"/>
  <c r="M125" i="15"/>
  <c r="N125" i="15"/>
  <c r="I126" i="15"/>
  <c r="J126" i="15"/>
  <c r="K126" i="15"/>
  <c r="L126" i="15"/>
  <c r="M126" i="15"/>
  <c r="N126" i="15"/>
  <c r="I127" i="15"/>
  <c r="J127" i="15"/>
  <c r="K127" i="15"/>
  <c r="L127" i="15"/>
  <c r="M127" i="15"/>
  <c r="N127" i="15"/>
  <c r="I128" i="15"/>
  <c r="J128" i="15"/>
  <c r="K128" i="15"/>
  <c r="L128" i="15"/>
  <c r="M128" i="15"/>
  <c r="N128" i="15"/>
  <c r="I129" i="15"/>
  <c r="J129" i="15"/>
  <c r="K129" i="15"/>
  <c r="L129" i="15"/>
  <c r="M129" i="15"/>
  <c r="N129" i="15"/>
  <c r="I130" i="15"/>
  <c r="J130" i="15"/>
  <c r="K130" i="15"/>
  <c r="L130" i="15"/>
  <c r="M130" i="15"/>
  <c r="N130" i="15"/>
  <c r="I131" i="15"/>
  <c r="J131" i="15"/>
  <c r="K131" i="15"/>
  <c r="L131" i="15"/>
  <c r="M131" i="15"/>
  <c r="N131" i="15"/>
  <c r="I132" i="15"/>
  <c r="J132" i="15"/>
  <c r="K132" i="15"/>
  <c r="L132" i="15"/>
  <c r="M132" i="15"/>
  <c r="N132" i="15"/>
  <c r="I133" i="15"/>
  <c r="J133" i="15"/>
  <c r="K133" i="15"/>
  <c r="L133" i="15"/>
  <c r="M133" i="15"/>
  <c r="N133" i="15"/>
  <c r="I134" i="15"/>
  <c r="J134" i="15"/>
  <c r="K134" i="15"/>
  <c r="L134" i="15"/>
  <c r="M134" i="15"/>
  <c r="N134" i="15"/>
  <c r="I135" i="15"/>
  <c r="J135" i="15"/>
  <c r="K135" i="15"/>
  <c r="L135" i="15"/>
  <c r="M135" i="15"/>
  <c r="N135" i="15"/>
  <c r="I136" i="15"/>
  <c r="J136" i="15"/>
  <c r="K136" i="15"/>
  <c r="L136" i="15"/>
  <c r="M136" i="15"/>
  <c r="N136" i="15"/>
  <c r="I137" i="15"/>
  <c r="J137" i="15"/>
  <c r="K137" i="15"/>
  <c r="L137" i="15"/>
  <c r="M137" i="15"/>
  <c r="N137" i="15"/>
  <c r="I138" i="15"/>
  <c r="J138" i="15"/>
  <c r="K138" i="15"/>
  <c r="L138" i="15"/>
  <c r="M138" i="15"/>
  <c r="N138" i="15"/>
  <c r="I139" i="15"/>
  <c r="J139" i="15"/>
  <c r="K139" i="15"/>
  <c r="L139" i="15"/>
  <c r="M139" i="15"/>
  <c r="N139" i="15"/>
  <c r="I140" i="15"/>
  <c r="J140" i="15"/>
  <c r="K140" i="15"/>
  <c r="L140" i="15"/>
  <c r="M140" i="15"/>
  <c r="N140" i="15"/>
  <c r="I141" i="15"/>
  <c r="J141" i="15"/>
  <c r="K141" i="15"/>
  <c r="L141" i="15"/>
  <c r="M141" i="15"/>
  <c r="N141" i="15"/>
  <c r="I142" i="15"/>
  <c r="J142" i="15"/>
  <c r="K142" i="15"/>
  <c r="L142" i="15"/>
  <c r="M142" i="15"/>
  <c r="N142" i="15"/>
  <c r="I143" i="15"/>
  <c r="J143" i="15"/>
  <c r="K143" i="15"/>
  <c r="L143" i="15"/>
  <c r="M143" i="15"/>
  <c r="N143" i="15"/>
  <c r="I144" i="15"/>
  <c r="J144" i="15"/>
  <c r="K144" i="15"/>
  <c r="L144" i="15"/>
  <c r="M144" i="15"/>
  <c r="N144" i="15"/>
  <c r="I145" i="15"/>
  <c r="J145" i="15"/>
  <c r="K145" i="15"/>
  <c r="L145" i="15"/>
  <c r="M145" i="15"/>
  <c r="N145" i="15"/>
  <c r="I146" i="15"/>
  <c r="J146" i="15"/>
  <c r="K146" i="15"/>
  <c r="L146" i="15"/>
  <c r="M146" i="15"/>
  <c r="N146" i="15"/>
  <c r="I147" i="15"/>
  <c r="J147" i="15"/>
  <c r="K147" i="15"/>
  <c r="L147" i="15"/>
  <c r="M147" i="15"/>
  <c r="N147" i="15"/>
  <c r="I148" i="15"/>
  <c r="J148" i="15"/>
  <c r="K148" i="15"/>
  <c r="L148" i="15"/>
  <c r="M148" i="15"/>
  <c r="N148" i="15"/>
  <c r="I149" i="15"/>
  <c r="J149" i="15"/>
  <c r="K149" i="15"/>
  <c r="L149" i="15"/>
  <c r="M149" i="15"/>
  <c r="N149" i="15"/>
  <c r="I150" i="15"/>
  <c r="J150" i="15"/>
  <c r="K150" i="15"/>
  <c r="L150" i="15"/>
  <c r="M150" i="15"/>
  <c r="N150" i="15"/>
  <c r="I151" i="15"/>
  <c r="J151" i="15"/>
  <c r="K151" i="15"/>
  <c r="L151" i="15"/>
  <c r="M151" i="15"/>
  <c r="N151" i="15"/>
  <c r="I152" i="15"/>
  <c r="J152" i="15"/>
  <c r="K152" i="15"/>
  <c r="L152" i="15"/>
  <c r="M152" i="15"/>
  <c r="N152" i="15"/>
  <c r="I153" i="15"/>
  <c r="J153" i="15"/>
  <c r="K153" i="15"/>
  <c r="L153" i="15"/>
  <c r="M153" i="15"/>
  <c r="N153" i="15"/>
  <c r="I154" i="15"/>
  <c r="J154" i="15"/>
  <c r="K154" i="15"/>
  <c r="L154" i="15"/>
  <c r="M154" i="15"/>
  <c r="N154" i="15"/>
  <c r="I155" i="15"/>
  <c r="J155" i="15"/>
  <c r="K155" i="15"/>
  <c r="L155" i="15"/>
  <c r="M155" i="15"/>
  <c r="N155" i="15"/>
  <c r="I156" i="15"/>
  <c r="J156" i="15"/>
  <c r="K156" i="15"/>
  <c r="L156" i="15"/>
  <c r="M156" i="15"/>
  <c r="N156" i="15"/>
  <c r="I157" i="15"/>
  <c r="J157" i="15"/>
  <c r="K157" i="15"/>
  <c r="L157" i="15"/>
  <c r="M157" i="15"/>
  <c r="N157" i="15"/>
  <c r="I158" i="15"/>
  <c r="J158" i="15"/>
  <c r="K158" i="15"/>
  <c r="L158" i="15"/>
  <c r="M158" i="15"/>
  <c r="N158" i="15"/>
  <c r="I159" i="15"/>
  <c r="J159" i="15"/>
  <c r="K159" i="15"/>
  <c r="L159" i="15"/>
  <c r="M159" i="15"/>
  <c r="N159" i="15"/>
  <c r="I160" i="15"/>
  <c r="J160" i="15"/>
  <c r="K160" i="15"/>
  <c r="L160" i="15"/>
  <c r="M160" i="15"/>
  <c r="N160" i="15"/>
  <c r="I161" i="15"/>
  <c r="J161" i="15"/>
  <c r="K161" i="15"/>
  <c r="L161" i="15"/>
  <c r="M161" i="15"/>
  <c r="N161" i="15"/>
  <c r="I162" i="15"/>
  <c r="J162" i="15"/>
  <c r="K162" i="15"/>
  <c r="L162" i="15"/>
  <c r="M162" i="15"/>
  <c r="N162" i="15"/>
  <c r="I163" i="15"/>
  <c r="J163" i="15"/>
  <c r="K163" i="15"/>
  <c r="L163" i="15"/>
  <c r="M163" i="15"/>
  <c r="N163" i="15"/>
  <c r="I164" i="15"/>
  <c r="J164" i="15"/>
  <c r="K164" i="15"/>
  <c r="L164" i="15"/>
  <c r="M164" i="15"/>
  <c r="N164" i="15"/>
  <c r="I165" i="15"/>
  <c r="J165" i="15"/>
  <c r="K165" i="15"/>
  <c r="L165" i="15"/>
  <c r="M165" i="15"/>
  <c r="N165" i="15"/>
  <c r="I166" i="15"/>
  <c r="J166" i="15"/>
  <c r="K166" i="15"/>
  <c r="L166" i="15"/>
  <c r="M166" i="15"/>
  <c r="N166" i="15"/>
  <c r="I167" i="15"/>
  <c r="J167" i="15"/>
  <c r="K167" i="15"/>
  <c r="L167" i="15"/>
  <c r="M167" i="15"/>
  <c r="N167" i="15"/>
  <c r="I168" i="15"/>
  <c r="J168" i="15"/>
  <c r="K168" i="15"/>
  <c r="L168" i="15"/>
  <c r="M168" i="15"/>
  <c r="N168" i="15"/>
  <c r="I169" i="15"/>
  <c r="J169" i="15"/>
  <c r="K169" i="15"/>
  <c r="L169" i="15"/>
  <c r="M169" i="15"/>
  <c r="N169" i="15"/>
  <c r="I170" i="15"/>
  <c r="J170" i="15"/>
  <c r="K170" i="15"/>
  <c r="L170" i="15"/>
  <c r="M170" i="15"/>
  <c r="N170" i="15"/>
  <c r="I171" i="15"/>
  <c r="J171" i="15"/>
  <c r="K171" i="15"/>
  <c r="L171" i="15"/>
  <c r="M171" i="15"/>
  <c r="N171" i="15"/>
  <c r="I172" i="15"/>
  <c r="J172" i="15"/>
  <c r="K172" i="15"/>
  <c r="L172" i="15"/>
  <c r="M172" i="15"/>
  <c r="N172" i="15"/>
  <c r="I173" i="15"/>
  <c r="J173" i="15"/>
  <c r="K173" i="15"/>
  <c r="L173" i="15"/>
  <c r="M173" i="15"/>
  <c r="N173" i="15"/>
  <c r="I174" i="15"/>
  <c r="J174" i="15"/>
  <c r="K174" i="15"/>
  <c r="L174" i="15"/>
  <c r="M174" i="15"/>
  <c r="N174" i="15"/>
  <c r="I175" i="15"/>
  <c r="J175" i="15"/>
  <c r="K175" i="15"/>
  <c r="L175" i="15"/>
  <c r="M175" i="15"/>
  <c r="N175" i="15"/>
  <c r="I176" i="15"/>
  <c r="J176" i="15"/>
  <c r="K176" i="15"/>
  <c r="L176" i="15"/>
  <c r="M176" i="15"/>
  <c r="N176" i="15"/>
  <c r="I177" i="15"/>
  <c r="J177" i="15"/>
  <c r="K177" i="15"/>
  <c r="L177" i="15"/>
  <c r="M177" i="15"/>
  <c r="N177" i="15"/>
  <c r="I178" i="15"/>
  <c r="J178" i="15"/>
  <c r="K178" i="15"/>
  <c r="L178" i="15"/>
  <c r="M178" i="15"/>
  <c r="N178" i="15"/>
  <c r="I179" i="15"/>
  <c r="J179" i="15"/>
  <c r="K179" i="15"/>
  <c r="L179" i="15"/>
  <c r="M179" i="15"/>
  <c r="N179" i="15"/>
  <c r="I180" i="15"/>
  <c r="J180" i="15"/>
  <c r="K180" i="15"/>
  <c r="L180" i="15"/>
  <c r="M180" i="15"/>
  <c r="N180" i="15"/>
  <c r="I181" i="15"/>
  <c r="J181" i="15"/>
  <c r="K181" i="15"/>
  <c r="L181" i="15"/>
  <c r="M181" i="15"/>
  <c r="N181" i="15"/>
  <c r="I182" i="15"/>
  <c r="J182" i="15"/>
  <c r="K182" i="15"/>
  <c r="L182" i="15"/>
  <c r="M182" i="15"/>
  <c r="N182" i="15"/>
  <c r="I183" i="15"/>
  <c r="J183" i="15"/>
  <c r="K183" i="15"/>
  <c r="L183" i="15"/>
  <c r="M183" i="15"/>
  <c r="N183" i="15"/>
  <c r="I184" i="15"/>
  <c r="J184" i="15"/>
  <c r="K184" i="15"/>
  <c r="L184" i="15"/>
  <c r="M184" i="15"/>
  <c r="N184" i="15"/>
  <c r="I185" i="15"/>
  <c r="J185" i="15"/>
  <c r="K185" i="15"/>
  <c r="L185" i="15"/>
  <c r="M185" i="15"/>
  <c r="N185" i="15"/>
  <c r="I186" i="15"/>
  <c r="J186" i="15"/>
  <c r="K186" i="15"/>
  <c r="L186" i="15"/>
  <c r="M186" i="15"/>
  <c r="N186" i="15"/>
  <c r="I187" i="15"/>
  <c r="J187" i="15"/>
  <c r="K187" i="15"/>
  <c r="L187" i="15"/>
  <c r="M187" i="15"/>
  <c r="N187" i="15"/>
  <c r="I188" i="15"/>
  <c r="J188" i="15"/>
  <c r="K188" i="15"/>
  <c r="L188" i="15"/>
  <c r="M188" i="15"/>
  <c r="N188" i="15"/>
  <c r="I189" i="15"/>
  <c r="J189" i="15"/>
  <c r="K189" i="15"/>
  <c r="L189" i="15"/>
  <c r="M189" i="15"/>
  <c r="N189" i="15"/>
  <c r="I190" i="15"/>
  <c r="J190" i="15"/>
  <c r="K190" i="15"/>
  <c r="L190" i="15"/>
  <c r="M190" i="15"/>
  <c r="N190" i="15"/>
  <c r="I191" i="15"/>
  <c r="J191" i="15"/>
  <c r="K191" i="15"/>
  <c r="L191" i="15"/>
  <c r="M191" i="15"/>
  <c r="N191" i="15"/>
  <c r="I192" i="15"/>
  <c r="J192" i="15"/>
  <c r="K192" i="15"/>
  <c r="L192" i="15"/>
  <c r="M192" i="15"/>
  <c r="N192" i="15"/>
  <c r="I193" i="15"/>
  <c r="J193" i="15"/>
  <c r="K193" i="15"/>
  <c r="L193" i="15"/>
  <c r="M193" i="15"/>
  <c r="N193" i="15"/>
  <c r="I194" i="15"/>
  <c r="J194" i="15"/>
  <c r="K194" i="15"/>
  <c r="L194" i="15"/>
  <c r="M194" i="15"/>
  <c r="N194" i="15"/>
  <c r="I195" i="15"/>
  <c r="J195" i="15"/>
  <c r="K195" i="15"/>
  <c r="L195" i="15"/>
  <c r="M195" i="15"/>
  <c r="N195" i="15"/>
  <c r="I196" i="15"/>
  <c r="J196" i="15"/>
  <c r="K196" i="15"/>
  <c r="L196" i="15"/>
  <c r="M196" i="15"/>
  <c r="N196" i="15"/>
  <c r="I197" i="15"/>
  <c r="J197" i="15"/>
  <c r="K197" i="15"/>
  <c r="L197" i="15"/>
  <c r="M197" i="15"/>
  <c r="N197" i="15"/>
  <c r="I198" i="15"/>
  <c r="J198" i="15"/>
  <c r="K198" i="15"/>
  <c r="L198" i="15"/>
  <c r="M198" i="15"/>
  <c r="N198" i="15"/>
  <c r="I199" i="15"/>
  <c r="J199" i="15"/>
  <c r="K199" i="15"/>
  <c r="L199" i="15"/>
  <c r="M199" i="15"/>
  <c r="N199" i="15"/>
  <c r="I200" i="15"/>
  <c r="J200" i="15"/>
  <c r="K200" i="15"/>
  <c r="L200" i="15"/>
  <c r="M200" i="15"/>
  <c r="N200" i="15"/>
  <c r="I201" i="15"/>
  <c r="J201" i="15"/>
  <c r="K201" i="15"/>
  <c r="L201" i="15"/>
  <c r="M201" i="15"/>
  <c r="N201" i="15"/>
  <c r="I202" i="15"/>
  <c r="J202" i="15"/>
  <c r="K202" i="15"/>
  <c r="L202" i="15"/>
  <c r="M202" i="15"/>
  <c r="N202" i="15"/>
  <c r="I203" i="15"/>
  <c r="J203" i="15"/>
  <c r="K203" i="15"/>
  <c r="L203" i="15"/>
  <c r="M203" i="15"/>
  <c r="N203" i="15"/>
  <c r="I204" i="15"/>
  <c r="J204" i="15"/>
  <c r="K204" i="15"/>
  <c r="L204" i="15"/>
  <c r="M204" i="15"/>
  <c r="N204" i="15"/>
  <c r="I205" i="15"/>
  <c r="J205" i="15"/>
  <c r="K205" i="15"/>
  <c r="L205" i="15"/>
  <c r="M205" i="15"/>
  <c r="N205" i="15"/>
  <c r="I206" i="15"/>
  <c r="J206" i="15"/>
  <c r="K206" i="15"/>
  <c r="L206" i="15"/>
  <c r="M206" i="15"/>
  <c r="N206" i="15"/>
  <c r="I207" i="15"/>
  <c r="J207" i="15"/>
  <c r="K207" i="15"/>
  <c r="L207" i="15"/>
  <c r="M207" i="15"/>
  <c r="N207" i="15"/>
  <c r="I208" i="15"/>
  <c r="J208" i="15"/>
  <c r="K208" i="15"/>
  <c r="L208" i="15"/>
  <c r="M208" i="15"/>
  <c r="N208" i="15"/>
  <c r="I209" i="15"/>
  <c r="J209" i="15"/>
  <c r="K209" i="15"/>
  <c r="L209" i="15"/>
  <c r="M209" i="15"/>
  <c r="N209" i="15"/>
  <c r="I210" i="15"/>
  <c r="J210" i="15"/>
  <c r="K210" i="15"/>
  <c r="L210" i="15"/>
  <c r="M210" i="15"/>
  <c r="N210" i="15"/>
  <c r="I211" i="15"/>
  <c r="J211" i="15"/>
  <c r="K211" i="15"/>
  <c r="L211" i="15"/>
  <c r="M211" i="15"/>
  <c r="N211" i="15"/>
  <c r="I212" i="15"/>
  <c r="J212" i="15"/>
  <c r="K212" i="15"/>
  <c r="L212" i="15"/>
  <c r="M212" i="15"/>
  <c r="N212" i="15"/>
  <c r="I213" i="15"/>
  <c r="J213" i="15"/>
  <c r="K213" i="15"/>
  <c r="L213" i="15"/>
  <c r="M213" i="15"/>
  <c r="N213" i="15"/>
  <c r="I214" i="15"/>
  <c r="J214" i="15"/>
  <c r="K214" i="15"/>
  <c r="L214" i="15"/>
  <c r="M214" i="15"/>
  <c r="N214" i="15"/>
  <c r="I215" i="15"/>
  <c r="J215" i="15"/>
  <c r="K215" i="15"/>
  <c r="L215" i="15"/>
  <c r="M215" i="15"/>
  <c r="N215" i="15"/>
  <c r="I216" i="15"/>
  <c r="J216" i="15"/>
  <c r="K216" i="15"/>
  <c r="L216" i="15"/>
  <c r="M216" i="15"/>
  <c r="N216" i="15"/>
  <c r="I217" i="15"/>
  <c r="J217" i="15"/>
  <c r="K217" i="15"/>
  <c r="L217" i="15"/>
  <c r="M217" i="15"/>
  <c r="N217" i="15"/>
  <c r="I218" i="15"/>
  <c r="J218" i="15"/>
  <c r="K218" i="15"/>
  <c r="L218" i="15"/>
  <c r="M218" i="15"/>
  <c r="N218" i="15"/>
  <c r="I219" i="15"/>
  <c r="J219" i="15"/>
  <c r="K219" i="15"/>
  <c r="L219" i="15"/>
  <c r="M219" i="15"/>
  <c r="N219" i="15"/>
  <c r="I220" i="15"/>
  <c r="J220" i="15"/>
  <c r="K220" i="15"/>
  <c r="L220" i="15"/>
  <c r="M220" i="15"/>
  <c r="N220" i="15"/>
  <c r="I221" i="15"/>
  <c r="J221" i="15"/>
  <c r="K221" i="15"/>
  <c r="L221" i="15"/>
  <c r="M221" i="15"/>
  <c r="N221" i="15"/>
  <c r="I222" i="15"/>
  <c r="J222" i="15"/>
  <c r="K222" i="15"/>
  <c r="L222" i="15"/>
  <c r="M222" i="15"/>
  <c r="N222" i="15"/>
  <c r="I223" i="15"/>
  <c r="J223" i="15"/>
  <c r="K223" i="15"/>
  <c r="L223" i="15"/>
  <c r="M223" i="15"/>
  <c r="N223" i="15"/>
  <c r="I224" i="15"/>
  <c r="J224" i="15"/>
  <c r="K224" i="15"/>
  <c r="L224" i="15"/>
  <c r="M224" i="15"/>
  <c r="N224" i="15"/>
  <c r="I225" i="15"/>
  <c r="J225" i="15"/>
  <c r="K225" i="15"/>
  <c r="L225" i="15"/>
  <c r="M225" i="15"/>
  <c r="N225" i="15"/>
  <c r="I226" i="15"/>
  <c r="J226" i="15"/>
  <c r="K226" i="15"/>
  <c r="L226" i="15"/>
  <c r="M226" i="15"/>
  <c r="N226" i="15"/>
  <c r="I227" i="15"/>
  <c r="J227" i="15"/>
  <c r="K227" i="15"/>
  <c r="L227" i="15"/>
  <c r="M227" i="15"/>
  <c r="N227" i="15"/>
  <c r="I228" i="15"/>
  <c r="J228" i="15"/>
  <c r="K228" i="15"/>
  <c r="L228" i="15"/>
  <c r="M228" i="15"/>
  <c r="N228" i="15"/>
  <c r="I229" i="15"/>
  <c r="J229" i="15"/>
  <c r="K229" i="15"/>
  <c r="L229" i="15"/>
  <c r="M229" i="15"/>
  <c r="N229" i="15"/>
  <c r="I230" i="15"/>
  <c r="J230" i="15"/>
  <c r="K230" i="15"/>
  <c r="L230" i="15"/>
  <c r="M230" i="15"/>
  <c r="N230" i="15"/>
  <c r="N2" i="15"/>
  <c r="M2" i="15"/>
  <c r="L2" i="15"/>
  <c r="K2" i="15"/>
  <c r="J2" i="15"/>
  <c r="I2" i="15"/>
  <c r="V3" i="17"/>
  <c r="V4" i="17"/>
  <c r="V5" i="17"/>
  <c r="V6" i="17"/>
  <c r="V7" i="17"/>
  <c r="V8" i="17"/>
  <c r="V9" i="17"/>
  <c r="V10" i="17"/>
  <c r="V11" i="17"/>
  <c r="V12" i="17"/>
  <c r="V13" i="17"/>
  <c r="V14" i="17"/>
  <c r="V15" i="17"/>
  <c r="V16" i="17"/>
  <c r="V17" i="17"/>
  <c r="V18" i="17"/>
  <c r="V19" i="17"/>
  <c r="V20" i="17"/>
  <c r="V21" i="17"/>
  <c r="V22" i="17"/>
  <c r="V23" i="17"/>
  <c r="V24" i="17"/>
  <c r="V25" i="17"/>
  <c r="V26" i="17"/>
  <c r="V27" i="17"/>
  <c r="V28" i="17"/>
  <c r="V29" i="17"/>
  <c r="V30" i="17"/>
  <c r="V31" i="17"/>
  <c r="V32" i="17"/>
  <c r="V33" i="17"/>
  <c r="V34" i="17"/>
  <c r="V35" i="17"/>
  <c r="V36" i="17"/>
  <c r="V37" i="17"/>
  <c r="V38" i="17"/>
  <c r="V39" i="17"/>
  <c r="V40" i="17"/>
  <c r="V41" i="17"/>
  <c r="V42" i="17"/>
  <c r="V43" i="17"/>
  <c r="V44" i="17"/>
  <c r="V45" i="17"/>
  <c r="V46" i="17"/>
  <c r="V47" i="17"/>
  <c r="V48" i="17"/>
  <c r="V49" i="17"/>
  <c r="V50" i="17"/>
  <c r="V51" i="17"/>
  <c r="V52" i="17"/>
  <c r="V53" i="17"/>
  <c r="V54" i="17"/>
  <c r="V55" i="17"/>
  <c r="V56" i="17"/>
  <c r="V57" i="17"/>
  <c r="V58" i="17"/>
  <c r="V59" i="17"/>
  <c r="V60" i="17"/>
  <c r="V61" i="17"/>
  <c r="V62" i="17"/>
  <c r="V63" i="17"/>
  <c r="V64" i="17"/>
  <c r="V65" i="17"/>
  <c r="V66" i="17"/>
  <c r="V67" i="17"/>
  <c r="V2" i="17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" i="15"/>
  <c r="O3" i="17"/>
  <c r="O4" i="17"/>
  <c r="O5" i="17"/>
  <c r="AB4" i="17" s="1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5" i="17"/>
  <c r="O56" i="17"/>
  <c r="O57" i="17"/>
  <c r="O58" i="17"/>
  <c r="O59" i="17"/>
  <c r="O60" i="17"/>
  <c r="O61" i="17"/>
  <c r="O62" i="17"/>
  <c r="O63" i="17"/>
  <c r="O64" i="17"/>
  <c r="O65" i="17"/>
  <c r="O66" i="17"/>
  <c r="O67" i="17"/>
  <c r="O68" i="17"/>
  <c r="O69" i="17"/>
  <c r="O70" i="17"/>
  <c r="O71" i="17"/>
  <c r="O72" i="17"/>
  <c r="O73" i="17"/>
  <c r="O74" i="17"/>
  <c r="O75" i="17"/>
  <c r="O76" i="17"/>
  <c r="O77" i="17"/>
  <c r="O78" i="17"/>
  <c r="O79" i="17"/>
  <c r="O80" i="17"/>
  <c r="O81" i="17"/>
  <c r="O82" i="17"/>
  <c r="O83" i="17"/>
  <c r="O84" i="17"/>
  <c r="O85" i="17"/>
  <c r="O86" i="17"/>
  <c r="O87" i="17"/>
  <c r="O88" i="17"/>
  <c r="O89" i="17"/>
  <c r="O90" i="17"/>
  <c r="O91" i="17"/>
  <c r="O92" i="17"/>
  <c r="O93" i="17"/>
  <c r="O94" i="17"/>
  <c r="O95" i="17"/>
  <c r="O96" i="17"/>
  <c r="O97" i="17"/>
  <c r="O98" i="17"/>
  <c r="O99" i="17"/>
  <c r="O100" i="17"/>
  <c r="O101" i="17"/>
  <c r="O102" i="17"/>
  <c r="O103" i="17"/>
  <c r="O104" i="17"/>
  <c r="O105" i="17"/>
  <c r="O106" i="17"/>
  <c r="O107" i="17"/>
  <c r="O108" i="17"/>
  <c r="O109" i="17"/>
  <c r="O110" i="17"/>
  <c r="O111" i="17"/>
  <c r="O112" i="17"/>
  <c r="O113" i="17"/>
  <c r="O114" i="17"/>
  <c r="O115" i="17"/>
  <c r="O116" i="17"/>
  <c r="O117" i="17"/>
  <c r="O118" i="17"/>
  <c r="O119" i="17"/>
  <c r="O120" i="17"/>
  <c r="O121" i="17"/>
  <c r="O122" i="17"/>
  <c r="O123" i="17"/>
  <c r="O124" i="17"/>
  <c r="O125" i="17"/>
  <c r="O126" i="17"/>
  <c r="O127" i="17"/>
  <c r="O128" i="17"/>
  <c r="O129" i="17"/>
  <c r="O130" i="17"/>
  <c r="O131" i="17"/>
  <c r="O132" i="17"/>
  <c r="O133" i="17"/>
  <c r="O134" i="17"/>
  <c r="O135" i="17"/>
  <c r="O136" i="17"/>
  <c r="O137" i="17"/>
  <c r="O138" i="17"/>
  <c r="O139" i="17"/>
  <c r="O140" i="17"/>
  <c r="O141" i="17"/>
  <c r="O142" i="17"/>
  <c r="O143" i="17"/>
  <c r="O144" i="17"/>
  <c r="O145" i="17"/>
  <c r="O146" i="17"/>
  <c r="O147" i="17"/>
  <c r="O148" i="17"/>
  <c r="O149" i="17"/>
  <c r="O150" i="17"/>
  <c r="O151" i="17"/>
  <c r="O152" i="17"/>
  <c r="O153" i="17"/>
  <c r="O154" i="17"/>
  <c r="O155" i="17"/>
  <c r="O156" i="17"/>
  <c r="O157" i="17"/>
  <c r="O158" i="17"/>
  <c r="O159" i="17"/>
  <c r="O160" i="17"/>
  <c r="O161" i="17"/>
  <c r="O162" i="17"/>
  <c r="O163" i="17"/>
  <c r="O164" i="17"/>
  <c r="O165" i="17"/>
  <c r="O166" i="17"/>
  <c r="O167" i="17"/>
  <c r="O168" i="17"/>
  <c r="O169" i="17"/>
  <c r="O170" i="17"/>
  <c r="O171" i="17"/>
  <c r="O172" i="17"/>
  <c r="O173" i="17"/>
  <c r="O174" i="17"/>
  <c r="O175" i="17"/>
  <c r="O176" i="17"/>
  <c r="O177" i="17"/>
  <c r="O178" i="17"/>
  <c r="O179" i="17"/>
  <c r="O180" i="17"/>
  <c r="O181" i="17"/>
  <c r="O182" i="17"/>
  <c r="O183" i="17"/>
  <c r="O184" i="17"/>
  <c r="O185" i="17"/>
  <c r="Y36" i="17" s="1"/>
  <c r="O186" i="17"/>
  <c r="O187" i="17"/>
  <c r="O188" i="17"/>
  <c r="O189" i="17"/>
  <c r="O190" i="17"/>
  <c r="O191" i="17"/>
  <c r="O192" i="17"/>
  <c r="O193" i="17"/>
  <c r="O194" i="17"/>
  <c r="O195" i="17"/>
  <c r="O196" i="17"/>
  <c r="O197" i="17"/>
  <c r="O198" i="17"/>
  <c r="O199" i="17"/>
  <c r="O200" i="17"/>
  <c r="O201" i="17"/>
  <c r="O202" i="17"/>
  <c r="O203" i="17"/>
  <c r="O204" i="17"/>
  <c r="O205" i="17"/>
  <c r="O206" i="17"/>
  <c r="O207" i="17"/>
  <c r="O208" i="17"/>
  <c r="O209" i="17"/>
  <c r="O210" i="17"/>
  <c r="O211" i="17"/>
  <c r="O212" i="17"/>
  <c r="O213" i="17"/>
  <c r="O214" i="17"/>
  <c r="O215" i="17"/>
  <c r="O216" i="17"/>
  <c r="O217" i="17"/>
  <c r="O218" i="17"/>
  <c r="O219" i="17"/>
  <c r="O220" i="17"/>
  <c r="O221" i="17"/>
  <c r="O222" i="17"/>
  <c r="O223" i="17"/>
  <c r="O224" i="17"/>
  <c r="O225" i="17"/>
  <c r="O226" i="17"/>
  <c r="O227" i="17"/>
  <c r="O228" i="17"/>
  <c r="O229" i="17"/>
  <c r="O230" i="17"/>
  <c r="O231" i="17"/>
  <c r="O232" i="17"/>
  <c r="O233" i="17"/>
  <c r="O234" i="17"/>
  <c r="O235" i="17"/>
  <c r="O236" i="17"/>
  <c r="O237" i="17"/>
  <c r="O238" i="17"/>
  <c r="O239" i="17"/>
  <c r="O240" i="17"/>
  <c r="O241" i="17"/>
  <c r="O242" i="17"/>
  <c r="O243" i="17"/>
  <c r="O244" i="17"/>
  <c r="O245" i="17"/>
  <c r="O246" i="17"/>
  <c r="O247" i="17"/>
  <c r="O248" i="17"/>
  <c r="O249" i="17"/>
  <c r="O250" i="17"/>
  <c r="O251" i="17"/>
  <c r="O252" i="17"/>
  <c r="O253" i="17"/>
  <c r="O254" i="17"/>
  <c r="O255" i="17"/>
  <c r="O256" i="17"/>
  <c r="O257" i="17"/>
  <c r="O258" i="17"/>
  <c r="O259" i="17"/>
  <c r="O260" i="17"/>
  <c r="O261" i="17"/>
  <c r="O262" i="17"/>
  <c r="O263" i="17"/>
  <c r="O264" i="17"/>
  <c r="O265" i="17"/>
  <c r="O266" i="17"/>
  <c r="O267" i="17"/>
  <c r="O268" i="17"/>
  <c r="O269" i="17"/>
  <c r="O270" i="17"/>
  <c r="O271" i="17"/>
  <c r="O272" i="17"/>
  <c r="O273" i="17"/>
  <c r="O274" i="17"/>
  <c r="O275" i="17"/>
  <c r="O276" i="17"/>
  <c r="O277" i="17"/>
  <c r="O278" i="17"/>
  <c r="O279" i="17"/>
  <c r="O280" i="17"/>
  <c r="O281" i="17"/>
  <c r="O282" i="17"/>
  <c r="O283" i="17"/>
  <c r="O284" i="17"/>
  <c r="O285" i="17"/>
  <c r="O286" i="17"/>
  <c r="O287" i="17"/>
  <c r="O288" i="17"/>
  <c r="O289" i="17"/>
  <c r="O290" i="17"/>
  <c r="O291" i="17"/>
  <c r="O292" i="17"/>
  <c r="O293" i="17"/>
  <c r="O294" i="17"/>
  <c r="O295" i="17"/>
  <c r="O296" i="17"/>
  <c r="O297" i="17"/>
  <c r="O298" i="17"/>
  <c r="O299" i="17"/>
  <c r="O300" i="17"/>
  <c r="O301" i="17"/>
  <c r="O302" i="17"/>
  <c r="O303" i="17"/>
  <c r="O304" i="17"/>
  <c r="O305" i="17"/>
  <c r="O306" i="17"/>
  <c r="O307" i="17"/>
  <c r="O308" i="17"/>
  <c r="O309" i="17"/>
  <c r="O310" i="17"/>
  <c r="O311" i="17"/>
  <c r="O312" i="17"/>
  <c r="O313" i="17"/>
  <c r="O314" i="17"/>
  <c r="O315" i="17"/>
  <c r="O316" i="17"/>
  <c r="O317" i="17"/>
  <c r="O318" i="17"/>
  <c r="O319" i="17"/>
  <c r="O320" i="17"/>
  <c r="O321" i="17"/>
  <c r="O322" i="17"/>
  <c r="O323" i="17"/>
  <c r="O324" i="17"/>
  <c r="O325" i="17"/>
  <c r="O326" i="17"/>
  <c r="O327" i="17"/>
  <c r="O328" i="17"/>
  <c r="O329" i="17"/>
  <c r="O330" i="17"/>
  <c r="O331" i="17"/>
  <c r="O332" i="17"/>
  <c r="O333" i="17"/>
  <c r="O334" i="17"/>
  <c r="O335" i="17"/>
  <c r="O336" i="17"/>
  <c r="O337" i="17"/>
  <c r="O338" i="17"/>
  <c r="O339" i="17"/>
  <c r="O340" i="17"/>
  <c r="O341" i="17"/>
  <c r="O342" i="17"/>
  <c r="O343" i="17"/>
  <c r="O344" i="17"/>
  <c r="O345" i="17"/>
  <c r="O346" i="17"/>
  <c r="O347" i="17"/>
  <c r="O348" i="17"/>
  <c r="O349" i="17"/>
  <c r="O350" i="17"/>
  <c r="O351" i="17"/>
  <c r="O352" i="17"/>
  <c r="O353" i="17"/>
  <c r="O354" i="17"/>
  <c r="O355" i="17"/>
  <c r="O356" i="17"/>
  <c r="O357" i="17"/>
  <c r="O358" i="17"/>
  <c r="O359" i="17"/>
  <c r="O360" i="17"/>
  <c r="O361" i="17"/>
  <c r="O362" i="17"/>
  <c r="O363" i="17"/>
  <c r="O364" i="17"/>
  <c r="O365" i="17"/>
  <c r="O366" i="17"/>
  <c r="O367" i="17"/>
  <c r="O2" i="17"/>
  <c r="W3" i="17" s="1"/>
  <c r="Y151" i="20" l="1"/>
  <c r="Y226" i="20"/>
  <c r="Y218" i="20"/>
  <c r="Y210" i="20"/>
  <c r="Y202" i="20"/>
  <c r="Y194" i="20"/>
  <c r="Y186" i="20"/>
  <c r="Y95" i="20"/>
  <c r="Y87" i="20"/>
  <c r="Y79" i="20"/>
  <c r="Y71" i="20"/>
  <c r="Y167" i="20"/>
  <c r="Y20" i="20"/>
  <c r="Y100" i="20"/>
  <c r="Y63" i="20"/>
  <c r="Y51" i="20"/>
  <c r="Z51" i="20" s="1"/>
  <c r="Y59" i="20"/>
  <c r="Y80" i="20"/>
  <c r="Y110" i="20"/>
  <c r="Y102" i="20"/>
  <c r="Y16" i="20"/>
  <c r="Y124" i="20"/>
  <c r="Y114" i="20"/>
  <c r="Y93" i="20"/>
  <c r="Y60" i="20"/>
  <c r="Y39" i="20"/>
  <c r="Y109" i="20"/>
  <c r="Y68" i="20"/>
  <c r="Y160" i="20"/>
  <c r="Y168" i="20"/>
  <c r="Y122" i="20"/>
  <c r="Y116" i="20"/>
  <c r="Y99" i="20"/>
  <c r="Y91" i="20"/>
  <c r="Y83" i="20"/>
  <c r="Y75" i="20"/>
  <c r="Z75" i="20" s="1"/>
  <c r="Y92" i="20"/>
  <c r="Y175" i="20"/>
  <c r="Y105" i="20"/>
  <c r="Y35" i="20"/>
  <c r="Y14" i="20"/>
  <c r="Y127" i="20"/>
  <c r="Y77" i="20"/>
  <c r="Y88" i="20"/>
  <c r="Z88" i="20" s="1"/>
  <c r="Y172" i="20"/>
  <c r="Y136" i="20"/>
  <c r="Y4" i="20"/>
  <c r="Y22" i="20"/>
  <c r="Y219" i="20"/>
  <c r="Y178" i="20"/>
  <c r="Y152" i="20"/>
  <c r="Y120" i="20"/>
  <c r="Y148" i="20"/>
  <c r="Y82" i="20"/>
  <c r="Z56" i="20"/>
  <c r="Y57" i="20"/>
  <c r="Y11" i="20"/>
  <c r="Y3" i="20"/>
  <c r="Y53" i="20"/>
  <c r="Y45" i="20"/>
  <c r="Y37" i="20"/>
  <c r="Y29" i="20"/>
  <c r="Y131" i="20"/>
  <c r="Y26" i="20"/>
  <c r="Y6" i="20"/>
  <c r="Y66" i="20"/>
  <c r="Y5" i="20"/>
  <c r="Y54" i="20"/>
  <c r="Y119" i="20"/>
  <c r="Y2" i="20"/>
  <c r="Y212" i="20"/>
  <c r="Y159" i="20"/>
  <c r="Y133" i="20"/>
  <c r="Y36" i="20"/>
  <c r="Y208" i="20"/>
  <c r="Z208" i="20" s="1"/>
  <c r="Y141" i="20"/>
  <c r="Y216" i="20"/>
  <c r="Y158" i="20"/>
  <c r="Y220" i="20"/>
  <c r="Y125" i="20"/>
  <c r="Y177" i="20"/>
  <c r="Y173" i="20"/>
  <c r="Y164" i="20"/>
  <c r="Y142" i="20"/>
  <c r="Y156" i="20"/>
  <c r="Y134" i="20"/>
  <c r="Y65" i="20"/>
  <c r="Y31" i="20"/>
  <c r="Z31" i="20" s="1"/>
  <c r="Y12" i="20"/>
  <c r="Y187" i="20"/>
  <c r="Y224" i="20"/>
  <c r="Y132" i="20"/>
  <c r="Y85" i="20"/>
  <c r="Y76" i="20"/>
  <c r="Y30" i="20"/>
  <c r="Y28" i="20"/>
  <c r="Z28" i="20" s="1"/>
  <c r="Y137" i="20"/>
  <c r="Y72" i="20"/>
  <c r="Y135" i="20"/>
  <c r="Y204" i="20"/>
  <c r="Z204" i="20" s="1"/>
  <c r="Y183" i="20"/>
  <c r="Y34" i="20"/>
  <c r="Y192" i="20"/>
  <c r="Y162" i="20"/>
  <c r="Y139" i="20"/>
  <c r="Y155" i="20"/>
  <c r="Y123" i="20"/>
  <c r="Y44" i="20"/>
  <c r="Y144" i="20"/>
  <c r="Y50" i="20"/>
  <c r="Y215" i="20"/>
  <c r="Y207" i="20"/>
  <c r="Y191" i="20"/>
  <c r="Y222" i="20"/>
  <c r="Y214" i="20"/>
  <c r="Y206" i="20"/>
  <c r="Y198" i="20"/>
  <c r="Y190" i="20"/>
  <c r="Y169" i="20"/>
  <c r="Y111" i="20"/>
  <c r="Z111" i="20" s="1"/>
  <c r="Y86" i="20"/>
  <c r="Y70" i="20"/>
  <c r="Y7" i="20"/>
  <c r="Y49" i="20"/>
  <c r="Y41" i="20"/>
  <c r="Y33" i="20"/>
  <c r="Y185" i="20"/>
  <c r="Y46" i="20"/>
  <c r="Y143" i="20"/>
  <c r="Y128" i="20"/>
  <c r="Y13" i="20"/>
  <c r="Y157" i="20"/>
  <c r="Y161" i="20"/>
  <c r="Y64" i="20"/>
  <c r="Y196" i="20"/>
  <c r="Z196" i="20" s="1"/>
  <c r="Y147" i="20"/>
  <c r="Z147" i="20" s="1"/>
  <c r="Y52" i="20"/>
  <c r="Y9" i="20"/>
  <c r="Y179" i="20"/>
  <c r="Y165" i="20"/>
  <c r="Y153" i="20"/>
  <c r="Y10" i="20"/>
  <c r="Y42" i="20"/>
  <c r="Z22" i="20"/>
  <c r="Z48" i="20"/>
  <c r="Z62" i="20"/>
  <c r="Z212" i="20"/>
  <c r="Z44" i="20"/>
  <c r="Z58" i="20"/>
  <c r="Z188" i="20"/>
  <c r="Z174" i="20"/>
  <c r="Z187" i="20"/>
  <c r="Z108" i="20"/>
  <c r="Z38" i="20"/>
  <c r="Z96" i="20"/>
  <c r="Z179" i="20"/>
  <c r="Z192" i="20"/>
  <c r="Z50" i="20"/>
  <c r="Z221" i="20"/>
  <c r="Z59" i="20"/>
  <c r="Z140" i="20"/>
  <c r="Z104" i="20"/>
  <c r="Z107" i="20"/>
  <c r="Z141" i="20"/>
  <c r="Z80" i="20"/>
  <c r="Z128" i="20"/>
  <c r="Z223" i="20"/>
  <c r="Z7" i="20"/>
  <c r="Z36" i="20"/>
  <c r="Z34" i="20"/>
  <c r="Z166" i="20"/>
  <c r="Z52" i="20"/>
  <c r="Z77" i="20"/>
  <c r="Z63" i="20"/>
  <c r="Z155" i="20"/>
  <c r="Z42" i="20"/>
  <c r="Z97" i="20"/>
  <c r="Z119" i="20"/>
  <c r="Z228" i="20"/>
  <c r="Z117" i="20"/>
  <c r="Z176" i="20"/>
  <c r="Z139" i="20"/>
  <c r="Z216" i="20"/>
  <c r="Z81" i="20"/>
  <c r="Z89" i="20"/>
  <c r="Z69" i="20"/>
  <c r="Z145" i="20"/>
  <c r="Z129" i="20"/>
  <c r="Z20" i="20"/>
  <c r="Z18" i="20"/>
  <c r="Z153" i="20"/>
  <c r="Z227" i="20"/>
  <c r="Z127" i="20"/>
  <c r="Z209" i="20"/>
  <c r="Z193" i="20"/>
  <c r="Z161" i="20"/>
  <c r="Z83" i="20"/>
  <c r="Z131" i="20"/>
  <c r="Z2" i="20"/>
  <c r="Z167" i="20"/>
  <c r="Z213" i="20"/>
  <c r="Z197" i="20"/>
  <c r="Z199" i="20"/>
  <c r="Z116" i="20"/>
  <c r="Z148" i="20"/>
  <c r="Z87" i="20"/>
  <c r="Z79" i="20"/>
  <c r="Z170" i="20"/>
  <c r="Z47" i="20"/>
  <c r="Z39" i="20"/>
  <c r="Z136" i="20"/>
  <c r="Z205" i="20"/>
  <c r="Z186" i="20"/>
  <c r="Z43" i="20"/>
  <c r="Z35" i="20"/>
  <c r="Z217" i="20"/>
  <c r="Z201" i="20"/>
  <c r="Z181" i="20"/>
  <c r="Z177" i="20"/>
  <c r="Z137" i="20"/>
  <c r="Z151" i="20"/>
  <c r="Z98" i="20"/>
  <c r="Z82" i="20"/>
  <c r="Z74" i="20"/>
  <c r="Z55" i="20"/>
  <c r="Z23" i="20"/>
  <c r="Z54" i="20"/>
  <c r="Z13" i="20"/>
  <c r="Z215" i="20"/>
  <c r="Z184" i="20"/>
  <c r="Z150" i="20"/>
  <c r="Z114" i="20"/>
  <c r="Z106" i="20"/>
  <c r="Z19" i="20"/>
  <c r="Z11" i="20"/>
  <c r="Z180" i="20"/>
  <c r="Z172" i="20"/>
  <c r="Z159" i="20"/>
  <c r="Z94" i="20"/>
  <c r="Z78" i="20"/>
  <c r="Z70" i="20"/>
  <c r="Z68" i="20"/>
  <c r="Z133" i="20"/>
  <c r="Z64" i="20"/>
  <c r="Z25" i="20"/>
  <c r="Z17" i="20"/>
  <c r="Z219" i="20"/>
  <c r="Z211" i="20"/>
  <c r="Z203" i="20"/>
  <c r="Z175" i="20"/>
  <c r="Z110" i="20"/>
  <c r="Z103" i="20"/>
  <c r="Z15" i="20"/>
  <c r="Z9" i="20"/>
  <c r="Y2" i="17"/>
  <c r="AB34" i="17"/>
  <c r="X34" i="17"/>
  <c r="Z33" i="17"/>
  <c r="AB32" i="17"/>
  <c r="X32" i="17"/>
  <c r="Z31" i="17"/>
  <c r="AB30" i="17"/>
  <c r="X30" i="17"/>
  <c r="Z29" i="17"/>
  <c r="AB28" i="17"/>
  <c r="X28" i="17"/>
  <c r="Z27" i="17"/>
  <c r="AB26" i="17"/>
  <c r="W26" i="17"/>
  <c r="W25" i="17"/>
  <c r="X24" i="17"/>
  <c r="Y23" i="17"/>
  <c r="Y22" i="17"/>
  <c r="Z21" i="17"/>
  <c r="AA20" i="17"/>
  <c r="AA19" i="17"/>
  <c r="AB18" i="17"/>
  <c r="AA17" i="17"/>
  <c r="Y16" i="17"/>
  <c r="W15" i="17"/>
  <c r="AA13" i="17"/>
  <c r="Y12" i="17"/>
  <c r="W11" i="17"/>
  <c r="AA9" i="17"/>
  <c r="Y8" i="17"/>
  <c r="W7" i="17"/>
  <c r="AA5" i="17"/>
  <c r="Y4" i="17"/>
  <c r="Y66" i="17"/>
  <c r="AA63" i="17"/>
  <c r="W61" i="17"/>
  <c r="Y58" i="17"/>
  <c r="AA55" i="17"/>
  <c r="W53" i="17"/>
  <c r="Y50" i="17"/>
  <c r="AA47" i="17"/>
  <c r="W45" i="17"/>
  <c r="Y42" i="17"/>
  <c r="AA39" i="17"/>
  <c r="W37" i="17"/>
  <c r="X2" i="17"/>
  <c r="Y34" i="17"/>
  <c r="W33" i="17"/>
  <c r="AA31" i="17"/>
  <c r="Y30" i="17"/>
  <c r="W29" i="17"/>
  <c r="AA27" i="17"/>
  <c r="W27" i="17"/>
  <c r="Y25" i="17"/>
  <c r="Z23" i="17"/>
  <c r="AA21" i="17"/>
  <c r="W20" i="17"/>
  <c r="X18" i="17"/>
  <c r="AB16" i="17"/>
  <c r="X14" i="17"/>
  <c r="Z11" i="17"/>
  <c r="AB8" i="17"/>
  <c r="X6" i="17"/>
  <c r="Z3" i="17"/>
  <c r="Y64" i="17"/>
  <c r="W59" i="17"/>
  <c r="AA53" i="17"/>
  <c r="Y48" i="17"/>
  <c r="W43" i="17"/>
  <c r="Y40" i="17"/>
  <c r="X3" i="17"/>
  <c r="AB3" i="17"/>
  <c r="Z4" i="17"/>
  <c r="X5" i="17"/>
  <c r="AB5" i="17"/>
  <c r="Z6" i="17"/>
  <c r="X7" i="17"/>
  <c r="AB7" i="17"/>
  <c r="Z8" i="17"/>
  <c r="X9" i="17"/>
  <c r="AB9" i="17"/>
  <c r="Z10" i="17"/>
  <c r="X11" i="17"/>
  <c r="AB11" i="17"/>
  <c r="Z12" i="17"/>
  <c r="X13" i="17"/>
  <c r="AB13" i="17"/>
  <c r="Z14" i="17"/>
  <c r="X15" i="17"/>
  <c r="AB15" i="17"/>
  <c r="Z16" i="17"/>
  <c r="X17" i="17"/>
  <c r="AB17" i="17"/>
  <c r="Z18" i="17"/>
  <c r="X19" i="17"/>
  <c r="AB19" i="17"/>
  <c r="Z20" i="17"/>
  <c r="X21" i="17"/>
  <c r="AB21" i="17"/>
  <c r="Z22" i="17"/>
  <c r="X23" i="17"/>
  <c r="AB23" i="17"/>
  <c r="Z24" i="17"/>
  <c r="X25" i="17"/>
  <c r="AB25" i="17"/>
  <c r="Z26" i="17"/>
  <c r="Y3" i="17"/>
  <c r="W4" i="17"/>
  <c r="AA4" i="17"/>
  <c r="Y5" i="17"/>
  <c r="W6" i="17"/>
  <c r="AA6" i="17"/>
  <c r="Y7" i="17"/>
  <c r="W8" i="17"/>
  <c r="AA8" i="17"/>
  <c r="Y9" i="17"/>
  <c r="W10" i="17"/>
  <c r="AA10" i="17"/>
  <c r="Y11" i="17"/>
  <c r="W12" i="17"/>
  <c r="AA12" i="17"/>
  <c r="Y13" i="17"/>
  <c r="W14" i="17"/>
  <c r="AA14" i="17"/>
  <c r="Y15" i="17"/>
  <c r="W16" i="17"/>
  <c r="AA16" i="17"/>
  <c r="Y17" i="17"/>
  <c r="W18" i="17"/>
  <c r="Z2" i="17"/>
  <c r="AA34" i="17"/>
  <c r="W34" i="17"/>
  <c r="Y33" i="17"/>
  <c r="AA32" i="17"/>
  <c r="W32" i="17"/>
  <c r="Y31" i="17"/>
  <c r="AA30" i="17"/>
  <c r="W30" i="17"/>
  <c r="Y29" i="17"/>
  <c r="AA28" i="17"/>
  <c r="W28" i="17"/>
  <c r="Y27" i="17"/>
  <c r="AA26" i="17"/>
  <c r="AA25" i="17"/>
  <c r="AB24" i="17"/>
  <c r="W24" i="17"/>
  <c r="W23" i="17"/>
  <c r="X22" i="17"/>
  <c r="Y21" i="17"/>
  <c r="Y20" i="17"/>
  <c r="Z19" i="17"/>
  <c r="AA18" i="17"/>
  <c r="Z17" i="17"/>
  <c r="X16" i="17"/>
  <c r="AB14" i="17"/>
  <c r="Z13" i="17"/>
  <c r="X12" i="17"/>
  <c r="AB10" i="17"/>
  <c r="Z9" i="17"/>
  <c r="X8" i="17"/>
  <c r="AB6" i="17"/>
  <c r="Z5" i="17"/>
  <c r="X4" i="17"/>
  <c r="Z35" i="17"/>
  <c r="AA65" i="17"/>
  <c r="W63" i="17"/>
  <c r="Y60" i="17"/>
  <c r="AA57" i="17"/>
  <c r="W55" i="17"/>
  <c r="Y52" i="17"/>
  <c r="AA49" i="17"/>
  <c r="W47" i="17"/>
  <c r="Y44" i="17"/>
  <c r="AA41" i="17"/>
  <c r="W39" i="17"/>
  <c r="Z36" i="17"/>
  <c r="X37" i="17"/>
  <c r="AB37" i="17"/>
  <c r="Z38" i="17"/>
  <c r="X39" i="17"/>
  <c r="AB39" i="17"/>
  <c r="Z40" i="17"/>
  <c r="X41" i="17"/>
  <c r="AB41" i="17"/>
  <c r="Z42" i="17"/>
  <c r="X43" i="17"/>
  <c r="AB43" i="17"/>
  <c r="Z44" i="17"/>
  <c r="X45" i="17"/>
  <c r="AB45" i="17"/>
  <c r="Z46" i="17"/>
  <c r="X47" i="17"/>
  <c r="AB47" i="17"/>
  <c r="Z48" i="17"/>
  <c r="X49" i="17"/>
  <c r="AB49" i="17"/>
  <c r="Z50" i="17"/>
  <c r="X51" i="17"/>
  <c r="AB51" i="17"/>
  <c r="Z52" i="17"/>
  <c r="X53" i="17"/>
  <c r="AB53" i="17"/>
  <c r="Z54" i="17"/>
  <c r="X55" i="17"/>
  <c r="AB55" i="17"/>
  <c r="Z56" i="17"/>
  <c r="X57" i="17"/>
  <c r="AB57" i="17"/>
  <c r="Z58" i="17"/>
  <c r="X59" i="17"/>
  <c r="AB59" i="17"/>
  <c r="Z60" i="17"/>
  <c r="X61" i="17"/>
  <c r="AB61" i="17"/>
  <c r="Z62" i="17"/>
  <c r="X63" i="17"/>
  <c r="AB63" i="17"/>
  <c r="Z64" i="17"/>
  <c r="X65" i="17"/>
  <c r="AB65" i="17"/>
  <c r="Z66" i="17"/>
  <c r="X67" i="17"/>
  <c r="AB67" i="17"/>
  <c r="Y35" i="17"/>
  <c r="W36" i="17"/>
  <c r="AA36" i="17"/>
  <c r="Y37" i="17"/>
  <c r="W38" i="17"/>
  <c r="AA38" i="17"/>
  <c r="Y39" i="17"/>
  <c r="W40" i="17"/>
  <c r="AA40" i="17"/>
  <c r="Y41" i="17"/>
  <c r="W42" i="17"/>
  <c r="AA42" i="17"/>
  <c r="Y43" i="17"/>
  <c r="W44" i="17"/>
  <c r="AA44" i="17"/>
  <c r="Y45" i="17"/>
  <c r="W46" i="17"/>
  <c r="AA46" i="17"/>
  <c r="Y47" i="17"/>
  <c r="W48" i="17"/>
  <c r="AA48" i="17"/>
  <c r="Y49" i="17"/>
  <c r="W50" i="17"/>
  <c r="AA50" i="17"/>
  <c r="Y51" i="17"/>
  <c r="W52" i="17"/>
  <c r="AA52" i="17"/>
  <c r="Y53" i="17"/>
  <c r="W54" i="17"/>
  <c r="AA54" i="17"/>
  <c r="Y55" i="17"/>
  <c r="W56" i="17"/>
  <c r="AA56" i="17"/>
  <c r="Y57" i="17"/>
  <c r="W58" i="17"/>
  <c r="AA58" i="17"/>
  <c r="Y59" i="17"/>
  <c r="W60" i="17"/>
  <c r="AA60" i="17"/>
  <c r="Y61" i="17"/>
  <c r="W62" i="17"/>
  <c r="AA62" i="17"/>
  <c r="Y63" i="17"/>
  <c r="W64" i="17"/>
  <c r="AA64" i="17"/>
  <c r="Y65" i="17"/>
  <c r="W66" i="17"/>
  <c r="AA66" i="17"/>
  <c r="Y67" i="17"/>
  <c r="AB35" i="17"/>
  <c r="X35" i="17"/>
  <c r="X36" i="17"/>
  <c r="AB36" i="17"/>
  <c r="Z37" i="17"/>
  <c r="X38" i="17"/>
  <c r="AB38" i="17"/>
  <c r="Z39" i="17"/>
  <c r="X40" i="17"/>
  <c r="AB40" i="17"/>
  <c r="Z41" i="17"/>
  <c r="X42" i="17"/>
  <c r="AB42" i="17"/>
  <c r="Z43" i="17"/>
  <c r="X44" i="17"/>
  <c r="AB44" i="17"/>
  <c r="Z45" i="17"/>
  <c r="X46" i="17"/>
  <c r="AB46" i="17"/>
  <c r="Z47" i="17"/>
  <c r="X48" i="17"/>
  <c r="AB48" i="17"/>
  <c r="Z49" i="17"/>
  <c r="X50" i="17"/>
  <c r="AB50" i="17"/>
  <c r="Z51" i="17"/>
  <c r="X52" i="17"/>
  <c r="AB52" i="17"/>
  <c r="Z53" i="17"/>
  <c r="X54" i="17"/>
  <c r="AB54" i="17"/>
  <c r="Z55" i="17"/>
  <c r="X56" i="17"/>
  <c r="AB56" i="17"/>
  <c r="Z57" i="17"/>
  <c r="X58" i="17"/>
  <c r="AB58" i="17"/>
  <c r="Z59" i="17"/>
  <c r="X60" i="17"/>
  <c r="AB60" i="17"/>
  <c r="Z61" i="17"/>
  <c r="X62" i="17"/>
  <c r="AB62" i="17"/>
  <c r="Z63" i="17"/>
  <c r="X64" i="17"/>
  <c r="AB64" i="17"/>
  <c r="Z65" i="17"/>
  <c r="X66" i="17"/>
  <c r="AB66" i="17"/>
  <c r="Z67" i="17"/>
  <c r="AA35" i="17"/>
  <c r="W35" i="17"/>
  <c r="AB2" i="17"/>
  <c r="AA33" i="17"/>
  <c r="Y32" i="17"/>
  <c r="W31" i="17"/>
  <c r="AA29" i="17"/>
  <c r="Y28" i="17"/>
  <c r="X26" i="17"/>
  <c r="Y24" i="17"/>
  <c r="AA22" i="17"/>
  <c r="AB20" i="17"/>
  <c r="W19" i="17"/>
  <c r="Z15" i="17"/>
  <c r="AB12" i="17"/>
  <c r="X10" i="17"/>
  <c r="Z7" i="17"/>
  <c r="W67" i="17"/>
  <c r="AA61" i="17"/>
  <c r="Y56" i="17"/>
  <c r="W51" i="17"/>
  <c r="AA45" i="17"/>
  <c r="AA37" i="17"/>
  <c r="W2" i="17"/>
  <c r="AA2" i="17"/>
  <c r="Z34" i="17"/>
  <c r="AB33" i="17"/>
  <c r="X33" i="17"/>
  <c r="Z32" i="17"/>
  <c r="AB31" i="17"/>
  <c r="X31" i="17"/>
  <c r="Z30" i="17"/>
  <c r="AB29" i="17"/>
  <c r="X29" i="17"/>
  <c r="Z28" i="17"/>
  <c r="AB27" i="17"/>
  <c r="X27" i="17"/>
  <c r="Y26" i="17"/>
  <c r="Z25" i="17"/>
  <c r="AA24" i="17"/>
  <c r="AA23" i="17"/>
  <c r="AB22" i="17"/>
  <c r="W22" i="17"/>
  <c r="W21" i="17"/>
  <c r="X20" i="17"/>
  <c r="Y19" i="17"/>
  <c r="Y18" i="17"/>
  <c r="W17" i="17"/>
  <c r="AA15" i="17"/>
  <c r="Y14" i="17"/>
  <c r="W13" i="17"/>
  <c r="AA11" i="17"/>
  <c r="Y10" i="17"/>
  <c r="W9" i="17"/>
  <c r="AA7" i="17"/>
  <c r="Y6" i="17"/>
  <c r="W5" i="17"/>
  <c r="AA3" i="17"/>
  <c r="AA67" i="17"/>
  <c r="W65" i="17"/>
  <c r="Y62" i="17"/>
  <c r="AA59" i="17"/>
  <c r="W57" i="17"/>
  <c r="Y54" i="17"/>
  <c r="AA51" i="17"/>
  <c r="W49" i="17"/>
  <c r="Y46" i="17"/>
  <c r="AA43" i="17"/>
  <c r="W41" i="17"/>
  <c r="Y38" i="17"/>
  <c r="AF3" i="15"/>
  <c r="AF4" i="15"/>
  <c r="AF5" i="15"/>
  <c r="AF6" i="15"/>
  <c r="AF7" i="15"/>
  <c r="AF8" i="15"/>
  <c r="AF9" i="15"/>
  <c r="AF10" i="15"/>
  <c r="AF11" i="15"/>
  <c r="AF12" i="15"/>
  <c r="AF13" i="15"/>
  <c r="AF14" i="15"/>
  <c r="AF15" i="15"/>
  <c r="AF16" i="15"/>
  <c r="AF17" i="15"/>
  <c r="AF18" i="15"/>
  <c r="AF19" i="15"/>
  <c r="AF20" i="15"/>
  <c r="AF21" i="15"/>
  <c r="AF22" i="15"/>
  <c r="AF23" i="15"/>
  <c r="AF24" i="15"/>
  <c r="AF25" i="15"/>
  <c r="AF26" i="15"/>
  <c r="AF27" i="15"/>
  <c r="AF28" i="15"/>
  <c r="AF29" i="15"/>
  <c r="AF30" i="15"/>
  <c r="AF31" i="15"/>
  <c r="AF32" i="15"/>
  <c r="AF33" i="15"/>
  <c r="AF34" i="15"/>
  <c r="AF35" i="15"/>
  <c r="AF36" i="15"/>
  <c r="AF37" i="15"/>
  <c r="AF38" i="15"/>
  <c r="AF39" i="15"/>
  <c r="AF40" i="15"/>
  <c r="AF41" i="15"/>
  <c r="AF42" i="15"/>
  <c r="AF43" i="15"/>
  <c r="AF44" i="15"/>
  <c r="AF45" i="15"/>
  <c r="AF46" i="15"/>
  <c r="AF47" i="15"/>
  <c r="AF48" i="15"/>
  <c r="AF49" i="15"/>
  <c r="AF50" i="15"/>
  <c r="AF51" i="15"/>
  <c r="AF52" i="15"/>
  <c r="AF53" i="15"/>
  <c r="AF54" i="15"/>
  <c r="AF55" i="15"/>
  <c r="AF56" i="15"/>
  <c r="AF57" i="15"/>
  <c r="AF58" i="15"/>
  <c r="AF59" i="15"/>
  <c r="AF60" i="15"/>
  <c r="AF61" i="15"/>
  <c r="AF62" i="15"/>
  <c r="AF63" i="15"/>
  <c r="AF64" i="15"/>
  <c r="AF65" i="15"/>
  <c r="AF66" i="15"/>
  <c r="AF67" i="15"/>
  <c r="AF68" i="15"/>
  <c r="AF69" i="15"/>
  <c r="AF70" i="15"/>
  <c r="AF71" i="15"/>
  <c r="AF72" i="15"/>
  <c r="AF73" i="15"/>
  <c r="AF74" i="15"/>
  <c r="AF75" i="15"/>
  <c r="AF76" i="15"/>
  <c r="AF77" i="15"/>
  <c r="AF78" i="15"/>
  <c r="AF79" i="15"/>
  <c r="AF80" i="15"/>
  <c r="AF81" i="15"/>
  <c r="AF82" i="15"/>
  <c r="AF83" i="15"/>
  <c r="AF84" i="15"/>
  <c r="AF85" i="15"/>
  <c r="AF86" i="15"/>
  <c r="AF87" i="15"/>
  <c r="AF88" i="15"/>
  <c r="AF89" i="15"/>
  <c r="AF90" i="15"/>
  <c r="AF91" i="15"/>
  <c r="AF92" i="15"/>
  <c r="AF93" i="15"/>
  <c r="AF94" i="15"/>
  <c r="AF95" i="15"/>
  <c r="AF96" i="15"/>
  <c r="AF97" i="15"/>
  <c r="AF98" i="15"/>
  <c r="AF99" i="15"/>
  <c r="AF100" i="15"/>
  <c r="AF101" i="15"/>
  <c r="AF102" i="15"/>
  <c r="AF103" i="15"/>
  <c r="AF104" i="15"/>
  <c r="AF105" i="15"/>
  <c r="AF106" i="15"/>
  <c r="AF107" i="15"/>
  <c r="AF108" i="15"/>
  <c r="AF109" i="15"/>
  <c r="AF110" i="15"/>
  <c r="AF111" i="15"/>
  <c r="AF112" i="15"/>
  <c r="AF113" i="15"/>
  <c r="AF114" i="15"/>
  <c r="AF115" i="15"/>
  <c r="AF116" i="15"/>
  <c r="AF117" i="15"/>
  <c r="AF118" i="15"/>
  <c r="AF119" i="15"/>
  <c r="AF120" i="15"/>
  <c r="AF121" i="15"/>
  <c r="AF122" i="15"/>
  <c r="AF123" i="15"/>
  <c r="AF124" i="15"/>
  <c r="AF125" i="15"/>
  <c r="AF126" i="15"/>
  <c r="AF127" i="15"/>
  <c r="AF128" i="15"/>
  <c r="AF129" i="15"/>
  <c r="AF130" i="15"/>
  <c r="AF131" i="15"/>
  <c r="AF132" i="15"/>
  <c r="AF133" i="15"/>
  <c r="AF134" i="15"/>
  <c r="AF135" i="15"/>
  <c r="AF136" i="15"/>
  <c r="AF137" i="15"/>
  <c r="AF138" i="15"/>
  <c r="AF139" i="15"/>
  <c r="AF140" i="15"/>
  <c r="AF141" i="15"/>
  <c r="AF142" i="15"/>
  <c r="AF143" i="15"/>
  <c r="AF144" i="15"/>
  <c r="AF145" i="15"/>
  <c r="AF146" i="15"/>
  <c r="AF147" i="15"/>
  <c r="AF148" i="15"/>
  <c r="AF149" i="15"/>
  <c r="AF150" i="15"/>
  <c r="AF151" i="15"/>
  <c r="AF152" i="15"/>
  <c r="AF153" i="15"/>
  <c r="AF154" i="15"/>
  <c r="AF155" i="15"/>
  <c r="AF156" i="15"/>
  <c r="AF157" i="15"/>
  <c r="AF158" i="15"/>
  <c r="AF159" i="15"/>
  <c r="AF160" i="15"/>
  <c r="AF161" i="15"/>
  <c r="AF162" i="15"/>
  <c r="AF163" i="15"/>
  <c r="AF164" i="15"/>
  <c r="AF165" i="15"/>
  <c r="AF166" i="15"/>
  <c r="AF167" i="15"/>
  <c r="AF168" i="15"/>
  <c r="AF169" i="15"/>
  <c r="AF170" i="15"/>
  <c r="AF171" i="15"/>
  <c r="AF172" i="15"/>
  <c r="AF173" i="15"/>
  <c r="AF174" i="15"/>
  <c r="AF175" i="15"/>
  <c r="AF176" i="15"/>
  <c r="AF177" i="15"/>
  <c r="AF178" i="15"/>
  <c r="AF179" i="15"/>
  <c r="AF180" i="15"/>
  <c r="AF181" i="15"/>
  <c r="AF182" i="15"/>
  <c r="AF183" i="15"/>
  <c r="AF184" i="15"/>
  <c r="AF185" i="15"/>
  <c r="AF186" i="15"/>
  <c r="AF187" i="15"/>
  <c r="AF188" i="15"/>
  <c r="AF189" i="15"/>
  <c r="AF190" i="15"/>
  <c r="AF191" i="15"/>
  <c r="AF192" i="15"/>
  <c r="AF193" i="15"/>
  <c r="AF194" i="15"/>
  <c r="AF195" i="15"/>
  <c r="AF196" i="15"/>
  <c r="AF197" i="15"/>
  <c r="AF198" i="15"/>
  <c r="AF199" i="15"/>
  <c r="AF200" i="15"/>
  <c r="AF201" i="15"/>
  <c r="AF202" i="15"/>
  <c r="AF203" i="15"/>
  <c r="AF204" i="15"/>
  <c r="AF205" i="15"/>
  <c r="AF206" i="15"/>
  <c r="AF207" i="15"/>
  <c r="AF208" i="15"/>
  <c r="AF209" i="15"/>
  <c r="AF210" i="15"/>
  <c r="AF211" i="15"/>
  <c r="AF212" i="15"/>
  <c r="AF213" i="15"/>
  <c r="AF214" i="15"/>
  <c r="AF215" i="15"/>
  <c r="AF216" i="15"/>
  <c r="AF217" i="15"/>
  <c r="AF218" i="15"/>
  <c r="AF219" i="15"/>
  <c r="AF220" i="15"/>
  <c r="AF221" i="15"/>
  <c r="AF222" i="15"/>
  <c r="AF223" i="15"/>
  <c r="AF224" i="15"/>
  <c r="AF225" i="15"/>
  <c r="AF226" i="15"/>
  <c r="AF227" i="15"/>
  <c r="AF228" i="15"/>
  <c r="AF229" i="15"/>
  <c r="AF230" i="15"/>
  <c r="AF2" i="15"/>
  <c r="Z86" i="20" l="1"/>
  <c r="Z10" i="20"/>
  <c r="Z30" i="20"/>
  <c r="Z207" i="20"/>
  <c r="Z71" i="20"/>
  <c r="Z163" i="20"/>
  <c r="Z99" i="20"/>
  <c r="Z162" i="20"/>
  <c r="Z26" i="20"/>
  <c r="Z123" i="20"/>
  <c r="Z220" i="20"/>
  <c r="Z27" i="20"/>
  <c r="Z90" i="20"/>
  <c r="Z105" i="20"/>
  <c r="Z109" i="20"/>
  <c r="Z158" i="20"/>
  <c r="Z195" i="20"/>
  <c r="Z3" i="20"/>
  <c r="Z132" i="20"/>
  <c r="Z67" i="20"/>
  <c r="Z126" i="20"/>
  <c r="Z225" i="20"/>
  <c r="Z165" i="20"/>
  <c r="Z144" i="20"/>
  <c r="Z124" i="20"/>
  <c r="Z40" i="20"/>
  <c r="Z135" i="20"/>
  <c r="Z146" i="20"/>
  <c r="Z21" i="20"/>
  <c r="Z189" i="20"/>
  <c r="Z171" i="20"/>
  <c r="Z125" i="20"/>
  <c r="Z169" i="20"/>
  <c r="Z115" i="20"/>
  <c r="Z102" i="20"/>
  <c r="Z191" i="20"/>
  <c r="Z65" i="20"/>
  <c r="Z160" i="20"/>
  <c r="Z46" i="20"/>
  <c r="Z154" i="20"/>
  <c r="Z100" i="20"/>
  <c r="Z92" i="20"/>
  <c r="Z5" i="20"/>
  <c r="Z183" i="20"/>
  <c r="Z91" i="20"/>
  <c r="Z76" i="20"/>
  <c r="Z66" i="20"/>
  <c r="Z185" i="20"/>
  <c r="Z14" i="20"/>
  <c r="Z93" i="20"/>
  <c r="Z224" i="20"/>
  <c r="Z121" i="20"/>
  <c r="Z95" i="20"/>
  <c r="Z143" i="20"/>
  <c r="Z60" i="20"/>
  <c r="Z6" i="20"/>
  <c r="Z73" i="20"/>
  <c r="Z72" i="20"/>
  <c r="Z149" i="20"/>
  <c r="Z157" i="20"/>
  <c r="Z101" i="20"/>
  <c r="Z85" i="20"/>
  <c r="Z84" i="20"/>
  <c r="Z168" i="20"/>
  <c r="Z202" i="20"/>
  <c r="Z156" i="20"/>
  <c r="Z164" i="20"/>
  <c r="Z12" i="20"/>
  <c r="Z198" i="20"/>
  <c r="Z29" i="20"/>
  <c r="Z16" i="20"/>
  <c r="Z61" i="20"/>
  <c r="Z142" i="20"/>
  <c r="Z210" i="20"/>
  <c r="Z33" i="20"/>
  <c r="Z130" i="20"/>
  <c r="Z138" i="20"/>
  <c r="Z182" i="20"/>
  <c r="Z229" i="20"/>
  <c r="Z173" i="20"/>
  <c r="Z206" i="20"/>
  <c r="Z37" i="20"/>
  <c r="Z118" i="20"/>
  <c r="Z122" i="20"/>
  <c r="Z218" i="20"/>
  <c r="Z41" i="20"/>
  <c r="Z120" i="20"/>
  <c r="Z214" i="20"/>
  <c r="Z45" i="20"/>
  <c r="Z230" i="20"/>
  <c r="Z4" i="20"/>
  <c r="Z194" i="20"/>
  <c r="Z226" i="20"/>
  <c r="Z49" i="20"/>
  <c r="Z8" i="20"/>
  <c r="Z134" i="20"/>
  <c r="Z178" i="20"/>
  <c r="Z152" i="20"/>
  <c r="Z190" i="20"/>
  <c r="Z222" i="20"/>
  <c r="Z53" i="20"/>
  <c r="Z57" i="20"/>
  <c r="AE3" i="15"/>
  <c r="AE4" i="15"/>
  <c r="AE5" i="15"/>
  <c r="AE6" i="15"/>
  <c r="AE7" i="15"/>
  <c r="AE8" i="15"/>
  <c r="AE9" i="15"/>
  <c r="AE10" i="15"/>
  <c r="AE11" i="15"/>
  <c r="AE12" i="15"/>
  <c r="AE13" i="15"/>
  <c r="AE14" i="15"/>
  <c r="AE15" i="15"/>
  <c r="AE16" i="15"/>
  <c r="AE17" i="15"/>
  <c r="AE18" i="15"/>
  <c r="AE19" i="15"/>
  <c r="AE20" i="15"/>
  <c r="AE21" i="15"/>
  <c r="AE22" i="15"/>
  <c r="AE23" i="15"/>
  <c r="AE24" i="15"/>
  <c r="AE25" i="15"/>
  <c r="AE26" i="15"/>
  <c r="AE27" i="15"/>
  <c r="AE28" i="15"/>
  <c r="AE29" i="15"/>
  <c r="AE30" i="15"/>
  <c r="AE31" i="15"/>
  <c r="AE32" i="15"/>
  <c r="AE33" i="15"/>
  <c r="AE34" i="15"/>
  <c r="AE35" i="15"/>
  <c r="AE36" i="15"/>
  <c r="AE37" i="15"/>
  <c r="AE38" i="15"/>
  <c r="AE39" i="15"/>
  <c r="AE40" i="15"/>
  <c r="AE41" i="15"/>
  <c r="AE42" i="15"/>
  <c r="AE43" i="15"/>
  <c r="AE44" i="15"/>
  <c r="AE45" i="15"/>
  <c r="AE46" i="15"/>
  <c r="AE47" i="15"/>
  <c r="AE48" i="15"/>
  <c r="AE49" i="15"/>
  <c r="AE50" i="15"/>
  <c r="AE51" i="15"/>
  <c r="AE52" i="15"/>
  <c r="AE53" i="15"/>
  <c r="AE54" i="15"/>
  <c r="AE55" i="15"/>
  <c r="AE56" i="15"/>
  <c r="AE57" i="15"/>
  <c r="AE58" i="15"/>
  <c r="AE59" i="15"/>
  <c r="AE60" i="15"/>
  <c r="AE61" i="15"/>
  <c r="AE62" i="15"/>
  <c r="AE63" i="15"/>
  <c r="AE64" i="15"/>
  <c r="AE65" i="15"/>
  <c r="AE66" i="15"/>
  <c r="AE67" i="15"/>
  <c r="AE68" i="15"/>
  <c r="AE69" i="15"/>
  <c r="AE70" i="15"/>
  <c r="AE71" i="15"/>
  <c r="AE72" i="15"/>
  <c r="AE73" i="15"/>
  <c r="AE74" i="15"/>
  <c r="AE75" i="15"/>
  <c r="AE76" i="15"/>
  <c r="AE77" i="15"/>
  <c r="AE78" i="15"/>
  <c r="AE79" i="15"/>
  <c r="AE80" i="15"/>
  <c r="AE81" i="15"/>
  <c r="AE82" i="15"/>
  <c r="AE83" i="15"/>
  <c r="AE84" i="15"/>
  <c r="AE85" i="15"/>
  <c r="AE86" i="15"/>
  <c r="AE87" i="15"/>
  <c r="AE88" i="15"/>
  <c r="AE89" i="15"/>
  <c r="AE90" i="15"/>
  <c r="AE91" i="15"/>
  <c r="AE92" i="15"/>
  <c r="AE93" i="15"/>
  <c r="AE94" i="15"/>
  <c r="AE95" i="15"/>
  <c r="AE96" i="15"/>
  <c r="AE97" i="15"/>
  <c r="AE98" i="15"/>
  <c r="AE99" i="15"/>
  <c r="AE100" i="15"/>
  <c r="AE101" i="15"/>
  <c r="AE102" i="15"/>
  <c r="AE103" i="15"/>
  <c r="AE104" i="15"/>
  <c r="AE105" i="15"/>
  <c r="AE106" i="15"/>
  <c r="AE107" i="15"/>
  <c r="AE108" i="15"/>
  <c r="AE109" i="15"/>
  <c r="AE110" i="15"/>
  <c r="AE111" i="15"/>
  <c r="AE112" i="15"/>
  <c r="AE113" i="15"/>
  <c r="AE114" i="15"/>
  <c r="AE115" i="15"/>
  <c r="AE116" i="15"/>
  <c r="AE117" i="15"/>
  <c r="AE118" i="15"/>
  <c r="AE119" i="15"/>
  <c r="AE120" i="15"/>
  <c r="AE121" i="15"/>
  <c r="AE122" i="15"/>
  <c r="AE123" i="15"/>
  <c r="AE124" i="15"/>
  <c r="AE125" i="15"/>
  <c r="AE126" i="15"/>
  <c r="AE127" i="15"/>
  <c r="AE128" i="15"/>
  <c r="AE129" i="15"/>
  <c r="AE130" i="15"/>
  <c r="AE131" i="15"/>
  <c r="AE132" i="15"/>
  <c r="AE133" i="15"/>
  <c r="AE134" i="15"/>
  <c r="AE135" i="15"/>
  <c r="AE136" i="15"/>
  <c r="AE137" i="15"/>
  <c r="AE138" i="15"/>
  <c r="AE139" i="15"/>
  <c r="AE140" i="15"/>
  <c r="AE141" i="15"/>
  <c r="AE142" i="15"/>
  <c r="AE143" i="15"/>
  <c r="AE144" i="15"/>
  <c r="AE145" i="15"/>
  <c r="AE146" i="15"/>
  <c r="AE147" i="15"/>
  <c r="AE148" i="15"/>
  <c r="AE149" i="15"/>
  <c r="AE150" i="15"/>
  <c r="AE151" i="15"/>
  <c r="AE152" i="15"/>
  <c r="AE153" i="15"/>
  <c r="AE154" i="15"/>
  <c r="AE155" i="15"/>
  <c r="AE156" i="15"/>
  <c r="AE157" i="15"/>
  <c r="AE158" i="15"/>
  <c r="AE159" i="15"/>
  <c r="AE160" i="15"/>
  <c r="AE161" i="15"/>
  <c r="AE162" i="15"/>
  <c r="AE163" i="15"/>
  <c r="AE164" i="15"/>
  <c r="AE165" i="15"/>
  <c r="AE166" i="15"/>
  <c r="AE167" i="15"/>
  <c r="AE168" i="15"/>
  <c r="AE169" i="15"/>
  <c r="AE170" i="15"/>
  <c r="AE171" i="15"/>
  <c r="AE172" i="15"/>
  <c r="AE173" i="15"/>
  <c r="AE174" i="15"/>
  <c r="AE175" i="15"/>
  <c r="AE176" i="15"/>
  <c r="AE177" i="15"/>
  <c r="AE178" i="15"/>
  <c r="AE179" i="15"/>
  <c r="AE180" i="15"/>
  <c r="AE181" i="15"/>
  <c r="AE182" i="15"/>
  <c r="AE183" i="15"/>
  <c r="AE184" i="15"/>
  <c r="AE185" i="15"/>
  <c r="AE186" i="15"/>
  <c r="AE187" i="15"/>
  <c r="AE188" i="15"/>
  <c r="AE189" i="15"/>
  <c r="AE190" i="15"/>
  <c r="AE191" i="15"/>
  <c r="AE192" i="15"/>
  <c r="AE193" i="15"/>
  <c r="AE194" i="15"/>
  <c r="AE195" i="15"/>
  <c r="AE196" i="15"/>
  <c r="AE197" i="15"/>
  <c r="AE198" i="15"/>
  <c r="AE199" i="15"/>
  <c r="AE200" i="15"/>
  <c r="AE201" i="15"/>
  <c r="AE202" i="15"/>
  <c r="AE203" i="15"/>
  <c r="AE204" i="15"/>
  <c r="AE205" i="15"/>
  <c r="AE206" i="15"/>
  <c r="AE207" i="15"/>
  <c r="AE208" i="15"/>
  <c r="AE209" i="15"/>
  <c r="AE210" i="15"/>
  <c r="AE211" i="15"/>
  <c r="AE212" i="15"/>
  <c r="AE213" i="15"/>
  <c r="AE214" i="15"/>
  <c r="AE215" i="15"/>
  <c r="AE216" i="15"/>
  <c r="AE217" i="15"/>
  <c r="AE218" i="15"/>
  <c r="AE219" i="15"/>
  <c r="AE220" i="15"/>
  <c r="AE221" i="15"/>
  <c r="AE222" i="15"/>
  <c r="AE223" i="15"/>
  <c r="AE224" i="15"/>
  <c r="AE225" i="15"/>
  <c r="AE226" i="15"/>
  <c r="AE227" i="15"/>
  <c r="AE228" i="15"/>
  <c r="AE229" i="15"/>
  <c r="AE230" i="15"/>
  <c r="AE2" i="15"/>
  <c r="O3" i="15" l="1"/>
  <c r="P3" i="15"/>
  <c r="Q3" i="15"/>
  <c r="O4" i="15"/>
  <c r="P4" i="15"/>
  <c r="Q4" i="15"/>
  <c r="O5" i="15"/>
  <c r="P5" i="15"/>
  <c r="Q5" i="15"/>
  <c r="O6" i="15"/>
  <c r="P6" i="15"/>
  <c r="Q6" i="15"/>
  <c r="O7" i="15"/>
  <c r="P7" i="15"/>
  <c r="Q7" i="15"/>
  <c r="O8" i="15"/>
  <c r="P8" i="15"/>
  <c r="Q8" i="15"/>
  <c r="R8" i="15" s="1"/>
  <c r="O9" i="15"/>
  <c r="P9" i="15"/>
  <c r="Q9" i="15"/>
  <c r="T9" i="15" s="1"/>
  <c r="O10" i="15"/>
  <c r="P10" i="15"/>
  <c r="Q10" i="15"/>
  <c r="R10" i="15" s="1"/>
  <c r="O11" i="15"/>
  <c r="P11" i="15"/>
  <c r="Q11" i="15"/>
  <c r="T11" i="15" s="1"/>
  <c r="O12" i="15"/>
  <c r="P12" i="15"/>
  <c r="Q12" i="15"/>
  <c r="R12" i="15" s="1"/>
  <c r="O13" i="15"/>
  <c r="P13" i="15"/>
  <c r="Q13" i="15"/>
  <c r="T13" i="15" s="1"/>
  <c r="O224" i="15"/>
  <c r="P224" i="15"/>
  <c r="Q224" i="15"/>
  <c r="O14" i="15"/>
  <c r="P14" i="15"/>
  <c r="Q14" i="15"/>
  <c r="O15" i="15"/>
  <c r="P15" i="15"/>
  <c r="Q15" i="15"/>
  <c r="R15" i="15" s="1"/>
  <c r="O16" i="15"/>
  <c r="P16" i="15"/>
  <c r="Q16" i="15"/>
  <c r="T16" i="15" s="1"/>
  <c r="O17" i="15"/>
  <c r="P17" i="15"/>
  <c r="Q17" i="15"/>
  <c r="R17" i="15" s="1"/>
  <c r="T17" i="15"/>
  <c r="O18" i="15"/>
  <c r="P18" i="15"/>
  <c r="Q18" i="15"/>
  <c r="T18" i="15" s="1"/>
  <c r="R18" i="15"/>
  <c r="S18" i="15"/>
  <c r="O19" i="15"/>
  <c r="AB19" i="15" s="1"/>
  <c r="P19" i="15"/>
  <c r="Q19" i="15"/>
  <c r="R19" i="15" s="1"/>
  <c r="O20" i="15"/>
  <c r="AB20" i="15" s="1"/>
  <c r="P20" i="15"/>
  <c r="Q20" i="15"/>
  <c r="T20" i="15" s="1"/>
  <c r="S20" i="15"/>
  <c r="O21" i="15"/>
  <c r="P21" i="15"/>
  <c r="Q21" i="15"/>
  <c r="O22" i="15"/>
  <c r="P22" i="15"/>
  <c r="Q22" i="15"/>
  <c r="O23" i="15"/>
  <c r="P23" i="15"/>
  <c r="Q23" i="15"/>
  <c r="R23" i="15" s="1"/>
  <c r="O24" i="15"/>
  <c r="P24" i="15"/>
  <c r="Q24" i="15"/>
  <c r="T24" i="15" s="1"/>
  <c r="O25" i="15"/>
  <c r="P25" i="15"/>
  <c r="Q25" i="15"/>
  <c r="R25" i="15" s="1"/>
  <c r="O190" i="15"/>
  <c r="P190" i="15"/>
  <c r="Q190" i="15"/>
  <c r="T190" i="15" s="1"/>
  <c r="O216" i="15"/>
  <c r="P216" i="15"/>
  <c r="Q216" i="15"/>
  <c r="R216" i="15" s="1"/>
  <c r="O217" i="15"/>
  <c r="P217" i="15"/>
  <c r="Q217" i="15"/>
  <c r="O222" i="15"/>
  <c r="P222" i="15"/>
  <c r="Q222" i="15"/>
  <c r="O26" i="15"/>
  <c r="P26" i="15"/>
  <c r="Q26" i="15"/>
  <c r="O27" i="15"/>
  <c r="P27" i="15"/>
  <c r="Q27" i="15"/>
  <c r="R27" i="15" s="1"/>
  <c r="O28" i="15"/>
  <c r="P28" i="15"/>
  <c r="Q28" i="15"/>
  <c r="T28" i="15" s="1"/>
  <c r="S28" i="15"/>
  <c r="O29" i="15"/>
  <c r="P29" i="15"/>
  <c r="Q29" i="15"/>
  <c r="R29" i="15" s="1"/>
  <c r="T29" i="15"/>
  <c r="O30" i="15"/>
  <c r="P30" i="15"/>
  <c r="Q30" i="15"/>
  <c r="T30" i="15" s="1"/>
  <c r="R30" i="15"/>
  <c r="O31" i="15"/>
  <c r="P31" i="15"/>
  <c r="Q31" i="15"/>
  <c r="R31" i="15" s="1"/>
  <c r="O32" i="15"/>
  <c r="P32" i="15"/>
  <c r="Q32" i="15"/>
  <c r="T32" i="15" s="1"/>
  <c r="O33" i="15"/>
  <c r="P33" i="15"/>
  <c r="Q33" i="15"/>
  <c r="O212" i="15"/>
  <c r="P212" i="15"/>
  <c r="Q212" i="15"/>
  <c r="O34" i="15"/>
  <c r="P34" i="15"/>
  <c r="Q34" i="15"/>
  <c r="T34" i="15" s="1"/>
  <c r="R34" i="15"/>
  <c r="S34" i="15"/>
  <c r="O191" i="15"/>
  <c r="P191" i="15"/>
  <c r="Q191" i="15"/>
  <c r="T191" i="15" s="1"/>
  <c r="O192" i="15"/>
  <c r="P192" i="15"/>
  <c r="Q192" i="15"/>
  <c r="T192" i="15" s="1"/>
  <c r="R192" i="15"/>
  <c r="S192" i="15"/>
  <c r="O193" i="15"/>
  <c r="P193" i="15"/>
  <c r="Q193" i="15"/>
  <c r="T193" i="15" s="1"/>
  <c r="O35" i="15"/>
  <c r="P35" i="15"/>
  <c r="Q35" i="15"/>
  <c r="T35" i="15" s="1"/>
  <c r="O36" i="15"/>
  <c r="P36" i="15"/>
  <c r="Q36" i="15"/>
  <c r="T36" i="15" s="1"/>
  <c r="O37" i="15"/>
  <c r="P37" i="15"/>
  <c r="Q37" i="15"/>
  <c r="O38" i="15"/>
  <c r="P38" i="15"/>
  <c r="Q38" i="15"/>
  <c r="O39" i="15"/>
  <c r="P39" i="15"/>
  <c r="Q39" i="15"/>
  <c r="O40" i="15"/>
  <c r="P40" i="15"/>
  <c r="Q40" i="15"/>
  <c r="T40" i="15" s="1"/>
  <c r="O194" i="15"/>
  <c r="P194" i="15"/>
  <c r="Q194" i="15"/>
  <c r="O195" i="15"/>
  <c r="P195" i="15"/>
  <c r="Q195" i="15"/>
  <c r="R195" i="15" s="1"/>
  <c r="O196" i="15"/>
  <c r="P196" i="15"/>
  <c r="Q196" i="15"/>
  <c r="T196" i="15" s="1"/>
  <c r="O41" i="15"/>
  <c r="P41" i="15"/>
  <c r="Q41" i="15"/>
  <c r="O42" i="15"/>
  <c r="P42" i="15"/>
  <c r="Q42" i="15"/>
  <c r="T42" i="15" s="1"/>
  <c r="O43" i="15"/>
  <c r="P43" i="15"/>
  <c r="Q43" i="15"/>
  <c r="O44" i="15"/>
  <c r="P44" i="15"/>
  <c r="Q44" i="15"/>
  <c r="O45" i="15"/>
  <c r="P45" i="15"/>
  <c r="Q45" i="15"/>
  <c r="O218" i="15"/>
  <c r="P218" i="15"/>
  <c r="Q218" i="15"/>
  <c r="T218" i="15" s="1"/>
  <c r="O225" i="15"/>
  <c r="P225" i="15"/>
  <c r="Q225" i="15"/>
  <c r="R225" i="15" s="1"/>
  <c r="O46" i="15"/>
  <c r="P46" i="15"/>
  <c r="Q46" i="15"/>
  <c r="T46" i="15" s="1"/>
  <c r="O47" i="15"/>
  <c r="P47" i="15"/>
  <c r="Q47" i="15"/>
  <c r="O48" i="15"/>
  <c r="P48" i="15"/>
  <c r="Q48" i="15"/>
  <c r="T48" i="15" s="1"/>
  <c r="O49" i="15"/>
  <c r="P49" i="15"/>
  <c r="Q49" i="15"/>
  <c r="R49" i="15" s="1"/>
  <c r="O50" i="15"/>
  <c r="P50" i="15"/>
  <c r="Q50" i="15"/>
  <c r="T50" i="15" s="1"/>
  <c r="O51" i="15"/>
  <c r="P51" i="15"/>
  <c r="Q51" i="15"/>
  <c r="O52" i="15"/>
  <c r="P52" i="15"/>
  <c r="Q52" i="15"/>
  <c r="T52" i="15" s="1"/>
  <c r="O53" i="15"/>
  <c r="P53" i="15"/>
  <c r="Q53" i="15"/>
  <c r="R53" i="15" s="1"/>
  <c r="O54" i="15"/>
  <c r="P54" i="15"/>
  <c r="Q54" i="15"/>
  <c r="T54" i="15" s="1"/>
  <c r="O55" i="15"/>
  <c r="P55" i="15"/>
  <c r="Q55" i="15"/>
  <c r="O56" i="15"/>
  <c r="P56" i="15"/>
  <c r="Q56" i="15"/>
  <c r="T56" i="15" s="1"/>
  <c r="O57" i="15"/>
  <c r="P57" i="15"/>
  <c r="Q57" i="15"/>
  <c r="O58" i="15"/>
  <c r="P58" i="15"/>
  <c r="Q58" i="15"/>
  <c r="O59" i="15"/>
  <c r="P59" i="15"/>
  <c r="Q59" i="15"/>
  <c r="O60" i="15"/>
  <c r="P60" i="15"/>
  <c r="Q60" i="15"/>
  <c r="T60" i="15" s="1"/>
  <c r="O61" i="15"/>
  <c r="P61" i="15"/>
  <c r="Q61" i="15"/>
  <c r="R61" i="15" s="1"/>
  <c r="O62" i="15"/>
  <c r="P62" i="15"/>
  <c r="Q62" i="15"/>
  <c r="T62" i="15" s="1"/>
  <c r="O63" i="15"/>
  <c r="P63" i="15"/>
  <c r="Q63" i="15"/>
  <c r="O64" i="15"/>
  <c r="P64" i="15"/>
  <c r="Q64" i="15"/>
  <c r="T64" i="15" s="1"/>
  <c r="O65" i="15"/>
  <c r="P65" i="15"/>
  <c r="Q65" i="15"/>
  <c r="R65" i="15" s="1"/>
  <c r="O66" i="15"/>
  <c r="P66" i="15"/>
  <c r="Q66" i="15"/>
  <c r="O67" i="15"/>
  <c r="P67" i="15"/>
  <c r="Q67" i="15"/>
  <c r="S67" i="15" s="1"/>
  <c r="R67" i="15"/>
  <c r="O68" i="15"/>
  <c r="P68" i="15"/>
  <c r="Q68" i="15"/>
  <c r="O69" i="15"/>
  <c r="P69" i="15"/>
  <c r="Q69" i="15"/>
  <c r="R69" i="15" s="1"/>
  <c r="O70" i="15"/>
  <c r="P70" i="15"/>
  <c r="Q70" i="15"/>
  <c r="O71" i="15"/>
  <c r="P71" i="15"/>
  <c r="Q71" i="15"/>
  <c r="S71" i="15" s="1"/>
  <c r="O72" i="15"/>
  <c r="P72" i="15"/>
  <c r="Q72" i="15"/>
  <c r="O73" i="15"/>
  <c r="P73" i="15"/>
  <c r="Q73" i="15"/>
  <c r="R73" i="15" s="1"/>
  <c r="T73" i="15"/>
  <c r="O197" i="15"/>
  <c r="P197" i="15"/>
  <c r="Q197" i="15"/>
  <c r="R197" i="15"/>
  <c r="S197" i="15"/>
  <c r="T197" i="15"/>
  <c r="O198" i="15"/>
  <c r="P198" i="15"/>
  <c r="Q198" i="15"/>
  <c r="O199" i="15"/>
  <c r="P199" i="15"/>
  <c r="Q199" i="15"/>
  <c r="T199" i="15" s="1"/>
  <c r="O200" i="15"/>
  <c r="P200" i="15"/>
  <c r="Q200" i="15"/>
  <c r="O214" i="15"/>
  <c r="P214" i="15"/>
  <c r="Q214" i="15"/>
  <c r="S214" i="15" s="1"/>
  <c r="O74" i="15"/>
  <c r="P74" i="15"/>
  <c r="Q74" i="15"/>
  <c r="O75" i="15"/>
  <c r="P75" i="15"/>
  <c r="Q75" i="15"/>
  <c r="R75" i="15" s="1"/>
  <c r="O76" i="15"/>
  <c r="P76" i="15"/>
  <c r="Q76" i="15"/>
  <c r="O77" i="15"/>
  <c r="P77" i="15"/>
  <c r="Q77" i="15"/>
  <c r="O78" i="15"/>
  <c r="P78" i="15"/>
  <c r="Q78" i="15"/>
  <c r="O79" i="15"/>
  <c r="P79" i="15"/>
  <c r="Q79" i="15"/>
  <c r="O80" i="15"/>
  <c r="P80" i="15"/>
  <c r="Q80" i="15"/>
  <c r="O81" i="15"/>
  <c r="P81" i="15"/>
  <c r="Q81" i="15"/>
  <c r="S81" i="15" s="1"/>
  <c r="O82" i="15"/>
  <c r="P82" i="15"/>
  <c r="Q82" i="15"/>
  <c r="O83" i="15"/>
  <c r="P83" i="15"/>
  <c r="Q83" i="15"/>
  <c r="R83" i="15" s="1"/>
  <c r="O84" i="15"/>
  <c r="P84" i="15"/>
  <c r="Q84" i="15"/>
  <c r="O85" i="15"/>
  <c r="P85" i="15"/>
  <c r="Q85" i="15"/>
  <c r="S85" i="15" s="1"/>
  <c r="R85" i="15"/>
  <c r="O86" i="15"/>
  <c r="P86" i="15"/>
  <c r="Q86" i="15"/>
  <c r="O87" i="15"/>
  <c r="P87" i="15"/>
  <c r="Q87" i="15"/>
  <c r="T87" i="15" s="1"/>
  <c r="O88" i="15"/>
  <c r="P88" i="15"/>
  <c r="Q88" i="15"/>
  <c r="O89" i="15"/>
  <c r="P89" i="15"/>
  <c r="Q89" i="15"/>
  <c r="O90" i="15"/>
  <c r="P90" i="15"/>
  <c r="Q90" i="15"/>
  <c r="O91" i="15"/>
  <c r="P91" i="15"/>
  <c r="Q91" i="15"/>
  <c r="R91" i="15" s="1"/>
  <c r="T91" i="15"/>
  <c r="O92" i="15"/>
  <c r="P92" i="15"/>
  <c r="Q92" i="15"/>
  <c r="O93" i="15"/>
  <c r="P93" i="15"/>
  <c r="Q93" i="15"/>
  <c r="R93" i="15" s="1"/>
  <c r="T93" i="15"/>
  <c r="O227" i="15"/>
  <c r="P227" i="15"/>
  <c r="Q227" i="15"/>
  <c r="O228" i="15"/>
  <c r="AB228" i="15" s="1"/>
  <c r="P228" i="15"/>
  <c r="Q228" i="15"/>
  <c r="T228" i="15" s="1"/>
  <c r="S228" i="15"/>
  <c r="O94" i="15"/>
  <c r="P94" i="15"/>
  <c r="Q94" i="15"/>
  <c r="O95" i="15"/>
  <c r="P95" i="15"/>
  <c r="Q95" i="15"/>
  <c r="S95" i="15" s="1"/>
  <c r="T95" i="15"/>
  <c r="O96" i="15"/>
  <c r="P96" i="15"/>
  <c r="Q96" i="15"/>
  <c r="O97" i="15"/>
  <c r="AB97" i="15" s="1"/>
  <c r="P97" i="15"/>
  <c r="Q97" i="15"/>
  <c r="T97" i="15" s="1"/>
  <c r="O98" i="15"/>
  <c r="P98" i="15"/>
  <c r="Q98" i="15"/>
  <c r="O99" i="15"/>
  <c r="P99" i="15"/>
  <c r="Q99" i="15"/>
  <c r="R99" i="15" s="1"/>
  <c r="S99" i="15"/>
  <c r="O100" i="15"/>
  <c r="P100" i="15"/>
  <c r="Q100" i="15"/>
  <c r="O101" i="15"/>
  <c r="P101" i="15"/>
  <c r="Q101" i="15"/>
  <c r="R101" i="15" s="1"/>
  <c r="O201" i="15"/>
  <c r="P201" i="15"/>
  <c r="Q201" i="15"/>
  <c r="O102" i="15"/>
  <c r="P102" i="15"/>
  <c r="Q102" i="15"/>
  <c r="S102" i="15" s="1"/>
  <c r="O103" i="15"/>
  <c r="P103" i="15"/>
  <c r="Q103" i="15"/>
  <c r="O104" i="15"/>
  <c r="P104" i="15"/>
  <c r="Q104" i="15"/>
  <c r="T104" i="15" s="1"/>
  <c r="O105" i="15"/>
  <c r="P105" i="15"/>
  <c r="Q105" i="15"/>
  <c r="O106" i="15"/>
  <c r="P106" i="15"/>
  <c r="Q106" i="15"/>
  <c r="S106" i="15" s="1"/>
  <c r="R106" i="15"/>
  <c r="O107" i="15"/>
  <c r="P107" i="15"/>
  <c r="Q107" i="15"/>
  <c r="O108" i="15"/>
  <c r="P108" i="15"/>
  <c r="Q108" i="15"/>
  <c r="R108" i="15" s="1"/>
  <c r="O109" i="15"/>
  <c r="P109" i="15"/>
  <c r="Q109" i="15"/>
  <c r="O110" i="15"/>
  <c r="P110" i="15"/>
  <c r="Q110" i="15"/>
  <c r="O111" i="15"/>
  <c r="P111" i="15"/>
  <c r="Q111" i="15"/>
  <c r="T111" i="15" s="1"/>
  <c r="O112" i="15"/>
  <c r="P112" i="15"/>
  <c r="Q112" i="15"/>
  <c r="O113" i="15"/>
  <c r="P113" i="15"/>
  <c r="Q113" i="15"/>
  <c r="R113" i="15" s="1"/>
  <c r="O114" i="15"/>
  <c r="P114" i="15"/>
  <c r="Q114" i="15"/>
  <c r="O115" i="15"/>
  <c r="P115" i="15"/>
  <c r="Q115" i="15"/>
  <c r="T115" i="15" s="1"/>
  <c r="O116" i="15"/>
  <c r="P116" i="15"/>
  <c r="Q116" i="15"/>
  <c r="O117" i="15"/>
  <c r="P117" i="15"/>
  <c r="Q117" i="15"/>
  <c r="R117" i="15" s="1"/>
  <c r="O118" i="15"/>
  <c r="P118" i="15"/>
  <c r="Q118" i="15"/>
  <c r="O119" i="15"/>
  <c r="P119" i="15"/>
  <c r="Q119" i="15"/>
  <c r="R119" i="15" s="1"/>
  <c r="O120" i="15"/>
  <c r="P120" i="15"/>
  <c r="Q120" i="15"/>
  <c r="T120" i="15" s="1"/>
  <c r="O121" i="15"/>
  <c r="P121" i="15"/>
  <c r="Q121" i="15"/>
  <c r="T121" i="15" s="1"/>
  <c r="S121" i="15"/>
  <c r="O122" i="15"/>
  <c r="P122" i="15"/>
  <c r="Q122" i="15"/>
  <c r="O123" i="15"/>
  <c r="P123" i="15"/>
  <c r="Q123" i="15"/>
  <c r="O202" i="15"/>
  <c r="P202" i="15"/>
  <c r="Q202" i="15"/>
  <c r="T202" i="15" s="1"/>
  <c r="O124" i="15"/>
  <c r="P124" i="15"/>
  <c r="Q124" i="15"/>
  <c r="S124" i="15" s="1"/>
  <c r="O125" i="15"/>
  <c r="P125" i="15"/>
  <c r="Q125" i="15"/>
  <c r="O126" i="15"/>
  <c r="P126" i="15"/>
  <c r="Q126" i="15"/>
  <c r="T126" i="15" s="1"/>
  <c r="O127" i="15"/>
  <c r="P127" i="15"/>
  <c r="Q127" i="15"/>
  <c r="T127" i="15" s="1"/>
  <c r="O128" i="15"/>
  <c r="P128" i="15"/>
  <c r="Q128" i="15"/>
  <c r="R128" i="15" s="1"/>
  <c r="O129" i="15"/>
  <c r="P129" i="15"/>
  <c r="Q129" i="15"/>
  <c r="O130" i="15"/>
  <c r="P130" i="15"/>
  <c r="Q130" i="15"/>
  <c r="O131" i="15"/>
  <c r="P131" i="15"/>
  <c r="Q131" i="15"/>
  <c r="S131" i="15" s="1"/>
  <c r="O132" i="15"/>
  <c r="P132" i="15"/>
  <c r="Q132" i="15"/>
  <c r="R132" i="15" s="1"/>
  <c r="S132" i="15"/>
  <c r="T132" i="15"/>
  <c r="O133" i="15"/>
  <c r="P133" i="15"/>
  <c r="Q133" i="15"/>
  <c r="O134" i="15"/>
  <c r="P134" i="15"/>
  <c r="Q134" i="15"/>
  <c r="O135" i="15"/>
  <c r="P135" i="15"/>
  <c r="Q135" i="15"/>
  <c r="S135" i="15" s="1"/>
  <c r="O136" i="15"/>
  <c r="P136" i="15"/>
  <c r="Q136" i="15"/>
  <c r="R136" i="15" s="1"/>
  <c r="O137" i="15"/>
  <c r="P137" i="15"/>
  <c r="Q137" i="15"/>
  <c r="S137" i="15" s="1"/>
  <c r="O138" i="15"/>
  <c r="P138" i="15"/>
  <c r="Q138" i="15"/>
  <c r="R138" i="15" s="1"/>
  <c r="O139" i="15"/>
  <c r="P139" i="15"/>
  <c r="Q139" i="15"/>
  <c r="S139" i="15" s="1"/>
  <c r="O140" i="15"/>
  <c r="P140" i="15"/>
  <c r="Q140" i="15"/>
  <c r="R140" i="15" s="1"/>
  <c r="O213" i="15"/>
  <c r="P213" i="15"/>
  <c r="Q213" i="15"/>
  <c r="S213" i="15" s="1"/>
  <c r="O141" i="15"/>
  <c r="P141" i="15"/>
  <c r="Q141" i="15"/>
  <c r="R141" i="15" s="1"/>
  <c r="O142" i="15"/>
  <c r="P142" i="15"/>
  <c r="Q142" i="15"/>
  <c r="T142" i="15" s="1"/>
  <c r="O143" i="15"/>
  <c r="P143" i="15"/>
  <c r="Q143" i="15"/>
  <c r="R143" i="15" s="1"/>
  <c r="O144" i="15"/>
  <c r="P144" i="15"/>
  <c r="Q144" i="15"/>
  <c r="T144" i="15" s="1"/>
  <c r="O145" i="15"/>
  <c r="P145" i="15"/>
  <c r="Q145" i="15"/>
  <c r="R145" i="15" s="1"/>
  <c r="O203" i="15"/>
  <c r="P203" i="15"/>
  <c r="Q203" i="15"/>
  <c r="T203" i="15" s="1"/>
  <c r="O204" i="15"/>
  <c r="P204" i="15"/>
  <c r="Q204" i="15"/>
  <c r="R204" i="15" s="1"/>
  <c r="O205" i="15"/>
  <c r="P205" i="15"/>
  <c r="Q205" i="15"/>
  <c r="T205" i="15" s="1"/>
  <c r="O206" i="15"/>
  <c r="P206" i="15"/>
  <c r="Q206" i="15"/>
  <c r="R206" i="15" s="1"/>
  <c r="O207" i="15"/>
  <c r="P207" i="15"/>
  <c r="Q207" i="15"/>
  <c r="R207" i="15" s="1"/>
  <c r="O219" i="15"/>
  <c r="P219" i="15"/>
  <c r="Q219" i="15"/>
  <c r="T219" i="15" s="1"/>
  <c r="O220" i="15"/>
  <c r="P220" i="15"/>
  <c r="Q220" i="15"/>
  <c r="R220" i="15" s="1"/>
  <c r="O221" i="15"/>
  <c r="P221" i="15"/>
  <c r="Q221" i="15"/>
  <c r="T221" i="15" s="1"/>
  <c r="O226" i="15"/>
  <c r="P226" i="15"/>
  <c r="Q226" i="15"/>
  <c r="R226" i="15" s="1"/>
  <c r="O229" i="15"/>
  <c r="P229" i="15"/>
  <c r="Q229" i="15"/>
  <c r="T229" i="15" s="1"/>
  <c r="O230" i="15"/>
  <c r="P230" i="15"/>
  <c r="Q230" i="15"/>
  <c r="R230" i="15" s="1"/>
  <c r="O146" i="15"/>
  <c r="P146" i="15"/>
  <c r="Q146" i="15"/>
  <c r="T146" i="15" s="1"/>
  <c r="O147" i="15"/>
  <c r="P147" i="15"/>
  <c r="Q147" i="15"/>
  <c r="R147" i="15" s="1"/>
  <c r="O148" i="15"/>
  <c r="P148" i="15"/>
  <c r="Q148" i="15"/>
  <c r="T148" i="15" s="1"/>
  <c r="O149" i="15"/>
  <c r="P149" i="15"/>
  <c r="Q149" i="15"/>
  <c r="R149" i="15" s="1"/>
  <c r="O150" i="15"/>
  <c r="P150" i="15"/>
  <c r="Q150" i="15"/>
  <c r="T150" i="15" s="1"/>
  <c r="O215" i="15"/>
  <c r="P215" i="15"/>
  <c r="Q215" i="15"/>
  <c r="R215" i="15" s="1"/>
  <c r="O223" i="15"/>
  <c r="P223" i="15"/>
  <c r="Q223" i="15"/>
  <c r="T223" i="15" s="1"/>
  <c r="O151" i="15"/>
  <c r="P151" i="15"/>
  <c r="Q151" i="15"/>
  <c r="R151" i="15" s="1"/>
  <c r="O152" i="15"/>
  <c r="P152" i="15"/>
  <c r="Q152" i="15"/>
  <c r="T152" i="15" s="1"/>
  <c r="O153" i="15"/>
  <c r="P153" i="15"/>
  <c r="Q153" i="15"/>
  <c r="R153" i="15" s="1"/>
  <c r="O154" i="15"/>
  <c r="P154" i="15"/>
  <c r="Q154" i="15"/>
  <c r="T154" i="15" s="1"/>
  <c r="O208" i="15"/>
  <c r="P208" i="15"/>
  <c r="Q208" i="15"/>
  <c r="R208" i="15" s="1"/>
  <c r="O155" i="15"/>
  <c r="P155" i="15"/>
  <c r="Q155" i="15"/>
  <c r="T155" i="15" s="1"/>
  <c r="O156" i="15"/>
  <c r="P156" i="15"/>
  <c r="Q156" i="15"/>
  <c r="R156" i="15" s="1"/>
  <c r="O157" i="15"/>
  <c r="P157" i="15"/>
  <c r="Q157" i="15"/>
  <c r="T157" i="15" s="1"/>
  <c r="O158" i="15"/>
  <c r="P158" i="15"/>
  <c r="Q158" i="15"/>
  <c r="R158" i="15" s="1"/>
  <c r="O209" i="15"/>
  <c r="P209" i="15"/>
  <c r="Q209" i="15"/>
  <c r="T209" i="15" s="1"/>
  <c r="O159" i="15"/>
  <c r="P159" i="15"/>
  <c r="Q159" i="15"/>
  <c r="R159" i="15" s="1"/>
  <c r="O160" i="15"/>
  <c r="P160" i="15"/>
  <c r="Q160" i="15"/>
  <c r="T160" i="15" s="1"/>
  <c r="O161" i="15"/>
  <c r="P161" i="15"/>
  <c r="Q161" i="15"/>
  <c r="R161" i="15" s="1"/>
  <c r="O162" i="15"/>
  <c r="P162" i="15"/>
  <c r="Q162" i="15"/>
  <c r="T162" i="15" s="1"/>
  <c r="O163" i="15"/>
  <c r="P163" i="15"/>
  <c r="Q163" i="15"/>
  <c r="R163" i="15" s="1"/>
  <c r="O164" i="15"/>
  <c r="P164" i="15"/>
  <c r="Q164" i="15"/>
  <c r="T164" i="15" s="1"/>
  <c r="O165" i="15"/>
  <c r="P165" i="15"/>
  <c r="Q165" i="15"/>
  <c r="R165" i="15" s="1"/>
  <c r="O166" i="15"/>
  <c r="P166" i="15"/>
  <c r="Q166" i="15"/>
  <c r="T166" i="15" s="1"/>
  <c r="O167" i="15"/>
  <c r="P167" i="15"/>
  <c r="Q167" i="15"/>
  <c r="R167" i="15" s="1"/>
  <c r="O168" i="15"/>
  <c r="P168" i="15"/>
  <c r="Q168" i="15"/>
  <c r="T168" i="15" s="1"/>
  <c r="O169" i="15"/>
  <c r="P169" i="15"/>
  <c r="Q169" i="15"/>
  <c r="R169" i="15" s="1"/>
  <c r="O170" i="15"/>
  <c r="P170" i="15"/>
  <c r="Q170" i="15"/>
  <c r="T170" i="15" s="1"/>
  <c r="O210" i="15"/>
  <c r="P210" i="15"/>
  <c r="Q210" i="15"/>
  <c r="R210" i="15" s="1"/>
  <c r="O171" i="15"/>
  <c r="P171" i="15"/>
  <c r="Q171" i="15"/>
  <c r="T171" i="15" s="1"/>
  <c r="O172" i="15"/>
  <c r="P172" i="15"/>
  <c r="Q172" i="15"/>
  <c r="R172" i="15" s="1"/>
  <c r="O173" i="15"/>
  <c r="P173" i="15"/>
  <c r="Q173" i="15"/>
  <c r="T173" i="15" s="1"/>
  <c r="O174" i="15"/>
  <c r="P174" i="15"/>
  <c r="Q174" i="15"/>
  <c r="R174" i="15" s="1"/>
  <c r="O175" i="15"/>
  <c r="P175" i="15"/>
  <c r="Q175" i="15"/>
  <c r="T175" i="15" s="1"/>
  <c r="O176" i="15"/>
  <c r="P176" i="15"/>
  <c r="Q176" i="15"/>
  <c r="R176" i="15" s="1"/>
  <c r="O177" i="15"/>
  <c r="P177" i="15"/>
  <c r="Q177" i="15"/>
  <c r="T177" i="15" s="1"/>
  <c r="O178" i="15"/>
  <c r="P178" i="15"/>
  <c r="Q178" i="15"/>
  <c r="R178" i="15" s="1"/>
  <c r="O179" i="15"/>
  <c r="P179" i="15"/>
  <c r="Q179" i="15"/>
  <c r="T179" i="15" s="1"/>
  <c r="O180" i="15"/>
  <c r="P180" i="15"/>
  <c r="Q180" i="15"/>
  <c r="R180" i="15" s="1"/>
  <c r="O181" i="15"/>
  <c r="P181" i="15"/>
  <c r="Q181" i="15"/>
  <c r="T181" i="15" s="1"/>
  <c r="O182" i="15"/>
  <c r="P182" i="15"/>
  <c r="Q182" i="15"/>
  <c r="R182" i="15" s="1"/>
  <c r="O183" i="15"/>
  <c r="P183" i="15"/>
  <c r="Q183" i="15"/>
  <c r="T183" i="15" s="1"/>
  <c r="O184" i="15"/>
  <c r="P184" i="15"/>
  <c r="Q184" i="15"/>
  <c r="R184" i="15" s="1"/>
  <c r="O211" i="15"/>
  <c r="P211" i="15"/>
  <c r="Q211" i="15"/>
  <c r="T211" i="15" s="1"/>
  <c r="O185" i="15"/>
  <c r="P185" i="15"/>
  <c r="Q185" i="15"/>
  <c r="R185" i="15" s="1"/>
  <c r="O186" i="15"/>
  <c r="P186" i="15"/>
  <c r="Q186" i="15"/>
  <c r="T186" i="15" s="1"/>
  <c r="O187" i="15"/>
  <c r="P187" i="15"/>
  <c r="Q187" i="15"/>
  <c r="R187" i="15" s="1"/>
  <c r="O188" i="15"/>
  <c r="P188" i="15"/>
  <c r="Q188" i="15"/>
  <c r="T188" i="15" s="1"/>
  <c r="O189" i="15"/>
  <c r="P189" i="15"/>
  <c r="Q189" i="15"/>
  <c r="R189" i="15" s="1"/>
  <c r="Q2" i="15"/>
  <c r="T2" i="15" s="1"/>
  <c r="P2" i="15"/>
  <c r="O2" i="15"/>
  <c r="R57" i="15" l="1"/>
  <c r="T57" i="15"/>
  <c r="R43" i="15"/>
  <c r="T43" i="15"/>
  <c r="R4" i="15"/>
  <c r="T4" i="15"/>
  <c r="S134" i="15"/>
  <c r="R134" i="15"/>
  <c r="AC134" i="15" s="1"/>
  <c r="AD134" i="15" s="1"/>
  <c r="S129" i="15"/>
  <c r="R129" i="15"/>
  <c r="R77" i="15"/>
  <c r="S77" i="15"/>
  <c r="AC77" i="15" s="1"/>
  <c r="AD77" i="15" s="1"/>
  <c r="T77" i="15"/>
  <c r="R123" i="15"/>
  <c r="S123" i="15"/>
  <c r="T123" i="15"/>
  <c r="AC123" i="15" s="1"/>
  <c r="AD123" i="15" s="1"/>
  <c r="T58" i="15"/>
  <c r="R58" i="15"/>
  <c r="T44" i="15"/>
  <c r="R44" i="15"/>
  <c r="T217" i="15"/>
  <c r="S217" i="15"/>
  <c r="T5" i="15"/>
  <c r="R5" i="15"/>
  <c r="AC5" i="15" s="1"/>
  <c r="AD5" i="15" s="1"/>
  <c r="S5" i="15"/>
  <c r="S89" i="15"/>
  <c r="T89" i="15"/>
  <c r="T3" i="15"/>
  <c r="S3" i="15"/>
  <c r="T130" i="15"/>
  <c r="S130" i="15"/>
  <c r="S133" i="15"/>
  <c r="R133" i="15"/>
  <c r="T79" i="15"/>
  <c r="R79" i="15"/>
  <c r="AC132" i="15"/>
  <c r="AD132" i="15" s="1"/>
  <c r="T99" i="15"/>
  <c r="S97" i="15"/>
  <c r="R95" i="15"/>
  <c r="R228" i="15"/>
  <c r="S93" i="15"/>
  <c r="AB73" i="15"/>
  <c r="T71" i="15"/>
  <c r="S65" i="15"/>
  <c r="R50" i="15"/>
  <c r="T49" i="15"/>
  <c r="R35" i="15"/>
  <c r="AB192" i="15"/>
  <c r="AB34" i="15"/>
  <c r="R20" i="15"/>
  <c r="AC20" i="15" s="1"/>
  <c r="AD20" i="15" s="1"/>
  <c r="T19" i="15"/>
  <c r="AB18" i="15"/>
  <c r="AB17" i="15"/>
  <c r="AB174" i="15"/>
  <c r="AB167" i="15"/>
  <c r="AB159" i="15"/>
  <c r="AB153" i="15"/>
  <c r="AB147" i="15"/>
  <c r="AB226" i="15"/>
  <c r="AB130" i="15"/>
  <c r="AB80" i="15"/>
  <c r="AB5" i="15"/>
  <c r="AB3" i="15"/>
  <c r="AB189" i="15"/>
  <c r="AB182" i="15"/>
  <c r="AC99" i="15"/>
  <c r="AB92" i="15"/>
  <c r="AB91" i="15"/>
  <c r="T138" i="15"/>
  <c r="T117" i="15"/>
  <c r="AB115" i="15"/>
  <c r="T113" i="15"/>
  <c r="AB111" i="15"/>
  <c r="AB201" i="15"/>
  <c r="AC228" i="15"/>
  <c r="AD228" i="15" s="1"/>
  <c r="AB93" i="15"/>
  <c r="AB82" i="15"/>
  <c r="AB77" i="15"/>
  <c r="AC197" i="15"/>
  <c r="AD197" i="15" s="1"/>
  <c r="AB63" i="15"/>
  <c r="AB62" i="15"/>
  <c r="AB61" i="15"/>
  <c r="AB55" i="15"/>
  <c r="AB54" i="15"/>
  <c r="AB47" i="15"/>
  <c r="AB46" i="15"/>
  <c r="AB41" i="15"/>
  <c r="AB196" i="15"/>
  <c r="AB217" i="15"/>
  <c r="AB216" i="15"/>
  <c r="S13" i="15"/>
  <c r="AB13" i="15"/>
  <c r="AB12" i="15"/>
  <c r="R2" i="15"/>
  <c r="AB187" i="15"/>
  <c r="AB184" i="15"/>
  <c r="AB180" i="15"/>
  <c r="AB176" i="15"/>
  <c r="AB172" i="15"/>
  <c r="AB169" i="15"/>
  <c r="AB165" i="15"/>
  <c r="AB161" i="15"/>
  <c r="AB158" i="15"/>
  <c r="AB208" i="15"/>
  <c r="AB151" i="15"/>
  <c r="AB149" i="15"/>
  <c r="AB213" i="15"/>
  <c r="S138" i="15"/>
  <c r="AC138" i="15" s="1"/>
  <c r="AB137" i="15"/>
  <c r="T135" i="15"/>
  <c r="AB126" i="15"/>
  <c r="T124" i="15"/>
  <c r="AB120" i="15"/>
  <c r="S117" i="15"/>
  <c r="AC117" i="15" s="1"/>
  <c r="S115" i="15"/>
  <c r="S113" i="15"/>
  <c r="AC113" i="15" s="1"/>
  <c r="S111" i="15"/>
  <c r="T106" i="15"/>
  <c r="AC106" i="15" s="1"/>
  <c r="AB104" i="15"/>
  <c r="T102" i="15"/>
  <c r="AB87" i="15"/>
  <c r="T85" i="15"/>
  <c r="AB84" i="15"/>
  <c r="R81" i="15"/>
  <c r="T67" i="15"/>
  <c r="R62" i="15"/>
  <c r="T61" i="15"/>
  <c r="R54" i="15"/>
  <c r="T53" i="15"/>
  <c r="R46" i="15"/>
  <c r="T225" i="15"/>
  <c r="AC225" i="15" s="1"/>
  <c r="AD225" i="15" s="1"/>
  <c r="R196" i="15"/>
  <c r="T195" i="15"/>
  <c r="R217" i="15"/>
  <c r="AC217" i="15" s="1"/>
  <c r="AD217" i="15" s="1"/>
  <c r="T216" i="15"/>
  <c r="S190" i="15"/>
  <c r="AB190" i="15"/>
  <c r="AB25" i="15"/>
  <c r="R13" i="15"/>
  <c r="AC13" i="15" s="1"/>
  <c r="AD13" i="15" s="1"/>
  <c r="T12" i="15"/>
  <c r="S11" i="15"/>
  <c r="AB11" i="15"/>
  <c r="AB10" i="15"/>
  <c r="AB185" i="15"/>
  <c r="AB178" i="15"/>
  <c r="AB210" i="15"/>
  <c r="AB163" i="15"/>
  <c r="AB156" i="15"/>
  <c r="AB215" i="15"/>
  <c r="T137" i="15"/>
  <c r="R135" i="15"/>
  <c r="AC135" i="15" s="1"/>
  <c r="AD135" i="15" s="1"/>
  <c r="T134" i="15"/>
  <c r="S126" i="15"/>
  <c r="R124" i="15"/>
  <c r="AB121" i="15"/>
  <c r="AB109" i="15"/>
  <c r="S104" i="15"/>
  <c r="R102" i="15"/>
  <c r="AB94" i="15"/>
  <c r="S87" i="15"/>
  <c r="S83" i="15"/>
  <c r="AB78" i="15"/>
  <c r="AB67" i="15"/>
  <c r="T65" i="15"/>
  <c r="AB65" i="15"/>
  <c r="AB59" i="15"/>
  <c r="AB58" i="15"/>
  <c r="AB51" i="15"/>
  <c r="AB50" i="15"/>
  <c r="AB45" i="15"/>
  <c r="AB44" i="15"/>
  <c r="R32" i="15"/>
  <c r="T31" i="15"/>
  <c r="S30" i="15"/>
  <c r="AB30" i="15"/>
  <c r="AB29" i="15"/>
  <c r="R190" i="15"/>
  <c r="T25" i="15"/>
  <c r="R11" i="15"/>
  <c r="AC11" i="15" s="1"/>
  <c r="AD11" i="15" s="1"/>
  <c r="T10" i="15"/>
  <c r="R222" i="15"/>
  <c r="T222" i="15"/>
  <c r="R224" i="15"/>
  <c r="T224" i="15"/>
  <c r="AB2" i="15"/>
  <c r="S2" i="15"/>
  <c r="AB230" i="15"/>
  <c r="AB220" i="15"/>
  <c r="AB207" i="15"/>
  <c r="AB206" i="15"/>
  <c r="AB204" i="15"/>
  <c r="AB145" i="15"/>
  <c r="AB143" i="15"/>
  <c r="AB141" i="15"/>
  <c r="R213" i="15"/>
  <c r="T140" i="15"/>
  <c r="AB139" i="15"/>
  <c r="R137" i="15"/>
  <c r="AC137" i="15" s="1"/>
  <c r="AD137" i="15" s="1"/>
  <c r="T136" i="15"/>
  <c r="AB134" i="15"/>
  <c r="AB133" i="15"/>
  <c r="R130" i="15"/>
  <c r="AC130" i="15" s="1"/>
  <c r="T129" i="15"/>
  <c r="AC129" i="15" s="1"/>
  <c r="AD129" i="15" s="1"/>
  <c r="AB129" i="15"/>
  <c r="T128" i="15"/>
  <c r="R126" i="15"/>
  <c r="AC126" i="15" s="1"/>
  <c r="AB124" i="15"/>
  <c r="AB202" i="15"/>
  <c r="R121" i="15"/>
  <c r="AC121" i="15" s="1"/>
  <c r="T119" i="15"/>
  <c r="AB118" i="15"/>
  <c r="R115" i="15"/>
  <c r="R111" i="15"/>
  <c r="AC111" i="15" s="1"/>
  <c r="AD111" i="15" s="1"/>
  <c r="T108" i="15"/>
  <c r="AB107" i="15"/>
  <c r="R104" i="15"/>
  <c r="AC104" i="15" s="1"/>
  <c r="AB102" i="15"/>
  <c r="T101" i="15"/>
  <c r="AB100" i="15"/>
  <c r="R97" i="15"/>
  <c r="AC97" i="15" s="1"/>
  <c r="AD97" i="15" s="1"/>
  <c r="AB95" i="15"/>
  <c r="AC93" i="15"/>
  <c r="AD93" i="15" s="1"/>
  <c r="S91" i="15"/>
  <c r="AC91" i="15" s="1"/>
  <c r="AD91" i="15" s="1"/>
  <c r="R89" i="15"/>
  <c r="AC89" i="15" s="1"/>
  <c r="R87" i="15"/>
  <c r="AC87" i="15" s="1"/>
  <c r="AD87" i="15" s="1"/>
  <c r="AB85" i="15"/>
  <c r="T83" i="15"/>
  <c r="AB83" i="15"/>
  <c r="T81" i="15"/>
  <c r="S79" i="15"/>
  <c r="AB79" i="15"/>
  <c r="AB76" i="15"/>
  <c r="AB74" i="15"/>
  <c r="AB200" i="15"/>
  <c r="S73" i="15"/>
  <c r="AC73" i="15" s="1"/>
  <c r="AD73" i="15" s="1"/>
  <c r="R71" i="15"/>
  <c r="AC71" i="15" s="1"/>
  <c r="S69" i="15"/>
  <c r="T69" i="15"/>
  <c r="AC67" i="15"/>
  <c r="AD67" i="15" s="1"/>
  <c r="AB60" i="15"/>
  <c r="T194" i="15"/>
  <c r="R194" i="15"/>
  <c r="S194" i="15"/>
  <c r="T37" i="15"/>
  <c r="R37" i="15"/>
  <c r="S37" i="15"/>
  <c r="T26" i="15"/>
  <c r="R26" i="15"/>
  <c r="S26" i="15"/>
  <c r="T14" i="15"/>
  <c r="R14" i="15"/>
  <c r="S14" i="15"/>
  <c r="AC69" i="15"/>
  <c r="S188" i="15"/>
  <c r="AB188" i="15"/>
  <c r="S186" i="15"/>
  <c r="AB186" i="15"/>
  <c r="S211" i="15"/>
  <c r="AB211" i="15"/>
  <c r="S183" i="15"/>
  <c r="AB183" i="15"/>
  <c r="S181" i="15"/>
  <c r="AB181" i="15"/>
  <c r="S179" i="15"/>
  <c r="AB179" i="15"/>
  <c r="S177" i="15"/>
  <c r="AB177" i="15"/>
  <c r="S175" i="15"/>
  <c r="AB175" i="15"/>
  <c r="S173" i="15"/>
  <c r="AB173" i="15"/>
  <c r="S171" i="15"/>
  <c r="AB171" i="15"/>
  <c r="S170" i="15"/>
  <c r="AB170" i="15"/>
  <c r="S168" i="15"/>
  <c r="AB168" i="15"/>
  <c r="S166" i="15"/>
  <c r="AB166" i="15"/>
  <c r="S164" i="15"/>
  <c r="AB164" i="15"/>
  <c r="S162" i="15"/>
  <c r="AB162" i="15"/>
  <c r="S160" i="15"/>
  <c r="AB160" i="15"/>
  <c r="S209" i="15"/>
  <c r="AB209" i="15"/>
  <c r="S157" i="15"/>
  <c r="AB157" i="15"/>
  <c r="S155" i="15"/>
  <c r="AB155" i="15"/>
  <c r="S154" i="15"/>
  <c r="AB154" i="15"/>
  <c r="S152" i="15"/>
  <c r="AB152" i="15"/>
  <c r="S223" i="15"/>
  <c r="AB223" i="15"/>
  <c r="S150" i="15"/>
  <c r="AB150" i="15"/>
  <c r="S148" i="15"/>
  <c r="AB148" i="15"/>
  <c r="S146" i="15"/>
  <c r="AB146" i="15"/>
  <c r="S229" i="15"/>
  <c r="AB229" i="15"/>
  <c r="S221" i="15"/>
  <c r="AB221" i="15"/>
  <c r="S219" i="15"/>
  <c r="AB219" i="15"/>
  <c r="S205" i="15"/>
  <c r="AB205" i="15"/>
  <c r="S203" i="15"/>
  <c r="AB203" i="15"/>
  <c r="S144" i="15"/>
  <c r="AB144" i="15"/>
  <c r="S142" i="15"/>
  <c r="AB142" i="15"/>
  <c r="S140" i="15"/>
  <c r="AC140" i="15" s="1"/>
  <c r="AB140" i="15"/>
  <c r="S136" i="15"/>
  <c r="AB136" i="15"/>
  <c r="AB131" i="15"/>
  <c r="S128" i="15"/>
  <c r="AC128" i="15" s="1"/>
  <c r="AD128" i="15" s="1"/>
  <c r="AB128" i="15"/>
  <c r="AB127" i="15"/>
  <c r="AC124" i="15"/>
  <c r="AB122" i="15"/>
  <c r="S119" i="15"/>
  <c r="AC119" i="15" s="1"/>
  <c r="AB119" i="15"/>
  <c r="AB116" i="15"/>
  <c r="AB112" i="15"/>
  <c r="S108" i="15"/>
  <c r="AC108" i="15" s="1"/>
  <c r="AB108" i="15"/>
  <c r="AB105" i="15"/>
  <c r="AC102" i="15"/>
  <c r="AD102" i="15" s="1"/>
  <c r="S101" i="15"/>
  <c r="AC101" i="15" s="1"/>
  <c r="AB101" i="15"/>
  <c r="AB98" i="15"/>
  <c r="AC95" i="15"/>
  <c r="AD95" i="15" s="1"/>
  <c r="AB227" i="15"/>
  <c r="AC85" i="15"/>
  <c r="AD85" i="15" s="1"/>
  <c r="AC81" i="15"/>
  <c r="AC79" i="15"/>
  <c r="T75" i="15"/>
  <c r="AB75" i="15"/>
  <c r="T214" i="15"/>
  <c r="S199" i="15"/>
  <c r="AB199" i="15"/>
  <c r="AC65" i="15"/>
  <c r="AD65" i="15" s="1"/>
  <c r="R33" i="15"/>
  <c r="T33" i="15"/>
  <c r="R21" i="15"/>
  <c r="T21" i="15"/>
  <c r="R6" i="15"/>
  <c r="T6" i="15"/>
  <c r="AC2" i="15"/>
  <c r="AD2" i="15" s="1"/>
  <c r="R188" i="15"/>
  <c r="AC188" i="15" s="1"/>
  <c r="AD188" i="15" s="1"/>
  <c r="R186" i="15"/>
  <c r="AC186" i="15" s="1"/>
  <c r="AD186" i="15" s="1"/>
  <c r="R211" i="15"/>
  <c r="AC211" i="15" s="1"/>
  <c r="R183" i="15"/>
  <c r="AC183" i="15" s="1"/>
  <c r="AD183" i="15" s="1"/>
  <c r="R181" i="15"/>
  <c r="AC181" i="15" s="1"/>
  <c r="AD181" i="15" s="1"/>
  <c r="R179" i="15"/>
  <c r="AC179" i="15" s="1"/>
  <c r="AD179" i="15" s="1"/>
  <c r="R177" i="15"/>
  <c r="AC177" i="15" s="1"/>
  <c r="R175" i="15"/>
  <c r="AC175" i="15" s="1"/>
  <c r="AD175" i="15" s="1"/>
  <c r="R173" i="15"/>
  <c r="AC173" i="15" s="1"/>
  <c r="AD173" i="15" s="1"/>
  <c r="R171" i="15"/>
  <c r="AC171" i="15" s="1"/>
  <c r="AD171" i="15" s="1"/>
  <c r="R170" i="15"/>
  <c r="AC170" i="15" s="1"/>
  <c r="R168" i="15"/>
  <c r="AC168" i="15" s="1"/>
  <c r="AD168" i="15" s="1"/>
  <c r="R166" i="15"/>
  <c r="AC166" i="15" s="1"/>
  <c r="AD166" i="15" s="1"/>
  <c r="R164" i="15"/>
  <c r="AC164" i="15" s="1"/>
  <c r="AD164" i="15" s="1"/>
  <c r="R162" i="15"/>
  <c r="AC162" i="15" s="1"/>
  <c r="R160" i="15"/>
  <c r="AC160" i="15" s="1"/>
  <c r="AD160" i="15" s="1"/>
  <c r="R209" i="15"/>
  <c r="AC209" i="15" s="1"/>
  <c r="AD209" i="15" s="1"/>
  <c r="R157" i="15"/>
  <c r="AC157" i="15" s="1"/>
  <c r="AD157" i="15" s="1"/>
  <c r="R155" i="15"/>
  <c r="AC155" i="15" s="1"/>
  <c r="R154" i="15"/>
  <c r="AC154" i="15" s="1"/>
  <c r="AD154" i="15" s="1"/>
  <c r="R152" i="15"/>
  <c r="AC152" i="15" s="1"/>
  <c r="AD152" i="15" s="1"/>
  <c r="R223" i="15"/>
  <c r="AC223" i="15" s="1"/>
  <c r="AD223" i="15" s="1"/>
  <c r="R150" i="15"/>
  <c r="AC150" i="15" s="1"/>
  <c r="R148" i="15"/>
  <c r="AC148" i="15" s="1"/>
  <c r="AD148" i="15" s="1"/>
  <c r="R146" i="15"/>
  <c r="AC146" i="15" s="1"/>
  <c r="AD146" i="15" s="1"/>
  <c r="R229" i="15"/>
  <c r="AC229" i="15" s="1"/>
  <c r="AD229" i="15" s="1"/>
  <c r="R221" i="15"/>
  <c r="AC221" i="15" s="1"/>
  <c r="R219" i="15"/>
  <c r="AC219" i="15" s="1"/>
  <c r="AD219" i="15" s="1"/>
  <c r="R205" i="15"/>
  <c r="AC205" i="15" s="1"/>
  <c r="AD205" i="15" s="1"/>
  <c r="R203" i="15"/>
  <c r="AC203" i="15" s="1"/>
  <c r="AD203" i="15" s="1"/>
  <c r="R144" i="15"/>
  <c r="AC144" i="15" s="1"/>
  <c r="R142" i="15"/>
  <c r="AC142" i="15" s="1"/>
  <c r="AD142" i="15" s="1"/>
  <c r="AB138" i="15"/>
  <c r="AB135" i="15"/>
  <c r="AB132" i="15"/>
  <c r="AB125" i="15"/>
  <c r="AB123" i="15"/>
  <c r="AB117" i="15"/>
  <c r="AB114" i="15"/>
  <c r="AB113" i="15"/>
  <c r="AB110" i="15"/>
  <c r="AB106" i="15"/>
  <c r="AB103" i="15"/>
  <c r="AB99" i="15"/>
  <c r="AB96" i="15"/>
  <c r="AB90" i="15"/>
  <c r="AB88" i="15"/>
  <c r="AB86" i="15"/>
  <c r="AC83" i="15"/>
  <c r="AD83" i="15" s="1"/>
  <c r="S75" i="15"/>
  <c r="AC75" i="15" s="1"/>
  <c r="R214" i="15"/>
  <c r="R199" i="15"/>
  <c r="AC199" i="15" s="1"/>
  <c r="AD199" i="15" s="1"/>
  <c r="AB197" i="15"/>
  <c r="AB72" i="15"/>
  <c r="AB70" i="15"/>
  <c r="AB64" i="15"/>
  <c r="T39" i="15"/>
  <c r="R39" i="15"/>
  <c r="S39" i="15"/>
  <c r="T212" i="15"/>
  <c r="R212" i="15"/>
  <c r="S212" i="15"/>
  <c r="T22" i="15"/>
  <c r="R22" i="15"/>
  <c r="S22" i="15"/>
  <c r="T7" i="15"/>
  <c r="R7" i="15"/>
  <c r="S7" i="15"/>
  <c r="AB57" i="15"/>
  <c r="AB56" i="15"/>
  <c r="AB53" i="15"/>
  <c r="AB52" i="15"/>
  <c r="AB49" i="15"/>
  <c r="AB48" i="15"/>
  <c r="AB225" i="15"/>
  <c r="AB218" i="15"/>
  <c r="AB43" i="15"/>
  <c r="AB42" i="15"/>
  <c r="AB195" i="15"/>
  <c r="AB40" i="15"/>
  <c r="AB38" i="15"/>
  <c r="AC192" i="15"/>
  <c r="AC34" i="15"/>
  <c r="AD34" i="15" s="1"/>
  <c r="AC30" i="15"/>
  <c r="AD30" i="15" s="1"/>
  <c r="AB28" i="15"/>
  <c r="AB27" i="15"/>
  <c r="AC190" i="15"/>
  <c r="AD190" i="15" s="1"/>
  <c r="S24" i="15"/>
  <c r="AB24" i="15"/>
  <c r="AB23" i="15"/>
  <c r="AC18" i="15"/>
  <c r="S16" i="15"/>
  <c r="AB16" i="15"/>
  <c r="AB15" i="15"/>
  <c r="S9" i="15"/>
  <c r="AB9" i="15"/>
  <c r="AB8" i="15"/>
  <c r="R3" i="15"/>
  <c r="AB89" i="15"/>
  <c r="AB81" i="15"/>
  <c r="AB214" i="15"/>
  <c r="AB198" i="15"/>
  <c r="AB71" i="15"/>
  <c r="AB68" i="15"/>
  <c r="S64" i="15"/>
  <c r="S61" i="15"/>
  <c r="S60" i="15"/>
  <c r="S57" i="15"/>
  <c r="AC57" i="15" s="1"/>
  <c r="AD57" i="15" s="1"/>
  <c r="S56" i="15"/>
  <c r="S53" i="15"/>
  <c r="S52" i="15"/>
  <c r="S49" i="15"/>
  <c r="S48" i="15"/>
  <c r="S225" i="15"/>
  <c r="S218" i="15"/>
  <c r="S43" i="15"/>
  <c r="S42" i="15"/>
  <c r="S195" i="15"/>
  <c r="AB194" i="15"/>
  <c r="AB39" i="15"/>
  <c r="AB37" i="15"/>
  <c r="AB36" i="15"/>
  <c r="AB212" i="15"/>
  <c r="AB33" i="15"/>
  <c r="R28" i="15"/>
  <c r="AC28" i="15" s="1"/>
  <c r="AD28" i="15" s="1"/>
  <c r="T27" i="15"/>
  <c r="AB26" i="15"/>
  <c r="AB222" i="15"/>
  <c r="R24" i="15"/>
  <c r="T23" i="15"/>
  <c r="AB22" i="15"/>
  <c r="AB21" i="15"/>
  <c r="R16" i="15"/>
  <c r="T15" i="15"/>
  <c r="AB14" i="15"/>
  <c r="AB224" i="15"/>
  <c r="R9" i="15"/>
  <c r="T8" i="15"/>
  <c r="AB7" i="15"/>
  <c r="AB6" i="15"/>
  <c r="AB69" i="15"/>
  <c r="AB66" i="15"/>
  <c r="AC61" i="15"/>
  <c r="AD61" i="15" s="1"/>
  <c r="AC53" i="15"/>
  <c r="AD53" i="15" s="1"/>
  <c r="AC49" i="15"/>
  <c r="AD49" i="15" s="1"/>
  <c r="AC195" i="15"/>
  <c r="AD195" i="15" s="1"/>
  <c r="S35" i="15"/>
  <c r="AC35" i="15" s="1"/>
  <c r="AD35" i="15" s="1"/>
  <c r="AB35" i="15"/>
  <c r="AB193" i="15"/>
  <c r="AB191" i="15"/>
  <c r="S32" i="15"/>
  <c r="AC32" i="15" s="1"/>
  <c r="AD32" i="15" s="1"/>
  <c r="AB32" i="15"/>
  <c r="AB31" i="15"/>
  <c r="AB4" i="15"/>
  <c r="T185" i="15"/>
  <c r="T180" i="15"/>
  <c r="T169" i="15"/>
  <c r="T167" i="15"/>
  <c r="T165" i="15"/>
  <c r="T163" i="15"/>
  <c r="T161" i="15"/>
  <c r="T159" i="15"/>
  <c r="T158" i="15"/>
  <c r="T156" i="15"/>
  <c r="T208" i="15"/>
  <c r="T153" i="15"/>
  <c r="T151" i="15"/>
  <c r="T215" i="15"/>
  <c r="T149" i="15"/>
  <c r="T147" i="15"/>
  <c r="T230" i="15"/>
  <c r="T226" i="15"/>
  <c r="T220" i="15"/>
  <c r="T207" i="15"/>
  <c r="T206" i="15"/>
  <c r="T204" i="15"/>
  <c r="T145" i="15"/>
  <c r="T143" i="15"/>
  <c r="T141" i="15"/>
  <c r="R114" i="15"/>
  <c r="S114" i="15"/>
  <c r="T114" i="15"/>
  <c r="R110" i="15"/>
  <c r="S110" i="15"/>
  <c r="T110" i="15"/>
  <c r="R103" i="15"/>
  <c r="AC103" i="15" s="1"/>
  <c r="AD103" i="15" s="1"/>
  <c r="S103" i="15"/>
  <c r="T103" i="15"/>
  <c r="R96" i="15"/>
  <c r="S96" i="15"/>
  <c r="T96" i="15"/>
  <c r="R90" i="15"/>
  <c r="S90" i="15"/>
  <c r="T90" i="15"/>
  <c r="R82" i="15"/>
  <c r="S82" i="15"/>
  <c r="T82" i="15"/>
  <c r="R74" i="15"/>
  <c r="S74" i="15"/>
  <c r="T74" i="15"/>
  <c r="R72" i="15"/>
  <c r="S72" i="15"/>
  <c r="T72" i="15"/>
  <c r="R63" i="15"/>
  <c r="S63" i="15"/>
  <c r="T63" i="15"/>
  <c r="R59" i="15"/>
  <c r="S59" i="15"/>
  <c r="T59" i="15"/>
  <c r="R55" i="15"/>
  <c r="S55" i="15"/>
  <c r="T55" i="15"/>
  <c r="R51" i="15"/>
  <c r="S51" i="15"/>
  <c r="T51" i="15"/>
  <c r="R47" i="15"/>
  <c r="S47" i="15"/>
  <c r="T47" i="15"/>
  <c r="R45" i="15"/>
  <c r="S45" i="15"/>
  <c r="T45" i="15"/>
  <c r="R41" i="15"/>
  <c r="S41" i="15"/>
  <c r="T41" i="15"/>
  <c r="T187" i="15"/>
  <c r="T182" i="15"/>
  <c r="T176" i="15"/>
  <c r="S189" i="15"/>
  <c r="S185" i="15"/>
  <c r="AC185" i="15" s="1"/>
  <c r="AD185" i="15" s="1"/>
  <c r="S182" i="15"/>
  <c r="AC182" i="15" s="1"/>
  <c r="AD182" i="15" s="1"/>
  <c r="S178" i="15"/>
  <c r="S210" i="15"/>
  <c r="S165" i="15"/>
  <c r="AC165" i="15" s="1"/>
  <c r="AD165" i="15" s="1"/>
  <c r="S161" i="15"/>
  <c r="AC161" i="15" s="1"/>
  <c r="AD161" i="15" s="1"/>
  <c r="S159" i="15"/>
  <c r="S156" i="15"/>
  <c r="AC156" i="15" s="1"/>
  <c r="AD156" i="15" s="1"/>
  <c r="S208" i="15"/>
  <c r="AC208" i="15" s="1"/>
  <c r="AD208" i="15" s="1"/>
  <c r="S153" i="15"/>
  <c r="AC153" i="15" s="1"/>
  <c r="AD153" i="15" s="1"/>
  <c r="S151" i="15"/>
  <c r="AC151" i="15" s="1"/>
  <c r="AD151" i="15" s="1"/>
  <c r="S215" i="15"/>
  <c r="AC215" i="15" s="1"/>
  <c r="AD215" i="15" s="1"/>
  <c r="S149" i="15"/>
  <c r="AC149" i="15" s="1"/>
  <c r="AD149" i="15" s="1"/>
  <c r="S147" i="15"/>
  <c r="AC147" i="15" s="1"/>
  <c r="AD147" i="15" s="1"/>
  <c r="S230" i="15"/>
  <c r="AC230" i="15" s="1"/>
  <c r="S226" i="15"/>
  <c r="AC226" i="15" s="1"/>
  <c r="AD226" i="15" s="1"/>
  <c r="S220" i="15"/>
  <c r="AC220" i="15" s="1"/>
  <c r="AD220" i="15" s="1"/>
  <c r="S207" i="15"/>
  <c r="AC207" i="15" s="1"/>
  <c r="AD207" i="15" s="1"/>
  <c r="S206" i="15"/>
  <c r="AC206" i="15" s="1"/>
  <c r="AD206" i="15" s="1"/>
  <c r="S204" i="15"/>
  <c r="AC204" i="15" s="1"/>
  <c r="S145" i="15"/>
  <c r="AC145" i="15" s="1"/>
  <c r="AD145" i="15" s="1"/>
  <c r="S143" i="15"/>
  <c r="AC143" i="15" s="1"/>
  <c r="AD143" i="15" s="1"/>
  <c r="S141" i="15"/>
  <c r="AC141" i="15" s="1"/>
  <c r="AD141" i="15" s="1"/>
  <c r="T139" i="15"/>
  <c r="T131" i="15"/>
  <c r="R127" i="15"/>
  <c r="AC127" i="15" s="1"/>
  <c r="AD127" i="15" s="1"/>
  <c r="S127" i="15"/>
  <c r="R202" i="15"/>
  <c r="S202" i="15"/>
  <c r="R120" i="15"/>
  <c r="AC120" i="15" s="1"/>
  <c r="AD120" i="15" s="1"/>
  <c r="S120" i="15"/>
  <c r="R109" i="15"/>
  <c r="S109" i="15"/>
  <c r="T109" i="15"/>
  <c r="R201" i="15"/>
  <c r="S201" i="15"/>
  <c r="T201" i="15"/>
  <c r="R94" i="15"/>
  <c r="AC94" i="15" s="1"/>
  <c r="AD94" i="15" s="1"/>
  <c r="S94" i="15"/>
  <c r="T94" i="15"/>
  <c r="R88" i="15"/>
  <c r="S88" i="15"/>
  <c r="T88" i="15"/>
  <c r="R80" i="15"/>
  <c r="S80" i="15"/>
  <c r="T80" i="15"/>
  <c r="R200" i="15"/>
  <c r="S200" i="15"/>
  <c r="T200" i="15"/>
  <c r="R70" i="15"/>
  <c r="S70" i="15"/>
  <c r="T70" i="15"/>
  <c r="R38" i="15"/>
  <c r="S38" i="15"/>
  <c r="T38" i="15"/>
  <c r="R125" i="15"/>
  <c r="S125" i="15"/>
  <c r="R122" i="15"/>
  <c r="S122" i="15"/>
  <c r="R116" i="15"/>
  <c r="S116" i="15"/>
  <c r="T116" i="15"/>
  <c r="R112" i="15"/>
  <c r="S112" i="15"/>
  <c r="T112" i="15"/>
  <c r="R105" i="15"/>
  <c r="S105" i="15"/>
  <c r="T105" i="15"/>
  <c r="R98" i="15"/>
  <c r="S98" i="15"/>
  <c r="T98" i="15"/>
  <c r="R92" i="15"/>
  <c r="S92" i="15"/>
  <c r="T92" i="15"/>
  <c r="R84" i="15"/>
  <c r="S84" i="15"/>
  <c r="T84" i="15"/>
  <c r="R76" i="15"/>
  <c r="S76" i="15"/>
  <c r="T76" i="15"/>
  <c r="R66" i="15"/>
  <c r="S66" i="15"/>
  <c r="T66" i="15"/>
  <c r="T189" i="15"/>
  <c r="T184" i="15"/>
  <c r="T178" i="15"/>
  <c r="T174" i="15"/>
  <c r="T172" i="15"/>
  <c r="T210" i="15"/>
  <c r="S187" i="15"/>
  <c r="AC187" i="15" s="1"/>
  <c r="AD187" i="15" s="1"/>
  <c r="S184" i="15"/>
  <c r="AC184" i="15" s="1"/>
  <c r="AD184" i="15" s="1"/>
  <c r="S180" i="15"/>
  <c r="AC180" i="15" s="1"/>
  <c r="AD180" i="15" s="1"/>
  <c r="S176" i="15"/>
  <c r="AC176" i="15" s="1"/>
  <c r="AD176" i="15" s="1"/>
  <c r="S174" i="15"/>
  <c r="S172" i="15"/>
  <c r="AC172" i="15" s="1"/>
  <c r="S169" i="15"/>
  <c r="AC169" i="15" s="1"/>
  <c r="AD169" i="15" s="1"/>
  <c r="S167" i="15"/>
  <c r="S163" i="15"/>
  <c r="AC163" i="15" s="1"/>
  <c r="AD163" i="15" s="1"/>
  <c r="S158" i="15"/>
  <c r="AC158" i="15" s="1"/>
  <c r="T213" i="15"/>
  <c r="R139" i="15"/>
  <c r="AC139" i="15" s="1"/>
  <c r="AD139" i="15" s="1"/>
  <c r="T133" i="15"/>
  <c r="AC133" i="15" s="1"/>
  <c r="AD133" i="15" s="1"/>
  <c r="R131" i="15"/>
  <c r="AC131" i="15" s="1"/>
  <c r="T125" i="15"/>
  <c r="T122" i="15"/>
  <c r="R118" i="15"/>
  <c r="AC118" i="15" s="1"/>
  <c r="AD118" i="15" s="1"/>
  <c r="S118" i="15"/>
  <c r="T118" i="15"/>
  <c r="R107" i="15"/>
  <c r="S107" i="15"/>
  <c r="T107" i="15"/>
  <c r="R100" i="15"/>
  <c r="S100" i="15"/>
  <c r="T100" i="15"/>
  <c r="R227" i="15"/>
  <c r="AC227" i="15" s="1"/>
  <c r="AD227" i="15" s="1"/>
  <c r="S227" i="15"/>
  <c r="T227" i="15"/>
  <c r="R86" i="15"/>
  <c r="S86" i="15"/>
  <c r="T86" i="15"/>
  <c r="R78" i="15"/>
  <c r="S78" i="15"/>
  <c r="T78" i="15"/>
  <c r="R198" i="15"/>
  <c r="S198" i="15"/>
  <c r="T198" i="15"/>
  <c r="R68" i="15"/>
  <c r="S68" i="15"/>
  <c r="T68" i="15"/>
  <c r="R36" i="15"/>
  <c r="S36" i="15"/>
  <c r="R64" i="15"/>
  <c r="R60" i="15"/>
  <c r="R56" i="15"/>
  <c r="AC56" i="15" s="1"/>
  <c r="AD56" i="15" s="1"/>
  <c r="R52" i="15"/>
  <c r="R48" i="15"/>
  <c r="R218" i="15"/>
  <c r="R42" i="15"/>
  <c r="AC42" i="15" s="1"/>
  <c r="AD42" i="15" s="1"/>
  <c r="R193" i="15"/>
  <c r="S193" i="15"/>
  <c r="S62" i="15"/>
  <c r="AC62" i="15" s="1"/>
  <c r="AD62" i="15" s="1"/>
  <c r="S58" i="15"/>
  <c r="AC58" i="15" s="1"/>
  <c r="AD58" i="15" s="1"/>
  <c r="S54" i="15"/>
  <c r="AC54" i="15" s="1"/>
  <c r="AD54" i="15" s="1"/>
  <c r="S50" i="15"/>
  <c r="AC50" i="15" s="1"/>
  <c r="AD50" i="15" s="1"/>
  <c r="S46" i="15"/>
  <c r="AC46" i="15" s="1"/>
  <c r="AD46" i="15" s="1"/>
  <c r="S44" i="15"/>
  <c r="AC44" i="15" s="1"/>
  <c r="AD44" i="15" s="1"/>
  <c r="S196" i="15"/>
  <c r="AC196" i="15" s="1"/>
  <c r="AD196" i="15" s="1"/>
  <c r="R40" i="15"/>
  <c r="S40" i="15"/>
  <c r="R191" i="15"/>
  <c r="AC191" i="15" s="1"/>
  <c r="AD191" i="15" s="1"/>
  <c r="S191" i="15"/>
  <c r="S33" i="15"/>
  <c r="S31" i="15"/>
  <c r="AC31" i="15" s="1"/>
  <c r="AD31" i="15" s="1"/>
  <c r="S29" i="15"/>
  <c r="AC29" i="15" s="1"/>
  <c r="AD29" i="15" s="1"/>
  <c r="S27" i="15"/>
  <c r="AC27" i="15" s="1"/>
  <c r="AD27" i="15" s="1"/>
  <c r="S222" i="15"/>
  <c r="S216" i="15"/>
  <c r="S25" i="15"/>
  <c r="AC25" i="15" s="1"/>
  <c r="AD25" i="15" s="1"/>
  <c r="S23" i="15"/>
  <c r="AC23" i="15" s="1"/>
  <c r="AD23" i="15" s="1"/>
  <c r="S21" i="15"/>
  <c r="S19" i="15"/>
  <c r="AC19" i="15" s="1"/>
  <c r="AD19" i="15" s="1"/>
  <c r="S17" i="15"/>
  <c r="AC17" i="15" s="1"/>
  <c r="AD17" i="15" s="1"/>
  <c r="S15" i="15"/>
  <c r="AC15" i="15" s="1"/>
  <c r="AD15" i="15" s="1"/>
  <c r="S224" i="15"/>
  <c r="S12" i="15"/>
  <c r="AC12" i="15" s="1"/>
  <c r="AD12" i="15" s="1"/>
  <c r="S10" i="15"/>
  <c r="AC10" i="15" s="1"/>
  <c r="AD10" i="15" s="1"/>
  <c r="S8" i="15"/>
  <c r="AC8" i="15" s="1"/>
  <c r="AD8" i="15" s="1"/>
  <c r="S6" i="15"/>
  <c r="S4" i="15"/>
  <c r="AC4" i="15" s="1"/>
  <c r="F3" i="6"/>
  <c r="F4" i="6"/>
  <c r="F5" i="6"/>
  <c r="F6" i="6"/>
  <c r="K6" i="6" s="1"/>
  <c r="F7" i="6"/>
  <c r="F8" i="6"/>
  <c r="F9" i="6"/>
  <c r="F10" i="6"/>
  <c r="G10" i="6" s="1"/>
  <c r="F11" i="6"/>
  <c r="F12" i="6"/>
  <c r="F13" i="6"/>
  <c r="F14" i="6"/>
  <c r="H14" i="6" s="1"/>
  <c r="F15" i="6"/>
  <c r="F16" i="6"/>
  <c r="F17" i="6"/>
  <c r="F18" i="6"/>
  <c r="H18" i="6" s="1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2" i="6"/>
  <c r="G3" i="6"/>
  <c r="H3" i="6"/>
  <c r="I3" i="6"/>
  <c r="J3" i="6"/>
  <c r="K3" i="6"/>
  <c r="L3" i="6"/>
  <c r="M3" i="6"/>
  <c r="N3" i="6"/>
  <c r="G4" i="6"/>
  <c r="H4" i="6"/>
  <c r="I4" i="6"/>
  <c r="J4" i="6"/>
  <c r="K4" i="6"/>
  <c r="L4" i="6"/>
  <c r="M4" i="6"/>
  <c r="N4" i="6"/>
  <c r="G5" i="6"/>
  <c r="H5" i="6"/>
  <c r="I5" i="6"/>
  <c r="J5" i="6"/>
  <c r="K5" i="6"/>
  <c r="L5" i="6"/>
  <c r="M5" i="6"/>
  <c r="N5" i="6"/>
  <c r="G6" i="6"/>
  <c r="G7" i="6"/>
  <c r="H7" i="6"/>
  <c r="I7" i="6"/>
  <c r="J7" i="6"/>
  <c r="K7" i="6"/>
  <c r="L7" i="6"/>
  <c r="M7" i="6"/>
  <c r="N7" i="6"/>
  <c r="G8" i="6"/>
  <c r="H8" i="6"/>
  <c r="I8" i="6"/>
  <c r="J8" i="6"/>
  <c r="K8" i="6"/>
  <c r="L8" i="6"/>
  <c r="M8" i="6"/>
  <c r="N8" i="6"/>
  <c r="G9" i="6"/>
  <c r="H9" i="6"/>
  <c r="I9" i="6"/>
  <c r="J9" i="6"/>
  <c r="K9" i="6"/>
  <c r="L9" i="6"/>
  <c r="M9" i="6"/>
  <c r="N9" i="6"/>
  <c r="G11" i="6"/>
  <c r="H11" i="6"/>
  <c r="I11" i="6"/>
  <c r="J11" i="6"/>
  <c r="K11" i="6"/>
  <c r="L11" i="6"/>
  <c r="M11" i="6"/>
  <c r="N11" i="6"/>
  <c r="G12" i="6"/>
  <c r="H12" i="6"/>
  <c r="I12" i="6"/>
  <c r="J12" i="6"/>
  <c r="K12" i="6"/>
  <c r="L12" i="6"/>
  <c r="M12" i="6"/>
  <c r="N12" i="6"/>
  <c r="G13" i="6"/>
  <c r="H13" i="6"/>
  <c r="I13" i="6"/>
  <c r="J13" i="6"/>
  <c r="K13" i="6"/>
  <c r="L13" i="6"/>
  <c r="M13" i="6"/>
  <c r="N13" i="6"/>
  <c r="G14" i="6"/>
  <c r="K14" i="6"/>
  <c r="G15" i="6"/>
  <c r="H15" i="6"/>
  <c r="I15" i="6"/>
  <c r="J15" i="6"/>
  <c r="K15" i="6"/>
  <c r="L15" i="6"/>
  <c r="M15" i="6"/>
  <c r="N15" i="6"/>
  <c r="G16" i="6"/>
  <c r="H16" i="6"/>
  <c r="I16" i="6"/>
  <c r="J16" i="6"/>
  <c r="K16" i="6"/>
  <c r="L16" i="6"/>
  <c r="M16" i="6"/>
  <c r="N16" i="6"/>
  <c r="G17" i="6"/>
  <c r="H17" i="6"/>
  <c r="I17" i="6"/>
  <c r="J17" i="6"/>
  <c r="K17" i="6"/>
  <c r="L17" i="6"/>
  <c r="M17" i="6"/>
  <c r="N17" i="6"/>
  <c r="G18" i="6"/>
  <c r="K18" i="6"/>
  <c r="G19" i="6"/>
  <c r="H19" i="6"/>
  <c r="I19" i="6"/>
  <c r="J19" i="6"/>
  <c r="K19" i="6"/>
  <c r="L19" i="6"/>
  <c r="M19" i="6"/>
  <c r="N19" i="6"/>
  <c r="G20" i="6"/>
  <c r="H20" i="6"/>
  <c r="I20" i="6"/>
  <c r="J20" i="6"/>
  <c r="K20" i="6"/>
  <c r="L20" i="6"/>
  <c r="M20" i="6"/>
  <c r="N20" i="6"/>
  <c r="G21" i="6"/>
  <c r="H21" i="6"/>
  <c r="I21" i="6"/>
  <c r="J21" i="6"/>
  <c r="K21" i="6"/>
  <c r="L21" i="6"/>
  <c r="M21" i="6"/>
  <c r="N21" i="6"/>
  <c r="G22" i="6"/>
  <c r="H22" i="6"/>
  <c r="I22" i="6"/>
  <c r="J22" i="6"/>
  <c r="K22" i="6"/>
  <c r="L22" i="6"/>
  <c r="M22" i="6"/>
  <c r="N22" i="6"/>
  <c r="G23" i="6"/>
  <c r="H23" i="6"/>
  <c r="I23" i="6"/>
  <c r="J23" i="6"/>
  <c r="K23" i="6"/>
  <c r="L23" i="6"/>
  <c r="M23" i="6"/>
  <c r="N23" i="6"/>
  <c r="G24" i="6"/>
  <c r="H24" i="6"/>
  <c r="I24" i="6"/>
  <c r="J24" i="6"/>
  <c r="K24" i="6"/>
  <c r="L24" i="6"/>
  <c r="M24" i="6"/>
  <c r="N24" i="6"/>
  <c r="G25" i="6"/>
  <c r="H25" i="6"/>
  <c r="I25" i="6"/>
  <c r="J25" i="6"/>
  <c r="K25" i="6"/>
  <c r="L25" i="6"/>
  <c r="M25" i="6"/>
  <c r="N25" i="6"/>
  <c r="G26" i="6"/>
  <c r="H26" i="6"/>
  <c r="I26" i="6"/>
  <c r="J26" i="6"/>
  <c r="K26" i="6"/>
  <c r="L26" i="6"/>
  <c r="M26" i="6"/>
  <c r="N26" i="6"/>
  <c r="G27" i="6"/>
  <c r="H27" i="6"/>
  <c r="I27" i="6"/>
  <c r="J27" i="6"/>
  <c r="K27" i="6"/>
  <c r="L27" i="6"/>
  <c r="M27" i="6"/>
  <c r="N27" i="6"/>
  <c r="G28" i="6"/>
  <c r="H28" i="6"/>
  <c r="I28" i="6"/>
  <c r="J28" i="6"/>
  <c r="K28" i="6"/>
  <c r="L28" i="6"/>
  <c r="M28" i="6"/>
  <c r="N28" i="6"/>
  <c r="G29" i="6"/>
  <c r="H29" i="6"/>
  <c r="I29" i="6"/>
  <c r="J29" i="6"/>
  <c r="K29" i="6"/>
  <c r="L29" i="6"/>
  <c r="M29" i="6"/>
  <c r="N29" i="6"/>
  <c r="G30" i="6"/>
  <c r="H30" i="6"/>
  <c r="I30" i="6"/>
  <c r="J30" i="6"/>
  <c r="K30" i="6"/>
  <c r="L30" i="6"/>
  <c r="M30" i="6"/>
  <c r="N30" i="6"/>
  <c r="G31" i="6"/>
  <c r="H31" i="6"/>
  <c r="I31" i="6"/>
  <c r="J31" i="6"/>
  <c r="K31" i="6"/>
  <c r="L31" i="6"/>
  <c r="M31" i="6"/>
  <c r="N31" i="6"/>
  <c r="G32" i="6"/>
  <c r="H32" i="6"/>
  <c r="I32" i="6"/>
  <c r="J32" i="6"/>
  <c r="K32" i="6"/>
  <c r="L32" i="6"/>
  <c r="M32" i="6"/>
  <c r="N32" i="6"/>
  <c r="G33" i="6"/>
  <c r="H33" i="6"/>
  <c r="I33" i="6"/>
  <c r="J33" i="6"/>
  <c r="K33" i="6"/>
  <c r="L33" i="6"/>
  <c r="M33" i="6"/>
  <c r="N33" i="6"/>
  <c r="G34" i="6"/>
  <c r="H34" i="6"/>
  <c r="I34" i="6"/>
  <c r="J34" i="6"/>
  <c r="K34" i="6"/>
  <c r="L34" i="6"/>
  <c r="M34" i="6"/>
  <c r="N34" i="6"/>
  <c r="G35" i="6"/>
  <c r="H35" i="6"/>
  <c r="I35" i="6"/>
  <c r="J35" i="6"/>
  <c r="K35" i="6"/>
  <c r="L35" i="6"/>
  <c r="M35" i="6"/>
  <c r="N35" i="6"/>
  <c r="G36" i="6"/>
  <c r="H36" i="6"/>
  <c r="I36" i="6"/>
  <c r="J36" i="6"/>
  <c r="K36" i="6"/>
  <c r="L36" i="6"/>
  <c r="M36" i="6"/>
  <c r="N36" i="6"/>
  <c r="G37" i="6"/>
  <c r="H37" i="6"/>
  <c r="I37" i="6"/>
  <c r="J37" i="6"/>
  <c r="K37" i="6"/>
  <c r="L37" i="6"/>
  <c r="M37" i="6"/>
  <c r="N37" i="6"/>
  <c r="G38" i="6"/>
  <c r="H38" i="6"/>
  <c r="I38" i="6"/>
  <c r="J38" i="6"/>
  <c r="K38" i="6"/>
  <c r="L38" i="6"/>
  <c r="M38" i="6"/>
  <c r="N38" i="6"/>
  <c r="G39" i="6"/>
  <c r="H39" i="6"/>
  <c r="I39" i="6"/>
  <c r="J39" i="6"/>
  <c r="K39" i="6"/>
  <c r="L39" i="6"/>
  <c r="M39" i="6"/>
  <c r="N39" i="6"/>
  <c r="G40" i="6"/>
  <c r="H40" i="6"/>
  <c r="I40" i="6"/>
  <c r="J40" i="6"/>
  <c r="K40" i="6"/>
  <c r="L40" i="6"/>
  <c r="M40" i="6"/>
  <c r="N40" i="6"/>
  <c r="G41" i="6"/>
  <c r="H41" i="6"/>
  <c r="I41" i="6"/>
  <c r="J41" i="6"/>
  <c r="K41" i="6"/>
  <c r="L41" i="6"/>
  <c r="M41" i="6"/>
  <c r="N41" i="6"/>
  <c r="G42" i="6"/>
  <c r="H42" i="6"/>
  <c r="I42" i="6"/>
  <c r="J42" i="6"/>
  <c r="K42" i="6"/>
  <c r="L42" i="6"/>
  <c r="M42" i="6"/>
  <c r="N42" i="6"/>
  <c r="G43" i="6"/>
  <c r="H43" i="6"/>
  <c r="I43" i="6"/>
  <c r="J43" i="6"/>
  <c r="K43" i="6"/>
  <c r="L43" i="6"/>
  <c r="M43" i="6"/>
  <c r="N43" i="6"/>
  <c r="G44" i="6"/>
  <c r="H44" i="6"/>
  <c r="I44" i="6"/>
  <c r="J44" i="6"/>
  <c r="K44" i="6"/>
  <c r="L44" i="6"/>
  <c r="M44" i="6"/>
  <c r="N44" i="6"/>
  <c r="G45" i="6"/>
  <c r="H45" i="6"/>
  <c r="I45" i="6"/>
  <c r="J45" i="6"/>
  <c r="K45" i="6"/>
  <c r="L45" i="6"/>
  <c r="M45" i="6"/>
  <c r="N45" i="6"/>
  <c r="G46" i="6"/>
  <c r="H46" i="6"/>
  <c r="I46" i="6"/>
  <c r="J46" i="6"/>
  <c r="K46" i="6"/>
  <c r="L46" i="6"/>
  <c r="M46" i="6"/>
  <c r="N46" i="6"/>
  <c r="G47" i="6"/>
  <c r="H47" i="6"/>
  <c r="I47" i="6"/>
  <c r="J47" i="6"/>
  <c r="K47" i="6"/>
  <c r="L47" i="6"/>
  <c r="M47" i="6"/>
  <c r="N47" i="6"/>
  <c r="G48" i="6"/>
  <c r="H48" i="6"/>
  <c r="I48" i="6"/>
  <c r="J48" i="6"/>
  <c r="K48" i="6"/>
  <c r="L48" i="6"/>
  <c r="M48" i="6"/>
  <c r="N48" i="6"/>
  <c r="G49" i="6"/>
  <c r="H49" i="6"/>
  <c r="I49" i="6"/>
  <c r="J49" i="6"/>
  <c r="K49" i="6"/>
  <c r="L49" i="6"/>
  <c r="M49" i="6"/>
  <c r="N49" i="6"/>
  <c r="G50" i="6"/>
  <c r="H50" i="6"/>
  <c r="I50" i="6"/>
  <c r="J50" i="6"/>
  <c r="K50" i="6"/>
  <c r="L50" i="6"/>
  <c r="M50" i="6"/>
  <c r="N50" i="6"/>
  <c r="G51" i="6"/>
  <c r="H51" i="6"/>
  <c r="I51" i="6"/>
  <c r="J51" i="6"/>
  <c r="K51" i="6"/>
  <c r="L51" i="6"/>
  <c r="M51" i="6"/>
  <c r="N51" i="6"/>
  <c r="G52" i="6"/>
  <c r="H52" i="6"/>
  <c r="I52" i="6"/>
  <c r="J52" i="6"/>
  <c r="K52" i="6"/>
  <c r="L52" i="6"/>
  <c r="M52" i="6"/>
  <c r="N52" i="6"/>
  <c r="G53" i="6"/>
  <c r="H53" i="6"/>
  <c r="I53" i="6"/>
  <c r="J53" i="6"/>
  <c r="K53" i="6"/>
  <c r="L53" i="6"/>
  <c r="M53" i="6"/>
  <c r="N53" i="6"/>
  <c r="G54" i="6"/>
  <c r="H54" i="6"/>
  <c r="I54" i="6"/>
  <c r="J54" i="6"/>
  <c r="K54" i="6"/>
  <c r="L54" i="6"/>
  <c r="M54" i="6"/>
  <c r="N54" i="6"/>
  <c r="G55" i="6"/>
  <c r="H55" i="6"/>
  <c r="I55" i="6"/>
  <c r="J55" i="6"/>
  <c r="K55" i="6"/>
  <c r="L55" i="6"/>
  <c r="M55" i="6"/>
  <c r="N55" i="6"/>
  <c r="G56" i="6"/>
  <c r="H56" i="6"/>
  <c r="I56" i="6"/>
  <c r="J56" i="6"/>
  <c r="K56" i="6"/>
  <c r="L56" i="6"/>
  <c r="M56" i="6"/>
  <c r="N56" i="6"/>
  <c r="G57" i="6"/>
  <c r="H57" i="6"/>
  <c r="I57" i="6"/>
  <c r="J57" i="6"/>
  <c r="K57" i="6"/>
  <c r="L57" i="6"/>
  <c r="M57" i="6"/>
  <c r="N57" i="6"/>
  <c r="G58" i="6"/>
  <c r="H58" i="6"/>
  <c r="I58" i="6"/>
  <c r="J58" i="6"/>
  <c r="K58" i="6"/>
  <c r="L58" i="6"/>
  <c r="M58" i="6"/>
  <c r="N58" i="6"/>
  <c r="G59" i="6"/>
  <c r="H59" i="6"/>
  <c r="I59" i="6"/>
  <c r="J59" i="6"/>
  <c r="K59" i="6"/>
  <c r="L59" i="6"/>
  <c r="M59" i="6"/>
  <c r="N59" i="6"/>
  <c r="G60" i="6"/>
  <c r="H60" i="6"/>
  <c r="I60" i="6"/>
  <c r="J60" i="6"/>
  <c r="K60" i="6"/>
  <c r="L60" i="6"/>
  <c r="M60" i="6"/>
  <c r="N60" i="6"/>
  <c r="G61" i="6"/>
  <c r="H61" i="6"/>
  <c r="I61" i="6"/>
  <c r="J61" i="6"/>
  <c r="K61" i="6"/>
  <c r="L61" i="6"/>
  <c r="M61" i="6"/>
  <c r="N61" i="6"/>
  <c r="G62" i="6"/>
  <c r="H62" i="6"/>
  <c r="I62" i="6"/>
  <c r="J62" i="6"/>
  <c r="K62" i="6"/>
  <c r="L62" i="6"/>
  <c r="M62" i="6"/>
  <c r="N62" i="6"/>
  <c r="G63" i="6"/>
  <c r="H63" i="6"/>
  <c r="I63" i="6"/>
  <c r="J63" i="6"/>
  <c r="K63" i="6"/>
  <c r="L63" i="6"/>
  <c r="M63" i="6"/>
  <c r="N63" i="6"/>
  <c r="G64" i="6"/>
  <c r="H64" i="6"/>
  <c r="I64" i="6"/>
  <c r="J64" i="6"/>
  <c r="K64" i="6"/>
  <c r="L64" i="6"/>
  <c r="M64" i="6"/>
  <c r="N64" i="6"/>
  <c r="G65" i="6"/>
  <c r="H65" i="6"/>
  <c r="I65" i="6"/>
  <c r="J65" i="6"/>
  <c r="K65" i="6"/>
  <c r="L65" i="6"/>
  <c r="M65" i="6"/>
  <c r="N65" i="6"/>
  <c r="G66" i="6"/>
  <c r="H66" i="6"/>
  <c r="I66" i="6"/>
  <c r="J66" i="6"/>
  <c r="K66" i="6"/>
  <c r="L66" i="6"/>
  <c r="M66" i="6"/>
  <c r="N66" i="6"/>
  <c r="G67" i="6"/>
  <c r="H67" i="6"/>
  <c r="I67" i="6"/>
  <c r="J67" i="6"/>
  <c r="K67" i="6"/>
  <c r="L67" i="6"/>
  <c r="M67" i="6"/>
  <c r="N67" i="6"/>
  <c r="G68" i="6"/>
  <c r="H68" i="6"/>
  <c r="I68" i="6"/>
  <c r="J68" i="6"/>
  <c r="K68" i="6"/>
  <c r="L68" i="6"/>
  <c r="M68" i="6"/>
  <c r="N68" i="6"/>
  <c r="G69" i="6"/>
  <c r="H69" i="6"/>
  <c r="I69" i="6"/>
  <c r="J69" i="6"/>
  <c r="K69" i="6"/>
  <c r="L69" i="6"/>
  <c r="M69" i="6"/>
  <c r="N69" i="6"/>
  <c r="G70" i="6"/>
  <c r="H70" i="6"/>
  <c r="I70" i="6"/>
  <c r="J70" i="6"/>
  <c r="K70" i="6"/>
  <c r="L70" i="6"/>
  <c r="M70" i="6"/>
  <c r="N70" i="6"/>
  <c r="G71" i="6"/>
  <c r="H71" i="6"/>
  <c r="I71" i="6"/>
  <c r="J71" i="6"/>
  <c r="K71" i="6"/>
  <c r="L71" i="6"/>
  <c r="M71" i="6"/>
  <c r="N71" i="6"/>
  <c r="G72" i="6"/>
  <c r="H72" i="6"/>
  <c r="I72" i="6"/>
  <c r="J72" i="6"/>
  <c r="K72" i="6"/>
  <c r="L72" i="6"/>
  <c r="M72" i="6"/>
  <c r="N72" i="6"/>
  <c r="G73" i="6"/>
  <c r="H73" i="6"/>
  <c r="I73" i="6"/>
  <c r="J73" i="6"/>
  <c r="K73" i="6"/>
  <c r="L73" i="6"/>
  <c r="M73" i="6"/>
  <c r="N73" i="6"/>
  <c r="G74" i="6"/>
  <c r="H74" i="6"/>
  <c r="I74" i="6"/>
  <c r="J74" i="6"/>
  <c r="K74" i="6"/>
  <c r="L74" i="6"/>
  <c r="M74" i="6"/>
  <c r="N74" i="6"/>
  <c r="G75" i="6"/>
  <c r="H75" i="6"/>
  <c r="I75" i="6"/>
  <c r="J75" i="6"/>
  <c r="K75" i="6"/>
  <c r="L75" i="6"/>
  <c r="M75" i="6"/>
  <c r="N75" i="6"/>
  <c r="G76" i="6"/>
  <c r="H76" i="6"/>
  <c r="I76" i="6"/>
  <c r="J76" i="6"/>
  <c r="K76" i="6"/>
  <c r="L76" i="6"/>
  <c r="M76" i="6"/>
  <c r="N76" i="6"/>
  <c r="G77" i="6"/>
  <c r="H77" i="6"/>
  <c r="I77" i="6"/>
  <c r="J77" i="6"/>
  <c r="K77" i="6"/>
  <c r="L77" i="6"/>
  <c r="M77" i="6"/>
  <c r="N77" i="6"/>
  <c r="G78" i="6"/>
  <c r="H78" i="6"/>
  <c r="I78" i="6"/>
  <c r="J78" i="6"/>
  <c r="K78" i="6"/>
  <c r="L78" i="6"/>
  <c r="M78" i="6"/>
  <c r="N78" i="6"/>
  <c r="G79" i="6"/>
  <c r="H79" i="6"/>
  <c r="I79" i="6"/>
  <c r="J79" i="6"/>
  <c r="K79" i="6"/>
  <c r="L79" i="6"/>
  <c r="M79" i="6"/>
  <c r="N79" i="6"/>
  <c r="G80" i="6"/>
  <c r="H80" i="6"/>
  <c r="I80" i="6"/>
  <c r="J80" i="6"/>
  <c r="K80" i="6"/>
  <c r="L80" i="6"/>
  <c r="M80" i="6"/>
  <c r="N80" i="6"/>
  <c r="G81" i="6"/>
  <c r="H81" i="6"/>
  <c r="I81" i="6"/>
  <c r="J81" i="6"/>
  <c r="K81" i="6"/>
  <c r="L81" i="6"/>
  <c r="M81" i="6"/>
  <c r="N81" i="6"/>
  <c r="G82" i="6"/>
  <c r="H82" i="6"/>
  <c r="I82" i="6"/>
  <c r="J82" i="6"/>
  <c r="K82" i="6"/>
  <c r="L82" i="6"/>
  <c r="M82" i="6"/>
  <c r="N82" i="6"/>
  <c r="G83" i="6"/>
  <c r="H83" i="6"/>
  <c r="I83" i="6"/>
  <c r="J83" i="6"/>
  <c r="K83" i="6"/>
  <c r="L83" i="6"/>
  <c r="M83" i="6"/>
  <c r="N83" i="6"/>
  <c r="G84" i="6"/>
  <c r="H84" i="6"/>
  <c r="I84" i="6"/>
  <c r="J84" i="6"/>
  <c r="K84" i="6"/>
  <c r="L84" i="6"/>
  <c r="M84" i="6"/>
  <c r="N84" i="6"/>
  <c r="G85" i="6"/>
  <c r="H85" i="6"/>
  <c r="I85" i="6"/>
  <c r="J85" i="6"/>
  <c r="K85" i="6"/>
  <c r="L85" i="6"/>
  <c r="M85" i="6"/>
  <c r="N85" i="6"/>
  <c r="G86" i="6"/>
  <c r="H86" i="6"/>
  <c r="I86" i="6"/>
  <c r="J86" i="6"/>
  <c r="K86" i="6"/>
  <c r="L86" i="6"/>
  <c r="M86" i="6"/>
  <c r="N86" i="6"/>
  <c r="G87" i="6"/>
  <c r="H87" i="6"/>
  <c r="I87" i="6"/>
  <c r="J87" i="6"/>
  <c r="K87" i="6"/>
  <c r="L87" i="6"/>
  <c r="M87" i="6"/>
  <c r="N87" i="6"/>
  <c r="G88" i="6"/>
  <c r="H88" i="6"/>
  <c r="I88" i="6"/>
  <c r="J88" i="6"/>
  <c r="K88" i="6"/>
  <c r="L88" i="6"/>
  <c r="M88" i="6"/>
  <c r="N88" i="6"/>
  <c r="G89" i="6"/>
  <c r="H89" i="6"/>
  <c r="I89" i="6"/>
  <c r="J89" i="6"/>
  <c r="K89" i="6"/>
  <c r="L89" i="6"/>
  <c r="M89" i="6"/>
  <c r="N89" i="6"/>
  <c r="G90" i="6"/>
  <c r="H90" i="6"/>
  <c r="I90" i="6"/>
  <c r="J90" i="6"/>
  <c r="K90" i="6"/>
  <c r="L90" i="6"/>
  <c r="M90" i="6"/>
  <c r="N90" i="6"/>
  <c r="G91" i="6"/>
  <c r="H91" i="6"/>
  <c r="I91" i="6"/>
  <c r="J91" i="6"/>
  <c r="K91" i="6"/>
  <c r="L91" i="6"/>
  <c r="M91" i="6"/>
  <c r="N91" i="6"/>
  <c r="G92" i="6"/>
  <c r="H92" i="6"/>
  <c r="I92" i="6"/>
  <c r="J92" i="6"/>
  <c r="K92" i="6"/>
  <c r="L92" i="6"/>
  <c r="M92" i="6"/>
  <c r="N92" i="6"/>
  <c r="G93" i="6"/>
  <c r="H93" i="6"/>
  <c r="I93" i="6"/>
  <c r="J93" i="6"/>
  <c r="K93" i="6"/>
  <c r="L93" i="6"/>
  <c r="M93" i="6"/>
  <c r="N93" i="6"/>
  <c r="G94" i="6"/>
  <c r="H94" i="6"/>
  <c r="I94" i="6"/>
  <c r="J94" i="6"/>
  <c r="K94" i="6"/>
  <c r="L94" i="6"/>
  <c r="M94" i="6"/>
  <c r="N94" i="6"/>
  <c r="G95" i="6"/>
  <c r="H95" i="6"/>
  <c r="I95" i="6"/>
  <c r="J95" i="6"/>
  <c r="K95" i="6"/>
  <c r="L95" i="6"/>
  <c r="M95" i="6"/>
  <c r="N95" i="6"/>
  <c r="G96" i="6"/>
  <c r="H96" i="6"/>
  <c r="I96" i="6"/>
  <c r="J96" i="6"/>
  <c r="K96" i="6"/>
  <c r="L96" i="6"/>
  <c r="M96" i="6"/>
  <c r="N96" i="6"/>
  <c r="G97" i="6"/>
  <c r="H97" i="6"/>
  <c r="I97" i="6"/>
  <c r="J97" i="6"/>
  <c r="K97" i="6"/>
  <c r="L97" i="6"/>
  <c r="M97" i="6"/>
  <c r="N97" i="6"/>
  <c r="G98" i="6"/>
  <c r="H98" i="6"/>
  <c r="I98" i="6"/>
  <c r="J98" i="6"/>
  <c r="K98" i="6"/>
  <c r="L98" i="6"/>
  <c r="M98" i="6"/>
  <c r="N98" i="6"/>
  <c r="G99" i="6"/>
  <c r="H99" i="6"/>
  <c r="I99" i="6"/>
  <c r="J99" i="6"/>
  <c r="K99" i="6"/>
  <c r="L99" i="6"/>
  <c r="M99" i="6"/>
  <c r="N99" i="6"/>
  <c r="G100" i="6"/>
  <c r="H100" i="6"/>
  <c r="I100" i="6"/>
  <c r="J100" i="6"/>
  <c r="K100" i="6"/>
  <c r="L100" i="6"/>
  <c r="M100" i="6"/>
  <c r="N100" i="6"/>
  <c r="G101" i="6"/>
  <c r="H101" i="6"/>
  <c r="I101" i="6"/>
  <c r="J101" i="6"/>
  <c r="K101" i="6"/>
  <c r="L101" i="6"/>
  <c r="M101" i="6"/>
  <c r="N101" i="6"/>
  <c r="G102" i="6"/>
  <c r="H102" i="6"/>
  <c r="I102" i="6"/>
  <c r="J102" i="6"/>
  <c r="K102" i="6"/>
  <c r="L102" i="6"/>
  <c r="M102" i="6"/>
  <c r="N102" i="6"/>
  <c r="G103" i="6"/>
  <c r="H103" i="6"/>
  <c r="I103" i="6"/>
  <c r="J103" i="6"/>
  <c r="K103" i="6"/>
  <c r="L103" i="6"/>
  <c r="M103" i="6"/>
  <c r="N103" i="6"/>
  <c r="G104" i="6"/>
  <c r="H104" i="6"/>
  <c r="I104" i="6"/>
  <c r="J104" i="6"/>
  <c r="K104" i="6"/>
  <c r="L104" i="6"/>
  <c r="M104" i="6"/>
  <c r="N104" i="6"/>
  <c r="G105" i="6"/>
  <c r="H105" i="6"/>
  <c r="I105" i="6"/>
  <c r="J105" i="6"/>
  <c r="K105" i="6"/>
  <c r="L105" i="6"/>
  <c r="M105" i="6"/>
  <c r="N105" i="6"/>
  <c r="G106" i="6"/>
  <c r="H106" i="6"/>
  <c r="I106" i="6"/>
  <c r="J106" i="6"/>
  <c r="K106" i="6"/>
  <c r="L106" i="6"/>
  <c r="M106" i="6"/>
  <c r="N106" i="6"/>
  <c r="G107" i="6"/>
  <c r="H107" i="6"/>
  <c r="I107" i="6"/>
  <c r="J107" i="6"/>
  <c r="K107" i="6"/>
  <c r="L107" i="6"/>
  <c r="M107" i="6"/>
  <c r="N107" i="6"/>
  <c r="G108" i="6"/>
  <c r="H108" i="6"/>
  <c r="I108" i="6"/>
  <c r="J108" i="6"/>
  <c r="K108" i="6"/>
  <c r="L108" i="6"/>
  <c r="M108" i="6"/>
  <c r="N108" i="6"/>
  <c r="G109" i="6"/>
  <c r="H109" i="6"/>
  <c r="I109" i="6"/>
  <c r="J109" i="6"/>
  <c r="K109" i="6"/>
  <c r="L109" i="6"/>
  <c r="M109" i="6"/>
  <c r="N109" i="6"/>
  <c r="G110" i="6"/>
  <c r="H110" i="6"/>
  <c r="I110" i="6"/>
  <c r="J110" i="6"/>
  <c r="K110" i="6"/>
  <c r="L110" i="6"/>
  <c r="M110" i="6"/>
  <c r="N110" i="6"/>
  <c r="G111" i="6"/>
  <c r="H111" i="6"/>
  <c r="I111" i="6"/>
  <c r="J111" i="6"/>
  <c r="K111" i="6"/>
  <c r="L111" i="6"/>
  <c r="M111" i="6"/>
  <c r="N111" i="6"/>
  <c r="G112" i="6"/>
  <c r="H112" i="6"/>
  <c r="I112" i="6"/>
  <c r="J112" i="6"/>
  <c r="K112" i="6"/>
  <c r="L112" i="6"/>
  <c r="M112" i="6"/>
  <c r="N112" i="6"/>
  <c r="G113" i="6"/>
  <c r="H113" i="6"/>
  <c r="I113" i="6"/>
  <c r="J113" i="6"/>
  <c r="K113" i="6"/>
  <c r="L113" i="6"/>
  <c r="M113" i="6"/>
  <c r="N113" i="6"/>
  <c r="G114" i="6"/>
  <c r="H114" i="6"/>
  <c r="I114" i="6"/>
  <c r="J114" i="6"/>
  <c r="K114" i="6"/>
  <c r="L114" i="6"/>
  <c r="M114" i="6"/>
  <c r="N114" i="6"/>
  <c r="G115" i="6"/>
  <c r="H115" i="6"/>
  <c r="I115" i="6"/>
  <c r="J115" i="6"/>
  <c r="K115" i="6"/>
  <c r="L115" i="6"/>
  <c r="M115" i="6"/>
  <c r="N115" i="6"/>
  <c r="G116" i="6"/>
  <c r="H116" i="6"/>
  <c r="I116" i="6"/>
  <c r="J116" i="6"/>
  <c r="K116" i="6"/>
  <c r="L116" i="6"/>
  <c r="M116" i="6"/>
  <c r="N116" i="6"/>
  <c r="G117" i="6"/>
  <c r="H117" i="6"/>
  <c r="I117" i="6"/>
  <c r="J117" i="6"/>
  <c r="K117" i="6"/>
  <c r="L117" i="6"/>
  <c r="M117" i="6"/>
  <c r="N117" i="6"/>
  <c r="G118" i="6"/>
  <c r="H118" i="6"/>
  <c r="I118" i="6"/>
  <c r="J118" i="6"/>
  <c r="K118" i="6"/>
  <c r="L118" i="6"/>
  <c r="M118" i="6"/>
  <c r="N118" i="6"/>
  <c r="G119" i="6"/>
  <c r="H119" i="6"/>
  <c r="I119" i="6"/>
  <c r="J119" i="6"/>
  <c r="K119" i="6"/>
  <c r="L119" i="6"/>
  <c r="M119" i="6"/>
  <c r="N119" i="6"/>
  <c r="G120" i="6"/>
  <c r="H120" i="6"/>
  <c r="I120" i="6"/>
  <c r="J120" i="6"/>
  <c r="K120" i="6"/>
  <c r="L120" i="6"/>
  <c r="M120" i="6"/>
  <c r="N120" i="6"/>
  <c r="G121" i="6"/>
  <c r="H121" i="6"/>
  <c r="I121" i="6"/>
  <c r="J121" i="6"/>
  <c r="K121" i="6"/>
  <c r="L121" i="6"/>
  <c r="M121" i="6"/>
  <c r="N121" i="6"/>
  <c r="G122" i="6"/>
  <c r="H122" i="6"/>
  <c r="I122" i="6"/>
  <c r="J122" i="6"/>
  <c r="K122" i="6"/>
  <c r="L122" i="6"/>
  <c r="M122" i="6"/>
  <c r="N122" i="6"/>
  <c r="G123" i="6"/>
  <c r="H123" i="6"/>
  <c r="I123" i="6"/>
  <c r="J123" i="6"/>
  <c r="K123" i="6"/>
  <c r="L123" i="6"/>
  <c r="M123" i="6"/>
  <c r="N123" i="6"/>
  <c r="G124" i="6"/>
  <c r="H124" i="6"/>
  <c r="I124" i="6"/>
  <c r="J124" i="6"/>
  <c r="K124" i="6"/>
  <c r="L124" i="6"/>
  <c r="M124" i="6"/>
  <c r="N124" i="6"/>
  <c r="G125" i="6"/>
  <c r="H125" i="6"/>
  <c r="I125" i="6"/>
  <c r="J125" i="6"/>
  <c r="K125" i="6"/>
  <c r="L125" i="6"/>
  <c r="M125" i="6"/>
  <c r="N125" i="6"/>
  <c r="G126" i="6"/>
  <c r="H126" i="6"/>
  <c r="I126" i="6"/>
  <c r="J126" i="6"/>
  <c r="K126" i="6"/>
  <c r="L126" i="6"/>
  <c r="M126" i="6"/>
  <c r="N126" i="6"/>
  <c r="G127" i="6"/>
  <c r="H127" i="6"/>
  <c r="I127" i="6"/>
  <c r="J127" i="6"/>
  <c r="K127" i="6"/>
  <c r="L127" i="6"/>
  <c r="M127" i="6"/>
  <c r="N127" i="6"/>
  <c r="G128" i="6"/>
  <c r="H128" i="6"/>
  <c r="I128" i="6"/>
  <c r="J128" i="6"/>
  <c r="K128" i="6"/>
  <c r="L128" i="6"/>
  <c r="M128" i="6"/>
  <c r="N128" i="6"/>
  <c r="G129" i="6"/>
  <c r="H129" i="6"/>
  <c r="I129" i="6"/>
  <c r="J129" i="6"/>
  <c r="K129" i="6"/>
  <c r="L129" i="6"/>
  <c r="M129" i="6"/>
  <c r="N129" i="6"/>
  <c r="G130" i="6"/>
  <c r="H130" i="6"/>
  <c r="I130" i="6"/>
  <c r="J130" i="6"/>
  <c r="K130" i="6"/>
  <c r="L130" i="6"/>
  <c r="M130" i="6"/>
  <c r="N130" i="6"/>
  <c r="G131" i="6"/>
  <c r="H131" i="6"/>
  <c r="I131" i="6"/>
  <c r="J131" i="6"/>
  <c r="K131" i="6"/>
  <c r="L131" i="6"/>
  <c r="M131" i="6"/>
  <c r="N131" i="6"/>
  <c r="G132" i="6"/>
  <c r="H132" i="6"/>
  <c r="I132" i="6"/>
  <c r="J132" i="6"/>
  <c r="K132" i="6"/>
  <c r="L132" i="6"/>
  <c r="M132" i="6"/>
  <c r="N132" i="6"/>
  <c r="G133" i="6"/>
  <c r="H133" i="6"/>
  <c r="I133" i="6"/>
  <c r="J133" i="6"/>
  <c r="K133" i="6"/>
  <c r="L133" i="6"/>
  <c r="M133" i="6"/>
  <c r="N133" i="6"/>
  <c r="G134" i="6"/>
  <c r="H134" i="6"/>
  <c r="I134" i="6"/>
  <c r="J134" i="6"/>
  <c r="K134" i="6"/>
  <c r="L134" i="6"/>
  <c r="M134" i="6"/>
  <c r="N134" i="6"/>
  <c r="G135" i="6"/>
  <c r="H135" i="6"/>
  <c r="I135" i="6"/>
  <c r="J135" i="6"/>
  <c r="K135" i="6"/>
  <c r="L135" i="6"/>
  <c r="M135" i="6"/>
  <c r="N135" i="6"/>
  <c r="G136" i="6"/>
  <c r="H136" i="6"/>
  <c r="I136" i="6"/>
  <c r="J136" i="6"/>
  <c r="K136" i="6"/>
  <c r="L136" i="6"/>
  <c r="M136" i="6"/>
  <c r="N136" i="6"/>
  <c r="G137" i="6"/>
  <c r="H137" i="6"/>
  <c r="I137" i="6"/>
  <c r="J137" i="6"/>
  <c r="K137" i="6"/>
  <c r="L137" i="6"/>
  <c r="M137" i="6"/>
  <c r="N137" i="6"/>
  <c r="G138" i="6"/>
  <c r="H138" i="6"/>
  <c r="I138" i="6"/>
  <c r="J138" i="6"/>
  <c r="K138" i="6"/>
  <c r="L138" i="6"/>
  <c r="M138" i="6"/>
  <c r="N138" i="6"/>
  <c r="G139" i="6"/>
  <c r="H139" i="6"/>
  <c r="I139" i="6"/>
  <c r="J139" i="6"/>
  <c r="K139" i="6"/>
  <c r="L139" i="6"/>
  <c r="M139" i="6"/>
  <c r="N139" i="6"/>
  <c r="G140" i="6"/>
  <c r="H140" i="6"/>
  <c r="I140" i="6"/>
  <c r="J140" i="6"/>
  <c r="K140" i="6"/>
  <c r="L140" i="6"/>
  <c r="M140" i="6"/>
  <c r="N140" i="6"/>
  <c r="G141" i="6"/>
  <c r="H141" i="6"/>
  <c r="I141" i="6"/>
  <c r="J141" i="6"/>
  <c r="K141" i="6"/>
  <c r="L141" i="6"/>
  <c r="M141" i="6"/>
  <c r="N141" i="6"/>
  <c r="G142" i="6"/>
  <c r="H142" i="6"/>
  <c r="I142" i="6"/>
  <c r="J142" i="6"/>
  <c r="K142" i="6"/>
  <c r="L142" i="6"/>
  <c r="M142" i="6"/>
  <c r="N142" i="6"/>
  <c r="G143" i="6"/>
  <c r="H143" i="6"/>
  <c r="I143" i="6"/>
  <c r="J143" i="6"/>
  <c r="K143" i="6"/>
  <c r="L143" i="6"/>
  <c r="M143" i="6"/>
  <c r="N143" i="6"/>
  <c r="G144" i="6"/>
  <c r="H144" i="6"/>
  <c r="I144" i="6"/>
  <c r="J144" i="6"/>
  <c r="K144" i="6"/>
  <c r="L144" i="6"/>
  <c r="M144" i="6"/>
  <c r="N144" i="6"/>
  <c r="G145" i="6"/>
  <c r="H145" i="6"/>
  <c r="I145" i="6"/>
  <c r="J145" i="6"/>
  <c r="K145" i="6"/>
  <c r="L145" i="6"/>
  <c r="M145" i="6"/>
  <c r="N145" i="6"/>
  <c r="G146" i="6"/>
  <c r="H146" i="6"/>
  <c r="I146" i="6"/>
  <c r="J146" i="6"/>
  <c r="K146" i="6"/>
  <c r="L146" i="6"/>
  <c r="M146" i="6"/>
  <c r="N146" i="6"/>
  <c r="G147" i="6"/>
  <c r="H147" i="6"/>
  <c r="I147" i="6"/>
  <c r="J147" i="6"/>
  <c r="K147" i="6"/>
  <c r="L147" i="6"/>
  <c r="M147" i="6"/>
  <c r="N147" i="6"/>
  <c r="G148" i="6"/>
  <c r="H148" i="6"/>
  <c r="I148" i="6"/>
  <c r="J148" i="6"/>
  <c r="K148" i="6"/>
  <c r="L148" i="6"/>
  <c r="M148" i="6"/>
  <c r="N148" i="6"/>
  <c r="G149" i="6"/>
  <c r="H149" i="6"/>
  <c r="I149" i="6"/>
  <c r="J149" i="6"/>
  <c r="K149" i="6"/>
  <c r="L149" i="6"/>
  <c r="M149" i="6"/>
  <c r="N149" i="6"/>
  <c r="G150" i="6"/>
  <c r="H150" i="6"/>
  <c r="I150" i="6"/>
  <c r="J150" i="6"/>
  <c r="K150" i="6"/>
  <c r="L150" i="6"/>
  <c r="M150" i="6"/>
  <c r="N150" i="6"/>
  <c r="G151" i="6"/>
  <c r="H151" i="6"/>
  <c r="I151" i="6"/>
  <c r="J151" i="6"/>
  <c r="K151" i="6"/>
  <c r="L151" i="6"/>
  <c r="M151" i="6"/>
  <c r="N151" i="6"/>
  <c r="G152" i="6"/>
  <c r="H152" i="6"/>
  <c r="I152" i="6"/>
  <c r="J152" i="6"/>
  <c r="K152" i="6"/>
  <c r="L152" i="6"/>
  <c r="M152" i="6"/>
  <c r="N152" i="6"/>
  <c r="G153" i="6"/>
  <c r="H153" i="6"/>
  <c r="I153" i="6"/>
  <c r="J153" i="6"/>
  <c r="K153" i="6"/>
  <c r="L153" i="6"/>
  <c r="M153" i="6"/>
  <c r="N153" i="6"/>
  <c r="G154" i="6"/>
  <c r="H154" i="6"/>
  <c r="I154" i="6"/>
  <c r="J154" i="6"/>
  <c r="K154" i="6"/>
  <c r="L154" i="6"/>
  <c r="M154" i="6"/>
  <c r="N154" i="6"/>
  <c r="G155" i="6"/>
  <c r="H155" i="6"/>
  <c r="I155" i="6"/>
  <c r="J155" i="6"/>
  <c r="K155" i="6"/>
  <c r="L155" i="6"/>
  <c r="M155" i="6"/>
  <c r="N155" i="6"/>
  <c r="G156" i="6"/>
  <c r="H156" i="6"/>
  <c r="I156" i="6"/>
  <c r="J156" i="6"/>
  <c r="K156" i="6"/>
  <c r="L156" i="6"/>
  <c r="M156" i="6"/>
  <c r="N156" i="6"/>
  <c r="G157" i="6"/>
  <c r="H157" i="6"/>
  <c r="I157" i="6"/>
  <c r="J157" i="6"/>
  <c r="K157" i="6"/>
  <c r="L157" i="6"/>
  <c r="M157" i="6"/>
  <c r="N157" i="6"/>
  <c r="G158" i="6"/>
  <c r="H158" i="6"/>
  <c r="I158" i="6"/>
  <c r="J158" i="6"/>
  <c r="K158" i="6"/>
  <c r="L158" i="6"/>
  <c r="M158" i="6"/>
  <c r="N158" i="6"/>
  <c r="G159" i="6"/>
  <c r="H159" i="6"/>
  <c r="I159" i="6"/>
  <c r="J159" i="6"/>
  <c r="K159" i="6"/>
  <c r="L159" i="6"/>
  <c r="M159" i="6"/>
  <c r="N159" i="6"/>
  <c r="G160" i="6"/>
  <c r="H160" i="6"/>
  <c r="I160" i="6"/>
  <c r="J160" i="6"/>
  <c r="K160" i="6"/>
  <c r="L160" i="6"/>
  <c r="M160" i="6"/>
  <c r="N160" i="6"/>
  <c r="G161" i="6"/>
  <c r="H161" i="6"/>
  <c r="I161" i="6"/>
  <c r="J161" i="6"/>
  <c r="K161" i="6"/>
  <c r="L161" i="6"/>
  <c r="M161" i="6"/>
  <c r="N161" i="6"/>
  <c r="G162" i="6"/>
  <c r="H162" i="6"/>
  <c r="I162" i="6"/>
  <c r="J162" i="6"/>
  <c r="K162" i="6"/>
  <c r="L162" i="6"/>
  <c r="M162" i="6"/>
  <c r="N162" i="6"/>
  <c r="G163" i="6"/>
  <c r="H163" i="6"/>
  <c r="I163" i="6"/>
  <c r="J163" i="6"/>
  <c r="K163" i="6"/>
  <c r="L163" i="6"/>
  <c r="M163" i="6"/>
  <c r="N163" i="6"/>
  <c r="G164" i="6"/>
  <c r="H164" i="6"/>
  <c r="I164" i="6"/>
  <c r="J164" i="6"/>
  <c r="K164" i="6"/>
  <c r="L164" i="6"/>
  <c r="M164" i="6"/>
  <c r="N164" i="6"/>
  <c r="G165" i="6"/>
  <c r="H165" i="6"/>
  <c r="I165" i="6"/>
  <c r="J165" i="6"/>
  <c r="K165" i="6"/>
  <c r="L165" i="6"/>
  <c r="M165" i="6"/>
  <c r="N165" i="6"/>
  <c r="G166" i="6"/>
  <c r="H166" i="6"/>
  <c r="I166" i="6"/>
  <c r="J166" i="6"/>
  <c r="K166" i="6"/>
  <c r="L166" i="6"/>
  <c r="M166" i="6"/>
  <c r="N166" i="6"/>
  <c r="G167" i="6"/>
  <c r="H167" i="6"/>
  <c r="I167" i="6"/>
  <c r="J167" i="6"/>
  <c r="K167" i="6"/>
  <c r="L167" i="6"/>
  <c r="M167" i="6"/>
  <c r="N167" i="6"/>
  <c r="G168" i="6"/>
  <c r="H168" i="6"/>
  <c r="I168" i="6"/>
  <c r="J168" i="6"/>
  <c r="K168" i="6"/>
  <c r="L168" i="6"/>
  <c r="M168" i="6"/>
  <c r="N168" i="6"/>
  <c r="G169" i="6"/>
  <c r="H169" i="6"/>
  <c r="I169" i="6"/>
  <c r="J169" i="6"/>
  <c r="K169" i="6"/>
  <c r="L169" i="6"/>
  <c r="M169" i="6"/>
  <c r="N169" i="6"/>
  <c r="G170" i="6"/>
  <c r="H170" i="6"/>
  <c r="I170" i="6"/>
  <c r="J170" i="6"/>
  <c r="K170" i="6"/>
  <c r="L170" i="6"/>
  <c r="M170" i="6"/>
  <c r="N170" i="6"/>
  <c r="G171" i="6"/>
  <c r="H171" i="6"/>
  <c r="I171" i="6"/>
  <c r="J171" i="6"/>
  <c r="K171" i="6"/>
  <c r="L171" i="6"/>
  <c r="M171" i="6"/>
  <c r="N171" i="6"/>
  <c r="G172" i="6"/>
  <c r="H172" i="6"/>
  <c r="I172" i="6"/>
  <c r="J172" i="6"/>
  <c r="K172" i="6"/>
  <c r="L172" i="6"/>
  <c r="M172" i="6"/>
  <c r="N172" i="6"/>
  <c r="G173" i="6"/>
  <c r="H173" i="6"/>
  <c r="I173" i="6"/>
  <c r="J173" i="6"/>
  <c r="K173" i="6"/>
  <c r="L173" i="6"/>
  <c r="M173" i="6"/>
  <c r="N173" i="6"/>
  <c r="G174" i="6"/>
  <c r="H174" i="6"/>
  <c r="I174" i="6"/>
  <c r="J174" i="6"/>
  <c r="K174" i="6"/>
  <c r="L174" i="6"/>
  <c r="M174" i="6"/>
  <c r="N174" i="6"/>
  <c r="G175" i="6"/>
  <c r="H175" i="6"/>
  <c r="I175" i="6"/>
  <c r="J175" i="6"/>
  <c r="K175" i="6"/>
  <c r="L175" i="6"/>
  <c r="M175" i="6"/>
  <c r="N175" i="6"/>
  <c r="G176" i="6"/>
  <c r="H176" i="6"/>
  <c r="I176" i="6"/>
  <c r="J176" i="6"/>
  <c r="K176" i="6"/>
  <c r="L176" i="6"/>
  <c r="M176" i="6"/>
  <c r="N176" i="6"/>
  <c r="G177" i="6"/>
  <c r="H177" i="6"/>
  <c r="I177" i="6"/>
  <c r="J177" i="6"/>
  <c r="K177" i="6"/>
  <c r="L177" i="6"/>
  <c r="M177" i="6"/>
  <c r="N177" i="6"/>
  <c r="G178" i="6"/>
  <c r="H178" i="6"/>
  <c r="I178" i="6"/>
  <c r="J178" i="6"/>
  <c r="K178" i="6"/>
  <c r="L178" i="6"/>
  <c r="M178" i="6"/>
  <c r="N178" i="6"/>
  <c r="G179" i="6"/>
  <c r="H179" i="6"/>
  <c r="I179" i="6"/>
  <c r="J179" i="6"/>
  <c r="K179" i="6"/>
  <c r="L179" i="6"/>
  <c r="M179" i="6"/>
  <c r="N179" i="6"/>
  <c r="G180" i="6"/>
  <c r="H180" i="6"/>
  <c r="I180" i="6"/>
  <c r="J180" i="6"/>
  <c r="K180" i="6"/>
  <c r="L180" i="6"/>
  <c r="M180" i="6"/>
  <c r="N180" i="6"/>
  <c r="G181" i="6"/>
  <c r="H181" i="6"/>
  <c r="I181" i="6"/>
  <c r="J181" i="6"/>
  <c r="K181" i="6"/>
  <c r="L181" i="6"/>
  <c r="M181" i="6"/>
  <c r="N181" i="6"/>
  <c r="G182" i="6"/>
  <c r="H182" i="6"/>
  <c r="I182" i="6"/>
  <c r="J182" i="6"/>
  <c r="K182" i="6"/>
  <c r="L182" i="6"/>
  <c r="M182" i="6"/>
  <c r="N182" i="6"/>
  <c r="G183" i="6"/>
  <c r="H183" i="6"/>
  <c r="I183" i="6"/>
  <c r="J183" i="6"/>
  <c r="K183" i="6"/>
  <c r="L183" i="6"/>
  <c r="M183" i="6"/>
  <c r="N183" i="6"/>
  <c r="G184" i="6"/>
  <c r="H184" i="6"/>
  <c r="I184" i="6"/>
  <c r="J184" i="6"/>
  <c r="K184" i="6"/>
  <c r="L184" i="6"/>
  <c r="M184" i="6"/>
  <c r="N184" i="6"/>
  <c r="G185" i="6"/>
  <c r="H185" i="6"/>
  <c r="I185" i="6"/>
  <c r="J185" i="6"/>
  <c r="K185" i="6"/>
  <c r="L185" i="6"/>
  <c r="M185" i="6"/>
  <c r="N185" i="6"/>
  <c r="G186" i="6"/>
  <c r="H186" i="6"/>
  <c r="I186" i="6"/>
  <c r="J186" i="6"/>
  <c r="K186" i="6"/>
  <c r="L186" i="6"/>
  <c r="M186" i="6"/>
  <c r="N186" i="6"/>
  <c r="G187" i="6"/>
  <c r="H187" i="6"/>
  <c r="I187" i="6"/>
  <c r="J187" i="6"/>
  <c r="K187" i="6"/>
  <c r="L187" i="6"/>
  <c r="M187" i="6"/>
  <c r="N187" i="6"/>
  <c r="G188" i="6"/>
  <c r="H188" i="6"/>
  <c r="I188" i="6"/>
  <c r="J188" i="6"/>
  <c r="K188" i="6"/>
  <c r="L188" i="6"/>
  <c r="M188" i="6"/>
  <c r="N188" i="6"/>
  <c r="G189" i="6"/>
  <c r="H189" i="6"/>
  <c r="I189" i="6"/>
  <c r="J189" i="6"/>
  <c r="K189" i="6"/>
  <c r="L189" i="6"/>
  <c r="M189" i="6"/>
  <c r="N189" i="6"/>
  <c r="G190" i="6"/>
  <c r="H190" i="6"/>
  <c r="I190" i="6"/>
  <c r="J190" i="6"/>
  <c r="K190" i="6"/>
  <c r="L190" i="6"/>
  <c r="M190" i="6"/>
  <c r="N190" i="6"/>
  <c r="G191" i="6"/>
  <c r="H191" i="6"/>
  <c r="I191" i="6"/>
  <c r="J191" i="6"/>
  <c r="K191" i="6"/>
  <c r="L191" i="6"/>
  <c r="M191" i="6"/>
  <c r="N191" i="6"/>
  <c r="G192" i="6"/>
  <c r="H192" i="6"/>
  <c r="I192" i="6"/>
  <c r="J192" i="6"/>
  <c r="K192" i="6"/>
  <c r="L192" i="6"/>
  <c r="M192" i="6"/>
  <c r="N192" i="6"/>
  <c r="G193" i="6"/>
  <c r="H193" i="6"/>
  <c r="I193" i="6"/>
  <c r="J193" i="6"/>
  <c r="K193" i="6"/>
  <c r="L193" i="6"/>
  <c r="M193" i="6"/>
  <c r="N193" i="6"/>
  <c r="G194" i="6"/>
  <c r="H194" i="6"/>
  <c r="I194" i="6"/>
  <c r="J194" i="6"/>
  <c r="K194" i="6"/>
  <c r="L194" i="6"/>
  <c r="M194" i="6"/>
  <c r="N194" i="6"/>
  <c r="G195" i="6"/>
  <c r="H195" i="6"/>
  <c r="I195" i="6"/>
  <c r="J195" i="6"/>
  <c r="K195" i="6"/>
  <c r="L195" i="6"/>
  <c r="M195" i="6"/>
  <c r="N195" i="6"/>
  <c r="G196" i="6"/>
  <c r="H196" i="6"/>
  <c r="I196" i="6"/>
  <c r="J196" i="6"/>
  <c r="K196" i="6"/>
  <c r="L196" i="6"/>
  <c r="M196" i="6"/>
  <c r="N196" i="6"/>
  <c r="G197" i="6"/>
  <c r="H197" i="6"/>
  <c r="I197" i="6"/>
  <c r="J197" i="6"/>
  <c r="K197" i="6"/>
  <c r="L197" i="6"/>
  <c r="M197" i="6"/>
  <c r="N197" i="6"/>
  <c r="G198" i="6"/>
  <c r="H198" i="6"/>
  <c r="I198" i="6"/>
  <c r="J198" i="6"/>
  <c r="K198" i="6"/>
  <c r="L198" i="6"/>
  <c r="M198" i="6"/>
  <c r="N198" i="6"/>
  <c r="G199" i="6"/>
  <c r="H199" i="6"/>
  <c r="I199" i="6"/>
  <c r="J199" i="6"/>
  <c r="K199" i="6"/>
  <c r="L199" i="6"/>
  <c r="M199" i="6"/>
  <c r="N199" i="6"/>
  <c r="G200" i="6"/>
  <c r="H200" i="6"/>
  <c r="I200" i="6"/>
  <c r="J200" i="6"/>
  <c r="K200" i="6"/>
  <c r="L200" i="6"/>
  <c r="M200" i="6"/>
  <c r="N200" i="6"/>
  <c r="G201" i="6"/>
  <c r="H201" i="6"/>
  <c r="I201" i="6"/>
  <c r="J201" i="6"/>
  <c r="K201" i="6"/>
  <c r="L201" i="6"/>
  <c r="M201" i="6"/>
  <c r="N201" i="6"/>
  <c r="G202" i="6"/>
  <c r="H202" i="6"/>
  <c r="I202" i="6"/>
  <c r="J202" i="6"/>
  <c r="K202" i="6"/>
  <c r="L202" i="6"/>
  <c r="M202" i="6"/>
  <c r="N202" i="6"/>
  <c r="G203" i="6"/>
  <c r="H203" i="6"/>
  <c r="I203" i="6"/>
  <c r="J203" i="6"/>
  <c r="K203" i="6"/>
  <c r="L203" i="6"/>
  <c r="M203" i="6"/>
  <c r="N203" i="6"/>
  <c r="G204" i="6"/>
  <c r="H204" i="6"/>
  <c r="I204" i="6"/>
  <c r="J204" i="6"/>
  <c r="K204" i="6"/>
  <c r="L204" i="6"/>
  <c r="M204" i="6"/>
  <c r="N204" i="6"/>
  <c r="G205" i="6"/>
  <c r="H205" i="6"/>
  <c r="I205" i="6"/>
  <c r="J205" i="6"/>
  <c r="K205" i="6"/>
  <c r="L205" i="6"/>
  <c r="M205" i="6"/>
  <c r="N205" i="6"/>
  <c r="G206" i="6"/>
  <c r="H206" i="6"/>
  <c r="I206" i="6"/>
  <c r="J206" i="6"/>
  <c r="K206" i="6"/>
  <c r="L206" i="6"/>
  <c r="M206" i="6"/>
  <c r="N206" i="6"/>
  <c r="G207" i="6"/>
  <c r="H207" i="6"/>
  <c r="I207" i="6"/>
  <c r="J207" i="6"/>
  <c r="K207" i="6"/>
  <c r="L207" i="6"/>
  <c r="M207" i="6"/>
  <c r="N207" i="6"/>
  <c r="G208" i="6"/>
  <c r="H208" i="6"/>
  <c r="I208" i="6"/>
  <c r="J208" i="6"/>
  <c r="K208" i="6"/>
  <c r="L208" i="6"/>
  <c r="M208" i="6"/>
  <c r="N208" i="6"/>
  <c r="G209" i="6"/>
  <c r="H209" i="6"/>
  <c r="I209" i="6"/>
  <c r="J209" i="6"/>
  <c r="K209" i="6"/>
  <c r="L209" i="6"/>
  <c r="M209" i="6"/>
  <c r="N209" i="6"/>
  <c r="G210" i="6"/>
  <c r="H210" i="6"/>
  <c r="I210" i="6"/>
  <c r="J210" i="6"/>
  <c r="K210" i="6"/>
  <c r="L210" i="6"/>
  <c r="M210" i="6"/>
  <c r="N210" i="6"/>
  <c r="G211" i="6"/>
  <c r="H211" i="6"/>
  <c r="I211" i="6"/>
  <c r="J211" i="6"/>
  <c r="K211" i="6"/>
  <c r="L211" i="6"/>
  <c r="M211" i="6"/>
  <c r="N211" i="6"/>
  <c r="G212" i="6"/>
  <c r="H212" i="6"/>
  <c r="I212" i="6"/>
  <c r="J212" i="6"/>
  <c r="K212" i="6"/>
  <c r="L212" i="6"/>
  <c r="M212" i="6"/>
  <c r="N212" i="6"/>
  <c r="G213" i="6"/>
  <c r="H213" i="6"/>
  <c r="I213" i="6"/>
  <c r="J213" i="6"/>
  <c r="K213" i="6"/>
  <c r="L213" i="6"/>
  <c r="M213" i="6"/>
  <c r="N213" i="6"/>
  <c r="G214" i="6"/>
  <c r="H214" i="6"/>
  <c r="I214" i="6"/>
  <c r="J214" i="6"/>
  <c r="K214" i="6"/>
  <c r="L214" i="6"/>
  <c r="M214" i="6"/>
  <c r="N214" i="6"/>
  <c r="G215" i="6"/>
  <c r="H215" i="6"/>
  <c r="I215" i="6"/>
  <c r="J215" i="6"/>
  <c r="K215" i="6"/>
  <c r="L215" i="6"/>
  <c r="M215" i="6"/>
  <c r="N215" i="6"/>
  <c r="G216" i="6"/>
  <c r="H216" i="6"/>
  <c r="I216" i="6"/>
  <c r="J216" i="6"/>
  <c r="K216" i="6"/>
  <c r="L216" i="6"/>
  <c r="M216" i="6"/>
  <c r="N216" i="6"/>
  <c r="G217" i="6"/>
  <c r="H217" i="6"/>
  <c r="I217" i="6"/>
  <c r="J217" i="6"/>
  <c r="K217" i="6"/>
  <c r="L217" i="6"/>
  <c r="M217" i="6"/>
  <c r="N217" i="6"/>
  <c r="G218" i="6"/>
  <c r="H218" i="6"/>
  <c r="I218" i="6"/>
  <c r="J218" i="6"/>
  <c r="K218" i="6"/>
  <c r="L218" i="6"/>
  <c r="M218" i="6"/>
  <c r="N218" i="6"/>
  <c r="G219" i="6"/>
  <c r="H219" i="6"/>
  <c r="I219" i="6"/>
  <c r="J219" i="6"/>
  <c r="K219" i="6"/>
  <c r="L219" i="6"/>
  <c r="M219" i="6"/>
  <c r="N219" i="6"/>
  <c r="G220" i="6"/>
  <c r="H220" i="6"/>
  <c r="I220" i="6"/>
  <c r="J220" i="6"/>
  <c r="K220" i="6"/>
  <c r="L220" i="6"/>
  <c r="M220" i="6"/>
  <c r="N220" i="6"/>
  <c r="G221" i="6"/>
  <c r="H221" i="6"/>
  <c r="I221" i="6"/>
  <c r="J221" i="6"/>
  <c r="K221" i="6"/>
  <c r="L221" i="6"/>
  <c r="M221" i="6"/>
  <c r="N221" i="6"/>
  <c r="G222" i="6"/>
  <c r="H222" i="6"/>
  <c r="I222" i="6"/>
  <c r="J222" i="6"/>
  <c r="K222" i="6"/>
  <c r="L222" i="6"/>
  <c r="M222" i="6"/>
  <c r="N222" i="6"/>
  <c r="G223" i="6"/>
  <c r="H223" i="6"/>
  <c r="I223" i="6"/>
  <c r="J223" i="6"/>
  <c r="K223" i="6"/>
  <c r="L223" i="6"/>
  <c r="M223" i="6"/>
  <c r="N223" i="6"/>
  <c r="G224" i="6"/>
  <c r="H224" i="6"/>
  <c r="I224" i="6"/>
  <c r="J224" i="6"/>
  <c r="K224" i="6"/>
  <c r="L224" i="6"/>
  <c r="M224" i="6"/>
  <c r="N224" i="6"/>
  <c r="G225" i="6"/>
  <c r="H225" i="6"/>
  <c r="I225" i="6"/>
  <c r="J225" i="6"/>
  <c r="K225" i="6"/>
  <c r="L225" i="6"/>
  <c r="M225" i="6"/>
  <c r="N225" i="6"/>
  <c r="G226" i="6"/>
  <c r="H226" i="6"/>
  <c r="I226" i="6"/>
  <c r="J226" i="6"/>
  <c r="K226" i="6"/>
  <c r="L226" i="6"/>
  <c r="M226" i="6"/>
  <c r="N226" i="6"/>
  <c r="G227" i="6"/>
  <c r="H227" i="6"/>
  <c r="I227" i="6"/>
  <c r="J227" i="6"/>
  <c r="K227" i="6"/>
  <c r="L227" i="6"/>
  <c r="M227" i="6"/>
  <c r="N227" i="6"/>
  <c r="G228" i="6"/>
  <c r="H228" i="6"/>
  <c r="I228" i="6"/>
  <c r="J228" i="6"/>
  <c r="K228" i="6"/>
  <c r="L228" i="6"/>
  <c r="M228" i="6"/>
  <c r="N228" i="6"/>
  <c r="G229" i="6"/>
  <c r="H229" i="6"/>
  <c r="I229" i="6"/>
  <c r="J229" i="6"/>
  <c r="K229" i="6"/>
  <c r="L229" i="6"/>
  <c r="M229" i="6"/>
  <c r="N229" i="6"/>
  <c r="G230" i="6"/>
  <c r="H230" i="6"/>
  <c r="I230" i="6"/>
  <c r="J230" i="6"/>
  <c r="K230" i="6"/>
  <c r="L230" i="6"/>
  <c r="M230" i="6"/>
  <c r="N230" i="6"/>
  <c r="G231" i="6"/>
  <c r="H231" i="6"/>
  <c r="I231" i="6"/>
  <c r="J231" i="6"/>
  <c r="K231" i="6"/>
  <c r="L231" i="6"/>
  <c r="M231" i="6"/>
  <c r="N231" i="6"/>
  <c r="G232" i="6"/>
  <c r="H232" i="6"/>
  <c r="I232" i="6"/>
  <c r="J232" i="6"/>
  <c r="K232" i="6"/>
  <c r="L232" i="6"/>
  <c r="M232" i="6"/>
  <c r="N232" i="6"/>
  <c r="G233" i="6"/>
  <c r="H233" i="6"/>
  <c r="I233" i="6"/>
  <c r="J233" i="6"/>
  <c r="K233" i="6"/>
  <c r="L233" i="6"/>
  <c r="M233" i="6"/>
  <c r="N233" i="6"/>
  <c r="G234" i="6"/>
  <c r="H234" i="6"/>
  <c r="I234" i="6"/>
  <c r="J234" i="6"/>
  <c r="K234" i="6"/>
  <c r="L234" i="6"/>
  <c r="M234" i="6"/>
  <c r="N234" i="6"/>
  <c r="G235" i="6"/>
  <c r="H235" i="6"/>
  <c r="I235" i="6"/>
  <c r="J235" i="6"/>
  <c r="K235" i="6"/>
  <c r="L235" i="6"/>
  <c r="M235" i="6"/>
  <c r="N235" i="6"/>
  <c r="G236" i="6"/>
  <c r="H236" i="6"/>
  <c r="I236" i="6"/>
  <c r="J236" i="6"/>
  <c r="K236" i="6"/>
  <c r="L236" i="6"/>
  <c r="M236" i="6"/>
  <c r="N236" i="6"/>
  <c r="G237" i="6"/>
  <c r="H237" i="6"/>
  <c r="I237" i="6"/>
  <c r="J237" i="6"/>
  <c r="K237" i="6"/>
  <c r="L237" i="6"/>
  <c r="M237" i="6"/>
  <c r="N237" i="6"/>
  <c r="G238" i="6"/>
  <c r="H238" i="6"/>
  <c r="I238" i="6"/>
  <c r="J238" i="6"/>
  <c r="K238" i="6"/>
  <c r="L238" i="6"/>
  <c r="M238" i="6"/>
  <c r="N238" i="6"/>
  <c r="G239" i="6"/>
  <c r="H239" i="6"/>
  <c r="I239" i="6"/>
  <c r="J239" i="6"/>
  <c r="K239" i="6"/>
  <c r="L239" i="6"/>
  <c r="M239" i="6"/>
  <c r="N239" i="6"/>
  <c r="G240" i="6"/>
  <c r="H240" i="6"/>
  <c r="I240" i="6"/>
  <c r="J240" i="6"/>
  <c r="K240" i="6"/>
  <c r="L240" i="6"/>
  <c r="M240" i="6"/>
  <c r="N240" i="6"/>
  <c r="G241" i="6"/>
  <c r="H241" i="6"/>
  <c r="I241" i="6"/>
  <c r="J241" i="6"/>
  <c r="K241" i="6"/>
  <c r="L241" i="6"/>
  <c r="M241" i="6"/>
  <c r="N241" i="6"/>
  <c r="G242" i="6"/>
  <c r="H242" i="6"/>
  <c r="I242" i="6"/>
  <c r="J242" i="6"/>
  <c r="K242" i="6"/>
  <c r="L242" i="6"/>
  <c r="M242" i="6"/>
  <c r="N242" i="6"/>
  <c r="G243" i="6"/>
  <c r="H243" i="6"/>
  <c r="I243" i="6"/>
  <c r="J243" i="6"/>
  <c r="K243" i="6"/>
  <c r="L243" i="6"/>
  <c r="M243" i="6"/>
  <c r="N243" i="6"/>
  <c r="G244" i="6"/>
  <c r="H244" i="6"/>
  <c r="I244" i="6"/>
  <c r="J244" i="6"/>
  <c r="K244" i="6"/>
  <c r="L244" i="6"/>
  <c r="M244" i="6"/>
  <c r="N244" i="6"/>
  <c r="G245" i="6"/>
  <c r="H245" i="6"/>
  <c r="I245" i="6"/>
  <c r="J245" i="6"/>
  <c r="K245" i="6"/>
  <c r="L245" i="6"/>
  <c r="M245" i="6"/>
  <c r="N245" i="6"/>
  <c r="G246" i="6"/>
  <c r="H246" i="6"/>
  <c r="I246" i="6"/>
  <c r="J246" i="6"/>
  <c r="K246" i="6"/>
  <c r="L246" i="6"/>
  <c r="M246" i="6"/>
  <c r="N246" i="6"/>
  <c r="G247" i="6"/>
  <c r="H247" i="6"/>
  <c r="I247" i="6"/>
  <c r="J247" i="6"/>
  <c r="K247" i="6"/>
  <c r="L247" i="6"/>
  <c r="M247" i="6"/>
  <c r="N247" i="6"/>
  <c r="G248" i="6"/>
  <c r="H248" i="6"/>
  <c r="I248" i="6"/>
  <c r="J248" i="6"/>
  <c r="K248" i="6"/>
  <c r="L248" i="6"/>
  <c r="M248" i="6"/>
  <c r="N248" i="6"/>
  <c r="G249" i="6"/>
  <c r="H249" i="6"/>
  <c r="I249" i="6"/>
  <c r="J249" i="6"/>
  <c r="K249" i="6"/>
  <c r="L249" i="6"/>
  <c r="M249" i="6"/>
  <c r="N249" i="6"/>
  <c r="G250" i="6"/>
  <c r="H250" i="6"/>
  <c r="I250" i="6"/>
  <c r="J250" i="6"/>
  <c r="K250" i="6"/>
  <c r="L250" i="6"/>
  <c r="M250" i="6"/>
  <c r="N250" i="6"/>
  <c r="G251" i="6"/>
  <c r="H251" i="6"/>
  <c r="I251" i="6"/>
  <c r="J251" i="6"/>
  <c r="K251" i="6"/>
  <c r="L251" i="6"/>
  <c r="M251" i="6"/>
  <c r="N251" i="6"/>
  <c r="G252" i="6"/>
  <c r="H252" i="6"/>
  <c r="I252" i="6"/>
  <c r="J252" i="6"/>
  <c r="K252" i="6"/>
  <c r="L252" i="6"/>
  <c r="M252" i="6"/>
  <c r="N252" i="6"/>
  <c r="G253" i="6"/>
  <c r="H253" i="6"/>
  <c r="I253" i="6"/>
  <c r="J253" i="6"/>
  <c r="K253" i="6"/>
  <c r="L253" i="6"/>
  <c r="M253" i="6"/>
  <c r="N253" i="6"/>
  <c r="G254" i="6"/>
  <c r="H254" i="6"/>
  <c r="I254" i="6"/>
  <c r="J254" i="6"/>
  <c r="K254" i="6"/>
  <c r="L254" i="6"/>
  <c r="M254" i="6"/>
  <c r="N254" i="6"/>
  <c r="G255" i="6"/>
  <c r="H255" i="6"/>
  <c r="I255" i="6"/>
  <c r="J255" i="6"/>
  <c r="K255" i="6"/>
  <c r="L255" i="6"/>
  <c r="M255" i="6"/>
  <c r="N255" i="6"/>
  <c r="G256" i="6"/>
  <c r="H256" i="6"/>
  <c r="I256" i="6"/>
  <c r="J256" i="6"/>
  <c r="K256" i="6"/>
  <c r="L256" i="6"/>
  <c r="M256" i="6"/>
  <c r="N256" i="6"/>
  <c r="G257" i="6"/>
  <c r="H257" i="6"/>
  <c r="I257" i="6"/>
  <c r="J257" i="6"/>
  <c r="K257" i="6"/>
  <c r="L257" i="6"/>
  <c r="M257" i="6"/>
  <c r="N257" i="6"/>
  <c r="G258" i="6"/>
  <c r="H258" i="6"/>
  <c r="I258" i="6"/>
  <c r="J258" i="6"/>
  <c r="K258" i="6"/>
  <c r="L258" i="6"/>
  <c r="M258" i="6"/>
  <c r="N258" i="6"/>
  <c r="G259" i="6"/>
  <c r="H259" i="6"/>
  <c r="I259" i="6"/>
  <c r="J259" i="6"/>
  <c r="K259" i="6"/>
  <c r="L259" i="6"/>
  <c r="M259" i="6"/>
  <c r="N259" i="6"/>
  <c r="G260" i="6"/>
  <c r="H260" i="6"/>
  <c r="I260" i="6"/>
  <c r="J260" i="6"/>
  <c r="K260" i="6"/>
  <c r="L260" i="6"/>
  <c r="M260" i="6"/>
  <c r="N260" i="6"/>
  <c r="G261" i="6"/>
  <c r="H261" i="6"/>
  <c r="I261" i="6"/>
  <c r="J261" i="6"/>
  <c r="K261" i="6"/>
  <c r="L261" i="6"/>
  <c r="M261" i="6"/>
  <c r="N261" i="6"/>
  <c r="G262" i="6"/>
  <c r="H262" i="6"/>
  <c r="I262" i="6"/>
  <c r="J262" i="6"/>
  <c r="K262" i="6"/>
  <c r="L262" i="6"/>
  <c r="M262" i="6"/>
  <c r="N262" i="6"/>
  <c r="G263" i="6"/>
  <c r="H263" i="6"/>
  <c r="I263" i="6"/>
  <c r="J263" i="6"/>
  <c r="K263" i="6"/>
  <c r="L263" i="6"/>
  <c r="M263" i="6"/>
  <c r="N263" i="6"/>
  <c r="G264" i="6"/>
  <c r="H264" i="6"/>
  <c r="I264" i="6"/>
  <c r="J264" i="6"/>
  <c r="K264" i="6"/>
  <c r="L264" i="6"/>
  <c r="M264" i="6"/>
  <c r="N264" i="6"/>
  <c r="G265" i="6"/>
  <c r="H265" i="6"/>
  <c r="I265" i="6"/>
  <c r="J265" i="6"/>
  <c r="K265" i="6"/>
  <c r="L265" i="6"/>
  <c r="M265" i="6"/>
  <c r="N265" i="6"/>
  <c r="G266" i="6"/>
  <c r="H266" i="6"/>
  <c r="I266" i="6"/>
  <c r="J266" i="6"/>
  <c r="K266" i="6"/>
  <c r="L266" i="6"/>
  <c r="M266" i="6"/>
  <c r="N266" i="6"/>
  <c r="G267" i="6"/>
  <c r="H267" i="6"/>
  <c r="I267" i="6"/>
  <c r="J267" i="6"/>
  <c r="K267" i="6"/>
  <c r="L267" i="6"/>
  <c r="M267" i="6"/>
  <c r="N267" i="6"/>
  <c r="G268" i="6"/>
  <c r="H268" i="6"/>
  <c r="I268" i="6"/>
  <c r="J268" i="6"/>
  <c r="K268" i="6"/>
  <c r="L268" i="6"/>
  <c r="M268" i="6"/>
  <c r="N268" i="6"/>
  <c r="G269" i="6"/>
  <c r="H269" i="6"/>
  <c r="I269" i="6"/>
  <c r="J269" i="6"/>
  <c r="K269" i="6"/>
  <c r="L269" i="6"/>
  <c r="M269" i="6"/>
  <c r="N269" i="6"/>
  <c r="G270" i="6"/>
  <c r="H270" i="6"/>
  <c r="I270" i="6"/>
  <c r="J270" i="6"/>
  <c r="K270" i="6"/>
  <c r="L270" i="6"/>
  <c r="M270" i="6"/>
  <c r="N270" i="6"/>
  <c r="G271" i="6"/>
  <c r="H271" i="6"/>
  <c r="I271" i="6"/>
  <c r="J271" i="6"/>
  <c r="K271" i="6"/>
  <c r="L271" i="6"/>
  <c r="M271" i="6"/>
  <c r="N271" i="6"/>
  <c r="G272" i="6"/>
  <c r="H272" i="6"/>
  <c r="I272" i="6"/>
  <c r="J272" i="6"/>
  <c r="K272" i="6"/>
  <c r="L272" i="6"/>
  <c r="M272" i="6"/>
  <c r="N272" i="6"/>
  <c r="G273" i="6"/>
  <c r="H273" i="6"/>
  <c r="I273" i="6"/>
  <c r="J273" i="6"/>
  <c r="K273" i="6"/>
  <c r="L273" i="6"/>
  <c r="M273" i="6"/>
  <c r="N273" i="6"/>
  <c r="G274" i="6"/>
  <c r="H274" i="6"/>
  <c r="I274" i="6"/>
  <c r="J274" i="6"/>
  <c r="K274" i="6"/>
  <c r="L274" i="6"/>
  <c r="M274" i="6"/>
  <c r="N274" i="6"/>
  <c r="G275" i="6"/>
  <c r="H275" i="6"/>
  <c r="I275" i="6"/>
  <c r="J275" i="6"/>
  <c r="K275" i="6"/>
  <c r="L275" i="6"/>
  <c r="M275" i="6"/>
  <c r="N275" i="6"/>
  <c r="G276" i="6"/>
  <c r="H276" i="6"/>
  <c r="I276" i="6"/>
  <c r="J276" i="6"/>
  <c r="K276" i="6"/>
  <c r="L276" i="6"/>
  <c r="M276" i="6"/>
  <c r="N276" i="6"/>
  <c r="G277" i="6"/>
  <c r="H277" i="6"/>
  <c r="I277" i="6"/>
  <c r="J277" i="6"/>
  <c r="K277" i="6"/>
  <c r="L277" i="6"/>
  <c r="M277" i="6"/>
  <c r="N277" i="6"/>
  <c r="G278" i="6"/>
  <c r="H278" i="6"/>
  <c r="I278" i="6"/>
  <c r="J278" i="6"/>
  <c r="K278" i="6"/>
  <c r="L278" i="6"/>
  <c r="M278" i="6"/>
  <c r="N278" i="6"/>
  <c r="G279" i="6"/>
  <c r="H279" i="6"/>
  <c r="I279" i="6"/>
  <c r="J279" i="6"/>
  <c r="K279" i="6"/>
  <c r="L279" i="6"/>
  <c r="M279" i="6"/>
  <c r="N279" i="6"/>
  <c r="G280" i="6"/>
  <c r="H280" i="6"/>
  <c r="I280" i="6"/>
  <c r="J280" i="6"/>
  <c r="K280" i="6"/>
  <c r="L280" i="6"/>
  <c r="M280" i="6"/>
  <c r="N280" i="6"/>
  <c r="G281" i="6"/>
  <c r="H281" i="6"/>
  <c r="I281" i="6"/>
  <c r="J281" i="6"/>
  <c r="K281" i="6"/>
  <c r="L281" i="6"/>
  <c r="M281" i="6"/>
  <c r="N281" i="6"/>
  <c r="G282" i="6"/>
  <c r="H282" i="6"/>
  <c r="I282" i="6"/>
  <c r="J282" i="6"/>
  <c r="K282" i="6"/>
  <c r="L282" i="6"/>
  <c r="M282" i="6"/>
  <c r="N282" i="6"/>
  <c r="G283" i="6"/>
  <c r="H283" i="6"/>
  <c r="I283" i="6"/>
  <c r="J283" i="6"/>
  <c r="K283" i="6"/>
  <c r="L283" i="6"/>
  <c r="M283" i="6"/>
  <c r="N283" i="6"/>
  <c r="G284" i="6"/>
  <c r="H284" i="6"/>
  <c r="I284" i="6"/>
  <c r="J284" i="6"/>
  <c r="K284" i="6"/>
  <c r="L284" i="6"/>
  <c r="M284" i="6"/>
  <c r="N284" i="6"/>
  <c r="G285" i="6"/>
  <c r="H285" i="6"/>
  <c r="I285" i="6"/>
  <c r="J285" i="6"/>
  <c r="K285" i="6"/>
  <c r="L285" i="6"/>
  <c r="M285" i="6"/>
  <c r="N285" i="6"/>
  <c r="G286" i="6"/>
  <c r="H286" i="6"/>
  <c r="I286" i="6"/>
  <c r="J286" i="6"/>
  <c r="K286" i="6"/>
  <c r="L286" i="6"/>
  <c r="M286" i="6"/>
  <c r="N286" i="6"/>
  <c r="G287" i="6"/>
  <c r="H287" i="6"/>
  <c r="I287" i="6"/>
  <c r="J287" i="6"/>
  <c r="K287" i="6"/>
  <c r="L287" i="6"/>
  <c r="M287" i="6"/>
  <c r="N287" i="6"/>
  <c r="G288" i="6"/>
  <c r="H288" i="6"/>
  <c r="I288" i="6"/>
  <c r="J288" i="6"/>
  <c r="K288" i="6"/>
  <c r="L288" i="6"/>
  <c r="M288" i="6"/>
  <c r="N288" i="6"/>
  <c r="G289" i="6"/>
  <c r="H289" i="6"/>
  <c r="I289" i="6"/>
  <c r="J289" i="6"/>
  <c r="K289" i="6"/>
  <c r="L289" i="6"/>
  <c r="M289" i="6"/>
  <c r="N289" i="6"/>
  <c r="G290" i="6"/>
  <c r="H290" i="6"/>
  <c r="I290" i="6"/>
  <c r="J290" i="6"/>
  <c r="K290" i="6"/>
  <c r="L290" i="6"/>
  <c r="M290" i="6"/>
  <c r="N290" i="6"/>
  <c r="G291" i="6"/>
  <c r="H291" i="6"/>
  <c r="I291" i="6"/>
  <c r="J291" i="6"/>
  <c r="K291" i="6"/>
  <c r="L291" i="6"/>
  <c r="M291" i="6"/>
  <c r="N291" i="6"/>
  <c r="G292" i="6"/>
  <c r="H292" i="6"/>
  <c r="I292" i="6"/>
  <c r="J292" i="6"/>
  <c r="K292" i="6"/>
  <c r="L292" i="6"/>
  <c r="M292" i="6"/>
  <c r="N292" i="6"/>
  <c r="G293" i="6"/>
  <c r="H293" i="6"/>
  <c r="I293" i="6"/>
  <c r="J293" i="6"/>
  <c r="K293" i="6"/>
  <c r="L293" i="6"/>
  <c r="M293" i="6"/>
  <c r="N293" i="6"/>
  <c r="G294" i="6"/>
  <c r="H294" i="6"/>
  <c r="I294" i="6"/>
  <c r="J294" i="6"/>
  <c r="K294" i="6"/>
  <c r="L294" i="6"/>
  <c r="M294" i="6"/>
  <c r="N294" i="6"/>
  <c r="G295" i="6"/>
  <c r="H295" i="6"/>
  <c r="I295" i="6"/>
  <c r="J295" i="6"/>
  <c r="K295" i="6"/>
  <c r="L295" i="6"/>
  <c r="M295" i="6"/>
  <c r="N295" i="6"/>
  <c r="G296" i="6"/>
  <c r="H296" i="6"/>
  <c r="I296" i="6"/>
  <c r="J296" i="6"/>
  <c r="K296" i="6"/>
  <c r="L296" i="6"/>
  <c r="M296" i="6"/>
  <c r="N296" i="6"/>
  <c r="G297" i="6"/>
  <c r="H297" i="6"/>
  <c r="I297" i="6"/>
  <c r="J297" i="6"/>
  <c r="K297" i="6"/>
  <c r="L297" i="6"/>
  <c r="M297" i="6"/>
  <c r="N297" i="6"/>
  <c r="G298" i="6"/>
  <c r="H298" i="6"/>
  <c r="I298" i="6"/>
  <c r="J298" i="6"/>
  <c r="K298" i="6"/>
  <c r="L298" i="6"/>
  <c r="M298" i="6"/>
  <c r="N298" i="6"/>
  <c r="G299" i="6"/>
  <c r="H299" i="6"/>
  <c r="I299" i="6"/>
  <c r="J299" i="6"/>
  <c r="K299" i="6"/>
  <c r="L299" i="6"/>
  <c r="M299" i="6"/>
  <c r="N299" i="6"/>
  <c r="G300" i="6"/>
  <c r="H300" i="6"/>
  <c r="I300" i="6"/>
  <c r="J300" i="6"/>
  <c r="K300" i="6"/>
  <c r="L300" i="6"/>
  <c r="M300" i="6"/>
  <c r="N300" i="6"/>
  <c r="G301" i="6"/>
  <c r="H301" i="6"/>
  <c r="I301" i="6"/>
  <c r="J301" i="6"/>
  <c r="K301" i="6"/>
  <c r="L301" i="6"/>
  <c r="M301" i="6"/>
  <c r="N301" i="6"/>
  <c r="G302" i="6"/>
  <c r="H302" i="6"/>
  <c r="I302" i="6"/>
  <c r="J302" i="6"/>
  <c r="K302" i="6"/>
  <c r="L302" i="6"/>
  <c r="M302" i="6"/>
  <c r="N302" i="6"/>
  <c r="G303" i="6"/>
  <c r="H303" i="6"/>
  <c r="I303" i="6"/>
  <c r="J303" i="6"/>
  <c r="K303" i="6"/>
  <c r="L303" i="6"/>
  <c r="M303" i="6"/>
  <c r="N303" i="6"/>
  <c r="G304" i="6"/>
  <c r="H304" i="6"/>
  <c r="I304" i="6"/>
  <c r="J304" i="6"/>
  <c r="K304" i="6"/>
  <c r="L304" i="6"/>
  <c r="M304" i="6"/>
  <c r="N304" i="6"/>
  <c r="G305" i="6"/>
  <c r="H305" i="6"/>
  <c r="I305" i="6"/>
  <c r="J305" i="6"/>
  <c r="K305" i="6"/>
  <c r="L305" i="6"/>
  <c r="M305" i="6"/>
  <c r="N305" i="6"/>
  <c r="G306" i="6"/>
  <c r="H306" i="6"/>
  <c r="I306" i="6"/>
  <c r="J306" i="6"/>
  <c r="K306" i="6"/>
  <c r="L306" i="6"/>
  <c r="M306" i="6"/>
  <c r="N306" i="6"/>
  <c r="G307" i="6"/>
  <c r="H307" i="6"/>
  <c r="I307" i="6"/>
  <c r="J307" i="6"/>
  <c r="K307" i="6"/>
  <c r="L307" i="6"/>
  <c r="M307" i="6"/>
  <c r="N307" i="6"/>
  <c r="G308" i="6"/>
  <c r="H308" i="6"/>
  <c r="I308" i="6"/>
  <c r="J308" i="6"/>
  <c r="K308" i="6"/>
  <c r="L308" i="6"/>
  <c r="M308" i="6"/>
  <c r="N308" i="6"/>
  <c r="G309" i="6"/>
  <c r="H309" i="6"/>
  <c r="I309" i="6"/>
  <c r="J309" i="6"/>
  <c r="K309" i="6"/>
  <c r="L309" i="6"/>
  <c r="M309" i="6"/>
  <c r="N309" i="6"/>
  <c r="G310" i="6"/>
  <c r="H310" i="6"/>
  <c r="I310" i="6"/>
  <c r="J310" i="6"/>
  <c r="K310" i="6"/>
  <c r="L310" i="6"/>
  <c r="M310" i="6"/>
  <c r="N310" i="6"/>
  <c r="G311" i="6"/>
  <c r="H311" i="6"/>
  <c r="I311" i="6"/>
  <c r="J311" i="6"/>
  <c r="K311" i="6"/>
  <c r="L311" i="6"/>
  <c r="M311" i="6"/>
  <c r="N311" i="6"/>
  <c r="G312" i="6"/>
  <c r="H312" i="6"/>
  <c r="I312" i="6"/>
  <c r="J312" i="6"/>
  <c r="K312" i="6"/>
  <c r="L312" i="6"/>
  <c r="M312" i="6"/>
  <c r="N312" i="6"/>
  <c r="G313" i="6"/>
  <c r="H313" i="6"/>
  <c r="I313" i="6"/>
  <c r="J313" i="6"/>
  <c r="K313" i="6"/>
  <c r="L313" i="6"/>
  <c r="M313" i="6"/>
  <c r="N313" i="6"/>
  <c r="G314" i="6"/>
  <c r="H314" i="6"/>
  <c r="I314" i="6"/>
  <c r="J314" i="6"/>
  <c r="K314" i="6"/>
  <c r="L314" i="6"/>
  <c r="M314" i="6"/>
  <c r="N314" i="6"/>
  <c r="G315" i="6"/>
  <c r="H315" i="6"/>
  <c r="I315" i="6"/>
  <c r="J315" i="6"/>
  <c r="K315" i="6"/>
  <c r="L315" i="6"/>
  <c r="M315" i="6"/>
  <c r="N315" i="6"/>
  <c r="G316" i="6"/>
  <c r="H316" i="6"/>
  <c r="I316" i="6"/>
  <c r="J316" i="6"/>
  <c r="K316" i="6"/>
  <c r="L316" i="6"/>
  <c r="M316" i="6"/>
  <c r="N316" i="6"/>
  <c r="G317" i="6"/>
  <c r="H317" i="6"/>
  <c r="I317" i="6"/>
  <c r="J317" i="6"/>
  <c r="K317" i="6"/>
  <c r="L317" i="6"/>
  <c r="M317" i="6"/>
  <c r="N317" i="6"/>
  <c r="G318" i="6"/>
  <c r="H318" i="6"/>
  <c r="I318" i="6"/>
  <c r="J318" i="6"/>
  <c r="K318" i="6"/>
  <c r="L318" i="6"/>
  <c r="M318" i="6"/>
  <c r="N318" i="6"/>
  <c r="G319" i="6"/>
  <c r="H319" i="6"/>
  <c r="I319" i="6"/>
  <c r="J319" i="6"/>
  <c r="K319" i="6"/>
  <c r="L319" i="6"/>
  <c r="M319" i="6"/>
  <c r="N319" i="6"/>
  <c r="G320" i="6"/>
  <c r="H320" i="6"/>
  <c r="I320" i="6"/>
  <c r="J320" i="6"/>
  <c r="K320" i="6"/>
  <c r="L320" i="6"/>
  <c r="M320" i="6"/>
  <c r="N320" i="6"/>
  <c r="G321" i="6"/>
  <c r="H321" i="6"/>
  <c r="I321" i="6"/>
  <c r="J321" i="6"/>
  <c r="K321" i="6"/>
  <c r="L321" i="6"/>
  <c r="M321" i="6"/>
  <c r="N321" i="6"/>
  <c r="G322" i="6"/>
  <c r="H322" i="6"/>
  <c r="I322" i="6"/>
  <c r="J322" i="6"/>
  <c r="K322" i="6"/>
  <c r="L322" i="6"/>
  <c r="M322" i="6"/>
  <c r="N322" i="6"/>
  <c r="G323" i="6"/>
  <c r="H323" i="6"/>
  <c r="I323" i="6"/>
  <c r="J323" i="6"/>
  <c r="K323" i="6"/>
  <c r="L323" i="6"/>
  <c r="M323" i="6"/>
  <c r="N323" i="6"/>
  <c r="G324" i="6"/>
  <c r="H324" i="6"/>
  <c r="I324" i="6"/>
  <c r="J324" i="6"/>
  <c r="K324" i="6"/>
  <c r="L324" i="6"/>
  <c r="M324" i="6"/>
  <c r="N324" i="6"/>
  <c r="G325" i="6"/>
  <c r="H325" i="6"/>
  <c r="I325" i="6"/>
  <c r="J325" i="6"/>
  <c r="K325" i="6"/>
  <c r="L325" i="6"/>
  <c r="M325" i="6"/>
  <c r="N325" i="6"/>
  <c r="G326" i="6"/>
  <c r="H326" i="6"/>
  <c r="I326" i="6"/>
  <c r="J326" i="6"/>
  <c r="K326" i="6"/>
  <c r="L326" i="6"/>
  <c r="M326" i="6"/>
  <c r="N326" i="6"/>
  <c r="G327" i="6"/>
  <c r="H327" i="6"/>
  <c r="I327" i="6"/>
  <c r="J327" i="6"/>
  <c r="K327" i="6"/>
  <c r="L327" i="6"/>
  <c r="M327" i="6"/>
  <c r="N327" i="6"/>
  <c r="G328" i="6"/>
  <c r="H328" i="6"/>
  <c r="I328" i="6"/>
  <c r="J328" i="6"/>
  <c r="K328" i="6"/>
  <c r="L328" i="6"/>
  <c r="M328" i="6"/>
  <c r="N328" i="6"/>
  <c r="G329" i="6"/>
  <c r="H329" i="6"/>
  <c r="I329" i="6"/>
  <c r="J329" i="6"/>
  <c r="K329" i="6"/>
  <c r="L329" i="6"/>
  <c r="M329" i="6"/>
  <c r="N329" i="6"/>
  <c r="G330" i="6"/>
  <c r="H330" i="6"/>
  <c r="I330" i="6"/>
  <c r="J330" i="6"/>
  <c r="K330" i="6"/>
  <c r="L330" i="6"/>
  <c r="M330" i="6"/>
  <c r="N330" i="6"/>
  <c r="G331" i="6"/>
  <c r="H331" i="6"/>
  <c r="I331" i="6"/>
  <c r="J331" i="6"/>
  <c r="K331" i="6"/>
  <c r="L331" i="6"/>
  <c r="M331" i="6"/>
  <c r="N331" i="6"/>
  <c r="G332" i="6"/>
  <c r="H332" i="6"/>
  <c r="I332" i="6"/>
  <c r="J332" i="6"/>
  <c r="K332" i="6"/>
  <c r="L332" i="6"/>
  <c r="M332" i="6"/>
  <c r="N332" i="6"/>
  <c r="G333" i="6"/>
  <c r="H333" i="6"/>
  <c r="I333" i="6"/>
  <c r="J333" i="6"/>
  <c r="K333" i="6"/>
  <c r="L333" i="6"/>
  <c r="M333" i="6"/>
  <c r="N333" i="6"/>
  <c r="G334" i="6"/>
  <c r="H334" i="6"/>
  <c r="I334" i="6"/>
  <c r="J334" i="6"/>
  <c r="K334" i="6"/>
  <c r="L334" i="6"/>
  <c r="M334" i="6"/>
  <c r="N334" i="6"/>
  <c r="G335" i="6"/>
  <c r="H335" i="6"/>
  <c r="I335" i="6"/>
  <c r="J335" i="6"/>
  <c r="K335" i="6"/>
  <c r="L335" i="6"/>
  <c r="M335" i="6"/>
  <c r="N335" i="6"/>
  <c r="G336" i="6"/>
  <c r="H336" i="6"/>
  <c r="I336" i="6"/>
  <c r="J336" i="6"/>
  <c r="K336" i="6"/>
  <c r="L336" i="6"/>
  <c r="M336" i="6"/>
  <c r="N336" i="6"/>
  <c r="G337" i="6"/>
  <c r="H337" i="6"/>
  <c r="I337" i="6"/>
  <c r="J337" i="6"/>
  <c r="K337" i="6"/>
  <c r="L337" i="6"/>
  <c r="M337" i="6"/>
  <c r="N337" i="6"/>
  <c r="G338" i="6"/>
  <c r="H338" i="6"/>
  <c r="I338" i="6"/>
  <c r="J338" i="6"/>
  <c r="K338" i="6"/>
  <c r="L338" i="6"/>
  <c r="M338" i="6"/>
  <c r="N338" i="6"/>
  <c r="G339" i="6"/>
  <c r="H339" i="6"/>
  <c r="I339" i="6"/>
  <c r="J339" i="6"/>
  <c r="K339" i="6"/>
  <c r="L339" i="6"/>
  <c r="M339" i="6"/>
  <c r="N339" i="6"/>
  <c r="G340" i="6"/>
  <c r="H340" i="6"/>
  <c r="I340" i="6"/>
  <c r="J340" i="6"/>
  <c r="K340" i="6"/>
  <c r="L340" i="6"/>
  <c r="M340" i="6"/>
  <c r="N340" i="6"/>
  <c r="G341" i="6"/>
  <c r="H341" i="6"/>
  <c r="I341" i="6"/>
  <c r="J341" i="6"/>
  <c r="K341" i="6"/>
  <c r="L341" i="6"/>
  <c r="M341" i="6"/>
  <c r="N341" i="6"/>
  <c r="G342" i="6"/>
  <c r="H342" i="6"/>
  <c r="I342" i="6"/>
  <c r="J342" i="6"/>
  <c r="K342" i="6"/>
  <c r="L342" i="6"/>
  <c r="M342" i="6"/>
  <c r="N342" i="6"/>
  <c r="G343" i="6"/>
  <c r="H343" i="6"/>
  <c r="I343" i="6"/>
  <c r="J343" i="6"/>
  <c r="K343" i="6"/>
  <c r="L343" i="6"/>
  <c r="M343" i="6"/>
  <c r="N343" i="6"/>
  <c r="G344" i="6"/>
  <c r="H344" i="6"/>
  <c r="I344" i="6"/>
  <c r="J344" i="6"/>
  <c r="K344" i="6"/>
  <c r="L344" i="6"/>
  <c r="M344" i="6"/>
  <c r="N344" i="6"/>
  <c r="G345" i="6"/>
  <c r="H345" i="6"/>
  <c r="I345" i="6"/>
  <c r="J345" i="6"/>
  <c r="K345" i="6"/>
  <c r="L345" i="6"/>
  <c r="M345" i="6"/>
  <c r="N345" i="6"/>
  <c r="G346" i="6"/>
  <c r="H346" i="6"/>
  <c r="I346" i="6"/>
  <c r="J346" i="6"/>
  <c r="K346" i="6"/>
  <c r="L346" i="6"/>
  <c r="M346" i="6"/>
  <c r="N346" i="6"/>
  <c r="G347" i="6"/>
  <c r="H347" i="6"/>
  <c r="I347" i="6"/>
  <c r="J347" i="6"/>
  <c r="K347" i="6"/>
  <c r="L347" i="6"/>
  <c r="M347" i="6"/>
  <c r="N347" i="6"/>
  <c r="G348" i="6"/>
  <c r="H348" i="6"/>
  <c r="I348" i="6"/>
  <c r="J348" i="6"/>
  <c r="K348" i="6"/>
  <c r="L348" i="6"/>
  <c r="M348" i="6"/>
  <c r="N348" i="6"/>
  <c r="G349" i="6"/>
  <c r="H349" i="6"/>
  <c r="I349" i="6"/>
  <c r="J349" i="6"/>
  <c r="K349" i="6"/>
  <c r="L349" i="6"/>
  <c r="M349" i="6"/>
  <c r="N349" i="6"/>
  <c r="G350" i="6"/>
  <c r="H350" i="6"/>
  <c r="I350" i="6"/>
  <c r="J350" i="6"/>
  <c r="K350" i="6"/>
  <c r="L350" i="6"/>
  <c r="M350" i="6"/>
  <c r="N350" i="6"/>
  <c r="G351" i="6"/>
  <c r="H351" i="6"/>
  <c r="I351" i="6"/>
  <c r="J351" i="6"/>
  <c r="K351" i="6"/>
  <c r="L351" i="6"/>
  <c r="M351" i="6"/>
  <c r="N351" i="6"/>
  <c r="G352" i="6"/>
  <c r="H352" i="6"/>
  <c r="I352" i="6"/>
  <c r="J352" i="6"/>
  <c r="K352" i="6"/>
  <c r="L352" i="6"/>
  <c r="M352" i="6"/>
  <c r="N352" i="6"/>
  <c r="G353" i="6"/>
  <c r="H353" i="6"/>
  <c r="I353" i="6"/>
  <c r="J353" i="6"/>
  <c r="K353" i="6"/>
  <c r="L353" i="6"/>
  <c r="M353" i="6"/>
  <c r="N353" i="6"/>
  <c r="G354" i="6"/>
  <c r="H354" i="6"/>
  <c r="I354" i="6"/>
  <c r="J354" i="6"/>
  <c r="K354" i="6"/>
  <c r="L354" i="6"/>
  <c r="M354" i="6"/>
  <c r="N354" i="6"/>
  <c r="G355" i="6"/>
  <c r="H355" i="6"/>
  <c r="I355" i="6"/>
  <c r="J355" i="6"/>
  <c r="K355" i="6"/>
  <c r="L355" i="6"/>
  <c r="M355" i="6"/>
  <c r="N355" i="6"/>
  <c r="G356" i="6"/>
  <c r="H356" i="6"/>
  <c r="I356" i="6"/>
  <c r="J356" i="6"/>
  <c r="K356" i="6"/>
  <c r="L356" i="6"/>
  <c r="M356" i="6"/>
  <c r="N356" i="6"/>
  <c r="G357" i="6"/>
  <c r="H357" i="6"/>
  <c r="I357" i="6"/>
  <c r="J357" i="6"/>
  <c r="K357" i="6"/>
  <c r="L357" i="6"/>
  <c r="M357" i="6"/>
  <c r="N357" i="6"/>
  <c r="G358" i="6"/>
  <c r="H358" i="6"/>
  <c r="I358" i="6"/>
  <c r="J358" i="6"/>
  <c r="K358" i="6"/>
  <c r="L358" i="6"/>
  <c r="M358" i="6"/>
  <c r="N358" i="6"/>
  <c r="G359" i="6"/>
  <c r="H359" i="6"/>
  <c r="I359" i="6"/>
  <c r="J359" i="6"/>
  <c r="K359" i="6"/>
  <c r="L359" i="6"/>
  <c r="M359" i="6"/>
  <c r="N359" i="6"/>
  <c r="G360" i="6"/>
  <c r="H360" i="6"/>
  <c r="I360" i="6"/>
  <c r="J360" i="6"/>
  <c r="K360" i="6"/>
  <c r="L360" i="6"/>
  <c r="M360" i="6"/>
  <c r="N360" i="6"/>
  <c r="G361" i="6"/>
  <c r="H361" i="6"/>
  <c r="I361" i="6"/>
  <c r="J361" i="6"/>
  <c r="K361" i="6"/>
  <c r="L361" i="6"/>
  <c r="M361" i="6"/>
  <c r="N361" i="6"/>
  <c r="G362" i="6"/>
  <c r="H362" i="6"/>
  <c r="I362" i="6"/>
  <c r="J362" i="6"/>
  <c r="K362" i="6"/>
  <c r="L362" i="6"/>
  <c r="M362" i="6"/>
  <c r="N362" i="6"/>
  <c r="G363" i="6"/>
  <c r="H363" i="6"/>
  <c r="I363" i="6"/>
  <c r="J363" i="6"/>
  <c r="K363" i="6"/>
  <c r="L363" i="6"/>
  <c r="M363" i="6"/>
  <c r="N363" i="6"/>
  <c r="G364" i="6"/>
  <c r="H364" i="6"/>
  <c r="I364" i="6"/>
  <c r="J364" i="6"/>
  <c r="K364" i="6"/>
  <c r="L364" i="6"/>
  <c r="M364" i="6"/>
  <c r="N364" i="6"/>
  <c r="G365" i="6"/>
  <c r="H365" i="6"/>
  <c r="I365" i="6"/>
  <c r="J365" i="6"/>
  <c r="K365" i="6"/>
  <c r="L365" i="6"/>
  <c r="M365" i="6"/>
  <c r="N365" i="6"/>
  <c r="G366" i="6"/>
  <c r="H366" i="6"/>
  <c r="I366" i="6"/>
  <c r="J366" i="6"/>
  <c r="K366" i="6"/>
  <c r="L366" i="6"/>
  <c r="M366" i="6"/>
  <c r="N366" i="6"/>
  <c r="G367" i="6"/>
  <c r="H367" i="6"/>
  <c r="I367" i="6"/>
  <c r="J367" i="6"/>
  <c r="K367" i="6"/>
  <c r="L367" i="6"/>
  <c r="M367" i="6"/>
  <c r="N367" i="6"/>
  <c r="G368" i="6"/>
  <c r="H368" i="6"/>
  <c r="I368" i="6"/>
  <c r="J368" i="6"/>
  <c r="K368" i="6"/>
  <c r="L368" i="6"/>
  <c r="M368" i="6"/>
  <c r="N368" i="6"/>
  <c r="G369" i="6"/>
  <c r="H369" i="6"/>
  <c r="I369" i="6"/>
  <c r="J369" i="6"/>
  <c r="K369" i="6"/>
  <c r="L369" i="6"/>
  <c r="M369" i="6"/>
  <c r="N369" i="6"/>
  <c r="G370" i="6"/>
  <c r="H370" i="6"/>
  <c r="I370" i="6"/>
  <c r="J370" i="6"/>
  <c r="K370" i="6"/>
  <c r="L370" i="6"/>
  <c r="M370" i="6"/>
  <c r="N370" i="6"/>
  <c r="G371" i="6"/>
  <c r="H371" i="6"/>
  <c r="I371" i="6"/>
  <c r="J371" i="6"/>
  <c r="K371" i="6"/>
  <c r="L371" i="6"/>
  <c r="M371" i="6"/>
  <c r="N371" i="6"/>
  <c r="G372" i="6"/>
  <c r="H372" i="6"/>
  <c r="I372" i="6"/>
  <c r="J372" i="6"/>
  <c r="K372" i="6"/>
  <c r="L372" i="6"/>
  <c r="M372" i="6"/>
  <c r="N372" i="6"/>
  <c r="G373" i="6"/>
  <c r="H373" i="6"/>
  <c r="I373" i="6"/>
  <c r="J373" i="6"/>
  <c r="K373" i="6"/>
  <c r="L373" i="6"/>
  <c r="M373" i="6"/>
  <c r="N373" i="6"/>
  <c r="G374" i="6"/>
  <c r="H374" i="6"/>
  <c r="I374" i="6"/>
  <c r="J374" i="6"/>
  <c r="K374" i="6"/>
  <c r="L374" i="6"/>
  <c r="M374" i="6"/>
  <c r="N374" i="6"/>
  <c r="G375" i="6"/>
  <c r="H375" i="6"/>
  <c r="I375" i="6"/>
  <c r="J375" i="6"/>
  <c r="K375" i="6"/>
  <c r="L375" i="6"/>
  <c r="M375" i="6"/>
  <c r="N375" i="6"/>
  <c r="G376" i="6"/>
  <c r="H376" i="6"/>
  <c r="I376" i="6"/>
  <c r="J376" i="6"/>
  <c r="K376" i="6"/>
  <c r="L376" i="6"/>
  <c r="M376" i="6"/>
  <c r="N376" i="6"/>
  <c r="G377" i="6"/>
  <c r="H377" i="6"/>
  <c r="I377" i="6"/>
  <c r="J377" i="6"/>
  <c r="K377" i="6"/>
  <c r="L377" i="6"/>
  <c r="M377" i="6"/>
  <c r="N377" i="6"/>
  <c r="G378" i="6"/>
  <c r="H378" i="6"/>
  <c r="I378" i="6"/>
  <c r="J378" i="6"/>
  <c r="K378" i="6"/>
  <c r="L378" i="6"/>
  <c r="M378" i="6"/>
  <c r="N378" i="6"/>
  <c r="G379" i="6"/>
  <c r="H379" i="6"/>
  <c r="I379" i="6"/>
  <c r="J379" i="6"/>
  <c r="K379" i="6"/>
  <c r="L379" i="6"/>
  <c r="M379" i="6"/>
  <c r="N379" i="6"/>
  <c r="G380" i="6"/>
  <c r="H380" i="6"/>
  <c r="I380" i="6"/>
  <c r="J380" i="6"/>
  <c r="K380" i="6"/>
  <c r="L380" i="6"/>
  <c r="M380" i="6"/>
  <c r="N380" i="6"/>
  <c r="G381" i="6"/>
  <c r="H381" i="6"/>
  <c r="I381" i="6"/>
  <c r="J381" i="6"/>
  <c r="K381" i="6"/>
  <c r="L381" i="6"/>
  <c r="M381" i="6"/>
  <c r="N381" i="6"/>
  <c r="G382" i="6"/>
  <c r="H382" i="6"/>
  <c r="I382" i="6"/>
  <c r="J382" i="6"/>
  <c r="K382" i="6"/>
  <c r="L382" i="6"/>
  <c r="M382" i="6"/>
  <c r="N382" i="6"/>
  <c r="G383" i="6"/>
  <c r="H383" i="6"/>
  <c r="I383" i="6"/>
  <c r="J383" i="6"/>
  <c r="K383" i="6"/>
  <c r="L383" i="6"/>
  <c r="M383" i="6"/>
  <c r="N383" i="6"/>
  <c r="G384" i="6"/>
  <c r="H384" i="6"/>
  <c r="I384" i="6"/>
  <c r="J384" i="6"/>
  <c r="K384" i="6"/>
  <c r="L384" i="6"/>
  <c r="M384" i="6"/>
  <c r="N384" i="6"/>
  <c r="G385" i="6"/>
  <c r="H385" i="6"/>
  <c r="I385" i="6"/>
  <c r="J385" i="6"/>
  <c r="K385" i="6"/>
  <c r="L385" i="6"/>
  <c r="M385" i="6"/>
  <c r="N385" i="6"/>
  <c r="G386" i="6"/>
  <c r="H386" i="6"/>
  <c r="I386" i="6"/>
  <c r="J386" i="6"/>
  <c r="K386" i="6"/>
  <c r="L386" i="6"/>
  <c r="M386" i="6"/>
  <c r="N386" i="6"/>
  <c r="G387" i="6"/>
  <c r="H387" i="6"/>
  <c r="I387" i="6"/>
  <c r="J387" i="6"/>
  <c r="K387" i="6"/>
  <c r="L387" i="6"/>
  <c r="M387" i="6"/>
  <c r="N387" i="6"/>
  <c r="G388" i="6"/>
  <c r="H388" i="6"/>
  <c r="I388" i="6"/>
  <c r="J388" i="6"/>
  <c r="K388" i="6"/>
  <c r="L388" i="6"/>
  <c r="M388" i="6"/>
  <c r="N388" i="6"/>
  <c r="G389" i="6"/>
  <c r="H389" i="6"/>
  <c r="I389" i="6"/>
  <c r="J389" i="6"/>
  <c r="K389" i="6"/>
  <c r="L389" i="6"/>
  <c r="M389" i="6"/>
  <c r="N389" i="6"/>
  <c r="G390" i="6"/>
  <c r="H390" i="6"/>
  <c r="I390" i="6"/>
  <c r="J390" i="6"/>
  <c r="K390" i="6"/>
  <c r="L390" i="6"/>
  <c r="M390" i="6"/>
  <c r="N390" i="6"/>
  <c r="G391" i="6"/>
  <c r="H391" i="6"/>
  <c r="I391" i="6"/>
  <c r="J391" i="6"/>
  <c r="K391" i="6"/>
  <c r="L391" i="6"/>
  <c r="M391" i="6"/>
  <c r="N391" i="6"/>
  <c r="G392" i="6"/>
  <c r="H392" i="6"/>
  <c r="I392" i="6"/>
  <c r="J392" i="6"/>
  <c r="K392" i="6"/>
  <c r="L392" i="6"/>
  <c r="M392" i="6"/>
  <c r="N392" i="6"/>
  <c r="G393" i="6"/>
  <c r="H393" i="6"/>
  <c r="I393" i="6"/>
  <c r="J393" i="6"/>
  <c r="K393" i="6"/>
  <c r="L393" i="6"/>
  <c r="M393" i="6"/>
  <c r="N393" i="6"/>
  <c r="G394" i="6"/>
  <c r="H394" i="6"/>
  <c r="I394" i="6"/>
  <c r="J394" i="6"/>
  <c r="K394" i="6"/>
  <c r="L394" i="6"/>
  <c r="M394" i="6"/>
  <c r="N394" i="6"/>
  <c r="G395" i="6"/>
  <c r="H395" i="6"/>
  <c r="I395" i="6"/>
  <c r="J395" i="6"/>
  <c r="K395" i="6"/>
  <c r="L395" i="6"/>
  <c r="M395" i="6"/>
  <c r="N395" i="6"/>
  <c r="G396" i="6"/>
  <c r="H396" i="6"/>
  <c r="I396" i="6"/>
  <c r="J396" i="6"/>
  <c r="K396" i="6"/>
  <c r="L396" i="6"/>
  <c r="M396" i="6"/>
  <c r="N396" i="6"/>
  <c r="G397" i="6"/>
  <c r="H397" i="6"/>
  <c r="I397" i="6"/>
  <c r="J397" i="6"/>
  <c r="K397" i="6"/>
  <c r="L397" i="6"/>
  <c r="M397" i="6"/>
  <c r="N397" i="6"/>
  <c r="G398" i="6"/>
  <c r="H398" i="6"/>
  <c r="I398" i="6"/>
  <c r="J398" i="6"/>
  <c r="K398" i="6"/>
  <c r="L398" i="6"/>
  <c r="M398" i="6"/>
  <c r="N398" i="6"/>
  <c r="G399" i="6"/>
  <c r="H399" i="6"/>
  <c r="I399" i="6"/>
  <c r="J399" i="6"/>
  <c r="K399" i="6"/>
  <c r="L399" i="6"/>
  <c r="M399" i="6"/>
  <c r="N399" i="6"/>
  <c r="G400" i="6"/>
  <c r="H400" i="6"/>
  <c r="I400" i="6"/>
  <c r="J400" i="6"/>
  <c r="K400" i="6"/>
  <c r="L400" i="6"/>
  <c r="M400" i="6"/>
  <c r="N400" i="6"/>
  <c r="G401" i="6"/>
  <c r="H401" i="6"/>
  <c r="I401" i="6"/>
  <c r="J401" i="6"/>
  <c r="K401" i="6"/>
  <c r="L401" i="6"/>
  <c r="M401" i="6"/>
  <c r="N401" i="6"/>
  <c r="G402" i="6"/>
  <c r="H402" i="6"/>
  <c r="I402" i="6"/>
  <c r="J402" i="6"/>
  <c r="K402" i="6"/>
  <c r="L402" i="6"/>
  <c r="M402" i="6"/>
  <c r="N402" i="6"/>
  <c r="G403" i="6"/>
  <c r="H403" i="6"/>
  <c r="I403" i="6"/>
  <c r="J403" i="6"/>
  <c r="K403" i="6"/>
  <c r="L403" i="6"/>
  <c r="M403" i="6"/>
  <c r="N403" i="6"/>
  <c r="G404" i="6"/>
  <c r="H404" i="6"/>
  <c r="I404" i="6"/>
  <c r="J404" i="6"/>
  <c r="K404" i="6"/>
  <c r="L404" i="6"/>
  <c r="M404" i="6"/>
  <c r="N404" i="6"/>
  <c r="G405" i="6"/>
  <c r="H405" i="6"/>
  <c r="I405" i="6"/>
  <c r="J405" i="6"/>
  <c r="K405" i="6"/>
  <c r="L405" i="6"/>
  <c r="M405" i="6"/>
  <c r="N405" i="6"/>
  <c r="G406" i="6"/>
  <c r="H406" i="6"/>
  <c r="I406" i="6"/>
  <c r="J406" i="6"/>
  <c r="K406" i="6"/>
  <c r="L406" i="6"/>
  <c r="M406" i="6"/>
  <c r="N406" i="6"/>
  <c r="G407" i="6"/>
  <c r="H407" i="6"/>
  <c r="I407" i="6"/>
  <c r="J407" i="6"/>
  <c r="K407" i="6"/>
  <c r="L407" i="6"/>
  <c r="M407" i="6"/>
  <c r="N407" i="6"/>
  <c r="G408" i="6"/>
  <c r="H408" i="6"/>
  <c r="I408" i="6"/>
  <c r="J408" i="6"/>
  <c r="K408" i="6"/>
  <c r="L408" i="6"/>
  <c r="M408" i="6"/>
  <c r="N408" i="6"/>
  <c r="G409" i="6"/>
  <c r="H409" i="6"/>
  <c r="I409" i="6"/>
  <c r="J409" i="6"/>
  <c r="K409" i="6"/>
  <c r="L409" i="6"/>
  <c r="M409" i="6"/>
  <c r="N409" i="6"/>
  <c r="G410" i="6"/>
  <c r="H410" i="6"/>
  <c r="I410" i="6"/>
  <c r="J410" i="6"/>
  <c r="K410" i="6"/>
  <c r="L410" i="6"/>
  <c r="M410" i="6"/>
  <c r="N410" i="6"/>
  <c r="G411" i="6"/>
  <c r="H411" i="6"/>
  <c r="I411" i="6"/>
  <c r="J411" i="6"/>
  <c r="K411" i="6"/>
  <c r="L411" i="6"/>
  <c r="M411" i="6"/>
  <c r="N411" i="6"/>
  <c r="G412" i="6"/>
  <c r="H412" i="6"/>
  <c r="I412" i="6"/>
  <c r="J412" i="6"/>
  <c r="K412" i="6"/>
  <c r="L412" i="6"/>
  <c r="M412" i="6"/>
  <c r="N412" i="6"/>
  <c r="G413" i="6"/>
  <c r="H413" i="6"/>
  <c r="I413" i="6"/>
  <c r="J413" i="6"/>
  <c r="K413" i="6"/>
  <c r="L413" i="6"/>
  <c r="M413" i="6"/>
  <c r="N413" i="6"/>
  <c r="G414" i="6"/>
  <c r="H414" i="6"/>
  <c r="I414" i="6"/>
  <c r="J414" i="6"/>
  <c r="K414" i="6"/>
  <c r="L414" i="6"/>
  <c r="M414" i="6"/>
  <c r="N414" i="6"/>
  <c r="G415" i="6"/>
  <c r="H415" i="6"/>
  <c r="I415" i="6"/>
  <c r="J415" i="6"/>
  <c r="K415" i="6"/>
  <c r="L415" i="6"/>
  <c r="M415" i="6"/>
  <c r="N415" i="6"/>
  <c r="G416" i="6"/>
  <c r="H416" i="6"/>
  <c r="I416" i="6"/>
  <c r="J416" i="6"/>
  <c r="K416" i="6"/>
  <c r="L416" i="6"/>
  <c r="M416" i="6"/>
  <c r="N416" i="6"/>
  <c r="G417" i="6"/>
  <c r="H417" i="6"/>
  <c r="I417" i="6"/>
  <c r="J417" i="6"/>
  <c r="K417" i="6"/>
  <c r="L417" i="6"/>
  <c r="M417" i="6"/>
  <c r="N417" i="6"/>
  <c r="G418" i="6"/>
  <c r="H418" i="6"/>
  <c r="I418" i="6"/>
  <c r="J418" i="6"/>
  <c r="K418" i="6"/>
  <c r="L418" i="6"/>
  <c r="M418" i="6"/>
  <c r="N418" i="6"/>
  <c r="G419" i="6"/>
  <c r="H419" i="6"/>
  <c r="I419" i="6"/>
  <c r="J419" i="6"/>
  <c r="K419" i="6"/>
  <c r="L419" i="6"/>
  <c r="M419" i="6"/>
  <c r="N419" i="6"/>
  <c r="G420" i="6"/>
  <c r="H420" i="6"/>
  <c r="I420" i="6"/>
  <c r="J420" i="6"/>
  <c r="K420" i="6"/>
  <c r="L420" i="6"/>
  <c r="M420" i="6"/>
  <c r="N420" i="6"/>
  <c r="G421" i="6"/>
  <c r="H421" i="6"/>
  <c r="I421" i="6"/>
  <c r="J421" i="6"/>
  <c r="K421" i="6"/>
  <c r="L421" i="6"/>
  <c r="M421" i="6"/>
  <c r="N421" i="6"/>
  <c r="G422" i="6"/>
  <c r="H422" i="6"/>
  <c r="I422" i="6"/>
  <c r="J422" i="6"/>
  <c r="K422" i="6"/>
  <c r="L422" i="6"/>
  <c r="M422" i="6"/>
  <c r="N422" i="6"/>
  <c r="G423" i="6"/>
  <c r="H423" i="6"/>
  <c r="I423" i="6"/>
  <c r="J423" i="6"/>
  <c r="K423" i="6"/>
  <c r="L423" i="6"/>
  <c r="M423" i="6"/>
  <c r="N423" i="6"/>
  <c r="G424" i="6"/>
  <c r="H424" i="6"/>
  <c r="I424" i="6"/>
  <c r="J424" i="6"/>
  <c r="K424" i="6"/>
  <c r="L424" i="6"/>
  <c r="M424" i="6"/>
  <c r="N424" i="6"/>
  <c r="G425" i="6"/>
  <c r="H425" i="6"/>
  <c r="I425" i="6"/>
  <c r="J425" i="6"/>
  <c r="K425" i="6"/>
  <c r="L425" i="6"/>
  <c r="M425" i="6"/>
  <c r="N425" i="6"/>
  <c r="G426" i="6"/>
  <c r="H426" i="6"/>
  <c r="I426" i="6"/>
  <c r="J426" i="6"/>
  <c r="K426" i="6"/>
  <c r="L426" i="6"/>
  <c r="M426" i="6"/>
  <c r="N426" i="6"/>
  <c r="G427" i="6"/>
  <c r="H427" i="6"/>
  <c r="I427" i="6"/>
  <c r="J427" i="6"/>
  <c r="K427" i="6"/>
  <c r="L427" i="6"/>
  <c r="M427" i="6"/>
  <c r="N427" i="6"/>
  <c r="G428" i="6"/>
  <c r="H428" i="6"/>
  <c r="I428" i="6"/>
  <c r="J428" i="6"/>
  <c r="K428" i="6"/>
  <c r="L428" i="6"/>
  <c r="M428" i="6"/>
  <c r="N428" i="6"/>
  <c r="G429" i="6"/>
  <c r="H429" i="6"/>
  <c r="I429" i="6"/>
  <c r="J429" i="6"/>
  <c r="K429" i="6"/>
  <c r="L429" i="6"/>
  <c r="M429" i="6"/>
  <c r="N429" i="6"/>
  <c r="G430" i="6"/>
  <c r="H430" i="6"/>
  <c r="I430" i="6"/>
  <c r="J430" i="6"/>
  <c r="K430" i="6"/>
  <c r="L430" i="6"/>
  <c r="M430" i="6"/>
  <c r="N430" i="6"/>
  <c r="G431" i="6"/>
  <c r="H431" i="6"/>
  <c r="I431" i="6"/>
  <c r="J431" i="6"/>
  <c r="K431" i="6"/>
  <c r="L431" i="6"/>
  <c r="M431" i="6"/>
  <c r="N431" i="6"/>
  <c r="G432" i="6"/>
  <c r="H432" i="6"/>
  <c r="I432" i="6"/>
  <c r="J432" i="6"/>
  <c r="K432" i="6"/>
  <c r="L432" i="6"/>
  <c r="M432" i="6"/>
  <c r="N432" i="6"/>
  <c r="G433" i="6"/>
  <c r="H433" i="6"/>
  <c r="I433" i="6"/>
  <c r="J433" i="6"/>
  <c r="K433" i="6"/>
  <c r="L433" i="6"/>
  <c r="M433" i="6"/>
  <c r="N433" i="6"/>
  <c r="G434" i="6"/>
  <c r="H434" i="6"/>
  <c r="I434" i="6"/>
  <c r="J434" i="6"/>
  <c r="K434" i="6"/>
  <c r="L434" i="6"/>
  <c r="M434" i="6"/>
  <c r="N434" i="6"/>
  <c r="G435" i="6"/>
  <c r="H435" i="6"/>
  <c r="I435" i="6"/>
  <c r="J435" i="6"/>
  <c r="K435" i="6"/>
  <c r="L435" i="6"/>
  <c r="M435" i="6"/>
  <c r="N435" i="6"/>
  <c r="G436" i="6"/>
  <c r="H436" i="6"/>
  <c r="I436" i="6"/>
  <c r="J436" i="6"/>
  <c r="K436" i="6"/>
  <c r="L436" i="6"/>
  <c r="M436" i="6"/>
  <c r="N436" i="6"/>
  <c r="G437" i="6"/>
  <c r="H437" i="6"/>
  <c r="I437" i="6"/>
  <c r="J437" i="6"/>
  <c r="K437" i="6"/>
  <c r="L437" i="6"/>
  <c r="M437" i="6"/>
  <c r="N437" i="6"/>
  <c r="G438" i="6"/>
  <c r="H438" i="6"/>
  <c r="I438" i="6"/>
  <c r="J438" i="6"/>
  <c r="K438" i="6"/>
  <c r="L438" i="6"/>
  <c r="M438" i="6"/>
  <c r="N438" i="6"/>
  <c r="G439" i="6"/>
  <c r="H439" i="6"/>
  <c r="I439" i="6"/>
  <c r="J439" i="6"/>
  <c r="K439" i="6"/>
  <c r="L439" i="6"/>
  <c r="M439" i="6"/>
  <c r="N439" i="6"/>
  <c r="G440" i="6"/>
  <c r="H440" i="6"/>
  <c r="I440" i="6"/>
  <c r="J440" i="6"/>
  <c r="K440" i="6"/>
  <c r="L440" i="6"/>
  <c r="M440" i="6"/>
  <c r="N440" i="6"/>
  <c r="G441" i="6"/>
  <c r="H441" i="6"/>
  <c r="I441" i="6"/>
  <c r="J441" i="6"/>
  <c r="K441" i="6"/>
  <c r="L441" i="6"/>
  <c r="M441" i="6"/>
  <c r="N441" i="6"/>
  <c r="G442" i="6"/>
  <c r="H442" i="6"/>
  <c r="I442" i="6"/>
  <c r="J442" i="6"/>
  <c r="K442" i="6"/>
  <c r="L442" i="6"/>
  <c r="M442" i="6"/>
  <c r="N442" i="6"/>
  <c r="G443" i="6"/>
  <c r="H443" i="6"/>
  <c r="I443" i="6"/>
  <c r="J443" i="6"/>
  <c r="K443" i="6"/>
  <c r="L443" i="6"/>
  <c r="M443" i="6"/>
  <c r="N443" i="6"/>
  <c r="G444" i="6"/>
  <c r="H444" i="6"/>
  <c r="I444" i="6"/>
  <c r="J444" i="6"/>
  <c r="K444" i="6"/>
  <c r="L444" i="6"/>
  <c r="M444" i="6"/>
  <c r="N444" i="6"/>
  <c r="G445" i="6"/>
  <c r="H445" i="6"/>
  <c r="I445" i="6"/>
  <c r="J445" i="6"/>
  <c r="K445" i="6"/>
  <c r="L445" i="6"/>
  <c r="M445" i="6"/>
  <c r="N445" i="6"/>
  <c r="G446" i="6"/>
  <c r="H446" i="6"/>
  <c r="I446" i="6"/>
  <c r="J446" i="6"/>
  <c r="K446" i="6"/>
  <c r="L446" i="6"/>
  <c r="M446" i="6"/>
  <c r="N446" i="6"/>
  <c r="G447" i="6"/>
  <c r="H447" i="6"/>
  <c r="I447" i="6"/>
  <c r="J447" i="6"/>
  <c r="K447" i="6"/>
  <c r="L447" i="6"/>
  <c r="M447" i="6"/>
  <c r="N447" i="6"/>
  <c r="G448" i="6"/>
  <c r="H448" i="6"/>
  <c r="I448" i="6"/>
  <c r="J448" i="6"/>
  <c r="K448" i="6"/>
  <c r="L448" i="6"/>
  <c r="M448" i="6"/>
  <c r="N448" i="6"/>
  <c r="G449" i="6"/>
  <c r="H449" i="6"/>
  <c r="I449" i="6"/>
  <c r="J449" i="6"/>
  <c r="K449" i="6"/>
  <c r="L449" i="6"/>
  <c r="M449" i="6"/>
  <c r="N449" i="6"/>
  <c r="G450" i="6"/>
  <c r="H450" i="6"/>
  <c r="I450" i="6"/>
  <c r="J450" i="6"/>
  <c r="K450" i="6"/>
  <c r="L450" i="6"/>
  <c r="M450" i="6"/>
  <c r="N450" i="6"/>
  <c r="G451" i="6"/>
  <c r="H451" i="6"/>
  <c r="I451" i="6"/>
  <c r="J451" i="6"/>
  <c r="K451" i="6"/>
  <c r="L451" i="6"/>
  <c r="M451" i="6"/>
  <c r="N451" i="6"/>
  <c r="G452" i="6"/>
  <c r="H452" i="6"/>
  <c r="I452" i="6"/>
  <c r="J452" i="6"/>
  <c r="K452" i="6"/>
  <c r="L452" i="6"/>
  <c r="M452" i="6"/>
  <c r="N452" i="6"/>
  <c r="G453" i="6"/>
  <c r="H453" i="6"/>
  <c r="I453" i="6"/>
  <c r="J453" i="6"/>
  <c r="K453" i="6"/>
  <c r="L453" i="6"/>
  <c r="M453" i="6"/>
  <c r="N453" i="6"/>
  <c r="G454" i="6"/>
  <c r="H454" i="6"/>
  <c r="I454" i="6"/>
  <c r="J454" i="6"/>
  <c r="K454" i="6"/>
  <c r="L454" i="6"/>
  <c r="M454" i="6"/>
  <c r="N454" i="6"/>
  <c r="G455" i="6"/>
  <c r="H455" i="6"/>
  <c r="I455" i="6"/>
  <c r="J455" i="6"/>
  <c r="K455" i="6"/>
  <c r="L455" i="6"/>
  <c r="M455" i="6"/>
  <c r="N455" i="6"/>
  <c r="G456" i="6"/>
  <c r="H456" i="6"/>
  <c r="I456" i="6"/>
  <c r="J456" i="6"/>
  <c r="K456" i="6"/>
  <c r="L456" i="6"/>
  <c r="M456" i="6"/>
  <c r="N456" i="6"/>
  <c r="G457" i="6"/>
  <c r="H457" i="6"/>
  <c r="I457" i="6"/>
  <c r="J457" i="6"/>
  <c r="K457" i="6"/>
  <c r="L457" i="6"/>
  <c r="M457" i="6"/>
  <c r="N457" i="6"/>
  <c r="G458" i="6"/>
  <c r="H458" i="6"/>
  <c r="I458" i="6"/>
  <c r="J458" i="6"/>
  <c r="K458" i="6"/>
  <c r="L458" i="6"/>
  <c r="M458" i="6"/>
  <c r="N458" i="6"/>
  <c r="G459" i="6"/>
  <c r="H459" i="6"/>
  <c r="I459" i="6"/>
  <c r="J459" i="6"/>
  <c r="K459" i="6"/>
  <c r="L459" i="6"/>
  <c r="M459" i="6"/>
  <c r="N459" i="6"/>
  <c r="G460" i="6"/>
  <c r="H460" i="6"/>
  <c r="I460" i="6"/>
  <c r="J460" i="6"/>
  <c r="K460" i="6"/>
  <c r="L460" i="6"/>
  <c r="M460" i="6"/>
  <c r="N460" i="6"/>
  <c r="G461" i="6"/>
  <c r="H461" i="6"/>
  <c r="I461" i="6"/>
  <c r="J461" i="6"/>
  <c r="K461" i="6"/>
  <c r="L461" i="6"/>
  <c r="M461" i="6"/>
  <c r="N461" i="6"/>
  <c r="G462" i="6"/>
  <c r="H462" i="6"/>
  <c r="I462" i="6"/>
  <c r="J462" i="6"/>
  <c r="K462" i="6"/>
  <c r="L462" i="6"/>
  <c r="M462" i="6"/>
  <c r="N462" i="6"/>
  <c r="G463" i="6"/>
  <c r="H463" i="6"/>
  <c r="I463" i="6"/>
  <c r="J463" i="6"/>
  <c r="K463" i="6"/>
  <c r="L463" i="6"/>
  <c r="M463" i="6"/>
  <c r="N463" i="6"/>
  <c r="G464" i="6"/>
  <c r="H464" i="6"/>
  <c r="I464" i="6"/>
  <c r="J464" i="6"/>
  <c r="K464" i="6"/>
  <c r="L464" i="6"/>
  <c r="M464" i="6"/>
  <c r="N464" i="6"/>
  <c r="G465" i="6"/>
  <c r="H465" i="6"/>
  <c r="I465" i="6"/>
  <c r="J465" i="6"/>
  <c r="K465" i="6"/>
  <c r="L465" i="6"/>
  <c r="M465" i="6"/>
  <c r="N465" i="6"/>
  <c r="G466" i="6"/>
  <c r="H466" i="6"/>
  <c r="I466" i="6"/>
  <c r="J466" i="6"/>
  <c r="K466" i="6"/>
  <c r="L466" i="6"/>
  <c r="M466" i="6"/>
  <c r="N466" i="6"/>
  <c r="G467" i="6"/>
  <c r="H467" i="6"/>
  <c r="I467" i="6"/>
  <c r="J467" i="6"/>
  <c r="K467" i="6"/>
  <c r="L467" i="6"/>
  <c r="M467" i="6"/>
  <c r="N467" i="6"/>
  <c r="G468" i="6"/>
  <c r="H468" i="6"/>
  <c r="I468" i="6"/>
  <c r="J468" i="6"/>
  <c r="K468" i="6"/>
  <c r="L468" i="6"/>
  <c r="M468" i="6"/>
  <c r="N468" i="6"/>
  <c r="G469" i="6"/>
  <c r="H469" i="6"/>
  <c r="I469" i="6"/>
  <c r="J469" i="6"/>
  <c r="K469" i="6"/>
  <c r="L469" i="6"/>
  <c r="M469" i="6"/>
  <c r="N469" i="6"/>
  <c r="G470" i="6"/>
  <c r="H470" i="6"/>
  <c r="I470" i="6"/>
  <c r="J470" i="6"/>
  <c r="K470" i="6"/>
  <c r="L470" i="6"/>
  <c r="M470" i="6"/>
  <c r="N470" i="6"/>
  <c r="G471" i="6"/>
  <c r="H471" i="6"/>
  <c r="I471" i="6"/>
  <c r="J471" i="6"/>
  <c r="K471" i="6"/>
  <c r="L471" i="6"/>
  <c r="M471" i="6"/>
  <c r="N471" i="6"/>
  <c r="G472" i="6"/>
  <c r="H472" i="6"/>
  <c r="I472" i="6"/>
  <c r="J472" i="6"/>
  <c r="K472" i="6"/>
  <c r="L472" i="6"/>
  <c r="M472" i="6"/>
  <c r="N472" i="6"/>
  <c r="G473" i="6"/>
  <c r="H473" i="6"/>
  <c r="I473" i="6"/>
  <c r="J473" i="6"/>
  <c r="K473" i="6"/>
  <c r="L473" i="6"/>
  <c r="M473" i="6"/>
  <c r="N473" i="6"/>
  <c r="G474" i="6"/>
  <c r="H474" i="6"/>
  <c r="I474" i="6"/>
  <c r="J474" i="6"/>
  <c r="K474" i="6"/>
  <c r="L474" i="6"/>
  <c r="M474" i="6"/>
  <c r="N474" i="6"/>
  <c r="G475" i="6"/>
  <c r="H475" i="6"/>
  <c r="I475" i="6"/>
  <c r="J475" i="6"/>
  <c r="K475" i="6"/>
  <c r="L475" i="6"/>
  <c r="M475" i="6"/>
  <c r="N475" i="6"/>
  <c r="G476" i="6"/>
  <c r="H476" i="6"/>
  <c r="I476" i="6"/>
  <c r="J476" i="6"/>
  <c r="K476" i="6"/>
  <c r="L476" i="6"/>
  <c r="M476" i="6"/>
  <c r="N476" i="6"/>
  <c r="G477" i="6"/>
  <c r="H477" i="6"/>
  <c r="I477" i="6"/>
  <c r="J477" i="6"/>
  <c r="K477" i="6"/>
  <c r="L477" i="6"/>
  <c r="M477" i="6"/>
  <c r="N477" i="6"/>
  <c r="G478" i="6"/>
  <c r="H478" i="6"/>
  <c r="I478" i="6"/>
  <c r="J478" i="6"/>
  <c r="K478" i="6"/>
  <c r="L478" i="6"/>
  <c r="M478" i="6"/>
  <c r="N478" i="6"/>
  <c r="G479" i="6"/>
  <c r="H479" i="6"/>
  <c r="I479" i="6"/>
  <c r="J479" i="6"/>
  <c r="K479" i="6"/>
  <c r="L479" i="6"/>
  <c r="M479" i="6"/>
  <c r="N479" i="6"/>
  <c r="G480" i="6"/>
  <c r="H480" i="6"/>
  <c r="I480" i="6"/>
  <c r="J480" i="6"/>
  <c r="K480" i="6"/>
  <c r="L480" i="6"/>
  <c r="M480" i="6"/>
  <c r="N480" i="6"/>
  <c r="G481" i="6"/>
  <c r="H481" i="6"/>
  <c r="I481" i="6"/>
  <c r="J481" i="6"/>
  <c r="K481" i="6"/>
  <c r="L481" i="6"/>
  <c r="M481" i="6"/>
  <c r="N481" i="6"/>
  <c r="G482" i="6"/>
  <c r="H482" i="6"/>
  <c r="I482" i="6"/>
  <c r="J482" i="6"/>
  <c r="K482" i="6"/>
  <c r="L482" i="6"/>
  <c r="M482" i="6"/>
  <c r="N482" i="6"/>
  <c r="G483" i="6"/>
  <c r="H483" i="6"/>
  <c r="I483" i="6"/>
  <c r="J483" i="6"/>
  <c r="K483" i="6"/>
  <c r="L483" i="6"/>
  <c r="M483" i="6"/>
  <c r="N483" i="6"/>
  <c r="G484" i="6"/>
  <c r="H484" i="6"/>
  <c r="I484" i="6"/>
  <c r="J484" i="6"/>
  <c r="K484" i="6"/>
  <c r="L484" i="6"/>
  <c r="M484" i="6"/>
  <c r="N484" i="6"/>
  <c r="G485" i="6"/>
  <c r="H485" i="6"/>
  <c r="I485" i="6"/>
  <c r="J485" i="6"/>
  <c r="K485" i="6"/>
  <c r="L485" i="6"/>
  <c r="M485" i="6"/>
  <c r="N485" i="6"/>
  <c r="G486" i="6"/>
  <c r="H486" i="6"/>
  <c r="I486" i="6"/>
  <c r="J486" i="6"/>
  <c r="K486" i="6"/>
  <c r="L486" i="6"/>
  <c r="M486" i="6"/>
  <c r="N486" i="6"/>
  <c r="G487" i="6"/>
  <c r="H487" i="6"/>
  <c r="I487" i="6"/>
  <c r="J487" i="6"/>
  <c r="K487" i="6"/>
  <c r="L487" i="6"/>
  <c r="M487" i="6"/>
  <c r="N487" i="6"/>
  <c r="G488" i="6"/>
  <c r="H488" i="6"/>
  <c r="I488" i="6"/>
  <c r="J488" i="6"/>
  <c r="K488" i="6"/>
  <c r="L488" i="6"/>
  <c r="M488" i="6"/>
  <c r="N488" i="6"/>
  <c r="G489" i="6"/>
  <c r="H489" i="6"/>
  <c r="I489" i="6"/>
  <c r="J489" i="6"/>
  <c r="K489" i="6"/>
  <c r="L489" i="6"/>
  <c r="M489" i="6"/>
  <c r="N489" i="6"/>
  <c r="G490" i="6"/>
  <c r="H490" i="6"/>
  <c r="I490" i="6"/>
  <c r="J490" i="6"/>
  <c r="K490" i="6"/>
  <c r="L490" i="6"/>
  <c r="M490" i="6"/>
  <c r="N490" i="6"/>
  <c r="G491" i="6"/>
  <c r="H491" i="6"/>
  <c r="I491" i="6"/>
  <c r="J491" i="6"/>
  <c r="K491" i="6"/>
  <c r="L491" i="6"/>
  <c r="M491" i="6"/>
  <c r="N491" i="6"/>
  <c r="G492" i="6"/>
  <c r="H492" i="6"/>
  <c r="I492" i="6"/>
  <c r="J492" i="6"/>
  <c r="K492" i="6"/>
  <c r="L492" i="6"/>
  <c r="M492" i="6"/>
  <c r="N492" i="6"/>
  <c r="G493" i="6"/>
  <c r="H493" i="6"/>
  <c r="I493" i="6"/>
  <c r="J493" i="6"/>
  <c r="K493" i="6"/>
  <c r="L493" i="6"/>
  <c r="M493" i="6"/>
  <c r="N493" i="6"/>
  <c r="G494" i="6"/>
  <c r="H494" i="6"/>
  <c r="I494" i="6"/>
  <c r="J494" i="6"/>
  <c r="K494" i="6"/>
  <c r="L494" i="6"/>
  <c r="M494" i="6"/>
  <c r="N494" i="6"/>
  <c r="G495" i="6"/>
  <c r="H495" i="6"/>
  <c r="I495" i="6"/>
  <c r="J495" i="6"/>
  <c r="K495" i="6"/>
  <c r="L495" i="6"/>
  <c r="M495" i="6"/>
  <c r="N495" i="6"/>
  <c r="G496" i="6"/>
  <c r="H496" i="6"/>
  <c r="I496" i="6"/>
  <c r="J496" i="6"/>
  <c r="K496" i="6"/>
  <c r="L496" i="6"/>
  <c r="M496" i="6"/>
  <c r="N496" i="6"/>
  <c r="G497" i="6"/>
  <c r="H497" i="6"/>
  <c r="I497" i="6"/>
  <c r="J497" i="6"/>
  <c r="K497" i="6"/>
  <c r="L497" i="6"/>
  <c r="M497" i="6"/>
  <c r="N497" i="6"/>
  <c r="G498" i="6"/>
  <c r="H498" i="6"/>
  <c r="I498" i="6"/>
  <c r="J498" i="6"/>
  <c r="K498" i="6"/>
  <c r="L498" i="6"/>
  <c r="M498" i="6"/>
  <c r="N498" i="6"/>
  <c r="G499" i="6"/>
  <c r="H499" i="6"/>
  <c r="I499" i="6"/>
  <c r="J499" i="6"/>
  <c r="K499" i="6"/>
  <c r="L499" i="6"/>
  <c r="M499" i="6"/>
  <c r="N499" i="6"/>
  <c r="G500" i="6"/>
  <c r="H500" i="6"/>
  <c r="I500" i="6"/>
  <c r="J500" i="6"/>
  <c r="K500" i="6"/>
  <c r="L500" i="6"/>
  <c r="M500" i="6"/>
  <c r="N500" i="6"/>
  <c r="G501" i="6"/>
  <c r="H501" i="6"/>
  <c r="I501" i="6"/>
  <c r="J501" i="6"/>
  <c r="K501" i="6"/>
  <c r="L501" i="6"/>
  <c r="M501" i="6"/>
  <c r="N501" i="6"/>
  <c r="G502" i="6"/>
  <c r="H502" i="6"/>
  <c r="I502" i="6"/>
  <c r="J502" i="6"/>
  <c r="K502" i="6"/>
  <c r="L502" i="6"/>
  <c r="M502" i="6"/>
  <c r="N502" i="6"/>
  <c r="G503" i="6"/>
  <c r="H503" i="6"/>
  <c r="I503" i="6"/>
  <c r="J503" i="6"/>
  <c r="K503" i="6"/>
  <c r="L503" i="6"/>
  <c r="M503" i="6"/>
  <c r="N503" i="6"/>
  <c r="G504" i="6"/>
  <c r="H504" i="6"/>
  <c r="I504" i="6"/>
  <c r="J504" i="6"/>
  <c r="K504" i="6"/>
  <c r="L504" i="6"/>
  <c r="M504" i="6"/>
  <c r="N504" i="6"/>
  <c r="G505" i="6"/>
  <c r="H505" i="6"/>
  <c r="I505" i="6"/>
  <c r="J505" i="6"/>
  <c r="K505" i="6"/>
  <c r="L505" i="6"/>
  <c r="M505" i="6"/>
  <c r="N505" i="6"/>
  <c r="G506" i="6"/>
  <c r="H506" i="6"/>
  <c r="I506" i="6"/>
  <c r="J506" i="6"/>
  <c r="K506" i="6"/>
  <c r="L506" i="6"/>
  <c r="M506" i="6"/>
  <c r="N506" i="6"/>
  <c r="G507" i="6"/>
  <c r="H507" i="6"/>
  <c r="I507" i="6"/>
  <c r="J507" i="6"/>
  <c r="K507" i="6"/>
  <c r="L507" i="6"/>
  <c r="M507" i="6"/>
  <c r="N507" i="6"/>
  <c r="G508" i="6"/>
  <c r="H508" i="6"/>
  <c r="I508" i="6"/>
  <c r="J508" i="6"/>
  <c r="K508" i="6"/>
  <c r="L508" i="6"/>
  <c r="M508" i="6"/>
  <c r="N508" i="6"/>
  <c r="G509" i="6"/>
  <c r="H509" i="6"/>
  <c r="I509" i="6"/>
  <c r="J509" i="6"/>
  <c r="K509" i="6"/>
  <c r="L509" i="6"/>
  <c r="M509" i="6"/>
  <c r="N509" i="6"/>
  <c r="G510" i="6"/>
  <c r="H510" i="6"/>
  <c r="I510" i="6"/>
  <c r="J510" i="6"/>
  <c r="K510" i="6"/>
  <c r="L510" i="6"/>
  <c r="M510" i="6"/>
  <c r="N510" i="6"/>
  <c r="G511" i="6"/>
  <c r="H511" i="6"/>
  <c r="I511" i="6"/>
  <c r="J511" i="6"/>
  <c r="K511" i="6"/>
  <c r="L511" i="6"/>
  <c r="M511" i="6"/>
  <c r="N511" i="6"/>
  <c r="G512" i="6"/>
  <c r="H512" i="6"/>
  <c r="I512" i="6"/>
  <c r="J512" i="6"/>
  <c r="K512" i="6"/>
  <c r="L512" i="6"/>
  <c r="M512" i="6"/>
  <c r="N512" i="6"/>
  <c r="G513" i="6"/>
  <c r="H513" i="6"/>
  <c r="I513" i="6"/>
  <c r="J513" i="6"/>
  <c r="K513" i="6"/>
  <c r="L513" i="6"/>
  <c r="M513" i="6"/>
  <c r="N513" i="6"/>
  <c r="G514" i="6"/>
  <c r="H514" i="6"/>
  <c r="I514" i="6"/>
  <c r="J514" i="6"/>
  <c r="K514" i="6"/>
  <c r="L514" i="6"/>
  <c r="M514" i="6"/>
  <c r="N514" i="6"/>
  <c r="G515" i="6"/>
  <c r="H515" i="6"/>
  <c r="I515" i="6"/>
  <c r="J515" i="6"/>
  <c r="K515" i="6"/>
  <c r="L515" i="6"/>
  <c r="M515" i="6"/>
  <c r="N515" i="6"/>
  <c r="G516" i="6"/>
  <c r="H516" i="6"/>
  <c r="I516" i="6"/>
  <c r="J516" i="6"/>
  <c r="K516" i="6"/>
  <c r="L516" i="6"/>
  <c r="M516" i="6"/>
  <c r="N516" i="6"/>
  <c r="G517" i="6"/>
  <c r="H517" i="6"/>
  <c r="I517" i="6"/>
  <c r="J517" i="6"/>
  <c r="K517" i="6"/>
  <c r="L517" i="6"/>
  <c r="M517" i="6"/>
  <c r="N517" i="6"/>
  <c r="G518" i="6"/>
  <c r="H518" i="6"/>
  <c r="I518" i="6"/>
  <c r="J518" i="6"/>
  <c r="K518" i="6"/>
  <c r="L518" i="6"/>
  <c r="M518" i="6"/>
  <c r="N518" i="6"/>
  <c r="G519" i="6"/>
  <c r="H519" i="6"/>
  <c r="I519" i="6"/>
  <c r="J519" i="6"/>
  <c r="K519" i="6"/>
  <c r="L519" i="6"/>
  <c r="M519" i="6"/>
  <c r="N519" i="6"/>
  <c r="G520" i="6"/>
  <c r="H520" i="6"/>
  <c r="I520" i="6"/>
  <c r="J520" i="6"/>
  <c r="K520" i="6"/>
  <c r="L520" i="6"/>
  <c r="M520" i="6"/>
  <c r="N520" i="6"/>
  <c r="G521" i="6"/>
  <c r="H521" i="6"/>
  <c r="I521" i="6"/>
  <c r="J521" i="6"/>
  <c r="K521" i="6"/>
  <c r="L521" i="6"/>
  <c r="M521" i="6"/>
  <c r="N521" i="6"/>
  <c r="G522" i="6"/>
  <c r="H522" i="6"/>
  <c r="I522" i="6"/>
  <c r="J522" i="6"/>
  <c r="K522" i="6"/>
  <c r="L522" i="6"/>
  <c r="M522" i="6"/>
  <c r="N522" i="6"/>
  <c r="G523" i="6"/>
  <c r="H523" i="6"/>
  <c r="I523" i="6"/>
  <c r="J523" i="6"/>
  <c r="K523" i="6"/>
  <c r="L523" i="6"/>
  <c r="M523" i="6"/>
  <c r="N523" i="6"/>
  <c r="G524" i="6"/>
  <c r="H524" i="6"/>
  <c r="I524" i="6"/>
  <c r="J524" i="6"/>
  <c r="K524" i="6"/>
  <c r="L524" i="6"/>
  <c r="M524" i="6"/>
  <c r="N524" i="6"/>
  <c r="G525" i="6"/>
  <c r="H525" i="6"/>
  <c r="I525" i="6"/>
  <c r="J525" i="6"/>
  <c r="K525" i="6"/>
  <c r="L525" i="6"/>
  <c r="M525" i="6"/>
  <c r="N525" i="6"/>
  <c r="G526" i="6"/>
  <c r="H526" i="6"/>
  <c r="I526" i="6"/>
  <c r="J526" i="6"/>
  <c r="K526" i="6"/>
  <c r="L526" i="6"/>
  <c r="M526" i="6"/>
  <c r="N526" i="6"/>
  <c r="G527" i="6"/>
  <c r="H527" i="6"/>
  <c r="I527" i="6"/>
  <c r="J527" i="6"/>
  <c r="K527" i="6"/>
  <c r="L527" i="6"/>
  <c r="M527" i="6"/>
  <c r="N527" i="6"/>
  <c r="G528" i="6"/>
  <c r="H528" i="6"/>
  <c r="I528" i="6"/>
  <c r="J528" i="6"/>
  <c r="K528" i="6"/>
  <c r="L528" i="6"/>
  <c r="M528" i="6"/>
  <c r="N528" i="6"/>
  <c r="G529" i="6"/>
  <c r="H529" i="6"/>
  <c r="I529" i="6"/>
  <c r="J529" i="6"/>
  <c r="K529" i="6"/>
  <c r="L529" i="6"/>
  <c r="M529" i="6"/>
  <c r="N529" i="6"/>
  <c r="G530" i="6"/>
  <c r="H530" i="6"/>
  <c r="I530" i="6"/>
  <c r="J530" i="6"/>
  <c r="K530" i="6"/>
  <c r="L530" i="6"/>
  <c r="M530" i="6"/>
  <c r="N530" i="6"/>
  <c r="G531" i="6"/>
  <c r="H531" i="6"/>
  <c r="I531" i="6"/>
  <c r="J531" i="6"/>
  <c r="K531" i="6"/>
  <c r="L531" i="6"/>
  <c r="M531" i="6"/>
  <c r="N531" i="6"/>
  <c r="G532" i="6"/>
  <c r="H532" i="6"/>
  <c r="I532" i="6"/>
  <c r="J532" i="6"/>
  <c r="K532" i="6"/>
  <c r="L532" i="6"/>
  <c r="M532" i="6"/>
  <c r="N532" i="6"/>
  <c r="G533" i="6"/>
  <c r="H533" i="6"/>
  <c r="I533" i="6"/>
  <c r="J533" i="6"/>
  <c r="K533" i="6"/>
  <c r="L533" i="6"/>
  <c r="M533" i="6"/>
  <c r="N533" i="6"/>
  <c r="G534" i="6"/>
  <c r="H534" i="6"/>
  <c r="I534" i="6"/>
  <c r="J534" i="6"/>
  <c r="K534" i="6"/>
  <c r="L534" i="6"/>
  <c r="M534" i="6"/>
  <c r="N534" i="6"/>
  <c r="G535" i="6"/>
  <c r="H535" i="6"/>
  <c r="I535" i="6"/>
  <c r="J535" i="6"/>
  <c r="K535" i="6"/>
  <c r="L535" i="6"/>
  <c r="M535" i="6"/>
  <c r="N535" i="6"/>
  <c r="G536" i="6"/>
  <c r="H536" i="6"/>
  <c r="I536" i="6"/>
  <c r="J536" i="6"/>
  <c r="K536" i="6"/>
  <c r="L536" i="6"/>
  <c r="M536" i="6"/>
  <c r="N536" i="6"/>
  <c r="G537" i="6"/>
  <c r="H537" i="6"/>
  <c r="I537" i="6"/>
  <c r="J537" i="6"/>
  <c r="K537" i="6"/>
  <c r="L537" i="6"/>
  <c r="M537" i="6"/>
  <c r="N537" i="6"/>
  <c r="G538" i="6"/>
  <c r="H538" i="6"/>
  <c r="I538" i="6"/>
  <c r="J538" i="6"/>
  <c r="K538" i="6"/>
  <c r="L538" i="6"/>
  <c r="M538" i="6"/>
  <c r="N538" i="6"/>
  <c r="G539" i="6"/>
  <c r="H539" i="6"/>
  <c r="I539" i="6"/>
  <c r="J539" i="6"/>
  <c r="K539" i="6"/>
  <c r="L539" i="6"/>
  <c r="M539" i="6"/>
  <c r="N539" i="6"/>
  <c r="G540" i="6"/>
  <c r="H540" i="6"/>
  <c r="I540" i="6"/>
  <c r="J540" i="6"/>
  <c r="K540" i="6"/>
  <c r="L540" i="6"/>
  <c r="M540" i="6"/>
  <c r="N540" i="6"/>
  <c r="G541" i="6"/>
  <c r="H541" i="6"/>
  <c r="I541" i="6"/>
  <c r="J541" i="6"/>
  <c r="K541" i="6"/>
  <c r="L541" i="6"/>
  <c r="M541" i="6"/>
  <c r="N541" i="6"/>
  <c r="G542" i="6"/>
  <c r="H542" i="6"/>
  <c r="I542" i="6"/>
  <c r="J542" i="6"/>
  <c r="K542" i="6"/>
  <c r="L542" i="6"/>
  <c r="M542" i="6"/>
  <c r="N542" i="6"/>
  <c r="G543" i="6"/>
  <c r="H543" i="6"/>
  <c r="I543" i="6"/>
  <c r="J543" i="6"/>
  <c r="K543" i="6"/>
  <c r="L543" i="6"/>
  <c r="M543" i="6"/>
  <c r="N543" i="6"/>
  <c r="G544" i="6"/>
  <c r="H544" i="6"/>
  <c r="I544" i="6"/>
  <c r="J544" i="6"/>
  <c r="K544" i="6"/>
  <c r="L544" i="6"/>
  <c r="M544" i="6"/>
  <c r="N544" i="6"/>
  <c r="G545" i="6"/>
  <c r="H545" i="6"/>
  <c r="I545" i="6"/>
  <c r="J545" i="6"/>
  <c r="K545" i="6"/>
  <c r="L545" i="6"/>
  <c r="M545" i="6"/>
  <c r="N545" i="6"/>
  <c r="G546" i="6"/>
  <c r="H546" i="6"/>
  <c r="I546" i="6"/>
  <c r="J546" i="6"/>
  <c r="K546" i="6"/>
  <c r="L546" i="6"/>
  <c r="M546" i="6"/>
  <c r="N546" i="6"/>
  <c r="G547" i="6"/>
  <c r="H547" i="6"/>
  <c r="I547" i="6"/>
  <c r="J547" i="6"/>
  <c r="K547" i="6"/>
  <c r="L547" i="6"/>
  <c r="M547" i="6"/>
  <c r="N547" i="6"/>
  <c r="G548" i="6"/>
  <c r="H548" i="6"/>
  <c r="I548" i="6"/>
  <c r="J548" i="6"/>
  <c r="K548" i="6"/>
  <c r="L548" i="6"/>
  <c r="M548" i="6"/>
  <c r="N548" i="6"/>
  <c r="G549" i="6"/>
  <c r="H549" i="6"/>
  <c r="I549" i="6"/>
  <c r="J549" i="6"/>
  <c r="K549" i="6"/>
  <c r="L549" i="6"/>
  <c r="M549" i="6"/>
  <c r="N549" i="6"/>
  <c r="G550" i="6"/>
  <c r="H550" i="6"/>
  <c r="I550" i="6"/>
  <c r="J550" i="6"/>
  <c r="K550" i="6"/>
  <c r="L550" i="6"/>
  <c r="M550" i="6"/>
  <c r="N550" i="6"/>
  <c r="G551" i="6"/>
  <c r="H551" i="6"/>
  <c r="I551" i="6"/>
  <c r="J551" i="6"/>
  <c r="K551" i="6"/>
  <c r="L551" i="6"/>
  <c r="M551" i="6"/>
  <c r="N551" i="6"/>
  <c r="G552" i="6"/>
  <c r="H552" i="6"/>
  <c r="I552" i="6"/>
  <c r="J552" i="6"/>
  <c r="K552" i="6"/>
  <c r="L552" i="6"/>
  <c r="M552" i="6"/>
  <c r="N552" i="6"/>
  <c r="G553" i="6"/>
  <c r="H553" i="6"/>
  <c r="I553" i="6"/>
  <c r="J553" i="6"/>
  <c r="K553" i="6"/>
  <c r="L553" i="6"/>
  <c r="M553" i="6"/>
  <c r="N553" i="6"/>
  <c r="G554" i="6"/>
  <c r="H554" i="6"/>
  <c r="I554" i="6"/>
  <c r="J554" i="6"/>
  <c r="K554" i="6"/>
  <c r="L554" i="6"/>
  <c r="M554" i="6"/>
  <c r="N554" i="6"/>
  <c r="G555" i="6"/>
  <c r="H555" i="6"/>
  <c r="I555" i="6"/>
  <c r="J555" i="6"/>
  <c r="K555" i="6"/>
  <c r="L555" i="6"/>
  <c r="M555" i="6"/>
  <c r="N555" i="6"/>
  <c r="G556" i="6"/>
  <c r="H556" i="6"/>
  <c r="I556" i="6"/>
  <c r="J556" i="6"/>
  <c r="K556" i="6"/>
  <c r="L556" i="6"/>
  <c r="M556" i="6"/>
  <c r="N556" i="6"/>
  <c r="G557" i="6"/>
  <c r="H557" i="6"/>
  <c r="I557" i="6"/>
  <c r="J557" i="6"/>
  <c r="K557" i="6"/>
  <c r="L557" i="6"/>
  <c r="M557" i="6"/>
  <c r="N557" i="6"/>
  <c r="G558" i="6"/>
  <c r="H558" i="6"/>
  <c r="I558" i="6"/>
  <c r="J558" i="6"/>
  <c r="K558" i="6"/>
  <c r="L558" i="6"/>
  <c r="M558" i="6"/>
  <c r="N558" i="6"/>
  <c r="G559" i="6"/>
  <c r="H559" i="6"/>
  <c r="I559" i="6"/>
  <c r="J559" i="6"/>
  <c r="K559" i="6"/>
  <c r="L559" i="6"/>
  <c r="M559" i="6"/>
  <c r="N559" i="6"/>
  <c r="G560" i="6"/>
  <c r="H560" i="6"/>
  <c r="I560" i="6"/>
  <c r="J560" i="6"/>
  <c r="K560" i="6"/>
  <c r="L560" i="6"/>
  <c r="M560" i="6"/>
  <c r="N560" i="6"/>
  <c r="G561" i="6"/>
  <c r="H561" i="6"/>
  <c r="I561" i="6"/>
  <c r="J561" i="6"/>
  <c r="K561" i="6"/>
  <c r="L561" i="6"/>
  <c r="M561" i="6"/>
  <c r="N561" i="6"/>
  <c r="G562" i="6"/>
  <c r="H562" i="6"/>
  <c r="I562" i="6"/>
  <c r="J562" i="6"/>
  <c r="K562" i="6"/>
  <c r="L562" i="6"/>
  <c r="M562" i="6"/>
  <c r="N562" i="6"/>
  <c r="G563" i="6"/>
  <c r="H563" i="6"/>
  <c r="I563" i="6"/>
  <c r="J563" i="6"/>
  <c r="K563" i="6"/>
  <c r="L563" i="6"/>
  <c r="M563" i="6"/>
  <c r="N563" i="6"/>
  <c r="G564" i="6"/>
  <c r="H564" i="6"/>
  <c r="I564" i="6"/>
  <c r="J564" i="6"/>
  <c r="K564" i="6"/>
  <c r="L564" i="6"/>
  <c r="M564" i="6"/>
  <c r="N564" i="6"/>
  <c r="G565" i="6"/>
  <c r="H565" i="6"/>
  <c r="I565" i="6"/>
  <c r="J565" i="6"/>
  <c r="K565" i="6"/>
  <c r="L565" i="6"/>
  <c r="M565" i="6"/>
  <c r="N565" i="6"/>
  <c r="G566" i="6"/>
  <c r="H566" i="6"/>
  <c r="I566" i="6"/>
  <c r="J566" i="6"/>
  <c r="K566" i="6"/>
  <c r="L566" i="6"/>
  <c r="M566" i="6"/>
  <c r="N566" i="6"/>
  <c r="G567" i="6"/>
  <c r="H567" i="6"/>
  <c r="I567" i="6"/>
  <c r="J567" i="6"/>
  <c r="K567" i="6"/>
  <c r="L567" i="6"/>
  <c r="M567" i="6"/>
  <c r="N567" i="6"/>
  <c r="G568" i="6"/>
  <c r="H568" i="6"/>
  <c r="I568" i="6"/>
  <c r="J568" i="6"/>
  <c r="K568" i="6"/>
  <c r="L568" i="6"/>
  <c r="M568" i="6"/>
  <c r="N568" i="6"/>
  <c r="G569" i="6"/>
  <c r="H569" i="6"/>
  <c r="I569" i="6"/>
  <c r="J569" i="6"/>
  <c r="K569" i="6"/>
  <c r="L569" i="6"/>
  <c r="M569" i="6"/>
  <c r="N569" i="6"/>
  <c r="G570" i="6"/>
  <c r="H570" i="6"/>
  <c r="I570" i="6"/>
  <c r="J570" i="6"/>
  <c r="K570" i="6"/>
  <c r="L570" i="6"/>
  <c r="M570" i="6"/>
  <c r="N570" i="6"/>
  <c r="G571" i="6"/>
  <c r="H571" i="6"/>
  <c r="I571" i="6"/>
  <c r="J571" i="6"/>
  <c r="K571" i="6"/>
  <c r="L571" i="6"/>
  <c r="M571" i="6"/>
  <c r="N571" i="6"/>
  <c r="G572" i="6"/>
  <c r="H572" i="6"/>
  <c r="I572" i="6"/>
  <c r="J572" i="6"/>
  <c r="K572" i="6"/>
  <c r="L572" i="6"/>
  <c r="M572" i="6"/>
  <c r="N572" i="6"/>
  <c r="G573" i="6"/>
  <c r="H573" i="6"/>
  <c r="I573" i="6"/>
  <c r="J573" i="6"/>
  <c r="K573" i="6"/>
  <c r="L573" i="6"/>
  <c r="M573" i="6"/>
  <c r="N573" i="6"/>
  <c r="G574" i="6"/>
  <c r="H574" i="6"/>
  <c r="I574" i="6"/>
  <c r="J574" i="6"/>
  <c r="K574" i="6"/>
  <c r="L574" i="6"/>
  <c r="M574" i="6"/>
  <c r="N574" i="6"/>
  <c r="G575" i="6"/>
  <c r="H575" i="6"/>
  <c r="I575" i="6"/>
  <c r="J575" i="6"/>
  <c r="K575" i="6"/>
  <c r="L575" i="6"/>
  <c r="M575" i="6"/>
  <c r="N575" i="6"/>
  <c r="G576" i="6"/>
  <c r="H576" i="6"/>
  <c r="I576" i="6"/>
  <c r="J576" i="6"/>
  <c r="K576" i="6"/>
  <c r="L576" i="6"/>
  <c r="M576" i="6"/>
  <c r="N576" i="6"/>
  <c r="G577" i="6"/>
  <c r="H577" i="6"/>
  <c r="I577" i="6"/>
  <c r="J577" i="6"/>
  <c r="K577" i="6"/>
  <c r="L577" i="6"/>
  <c r="M577" i="6"/>
  <c r="N577" i="6"/>
  <c r="G578" i="6"/>
  <c r="H578" i="6"/>
  <c r="I578" i="6"/>
  <c r="J578" i="6"/>
  <c r="K578" i="6"/>
  <c r="L578" i="6"/>
  <c r="M578" i="6"/>
  <c r="N578" i="6"/>
  <c r="G579" i="6"/>
  <c r="H579" i="6"/>
  <c r="I579" i="6"/>
  <c r="J579" i="6"/>
  <c r="K579" i="6"/>
  <c r="L579" i="6"/>
  <c r="M579" i="6"/>
  <c r="N579" i="6"/>
  <c r="G580" i="6"/>
  <c r="H580" i="6"/>
  <c r="I580" i="6"/>
  <c r="J580" i="6"/>
  <c r="K580" i="6"/>
  <c r="L580" i="6"/>
  <c r="M580" i="6"/>
  <c r="N580" i="6"/>
  <c r="G581" i="6"/>
  <c r="H581" i="6"/>
  <c r="I581" i="6"/>
  <c r="J581" i="6"/>
  <c r="K581" i="6"/>
  <c r="L581" i="6"/>
  <c r="M581" i="6"/>
  <c r="N581" i="6"/>
  <c r="G582" i="6"/>
  <c r="H582" i="6"/>
  <c r="I582" i="6"/>
  <c r="J582" i="6"/>
  <c r="K582" i="6"/>
  <c r="L582" i="6"/>
  <c r="M582" i="6"/>
  <c r="N582" i="6"/>
  <c r="G583" i="6"/>
  <c r="H583" i="6"/>
  <c r="I583" i="6"/>
  <c r="J583" i="6"/>
  <c r="K583" i="6"/>
  <c r="L583" i="6"/>
  <c r="M583" i="6"/>
  <c r="N583" i="6"/>
  <c r="G584" i="6"/>
  <c r="H584" i="6"/>
  <c r="I584" i="6"/>
  <c r="J584" i="6"/>
  <c r="K584" i="6"/>
  <c r="L584" i="6"/>
  <c r="M584" i="6"/>
  <c r="N584" i="6"/>
  <c r="G585" i="6"/>
  <c r="H585" i="6"/>
  <c r="I585" i="6"/>
  <c r="J585" i="6"/>
  <c r="K585" i="6"/>
  <c r="L585" i="6"/>
  <c r="M585" i="6"/>
  <c r="N585" i="6"/>
  <c r="G586" i="6"/>
  <c r="H586" i="6"/>
  <c r="I586" i="6"/>
  <c r="J586" i="6"/>
  <c r="K586" i="6"/>
  <c r="L586" i="6"/>
  <c r="M586" i="6"/>
  <c r="N586" i="6"/>
  <c r="G587" i="6"/>
  <c r="H587" i="6"/>
  <c r="I587" i="6"/>
  <c r="J587" i="6"/>
  <c r="K587" i="6"/>
  <c r="L587" i="6"/>
  <c r="M587" i="6"/>
  <c r="N587" i="6"/>
  <c r="G588" i="6"/>
  <c r="H588" i="6"/>
  <c r="I588" i="6"/>
  <c r="J588" i="6"/>
  <c r="K588" i="6"/>
  <c r="L588" i="6"/>
  <c r="M588" i="6"/>
  <c r="N588" i="6"/>
  <c r="G589" i="6"/>
  <c r="H589" i="6"/>
  <c r="I589" i="6"/>
  <c r="J589" i="6"/>
  <c r="K589" i="6"/>
  <c r="L589" i="6"/>
  <c r="M589" i="6"/>
  <c r="N589" i="6"/>
  <c r="G590" i="6"/>
  <c r="H590" i="6"/>
  <c r="I590" i="6"/>
  <c r="J590" i="6"/>
  <c r="K590" i="6"/>
  <c r="L590" i="6"/>
  <c r="M590" i="6"/>
  <c r="N590" i="6"/>
  <c r="G591" i="6"/>
  <c r="H591" i="6"/>
  <c r="I591" i="6"/>
  <c r="J591" i="6"/>
  <c r="K591" i="6"/>
  <c r="L591" i="6"/>
  <c r="M591" i="6"/>
  <c r="N591" i="6"/>
  <c r="G592" i="6"/>
  <c r="H592" i="6"/>
  <c r="I592" i="6"/>
  <c r="J592" i="6"/>
  <c r="K592" i="6"/>
  <c r="L592" i="6"/>
  <c r="M592" i="6"/>
  <c r="N592" i="6"/>
  <c r="G593" i="6"/>
  <c r="H593" i="6"/>
  <c r="I593" i="6"/>
  <c r="J593" i="6"/>
  <c r="K593" i="6"/>
  <c r="L593" i="6"/>
  <c r="M593" i="6"/>
  <c r="N593" i="6"/>
  <c r="G594" i="6"/>
  <c r="H594" i="6"/>
  <c r="I594" i="6"/>
  <c r="J594" i="6"/>
  <c r="K594" i="6"/>
  <c r="L594" i="6"/>
  <c r="M594" i="6"/>
  <c r="N594" i="6"/>
  <c r="G595" i="6"/>
  <c r="H595" i="6"/>
  <c r="I595" i="6"/>
  <c r="J595" i="6"/>
  <c r="K595" i="6"/>
  <c r="L595" i="6"/>
  <c r="M595" i="6"/>
  <c r="N595" i="6"/>
  <c r="G596" i="6"/>
  <c r="H596" i="6"/>
  <c r="I596" i="6"/>
  <c r="J596" i="6"/>
  <c r="K596" i="6"/>
  <c r="L596" i="6"/>
  <c r="M596" i="6"/>
  <c r="N596" i="6"/>
  <c r="G597" i="6"/>
  <c r="H597" i="6"/>
  <c r="I597" i="6"/>
  <c r="J597" i="6"/>
  <c r="K597" i="6"/>
  <c r="L597" i="6"/>
  <c r="M597" i="6"/>
  <c r="N597" i="6"/>
  <c r="G598" i="6"/>
  <c r="H598" i="6"/>
  <c r="I598" i="6"/>
  <c r="J598" i="6"/>
  <c r="K598" i="6"/>
  <c r="L598" i="6"/>
  <c r="M598" i="6"/>
  <c r="N598" i="6"/>
  <c r="G599" i="6"/>
  <c r="H599" i="6"/>
  <c r="I599" i="6"/>
  <c r="J599" i="6"/>
  <c r="K599" i="6"/>
  <c r="L599" i="6"/>
  <c r="M599" i="6"/>
  <c r="N599" i="6"/>
  <c r="G600" i="6"/>
  <c r="H600" i="6"/>
  <c r="I600" i="6"/>
  <c r="J600" i="6"/>
  <c r="K600" i="6"/>
  <c r="L600" i="6"/>
  <c r="M600" i="6"/>
  <c r="N600" i="6"/>
  <c r="G601" i="6"/>
  <c r="H601" i="6"/>
  <c r="I601" i="6"/>
  <c r="J601" i="6"/>
  <c r="K601" i="6"/>
  <c r="L601" i="6"/>
  <c r="M601" i="6"/>
  <c r="N601" i="6"/>
  <c r="G602" i="6"/>
  <c r="H602" i="6"/>
  <c r="I602" i="6"/>
  <c r="J602" i="6"/>
  <c r="K602" i="6"/>
  <c r="L602" i="6"/>
  <c r="M602" i="6"/>
  <c r="N602" i="6"/>
  <c r="G603" i="6"/>
  <c r="H603" i="6"/>
  <c r="I603" i="6"/>
  <c r="J603" i="6"/>
  <c r="K603" i="6"/>
  <c r="L603" i="6"/>
  <c r="M603" i="6"/>
  <c r="N603" i="6"/>
  <c r="G604" i="6"/>
  <c r="H604" i="6"/>
  <c r="I604" i="6"/>
  <c r="J604" i="6"/>
  <c r="K604" i="6"/>
  <c r="L604" i="6"/>
  <c r="M604" i="6"/>
  <c r="N604" i="6"/>
  <c r="G605" i="6"/>
  <c r="H605" i="6"/>
  <c r="I605" i="6"/>
  <c r="J605" i="6"/>
  <c r="K605" i="6"/>
  <c r="L605" i="6"/>
  <c r="M605" i="6"/>
  <c r="N605" i="6"/>
  <c r="G606" i="6"/>
  <c r="H606" i="6"/>
  <c r="I606" i="6"/>
  <c r="J606" i="6"/>
  <c r="K606" i="6"/>
  <c r="L606" i="6"/>
  <c r="M606" i="6"/>
  <c r="N606" i="6"/>
  <c r="G607" i="6"/>
  <c r="H607" i="6"/>
  <c r="I607" i="6"/>
  <c r="J607" i="6"/>
  <c r="K607" i="6"/>
  <c r="L607" i="6"/>
  <c r="M607" i="6"/>
  <c r="N607" i="6"/>
  <c r="G608" i="6"/>
  <c r="H608" i="6"/>
  <c r="I608" i="6"/>
  <c r="J608" i="6"/>
  <c r="K608" i="6"/>
  <c r="L608" i="6"/>
  <c r="M608" i="6"/>
  <c r="N608" i="6"/>
  <c r="G609" i="6"/>
  <c r="H609" i="6"/>
  <c r="I609" i="6"/>
  <c r="J609" i="6"/>
  <c r="K609" i="6"/>
  <c r="L609" i="6"/>
  <c r="M609" i="6"/>
  <c r="N609" i="6"/>
  <c r="G610" i="6"/>
  <c r="H610" i="6"/>
  <c r="I610" i="6"/>
  <c r="J610" i="6"/>
  <c r="K610" i="6"/>
  <c r="L610" i="6"/>
  <c r="M610" i="6"/>
  <c r="N610" i="6"/>
  <c r="G611" i="6"/>
  <c r="H611" i="6"/>
  <c r="I611" i="6"/>
  <c r="J611" i="6"/>
  <c r="K611" i="6"/>
  <c r="L611" i="6"/>
  <c r="M611" i="6"/>
  <c r="N611" i="6"/>
  <c r="G612" i="6"/>
  <c r="H612" i="6"/>
  <c r="I612" i="6"/>
  <c r="J612" i="6"/>
  <c r="K612" i="6"/>
  <c r="L612" i="6"/>
  <c r="M612" i="6"/>
  <c r="N612" i="6"/>
  <c r="G613" i="6"/>
  <c r="H613" i="6"/>
  <c r="I613" i="6"/>
  <c r="J613" i="6"/>
  <c r="K613" i="6"/>
  <c r="L613" i="6"/>
  <c r="M613" i="6"/>
  <c r="N613" i="6"/>
  <c r="G614" i="6"/>
  <c r="H614" i="6"/>
  <c r="I614" i="6"/>
  <c r="J614" i="6"/>
  <c r="K614" i="6"/>
  <c r="L614" i="6"/>
  <c r="M614" i="6"/>
  <c r="N614" i="6"/>
  <c r="G615" i="6"/>
  <c r="H615" i="6"/>
  <c r="I615" i="6"/>
  <c r="J615" i="6"/>
  <c r="K615" i="6"/>
  <c r="L615" i="6"/>
  <c r="M615" i="6"/>
  <c r="N615" i="6"/>
  <c r="G616" i="6"/>
  <c r="H616" i="6"/>
  <c r="I616" i="6"/>
  <c r="J616" i="6"/>
  <c r="K616" i="6"/>
  <c r="L616" i="6"/>
  <c r="M616" i="6"/>
  <c r="N616" i="6"/>
  <c r="G617" i="6"/>
  <c r="H617" i="6"/>
  <c r="I617" i="6"/>
  <c r="J617" i="6"/>
  <c r="K617" i="6"/>
  <c r="L617" i="6"/>
  <c r="M617" i="6"/>
  <c r="N617" i="6"/>
  <c r="G618" i="6"/>
  <c r="H618" i="6"/>
  <c r="I618" i="6"/>
  <c r="J618" i="6"/>
  <c r="K618" i="6"/>
  <c r="L618" i="6"/>
  <c r="M618" i="6"/>
  <c r="N618" i="6"/>
  <c r="G619" i="6"/>
  <c r="H619" i="6"/>
  <c r="I619" i="6"/>
  <c r="J619" i="6"/>
  <c r="K619" i="6"/>
  <c r="L619" i="6"/>
  <c r="M619" i="6"/>
  <c r="N619" i="6"/>
  <c r="G620" i="6"/>
  <c r="H620" i="6"/>
  <c r="I620" i="6"/>
  <c r="J620" i="6"/>
  <c r="K620" i="6"/>
  <c r="L620" i="6"/>
  <c r="M620" i="6"/>
  <c r="N620" i="6"/>
  <c r="G621" i="6"/>
  <c r="H621" i="6"/>
  <c r="I621" i="6"/>
  <c r="J621" i="6"/>
  <c r="K621" i="6"/>
  <c r="L621" i="6"/>
  <c r="M621" i="6"/>
  <c r="N621" i="6"/>
  <c r="G622" i="6"/>
  <c r="H622" i="6"/>
  <c r="I622" i="6"/>
  <c r="J622" i="6"/>
  <c r="K622" i="6"/>
  <c r="L622" i="6"/>
  <c r="M622" i="6"/>
  <c r="N622" i="6"/>
  <c r="G623" i="6"/>
  <c r="H623" i="6"/>
  <c r="I623" i="6"/>
  <c r="J623" i="6"/>
  <c r="K623" i="6"/>
  <c r="L623" i="6"/>
  <c r="M623" i="6"/>
  <c r="N623" i="6"/>
  <c r="G624" i="6"/>
  <c r="H624" i="6"/>
  <c r="I624" i="6"/>
  <c r="J624" i="6"/>
  <c r="K624" i="6"/>
  <c r="L624" i="6"/>
  <c r="M624" i="6"/>
  <c r="N624" i="6"/>
  <c r="G625" i="6"/>
  <c r="H625" i="6"/>
  <c r="I625" i="6"/>
  <c r="J625" i="6"/>
  <c r="K625" i="6"/>
  <c r="L625" i="6"/>
  <c r="M625" i="6"/>
  <c r="N625" i="6"/>
  <c r="G626" i="6"/>
  <c r="H626" i="6"/>
  <c r="I626" i="6"/>
  <c r="J626" i="6"/>
  <c r="K626" i="6"/>
  <c r="L626" i="6"/>
  <c r="M626" i="6"/>
  <c r="N626" i="6"/>
  <c r="G627" i="6"/>
  <c r="H627" i="6"/>
  <c r="I627" i="6"/>
  <c r="J627" i="6"/>
  <c r="K627" i="6"/>
  <c r="L627" i="6"/>
  <c r="M627" i="6"/>
  <c r="N627" i="6"/>
  <c r="G628" i="6"/>
  <c r="H628" i="6"/>
  <c r="I628" i="6"/>
  <c r="J628" i="6"/>
  <c r="K628" i="6"/>
  <c r="L628" i="6"/>
  <c r="M628" i="6"/>
  <c r="N628" i="6"/>
  <c r="G629" i="6"/>
  <c r="H629" i="6"/>
  <c r="I629" i="6"/>
  <c r="J629" i="6"/>
  <c r="K629" i="6"/>
  <c r="L629" i="6"/>
  <c r="M629" i="6"/>
  <c r="N629" i="6"/>
  <c r="G630" i="6"/>
  <c r="H630" i="6"/>
  <c r="I630" i="6"/>
  <c r="J630" i="6"/>
  <c r="K630" i="6"/>
  <c r="L630" i="6"/>
  <c r="M630" i="6"/>
  <c r="N630" i="6"/>
  <c r="G631" i="6"/>
  <c r="H631" i="6"/>
  <c r="I631" i="6"/>
  <c r="J631" i="6"/>
  <c r="K631" i="6"/>
  <c r="L631" i="6"/>
  <c r="M631" i="6"/>
  <c r="N631" i="6"/>
  <c r="G632" i="6"/>
  <c r="H632" i="6"/>
  <c r="I632" i="6"/>
  <c r="J632" i="6"/>
  <c r="K632" i="6"/>
  <c r="L632" i="6"/>
  <c r="M632" i="6"/>
  <c r="N632" i="6"/>
  <c r="G633" i="6"/>
  <c r="H633" i="6"/>
  <c r="I633" i="6"/>
  <c r="J633" i="6"/>
  <c r="K633" i="6"/>
  <c r="L633" i="6"/>
  <c r="M633" i="6"/>
  <c r="N633" i="6"/>
  <c r="G634" i="6"/>
  <c r="H634" i="6"/>
  <c r="I634" i="6"/>
  <c r="J634" i="6"/>
  <c r="K634" i="6"/>
  <c r="L634" i="6"/>
  <c r="M634" i="6"/>
  <c r="N634" i="6"/>
  <c r="G635" i="6"/>
  <c r="H635" i="6"/>
  <c r="I635" i="6"/>
  <c r="J635" i="6"/>
  <c r="K635" i="6"/>
  <c r="L635" i="6"/>
  <c r="M635" i="6"/>
  <c r="N635" i="6"/>
  <c r="G636" i="6"/>
  <c r="H636" i="6"/>
  <c r="I636" i="6"/>
  <c r="J636" i="6"/>
  <c r="K636" i="6"/>
  <c r="L636" i="6"/>
  <c r="M636" i="6"/>
  <c r="N636" i="6"/>
  <c r="G637" i="6"/>
  <c r="H637" i="6"/>
  <c r="I637" i="6"/>
  <c r="J637" i="6"/>
  <c r="K637" i="6"/>
  <c r="L637" i="6"/>
  <c r="M637" i="6"/>
  <c r="N637" i="6"/>
  <c r="G638" i="6"/>
  <c r="H638" i="6"/>
  <c r="I638" i="6"/>
  <c r="J638" i="6"/>
  <c r="K638" i="6"/>
  <c r="L638" i="6"/>
  <c r="M638" i="6"/>
  <c r="N638" i="6"/>
  <c r="G639" i="6"/>
  <c r="H639" i="6"/>
  <c r="I639" i="6"/>
  <c r="J639" i="6"/>
  <c r="K639" i="6"/>
  <c r="L639" i="6"/>
  <c r="M639" i="6"/>
  <c r="N639" i="6"/>
  <c r="G640" i="6"/>
  <c r="H640" i="6"/>
  <c r="I640" i="6"/>
  <c r="J640" i="6"/>
  <c r="K640" i="6"/>
  <c r="L640" i="6"/>
  <c r="M640" i="6"/>
  <c r="N640" i="6"/>
  <c r="G641" i="6"/>
  <c r="H641" i="6"/>
  <c r="I641" i="6"/>
  <c r="J641" i="6"/>
  <c r="K641" i="6"/>
  <c r="L641" i="6"/>
  <c r="M641" i="6"/>
  <c r="N641" i="6"/>
  <c r="G642" i="6"/>
  <c r="H642" i="6"/>
  <c r="I642" i="6"/>
  <c r="J642" i="6"/>
  <c r="K642" i="6"/>
  <c r="L642" i="6"/>
  <c r="M642" i="6"/>
  <c r="N642" i="6"/>
  <c r="G643" i="6"/>
  <c r="H643" i="6"/>
  <c r="I643" i="6"/>
  <c r="J643" i="6"/>
  <c r="K643" i="6"/>
  <c r="L643" i="6"/>
  <c r="M643" i="6"/>
  <c r="N643" i="6"/>
  <c r="G644" i="6"/>
  <c r="H644" i="6"/>
  <c r="I644" i="6"/>
  <c r="J644" i="6"/>
  <c r="K644" i="6"/>
  <c r="L644" i="6"/>
  <c r="M644" i="6"/>
  <c r="N644" i="6"/>
  <c r="G645" i="6"/>
  <c r="H645" i="6"/>
  <c r="I645" i="6"/>
  <c r="J645" i="6"/>
  <c r="K645" i="6"/>
  <c r="L645" i="6"/>
  <c r="M645" i="6"/>
  <c r="N645" i="6"/>
  <c r="G646" i="6"/>
  <c r="H646" i="6"/>
  <c r="I646" i="6"/>
  <c r="J646" i="6"/>
  <c r="K646" i="6"/>
  <c r="L646" i="6"/>
  <c r="M646" i="6"/>
  <c r="N646" i="6"/>
  <c r="G647" i="6"/>
  <c r="H647" i="6"/>
  <c r="I647" i="6"/>
  <c r="J647" i="6"/>
  <c r="K647" i="6"/>
  <c r="L647" i="6"/>
  <c r="M647" i="6"/>
  <c r="N647" i="6"/>
  <c r="G648" i="6"/>
  <c r="H648" i="6"/>
  <c r="I648" i="6"/>
  <c r="J648" i="6"/>
  <c r="K648" i="6"/>
  <c r="L648" i="6"/>
  <c r="M648" i="6"/>
  <c r="N648" i="6"/>
  <c r="G649" i="6"/>
  <c r="H649" i="6"/>
  <c r="I649" i="6"/>
  <c r="J649" i="6"/>
  <c r="K649" i="6"/>
  <c r="L649" i="6"/>
  <c r="M649" i="6"/>
  <c r="N649" i="6"/>
  <c r="G650" i="6"/>
  <c r="H650" i="6"/>
  <c r="I650" i="6"/>
  <c r="J650" i="6"/>
  <c r="K650" i="6"/>
  <c r="L650" i="6"/>
  <c r="M650" i="6"/>
  <c r="N650" i="6"/>
  <c r="G651" i="6"/>
  <c r="H651" i="6"/>
  <c r="I651" i="6"/>
  <c r="J651" i="6"/>
  <c r="K651" i="6"/>
  <c r="L651" i="6"/>
  <c r="M651" i="6"/>
  <c r="N651" i="6"/>
  <c r="G652" i="6"/>
  <c r="H652" i="6"/>
  <c r="I652" i="6"/>
  <c r="J652" i="6"/>
  <c r="K652" i="6"/>
  <c r="L652" i="6"/>
  <c r="M652" i="6"/>
  <c r="N652" i="6"/>
  <c r="G653" i="6"/>
  <c r="H653" i="6"/>
  <c r="I653" i="6"/>
  <c r="J653" i="6"/>
  <c r="K653" i="6"/>
  <c r="L653" i="6"/>
  <c r="M653" i="6"/>
  <c r="N653" i="6"/>
  <c r="G654" i="6"/>
  <c r="H654" i="6"/>
  <c r="I654" i="6"/>
  <c r="J654" i="6"/>
  <c r="K654" i="6"/>
  <c r="L654" i="6"/>
  <c r="M654" i="6"/>
  <c r="N654" i="6"/>
  <c r="G655" i="6"/>
  <c r="H655" i="6"/>
  <c r="I655" i="6"/>
  <c r="J655" i="6"/>
  <c r="K655" i="6"/>
  <c r="L655" i="6"/>
  <c r="M655" i="6"/>
  <c r="N655" i="6"/>
  <c r="G656" i="6"/>
  <c r="H656" i="6"/>
  <c r="I656" i="6"/>
  <c r="J656" i="6"/>
  <c r="K656" i="6"/>
  <c r="L656" i="6"/>
  <c r="M656" i="6"/>
  <c r="N656" i="6"/>
  <c r="G657" i="6"/>
  <c r="H657" i="6"/>
  <c r="I657" i="6"/>
  <c r="J657" i="6"/>
  <c r="K657" i="6"/>
  <c r="L657" i="6"/>
  <c r="M657" i="6"/>
  <c r="N657" i="6"/>
  <c r="G658" i="6"/>
  <c r="H658" i="6"/>
  <c r="I658" i="6"/>
  <c r="J658" i="6"/>
  <c r="K658" i="6"/>
  <c r="L658" i="6"/>
  <c r="M658" i="6"/>
  <c r="N658" i="6"/>
  <c r="G659" i="6"/>
  <c r="H659" i="6"/>
  <c r="I659" i="6"/>
  <c r="J659" i="6"/>
  <c r="K659" i="6"/>
  <c r="L659" i="6"/>
  <c r="M659" i="6"/>
  <c r="N659" i="6"/>
  <c r="G660" i="6"/>
  <c r="H660" i="6"/>
  <c r="I660" i="6"/>
  <c r="J660" i="6"/>
  <c r="K660" i="6"/>
  <c r="L660" i="6"/>
  <c r="M660" i="6"/>
  <c r="N660" i="6"/>
  <c r="G661" i="6"/>
  <c r="H661" i="6"/>
  <c r="I661" i="6"/>
  <c r="J661" i="6"/>
  <c r="K661" i="6"/>
  <c r="L661" i="6"/>
  <c r="M661" i="6"/>
  <c r="N661" i="6"/>
  <c r="G662" i="6"/>
  <c r="H662" i="6"/>
  <c r="I662" i="6"/>
  <c r="J662" i="6"/>
  <c r="K662" i="6"/>
  <c r="L662" i="6"/>
  <c r="M662" i="6"/>
  <c r="N662" i="6"/>
  <c r="G663" i="6"/>
  <c r="H663" i="6"/>
  <c r="I663" i="6"/>
  <c r="J663" i="6"/>
  <c r="K663" i="6"/>
  <c r="L663" i="6"/>
  <c r="M663" i="6"/>
  <c r="N663" i="6"/>
  <c r="G664" i="6"/>
  <c r="H664" i="6"/>
  <c r="I664" i="6"/>
  <c r="J664" i="6"/>
  <c r="K664" i="6"/>
  <c r="L664" i="6"/>
  <c r="M664" i="6"/>
  <c r="N664" i="6"/>
  <c r="G665" i="6"/>
  <c r="H665" i="6"/>
  <c r="I665" i="6"/>
  <c r="J665" i="6"/>
  <c r="K665" i="6"/>
  <c r="L665" i="6"/>
  <c r="M665" i="6"/>
  <c r="N665" i="6"/>
  <c r="G666" i="6"/>
  <c r="H666" i="6"/>
  <c r="I666" i="6"/>
  <c r="J666" i="6"/>
  <c r="K666" i="6"/>
  <c r="L666" i="6"/>
  <c r="M666" i="6"/>
  <c r="N666" i="6"/>
  <c r="G667" i="6"/>
  <c r="H667" i="6"/>
  <c r="I667" i="6"/>
  <c r="J667" i="6"/>
  <c r="K667" i="6"/>
  <c r="L667" i="6"/>
  <c r="M667" i="6"/>
  <c r="N667" i="6"/>
  <c r="G668" i="6"/>
  <c r="H668" i="6"/>
  <c r="I668" i="6"/>
  <c r="J668" i="6"/>
  <c r="K668" i="6"/>
  <c r="L668" i="6"/>
  <c r="M668" i="6"/>
  <c r="N668" i="6"/>
  <c r="G669" i="6"/>
  <c r="H669" i="6"/>
  <c r="I669" i="6"/>
  <c r="J669" i="6"/>
  <c r="K669" i="6"/>
  <c r="L669" i="6"/>
  <c r="M669" i="6"/>
  <c r="N669" i="6"/>
  <c r="G670" i="6"/>
  <c r="H670" i="6"/>
  <c r="I670" i="6"/>
  <c r="J670" i="6"/>
  <c r="K670" i="6"/>
  <c r="L670" i="6"/>
  <c r="M670" i="6"/>
  <c r="N670" i="6"/>
  <c r="G671" i="6"/>
  <c r="H671" i="6"/>
  <c r="I671" i="6"/>
  <c r="J671" i="6"/>
  <c r="K671" i="6"/>
  <c r="L671" i="6"/>
  <c r="M671" i="6"/>
  <c r="N671" i="6"/>
  <c r="G672" i="6"/>
  <c r="H672" i="6"/>
  <c r="I672" i="6"/>
  <c r="J672" i="6"/>
  <c r="K672" i="6"/>
  <c r="L672" i="6"/>
  <c r="M672" i="6"/>
  <c r="N672" i="6"/>
  <c r="G673" i="6"/>
  <c r="H673" i="6"/>
  <c r="I673" i="6"/>
  <c r="J673" i="6"/>
  <c r="K673" i="6"/>
  <c r="L673" i="6"/>
  <c r="M673" i="6"/>
  <c r="N673" i="6"/>
  <c r="G674" i="6"/>
  <c r="H674" i="6"/>
  <c r="I674" i="6"/>
  <c r="J674" i="6"/>
  <c r="K674" i="6"/>
  <c r="L674" i="6"/>
  <c r="M674" i="6"/>
  <c r="N674" i="6"/>
  <c r="G675" i="6"/>
  <c r="H675" i="6"/>
  <c r="I675" i="6"/>
  <c r="J675" i="6"/>
  <c r="K675" i="6"/>
  <c r="L675" i="6"/>
  <c r="M675" i="6"/>
  <c r="N675" i="6"/>
  <c r="G676" i="6"/>
  <c r="H676" i="6"/>
  <c r="I676" i="6"/>
  <c r="J676" i="6"/>
  <c r="K676" i="6"/>
  <c r="L676" i="6"/>
  <c r="M676" i="6"/>
  <c r="N676" i="6"/>
  <c r="G677" i="6"/>
  <c r="H677" i="6"/>
  <c r="I677" i="6"/>
  <c r="J677" i="6"/>
  <c r="K677" i="6"/>
  <c r="L677" i="6"/>
  <c r="M677" i="6"/>
  <c r="N677" i="6"/>
  <c r="G678" i="6"/>
  <c r="H678" i="6"/>
  <c r="I678" i="6"/>
  <c r="J678" i="6"/>
  <c r="K678" i="6"/>
  <c r="L678" i="6"/>
  <c r="M678" i="6"/>
  <c r="N678" i="6"/>
  <c r="G679" i="6"/>
  <c r="H679" i="6"/>
  <c r="I679" i="6"/>
  <c r="J679" i="6"/>
  <c r="K679" i="6"/>
  <c r="L679" i="6"/>
  <c r="M679" i="6"/>
  <c r="N679" i="6"/>
  <c r="G680" i="6"/>
  <c r="H680" i="6"/>
  <c r="I680" i="6"/>
  <c r="J680" i="6"/>
  <c r="K680" i="6"/>
  <c r="L680" i="6"/>
  <c r="M680" i="6"/>
  <c r="N680" i="6"/>
  <c r="G681" i="6"/>
  <c r="H681" i="6"/>
  <c r="I681" i="6"/>
  <c r="J681" i="6"/>
  <c r="K681" i="6"/>
  <c r="L681" i="6"/>
  <c r="M681" i="6"/>
  <c r="N681" i="6"/>
  <c r="G682" i="6"/>
  <c r="H682" i="6"/>
  <c r="I682" i="6"/>
  <c r="J682" i="6"/>
  <c r="K682" i="6"/>
  <c r="L682" i="6"/>
  <c r="M682" i="6"/>
  <c r="N682" i="6"/>
  <c r="G683" i="6"/>
  <c r="H683" i="6"/>
  <c r="I683" i="6"/>
  <c r="J683" i="6"/>
  <c r="K683" i="6"/>
  <c r="L683" i="6"/>
  <c r="M683" i="6"/>
  <c r="N683" i="6"/>
  <c r="G684" i="6"/>
  <c r="H684" i="6"/>
  <c r="I684" i="6"/>
  <c r="J684" i="6"/>
  <c r="K684" i="6"/>
  <c r="L684" i="6"/>
  <c r="M684" i="6"/>
  <c r="N684" i="6"/>
  <c r="G685" i="6"/>
  <c r="H685" i="6"/>
  <c r="I685" i="6"/>
  <c r="J685" i="6"/>
  <c r="K685" i="6"/>
  <c r="L685" i="6"/>
  <c r="M685" i="6"/>
  <c r="N685" i="6"/>
  <c r="G686" i="6"/>
  <c r="H686" i="6"/>
  <c r="I686" i="6"/>
  <c r="J686" i="6"/>
  <c r="K686" i="6"/>
  <c r="L686" i="6"/>
  <c r="M686" i="6"/>
  <c r="N686" i="6"/>
  <c r="G687" i="6"/>
  <c r="H687" i="6"/>
  <c r="I687" i="6"/>
  <c r="J687" i="6"/>
  <c r="K687" i="6"/>
  <c r="L687" i="6"/>
  <c r="M687" i="6"/>
  <c r="N687" i="6"/>
  <c r="G688" i="6"/>
  <c r="H688" i="6"/>
  <c r="I688" i="6"/>
  <c r="J688" i="6"/>
  <c r="K688" i="6"/>
  <c r="L688" i="6"/>
  <c r="M688" i="6"/>
  <c r="N688" i="6"/>
  <c r="G689" i="6"/>
  <c r="H689" i="6"/>
  <c r="I689" i="6"/>
  <c r="J689" i="6"/>
  <c r="K689" i="6"/>
  <c r="L689" i="6"/>
  <c r="M689" i="6"/>
  <c r="N689" i="6"/>
  <c r="G690" i="6"/>
  <c r="H690" i="6"/>
  <c r="I690" i="6"/>
  <c r="J690" i="6"/>
  <c r="K690" i="6"/>
  <c r="L690" i="6"/>
  <c r="M690" i="6"/>
  <c r="N690" i="6"/>
  <c r="G691" i="6"/>
  <c r="H691" i="6"/>
  <c r="I691" i="6"/>
  <c r="J691" i="6"/>
  <c r="K691" i="6"/>
  <c r="L691" i="6"/>
  <c r="M691" i="6"/>
  <c r="N691" i="6"/>
  <c r="G692" i="6"/>
  <c r="H692" i="6"/>
  <c r="I692" i="6"/>
  <c r="J692" i="6"/>
  <c r="K692" i="6"/>
  <c r="L692" i="6"/>
  <c r="M692" i="6"/>
  <c r="N692" i="6"/>
  <c r="G693" i="6"/>
  <c r="H693" i="6"/>
  <c r="I693" i="6"/>
  <c r="J693" i="6"/>
  <c r="K693" i="6"/>
  <c r="L693" i="6"/>
  <c r="M693" i="6"/>
  <c r="N693" i="6"/>
  <c r="G694" i="6"/>
  <c r="H694" i="6"/>
  <c r="I694" i="6"/>
  <c r="J694" i="6"/>
  <c r="K694" i="6"/>
  <c r="L694" i="6"/>
  <c r="M694" i="6"/>
  <c r="N694" i="6"/>
  <c r="G695" i="6"/>
  <c r="H695" i="6"/>
  <c r="I695" i="6"/>
  <c r="J695" i="6"/>
  <c r="K695" i="6"/>
  <c r="L695" i="6"/>
  <c r="M695" i="6"/>
  <c r="N695" i="6"/>
  <c r="G696" i="6"/>
  <c r="H696" i="6"/>
  <c r="I696" i="6"/>
  <c r="J696" i="6"/>
  <c r="K696" i="6"/>
  <c r="L696" i="6"/>
  <c r="M696" i="6"/>
  <c r="N696" i="6"/>
  <c r="G697" i="6"/>
  <c r="H697" i="6"/>
  <c r="I697" i="6"/>
  <c r="J697" i="6"/>
  <c r="K697" i="6"/>
  <c r="L697" i="6"/>
  <c r="M697" i="6"/>
  <c r="N697" i="6"/>
  <c r="G698" i="6"/>
  <c r="H698" i="6"/>
  <c r="I698" i="6"/>
  <c r="J698" i="6"/>
  <c r="K698" i="6"/>
  <c r="L698" i="6"/>
  <c r="M698" i="6"/>
  <c r="N698" i="6"/>
  <c r="G699" i="6"/>
  <c r="H699" i="6"/>
  <c r="I699" i="6"/>
  <c r="J699" i="6"/>
  <c r="K699" i="6"/>
  <c r="L699" i="6"/>
  <c r="M699" i="6"/>
  <c r="N699" i="6"/>
  <c r="G700" i="6"/>
  <c r="H700" i="6"/>
  <c r="I700" i="6"/>
  <c r="J700" i="6"/>
  <c r="K700" i="6"/>
  <c r="L700" i="6"/>
  <c r="M700" i="6"/>
  <c r="N700" i="6"/>
  <c r="G701" i="6"/>
  <c r="H701" i="6"/>
  <c r="I701" i="6"/>
  <c r="J701" i="6"/>
  <c r="K701" i="6"/>
  <c r="L701" i="6"/>
  <c r="M701" i="6"/>
  <c r="N701" i="6"/>
  <c r="G702" i="6"/>
  <c r="H702" i="6"/>
  <c r="I702" i="6"/>
  <c r="J702" i="6"/>
  <c r="K702" i="6"/>
  <c r="L702" i="6"/>
  <c r="M702" i="6"/>
  <c r="N702" i="6"/>
  <c r="G703" i="6"/>
  <c r="H703" i="6"/>
  <c r="I703" i="6"/>
  <c r="J703" i="6"/>
  <c r="K703" i="6"/>
  <c r="L703" i="6"/>
  <c r="M703" i="6"/>
  <c r="N703" i="6"/>
  <c r="G704" i="6"/>
  <c r="H704" i="6"/>
  <c r="I704" i="6"/>
  <c r="J704" i="6"/>
  <c r="K704" i="6"/>
  <c r="L704" i="6"/>
  <c r="M704" i="6"/>
  <c r="N704" i="6"/>
  <c r="G705" i="6"/>
  <c r="H705" i="6"/>
  <c r="I705" i="6"/>
  <c r="J705" i="6"/>
  <c r="K705" i="6"/>
  <c r="L705" i="6"/>
  <c r="M705" i="6"/>
  <c r="N705" i="6"/>
  <c r="G706" i="6"/>
  <c r="H706" i="6"/>
  <c r="I706" i="6"/>
  <c r="J706" i="6"/>
  <c r="K706" i="6"/>
  <c r="L706" i="6"/>
  <c r="M706" i="6"/>
  <c r="N706" i="6"/>
  <c r="G707" i="6"/>
  <c r="H707" i="6"/>
  <c r="I707" i="6"/>
  <c r="J707" i="6"/>
  <c r="K707" i="6"/>
  <c r="L707" i="6"/>
  <c r="M707" i="6"/>
  <c r="N707" i="6"/>
  <c r="G708" i="6"/>
  <c r="H708" i="6"/>
  <c r="I708" i="6"/>
  <c r="J708" i="6"/>
  <c r="K708" i="6"/>
  <c r="L708" i="6"/>
  <c r="M708" i="6"/>
  <c r="N708" i="6"/>
  <c r="G709" i="6"/>
  <c r="H709" i="6"/>
  <c r="I709" i="6"/>
  <c r="J709" i="6"/>
  <c r="K709" i="6"/>
  <c r="L709" i="6"/>
  <c r="M709" i="6"/>
  <c r="N709" i="6"/>
  <c r="G710" i="6"/>
  <c r="H710" i="6"/>
  <c r="I710" i="6"/>
  <c r="J710" i="6"/>
  <c r="K710" i="6"/>
  <c r="L710" i="6"/>
  <c r="M710" i="6"/>
  <c r="N710" i="6"/>
  <c r="G711" i="6"/>
  <c r="H711" i="6"/>
  <c r="I711" i="6"/>
  <c r="J711" i="6"/>
  <c r="K711" i="6"/>
  <c r="L711" i="6"/>
  <c r="M711" i="6"/>
  <c r="N711" i="6"/>
  <c r="G712" i="6"/>
  <c r="H712" i="6"/>
  <c r="I712" i="6"/>
  <c r="J712" i="6"/>
  <c r="K712" i="6"/>
  <c r="L712" i="6"/>
  <c r="M712" i="6"/>
  <c r="N712" i="6"/>
  <c r="G713" i="6"/>
  <c r="H713" i="6"/>
  <c r="I713" i="6"/>
  <c r="J713" i="6"/>
  <c r="K713" i="6"/>
  <c r="L713" i="6"/>
  <c r="M713" i="6"/>
  <c r="N713" i="6"/>
  <c r="G714" i="6"/>
  <c r="H714" i="6"/>
  <c r="I714" i="6"/>
  <c r="J714" i="6"/>
  <c r="K714" i="6"/>
  <c r="L714" i="6"/>
  <c r="M714" i="6"/>
  <c r="N714" i="6"/>
  <c r="G715" i="6"/>
  <c r="H715" i="6"/>
  <c r="I715" i="6"/>
  <c r="J715" i="6"/>
  <c r="K715" i="6"/>
  <c r="L715" i="6"/>
  <c r="M715" i="6"/>
  <c r="N715" i="6"/>
  <c r="G716" i="6"/>
  <c r="H716" i="6"/>
  <c r="I716" i="6"/>
  <c r="J716" i="6"/>
  <c r="K716" i="6"/>
  <c r="L716" i="6"/>
  <c r="M716" i="6"/>
  <c r="N716" i="6"/>
  <c r="N2" i="6"/>
  <c r="M2" i="6"/>
  <c r="L2" i="6"/>
  <c r="K2" i="6"/>
  <c r="J2" i="6"/>
  <c r="I2" i="6"/>
  <c r="H2" i="6"/>
  <c r="G2" i="6"/>
  <c r="E1453" i="8"/>
  <c r="A1453" i="8"/>
  <c r="E1452" i="8"/>
  <c r="A1452" i="8"/>
  <c r="E1451" i="8"/>
  <c r="A1451" i="8"/>
  <c r="E1450" i="8"/>
  <c r="A1450" i="8"/>
  <c r="E1449" i="8"/>
  <c r="A1449" i="8"/>
  <c r="E1448" i="8"/>
  <c r="A1448" i="8"/>
  <c r="E1447" i="8"/>
  <c r="A1447" i="8"/>
  <c r="E1446" i="8"/>
  <c r="A1446" i="8"/>
  <c r="E1445" i="8"/>
  <c r="A1445" i="8"/>
  <c r="E1444" i="8"/>
  <c r="A1444" i="8"/>
  <c r="E1443" i="8"/>
  <c r="A1443" i="8"/>
  <c r="E1442" i="8"/>
  <c r="A1442" i="8"/>
  <c r="E1441" i="8"/>
  <c r="A1441" i="8"/>
  <c r="E1440" i="8"/>
  <c r="A1440" i="8"/>
  <c r="E1439" i="8"/>
  <c r="A1439" i="8"/>
  <c r="E1438" i="8"/>
  <c r="A1438" i="8"/>
  <c r="E1437" i="8"/>
  <c r="A1437" i="8"/>
  <c r="E1436" i="8"/>
  <c r="A1436" i="8"/>
  <c r="E1435" i="8"/>
  <c r="A1435" i="8"/>
  <c r="E1434" i="8"/>
  <c r="A1434" i="8"/>
  <c r="E1433" i="8"/>
  <c r="A1433" i="8"/>
  <c r="E1432" i="8"/>
  <c r="A1432" i="8"/>
  <c r="E1431" i="8"/>
  <c r="A1431" i="8"/>
  <c r="E1430" i="8"/>
  <c r="A1430" i="8"/>
  <c r="E1429" i="8"/>
  <c r="A1429" i="8"/>
  <c r="E1428" i="8"/>
  <c r="A1428" i="8"/>
  <c r="E1427" i="8"/>
  <c r="A1427" i="8"/>
  <c r="E1426" i="8"/>
  <c r="A1426" i="8"/>
  <c r="E1425" i="8"/>
  <c r="A1425" i="8"/>
  <c r="E1424" i="8"/>
  <c r="A1424" i="8"/>
  <c r="E1423" i="8"/>
  <c r="A1423" i="8"/>
  <c r="E1422" i="8"/>
  <c r="A1422" i="8"/>
  <c r="E1421" i="8"/>
  <c r="A1421" i="8"/>
  <c r="E1420" i="8"/>
  <c r="A1420" i="8"/>
  <c r="E1419" i="8"/>
  <c r="A1419" i="8"/>
  <c r="E1418" i="8"/>
  <c r="A1418" i="8"/>
  <c r="E1417" i="8"/>
  <c r="A1417" i="8"/>
  <c r="E1416" i="8"/>
  <c r="A1416" i="8"/>
  <c r="E1415" i="8"/>
  <c r="A1415" i="8"/>
  <c r="E1414" i="8"/>
  <c r="A1414" i="8"/>
  <c r="E1413" i="8"/>
  <c r="A1413" i="8"/>
  <c r="E1412" i="8"/>
  <c r="A1412" i="8"/>
  <c r="E1411" i="8"/>
  <c r="A1411" i="8"/>
  <c r="E1410" i="8"/>
  <c r="A1410" i="8"/>
  <c r="E1409" i="8"/>
  <c r="A1409" i="8"/>
  <c r="E1408" i="8"/>
  <c r="A1408" i="8"/>
  <c r="E1407" i="8"/>
  <c r="A1407" i="8"/>
  <c r="E1406" i="8"/>
  <c r="A1406" i="8"/>
  <c r="E1405" i="8"/>
  <c r="A1405" i="8"/>
  <c r="E1404" i="8"/>
  <c r="A1404" i="8"/>
  <c r="E1403" i="8"/>
  <c r="A1403" i="8"/>
  <c r="E1402" i="8"/>
  <c r="A1402" i="8"/>
  <c r="E1401" i="8"/>
  <c r="A1401" i="8"/>
  <c r="E1400" i="8"/>
  <c r="A1400" i="8"/>
  <c r="E1399" i="8"/>
  <c r="A1399" i="8"/>
  <c r="E1398" i="8"/>
  <c r="A1398" i="8"/>
  <c r="E1397" i="8"/>
  <c r="A1397" i="8"/>
  <c r="E1396" i="8"/>
  <c r="A1396" i="8"/>
  <c r="E1395" i="8"/>
  <c r="A1395" i="8"/>
  <c r="E1394" i="8"/>
  <c r="A1394" i="8"/>
  <c r="E1393" i="8"/>
  <c r="A1393" i="8"/>
  <c r="E1392" i="8"/>
  <c r="A1392" i="8"/>
  <c r="E1391" i="8"/>
  <c r="A1391" i="8"/>
  <c r="E1390" i="8"/>
  <c r="A1390" i="8"/>
  <c r="E1389" i="8"/>
  <c r="A1389" i="8"/>
  <c r="E1388" i="8"/>
  <c r="A1388" i="8"/>
  <c r="E1387" i="8"/>
  <c r="A1387" i="8"/>
  <c r="E1386" i="8"/>
  <c r="A1386" i="8"/>
  <c r="E1385" i="8"/>
  <c r="A1385" i="8"/>
  <c r="E1384" i="8"/>
  <c r="A1384" i="8"/>
  <c r="E1383" i="8"/>
  <c r="A1383" i="8"/>
  <c r="E1382" i="8"/>
  <c r="A1382" i="8"/>
  <c r="E1381" i="8"/>
  <c r="A1381" i="8"/>
  <c r="E1380" i="8"/>
  <c r="A1380" i="8"/>
  <c r="E1379" i="8"/>
  <c r="A1379" i="8"/>
  <c r="E1378" i="8"/>
  <c r="A1378" i="8"/>
  <c r="E1377" i="8"/>
  <c r="A1377" i="8"/>
  <c r="E1376" i="8"/>
  <c r="A1376" i="8"/>
  <c r="E1375" i="8"/>
  <c r="A1375" i="8"/>
  <c r="E1374" i="8"/>
  <c r="A1374" i="8"/>
  <c r="E1373" i="8"/>
  <c r="A1373" i="8"/>
  <c r="E1372" i="8"/>
  <c r="A1372" i="8"/>
  <c r="E1371" i="8"/>
  <c r="A1371" i="8"/>
  <c r="E1370" i="8"/>
  <c r="A1370" i="8"/>
  <c r="E1369" i="8"/>
  <c r="A1369" i="8"/>
  <c r="E1368" i="8"/>
  <c r="A1368" i="8"/>
  <c r="E1367" i="8"/>
  <c r="A1367" i="8"/>
  <c r="E1366" i="8"/>
  <c r="A1366" i="8"/>
  <c r="E1365" i="8"/>
  <c r="A1365" i="8"/>
  <c r="E1364" i="8"/>
  <c r="A1364" i="8"/>
  <c r="E1363" i="8"/>
  <c r="A1363" i="8"/>
  <c r="E1362" i="8"/>
  <c r="A1362" i="8"/>
  <c r="E1361" i="8"/>
  <c r="A1361" i="8"/>
  <c r="E1360" i="8"/>
  <c r="A1360" i="8"/>
  <c r="E1359" i="8"/>
  <c r="A1359" i="8"/>
  <c r="E1358" i="8"/>
  <c r="A1358" i="8"/>
  <c r="E1357" i="8"/>
  <c r="A1357" i="8"/>
  <c r="E1356" i="8"/>
  <c r="A1356" i="8"/>
  <c r="E1355" i="8"/>
  <c r="A1355" i="8"/>
  <c r="E1354" i="8"/>
  <c r="A1354" i="8"/>
  <c r="E1353" i="8"/>
  <c r="A1353" i="8"/>
  <c r="E1352" i="8"/>
  <c r="A1352" i="8"/>
  <c r="E1351" i="8"/>
  <c r="A1351" i="8"/>
  <c r="E1350" i="8"/>
  <c r="A1350" i="8"/>
  <c r="E1349" i="8"/>
  <c r="A1349" i="8"/>
  <c r="E1348" i="8"/>
  <c r="A1348" i="8"/>
  <c r="E1347" i="8"/>
  <c r="A1347" i="8"/>
  <c r="E1346" i="8"/>
  <c r="A1346" i="8"/>
  <c r="E1345" i="8"/>
  <c r="A1345" i="8"/>
  <c r="E1344" i="8"/>
  <c r="A1344" i="8"/>
  <c r="E1343" i="8"/>
  <c r="A1343" i="8"/>
  <c r="E1342" i="8"/>
  <c r="A1342" i="8"/>
  <c r="E1341" i="8"/>
  <c r="A1341" i="8"/>
  <c r="E1340" i="8"/>
  <c r="A1340" i="8"/>
  <c r="E1339" i="8"/>
  <c r="A1339" i="8"/>
  <c r="E1338" i="8"/>
  <c r="A1338" i="8"/>
  <c r="E1337" i="8"/>
  <c r="A1337" i="8"/>
  <c r="E1336" i="8"/>
  <c r="A1336" i="8"/>
  <c r="E1335" i="8"/>
  <c r="A1335" i="8"/>
  <c r="E1334" i="8"/>
  <c r="A1334" i="8"/>
  <c r="E1333" i="8"/>
  <c r="A1333" i="8"/>
  <c r="E1332" i="8"/>
  <c r="A1332" i="8"/>
  <c r="E1331" i="8"/>
  <c r="A1331" i="8"/>
  <c r="E1330" i="8"/>
  <c r="A1330" i="8"/>
  <c r="E1329" i="8"/>
  <c r="A1329" i="8"/>
  <c r="E1328" i="8"/>
  <c r="A1328" i="8"/>
  <c r="E1327" i="8"/>
  <c r="A1327" i="8"/>
  <c r="E1326" i="8"/>
  <c r="A1326" i="8"/>
  <c r="E1325" i="8"/>
  <c r="A1325" i="8"/>
  <c r="E1324" i="8"/>
  <c r="A1324" i="8"/>
  <c r="E1323" i="8"/>
  <c r="A1323" i="8"/>
  <c r="E1322" i="8"/>
  <c r="A1322" i="8"/>
  <c r="E1321" i="8"/>
  <c r="A1321" i="8"/>
  <c r="E1320" i="8"/>
  <c r="A1320" i="8"/>
  <c r="E1319" i="8"/>
  <c r="A1319" i="8"/>
  <c r="E1318" i="8"/>
  <c r="A1318" i="8"/>
  <c r="E1317" i="8"/>
  <c r="A1317" i="8"/>
  <c r="E1316" i="8"/>
  <c r="A1316" i="8"/>
  <c r="E1315" i="8"/>
  <c r="A1315" i="8"/>
  <c r="E1314" i="8"/>
  <c r="A1314" i="8"/>
  <c r="E1313" i="8"/>
  <c r="A1313" i="8"/>
  <c r="E1312" i="8"/>
  <c r="A1312" i="8"/>
  <c r="E1311" i="8"/>
  <c r="A1311" i="8"/>
  <c r="E1310" i="8"/>
  <c r="A1310" i="8"/>
  <c r="E1309" i="8"/>
  <c r="A1309" i="8"/>
  <c r="E1308" i="8"/>
  <c r="A1308" i="8"/>
  <c r="E1307" i="8"/>
  <c r="A1307" i="8"/>
  <c r="E1306" i="8"/>
  <c r="A1306" i="8"/>
  <c r="E1305" i="8"/>
  <c r="A1305" i="8"/>
  <c r="E1304" i="8"/>
  <c r="A1304" i="8"/>
  <c r="E1303" i="8"/>
  <c r="A1303" i="8"/>
  <c r="E1302" i="8"/>
  <c r="A1302" i="8"/>
  <c r="E1301" i="8"/>
  <c r="A1301" i="8"/>
  <c r="E1300" i="8"/>
  <c r="A1300" i="8"/>
  <c r="E1299" i="8"/>
  <c r="A1299" i="8"/>
  <c r="E1298" i="8"/>
  <c r="A1298" i="8"/>
  <c r="E1297" i="8"/>
  <c r="A1297" i="8"/>
  <c r="E1296" i="8"/>
  <c r="A1296" i="8"/>
  <c r="E1295" i="8"/>
  <c r="A1295" i="8"/>
  <c r="E1294" i="8"/>
  <c r="A1294" i="8"/>
  <c r="E1293" i="8"/>
  <c r="A1293" i="8"/>
  <c r="E1292" i="8"/>
  <c r="A1292" i="8"/>
  <c r="E1291" i="8"/>
  <c r="A1291" i="8"/>
  <c r="E1290" i="8"/>
  <c r="A1290" i="8"/>
  <c r="E1289" i="8"/>
  <c r="A1289" i="8"/>
  <c r="E1288" i="8"/>
  <c r="A1288" i="8"/>
  <c r="E1287" i="8"/>
  <c r="A1287" i="8"/>
  <c r="E1286" i="8"/>
  <c r="A1286" i="8"/>
  <c r="E1285" i="8"/>
  <c r="A1285" i="8"/>
  <c r="E1284" i="8"/>
  <c r="A1284" i="8"/>
  <c r="E1283" i="8"/>
  <c r="A1283" i="8"/>
  <c r="E1282" i="8"/>
  <c r="A1282" i="8"/>
  <c r="E1281" i="8"/>
  <c r="A1281" i="8"/>
  <c r="E1280" i="8"/>
  <c r="A1280" i="8"/>
  <c r="E1279" i="8"/>
  <c r="A1279" i="8"/>
  <c r="E1278" i="8"/>
  <c r="A1278" i="8"/>
  <c r="E1277" i="8"/>
  <c r="A1277" i="8"/>
  <c r="E1276" i="8"/>
  <c r="A1276" i="8"/>
  <c r="E1275" i="8"/>
  <c r="A1275" i="8"/>
  <c r="E1274" i="8"/>
  <c r="A1274" i="8"/>
  <c r="E1273" i="8"/>
  <c r="A1273" i="8"/>
  <c r="E1272" i="8"/>
  <c r="A1272" i="8"/>
  <c r="E1271" i="8"/>
  <c r="A1271" i="8"/>
  <c r="E1270" i="8"/>
  <c r="A1270" i="8"/>
  <c r="E1269" i="8"/>
  <c r="A1269" i="8"/>
  <c r="E1268" i="8"/>
  <c r="A1268" i="8"/>
  <c r="E1267" i="8"/>
  <c r="A1267" i="8"/>
  <c r="E1266" i="8"/>
  <c r="A1266" i="8"/>
  <c r="E1265" i="8"/>
  <c r="A1265" i="8"/>
  <c r="E1264" i="8"/>
  <c r="A1264" i="8"/>
  <c r="E1263" i="8"/>
  <c r="A1263" i="8"/>
  <c r="E1262" i="8"/>
  <c r="A1262" i="8"/>
  <c r="E1261" i="8"/>
  <c r="A1261" i="8"/>
  <c r="E1260" i="8"/>
  <c r="A1260" i="8"/>
  <c r="E1259" i="8"/>
  <c r="A1259" i="8"/>
  <c r="E1258" i="8"/>
  <c r="A1258" i="8"/>
  <c r="E1257" i="8"/>
  <c r="A1257" i="8"/>
  <c r="E1256" i="8"/>
  <c r="A1256" i="8"/>
  <c r="F1255" i="8"/>
  <c r="E1255" i="8"/>
  <c r="A1255" i="8"/>
  <c r="E1254" i="8"/>
  <c r="A1254" i="8"/>
  <c r="E1253" i="8"/>
  <c r="A1253" i="8"/>
  <c r="E1252" i="8"/>
  <c r="A1252" i="8"/>
  <c r="E1251" i="8"/>
  <c r="A1251" i="8"/>
  <c r="F1250" i="8"/>
  <c r="A1250" i="8" s="1"/>
  <c r="E1250" i="8"/>
  <c r="E1249" i="8"/>
  <c r="A1249" i="8"/>
  <c r="E1248" i="8"/>
  <c r="A1248" i="8"/>
  <c r="E1247" i="8"/>
  <c r="A1247" i="8"/>
  <c r="E1246" i="8"/>
  <c r="A1246" i="8"/>
  <c r="E1245" i="8"/>
  <c r="A1245" i="8"/>
  <c r="E1244" i="8"/>
  <c r="A1244" i="8"/>
  <c r="E1243" i="8"/>
  <c r="A1243" i="8"/>
  <c r="E1242" i="8"/>
  <c r="A1242" i="8"/>
  <c r="E1241" i="8"/>
  <c r="A1241" i="8"/>
  <c r="E1240" i="8"/>
  <c r="A1240" i="8"/>
  <c r="E1239" i="8"/>
  <c r="A1239" i="8"/>
  <c r="E1238" i="8"/>
  <c r="A1238" i="8"/>
  <c r="E1237" i="8"/>
  <c r="A1237" i="8"/>
  <c r="E1236" i="8"/>
  <c r="A1236" i="8"/>
  <c r="E1235" i="8"/>
  <c r="A1235" i="8"/>
  <c r="E1234" i="8"/>
  <c r="A1234" i="8"/>
  <c r="E1233" i="8"/>
  <c r="A1233" i="8"/>
  <c r="E1232" i="8"/>
  <c r="A1232" i="8"/>
  <c r="E1231" i="8"/>
  <c r="A1231" i="8"/>
  <c r="E1230" i="8"/>
  <c r="A1230" i="8"/>
  <c r="E1229" i="8"/>
  <c r="A1229" i="8"/>
  <c r="E1228" i="8"/>
  <c r="A1228" i="8"/>
  <c r="E1227" i="8"/>
  <c r="A1227" i="8"/>
  <c r="E1226" i="8"/>
  <c r="A1226" i="8"/>
  <c r="E1225" i="8"/>
  <c r="A1225" i="8"/>
  <c r="E1224" i="8"/>
  <c r="A1224" i="8"/>
  <c r="E1223" i="8"/>
  <c r="A1223" i="8"/>
  <c r="E1222" i="8"/>
  <c r="A1222" i="8"/>
  <c r="E1221" i="8"/>
  <c r="A1221" i="8"/>
  <c r="E1220" i="8"/>
  <c r="A1220" i="8"/>
  <c r="E1219" i="8"/>
  <c r="A1219" i="8"/>
  <c r="E1218" i="8"/>
  <c r="A1218" i="8"/>
  <c r="E1217" i="8"/>
  <c r="A1217" i="8"/>
  <c r="E1216" i="8"/>
  <c r="A1216" i="8"/>
  <c r="E1215" i="8"/>
  <c r="A1215" i="8"/>
  <c r="E1214" i="8"/>
  <c r="A1214" i="8"/>
  <c r="E1213" i="8"/>
  <c r="A1213" i="8"/>
  <c r="E1212" i="8"/>
  <c r="A1212" i="8"/>
  <c r="F1211" i="8"/>
  <c r="A1211" i="8" s="1"/>
  <c r="E1211" i="8"/>
  <c r="E1210" i="8"/>
  <c r="A1210" i="8"/>
  <c r="E1209" i="8"/>
  <c r="A1209" i="8"/>
  <c r="E1208" i="8"/>
  <c r="A1208" i="8"/>
  <c r="E1207" i="8"/>
  <c r="A1207" i="8"/>
  <c r="F1206" i="8"/>
  <c r="E1206" i="8"/>
  <c r="A1206" i="8"/>
  <c r="E1205" i="8"/>
  <c r="A1205" i="8"/>
  <c r="E1204" i="8"/>
  <c r="A1204" i="8"/>
  <c r="E1203" i="8"/>
  <c r="A1203" i="8"/>
  <c r="E1202" i="8"/>
  <c r="A1202" i="8"/>
  <c r="E1201" i="8"/>
  <c r="A1201" i="8"/>
  <c r="E1200" i="8"/>
  <c r="A1200" i="8"/>
  <c r="E1199" i="8"/>
  <c r="A1199" i="8"/>
  <c r="E1198" i="8"/>
  <c r="A1198" i="8"/>
  <c r="E1197" i="8"/>
  <c r="A1197" i="8"/>
  <c r="E1196" i="8"/>
  <c r="A1196" i="8"/>
  <c r="E1195" i="8"/>
  <c r="A1195" i="8"/>
  <c r="E1194" i="8"/>
  <c r="A1194" i="8"/>
  <c r="E1193" i="8"/>
  <c r="A1193" i="8"/>
  <c r="E1192" i="8"/>
  <c r="A1192" i="8"/>
  <c r="E1191" i="8"/>
  <c r="A1191" i="8"/>
  <c r="E1190" i="8"/>
  <c r="A1190" i="8"/>
  <c r="E1189" i="8"/>
  <c r="A1189" i="8"/>
  <c r="E1188" i="8"/>
  <c r="A1188" i="8"/>
  <c r="E1187" i="8"/>
  <c r="A1187" i="8"/>
  <c r="E1186" i="8"/>
  <c r="A1186" i="8"/>
  <c r="E1185" i="8"/>
  <c r="A1185" i="8"/>
  <c r="E1184" i="8"/>
  <c r="A1184" i="8"/>
  <c r="E1183" i="8"/>
  <c r="A1183" i="8"/>
  <c r="E1182" i="8"/>
  <c r="A1182" i="8"/>
  <c r="E1181" i="8"/>
  <c r="A1181" i="8"/>
  <c r="E1180" i="8"/>
  <c r="A1180" i="8"/>
  <c r="E1179" i="8"/>
  <c r="A1179" i="8"/>
  <c r="E1178" i="8"/>
  <c r="A1178" i="8"/>
  <c r="E1177" i="8"/>
  <c r="A1177" i="8"/>
  <c r="E1176" i="8"/>
  <c r="A1176" i="8"/>
  <c r="E1175" i="8"/>
  <c r="A1175" i="8"/>
  <c r="E1174" i="8"/>
  <c r="A1174" i="8"/>
  <c r="E1173" i="8"/>
  <c r="A1173" i="8"/>
  <c r="E1172" i="8"/>
  <c r="A1172" i="8"/>
  <c r="E1171" i="8"/>
  <c r="A1171" i="8"/>
  <c r="E1170" i="8"/>
  <c r="A1170" i="8"/>
  <c r="E1169" i="8"/>
  <c r="A1169" i="8"/>
  <c r="E1168" i="8"/>
  <c r="A1168" i="8"/>
  <c r="F1167" i="8"/>
  <c r="E1167" i="8"/>
  <c r="A1167" i="8"/>
  <c r="E1166" i="8"/>
  <c r="A1166" i="8"/>
  <c r="E1165" i="8"/>
  <c r="A1165" i="8"/>
  <c r="E1164" i="8"/>
  <c r="A1164" i="8"/>
  <c r="E1163" i="8"/>
  <c r="A1163" i="8"/>
  <c r="F1162" i="8"/>
  <c r="A1162" i="8" s="1"/>
  <c r="E1162" i="8"/>
  <c r="E1161" i="8"/>
  <c r="A1161" i="8"/>
  <c r="E1160" i="8"/>
  <c r="A1160" i="8"/>
  <c r="E1159" i="8"/>
  <c r="A1159" i="8"/>
  <c r="E1158" i="8"/>
  <c r="A1158" i="8"/>
  <c r="E1157" i="8"/>
  <c r="A1157" i="8"/>
  <c r="E1156" i="8"/>
  <c r="A1156" i="8"/>
  <c r="E1155" i="8"/>
  <c r="A1155" i="8"/>
  <c r="E1154" i="8"/>
  <c r="A1154" i="8"/>
  <c r="E1153" i="8"/>
  <c r="A1153" i="8"/>
  <c r="E1152" i="8"/>
  <c r="A1152" i="8"/>
  <c r="E1151" i="8"/>
  <c r="A1151" i="8"/>
  <c r="E1150" i="8"/>
  <c r="A1150" i="8"/>
  <c r="E1149" i="8"/>
  <c r="A1149" i="8"/>
  <c r="E1148" i="8"/>
  <c r="A1148" i="8"/>
  <c r="E1147" i="8"/>
  <c r="A1147" i="8"/>
  <c r="E1146" i="8"/>
  <c r="A1146" i="8"/>
  <c r="E1145" i="8"/>
  <c r="A1145" i="8"/>
  <c r="E1144" i="8"/>
  <c r="A1144" i="8"/>
  <c r="E1143" i="8"/>
  <c r="A1143" i="8"/>
  <c r="E1142" i="8"/>
  <c r="A1142" i="8"/>
  <c r="E1141" i="8"/>
  <c r="A1141" i="8"/>
  <c r="E1140" i="8"/>
  <c r="A1140" i="8"/>
  <c r="E1139" i="8"/>
  <c r="A1139" i="8"/>
  <c r="E1138" i="8"/>
  <c r="A1138" i="8"/>
  <c r="E1137" i="8"/>
  <c r="A1137" i="8"/>
  <c r="E1136" i="8"/>
  <c r="A1136" i="8"/>
  <c r="E1135" i="8"/>
  <c r="A1135" i="8"/>
  <c r="E1134" i="8"/>
  <c r="A1134" i="8"/>
  <c r="E1133" i="8"/>
  <c r="A1133" i="8"/>
  <c r="E1132" i="8"/>
  <c r="A1132" i="8"/>
  <c r="E1131" i="8"/>
  <c r="A1131" i="8"/>
  <c r="E1130" i="8"/>
  <c r="A1130" i="8"/>
  <c r="E1129" i="8"/>
  <c r="A1129" i="8"/>
  <c r="E1128" i="8"/>
  <c r="A1128" i="8"/>
  <c r="E1127" i="8"/>
  <c r="A1127" i="8"/>
  <c r="E1126" i="8"/>
  <c r="A1126" i="8"/>
  <c r="E1125" i="8"/>
  <c r="A1125" i="8"/>
  <c r="E1124" i="8"/>
  <c r="A1124" i="8"/>
  <c r="F1123" i="8"/>
  <c r="A1123" i="8" s="1"/>
  <c r="E1123" i="8"/>
  <c r="E1122" i="8"/>
  <c r="A1122" i="8"/>
  <c r="E1121" i="8"/>
  <c r="A1121" i="8"/>
  <c r="E1120" i="8"/>
  <c r="A1120" i="8"/>
  <c r="E1119" i="8"/>
  <c r="A1119" i="8"/>
  <c r="F1118" i="8"/>
  <c r="E1118" i="8"/>
  <c r="A1118" i="8"/>
  <c r="E1117" i="8"/>
  <c r="A1117" i="8"/>
  <c r="E1116" i="8"/>
  <c r="A1116" i="8"/>
  <c r="E1115" i="8"/>
  <c r="A1115" i="8"/>
  <c r="E1114" i="8"/>
  <c r="A1114" i="8"/>
  <c r="E1113" i="8"/>
  <c r="A1113" i="8"/>
  <c r="E1112" i="8"/>
  <c r="A1112" i="8"/>
  <c r="E1111" i="8"/>
  <c r="A1111" i="8"/>
  <c r="E1110" i="8"/>
  <c r="A1110" i="8"/>
  <c r="E1109" i="8"/>
  <c r="A1109" i="8"/>
  <c r="E1108" i="8"/>
  <c r="A1108" i="8"/>
  <c r="E1107" i="8"/>
  <c r="A1107" i="8"/>
  <c r="E1106" i="8"/>
  <c r="A1106" i="8"/>
  <c r="E1105" i="8"/>
  <c r="A1105" i="8"/>
  <c r="E1104" i="8"/>
  <c r="A1104" i="8"/>
  <c r="E1103" i="8"/>
  <c r="A1103" i="8"/>
  <c r="E1102" i="8"/>
  <c r="A1102" i="8"/>
  <c r="E1101" i="8"/>
  <c r="A1101" i="8"/>
  <c r="E1100" i="8"/>
  <c r="A1100" i="8"/>
  <c r="E1099" i="8"/>
  <c r="A1099" i="8"/>
  <c r="E1098" i="8"/>
  <c r="A1098" i="8"/>
  <c r="E1097" i="8"/>
  <c r="A1097" i="8"/>
  <c r="E1096" i="8"/>
  <c r="A1096" i="8"/>
  <c r="E1095" i="8"/>
  <c r="A1095" i="8"/>
  <c r="E1094" i="8"/>
  <c r="A1094" i="8"/>
  <c r="E1093" i="8"/>
  <c r="A1093" i="8"/>
  <c r="E1092" i="8"/>
  <c r="A1092" i="8"/>
  <c r="E1091" i="8"/>
  <c r="A1091" i="8"/>
  <c r="E1090" i="8"/>
  <c r="A1090" i="8"/>
  <c r="E1089" i="8"/>
  <c r="A1089" i="8"/>
  <c r="E1088" i="8"/>
  <c r="A1088" i="8"/>
  <c r="E1087" i="8"/>
  <c r="A1087" i="8"/>
  <c r="E1086" i="8"/>
  <c r="A1086" i="8"/>
  <c r="E1085" i="8"/>
  <c r="A1085" i="8"/>
  <c r="E1084" i="8"/>
  <c r="A1084" i="8"/>
  <c r="E1083" i="8"/>
  <c r="A1083" i="8"/>
  <c r="E1082" i="8"/>
  <c r="A1082" i="8"/>
  <c r="E1081" i="8"/>
  <c r="A1081" i="8"/>
  <c r="E1080" i="8"/>
  <c r="A1080" i="8"/>
  <c r="F1079" i="8"/>
  <c r="E1079" i="8"/>
  <c r="A1079" i="8"/>
  <c r="E1078" i="8"/>
  <c r="A1078" i="8"/>
  <c r="E1077" i="8"/>
  <c r="A1077" i="8"/>
  <c r="E1076" i="8"/>
  <c r="A1076" i="8"/>
  <c r="E1075" i="8"/>
  <c r="A1075" i="8"/>
  <c r="F1074" i="8"/>
  <c r="A1074" i="8" s="1"/>
  <c r="E1074" i="8"/>
  <c r="E1073" i="8"/>
  <c r="A1073" i="8"/>
  <c r="E1072" i="8"/>
  <c r="A1072" i="8"/>
  <c r="E1071" i="8"/>
  <c r="A1071" i="8"/>
  <c r="E1070" i="8"/>
  <c r="A1070" i="8"/>
  <c r="E1069" i="8"/>
  <c r="A1069" i="8"/>
  <c r="E1068" i="8"/>
  <c r="A1068" i="8"/>
  <c r="E1067" i="8"/>
  <c r="A1067" i="8"/>
  <c r="E1066" i="8"/>
  <c r="A1066" i="8"/>
  <c r="E1065" i="8"/>
  <c r="A1065" i="8"/>
  <c r="E1064" i="8"/>
  <c r="A1064" i="8"/>
  <c r="E1063" i="8"/>
  <c r="A1063" i="8"/>
  <c r="E1062" i="8"/>
  <c r="A1062" i="8"/>
  <c r="E1061" i="8"/>
  <c r="A1061" i="8"/>
  <c r="E1060" i="8"/>
  <c r="A1060" i="8"/>
  <c r="E1059" i="8"/>
  <c r="A1059" i="8"/>
  <c r="E1058" i="8"/>
  <c r="A1058" i="8"/>
  <c r="E1057" i="8"/>
  <c r="A1057" i="8"/>
  <c r="E1056" i="8"/>
  <c r="A1056" i="8"/>
  <c r="E1055" i="8"/>
  <c r="A1055" i="8"/>
  <c r="E1054" i="8"/>
  <c r="A1054" i="8"/>
  <c r="E1053" i="8"/>
  <c r="A1053" i="8"/>
  <c r="E1052" i="8"/>
  <c r="A1052" i="8"/>
  <c r="E1051" i="8"/>
  <c r="A1051" i="8"/>
  <c r="E1050" i="8"/>
  <c r="A1050" i="8"/>
  <c r="E1049" i="8"/>
  <c r="A1049" i="8"/>
  <c r="E1048" i="8"/>
  <c r="A1048" i="8"/>
  <c r="E1047" i="8"/>
  <c r="A1047" i="8"/>
  <c r="E1046" i="8"/>
  <c r="A1046" i="8"/>
  <c r="E1045" i="8"/>
  <c r="A1045" i="8"/>
  <c r="E1044" i="8"/>
  <c r="A1044" i="8"/>
  <c r="E1043" i="8"/>
  <c r="A1043" i="8"/>
  <c r="E1042" i="8"/>
  <c r="A1042" i="8"/>
  <c r="E1041" i="8"/>
  <c r="A1041" i="8"/>
  <c r="E1040" i="8"/>
  <c r="A1040" i="8"/>
  <c r="E1039" i="8"/>
  <c r="A1039" i="8"/>
  <c r="E1038" i="8"/>
  <c r="A1038" i="8"/>
  <c r="E1037" i="8"/>
  <c r="A1037" i="8"/>
  <c r="E1036" i="8"/>
  <c r="A1036" i="8"/>
  <c r="F1035" i="8"/>
  <c r="A1035" i="8" s="1"/>
  <c r="E1035" i="8"/>
  <c r="E1034" i="8"/>
  <c r="A1034" i="8"/>
  <c r="E1033" i="8"/>
  <c r="A1033" i="8"/>
  <c r="E1032" i="8"/>
  <c r="A1032" i="8"/>
  <c r="E1031" i="8"/>
  <c r="A1031" i="8"/>
  <c r="F1030" i="8"/>
  <c r="E1030" i="8"/>
  <c r="A1030" i="8"/>
  <c r="E1029" i="8"/>
  <c r="A1029" i="8"/>
  <c r="E1028" i="8"/>
  <c r="A1028" i="8"/>
  <c r="E1027" i="8"/>
  <c r="A1027" i="8"/>
  <c r="E1026" i="8"/>
  <c r="A1026" i="8"/>
  <c r="E1025" i="8"/>
  <c r="A1025" i="8"/>
  <c r="E1024" i="8"/>
  <c r="A1024" i="8"/>
  <c r="E1023" i="8"/>
  <c r="A1023" i="8"/>
  <c r="E1022" i="8"/>
  <c r="A1022" i="8"/>
  <c r="E1021" i="8"/>
  <c r="A1021" i="8"/>
  <c r="E1020" i="8"/>
  <c r="A1020" i="8"/>
  <c r="E1019" i="8"/>
  <c r="A1019" i="8"/>
  <c r="E1018" i="8"/>
  <c r="A1018" i="8"/>
  <c r="E1017" i="8"/>
  <c r="A1017" i="8"/>
  <c r="E1016" i="8"/>
  <c r="A1016" i="8"/>
  <c r="E1015" i="8"/>
  <c r="A1015" i="8"/>
  <c r="E1014" i="8"/>
  <c r="A1014" i="8"/>
  <c r="E1013" i="8"/>
  <c r="A1013" i="8"/>
  <c r="E1012" i="8"/>
  <c r="A1012" i="8"/>
  <c r="E1011" i="8"/>
  <c r="A1011" i="8"/>
  <c r="E1010" i="8"/>
  <c r="A1010" i="8"/>
  <c r="E1009" i="8"/>
  <c r="A1009" i="8"/>
  <c r="E1008" i="8"/>
  <c r="A1008" i="8"/>
  <c r="E1007" i="8"/>
  <c r="A1007" i="8"/>
  <c r="E1006" i="8"/>
  <c r="A1006" i="8"/>
  <c r="E1005" i="8"/>
  <c r="A1005" i="8"/>
  <c r="E1004" i="8"/>
  <c r="A1004" i="8"/>
  <c r="E1003" i="8"/>
  <c r="A1003" i="8"/>
  <c r="E1002" i="8"/>
  <c r="A1002" i="8"/>
  <c r="E1001" i="8"/>
  <c r="A1001" i="8"/>
  <c r="E1000" i="8"/>
  <c r="A1000" i="8"/>
  <c r="E999" i="8"/>
  <c r="A999" i="8"/>
  <c r="E998" i="8"/>
  <c r="A998" i="8"/>
  <c r="E997" i="8"/>
  <c r="A997" i="8"/>
  <c r="E996" i="8"/>
  <c r="A996" i="8"/>
  <c r="E995" i="8"/>
  <c r="A995" i="8"/>
  <c r="E994" i="8"/>
  <c r="A994" i="8"/>
  <c r="E993" i="8"/>
  <c r="A993" i="8"/>
  <c r="E992" i="8"/>
  <c r="A992" i="8"/>
  <c r="F991" i="8"/>
  <c r="E991" i="8"/>
  <c r="A991" i="8"/>
  <c r="E990" i="8"/>
  <c r="A990" i="8"/>
  <c r="E989" i="8"/>
  <c r="A989" i="8"/>
  <c r="E988" i="8"/>
  <c r="A988" i="8"/>
  <c r="E987" i="8"/>
  <c r="A987" i="8"/>
  <c r="F986" i="8"/>
  <c r="A986" i="8" s="1"/>
  <c r="E986" i="8"/>
  <c r="E985" i="8"/>
  <c r="A985" i="8"/>
  <c r="E984" i="8"/>
  <c r="A984" i="8"/>
  <c r="E983" i="8"/>
  <c r="A983" i="8"/>
  <c r="E982" i="8"/>
  <c r="A982" i="8"/>
  <c r="E981" i="8"/>
  <c r="A981" i="8"/>
  <c r="E980" i="8"/>
  <c r="A980" i="8"/>
  <c r="E979" i="8"/>
  <c r="A979" i="8"/>
  <c r="E978" i="8"/>
  <c r="A978" i="8"/>
  <c r="E977" i="8"/>
  <c r="A977" i="8"/>
  <c r="E976" i="8"/>
  <c r="A976" i="8"/>
  <c r="E975" i="8"/>
  <c r="A975" i="8"/>
  <c r="E974" i="8"/>
  <c r="A974" i="8"/>
  <c r="E973" i="8"/>
  <c r="A973" i="8"/>
  <c r="E972" i="8"/>
  <c r="A972" i="8"/>
  <c r="E971" i="8"/>
  <c r="A971" i="8"/>
  <c r="E970" i="8"/>
  <c r="A970" i="8"/>
  <c r="E969" i="8"/>
  <c r="A969" i="8"/>
  <c r="E968" i="8"/>
  <c r="A968" i="8"/>
  <c r="E967" i="8"/>
  <c r="A967" i="8"/>
  <c r="E966" i="8"/>
  <c r="A966" i="8"/>
  <c r="E965" i="8"/>
  <c r="A965" i="8"/>
  <c r="E964" i="8"/>
  <c r="A964" i="8"/>
  <c r="E963" i="8"/>
  <c r="A963" i="8"/>
  <c r="E962" i="8"/>
  <c r="A962" i="8"/>
  <c r="E961" i="8"/>
  <c r="A961" i="8"/>
  <c r="E960" i="8"/>
  <c r="A960" i="8"/>
  <c r="E959" i="8"/>
  <c r="A959" i="8"/>
  <c r="E958" i="8"/>
  <c r="A958" i="8"/>
  <c r="E957" i="8"/>
  <c r="A957" i="8"/>
  <c r="E956" i="8"/>
  <c r="A956" i="8"/>
  <c r="E955" i="8"/>
  <c r="A955" i="8"/>
  <c r="E954" i="8"/>
  <c r="A954" i="8"/>
  <c r="E953" i="8"/>
  <c r="A953" i="8"/>
  <c r="E952" i="8"/>
  <c r="A952" i="8"/>
  <c r="E951" i="8"/>
  <c r="A951" i="8"/>
  <c r="E950" i="8"/>
  <c r="A950" i="8"/>
  <c r="E949" i="8"/>
  <c r="A949" i="8"/>
  <c r="E948" i="8"/>
  <c r="A948" i="8"/>
  <c r="F947" i="8"/>
  <c r="A947" i="8" s="1"/>
  <c r="E947" i="8"/>
  <c r="E946" i="8"/>
  <c r="A946" i="8"/>
  <c r="E945" i="8"/>
  <c r="A945" i="8"/>
  <c r="E944" i="8"/>
  <c r="A944" i="8"/>
  <c r="E943" i="8"/>
  <c r="A943" i="8"/>
  <c r="F942" i="8"/>
  <c r="E942" i="8"/>
  <c r="A942" i="8"/>
  <c r="E941" i="8"/>
  <c r="A941" i="8"/>
  <c r="E940" i="8"/>
  <c r="A940" i="8"/>
  <c r="E939" i="8"/>
  <c r="A939" i="8"/>
  <c r="E938" i="8"/>
  <c r="A938" i="8"/>
  <c r="E937" i="8"/>
  <c r="A937" i="8"/>
  <c r="E936" i="8"/>
  <c r="A936" i="8"/>
  <c r="E935" i="8"/>
  <c r="A935" i="8"/>
  <c r="E934" i="8"/>
  <c r="A934" i="8"/>
  <c r="E933" i="8"/>
  <c r="A933" i="8"/>
  <c r="E932" i="8"/>
  <c r="A932" i="8"/>
  <c r="E931" i="8"/>
  <c r="A931" i="8"/>
  <c r="E930" i="8"/>
  <c r="A930" i="8"/>
  <c r="E929" i="8"/>
  <c r="A929" i="8"/>
  <c r="E928" i="8"/>
  <c r="A928" i="8"/>
  <c r="E927" i="8"/>
  <c r="A927" i="8"/>
  <c r="E926" i="8"/>
  <c r="A926" i="8"/>
  <c r="E925" i="8"/>
  <c r="A925" i="8"/>
  <c r="E924" i="8"/>
  <c r="A924" i="8"/>
  <c r="E923" i="8"/>
  <c r="A923" i="8"/>
  <c r="E922" i="8"/>
  <c r="A922" i="8"/>
  <c r="E921" i="8"/>
  <c r="A921" i="8"/>
  <c r="E920" i="8"/>
  <c r="A920" i="8"/>
  <c r="E919" i="8"/>
  <c r="A919" i="8"/>
  <c r="E918" i="8"/>
  <c r="A918" i="8"/>
  <c r="E917" i="8"/>
  <c r="A917" i="8"/>
  <c r="E916" i="8"/>
  <c r="A916" i="8"/>
  <c r="E915" i="8"/>
  <c r="A915" i="8"/>
  <c r="E914" i="8"/>
  <c r="A914" i="8"/>
  <c r="E913" i="8"/>
  <c r="A913" i="8"/>
  <c r="E912" i="8"/>
  <c r="A912" i="8"/>
  <c r="E911" i="8"/>
  <c r="A911" i="8"/>
  <c r="E910" i="8"/>
  <c r="A910" i="8"/>
  <c r="E909" i="8"/>
  <c r="A909" i="8"/>
  <c r="E908" i="8"/>
  <c r="A908" i="8"/>
  <c r="E907" i="8"/>
  <c r="A907" i="8"/>
  <c r="E906" i="8"/>
  <c r="A906" i="8"/>
  <c r="E905" i="8"/>
  <c r="A905" i="8"/>
  <c r="E904" i="8"/>
  <c r="A904" i="8"/>
  <c r="F903" i="8"/>
  <c r="E903" i="8"/>
  <c r="A903" i="8"/>
  <c r="E902" i="8"/>
  <c r="A902" i="8"/>
  <c r="E901" i="8"/>
  <c r="A901" i="8"/>
  <c r="E900" i="8"/>
  <c r="A900" i="8"/>
  <c r="E899" i="8"/>
  <c r="A899" i="8"/>
  <c r="F898" i="8"/>
  <c r="A898" i="8" s="1"/>
  <c r="E898" i="8"/>
  <c r="E897" i="8"/>
  <c r="A897" i="8"/>
  <c r="E896" i="8"/>
  <c r="A896" i="8"/>
  <c r="E895" i="8"/>
  <c r="A895" i="8"/>
  <c r="E894" i="8"/>
  <c r="A894" i="8"/>
  <c r="E893" i="8"/>
  <c r="A893" i="8"/>
  <c r="E892" i="8"/>
  <c r="A892" i="8"/>
  <c r="E891" i="8"/>
  <c r="A891" i="8"/>
  <c r="E890" i="8"/>
  <c r="A890" i="8"/>
  <c r="E889" i="8"/>
  <c r="A889" i="8"/>
  <c r="E888" i="8"/>
  <c r="A888" i="8"/>
  <c r="E887" i="8"/>
  <c r="A887" i="8"/>
  <c r="E886" i="8"/>
  <c r="A886" i="8"/>
  <c r="E885" i="8"/>
  <c r="A885" i="8"/>
  <c r="E884" i="8"/>
  <c r="A884" i="8"/>
  <c r="E883" i="8"/>
  <c r="A883" i="8"/>
  <c r="E882" i="8"/>
  <c r="A882" i="8"/>
  <c r="E881" i="8"/>
  <c r="A881" i="8"/>
  <c r="E880" i="8"/>
  <c r="A880" i="8"/>
  <c r="E879" i="8"/>
  <c r="A879" i="8"/>
  <c r="E878" i="8"/>
  <c r="A878" i="8"/>
  <c r="E877" i="8"/>
  <c r="A877" i="8"/>
  <c r="E876" i="8"/>
  <c r="A876" i="8"/>
  <c r="E875" i="8"/>
  <c r="A875" i="8"/>
  <c r="E874" i="8"/>
  <c r="A874" i="8"/>
  <c r="E873" i="8"/>
  <c r="A873" i="8"/>
  <c r="E872" i="8"/>
  <c r="A872" i="8"/>
  <c r="E871" i="8"/>
  <c r="A871" i="8"/>
  <c r="E870" i="8"/>
  <c r="A870" i="8"/>
  <c r="E869" i="8"/>
  <c r="A869" i="8"/>
  <c r="E868" i="8"/>
  <c r="A868" i="8"/>
  <c r="E867" i="8"/>
  <c r="A867" i="8"/>
  <c r="E866" i="8"/>
  <c r="A866" i="8"/>
  <c r="E865" i="8"/>
  <c r="A865" i="8"/>
  <c r="E864" i="8"/>
  <c r="A864" i="8"/>
  <c r="E863" i="8"/>
  <c r="A863" i="8"/>
  <c r="E862" i="8"/>
  <c r="A862" i="8"/>
  <c r="E861" i="8"/>
  <c r="A861" i="8"/>
  <c r="E860" i="8"/>
  <c r="A860" i="8"/>
  <c r="F859" i="8"/>
  <c r="A859" i="8" s="1"/>
  <c r="E859" i="8"/>
  <c r="E858" i="8"/>
  <c r="A858" i="8"/>
  <c r="E857" i="8"/>
  <c r="A857" i="8"/>
  <c r="E856" i="8"/>
  <c r="A856" i="8"/>
  <c r="E855" i="8"/>
  <c r="A855" i="8"/>
  <c r="F854" i="8"/>
  <c r="E854" i="8"/>
  <c r="A854" i="8"/>
  <c r="E853" i="8"/>
  <c r="A853" i="8"/>
  <c r="E852" i="8"/>
  <c r="A852" i="8"/>
  <c r="E851" i="8"/>
  <c r="A851" i="8"/>
  <c r="E850" i="8"/>
  <c r="A850" i="8"/>
  <c r="E849" i="8"/>
  <c r="A849" i="8"/>
  <c r="E848" i="8"/>
  <c r="A848" i="8"/>
  <c r="E847" i="8"/>
  <c r="A847" i="8"/>
  <c r="E846" i="8"/>
  <c r="A846" i="8"/>
  <c r="E845" i="8"/>
  <c r="A845" i="8"/>
  <c r="E844" i="8"/>
  <c r="A844" i="8"/>
  <c r="E843" i="8"/>
  <c r="A843" i="8"/>
  <c r="E842" i="8"/>
  <c r="A842" i="8"/>
  <c r="E841" i="8"/>
  <c r="A841" i="8"/>
  <c r="E840" i="8"/>
  <c r="A840" i="8"/>
  <c r="E839" i="8"/>
  <c r="A839" i="8"/>
  <c r="E838" i="8"/>
  <c r="A838" i="8"/>
  <c r="E837" i="8"/>
  <c r="A837" i="8"/>
  <c r="E836" i="8"/>
  <c r="A836" i="8"/>
  <c r="E835" i="8"/>
  <c r="A835" i="8"/>
  <c r="E834" i="8"/>
  <c r="A834" i="8"/>
  <c r="E833" i="8"/>
  <c r="A833" i="8"/>
  <c r="E832" i="8"/>
  <c r="A832" i="8"/>
  <c r="E831" i="8"/>
  <c r="A831" i="8"/>
  <c r="E830" i="8"/>
  <c r="A830" i="8"/>
  <c r="E829" i="8"/>
  <c r="A829" i="8"/>
  <c r="E828" i="8"/>
  <c r="A828" i="8"/>
  <c r="E827" i="8"/>
  <c r="A827" i="8"/>
  <c r="E826" i="8"/>
  <c r="A826" i="8"/>
  <c r="E825" i="8"/>
  <c r="A825" i="8"/>
  <c r="E824" i="8"/>
  <c r="A824" i="8"/>
  <c r="E823" i="8"/>
  <c r="A823" i="8"/>
  <c r="E822" i="8"/>
  <c r="A822" i="8"/>
  <c r="E821" i="8"/>
  <c r="A821" i="8"/>
  <c r="E820" i="8"/>
  <c r="A820" i="8"/>
  <c r="E819" i="8"/>
  <c r="A819" i="8"/>
  <c r="E818" i="8"/>
  <c r="A818" i="8"/>
  <c r="E817" i="8"/>
  <c r="A817" i="8"/>
  <c r="E816" i="8"/>
  <c r="A816" i="8"/>
  <c r="F815" i="8"/>
  <c r="E815" i="8"/>
  <c r="A815" i="8"/>
  <c r="E814" i="8"/>
  <c r="A814" i="8"/>
  <c r="E813" i="8"/>
  <c r="A813" i="8"/>
  <c r="E812" i="8"/>
  <c r="A812" i="8"/>
  <c r="E811" i="8"/>
  <c r="A811" i="8"/>
  <c r="F810" i="8"/>
  <c r="A810" i="8" s="1"/>
  <c r="E810" i="8"/>
  <c r="E809" i="8"/>
  <c r="A809" i="8"/>
  <c r="E808" i="8"/>
  <c r="A808" i="8"/>
  <c r="E807" i="8"/>
  <c r="A807" i="8"/>
  <c r="E806" i="8"/>
  <c r="A806" i="8"/>
  <c r="E805" i="8"/>
  <c r="A805" i="8"/>
  <c r="E804" i="8"/>
  <c r="A804" i="8"/>
  <c r="E803" i="8"/>
  <c r="A803" i="8"/>
  <c r="E802" i="8"/>
  <c r="A802" i="8"/>
  <c r="E801" i="8"/>
  <c r="A801" i="8"/>
  <c r="E800" i="8"/>
  <c r="A800" i="8"/>
  <c r="E799" i="8"/>
  <c r="A799" i="8"/>
  <c r="E798" i="8"/>
  <c r="A798" i="8"/>
  <c r="E797" i="8"/>
  <c r="A797" i="8"/>
  <c r="E796" i="8"/>
  <c r="A796" i="8"/>
  <c r="E795" i="8"/>
  <c r="A795" i="8"/>
  <c r="E794" i="8"/>
  <c r="A794" i="8"/>
  <c r="E793" i="8"/>
  <c r="A793" i="8"/>
  <c r="E792" i="8"/>
  <c r="A792" i="8"/>
  <c r="E791" i="8"/>
  <c r="A791" i="8"/>
  <c r="E790" i="8"/>
  <c r="A790" i="8"/>
  <c r="E789" i="8"/>
  <c r="A789" i="8"/>
  <c r="E788" i="8"/>
  <c r="A788" i="8"/>
  <c r="E787" i="8"/>
  <c r="A787" i="8"/>
  <c r="E786" i="8"/>
  <c r="A786" i="8"/>
  <c r="E785" i="8"/>
  <c r="A785" i="8"/>
  <c r="E784" i="8"/>
  <c r="A784" i="8"/>
  <c r="E783" i="8"/>
  <c r="A783" i="8"/>
  <c r="E782" i="8"/>
  <c r="A782" i="8"/>
  <c r="E781" i="8"/>
  <c r="A781" i="8"/>
  <c r="E780" i="8"/>
  <c r="A780" i="8"/>
  <c r="E779" i="8"/>
  <c r="A779" i="8"/>
  <c r="E778" i="8"/>
  <c r="A778" i="8"/>
  <c r="E777" i="8"/>
  <c r="A777" i="8"/>
  <c r="E776" i="8"/>
  <c r="A776" i="8"/>
  <c r="E775" i="8"/>
  <c r="A775" i="8"/>
  <c r="E774" i="8"/>
  <c r="A774" i="8"/>
  <c r="E773" i="8"/>
  <c r="A773" i="8"/>
  <c r="E772" i="8"/>
  <c r="A772" i="8"/>
  <c r="F771" i="8"/>
  <c r="A771" i="8" s="1"/>
  <c r="E771" i="8"/>
  <c r="E770" i="8"/>
  <c r="A770" i="8"/>
  <c r="E769" i="8"/>
  <c r="A769" i="8"/>
  <c r="E768" i="8"/>
  <c r="A768" i="8"/>
  <c r="E767" i="8"/>
  <c r="A767" i="8"/>
  <c r="F766" i="8"/>
  <c r="E766" i="8"/>
  <c r="A766" i="8"/>
  <c r="E765" i="8"/>
  <c r="A765" i="8"/>
  <c r="E764" i="8"/>
  <c r="A764" i="8"/>
  <c r="E763" i="8"/>
  <c r="A763" i="8"/>
  <c r="E762" i="8"/>
  <c r="A762" i="8"/>
  <c r="E761" i="8"/>
  <c r="A761" i="8"/>
  <c r="E760" i="8"/>
  <c r="A760" i="8"/>
  <c r="E759" i="8"/>
  <c r="A759" i="8"/>
  <c r="E758" i="8"/>
  <c r="A758" i="8"/>
  <c r="E757" i="8"/>
  <c r="A757" i="8"/>
  <c r="E756" i="8"/>
  <c r="A756" i="8"/>
  <c r="E755" i="8"/>
  <c r="A755" i="8"/>
  <c r="E754" i="8"/>
  <c r="A754" i="8"/>
  <c r="E753" i="8"/>
  <c r="A753" i="8"/>
  <c r="E752" i="8"/>
  <c r="A752" i="8"/>
  <c r="E751" i="8"/>
  <c r="A751" i="8"/>
  <c r="E750" i="8"/>
  <c r="A750" i="8"/>
  <c r="E749" i="8"/>
  <c r="A749" i="8"/>
  <c r="E748" i="8"/>
  <c r="A748" i="8"/>
  <c r="E747" i="8"/>
  <c r="A747" i="8"/>
  <c r="E746" i="8"/>
  <c r="A746" i="8"/>
  <c r="E745" i="8"/>
  <c r="A745" i="8"/>
  <c r="E744" i="8"/>
  <c r="A744" i="8"/>
  <c r="E743" i="8"/>
  <c r="A743" i="8"/>
  <c r="E742" i="8"/>
  <c r="A742" i="8"/>
  <c r="E741" i="8"/>
  <c r="A741" i="8"/>
  <c r="E740" i="8"/>
  <c r="A740" i="8"/>
  <c r="E739" i="8"/>
  <c r="A739" i="8"/>
  <c r="E738" i="8"/>
  <c r="A738" i="8"/>
  <c r="E737" i="8"/>
  <c r="A737" i="8"/>
  <c r="E736" i="8"/>
  <c r="A736" i="8"/>
  <c r="E735" i="8"/>
  <c r="A735" i="8"/>
  <c r="E734" i="8"/>
  <c r="A734" i="8"/>
  <c r="E733" i="8"/>
  <c r="A733" i="8"/>
  <c r="E732" i="8"/>
  <c r="A732" i="8"/>
  <c r="E731" i="8"/>
  <c r="A731" i="8"/>
  <c r="E730" i="8"/>
  <c r="A730" i="8"/>
  <c r="E729" i="8"/>
  <c r="A729" i="8"/>
  <c r="E728" i="8"/>
  <c r="A728" i="8"/>
  <c r="F727" i="8"/>
  <c r="E727" i="8"/>
  <c r="A727" i="8"/>
  <c r="E726" i="8"/>
  <c r="A726" i="8"/>
  <c r="E725" i="8"/>
  <c r="A725" i="8"/>
  <c r="E724" i="8"/>
  <c r="A724" i="8"/>
  <c r="E723" i="8"/>
  <c r="A723" i="8"/>
  <c r="F722" i="8"/>
  <c r="A722" i="8" s="1"/>
  <c r="E722" i="8"/>
  <c r="E721" i="8"/>
  <c r="A721" i="8"/>
  <c r="E720" i="8"/>
  <c r="A720" i="8"/>
  <c r="E719" i="8"/>
  <c r="A719" i="8"/>
  <c r="E718" i="8"/>
  <c r="A718" i="8"/>
  <c r="E717" i="8"/>
  <c r="A717" i="8"/>
  <c r="E716" i="8"/>
  <c r="A716" i="8"/>
  <c r="E715" i="8"/>
  <c r="A715" i="8"/>
  <c r="E714" i="8"/>
  <c r="A714" i="8"/>
  <c r="E713" i="8"/>
  <c r="A713" i="8"/>
  <c r="E712" i="8"/>
  <c r="A712" i="8"/>
  <c r="E711" i="8"/>
  <c r="A711" i="8"/>
  <c r="E710" i="8"/>
  <c r="A710" i="8"/>
  <c r="E709" i="8"/>
  <c r="A709" i="8"/>
  <c r="E708" i="8"/>
  <c r="A708" i="8"/>
  <c r="E707" i="8"/>
  <c r="A707" i="8"/>
  <c r="E706" i="8"/>
  <c r="A706" i="8"/>
  <c r="E705" i="8"/>
  <c r="A705" i="8"/>
  <c r="E704" i="8"/>
  <c r="A704" i="8"/>
  <c r="E703" i="8"/>
  <c r="A703" i="8"/>
  <c r="E702" i="8"/>
  <c r="A702" i="8"/>
  <c r="E701" i="8"/>
  <c r="A701" i="8"/>
  <c r="E700" i="8"/>
  <c r="A700" i="8"/>
  <c r="E699" i="8"/>
  <c r="A699" i="8"/>
  <c r="E698" i="8"/>
  <c r="A698" i="8"/>
  <c r="E697" i="8"/>
  <c r="A697" i="8"/>
  <c r="E696" i="8"/>
  <c r="A696" i="8"/>
  <c r="E695" i="8"/>
  <c r="A695" i="8"/>
  <c r="E694" i="8"/>
  <c r="A694" i="8"/>
  <c r="E693" i="8"/>
  <c r="A693" i="8"/>
  <c r="E692" i="8"/>
  <c r="A692" i="8"/>
  <c r="E691" i="8"/>
  <c r="A691" i="8"/>
  <c r="E690" i="8"/>
  <c r="A690" i="8"/>
  <c r="E689" i="8"/>
  <c r="A689" i="8"/>
  <c r="E688" i="8"/>
  <c r="A688" i="8"/>
  <c r="E687" i="8"/>
  <c r="A687" i="8"/>
  <c r="E686" i="8"/>
  <c r="A686" i="8"/>
  <c r="E685" i="8"/>
  <c r="A685" i="8"/>
  <c r="E684" i="8"/>
  <c r="A684" i="8"/>
  <c r="F683" i="8"/>
  <c r="A683" i="8" s="1"/>
  <c r="E683" i="8"/>
  <c r="E682" i="8"/>
  <c r="A682" i="8"/>
  <c r="E681" i="8"/>
  <c r="A681" i="8"/>
  <c r="E680" i="8"/>
  <c r="A680" i="8"/>
  <c r="E679" i="8"/>
  <c r="A679" i="8"/>
  <c r="F678" i="8"/>
  <c r="E678" i="8"/>
  <c r="A678" i="8"/>
  <c r="E677" i="8"/>
  <c r="A677" i="8"/>
  <c r="E676" i="8"/>
  <c r="A676" i="8"/>
  <c r="E675" i="8"/>
  <c r="A675" i="8"/>
  <c r="E674" i="8"/>
  <c r="A674" i="8"/>
  <c r="E673" i="8"/>
  <c r="A673" i="8"/>
  <c r="E672" i="8"/>
  <c r="A672" i="8"/>
  <c r="E671" i="8"/>
  <c r="A671" i="8"/>
  <c r="E670" i="8"/>
  <c r="A670" i="8"/>
  <c r="E669" i="8"/>
  <c r="A669" i="8"/>
  <c r="E668" i="8"/>
  <c r="A668" i="8"/>
  <c r="E667" i="8"/>
  <c r="A667" i="8"/>
  <c r="E666" i="8"/>
  <c r="A666" i="8"/>
  <c r="E665" i="8"/>
  <c r="A665" i="8"/>
  <c r="E664" i="8"/>
  <c r="A664" i="8"/>
  <c r="E663" i="8"/>
  <c r="A663" i="8"/>
  <c r="E662" i="8"/>
  <c r="A662" i="8"/>
  <c r="E661" i="8"/>
  <c r="A661" i="8"/>
  <c r="E660" i="8"/>
  <c r="A660" i="8"/>
  <c r="E659" i="8"/>
  <c r="A659" i="8"/>
  <c r="E658" i="8"/>
  <c r="A658" i="8"/>
  <c r="E657" i="8"/>
  <c r="A657" i="8"/>
  <c r="E656" i="8"/>
  <c r="A656" i="8"/>
  <c r="E655" i="8"/>
  <c r="A655" i="8"/>
  <c r="E654" i="8"/>
  <c r="A654" i="8"/>
  <c r="E653" i="8"/>
  <c r="A653" i="8"/>
  <c r="E652" i="8"/>
  <c r="A652" i="8"/>
  <c r="E651" i="8"/>
  <c r="A651" i="8"/>
  <c r="E650" i="8"/>
  <c r="A650" i="8"/>
  <c r="E649" i="8"/>
  <c r="A649" i="8"/>
  <c r="E648" i="8"/>
  <c r="A648" i="8"/>
  <c r="E647" i="8"/>
  <c r="A647" i="8"/>
  <c r="E646" i="8"/>
  <c r="A646" i="8"/>
  <c r="E645" i="8"/>
  <c r="A645" i="8"/>
  <c r="E644" i="8"/>
  <c r="A644" i="8"/>
  <c r="E643" i="8"/>
  <c r="A643" i="8"/>
  <c r="E642" i="8"/>
  <c r="A642" i="8"/>
  <c r="E641" i="8"/>
  <c r="A641" i="8"/>
  <c r="E640" i="8"/>
  <c r="A640" i="8"/>
  <c r="F639" i="8"/>
  <c r="E639" i="8"/>
  <c r="A639" i="8"/>
  <c r="E638" i="8"/>
  <c r="A638" i="8"/>
  <c r="E637" i="8"/>
  <c r="A637" i="8"/>
  <c r="E636" i="8"/>
  <c r="A636" i="8"/>
  <c r="E635" i="8"/>
  <c r="A635" i="8"/>
  <c r="F634" i="8"/>
  <c r="A634" i="8" s="1"/>
  <c r="E634" i="8"/>
  <c r="E633" i="8"/>
  <c r="A633" i="8"/>
  <c r="E632" i="8"/>
  <c r="A632" i="8"/>
  <c r="E631" i="8"/>
  <c r="A631" i="8"/>
  <c r="E630" i="8"/>
  <c r="A630" i="8"/>
  <c r="E629" i="8"/>
  <c r="A629" i="8"/>
  <c r="E628" i="8"/>
  <c r="A628" i="8"/>
  <c r="E627" i="8"/>
  <c r="A627" i="8"/>
  <c r="E626" i="8"/>
  <c r="A626" i="8"/>
  <c r="E625" i="8"/>
  <c r="A625" i="8"/>
  <c r="E624" i="8"/>
  <c r="A624" i="8"/>
  <c r="E623" i="8"/>
  <c r="A623" i="8"/>
  <c r="E622" i="8"/>
  <c r="A622" i="8"/>
  <c r="E621" i="8"/>
  <c r="A621" i="8"/>
  <c r="E620" i="8"/>
  <c r="A620" i="8"/>
  <c r="E619" i="8"/>
  <c r="A619" i="8"/>
  <c r="E618" i="8"/>
  <c r="A618" i="8"/>
  <c r="E617" i="8"/>
  <c r="A617" i="8"/>
  <c r="E616" i="8"/>
  <c r="A616" i="8"/>
  <c r="E615" i="8"/>
  <c r="A615" i="8"/>
  <c r="E614" i="8"/>
  <c r="A614" i="8"/>
  <c r="E613" i="8"/>
  <c r="A613" i="8"/>
  <c r="E612" i="8"/>
  <c r="A612" i="8"/>
  <c r="E611" i="8"/>
  <c r="A611" i="8"/>
  <c r="E610" i="8"/>
  <c r="A610" i="8"/>
  <c r="E609" i="8"/>
  <c r="A609" i="8"/>
  <c r="E608" i="8"/>
  <c r="A608" i="8"/>
  <c r="E607" i="8"/>
  <c r="A607" i="8"/>
  <c r="E606" i="8"/>
  <c r="A606" i="8"/>
  <c r="E605" i="8"/>
  <c r="A605" i="8"/>
  <c r="E604" i="8"/>
  <c r="A604" i="8"/>
  <c r="E603" i="8"/>
  <c r="A603" i="8"/>
  <c r="E602" i="8"/>
  <c r="A602" i="8"/>
  <c r="E601" i="8"/>
  <c r="A601" i="8"/>
  <c r="E600" i="8"/>
  <c r="A600" i="8"/>
  <c r="E599" i="8"/>
  <c r="A599" i="8"/>
  <c r="E598" i="8"/>
  <c r="A598" i="8"/>
  <c r="E597" i="8"/>
  <c r="A597" i="8"/>
  <c r="E596" i="8"/>
  <c r="A596" i="8"/>
  <c r="F595" i="8"/>
  <c r="A595" i="8" s="1"/>
  <c r="E595" i="8"/>
  <c r="E594" i="8"/>
  <c r="A594" i="8"/>
  <c r="E593" i="8"/>
  <c r="A593" i="8"/>
  <c r="E592" i="8"/>
  <c r="A592" i="8"/>
  <c r="E591" i="8"/>
  <c r="A591" i="8"/>
  <c r="F590" i="8"/>
  <c r="E590" i="8"/>
  <c r="A590" i="8"/>
  <c r="E589" i="8"/>
  <c r="A589" i="8"/>
  <c r="E588" i="8"/>
  <c r="A588" i="8"/>
  <c r="E587" i="8"/>
  <c r="A587" i="8"/>
  <c r="E586" i="8"/>
  <c r="A586" i="8"/>
  <c r="E585" i="8"/>
  <c r="A585" i="8"/>
  <c r="E584" i="8"/>
  <c r="A584" i="8"/>
  <c r="E583" i="8"/>
  <c r="A583" i="8"/>
  <c r="E582" i="8"/>
  <c r="A582" i="8"/>
  <c r="E581" i="8"/>
  <c r="A581" i="8"/>
  <c r="E580" i="8"/>
  <c r="A580" i="8"/>
  <c r="E579" i="8"/>
  <c r="A579" i="8"/>
  <c r="E578" i="8"/>
  <c r="A578" i="8"/>
  <c r="E577" i="8"/>
  <c r="A577" i="8"/>
  <c r="E576" i="8"/>
  <c r="A576" i="8"/>
  <c r="E575" i="8"/>
  <c r="A575" i="8"/>
  <c r="E574" i="8"/>
  <c r="A574" i="8"/>
  <c r="E573" i="8"/>
  <c r="A573" i="8"/>
  <c r="E572" i="8"/>
  <c r="A572" i="8"/>
  <c r="E571" i="8"/>
  <c r="A571" i="8"/>
  <c r="E570" i="8"/>
  <c r="A570" i="8"/>
  <c r="E569" i="8"/>
  <c r="A569" i="8"/>
  <c r="E568" i="8"/>
  <c r="A568" i="8"/>
  <c r="E567" i="8"/>
  <c r="A567" i="8"/>
  <c r="E566" i="8"/>
  <c r="A566" i="8"/>
  <c r="E565" i="8"/>
  <c r="A565" i="8"/>
  <c r="E564" i="8"/>
  <c r="A564" i="8"/>
  <c r="E563" i="8"/>
  <c r="A563" i="8"/>
  <c r="E562" i="8"/>
  <c r="A562" i="8"/>
  <c r="E561" i="8"/>
  <c r="A561" i="8"/>
  <c r="E560" i="8"/>
  <c r="A560" i="8"/>
  <c r="E559" i="8"/>
  <c r="A559" i="8"/>
  <c r="E558" i="8"/>
  <c r="A558" i="8"/>
  <c r="E557" i="8"/>
  <c r="A557" i="8"/>
  <c r="E556" i="8"/>
  <c r="A556" i="8"/>
  <c r="E555" i="8"/>
  <c r="A555" i="8"/>
  <c r="E554" i="8"/>
  <c r="A554" i="8"/>
  <c r="E553" i="8"/>
  <c r="A553" i="8"/>
  <c r="E552" i="8"/>
  <c r="A552" i="8"/>
  <c r="F551" i="8"/>
  <c r="E551" i="8"/>
  <c r="A551" i="8"/>
  <c r="E550" i="8"/>
  <c r="A550" i="8"/>
  <c r="E549" i="8"/>
  <c r="A549" i="8"/>
  <c r="E548" i="8"/>
  <c r="A548" i="8"/>
  <c r="E547" i="8"/>
  <c r="A547" i="8"/>
  <c r="F546" i="8"/>
  <c r="A546" i="8" s="1"/>
  <c r="E546" i="8"/>
  <c r="E545" i="8"/>
  <c r="A545" i="8"/>
  <c r="E544" i="8"/>
  <c r="A544" i="8"/>
  <c r="E543" i="8"/>
  <c r="A543" i="8"/>
  <c r="E542" i="8"/>
  <c r="A542" i="8"/>
  <c r="E541" i="8"/>
  <c r="A541" i="8"/>
  <c r="E540" i="8"/>
  <c r="A540" i="8"/>
  <c r="E539" i="8"/>
  <c r="A539" i="8"/>
  <c r="E538" i="8"/>
  <c r="A538" i="8"/>
  <c r="E537" i="8"/>
  <c r="A537" i="8"/>
  <c r="E536" i="8"/>
  <c r="A536" i="8"/>
  <c r="E535" i="8"/>
  <c r="A535" i="8"/>
  <c r="E534" i="8"/>
  <c r="A534" i="8"/>
  <c r="E533" i="8"/>
  <c r="A533" i="8"/>
  <c r="E532" i="8"/>
  <c r="A532" i="8"/>
  <c r="E531" i="8"/>
  <c r="A531" i="8"/>
  <c r="E530" i="8"/>
  <c r="A530" i="8"/>
  <c r="E529" i="8"/>
  <c r="A529" i="8"/>
  <c r="E528" i="8"/>
  <c r="A528" i="8"/>
  <c r="E527" i="8"/>
  <c r="A527" i="8"/>
  <c r="E526" i="8"/>
  <c r="A526" i="8"/>
  <c r="E525" i="8"/>
  <c r="A525" i="8"/>
  <c r="E524" i="8"/>
  <c r="A524" i="8"/>
  <c r="E523" i="8"/>
  <c r="A523" i="8"/>
  <c r="E522" i="8"/>
  <c r="A522" i="8"/>
  <c r="E521" i="8"/>
  <c r="A521" i="8"/>
  <c r="E520" i="8"/>
  <c r="A520" i="8"/>
  <c r="E519" i="8"/>
  <c r="A519" i="8"/>
  <c r="E518" i="8"/>
  <c r="A518" i="8"/>
  <c r="E517" i="8"/>
  <c r="A517" i="8"/>
  <c r="E516" i="8"/>
  <c r="A516" i="8"/>
  <c r="E515" i="8"/>
  <c r="A515" i="8"/>
  <c r="E514" i="8"/>
  <c r="A514" i="8"/>
  <c r="E513" i="8"/>
  <c r="A513" i="8"/>
  <c r="E512" i="8"/>
  <c r="A512" i="8"/>
  <c r="E511" i="8"/>
  <c r="A511" i="8"/>
  <c r="E510" i="8"/>
  <c r="A510" i="8"/>
  <c r="E509" i="8"/>
  <c r="A509" i="8"/>
  <c r="E508" i="8"/>
  <c r="A508" i="8"/>
  <c r="F507" i="8"/>
  <c r="A507" i="8" s="1"/>
  <c r="E507" i="8"/>
  <c r="E506" i="8"/>
  <c r="A506" i="8"/>
  <c r="E505" i="8"/>
  <c r="A505" i="8"/>
  <c r="E504" i="8"/>
  <c r="A504" i="8"/>
  <c r="E503" i="8"/>
  <c r="A503" i="8"/>
  <c r="F502" i="8"/>
  <c r="E502" i="8"/>
  <c r="A502" i="8"/>
  <c r="E501" i="8"/>
  <c r="A501" i="8"/>
  <c r="E500" i="8"/>
  <c r="A500" i="8"/>
  <c r="E499" i="8"/>
  <c r="A499" i="8"/>
  <c r="E498" i="8"/>
  <c r="A498" i="8"/>
  <c r="E497" i="8"/>
  <c r="A497" i="8"/>
  <c r="E496" i="8"/>
  <c r="A496" i="8"/>
  <c r="E495" i="8"/>
  <c r="A495" i="8"/>
  <c r="E494" i="8"/>
  <c r="A494" i="8"/>
  <c r="E493" i="8"/>
  <c r="A493" i="8"/>
  <c r="E492" i="8"/>
  <c r="A492" i="8"/>
  <c r="E491" i="8"/>
  <c r="A491" i="8"/>
  <c r="E490" i="8"/>
  <c r="A490" i="8"/>
  <c r="E489" i="8"/>
  <c r="A489" i="8"/>
  <c r="E488" i="8"/>
  <c r="A488" i="8"/>
  <c r="E487" i="8"/>
  <c r="A487" i="8"/>
  <c r="E486" i="8"/>
  <c r="A486" i="8"/>
  <c r="E485" i="8"/>
  <c r="A485" i="8"/>
  <c r="E484" i="8"/>
  <c r="A484" i="8"/>
  <c r="E483" i="8"/>
  <c r="A483" i="8"/>
  <c r="E482" i="8"/>
  <c r="A482" i="8"/>
  <c r="E481" i="8"/>
  <c r="A481" i="8"/>
  <c r="E480" i="8"/>
  <c r="A480" i="8"/>
  <c r="E479" i="8"/>
  <c r="A479" i="8"/>
  <c r="E478" i="8"/>
  <c r="A478" i="8"/>
  <c r="E477" i="8"/>
  <c r="A477" i="8"/>
  <c r="E476" i="8"/>
  <c r="A476" i="8"/>
  <c r="E475" i="8"/>
  <c r="A475" i="8"/>
  <c r="E474" i="8"/>
  <c r="A474" i="8"/>
  <c r="E473" i="8"/>
  <c r="A473" i="8"/>
  <c r="E472" i="8"/>
  <c r="A472" i="8"/>
  <c r="E471" i="8"/>
  <c r="A471" i="8"/>
  <c r="E470" i="8"/>
  <c r="A470" i="8"/>
  <c r="E469" i="8"/>
  <c r="A469" i="8"/>
  <c r="E468" i="8"/>
  <c r="A468" i="8"/>
  <c r="E467" i="8"/>
  <c r="A467" i="8"/>
  <c r="E466" i="8"/>
  <c r="A466" i="8"/>
  <c r="E465" i="8"/>
  <c r="A465" i="8"/>
  <c r="E464" i="8"/>
  <c r="A464" i="8"/>
  <c r="F463" i="8"/>
  <c r="E463" i="8"/>
  <c r="A463" i="8"/>
  <c r="E462" i="8"/>
  <c r="A462" i="8"/>
  <c r="E461" i="8"/>
  <c r="A461" i="8"/>
  <c r="E460" i="8"/>
  <c r="A460" i="8"/>
  <c r="E459" i="8"/>
  <c r="A459" i="8"/>
  <c r="F458" i="8"/>
  <c r="A458" i="8" s="1"/>
  <c r="E458" i="8"/>
  <c r="E457" i="8"/>
  <c r="A457" i="8"/>
  <c r="E456" i="8"/>
  <c r="A456" i="8"/>
  <c r="E455" i="8"/>
  <c r="A455" i="8"/>
  <c r="E454" i="8"/>
  <c r="A454" i="8"/>
  <c r="E453" i="8"/>
  <c r="A453" i="8"/>
  <c r="E452" i="8"/>
  <c r="A452" i="8"/>
  <c r="E451" i="8"/>
  <c r="A451" i="8"/>
  <c r="E450" i="8"/>
  <c r="A450" i="8"/>
  <c r="E449" i="8"/>
  <c r="A449" i="8"/>
  <c r="E448" i="8"/>
  <c r="A448" i="8"/>
  <c r="E447" i="8"/>
  <c r="A447" i="8"/>
  <c r="E446" i="8"/>
  <c r="A446" i="8"/>
  <c r="E445" i="8"/>
  <c r="A445" i="8"/>
  <c r="E444" i="8"/>
  <c r="A444" i="8"/>
  <c r="E443" i="8"/>
  <c r="A443" i="8"/>
  <c r="E442" i="8"/>
  <c r="A442" i="8"/>
  <c r="E441" i="8"/>
  <c r="A441" i="8"/>
  <c r="E440" i="8"/>
  <c r="A440" i="8"/>
  <c r="E439" i="8"/>
  <c r="A439" i="8"/>
  <c r="E438" i="8"/>
  <c r="A438" i="8"/>
  <c r="E437" i="8"/>
  <c r="A437" i="8"/>
  <c r="E436" i="8"/>
  <c r="A436" i="8"/>
  <c r="E435" i="8"/>
  <c r="A435" i="8"/>
  <c r="E434" i="8"/>
  <c r="A434" i="8"/>
  <c r="E433" i="8"/>
  <c r="A433" i="8"/>
  <c r="E432" i="8"/>
  <c r="A432" i="8"/>
  <c r="E431" i="8"/>
  <c r="A431" i="8"/>
  <c r="E430" i="8"/>
  <c r="A430" i="8"/>
  <c r="E429" i="8"/>
  <c r="A429" i="8"/>
  <c r="E428" i="8"/>
  <c r="A428" i="8"/>
  <c r="E427" i="8"/>
  <c r="A427" i="8"/>
  <c r="E426" i="8"/>
  <c r="A426" i="8"/>
  <c r="E425" i="8"/>
  <c r="A425" i="8"/>
  <c r="E424" i="8"/>
  <c r="A424" i="8"/>
  <c r="E423" i="8"/>
  <c r="A423" i="8"/>
  <c r="E422" i="8"/>
  <c r="A422" i="8"/>
  <c r="E421" i="8"/>
  <c r="A421" i="8"/>
  <c r="E420" i="8"/>
  <c r="A420" i="8"/>
  <c r="F419" i="8"/>
  <c r="A419" i="8" s="1"/>
  <c r="E419" i="8"/>
  <c r="E418" i="8"/>
  <c r="A418" i="8"/>
  <c r="E417" i="8"/>
  <c r="A417" i="8"/>
  <c r="E416" i="8"/>
  <c r="A416" i="8"/>
  <c r="E415" i="8"/>
  <c r="A415" i="8"/>
  <c r="F414" i="8"/>
  <c r="E414" i="8"/>
  <c r="A414" i="8"/>
  <c r="E413" i="8"/>
  <c r="A413" i="8"/>
  <c r="E412" i="8"/>
  <c r="A412" i="8"/>
  <c r="E411" i="8"/>
  <c r="A411" i="8"/>
  <c r="E410" i="8"/>
  <c r="A410" i="8"/>
  <c r="E409" i="8"/>
  <c r="A409" i="8"/>
  <c r="E408" i="8"/>
  <c r="A408" i="8"/>
  <c r="E407" i="8"/>
  <c r="A407" i="8"/>
  <c r="E406" i="8"/>
  <c r="A406" i="8"/>
  <c r="E405" i="8"/>
  <c r="A405" i="8"/>
  <c r="E404" i="8"/>
  <c r="A404" i="8"/>
  <c r="E403" i="8"/>
  <c r="A403" i="8"/>
  <c r="E402" i="8"/>
  <c r="A402" i="8"/>
  <c r="E401" i="8"/>
  <c r="A401" i="8"/>
  <c r="E400" i="8"/>
  <c r="A400" i="8"/>
  <c r="E399" i="8"/>
  <c r="A399" i="8"/>
  <c r="E398" i="8"/>
  <c r="A398" i="8"/>
  <c r="E397" i="8"/>
  <c r="A397" i="8"/>
  <c r="E396" i="8"/>
  <c r="A396" i="8"/>
  <c r="E395" i="8"/>
  <c r="A395" i="8"/>
  <c r="E394" i="8"/>
  <c r="A394" i="8"/>
  <c r="E393" i="8"/>
  <c r="A393" i="8"/>
  <c r="E392" i="8"/>
  <c r="A392" i="8"/>
  <c r="E391" i="8"/>
  <c r="A391" i="8"/>
  <c r="E390" i="8"/>
  <c r="A390" i="8"/>
  <c r="E389" i="8"/>
  <c r="A389" i="8"/>
  <c r="E388" i="8"/>
  <c r="A388" i="8"/>
  <c r="E387" i="8"/>
  <c r="A387" i="8"/>
  <c r="E386" i="8"/>
  <c r="A386" i="8"/>
  <c r="E385" i="8"/>
  <c r="A385" i="8"/>
  <c r="E384" i="8"/>
  <c r="A384" i="8"/>
  <c r="E383" i="8"/>
  <c r="A383" i="8"/>
  <c r="E382" i="8"/>
  <c r="A382" i="8"/>
  <c r="E381" i="8"/>
  <c r="A381" i="8"/>
  <c r="E380" i="8"/>
  <c r="A380" i="8"/>
  <c r="E379" i="8"/>
  <c r="A379" i="8"/>
  <c r="E378" i="8"/>
  <c r="A378" i="8"/>
  <c r="E377" i="8"/>
  <c r="A377" i="8"/>
  <c r="E376" i="8"/>
  <c r="A376" i="8"/>
  <c r="F375" i="8"/>
  <c r="E375" i="8"/>
  <c r="A375" i="8"/>
  <c r="E374" i="8"/>
  <c r="A374" i="8"/>
  <c r="E373" i="8"/>
  <c r="A373" i="8"/>
  <c r="E372" i="8"/>
  <c r="A372" i="8"/>
  <c r="E371" i="8"/>
  <c r="A371" i="8"/>
  <c r="F370" i="8"/>
  <c r="A370" i="8" s="1"/>
  <c r="E370" i="8"/>
  <c r="E369" i="8"/>
  <c r="A369" i="8"/>
  <c r="E368" i="8"/>
  <c r="A368" i="8"/>
  <c r="E367" i="8"/>
  <c r="A367" i="8"/>
  <c r="E366" i="8"/>
  <c r="A366" i="8"/>
  <c r="E365" i="8"/>
  <c r="A365" i="8"/>
  <c r="E364" i="8"/>
  <c r="A364" i="8"/>
  <c r="E363" i="8"/>
  <c r="A363" i="8"/>
  <c r="E362" i="8"/>
  <c r="A362" i="8"/>
  <c r="E361" i="8"/>
  <c r="A361" i="8"/>
  <c r="E360" i="8"/>
  <c r="A360" i="8"/>
  <c r="E359" i="8"/>
  <c r="A359" i="8"/>
  <c r="E358" i="8"/>
  <c r="A358" i="8"/>
  <c r="E357" i="8"/>
  <c r="A357" i="8"/>
  <c r="E356" i="8"/>
  <c r="A356" i="8"/>
  <c r="E355" i="8"/>
  <c r="A355" i="8"/>
  <c r="E354" i="8"/>
  <c r="A354" i="8"/>
  <c r="E353" i="8"/>
  <c r="A353" i="8"/>
  <c r="E352" i="8"/>
  <c r="A352" i="8"/>
  <c r="E351" i="8"/>
  <c r="A351" i="8"/>
  <c r="E350" i="8"/>
  <c r="A350" i="8"/>
  <c r="E349" i="8"/>
  <c r="A349" i="8"/>
  <c r="E348" i="8"/>
  <c r="A348" i="8"/>
  <c r="E347" i="8"/>
  <c r="A347" i="8"/>
  <c r="E346" i="8"/>
  <c r="A346" i="8"/>
  <c r="E345" i="8"/>
  <c r="A345" i="8"/>
  <c r="E344" i="8"/>
  <c r="A344" i="8"/>
  <c r="E343" i="8"/>
  <c r="A343" i="8"/>
  <c r="E342" i="8"/>
  <c r="A342" i="8"/>
  <c r="E341" i="8"/>
  <c r="A341" i="8"/>
  <c r="E340" i="8"/>
  <c r="A340" i="8"/>
  <c r="E339" i="8"/>
  <c r="A339" i="8"/>
  <c r="E338" i="8"/>
  <c r="A338" i="8"/>
  <c r="E337" i="8"/>
  <c r="A337" i="8"/>
  <c r="E336" i="8"/>
  <c r="A336" i="8"/>
  <c r="E335" i="8"/>
  <c r="A335" i="8"/>
  <c r="E334" i="8"/>
  <c r="A334" i="8"/>
  <c r="E333" i="8"/>
  <c r="A333" i="8"/>
  <c r="E332" i="8"/>
  <c r="A332" i="8"/>
  <c r="F331" i="8"/>
  <c r="A331" i="8" s="1"/>
  <c r="E331" i="8"/>
  <c r="E330" i="8"/>
  <c r="A330" i="8"/>
  <c r="E329" i="8"/>
  <c r="A329" i="8"/>
  <c r="E328" i="8"/>
  <c r="A328" i="8"/>
  <c r="E327" i="8"/>
  <c r="A327" i="8"/>
  <c r="F326" i="8"/>
  <c r="E326" i="8"/>
  <c r="A326" i="8"/>
  <c r="E325" i="8"/>
  <c r="A325" i="8"/>
  <c r="E324" i="8"/>
  <c r="A324" i="8"/>
  <c r="E323" i="8"/>
  <c r="A323" i="8"/>
  <c r="E322" i="8"/>
  <c r="A322" i="8"/>
  <c r="E321" i="8"/>
  <c r="A321" i="8"/>
  <c r="E320" i="8"/>
  <c r="A320" i="8"/>
  <c r="E319" i="8"/>
  <c r="A319" i="8"/>
  <c r="E318" i="8"/>
  <c r="A318" i="8"/>
  <c r="E317" i="8"/>
  <c r="A317" i="8"/>
  <c r="E316" i="8"/>
  <c r="A316" i="8"/>
  <c r="E315" i="8"/>
  <c r="A315" i="8"/>
  <c r="E314" i="8"/>
  <c r="A314" i="8"/>
  <c r="E313" i="8"/>
  <c r="A313" i="8"/>
  <c r="E312" i="8"/>
  <c r="A312" i="8"/>
  <c r="E311" i="8"/>
  <c r="A311" i="8"/>
  <c r="E310" i="8"/>
  <c r="A310" i="8"/>
  <c r="E309" i="8"/>
  <c r="A309" i="8"/>
  <c r="E308" i="8"/>
  <c r="A308" i="8"/>
  <c r="E307" i="8"/>
  <c r="A307" i="8"/>
  <c r="E306" i="8"/>
  <c r="A306" i="8"/>
  <c r="E305" i="8"/>
  <c r="A305" i="8"/>
  <c r="E304" i="8"/>
  <c r="A304" i="8"/>
  <c r="E303" i="8"/>
  <c r="A303" i="8"/>
  <c r="E302" i="8"/>
  <c r="A302" i="8"/>
  <c r="E301" i="8"/>
  <c r="A301" i="8"/>
  <c r="E300" i="8"/>
  <c r="A300" i="8"/>
  <c r="E299" i="8"/>
  <c r="A299" i="8"/>
  <c r="E298" i="8"/>
  <c r="A298" i="8"/>
  <c r="E297" i="8"/>
  <c r="A297" i="8"/>
  <c r="E296" i="8"/>
  <c r="A296" i="8"/>
  <c r="E295" i="8"/>
  <c r="A295" i="8"/>
  <c r="E294" i="8"/>
  <c r="A294" i="8"/>
  <c r="E293" i="8"/>
  <c r="A293" i="8"/>
  <c r="E292" i="8"/>
  <c r="A292" i="8"/>
  <c r="E291" i="8"/>
  <c r="A291" i="8"/>
  <c r="E290" i="8"/>
  <c r="A290" i="8"/>
  <c r="E289" i="8"/>
  <c r="A289" i="8"/>
  <c r="E288" i="8"/>
  <c r="A288" i="8"/>
  <c r="F287" i="8"/>
  <c r="E287" i="8"/>
  <c r="A287" i="8"/>
  <c r="E286" i="8"/>
  <c r="A286" i="8"/>
  <c r="E285" i="8"/>
  <c r="A285" i="8"/>
  <c r="E284" i="8"/>
  <c r="A284" i="8"/>
  <c r="E283" i="8"/>
  <c r="A283" i="8"/>
  <c r="F282" i="8"/>
  <c r="A282" i="8" s="1"/>
  <c r="E282" i="8"/>
  <c r="E281" i="8"/>
  <c r="A281" i="8"/>
  <c r="E280" i="8"/>
  <c r="A280" i="8"/>
  <c r="E279" i="8"/>
  <c r="A279" i="8"/>
  <c r="E278" i="8"/>
  <c r="A278" i="8"/>
  <c r="E277" i="8"/>
  <c r="A277" i="8"/>
  <c r="E276" i="8"/>
  <c r="A276" i="8"/>
  <c r="E275" i="8"/>
  <c r="A275" i="8"/>
  <c r="E274" i="8"/>
  <c r="A274" i="8"/>
  <c r="E273" i="8"/>
  <c r="A273" i="8"/>
  <c r="E272" i="8"/>
  <c r="A272" i="8"/>
  <c r="E271" i="8"/>
  <c r="A271" i="8"/>
  <c r="E270" i="8"/>
  <c r="A270" i="8"/>
  <c r="E269" i="8"/>
  <c r="A269" i="8"/>
  <c r="E268" i="8"/>
  <c r="A268" i="8"/>
  <c r="E267" i="8"/>
  <c r="A267" i="8"/>
  <c r="E266" i="8"/>
  <c r="A266" i="8"/>
  <c r="E265" i="8"/>
  <c r="A265" i="8"/>
  <c r="E264" i="8"/>
  <c r="A264" i="8"/>
  <c r="E263" i="8"/>
  <c r="A263" i="8"/>
  <c r="E262" i="8"/>
  <c r="A262" i="8"/>
  <c r="E261" i="8"/>
  <c r="A261" i="8"/>
  <c r="E260" i="8"/>
  <c r="A260" i="8"/>
  <c r="E259" i="8"/>
  <c r="A259" i="8"/>
  <c r="E258" i="8"/>
  <c r="A258" i="8"/>
  <c r="E257" i="8"/>
  <c r="A257" i="8"/>
  <c r="E256" i="8"/>
  <c r="A256" i="8"/>
  <c r="E255" i="8"/>
  <c r="A255" i="8"/>
  <c r="E254" i="8"/>
  <c r="A254" i="8"/>
  <c r="E253" i="8"/>
  <c r="A253" i="8"/>
  <c r="E252" i="8"/>
  <c r="A252" i="8"/>
  <c r="E251" i="8"/>
  <c r="A251" i="8"/>
  <c r="E250" i="8"/>
  <c r="A250" i="8"/>
  <c r="E249" i="8"/>
  <c r="A249" i="8"/>
  <c r="E248" i="8"/>
  <c r="A248" i="8"/>
  <c r="E247" i="8"/>
  <c r="A247" i="8"/>
  <c r="E246" i="8"/>
  <c r="A246" i="8"/>
  <c r="E245" i="8"/>
  <c r="A245" i="8"/>
  <c r="E244" i="8"/>
  <c r="A244" i="8"/>
  <c r="F243" i="8"/>
  <c r="A243" i="8" s="1"/>
  <c r="E243" i="8"/>
  <c r="E242" i="8"/>
  <c r="A242" i="8"/>
  <c r="E241" i="8"/>
  <c r="A241" i="8"/>
  <c r="E240" i="8"/>
  <c r="A240" i="8"/>
  <c r="E239" i="8"/>
  <c r="A239" i="8"/>
  <c r="F238" i="8"/>
  <c r="E238" i="8"/>
  <c r="A238" i="8"/>
  <c r="E237" i="8"/>
  <c r="A237" i="8"/>
  <c r="E236" i="8"/>
  <c r="A236" i="8"/>
  <c r="E235" i="8"/>
  <c r="A235" i="8"/>
  <c r="E234" i="8"/>
  <c r="A234" i="8"/>
  <c r="E233" i="8"/>
  <c r="A233" i="8"/>
  <c r="E232" i="8"/>
  <c r="A232" i="8"/>
  <c r="E231" i="8"/>
  <c r="A231" i="8"/>
  <c r="E230" i="8"/>
  <c r="A230" i="8"/>
  <c r="E229" i="8"/>
  <c r="A229" i="8"/>
  <c r="E228" i="8"/>
  <c r="A228" i="8"/>
  <c r="E227" i="8"/>
  <c r="A227" i="8"/>
  <c r="E226" i="8"/>
  <c r="A226" i="8"/>
  <c r="E225" i="8"/>
  <c r="A225" i="8"/>
  <c r="E224" i="8"/>
  <c r="A224" i="8"/>
  <c r="E223" i="8"/>
  <c r="A223" i="8"/>
  <c r="E222" i="8"/>
  <c r="A222" i="8"/>
  <c r="E221" i="8"/>
  <c r="A221" i="8"/>
  <c r="E220" i="8"/>
  <c r="A220" i="8"/>
  <c r="E219" i="8"/>
  <c r="A219" i="8"/>
  <c r="E218" i="8"/>
  <c r="A218" i="8"/>
  <c r="E217" i="8"/>
  <c r="A217" i="8"/>
  <c r="E216" i="8"/>
  <c r="A216" i="8"/>
  <c r="E215" i="8"/>
  <c r="A215" i="8"/>
  <c r="E214" i="8"/>
  <c r="A214" i="8"/>
  <c r="E213" i="8"/>
  <c r="A213" i="8"/>
  <c r="E212" i="8"/>
  <c r="A212" i="8"/>
  <c r="E211" i="8"/>
  <c r="A211" i="8"/>
  <c r="E210" i="8"/>
  <c r="A210" i="8"/>
  <c r="E209" i="8"/>
  <c r="A209" i="8"/>
  <c r="E208" i="8"/>
  <c r="A208" i="8"/>
  <c r="E207" i="8"/>
  <c r="A207" i="8"/>
  <c r="E206" i="8"/>
  <c r="A206" i="8"/>
  <c r="E205" i="8"/>
  <c r="A205" i="8"/>
  <c r="E204" i="8"/>
  <c r="A204" i="8"/>
  <c r="E203" i="8"/>
  <c r="A203" i="8"/>
  <c r="E202" i="8"/>
  <c r="A202" i="8"/>
  <c r="E201" i="8"/>
  <c r="A201" i="8"/>
  <c r="E200" i="8"/>
  <c r="A200" i="8"/>
  <c r="F199" i="8"/>
  <c r="E199" i="8"/>
  <c r="A199" i="8"/>
  <c r="E198" i="8"/>
  <c r="A198" i="8"/>
  <c r="E197" i="8"/>
  <c r="A197" i="8"/>
  <c r="E196" i="8"/>
  <c r="A196" i="8"/>
  <c r="E195" i="8"/>
  <c r="A195" i="8"/>
  <c r="F194" i="8"/>
  <c r="A194" i="8" s="1"/>
  <c r="E194" i="8"/>
  <c r="E193" i="8"/>
  <c r="A193" i="8"/>
  <c r="E192" i="8"/>
  <c r="A192" i="8"/>
  <c r="E191" i="8"/>
  <c r="A191" i="8"/>
  <c r="E190" i="8"/>
  <c r="A190" i="8"/>
  <c r="E189" i="8"/>
  <c r="A189" i="8"/>
  <c r="E188" i="8"/>
  <c r="A188" i="8"/>
  <c r="E187" i="8"/>
  <c r="A187" i="8"/>
  <c r="E186" i="8"/>
  <c r="A186" i="8"/>
  <c r="E185" i="8"/>
  <c r="A185" i="8"/>
  <c r="E184" i="8"/>
  <c r="A184" i="8"/>
  <c r="E183" i="8"/>
  <c r="A183" i="8"/>
  <c r="E182" i="8"/>
  <c r="A182" i="8"/>
  <c r="E181" i="8"/>
  <c r="A181" i="8"/>
  <c r="E180" i="8"/>
  <c r="A180" i="8"/>
  <c r="E179" i="8"/>
  <c r="A179" i="8"/>
  <c r="E178" i="8"/>
  <c r="A178" i="8"/>
  <c r="E177" i="8"/>
  <c r="A177" i="8"/>
  <c r="E176" i="8"/>
  <c r="A176" i="8"/>
  <c r="E175" i="8"/>
  <c r="A175" i="8"/>
  <c r="E174" i="8"/>
  <c r="A174" i="8"/>
  <c r="E173" i="8"/>
  <c r="A173" i="8"/>
  <c r="E172" i="8"/>
  <c r="A172" i="8"/>
  <c r="E171" i="8"/>
  <c r="A171" i="8"/>
  <c r="E170" i="8"/>
  <c r="A170" i="8"/>
  <c r="E169" i="8"/>
  <c r="A169" i="8"/>
  <c r="E168" i="8"/>
  <c r="A168" i="8"/>
  <c r="E167" i="8"/>
  <c r="A167" i="8"/>
  <c r="E166" i="8"/>
  <c r="A166" i="8"/>
  <c r="E165" i="8"/>
  <c r="A165" i="8"/>
  <c r="E164" i="8"/>
  <c r="A164" i="8"/>
  <c r="E163" i="8"/>
  <c r="A163" i="8"/>
  <c r="E162" i="8"/>
  <c r="A162" i="8"/>
  <c r="E161" i="8"/>
  <c r="A161" i="8"/>
  <c r="E160" i="8"/>
  <c r="A160" i="8"/>
  <c r="E159" i="8"/>
  <c r="A159" i="8"/>
  <c r="E158" i="8"/>
  <c r="A158" i="8"/>
  <c r="E157" i="8"/>
  <c r="A157" i="8"/>
  <c r="E156" i="8"/>
  <c r="A156" i="8"/>
  <c r="F155" i="8"/>
  <c r="A155" i="8" s="1"/>
  <c r="E155" i="8"/>
  <c r="E154" i="8"/>
  <c r="A154" i="8"/>
  <c r="E153" i="8"/>
  <c r="A153" i="8"/>
  <c r="E152" i="8"/>
  <c r="A152" i="8"/>
  <c r="E151" i="8"/>
  <c r="A151" i="8"/>
  <c r="F150" i="8"/>
  <c r="E150" i="8"/>
  <c r="A150" i="8"/>
  <c r="E149" i="8"/>
  <c r="A149" i="8"/>
  <c r="E148" i="8"/>
  <c r="A148" i="8"/>
  <c r="E147" i="8"/>
  <c r="A147" i="8"/>
  <c r="E146" i="8"/>
  <c r="A146" i="8"/>
  <c r="E145" i="8"/>
  <c r="A145" i="8"/>
  <c r="E144" i="8"/>
  <c r="A144" i="8"/>
  <c r="E143" i="8"/>
  <c r="A143" i="8"/>
  <c r="E142" i="8"/>
  <c r="A142" i="8"/>
  <c r="E141" i="8"/>
  <c r="A141" i="8"/>
  <c r="E140" i="8"/>
  <c r="A140" i="8"/>
  <c r="E139" i="8"/>
  <c r="A139" i="8"/>
  <c r="E138" i="8"/>
  <c r="A138" i="8"/>
  <c r="E137" i="8"/>
  <c r="A137" i="8"/>
  <c r="E136" i="8"/>
  <c r="A136" i="8"/>
  <c r="E135" i="8"/>
  <c r="A135" i="8"/>
  <c r="E134" i="8"/>
  <c r="A134" i="8"/>
  <c r="E133" i="8"/>
  <c r="A133" i="8"/>
  <c r="E132" i="8"/>
  <c r="A132" i="8"/>
  <c r="E131" i="8"/>
  <c r="A131" i="8"/>
  <c r="E130" i="8"/>
  <c r="A130" i="8"/>
  <c r="E129" i="8"/>
  <c r="A129" i="8"/>
  <c r="E128" i="8"/>
  <c r="A128" i="8"/>
  <c r="E127" i="8"/>
  <c r="A127" i="8"/>
  <c r="E126" i="8"/>
  <c r="A126" i="8"/>
  <c r="E125" i="8"/>
  <c r="A125" i="8"/>
  <c r="E124" i="8"/>
  <c r="A124" i="8"/>
  <c r="E123" i="8"/>
  <c r="A123" i="8"/>
  <c r="E122" i="8"/>
  <c r="A122" i="8"/>
  <c r="E121" i="8"/>
  <c r="A121" i="8"/>
  <c r="E120" i="8"/>
  <c r="A120" i="8"/>
  <c r="E119" i="8"/>
  <c r="A119" i="8"/>
  <c r="E118" i="8"/>
  <c r="A118" i="8"/>
  <c r="E117" i="8"/>
  <c r="A117" i="8"/>
  <c r="E116" i="8"/>
  <c r="A116" i="8"/>
  <c r="E115" i="8"/>
  <c r="A115" i="8"/>
  <c r="E114" i="8"/>
  <c r="A114" i="8"/>
  <c r="E113" i="8"/>
  <c r="A113" i="8"/>
  <c r="E112" i="8"/>
  <c r="A112" i="8"/>
  <c r="F111" i="8"/>
  <c r="E111" i="8"/>
  <c r="A111" i="8"/>
  <c r="E110" i="8"/>
  <c r="A110" i="8"/>
  <c r="E109" i="8"/>
  <c r="A109" i="8"/>
  <c r="E108" i="8"/>
  <c r="A108" i="8"/>
  <c r="E107" i="8"/>
  <c r="A107" i="8"/>
  <c r="F106" i="8"/>
  <c r="A106" i="8" s="1"/>
  <c r="E106" i="8"/>
  <c r="E105" i="8"/>
  <c r="A105" i="8"/>
  <c r="E104" i="8"/>
  <c r="A104" i="8"/>
  <c r="E103" i="8"/>
  <c r="A103" i="8"/>
  <c r="E102" i="8"/>
  <c r="A102" i="8"/>
  <c r="E101" i="8"/>
  <c r="A101" i="8"/>
  <c r="E100" i="8"/>
  <c r="A100" i="8"/>
  <c r="E99" i="8"/>
  <c r="A99" i="8"/>
  <c r="E98" i="8"/>
  <c r="A98" i="8"/>
  <c r="E97" i="8"/>
  <c r="A97" i="8"/>
  <c r="E96" i="8"/>
  <c r="A96" i="8"/>
  <c r="E95" i="8"/>
  <c r="A95" i="8"/>
  <c r="E94" i="8"/>
  <c r="A94" i="8"/>
  <c r="E93" i="8"/>
  <c r="A93" i="8"/>
  <c r="E92" i="8"/>
  <c r="A92" i="8"/>
  <c r="E91" i="8"/>
  <c r="A91" i="8"/>
  <c r="E90" i="8"/>
  <c r="A90" i="8"/>
  <c r="E89" i="8"/>
  <c r="A89" i="8"/>
  <c r="E88" i="8"/>
  <c r="A88" i="8"/>
  <c r="E87" i="8"/>
  <c r="A87" i="8"/>
  <c r="E86" i="8"/>
  <c r="A86" i="8"/>
  <c r="E85" i="8"/>
  <c r="A85" i="8"/>
  <c r="E84" i="8"/>
  <c r="A84" i="8"/>
  <c r="E83" i="8"/>
  <c r="A83" i="8"/>
  <c r="E82" i="8"/>
  <c r="A82" i="8"/>
  <c r="E81" i="8"/>
  <c r="A81" i="8"/>
  <c r="E80" i="8"/>
  <c r="A80" i="8"/>
  <c r="E79" i="8"/>
  <c r="A79" i="8"/>
  <c r="E78" i="8"/>
  <c r="A78" i="8"/>
  <c r="E77" i="8"/>
  <c r="A77" i="8"/>
  <c r="E76" i="8"/>
  <c r="A76" i="8"/>
  <c r="E75" i="8"/>
  <c r="A75" i="8"/>
  <c r="E74" i="8"/>
  <c r="A74" i="8"/>
  <c r="E73" i="8"/>
  <c r="A73" i="8"/>
  <c r="E72" i="8"/>
  <c r="A72" i="8"/>
  <c r="E71" i="8"/>
  <c r="A71" i="8"/>
  <c r="E70" i="8"/>
  <c r="A70" i="8"/>
  <c r="E69" i="8"/>
  <c r="A69" i="8"/>
  <c r="E68" i="8"/>
  <c r="A68" i="8"/>
  <c r="F67" i="8"/>
  <c r="A67" i="8" s="1"/>
  <c r="E67" i="8"/>
  <c r="E66" i="8"/>
  <c r="A66" i="8"/>
  <c r="E65" i="8"/>
  <c r="A65" i="8"/>
  <c r="E64" i="8"/>
  <c r="A64" i="8"/>
  <c r="E63" i="8"/>
  <c r="A63" i="8"/>
  <c r="E62" i="8"/>
  <c r="A62" i="8"/>
  <c r="E61" i="8"/>
  <c r="A61" i="8"/>
  <c r="E60" i="8"/>
  <c r="A60" i="8"/>
  <c r="E59" i="8"/>
  <c r="A59" i="8"/>
  <c r="E58" i="8"/>
  <c r="A58" i="8"/>
  <c r="E57" i="8"/>
  <c r="A57" i="8"/>
  <c r="E56" i="8"/>
  <c r="A56" i="8"/>
  <c r="E55" i="8"/>
  <c r="A55" i="8"/>
  <c r="E54" i="8"/>
  <c r="A54" i="8"/>
  <c r="E53" i="8"/>
  <c r="A53" i="8"/>
  <c r="E52" i="8"/>
  <c r="A52" i="8"/>
  <c r="E51" i="8"/>
  <c r="A51" i="8"/>
  <c r="E50" i="8"/>
  <c r="A50" i="8"/>
  <c r="E49" i="8"/>
  <c r="A49" i="8"/>
  <c r="E48" i="8"/>
  <c r="A48" i="8"/>
  <c r="E47" i="8"/>
  <c r="A47" i="8"/>
  <c r="E46" i="8"/>
  <c r="A46" i="8"/>
  <c r="E45" i="8"/>
  <c r="A45" i="8"/>
  <c r="E44" i="8"/>
  <c r="A44" i="8"/>
  <c r="E43" i="8"/>
  <c r="A43" i="8"/>
  <c r="E42" i="8"/>
  <c r="A42" i="8"/>
  <c r="E41" i="8"/>
  <c r="A41" i="8"/>
  <c r="E40" i="8"/>
  <c r="A40" i="8"/>
  <c r="E39" i="8"/>
  <c r="A39" i="8"/>
  <c r="E38" i="8"/>
  <c r="A38" i="8"/>
  <c r="E37" i="8"/>
  <c r="A37" i="8"/>
  <c r="E36" i="8"/>
  <c r="A36" i="8"/>
  <c r="E35" i="8"/>
  <c r="A35" i="8"/>
  <c r="E34" i="8"/>
  <c r="A34" i="8"/>
  <c r="E33" i="8"/>
  <c r="A33" i="8"/>
  <c r="E32" i="8"/>
  <c r="A32" i="8"/>
  <c r="E31" i="8"/>
  <c r="A31" i="8"/>
  <c r="E30" i="8"/>
  <c r="A30" i="8"/>
  <c r="E29" i="8"/>
  <c r="A29" i="8"/>
  <c r="E28" i="8"/>
  <c r="A28" i="8"/>
  <c r="E27" i="8"/>
  <c r="A27" i="8"/>
  <c r="E26" i="8"/>
  <c r="A26" i="8"/>
  <c r="E25" i="8"/>
  <c r="A25" i="8"/>
  <c r="E24" i="8"/>
  <c r="A24" i="8"/>
  <c r="E23" i="8"/>
  <c r="A23" i="8"/>
  <c r="E22" i="8"/>
  <c r="A22" i="8"/>
  <c r="E21" i="8"/>
  <c r="A21" i="8"/>
  <c r="E20" i="8"/>
  <c r="A20" i="8"/>
  <c r="E19" i="8"/>
  <c r="A19" i="8"/>
  <c r="E18" i="8"/>
  <c r="A18" i="8"/>
  <c r="E17" i="8"/>
  <c r="A17" i="8"/>
  <c r="E16" i="8"/>
  <c r="A16" i="8"/>
  <c r="E15" i="8"/>
  <c r="A15" i="8"/>
  <c r="E14" i="8"/>
  <c r="A14" i="8"/>
  <c r="E13" i="8"/>
  <c r="A13" i="8"/>
  <c r="E12" i="8"/>
  <c r="A12" i="8"/>
  <c r="E11" i="8"/>
  <c r="A11" i="8"/>
  <c r="E10" i="8"/>
  <c r="A10" i="8"/>
  <c r="E9" i="8"/>
  <c r="A9" i="8"/>
  <c r="E8" i="8"/>
  <c r="A8" i="8"/>
  <c r="E7" i="8"/>
  <c r="A7" i="8"/>
  <c r="E6" i="8"/>
  <c r="A6" i="8"/>
  <c r="E5" i="8"/>
  <c r="A5" i="8"/>
  <c r="E4" i="8"/>
  <c r="A4" i="8"/>
  <c r="E3" i="8"/>
  <c r="A3" i="8"/>
  <c r="E2" i="8"/>
  <c r="A2" i="8"/>
  <c r="AF1" i="4"/>
  <c r="AF2" i="4" s="1"/>
  <c r="AG1" i="4" s="1"/>
  <c r="AG2" i="4" s="1"/>
  <c r="AH1" i="4" s="1"/>
  <c r="AH2" i="4" s="1"/>
  <c r="AI1" i="4" s="1"/>
  <c r="AI2" i="4" s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AF1" i="2"/>
  <c r="AF2" i="2" s="1"/>
  <c r="AG1" i="2" s="1"/>
  <c r="AG2" i="2" s="1"/>
  <c r="AH1" i="2" s="1"/>
  <c r="AH2" i="2" s="1"/>
  <c r="AI1" i="2" s="1"/>
  <c r="AI2" i="2" s="1"/>
  <c r="H10" i="6" l="1"/>
  <c r="AD4" i="15"/>
  <c r="AC216" i="15"/>
  <c r="AD216" i="15" s="1"/>
  <c r="AC218" i="15"/>
  <c r="AD218" i="15" s="1"/>
  <c r="AC60" i="15"/>
  <c r="AD60" i="15" s="1"/>
  <c r="AC3" i="15"/>
  <c r="AD3" i="15" s="1"/>
  <c r="AD18" i="15"/>
  <c r="AD101" i="15"/>
  <c r="AD108" i="15"/>
  <c r="AD119" i="15"/>
  <c r="AD140" i="15"/>
  <c r="AD126" i="15"/>
  <c r="AD130" i="15"/>
  <c r="AD106" i="15"/>
  <c r="AD117" i="15"/>
  <c r="AD204" i="15"/>
  <c r="AC210" i="15"/>
  <c r="AD210" i="15" s="1"/>
  <c r="AC189" i="15"/>
  <c r="AD189" i="15" s="1"/>
  <c r="AC9" i="15"/>
  <c r="AD9" i="15" s="1"/>
  <c r="AC16" i="15"/>
  <c r="AD16" i="15" s="1"/>
  <c r="AD192" i="15"/>
  <c r="AD75" i="15"/>
  <c r="AD144" i="15"/>
  <c r="AD221" i="15"/>
  <c r="AD150" i="15"/>
  <c r="AD155" i="15"/>
  <c r="AD162" i="15"/>
  <c r="AD170" i="15"/>
  <c r="AD177" i="15"/>
  <c r="AD211" i="15"/>
  <c r="AD79" i="15"/>
  <c r="AD69" i="15"/>
  <c r="AD121" i="15"/>
  <c r="AD99" i="15"/>
  <c r="AC52" i="15"/>
  <c r="AD52" i="15" s="1"/>
  <c r="AD131" i="15"/>
  <c r="AD158" i="15"/>
  <c r="AD172" i="15"/>
  <c r="AD230" i="15"/>
  <c r="AC178" i="15"/>
  <c r="AD178" i="15" s="1"/>
  <c r="AC43" i="15"/>
  <c r="AD43" i="15" s="1"/>
  <c r="AD81" i="15"/>
  <c r="AD124" i="15"/>
  <c r="AC136" i="15"/>
  <c r="AD136" i="15" s="1"/>
  <c r="AD71" i="15"/>
  <c r="AD89" i="15"/>
  <c r="AD104" i="15"/>
  <c r="AC115" i="15"/>
  <c r="AD115" i="15" s="1"/>
  <c r="AD113" i="15"/>
  <c r="AD138" i="15"/>
  <c r="AC125" i="15"/>
  <c r="AD125" i="15" s="1"/>
  <c r="AC90" i="15"/>
  <c r="AD90" i="15" s="1"/>
  <c r="AC114" i="15"/>
  <c r="AD114" i="15" s="1"/>
  <c r="AC174" i="15"/>
  <c r="AD174" i="15" s="1"/>
  <c r="AC200" i="15"/>
  <c r="AD200" i="15" s="1"/>
  <c r="AC26" i="15"/>
  <c r="AD26" i="15" s="1"/>
  <c r="AC159" i="15"/>
  <c r="AD159" i="15" s="1"/>
  <c r="AC167" i="15"/>
  <c r="AD167" i="15" s="1"/>
  <c r="AC107" i="15"/>
  <c r="AD107" i="15" s="1"/>
  <c r="AC51" i="15"/>
  <c r="AD51" i="15" s="1"/>
  <c r="AC72" i="15"/>
  <c r="AD72" i="15" s="1"/>
  <c r="AC68" i="15"/>
  <c r="AD68" i="15" s="1"/>
  <c r="AC86" i="15"/>
  <c r="AD86" i="15" s="1"/>
  <c r="AC100" i="15"/>
  <c r="AD100" i="15" s="1"/>
  <c r="AC92" i="15"/>
  <c r="AD92" i="15" s="1"/>
  <c r="AC105" i="15"/>
  <c r="AD105" i="15" s="1"/>
  <c r="AC116" i="15"/>
  <c r="AD116" i="15" s="1"/>
  <c r="AC109" i="15"/>
  <c r="AD109" i="15" s="1"/>
  <c r="AC202" i="15"/>
  <c r="AD202" i="15" s="1"/>
  <c r="AC47" i="15"/>
  <c r="AD47" i="15" s="1"/>
  <c r="AC63" i="15"/>
  <c r="AD63" i="15" s="1"/>
  <c r="AC82" i="15"/>
  <c r="AD82" i="15" s="1"/>
  <c r="AC110" i="15"/>
  <c r="AD110" i="15" s="1"/>
  <c r="AC24" i="15"/>
  <c r="AD24" i="15" s="1"/>
  <c r="AC212" i="15"/>
  <c r="AD212" i="15" s="1"/>
  <c r="AC39" i="15"/>
  <c r="AD39" i="15" s="1"/>
  <c r="AC33" i="15"/>
  <c r="AD33" i="15" s="1"/>
  <c r="AC194" i="15"/>
  <c r="AD194" i="15" s="1"/>
  <c r="AC222" i="15"/>
  <c r="AD222" i="15" s="1"/>
  <c r="AC40" i="15"/>
  <c r="AD40" i="15" s="1"/>
  <c r="AC193" i="15"/>
  <c r="AD193" i="15" s="1"/>
  <c r="AC48" i="15"/>
  <c r="AD48" i="15" s="1"/>
  <c r="AC64" i="15"/>
  <c r="AD64" i="15" s="1"/>
  <c r="AC36" i="15"/>
  <c r="AD36" i="15" s="1"/>
  <c r="AC78" i="15"/>
  <c r="AD78" i="15" s="1"/>
  <c r="AC66" i="15"/>
  <c r="AD66" i="15" s="1"/>
  <c r="AC84" i="15"/>
  <c r="AD84" i="15" s="1"/>
  <c r="AC98" i="15"/>
  <c r="AD98" i="15" s="1"/>
  <c r="AC112" i="15"/>
  <c r="AD112" i="15" s="1"/>
  <c r="AC122" i="15"/>
  <c r="AD122" i="15" s="1"/>
  <c r="AC70" i="15"/>
  <c r="AD70" i="15" s="1"/>
  <c r="AC88" i="15"/>
  <c r="AD88" i="15" s="1"/>
  <c r="AC201" i="15"/>
  <c r="AD201" i="15" s="1"/>
  <c r="AC45" i="15"/>
  <c r="AD45" i="15" s="1"/>
  <c r="AC59" i="15"/>
  <c r="AD59" i="15" s="1"/>
  <c r="AC74" i="15"/>
  <c r="AD74" i="15" s="1"/>
  <c r="AC96" i="15"/>
  <c r="AD96" i="15" s="1"/>
  <c r="AC22" i="15"/>
  <c r="AD22" i="15" s="1"/>
  <c r="AC214" i="15"/>
  <c r="AD214" i="15" s="1"/>
  <c r="AC21" i="15"/>
  <c r="AD21" i="15" s="1"/>
  <c r="AC37" i="15"/>
  <c r="AD37" i="15" s="1"/>
  <c r="AC213" i="15"/>
  <c r="AD213" i="15" s="1"/>
  <c r="AC224" i="15"/>
  <c r="AD224" i="15" s="1"/>
  <c r="AC198" i="15"/>
  <c r="AD198" i="15" s="1"/>
  <c r="AC76" i="15"/>
  <c r="AD76" i="15" s="1"/>
  <c r="AC38" i="15"/>
  <c r="AD38" i="15" s="1"/>
  <c r="AC80" i="15"/>
  <c r="AD80" i="15" s="1"/>
  <c r="AC41" i="15"/>
  <c r="AD41" i="15" s="1"/>
  <c r="AC55" i="15"/>
  <c r="AD55" i="15" s="1"/>
  <c r="AC7" i="15"/>
  <c r="AD7" i="15" s="1"/>
  <c r="AC6" i="15"/>
  <c r="AD6" i="15" s="1"/>
  <c r="AC14" i="15"/>
  <c r="AD14" i="15" s="1"/>
  <c r="K10" i="6"/>
  <c r="H6" i="6"/>
  <c r="N18" i="6"/>
  <c r="J18" i="6"/>
  <c r="N14" i="6"/>
  <c r="J14" i="6"/>
  <c r="N10" i="6"/>
  <c r="J10" i="6"/>
  <c r="N6" i="6"/>
  <c r="J6" i="6"/>
  <c r="M18" i="6"/>
  <c r="I18" i="6"/>
  <c r="M14" i="6"/>
  <c r="I14" i="6"/>
  <c r="M10" i="6"/>
  <c r="I10" i="6"/>
  <c r="M6" i="6"/>
  <c r="I6" i="6"/>
  <c r="L18" i="6"/>
  <c r="L14" i="6"/>
  <c r="L10" i="6"/>
  <c r="L6" i="6"/>
  <c r="D1" i="4"/>
  <c r="D2" i="4" s="1"/>
  <c r="E1" i="4" s="1"/>
  <c r="E2" i="4" s="1"/>
  <c r="F1" i="4" s="1"/>
  <c r="F2" i="4" s="1"/>
  <c r="G1" i="4" s="1"/>
  <c r="G2" i="4" s="1"/>
  <c r="H1" i="4" s="1"/>
  <c r="H2" i="4" s="1"/>
  <c r="I1" i="4" s="1"/>
  <c r="I2" i="4" s="1"/>
  <c r="J1" i="4" s="1"/>
  <c r="J2" i="4" s="1"/>
  <c r="K1" i="4" s="1"/>
  <c r="K2" i="4" s="1"/>
  <c r="L1" i="4" s="1"/>
  <c r="L2" i="4" s="1"/>
  <c r="M1" i="4" s="1"/>
  <c r="M2" i="4" s="1"/>
  <c r="N1" i="4" s="1"/>
  <c r="N2" i="4" s="1"/>
  <c r="O1" i="4" s="1"/>
  <c r="O2" i="4" s="1"/>
  <c r="P1" i="4" s="1"/>
  <c r="P2" i="4" s="1"/>
  <c r="Q1" i="4" s="1"/>
  <c r="Q2" i="4" s="1"/>
  <c r="R1" i="4" s="1"/>
  <c r="R2" i="4" s="1"/>
  <c r="S1" i="4" s="1"/>
  <c r="S2" i="4" s="1"/>
  <c r="T1" i="4" s="1"/>
  <c r="T2" i="4" s="1"/>
  <c r="U1" i="4" s="1"/>
  <c r="U2" i="4" s="1"/>
  <c r="V1" i="4" s="1"/>
  <c r="V2" i="4" s="1"/>
  <c r="W1" i="4" s="1"/>
  <c r="W2" i="4" s="1"/>
  <c r="X1" i="4" s="1"/>
  <c r="X2" i="4" s="1"/>
  <c r="Y1" i="4" s="1"/>
  <c r="Y2" i="4" s="1"/>
  <c r="Z1" i="4" s="1"/>
  <c r="Z2" i="4" s="1"/>
  <c r="AA1" i="4" s="1"/>
  <c r="AA2" i="4" s="1"/>
  <c r="AB1" i="4" s="1"/>
  <c r="AB2" i="4" s="1"/>
  <c r="AC1" i="4" s="1"/>
  <c r="AC2" i="4" s="1"/>
  <c r="AD1" i="4" s="1"/>
  <c r="AD2" i="4" s="1"/>
  <c r="AE1" i="4" s="1"/>
  <c r="AE2" i="4" s="1"/>
  <c r="B4" i="2"/>
  <c r="D1" i="2"/>
  <c r="D2" i="2" s="1"/>
  <c r="E1" i="2" s="1"/>
  <c r="E2" i="2" s="1"/>
  <c r="F1" i="2" s="1"/>
  <c r="F2" i="2" s="1"/>
  <c r="G1" i="2" s="1"/>
  <c r="G2" i="2" s="1"/>
  <c r="H1" i="2" s="1"/>
  <c r="H2" i="2" s="1"/>
  <c r="I1" i="2" s="1"/>
  <c r="I2" i="2" s="1"/>
  <c r="J1" i="2" s="1"/>
  <c r="J2" i="2" s="1"/>
  <c r="K1" i="2" s="1"/>
  <c r="K2" i="2" s="1"/>
  <c r="L1" i="2" s="1"/>
  <c r="L2" i="2" s="1"/>
  <c r="M1" i="2" s="1"/>
  <c r="M2" i="2" s="1"/>
  <c r="N1" i="2" s="1"/>
  <c r="N2" i="2" s="1"/>
  <c r="O1" i="2" s="1"/>
  <c r="O2" i="2" s="1"/>
  <c r="P1" i="2" s="1"/>
  <c r="P2" i="2" s="1"/>
  <c r="Q1" i="2" s="1"/>
  <c r="Q2" i="2" s="1"/>
  <c r="R1" i="2" s="1"/>
  <c r="R2" i="2" s="1"/>
  <c r="S1" i="2" s="1"/>
  <c r="S2" i="2" s="1"/>
  <c r="T1" i="2" s="1"/>
  <c r="T2" i="2" s="1"/>
  <c r="U1" i="2" s="1"/>
  <c r="U2" i="2" s="1"/>
  <c r="V1" i="2" s="1"/>
  <c r="V2" i="2" s="1"/>
  <c r="W1" i="2" s="1"/>
  <c r="W2" i="2" s="1"/>
  <c r="X1" i="2" s="1"/>
  <c r="X2" i="2" s="1"/>
  <c r="Y1" i="2" s="1"/>
  <c r="Y2" i="2" s="1"/>
  <c r="Z1" i="2" s="1"/>
  <c r="Z2" i="2" s="1"/>
  <c r="AA1" i="2" s="1"/>
  <c r="AA2" i="2" s="1"/>
  <c r="AB1" i="2" s="1"/>
  <c r="AB2" i="2" s="1"/>
  <c r="AC1" i="2" s="1"/>
  <c r="AC2" i="2" s="1"/>
  <c r="AD1" i="2" s="1"/>
  <c r="AD2" i="2" s="1"/>
  <c r="AE1" i="2" s="1"/>
  <c r="AE2" i="2" s="1"/>
</calcChain>
</file>

<file path=xl/sharedStrings.xml><?xml version="1.0" encoding="utf-8"?>
<sst xmlns="http://schemas.openxmlformats.org/spreadsheetml/2006/main" count="13961" uniqueCount="214">
  <si>
    <t>Enlace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</si>
  <si>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</si>
  <si>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</si>
  <si>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</si>
  <si>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</si>
  <si>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</si>
  <si>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</si>
  <si>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</si>
  <si>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</si>
  <si>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</si>
  <si>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</si>
  <si>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</si>
  <si>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</si>
  <si>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</si>
  <si>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</si>
  <si>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</si>
  <si>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</si>
  <si>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</si>
  <si>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</si>
  <si>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</si>
  <si>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</si>
  <si>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</si>
  <si>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</si>
  <si>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</si>
  <si>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</si>
  <si>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</si>
  <si>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</si>
  <si>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</si>
  <si>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</si>
  <si>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</si>
  <si>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Lavado de Manos</t>
  </si>
  <si>
    <t>Sana Distancia</t>
  </si>
  <si>
    <t>Quedate en Casa</t>
  </si>
  <si>
    <t>Cierre de Espacios Educativos</t>
  </si>
  <si>
    <t>Uso de Cubrebocas Obligatorio</t>
  </si>
  <si>
    <t>Filtros de acceso en Fronteras Municipales</t>
  </si>
  <si>
    <t>Sanitizacion de Transporte Publico</t>
  </si>
  <si>
    <t>Cierre de Espacios Publicos</t>
  </si>
  <si>
    <t>Cierre obligatorio de negocios no esenciales</t>
  </si>
  <si>
    <t>Hoy no circula</t>
  </si>
  <si>
    <t>Ajalpan</t>
  </si>
  <si>
    <t>NO</t>
  </si>
  <si>
    <t>Altepexi</t>
  </si>
  <si>
    <t>Caltepec</t>
  </si>
  <si>
    <t>Chapulco</t>
  </si>
  <si>
    <t>12/05/20 - 15/06/20</t>
  </si>
  <si>
    <t>Chiquihuitlan De Benito Juarez</t>
  </si>
  <si>
    <t>SI</t>
  </si>
  <si>
    <t>Coxcatlan</t>
  </si>
  <si>
    <t>Coyomeapan</t>
  </si>
  <si>
    <t>Cuyamecalco Villa De Zaragoza</t>
  </si>
  <si>
    <t>Eloxochitlan</t>
  </si>
  <si>
    <t>Eloxochitlan De Flores Magon</t>
  </si>
  <si>
    <t>Huautepec</t>
  </si>
  <si>
    <t>Huautla De Jimenez</t>
  </si>
  <si>
    <t>Mazatlan Villa De Flores</t>
  </si>
  <si>
    <t>Nicolas Bravo</t>
  </si>
  <si>
    <t>San Andres Teotilalpam</t>
  </si>
  <si>
    <t>San Antonio CaÃ±ada</t>
  </si>
  <si>
    <t>San Antonio Nanahuatipam</t>
  </si>
  <si>
    <t>San Bartolome Ayautla</t>
  </si>
  <si>
    <t>San Francisco Chapulapa</t>
  </si>
  <si>
    <t>San Francisco Huehuetlan</t>
  </si>
  <si>
    <t>San Gabriel Chilac</t>
  </si>
  <si>
    <t>San Jeronimo Tecoatl</t>
  </si>
  <si>
    <t>San Jose Miahuatlan</t>
  </si>
  <si>
    <t>San Jose Tenango</t>
  </si>
  <si>
    <t>San Juan Bautista Cuicatlan</t>
  </si>
  <si>
    <t>San Juan Bautista Tlacoatzintepec</t>
  </si>
  <si>
    <t>San Juan Coatzospam</t>
  </si>
  <si>
    <t>San Juan De Los Cues</t>
  </si>
  <si>
    <t>San Juan Tepeuxila</t>
  </si>
  <si>
    <t>San Lorenzo Cuaunecuiltitla</t>
  </si>
  <si>
    <t>San Lucas Zoquiapam</t>
  </si>
  <si>
    <t>San Martin Toxpalan</t>
  </si>
  <si>
    <t>San Mateo Yoloxochitlan</t>
  </si>
  <si>
    <t>San Miguel Santa Flor</t>
  </si>
  <si>
    <t>San Pedro Jaltepetongo</t>
  </si>
  <si>
    <t>San Pedro Jocotipac</t>
  </si>
  <si>
    <t>San Pedro Ocopetatillo</t>
  </si>
  <si>
    <t>San Pedro Sochiapam</t>
  </si>
  <si>
    <t>San Pedro Teutila</t>
  </si>
  <si>
    <t>San Sebastian Tlacotepec</t>
  </si>
  <si>
    <t>Santa Ana Ateixtlahuaca</t>
  </si>
  <si>
    <t>Santa Ana Cuauhtemoc</t>
  </si>
  <si>
    <t>Santa Cruz Acatepec</t>
  </si>
  <si>
    <t>Santa Maria Chilchotla</t>
  </si>
  <si>
    <t>Santa Maria Ixcatlan</t>
  </si>
  <si>
    <t>Santa Maria La Asuncion</t>
  </si>
  <si>
    <t>Santa Maria Papalo</t>
  </si>
  <si>
    <t>Santa Maria Tecomavaca</t>
  </si>
  <si>
    <t>Santa Maria Teopoxco</t>
  </si>
  <si>
    <t>Santa Maria Texcatitlan</t>
  </si>
  <si>
    <t>Santa Maria Tlalixtac</t>
  </si>
  <si>
    <t>Santiago Miahutlan</t>
  </si>
  <si>
    <t>Santiago Nacaltepec</t>
  </si>
  <si>
    <t>Santiago Texcalcingo</t>
  </si>
  <si>
    <t>Santos Reyes Papalo</t>
  </si>
  <si>
    <t>Tehuacan</t>
  </si>
  <si>
    <t>Teotitlan De Flores Magon</t>
  </si>
  <si>
    <t>Tepanco de Lopez</t>
  </si>
  <si>
    <t>Tlacotepec de Benito Juarez</t>
  </si>
  <si>
    <t>Valerio Trujano</t>
  </si>
  <si>
    <t>Vicente Guerrero</t>
  </si>
  <si>
    <t>Yehualtepec</t>
  </si>
  <si>
    <t>Zapotitlan</t>
  </si>
  <si>
    <t>Zinacatepec</t>
  </si>
  <si>
    <t>Zoquitlan</t>
  </si>
  <si>
    <t>ID</t>
  </si>
  <si>
    <t>MUNICIPIO</t>
  </si>
  <si>
    <t>Municipio</t>
  </si>
  <si>
    <t>Estrategia</t>
  </si>
  <si>
    <t>Implementada</t>
  </si>
  <si>
    <t>Fecha</t>
  </si>
  <si>
    <t>Si</t>
  </si>
  <si>
    <t>Quédate en Casa</t>
  </si>
  <si>
    <t>No</t>
  </si>
  <si>
    <t>ND</t>
  </si>
  <si>
    <t>Filtros de Acceso en Fronteras Municipales</t>
  </si>
  <si>
    <t>Sanitización de Transporte Público</t>
  </si>
  <si>
    <t>Cierre de Espacios Públicos</t>
  </si>
  <si>
    <t>Cierre Obligatorio de Negocios No Esenciales</t>
  </si>
  <si>
    <t>Hoy No Circula - Día 1</t>
  </si>
  <si>
    <t>Hoy No Circula - Día 2</t>
  </si>
  <si>
    <t>SEMANA_Medida</t>
  </si>
  <si>
    <t>2Sem_Antes</t>
  </si>
  <si>
    <t>1Sem_Antes</t>
  </si>
  <si>
    <t>Semana</t>
  </si>
  <si>
    <t>1Sem_Después</t>
  </si>
  <si>
    <t>2Sem_Después</t>
  </si>
  <si>
    <t>Contagios_Ac</t>
  </si>
  <si>
    <t>Contagios_Nuevos</t>
  </si>
  <si>
    <t>Codigo</t>
  </si>
  <si>
    <t>Acumulados</t>
  </si>
  <si>
    <t>Nuevos_Casos</t>
  </si>
  <si>
    <t>3Sem_Antes</t>
  </si>
  <si>
    <t>3Sem_Después</t>
  </si>
  <si>
    <t>Semana 30</t>
  </si>
  <si>
    <t>Semana 31</t>
  </si>
  <si>
    <t>Semana 32</t>
  </si>
  <si>
    <t>Semana 33</t>
  </si>
  <si>
    <t>S_At_03</t>
  </si>
  <si>
    <t>S_At_02</t>
  </si>
  <si>
    <t>S_At_01</t>
  </si>
  <si>
    <t>S_Ad_01</t>
  </si>
  <si>
    <t>S_Ad_02</t>
  </si>
  <si>
    <t>S_Ad_03</t>
  </si>
  <si>
    <t>Pend_Antes</t>
  </si>
  <si>
    <t>Pend_Despues</t>
  </si>
  <si>
    <t>Eficiente_AD</t>
  </si>
  <si>
    <t>Tipo</t>
  </si>
  <si>
    <t>Medida</t>
  </si>
  <si>
    <t>Nacional</t>
  </si>
  <si>
    <t>Local</t>
  </si>
  <si>
    <t>Tipo_Medida</t>
  </si>
  <si>
    <t>Eficiente_AD2</t>
  </si>
  <si>
    <t>Eficiente_AD3</t>
  </si>
  <si>
    <t>Preventiva</t>
  </si>
  <si>
    <t>Correctiva</t>
  </si>
  <si>
    <t>Medianamente Preventiva</t>
  </si>
  <si>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</si>
  <si>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</si>
  <si>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</si>
  <si>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</si>
  <si>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</si>
  <si>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</si>
  <si>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</si>
  <si>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</si>
  <si>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</si>
  <si>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</si>
  <si>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</si>
  <si>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</si>
  <si>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</si>
  <si>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</si>
  <si>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MX</t>
  </si>
  <si>
    <t>Mexico</t>
  </si>
  <si>
    <t>Oaxaca</t>
  </si>
  <si>
    <t>MX-OAX</t>
  </si>
  <si>
    <t>Puebla</t>
  </si>
  <si>
    <t>MX-PUE</t>
  </si>
  <si>
    <t>Numero</t>
  </si>
  <si>
    <t>retail_and_recreation</t>
  </si>
  <si>
    <t>grocery_and_pharmacy</t>
  </si>
  <si>
    <t>parks</t>
  </si>
  <si>
    <t>transit_stations</t>
  </si>
  <si>
    <t>workplaces</t>
  </si>
  <si>
    <t>residential</t>
  </si>
  <si>
    <t>Estado</t>
  </si>
  <si>
    <t>Codigo_Estado</t>
  </si>
  <si>
    <t>Nivel_Medida</t>
  </si>
  <si>
    <t>Base_Busqueda</t>
  </si>
  <si>
    <t>Cancelación de Actividades No Esenciales</t>
  </si>
  <si>
    <t>CODIGO</t>
  </si>
  <si>
    <t>POB_2015</t>
  </si>
  <si>
    <t>Poblacion</t>
  </si>
  <si>
    <t>Tamaño_Municipio</t>
  </si>
  <si>
    <t>Id</t>
  </si>
  <si>
    <t>City</t>
  </si>
  <si>
    <t>Population 2015</t>
  </si>
  <si>
    <t>% Total Infected at Week 33</t>
  </si>
  <si>
    <t>Week 11</t>
  </si>
  <si>
    <t>Week 22</t>
  </si>
  <si>
    <t>Week 33</t>
  </si>
  <si>
    <t>State</t>
  </si>
  <si>
    <t>Number of Accumulated infections</t>
  </si>
  <si>
    <t>Etiquetas de fila</t>
  </si>
  <si>
    <t>Total general</t>
  </si>
  <si>
    <t>Etiquetas de columna</t>
  </si>
  <si>
    <t>Cuenta de ID</t>
  </si>
  <si>
    <t>Total Si</t>
  </si>
  <si>
    <t>Total No</t>
  </si>
  <si>
    <t>Grande</t>
  </si>
  <si>
    <t>Mediano</t>
  </si>
  <si>
    <t>Pequeño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</si>
</sst>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rgb="FFFFFFCC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14" fontId="0" fillId="0" borderId="0" xfId="0" applyNumberFormat="1"/>
    <xf numFmtId="0" fontId="16" fillId="34" borderId="10" xfId="0" applyFont="1" applyFill="1" applyBorder="1" applyAlignment="1">
      <alignment horizontal="center" vertical="center"/>
    </xf>
    <xf numFmtId="0" fontId="0" fillId="35" borderId="0" xfId="0" applyFill="1"/>
    <xf numFmtId="0" fontId="0" fillId="36" borderId="0" xfId="0" applyFill="1"/>
    <xf numFmtId="14" fontId="0" fillId="36" borderId="0" xfId="0" applyNumberFormat="1" applyFill="1"/>
    <xf numFmtId="0" fontId="0" fillId="0" borderId="0" xfId="0" applyFill="1"/>
    <xf numFmtId="1" fontId="0" fillId="0" borderId="0" xfId="0" applyNumberFormat="1"/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/>
    <xf numFmtId="0" fontId="16" fillId="37" borderId="10" xfId="0" applyFont="1" applyFill="1" applyBorder="1" applyAlignment="1">
      <alignment horizontal="center" vertical="center"/>
    </xf>
    <xf numFmtId="2" fontId="0" fillId="0" borderId="0" xfId="0" applyNumberFormat="1"/>
    <xf numFmtId="0" fontId="16" fillId="34" borderId="11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8" borderId="10" xfId="0" applyFont="1" applyFill="1" applyBorder="1" applyAlignment="1">
      <alignment horizontal="center" vertical="center"/>
    </xf>
    <xf numFmtId="0" fontId="16" fillId="38" borderId="10" xfId="0" applyFont="1" applyFill="1" applyBorder="1" applyAlignment="1">
      <alignment horizontal="center" vertical="center" wrapText="1"/>
    </xf>
    <xf numFmtId="0" fontId="16" fillId="38" borderId="11" xfId="0" applyFont="1" applyFill="1" applyBorder="1" applyAlignment="1">
      <alignment horizontal="center" vertical="center"/>
    </xf>
    <xf numFmtId="0" fontId="0" fillId="39" borderId="0" xfId="0" applyFill="1"/>
    <xf numFmtId="14" fontId="0" fillId="39" borderId="0" xfId="0" applyNumberFormat="1" applyFill="1"/>
    <xf numFmtId="164" fontId="0" fillId="0" borderId="0" xfId="0" applyNumberFormat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4" xfId="0" applyNumberFormat="1" applyBorder="1"/>
    <xf numFmtId="0" fontId="16" fillId="35" borderId="10" xfId="0" applyFont="1" applyFill="1" applyBorder="1" applyAlignment="1">
      <alignment horizontal="center" vertical="center" wrapText="1"/>
    </xf>
    <xf numFmtId="0" fontId="16" fillId="40" borderId="10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6" fillId="35" borderId="12" xfId="0" applyFont="1" applyFill="1" applyBorder="1" applyAlignment="1">
      <alignment horizontal="center" vertical="center" wrapText="1"/>
    </xf>
    <xf numFmtId="0" fontId="16" fillId="35" borderId="19" xfId="0" applyFont="1" applyFill="1" applyBorder="1" applyAlignment="1">
      <alignment horizontal="center" vertical="center" wrapText="1"/>
    </xf>
    <xf numFmtId="0" fontId="16" fillId="35" borderId="16" xfId="0" applyFont="1" applyFill="1" applyBorder="1" applyAlignment="1">
      <alignment horizontal="center" vertical="center"/>
    </xf>
    <xf numFmtId="0" fontId="16" fillId="35" borderId="17" xfId="0" applyFont="1" applyFill="1" applyBorder="1" applyAlignment="1">
      <alignment horizontal="center" vertical="center"/>
    </xf>
    <xf numFmtId="0" fontId="16" fillId="35" borderId="18" xfId="0" applyFont="1" applyFill="1" applyBorder="1" applyAlignment="1">
      <alignment horizontal="center" vertical="center"/>
    </xf>
    <xf numFmtId="0" fontId="16" fillId="40" borderId="12" xfId="0" applyFont="1" applyFill="1" applyBorder="1" applyAlignment="1">
      <alignment horizontal="center" vertical="center" wrapText="1"/>
    </xf>
    <xf numFmtId="0" fontId="16" fillId="40" borderId="19" xfId="0" applyFont="1" applyFill="1" applyBorder="1" applyAlignment="1">
      <alignment horizontal="center" vertical="center" wrapText="1"/>
    </xf>
    <xf numFmtId="0" fontId="16" fillId="40" borderId="16" xfId="0" applyFont="1" applyFill="1" applyBorder="1" applyAlignment="1">
      <alignment horizontal="center" vertical="center"/>
    </xf>
    <xf numFmtId="0" fontId="16" fillId="40" borderId="17" xfId="0" applyFont="1" applyFill="1" applyBorder="1" applyAlignment="1">
      <alignment horizontal="center" vertical="center"/>
    </xf>
    <xf numFmtId="0" fontId="16" fillId="40" borderId="18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EF9F"/>
      <color rgb="FFD151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seguramiento" refreshedDate="44147.505431365738" createdVersion="6" refreshedVersion="6" minRefreshableVersion="3" recordCount="266">
  <cacheSource type="worksheet">
    <worksheetSource ref="A1:Z267" sheet="Analisis_FIN"/>
  </cacheSource>
  <cacheFields count="26">
    <cacheField name="ID" numFmtId="0">
      <sharedItems containsSemiMixedTypes="0" containsString="0" containsNumber="1" containsInteger="1" minValue="20024" maxValue="21217"/>
    </cacheField>
    <cacheField name="MUNICIPIO" numFmtId="0">
      <sharedItems/>
    </cacheField>
    <cacheField name="Estrategia" numFmtId="0">
      <sharedItems count="11">
        <s v="Lavado de Manos"/>
        <s v="Sana Distancia"/>
        <s v="Quédate en Casa"/>
        <s v="Cierre de Espacios Educativos"/>
        <s v="Uso de Cubrebocas Obligatorio"/>
        <s v="Filtros de Acceso en Fronteras Municipales"/>
        <s v="Cierre de Espacios Públicos"/>
        <s v="Sanitización de Transporte Público"/>
        <s v="Cancelación de Actividades No Esenciales"/>
        <s v="Hoy No Circula - Día 1"/>
        <s v="Hoy No Circula - Día 2"/>
      </sharedItems>
    </cacheField>
    <cacheField name="Implementada" numFmtId="0">
      <sharedItems/>
    </cacheField>
    <cacheField name="Fecha" numFmtId="0">
      <sharedItems containsSemiMixedTypes="0" containsDate="1" containsString="0" containsMixedTypes="1" minDate="2020-02-23T00:00:00" maxDate="1900-01-05T11:50:04"/>
    </cacheField>
    <cacheField name="SEMANA_Medida" numFmtId="0">
      <sharedItems/>
    </cacheField>
    <cacheField name="Nivel_Medida" numFmtId="1">
      <sharedItems count="2">
        <s v="Nacional"/>
        <s v="Local"/>
      </sharedItems>
    </cacheField>
    <cacheField name="Tipo_Medida" numFmtId="1">
      <sharedItems/>
    </cacheField>
    <cacheField name="Poblacion" numFmtId="1">
      <sharedItems containsSemiMixedTypes="0" containsString="0" containsNumber="1" containsInteger="1" minValue="1227" maxValue="319375"/>
    </cacheField>
    <cacheField name="Tamaño_Municipio" numFmtId="1">
      <sharedItems count="3">
        <s v="Pequeño"/>
        <s v="Mediano"/>
        <s v="Grande"/>
      </sharedItems>
    </cacheField>
    <cacheField name="S_At_03" numFmtId="1">
      <sharedItems containsSemiMixedTypes="0" containsString="0" containsNumber="1" containsInteger="1" minValue="6" maxValue="27"/>
    </cacheField>
    <cacheField name="S_At_02" numFmtId="1">
      <sharedItems containsSemiMixedTypes="0" containsString="0" containsNumber="1" containsInteger="1" minValue="7" maxValue="28"/>
    </cacheField>
    <cacheField name="S_At_01" numFmtId="1">
      <sharedItems containsSemiMixedTypes="0" containsString="0" containsNumber="1" containsInteger="1" minValue="8" maxValue="29"/>
    </cacheField>
    <cacheField name="S_Ad_01" numFmtId="1">
      <sharedItems containsSemiMixedTypes="0" containsString="0" containsNumber="1" containsInteger="1" minValue="10" maxValue="31"/>
    </cacheField>
    <cacheField name="S_Ad_02" numFmtId="1">
      <sharedItems containsSemiMixedTypes="0" containsString="0" containsNumber="1" containsInteger="1" minValue="11" maxValue="32"/>
    </cacheField>
    <cacheField name="S_Ad_03" numFmtId="1">
      <sharedItems containsSemiMixedTypes="0" containsString="0" containsNumber="1" containsInteger="1" minValue="12" maxValue="33"/>
    </cacheField>
    <cacheField name="3Sem_Antes" numFmtId="164">
      <sharedItems containsSemiMixedTypes="0" containsString="0" containsNumber="1" minValue="0" maxValue="4.8143000000000002"/>
    </cacheField>
    <cacheField name="2Sem_Antes" numFmtId="164">
      <sharedItems containsSemiMixedTypes="0" containsString="0" containsNumber="1" minValue="0" maxValue="4.9519000000000002"/>
    </cacheField>
    <cacheField name="1Sem_Antes" numFmtId="164">
      <sharedItems containsSemiMixedTypes="0" containsString="0" containsNumber="1" minValue="0" maxValue="5.3644999999999996"/>
    </cacheField>
    <cacheField name="Acumulados" numFmtId="164">
      <sharedItems containsSemiMixedTypes="0" containsString="0" containsNumber="1" minValue="0" maxValue="5.7771999999999997"/>
    </cacheField>
    <cacheField name="1Sem_Después" numFmtId="164">
      <sharedItems containsSemiMixedTypes="0" containsString="0" containsNumber="1" minValue="0" maxValue="6.6345999999999998"/>
    </cacheField>
    <cacheField name="2Sem_Después" numFmtId="164">
      <sharedItems containsSemiMixedTypes="0" containsString="0" containsNumber="1" minValue="0" maxValue="7.9687000000000001"/>
    </cacheField>
    <cacheField name="3Sem_Después" numFmtId="164">
      <sharedItems containsSemiMixedTypes="0" containsString="0" containsNumber="1" minValue="0" maxValue="9.3673999999999999"/>
    </cacheField>
    <cacheField name="Pend_Antes" numFmtId="164">
      <sharedItems containsSemiMixedTypes="0" containsString="0" containsNumber="1" minValue="0" maxValue="0.73520000000000008"/>
    </cacheField>
    <cacheField name="Pend_Despues" numFmtId="164">
      <sharedItems containsSemiMixedTypes="0" containsString="0" containsNumber="1" minValue="0" maxValue="1.3664000000000001"/>
    </cacheField>
    <cacheField name="Eficiente_AD2" numFmtId="0">
      <sharedItems count="2">
        <s v="Si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6">
  <r>
    <n v="20024"/>
    <s v="Cuyamecalco Villa De Zaragoza"/>
    <x v="0"/>
    <s v="Si"/>
    <d v="2020-03-23T00:00:00"/>
    <s v="Semana 13"/>
    <x v="0"/>
    <s v="Preventiva"/>
    <n v="3643"/>
    <x v="0"/>
    <n v="10"/>
    <n v="11"/>
    <n v="12"/>
    <n v="14"/>
    <n v="15"/>
    <n v="16"/>
    <n v="0"/>
    <n v="0"/>
    <n v="0"/>
    <n v="2.7400000000000001E-2"/>
    <n v="2.7400000000000001E-2"/>
    <n v="2.7400000000000001E-2"/>
    <n v="2.7400000000000001E-2"/>
    <n v="0"/>
    <n v="0"/>
    <x v="0"/>
  </r>
  <r>
    <n v="20024"/>
    <s v="Cuyamecalco Villa De Zaragoza"/>
    <x v="1"/>
    <s v="Si"/>
    <d v="2020-03-23T00:00:00"/>
    <s v="Semana 13"/>
    <x v="0"/>
    <s v="Preventiva"/>
    <n v="3643"/>
    <x v="0"/>
    <n v="10"/>
    <n v="11"/>
    <n v="12"/>
    <n v="14"/>
    <n v="15"/>
    <n v="16"/>
    <n v="0"/>
    <n v="0"/>
    <n v="0"/>
    <n v="2.7400000000000001E-2"/>
    <n v="2.7400000000000001E-2"/>
    <n v="2.7400000000000001E-2"/>
    <n v="2.7400000000000001E-2"/>
    <n v="0"/>
    <n v="0"/>
    <x v="0"/>
  </r>
  <r>
    <n v="20024"/>
    <s v="Cuyamecalco Villa De Zaragoza"/>
    <x v="2"/>
    <s v="Si"/>
    <d v="2020-03-23T00:00:00"/>
    <s v="Semana 13"/>
    <x v="0"/>
    <s v="Preventiva"/>
    <n v="3643"/>
    <x v="0"/>
    <n v="10"/>
    <n v="11"/>
    <n v="12"/>
    <n v="14"/>
    <n v="15"/>
    <n v="16"/>
    <n v="0"/>
    <n v="0"/>
    <n v="0"/>
    <n v="2.7400000000000001E-2"/>
    <n v="2.7400000000000001E-2"/>
    <n v="2.7400000000000001E-2"/>
    <n v="2.7400000000000001E-2"/>
    <n v="0"/>
    <n v="0"/>
    <x v="0"/>
  </r>
  <r>
    <n v="20024"/>
    <s v="Cuyamecalco Villa De Zaragoza"/>
    <x v="3"/>
    <s v="Si"/>
    <d v="2020-03-20T00:00:00"/>
    <s v="Semana 12"/>
    <x v="0"/>
    <s v="Preventiva"/>
    <n v="3643"/>
    <x v="0"/>
    <n v="9"/>
    <n v="10"/>
    <n v="11"/>
    <n v="13"/>
    <n v="14"/>
    <n v="15"/>
    <n v="0"/>
    <n v="0"/>
    <n v="0"/>
    <n v="0"/>
    <n v="2.7400000000000001E-2"/>
    <n v="2.7400000000000001E-2"/>
    <n v="2.7400000000000001E-2"/>
    <n v="0"/>
    <n v="0"/>
    <x v="0"/>
  </r>
  <r>
    <n v="20024"/>
    <s v="Cuyamecalco Villa De Zaragoza"/>
    <x v="4"/>
    <s v="Si"/>
    <d v="2020-03-24T00:00:00"/>
    <s v="Semana 13"/>
    <x v="1"/>
    <s v="Preventiva"/>
    <n v="3643"/>
    <x v="0"/>
    <n v="10"/>
    <n v="11"/>
    <n v="12"/>
    <n v="14"/>
    <n v="15"/>
    <n v="16"/>
    <n v="0"/>
    <n v="0"/>
    <n v="0"/>
    <n v="2.7400000000000001E-2"/>
    <n v="2.7400000000000001E-2"/>
    <n v="2.7400000000000001E-2"/>
    <n v="2.7400000000000001E-2"/>
    <n v="0"/>
    <n v="0"/>
    <x v="0"/>
  </r>
  <r>
    <n v="20024"/>
    <s v="Cuyamecalco Villa De Zaragoza"/>
    <x v="5"/>
    <s v="Si"/>
    <d v="2020-04-06T00:00:00"/>
    <s v="Semana 15"/>
    <x v="1"/>
    <s v="Preventiva"/>
    <n v="3643"/>
    <x v="0"/>
    <n v="12"/>
    <n v="13"/>
    <n v="14"/>
    <n v="16"/>
    <n v="17"/>
    <n v="18"/>
    <n v="0"/>
    <n v="2.7400000000000001E-2"/>
    <n v="2.7400000000000001E-2"/>
    <n v="2.7400000000000001E-2"/>
    <n v="2.7400000000000001E-2"/>
    <n v="2.7400000000000001E-2"/>
    <n v="2.7400000000000001E-2"/>
    <n v="1.37E-2"/>
    <n v="0"/>
    <x v="0"/>
  </r>
  <r>
    <n v="20027"/>
    <s v="Chiquihuitlan De Benito Juarez"/>
    <x v="0"/>
    <s v="Si"/>
    <d v="2020-03-23T00:00:00"/>
    <s v="Semana 13"/>
    <x v="0"/>
    <s v="Preventiva"/>
    <n v="2251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027"/>
    <s v="Chiquihuitlan De Benito Juarez"/>
    <x v="1"/>
    <s v="Si"/>
    <d v="2020-03-23T00:00:00"/>
    <s v="Semana 13"/>
    <x v="0"/>
    <s v="Preventiva"/>
    <n v="2251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027"/>
    <s v="Chiquihuitlan De Benito Juarez"/>
    <x v="2"/>
    <s v="Si"/>
    <d v="2020-03-23T00:00:00"/>
    <s v="Semana 13"/>
    <x v="0"/>
    <s v="Preventiva"/>
    <n v="2251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027"/>
    <s v="Chiquihuitlan De Benito Juarez"/>
    <x v="3"/>
    <s v="Si"/>
    <d v="2020-03-20T00:00:00"/>
    <s v="Semana 12"/>
    <x v="0"/>
    <s v="Preventiva"/>
    <n v="2251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0029"/>
    <s v="Eloxochitlan De Flores Magon"/>
    <x v="0"/>
    <s v="Si"/>
    <d v="2020-03-23T00:00:00"/>
    <s v="Semana 13"/>
    <x v="0"/>
    <s v="Preventiva"/>
    <n v="4135"/>
    <x v="0"/>
    <n v="10"/>
    <n v="11"/>
    <n v="12"/>
    <n v="14"/>
    <n v="15"/>
    <n v="16"/>
    <n v="0"/>
    <n v="0"/>
    <n v="0"/>
    <n v="3.2000000000000002E-3"/>
    <n v="3.2000000000000002E-3"/>
    <n v="3.2000000000000002E-3"/>
    <n v="3.2000000000000002E-3"/>
    <n v="0"/>
    <n v="0"/>
    <x v="0"/>
  </r>
  <r>
    <n v="20029"/>
    <s v="Eloxochitlan De Flores Magon"/>
    <x v="1"/>
    <s v="Si"/>
    <d v="2020-03-23T00:00:00"/>
    <s v="Semana 13"/>
    <x v="0"/>
    <s v="Preventiva"/>
    <n v="4135"/>
    <x v="0"/>
    <n v="10"/>
    <n v="11"/>
    <n v="12"/>
    <n v="14"/>
    <n v="15"/>
    <n v="16"/>
    <n v="0"/>
    <n v="0"/>
    <n v="0"/>
    <n v="3.2000000000000002E-3"/>
    <n v="3.2000000000000002E-3"/>
    <n v="3.2000000000000002E-3"/>
    <n v="3.2000000000000002E-3"/>
    <n v="0"/>
    <n v="0"/>
    <x v="0"/>
  </r>
  <r>
    <n v="20029"/>
    <s v="Eloxochitlan De Flores Magon"/>
    <x v="2"/>
    <s v="Si"/>
    <d v="2020-03-23T00:00:00"/>
    <s v="Semana 13"/>
    <x v="0"/>
    <s v="Preventiva"/>
    <n v="4135"/>
    <x v="0"/>
    <n v="10"/>
    <n v="11"/>
    <n v="12"/>
    <n v="14"/>
    <n v="15"/>
    <n v="16"/>
    <n v="0"/>
    <n v="0"/>
    <n v="0"/>
    <n v="3.2000000000000002E-3"/>
    <n v="3.2000000000000002E-3"/>
    <n v="3.2000000000000002E-3"/>
    <n v="3.2000000000000002E-3"/>
    <n v="0"/>
    <n v="0"/>
    <x v="0"/>
  </r>
  <r>
    <n v="20029"/>
    <s v="Eloxochitlan De Flores Magon"/>
    <x v="3"/>
    <s v="Si"/>
    <d v="2020-03-20T00:00:00"/>
    <s v="Semana 12"/>
    <x v="0"/>
    <s v="Preventiva"/>
    <n v="4135"/>
    <x v="0"/>
    <n v="9"/>
    <n v="10"/>
    <n v="11"/>
    <n v="13"/>
    <n v="14"/>
    <n v="15"/>
    <n v="0"/>
    <n v="0"/>
    <n v="0"/>
    <n v="0"/>
    <n v="7.6E-3"/>
    <n v="7.6E-3"/>
    <n v="7.6E-3"/>
    <n v="0"/>
    <n v="0"/>
    <x v="0"/>
  </r>
  <r>
    <n v="20029"/>
    <s v="Eloxochitlan De Flores Magon"/>
    <x v="5"/>
    <s v="Si"/>
    <d v="2020-04-05T00:00:00"/>
    <s v="Semana 15"/>
    <x v="1"/>
    <s v="Preventiva"/>
    <n v="4135"/>
    <x v="0"/>
    <n v="12"/>
    <n v="13"/>
    <n v="14"/>
    <n v="16"/>
    <n v="17"/>
    <n v="18"/>
    <n v="0"/>
    <n v="7.6E-3"/>
    <n v="7.6E-3"/>
    <n v="7.6E-3"/>
    <n v="7.6E-3"/>
    <n v="7.6E-3"/>
    <n v="7.6E-3"/>
    <n v="3.8E-3"/>
    <n v="0"/>
    <x v="0"/>
  </r>
  <r>
    <n v="20029"/>
    <s v="Eloxochitlan De Flores Magon"/>
    <x v="6"/>
    <s v="Si"/>
    <d v="2020-03-23T00:00:00"/>
    <s v="Semana 13"/>
    <x v="1"/>
    <s v="Preventiva"/>
    <n v="4135"/>
    <x v="0"/>
    <n v="10"/>
    <n v="11"/>
    <n v="12"/>
    <n v="14"/>
    <n v="15"/>
    <n v="16"/>
    <n v="0"/>
    <n v="0"/>
    <n v="0"/>
    <n v="7.6E-3"/>
    <n v="7.6E-3"/>
    <n v="7.6E-3"/>
    <n v="7.6E-3"/>
    <n v="0"/>
    <n v="0"/>
    <x v="0"/>
  </r>
  <r>
    <n v="20041"/>
    <s v="Huautla De Jimenez"/>
    <x v="0"/>
    <s v="Si"/>
    <d v="2020-03-23T00:00:00"/>
    <s v="Semana 13"/>
    <x v="0"/>
    <s v="Preventiva"/>
    <n v="31551"/>
    <x v="1"/>
    <n v="10"/>
    <n v="11"/>
    <n v="12"/>
    <n v="14"/>
    <n v="15"/>
    <n v="16"/>
    <n v="0"/>
    <n v="0"/>
    <n v="0"/>
    <n v="0"/>
    <n v="0"/>
    <n v="0"/>
    <n v="0"/>
    <n v="0"/>
    <n v="0"/>
    <x v="0"/>
  </r>
  <r>
    <n v="20041"/>
    <s v="Huautla De Jimenez"/>
    <x v="1"/>
    <s v="Si"/>
    <d v="2020-03-23T00:00:00"/>
    <s v="Semana 13"/>
    <x v="0"/>
    <s v="Preventiva"/>
    <n v="31551"/>
    <x v="1"/>
    <n v="10"/>
    <n v="11"/>
    <n v="12"/>
    <n v="14"/>
    <n v="15"/>
    <n v="16"/>
    <n v="0"/>
    <n v="0"/>
    <n v="0"/>
    <n v="0"/>
    <n v="0"/>
    <n v="0"/>
    <n v="0"/>
    <n v="0"/>
    <n v="0"/>
    <x v="0"/>
  </r>
  <r>
    <n v="20041"/>
    <s v="Huautla De Jimenez"/>
    <x v="2"/>
    <s v="Si"/>
    <d v="2020-03-23T00:00:00"/>
    <s v="Semana 13"/>
    <x v="0"/>
    <s v="Preventiva"/>
    <n v="31551"/>
    <x v="1"/>
    <n v="10"/>
    <n v="11"/>
    <n v="12"/>
    <n v="14"/>
    <n v="15"/>
    <n v="16"/>
    <n v="0"/>
    <n v="0"/>
    <n v="0"/>
    <n v="0"/>
    <n v="0"/>
    <n v="0"/>
    <n v="0"/>
    <n v="0"/>
    <n v="0"/>
    <x v="0"/>
  </r>
  <r>
    <n v="20041"/>
    <s v="Huautla De Jimenez"/>
    <x v="3"/>
    <s v="Si"/>
    <d v="2020-03-20T00:00:00"/>
    <s v="Semana 12"/>
    <x v="0"/>
    <s v="Preventiva"/>
    <n v="31551"/>
    <x v="1"/>
    <n v="9"/>
    <n v="10"/>
    <n v="11"/>
    <n v="13"/>
    <n v="14"/>
    <n v="15"/>
    <n v="0"/>
    <n v="0"/>
    <n v="0"/>
    <n v="0"/>
    <n v="0"/>
    <n v="0"/>
    <n v="0"/>
    <n v="0"/>
    <n v="0"/>
    <x v="0"/>
  </r>
  <r>
    <n v="20041"/>
    <s v="Huautla De Jimenez"/>
    <x v="4"/>
    <s v="Si"/>
    <d v="2020-04-21T00:00:00"/>
    <s v="Semana 17"/>
    <x v="1"/>
    <s v="Medianamente Preventiva"/>
    <n v="31551"/>
    <x v="1"/>
    <n v="14"/>
    <n v="15"/>
    <n v="16"/>
    <n v="18"/>
    <n v="19"/>
    <n v="20"/>
    <n v="0"/>
    <n v="0"/>
    <n v="0"/>
    <n v="0"/>
    <n v="0"/>
    <n v="2.2700000000000001E-2"/>
    <n v="9.06E-2"/>
    <n v="0"/>
    <n v="4.53E-2"/>
    <x v="1"/>
  </r>
  <r>
    <n v="20041"/>
    <s v="Huautla De Jimenez"/>
    <x v="5"/>
    <s v="Si"/>
    <d v="2020-04-01T00:00:00"/>
    <s v="Semana 14"/>
    <x v="1"/>
    <s v="Preventiva"/>
    <n v="31551"/>
    <x v="1"/>
    <n v="11"/>
    <n v="12"/>
    <n v="13"/>
    <n v="15"/>
    <n v="16"/>
    <n v="17"/>
    <n v="0"/>
    <n v="0"/>
    <n v="0"/>
    <n v="0"/>
    <n v="0"/>
    <n v="0"/>
    <n v="0"/>
    <n v="0"/>
    <n v="0"/>
    <x v="0"/>
  </r>
  <r>
    <n v="20041"/>
    <s v="Huautla De Jimenez"/>
    <x v="7"/>
    <s v="Si"/>
    <d v="2020-05-19T00:00:00"/>
    <s v="Semana 21"/>
    <x v="1"/>
    <s v="Medianamente Preventiva"/>
    <n v="31551"/>
    <x v="1"/>
    <n v="18"/>
    <n v="19"/>
    <n v="20"/>
    <n v="22"/>
    <n v="23"/>
    <n v="24"/>
    <n v="0"/>
    <n v="6.2899999999999998E-2"/>
    <n v="0.25159999999999999"/>
    <n v="0.50309999999999999"/>
    <n v="0.62890000000000001"/>
    <n v="0.75470000000000004"/>
    <n v="1.3835999999999999"/>
    <n v="0.1258"/>
    <n v="0.37734999999999996"/>
    <x v="1"/>
  </r>
  <r>
    <n v="20041"/>
    <s v="Huautla De Jimenez"/>
    <x v="6"/>
    <s v="Si"/>
    <d v="2020-04-15T00:00:00"/>
    <s v="Semana 16"/>
    <x v="1"/>
    <s v="Preventiva"/>
    <n v="31551"/>
    <x v="1"/>
    <n v="13"/>
    <n v="14"/>
    <n v="15"/>
    <n v="17"/>
    <n v="18"/>
    <n v="19"/>
    <n v="0"/>
    <n v="0"/>
    <n v="0"/>
    <n v="0"/>
    <n v="0"/>
    <n v="0"/>
    <n v="6.2899999999999998E-2"/>
    <n v="0"/>
    <n v="3.1449999999999999E-2"/>
    <x v="1"/>
  </r>
  <r>
    <n v="20041"/>
    <s v="Huautla De Jimenez"/>
    <x v="8"/>
    <s v="Si"/>
    <d v="2020-04-15T00:00:00"/>
    <s v="Semana 16"/>
    <x v="1"/>
    <s v="Preventiva"/>
    <n v="31551"/>
    <x v="1"/>
    <n v="13"/>
    <n v="14"/>
    <n v="15"/>
    <n v="17"/>
    <n v="18"/>
    <n v="19"/>
    <n v="0"/>
    <n v="0"/>
    <n v="0"/>
    <n v="0"/>
    <n v="0"/>
    <n v="0"/>
    <n v="6.2899999999999998E-2"/>
    <n v="0"/>
    <n v="3.1449999999999999E-2"/>
    <x v="1"/>
  </r>
  <r>
    <n v="20058"/>
    <s v="Mazatlan Villa De Flores"/>
    <x v="0"/>
    <s v="Si"/>
    <d v="2020-03-23T00:00:00"/>
    <s v="Semana 13"/>
    <x v="0"/>
    <s v="Preventiva"/>
    <n v="13097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058"/>
    <s v="Mazatlan Villa De Flores"/>
    <x v="1"/>
    <s v="Si"/>
    <d v="2020-03-23T00:00:00"/>
    <s v="Semana 13"/>
    <x v="0"/>
    <s v="Preventiva"/>
    <n v="13097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058"/>
    <s v="Mazatlan Villa De Flores"/>
    <x v="2"/>
    <s v="Si"/>
    <d v="2020-03-23T00:00:00"/>
    <s v="Semana 13"/>
    <x v="0"/>
    <s v="Preventiva"/>
    <n v="13097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058"/>
    <s v="Mazatlan Villa De Flores"/>
    <x v="3"/>
    <s v="Si"/>
    <d v="2020-03-20T00:00:00"/>
    <s v="Semana 12"/>
    <x v="0"/>
    <s v="Preventiva"/>
    <n v="13097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0058"/>
    <s v="Mazatlan Villa De Flores"/>
    <x v="4"/>
    <s v="Si"/>
    <d v="2020-04-24T00:00:00"/>
    <s v="Semana 17"/>
    <x v="1"/>
    <s v="Medianamente Preventiva"/>
    <n v="13097"/>
    <x v="0"/>
    <n v="14"/>
    <n v="15"/>
    <n v="16"/>
    <n v="18"/>
    <n v="19"/>
    <n v="20"/>
    <n v="0"/>
    <n v="0"/>
    <n v="0"/>
    <n v="0"/>
    <n v="0"/>
    <n v="0"/>
    <n v="0"/>
    <n v="0"/>
    <n v="0"/>
    <x v="0"/>
  </r>
  <r>
    <n v="20058"/>
    <s v="Mazatlan Villa De Flores"/>
    <x v="5"/>
    <s v="Si"/>
    <d v="2020-04-24T00:00:00"/>
    <s v="Semana 17"/>
    <x v="1"/>
    <s v="Medianamente Preventiva"/>
    <n v="13097"/>
    <x v="0"/>
    <n v="14"/>
    <n v="15"/>
    <n v="16"/>
    <n v="18"/>
    <n v="19"/>
    <n v="20"/>
    <n v="0"/>
    <n v="0"/>
    <n v="0"/>
    <n v="0"/>
    <n v="0"/>
    <n v="0"/>
    <n v="0"/>
    <n v="0"/>
    <n v="0"/>
    <x v="0"/>
  </r>
  <r>
    <n v="20058"/>
    <s v="Mazatlan Villa De Flores"/>
    <x v="7"/>
    <s v="Si"/>
    <d v="2020-06-16T00:00:00"/>
    <s v="Semana 25"/>
    <x v="1"/>
    <s v="Correctiva"/>
    <n v="13097"/>
    <x v="0"/>
    <n v="22"/>
    <n v="23"/>
    <n v="24"/>
    <n v="26"/>
    <n v="27"/>
    <n v="28"/>
    <n v="0"/>
    <n v="0"/>
    <n v="1.01E-2"/>
    <n v="1.01E-2"/>
    <n v="1.01E-2"/>
    <n v="1.01E-2"/>
    <n v="1.01E-2"/>
    <n v="5.0499999999999998E-3"/>
    <n v="0"/>
    <x v="0"/>
  </r>
  <r>
    <n v="20098"/>
    <s v="San Andres Teotilalpam"/>
    <x v="0"/>
    <s v="Si"/>
    <d v="2020-03-23T00:00:00"/>
    <s v="Semana 13"/>
    <x v="0"/>
    <s v="Preventiva"/>
    <n v="4425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098"/>
    <s v="San Andres Teotilalpam"/>
    <x v="1"/>
    <s v="Si"/>
    <d v="2020-03-23T00:00:00"/>
    <s v="Semana 13"/>
    <x v="0"/>
    <s v="Preventiva"/>
    <n v="4425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098"/>
    <s v="San Andres Teotilalpam"/>
    <x v="2"/>
    <s v="Si"/>
    <d v="2020-03-23T00:00:00"/>
    <s v="Semana 13"/>
    <x v="0"/>
    <s v="Preventiva"/>
    <n v="4425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098"/>
    <s v="San Andres Teotilalpam"/>
    <x v="3"/>
    <s v="Si"/>
    <d v="2020-03-20T00:00:00"/>
    <s v="Semana 12"/>
    <x v="0"/>
    <s v="Preventiva"/>
    <n v="4425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0098"/>
    <s v="San Andres Teotilalpam"/>
    <x v="4"/>
    <s v="Si"/>
    <d v="2020-05-28T00:00:00"/>
    <s v="Semana 22"/>
    <x v="1"/>
    <s v="Medianamente Preventiva"/>
    <n v="4425"/>
    <x v="0"/>
    <n v="19"/>
    <n v="20"/>
    <n v="21"/>
    <n v="23"/>
    <n v="24"/>
    <n v="25"/>
    <n v="0"/>
    <n v="0"/>
    <n v="0"/>
    <n v="0"/>
    <n v="0"/>
    <n v="0"/>
    <n v="0"/>
    <n v="0"/>
    <n v="0"/>
    <x v="0"/>
  </r>
  <r>
    <n v="20098"/>
    <s v="San Andres Teotilalpam"/>
    <x v="5"/>
    <s v="Si"/>
    <d v="2020-04-21T00:00:00"/>
    <s v="Semana 17"/>
    <x v="1"/>
    <s v="Medianamente Preventiva"/>
    <n v="4425"/>
    <x v="0"/>
    <n v="14"/>
    <n v="15"/>
    <n v="16"/>
    <n v="18"/>
    <n v="19"/>
    <n v="20"/>
    <n v="0"/>
    <n v="0"/>
    <n v="0"/>
    <n v="0"/>
    <n v="0"/>
    <n v="0"/>
    <n v="0"/>
    <n v="0"/>
    <n v="0"/>
    <x v="0"/>
  </r>
  <r>
    <n v="20098"/>
    <s v="San Andres Teotilalpam"/>
    <x v="7"/>
    <s v="Si"/>
    <d v="2020-04-21T00:00:00"/>
    <s v="Semana 17"/>
    <x v="1"/>
    <s v="Medianamente Preventiva"/>
    <n v="4425"/>
    <x v="0"/>
    <n v="14"/>
    <n v="15"/>
    <n v="16"/>
    <n v="18"/>
    <n v="19"/>
    <n v="20"/>
    <n v="0"/>
    <n v="0"/>
    <n v="0"/>
    <n v="0"/>
    <n v="0"/>
    <n v="0"/>
    <n v="0"/>
    <n v="0"/>
    <n v="0"/>
    <x v="0"/>
  </r>
  <r>
    <n v="20098"/>
    <s v="San Andres Teotilalpam"/>
    <x v="8"/>
    <s v="Si"/>
    <d v="2020-04-02T00:00:00"/>
    <s v="Semana 14"/>
    <x v="1"/>
    <s v="Preventiva"/>
    <n v="4425"/>
    <x v="0"/>
    <n v="11"/>
    <n v="12"/>
    <n v="13"/>
    <n v="15"/>
    <n v="16"/>
    <n v="17"/>
    <n v="0"/>
    <n v="0"/>
    <n v="0"/>
    <n v="0"/>
    <n v="0"/>
    <n v="0"/>
    <n v="0"/>
    <n v="0"/>
    <n v="0"/>
    <x v="0"/>
  </r>
  <r>
    <n v="20109"/>
    <s v="San Antonio Nanahuatipam"/>
    <x v="0"/>
    <s v="Si"/>
    <d v="2020-03-23T00:00:00"/>
    <s v="Semana 13"/>
    <x v="0"/>
    <s v="Preventiva"/>
    <n v="1227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109"/>
    <s v="San Antonio Nanahuatipam"/>
    <x v="1"/>
    <s v="Si"/>
    <d v="2020-03-23T00:00:00"/>
    <s v="Semana 13"/>
    <x v="0"/>
    <s v="Preventiva"/>
    <n v="1227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109"/>
    <s v="San Antonio Nanahuatipam"/>
    <x v="2"/>
    <s v="Si"/>
    <d v="2020-03-23T00:00:00"/>
    <s v="Semana 13"/>
    <x v="0"/>
    <s v="Preventiva"/>
    <n v="1227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109"/>
    <s v="San Antonio Nanahuatipam"/>
    <x v="3"/>
    <s v="Si"/>
    <d v="2020-03-20T00:00:00"/>
    <s v="Semana 12"/>
    <x v="0"/>
    <s v="Preventiva"/>
    <n v="1227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0109"/>
    <s v="San Antonio Nanahuatipam"/>
    <x v="4"/>
    <s v="Si"/>
    <d v="2020-05-27T00:00:00"/>
    <s v="Semana 22"/>
    <x v="1"/>
    <s v="Medianamente Preventiva"/>
    <n v="1227"/>
    <x v="0"/>
    <n v="19"/>
    <n v="20"/>
    <n v="21"/>
    <n v="23"/>
    <n v="24"/>
    <n v="25"/>
    <n v="0"/>
    <n v="0"/>
    <n v="0"/>
    <n v="1.95E-2"/>
    <n v="1.95E-2"/>
    <n v="1.95E-2"/>
    <n v="3.9E-2"/>
    <n v="0"/>
    <n v="9.75E-3"/>
    <x v="1"/>
  </r>
  <r>
    <n v="20109"/>
    <s v="San Antonio Nanahuatipam"/>
    <x v="8"/>
    <s v="Si"/>
    <d v="2020-05-27T00:00:00"/>
    <s v="Semana 22"/>
    <x v="1"/>
    <s v="Medianamente Preventiva"/>
    <n v="1227"/>
    <x v="0"/>
    <n v="19"/>
    <n v="20"/>
    <n v="21"/>
    <n v="23"/>
    <n v="24"/>
    <n v="25"/>
    <n v="0"/>
    <n v="0"/>
    <n v="0"/>
    <n v="6.4600000000000005E-2"/>
    <n v="6.4600000000000005E-2"/>
    <n v="6.4600000000000005E-2"/>
    <n v="0.12920000000000001"/>
    <n v="0"/>
    <n v="3.2300000000000002E-2"/>
    <x v="1"/>
  </r>
  <r>
    <n v="20116"/>
    <s v="San Bartolome Ayautla"/>
    <x v="0"/>
    <s v="Si"/>
    <d v="2020-03-23T00:00:00"/>
    <s v="Semana 13"/>
    <x v="0"/>
    <s v="Preventiva"/>
    <n v="4415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116"/>
    <s v="San Bartolome Ayautla"/>
    <x v="1"/>
    <s v="Si"/>
    <d v="2020-03-23T00:00:00"/>
    <s v="Semana 13"/>
    <x v="0"/>
    <s v="Preventiva"/>
    <n v="4415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116"/>
    <s v="San Bartolome Ayautla"/>
    <x v="2"/>
    <s v="Si"/>
    <d v="2020-03-23T00:00:00"/>
    <s v="Semana 13"/>
    <x v="0"/>
    <s v="Preventiva"/>
    <n v="4415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116"/>
    <s v="San Bartolome Ayautla"/>
    <x v="3"/>
    <s v="Si"/>
    <d v="2020-03-20T00:00:00"/>
    <s v="Semana 12"/>
    <x v="0"/>
    <s v="Preventiva"/>
    <n v="4415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0163"/>
    <s v="San Jeronimo Tecoatl"/>
    <x v="0"/>
    <s v="Si"/>
    <d v="2020-03-23T00:00:00"/>
    <s v="Semana 13"/>
    <x v="0"/>
    <s v="Preventiva"/>
    <n v="1590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163"/>
    <s v="San Jeronimo Tecoatl"/>
    <x v="1"/>
    <s v="Si"/>
    <d v="2020-03-23T00:00:00"/>
    <s v="Semana 13"/>
    <x v="0"/>
    <s v="Preventiva"/>
    <n v="1590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163"/>
    <s v="San Jeronimo Tecoatl"/>
    <x v="2"/>
    <s v="Si"/>
    <d v="2020-03-23T00:00:00"/>
    <s v="Semana 13"/>
    <x v="0"/>
    <s v="Preventiva"/>
    <n v="1590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163"/>
    <s v="San Jeronimo Tecoatl"/>
    <x v="3"/>
    <s v="Si"/>
    <d v="2020-03-20T00:00:00"/>
    <s v="Semana 12"/>
    <x v="0"/>
    <s v="Preventiva"/>
    <n v="1590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0163"/>
    <s v="San Jeronimo Tecoatl"/>
    <x v="5"/>
    <s v="Si"/>
    <d v="2020-05-19T00:00:00"/>
    <s v="Semana 21"/>
    <x v="1"/>
    <s v="Medianamente Preventiva"/>
    <n v="1590"/>
    <x v="0"/>
    <n v="18"/>
    <n v="19"/>
    <n v="20"/>
    <n v="22"/>
    <n v="23"/>
    <n v="24"/>
    <n v="0"/>
    <n v="0"/>
    <n v="0"/>
    <n v="0"/>
    <n v="7.2900000000000006E-2"/>
    <n v="7.2900000000000006E-2"/>
    <n v="0.1459"/>
    <n v="0"/>
    <n v="3.6499999999999998E-2"/>
    <x v="1"/>
  </r>
  <r>
    <n v="20171"/>
    <s v="San Jose Tenango"/>
    <x v="0"/>
    <s v="Si"/>
    <d v="2020-03-23T00:00:00"/>
    <s v="Semana 13"/>
    <x v="0"/>
    <s v="Preventiva"/>
    <n v="18316"/>
    <x v="0"/>
    <n v="10"/>
    <n v="11"/>
    <n v="12"/>
    <n v="14"/>
    <n v="15"/>
    <n v="16"/>
    <n v="0"/>
    <n v="0"/>
    <n v="0"/>
    <n v="0"/>
    <n v="0"/>
    <n v="0"/>
    <n v="1.5E-3"/>
    <n v="0"/>
    <n v="7.5000000000000002E-4"/>
    <x v="1"/>
  </r>
  <r>
    <n v="20171"/>
    <s v="San Jose Tenango"/>
    <x v="1"/>
    <s v="Si"/>
    <d v="2020-03-23T00:00:00"/>
    <s v="Semana 13"/>
    <x v="0"/>
    <s v="Preventiva"/>
    <n v="18316"/>
    <x v="0"/>
    <n v="10"/>
    <n v="11"/>
    <n v="12"/>
    <n v="14"/>
    <n v="15"/>
    <n v="16"/>
    <n v="0"/>
    <n v="0"/>
    <n v="0"/>
    <n v="0"/>
    <n v="0"/>
    <n v="0"/>
    <n v="1.5E-3"/>
    <n v="0"/>
    <n v="7.5000000000000002E-4"/>
    <x v="1"/>
  </r>
  <r>
    <n v="20171"/>
    <s v="San Jose Tenango"/>
    <x v="2"/>
    <s v="Si"/>
    <d v="2020-03-23T00:00:00"/>
    <s v="Semana 13"/>
    <x v="0"/>
    <s v="Preventiva"/>
    <n v="18316"/>
    <x v="0"/>
    <n v="10"/>
    <n v="11"/>
    <n v="12"/>
    <n v="14"/>
    <n v="15"/>
    <n v="16"/>
    <n v="0"/>
    <n v="0"/>
    <n v="0"/>
    <n v="0"/>
    <n v="0"/>
    <n v="0"/>
    <n v="4.7000000000000002E-3"/>
    <n v="0"/>
    <n v="2.3500000000000001E-3"/>
    <x v="1"/>
  </r>
  <r>
    <n v="20171"/>
    <s v="San Jose Tenango"/>
    <x v="3"/>
    <s v="Si"/>
    <d v="2020-03-20T00:00:00"/>
    <s v="Semana 12"/>
    <x v="0"/>
    <s v="Preventiva"/>
    <n v="18316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0177"/>
    <s v="San Juan Bautista Cuicatlan"/>
    <x v="0"/>
    <s v="Si"/>
    <d v="2020-03-23T00:00:00"/>
    <s v="Semana 13"/>
    <x v="0"/>
    <s v="Preventiva"/>
    <n v="9945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177"/>
    <s v="San Juan Bautista Cuicatlan"/>
    <x v="1"/>
    <s v="Si"/>
    <d v="2020-03-23T00:00:00"/>
    <s v="Semana 13"/>
    <x v="0"/>
    <s v="Preventiva"/>
    <n v="9945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177"/>
    <s v="San Juan Bautista Cuicatlan"/>
    <x v="2"/>
    <s v="Si"/>
    <d v="2020-03-23T00:00:00"/>
    <s v="Semana 13"/>
    <x v="0"/>
    <s v="Preventiva"/>
    <n v="9945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177"/>
    <s v="San Juan Bautista Cuicatlan"/>
    <x v="3"/>
    <s v="Si"/>
    <d v="2020-03-20T00:00:00"/>
    <s v="Semana 12"/>
    <x v="0"/>
    <s v="Preventiva"/>
    <n v="9945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0177"/>
    <s v="San Juan Bautista Cuicatlan"/>
    <x v="5"/>
    <s v="Si"/>
    <d v="2020-03-30T00:00:00"/>
    <s v="Semana 14"/>
    <x v="1"/>
    <s v="Preventiva"/>
    <n v="9945"/>
    <x v="0"/>
    <n v="11"/>
    <n v="12"/>
    <n v="13"/>
    <n v="15"/>
    <n v="16"/>
    <n v="17"/>
    <n v="0"/>
    <n v="0"/>
    <n v="0"/>
    <n v="0"/>
    <n v="0"/>
    <n v="0"/>
    <n v="2.5700000000000001E-2"/>
    <n v="0"/>
    <n v="1.285E-2"/>
    <x v="1"/>
  </r>
  <r>
    <n v="20177"/>
    <s v="San Juan Bautista Cuicatlan"/>
    <x v="6"/>
    <s v="Si"/>
    <d v="2020-04-13T00:00:00"/>
    <s v="Semana 16"/>
    <x v="1"/>
    <s v="Preventiva"/>
    <n v="9945"/>
    <x v="0"/>
    <n v="13"/>
    <n v="14"/>
    <n v="15"/>
    <n v="17"/>
    <n v="18"/>
    <n v="19"/>
    <n v="0"/>
    <n v="0"/>
    <n v="0"/>
    <n v="0"/>
    <n v="4.8999999999999998E-3"/>
    <n v="9.7999999999999997E-3"/>
    <n v="1.47E-2"/>
    <n v="0"/>
    <n v="4.8999999999999998E-3"/>
    <x v="1"/>
  </r>
  <r>
    <n v="20206"/>
    <s v="San Juan De Los Cues"/>
    <x v="0"/>
    <s v="Si"/>
    <d v="2020-03-23T00:00:00"/>
    <s v="Semana 13"/>
    <x v="0"/>
    <s v="Preventiva"/>
    <n v="2444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206"/>
    <s v="San Juan De Los Cues"/>
    <x v="1"/>
    <s v="Si"/>
    <d v="2020-03-23T00:00:00"/>
    <s v="Semana 13"/>
    <x v="0"/>
    <s v="Preventiva"/>
    <n v="2444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206"/>
    <s v="San Juan De Los Cues"/>
    <x v="2"/>
    <s v="Si"/>
    <d v="2020-03-23T00:00:00"/>
    <s v="Semana 13"/>
    <x v="0"/>
    <s v="Preventiva"/>
    <n v="2444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206"/>
    <s v="San Juan De Los Cues"/>
    <x v="3"/>
    <s v="Si"/>
    <d v="2020-03-20T00:00:00"/>
    <s v="Semana 12"/>
    <x v="0"/>
    <s v="Preventiva"/>
    <n v="2444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0234"/>
    <s v="San Lucas Zoquiapam"/>
    <x v="0"/>
    <s v="Si"/>
    <d v="2020-03-23T00:00:00"/>
    <s v="Semana 13"/>
    <x v="0"/>
    <s v="Preventiva"/>
    <n v="7250"/>
    <x v="0"/>
    <n v="10"/>
    <n v="11"/>
    <n v="12"/>
    <n v="14"/>
    <n v="15"/>
    <n v="16"/>
    <n v="0"/>
    <n v="0"/>
    <n v="0"/>
    <n v="0"/>
    <n v="0"/>
    <n v="0"/>
    <n v="4.8999999999999998E-3"/>
    <n v="0"/>
    <n v="2.4499999999999999E-3"/>
    <x v="1"/>
  </r>
  <r>
    <n v="20234"/>
    <s v="San Lucas Zoquiapam"/>
    <x v="1"/>
    <s v="Si"/>
    <d v="2020-03-23T00:00:00"/>
    <s v="Semana 13"/>
    <x v="0"/>
    <s v="Preventiva"/>
    <n v="7250"/>
    <x v="0"/>
    <n v="10"/>
    <n v="11"/>
    <n v="12"/>
    <n v="14"/>
    <n v="15"/>
    <n v="16"/>
    <n v="0"/>
    <n v="0"/>
    <n v="0"/>
    <n v="0"/>
    <n v="0"/>
    <n v="0"/>
    <n v="4.8999999999999998E-3"/>
    <n v="0"/>
    <n v="2.4499999999999999E-3"/>
    <x v="1"/>
  </r>
  <r>
    <n v="20234"/>
    <s v="San Lucas Zoquiapam"/>
    <x v="2"/>
    <s v="Si"/>
    <d v="2020-03-23T00:00:00"/>
    <s v="Semana 13"/>
    <x v="0"/>
    <s v="Preventiva"/>
    <n v="7250"/>
    <x v="0"/>
    <n v="10"/>
    <n v="11"/>
    <n v="12"/>
    <n v="14"/>
    <n v="15"/>
    <n v="16"/>
    <n v="0"/>
    <n v="0"/>
    <n v="0"/>
    <n v="0"/>
    <n v="0"/>
    <n v="0"/>
    <n v="4.8999999999999998E-3"/>
    <n v="0"/>
    <n v="2.4499999999999999E-3"/>
    <x v="1"/>
  </r>
  <r>
    <n v="20234"/>
    <s v="San Lucas Zoquiapam"/>
    <x v="3"/>
    <s v="Si"/>
    <d v="2020-03-20T00:00:00"/>
    <s v="Semana 12"/>
    <x v="0"/>
    <s v="Preventiva"/>
    <n v="7250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0244"/>
    <s v="San Martin Toxpalan"/>
    <x v="0"/>
    <s v="Si"/>
    <d v="2020-03-23T00:00:00"/>
    <s v="Semana 13"/>
    <x v="0"/>
    <s v="Preventiva"/>
    <n v="3787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244"/>
    <s v="San Martin Toxpalan"/>
    <x v="1"/>
    <s v="Si"/>
    <d v="2020-03-23T00:00:00"/>
    <s v="Semana 13"/>
    <x v="0"/>
    <s v="Preventiva"/>
    <n v="3787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244"/>
    <s v="San Martin Toxpalan"/>
    <x v="2"/>
    <s v="Si"/>
    <d v="2020-03-23T00:00:00"/>
    <s v="Semana 13"/>
    <x v="0"/>
    <s v="Preventiva"/>
    <n v="3787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244"/>
    <s v="San Martin Toxpalan"/>
    <x v="3"/>
    <s v="Si"/>
    <d v="2020-03-20T00:00:00"/>
    <s v="Semana 12"/>
    <x v="0"/>
    <s v="Preventiva"/>
    <n v="3787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0249"/>
    <s v="San Mateo Yoloxochitlan"/>
    <x v="0"/>
    <s v="Si"/>
    <d v="2020-03-23T00:00:00"/>
    <s v="Semana 13"/>
    <x v="0"/>
    <s v="Preventiva"/>
    <n v="3614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249"/>
    <s v="San Mateo Yoloxochitlan"/>
    <x v="1"/>
    <s v="Si"/>
    <d v="2020-03-23T00:00:00"/>
    <s v="Semana 13"/>
    <x v="0"/>
    <s v="Preventiva"/>
    <n v="3614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249"/>
    <s v="San Mateo Yoloxochitlan"/>
    <x v="2"/>
    <s v="Si"/>
    <d v="2020-03-23T00:00:00"/>
    <s v="Semana 13"/>
    <x v="0"/>
    <s v="Preventiva"/>
    <n v="3614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249"/>
    <s v="San Mateo Yoloxochitlan"/>
    <x v="3"/>
    <s v="Si"/>
    <d v="2020-03-20T00:00:00"/>
    <s v="Semana 12"/>
    <x v="0"/>
    <s v="Preventiva"/>
    <n v="3614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0326"/>
    <s v="San Pedro Sochiapam"/>
    <x v="0"/>
    <s v="Si"/>
    <d v="2020-03-23T00:00:00"/>
    <s v="Semana 13"/>
    <x v="0"/>
    <s v="Preventiva"/>
    <n v="5134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326"/>
    <s v="San Pedro Sochiapam"/>
    <x v="1"/>
    <s v="Si"/>
    <d v="2020-03-23T00:00:00"/>
    <s v="Semana 13"/>
    <x v="0"/>
    <s v="Preventiva"/>
    <n v="5134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326"/>
    <s v="San Pedro Sochiapam"/>
    <x v="2"/>
    <s v="Si"/>
    <d v="2020-03-23T00:00:00"/>
    <s v="Semana 13"/>
    <x v="0"/>
    <s v="Preventiva"/>
    <n v="5134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326"/>
    <s v="San Pedro Sochiapam"/>
    <x v="3"/>
    <s v="Si"/>
    <d v="2020-03-20T00:00:00"/>
    <s v="Semana 12"/>
    <x v="0"/>
    <s v="Preventiva"/>
    <n v="5134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0374"/>
    <s v="Santa Cruz Acatepec"/>
    <x v="0"/>
    <s v="Si"/>
    <d v="2020-03-23T00:00:00"/>
    <s v="Semana 13"/>
    <x v="0"/>
    <s v="Preventiva"/>
    <n v="1548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374"/>
    <s v="Santa Cruz Acatepec"/>
    <x v="1"/>
    <s v="Si"/>
    <d v="2020-03-23T00:00:00"/>
    <s v="Semana 13"/>
    <x v="0"/>
    <s v="Preventiva"/>
    <n v="1548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374"/>
    <s v="Santa Cruz Acatepec"/>
    <x v="2"/>
    <s v="Si"/>
    <d v="2020-03-23T00:00:00"/>
    <s v="Semana 13"/>
    <x v="0"/>
    <s v="Preventiva"/>
    <n v="1548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374"/>
    <s v="Santa Cruz Acatepec"/>
    <x v="3"/>
    <s v="Si"/>
    <d v="2020-03-20T00:00:00"/>
    <s v="Semana 12"/>
    <x v="0"/>
    <s v="Preventiva"/>
    <n v="1548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0374"/>
    <s v="Santa Cruz Acatepec"/>
    <x v="4"/>
    <s v="Si"/>
    <d v="2020-07-17T00:00:00"/>
    <s v="Semana 29"/>
    <x v="1"/>
    <s v="Correctiva"/>
    <n v="1548"/>
    <x v="0"/>
    <n v="26"/>
    <n v="27"/>
    <n v="28"/>
    <n v="30"/>
    <n v="31"/>
    <n v="32"/>
    <n v="0"/>
    <n v="0"/>
    <n v="0"/>
    <n v="6.2899999999999998E-2"/>
    <n v="6.2899999999999998E-2"/>
    <n v="6.2899999999999998E-2"/>
    <n v="6.2899999999999998E-2"/>
    <n v="0"/>
    <n v="0"/>
    <x v="0"/>
  </r>
  <r>
    <n v="20374"/>
    <s v="Santa Cruz Acatepec"/>
    <x v="5"/>
    <s v="Si"/>
    <d v="2020-05-02T00:00:00"/>
    <s v="Semana 18"/>
    <x v="1"/>
    <s v="Medianamente Preventiva"/>
    <n v="1548"/>
    <x v="0"/>
    <n v="15"/>
    <n v="16"/>
    <n v="17"/>
    <n v="19"/>
    <n v="20"/>
    <n v="21"/>
    <n v="0"/>
    <n v="0"/>
    <n v="0"/>
    <n v="0"/>
    <n v="0"/>
    <n v="0"/>
    <n v="0"/>
    <n v="0"/>
    <n v="0"/>
    <x v="0"/>
  </r>
  <r>
    <n v="20406"/>
    <s v="Santa Maria Chilchotla"/>
    <x v="0"/>
    <s v="Si"/>
    <d v="2020-03-23T00:00:00"/>
    <s v="Semana 13"/>
    <x v="0"/>
    <s v="Preventiva"/>
    <n v="20328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406"/>
    <s v="Santa Maria Chilchotla"/>
    <x v="1"/>
    <s v="Si"/>
    <d v="2020-03-23T00:00:00"/>
    <s v="Semana 13"/>
    <x v="0"/>
    <s v="Preventiva"/>
    <n v="20328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406"/>
    <s v="Santa Maria Chilchotla"/>
    <x v="2"/>
    <s v="Si"/>
    <d v="2020-03-23T00:00:00"/>
    <s v="Semana 13"/>
    <x v="0"/>
    <s v="Preventiva"/>
    <n v="20328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406"/>
    <s v="Santa Maria Chilchotla"/>
    <x v="3"/>
    <s v="Si"/>
    <d v="2020-03-20T00:00:00"/>
    <s v="Semana 12"/>
    <x v="0"/>
    <s v="Preventiva"/>
    <n v="20328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0406"/>
    <s v="Santa Maria Chilchotla"/>
    <x v="5"/>
    <s v="Si"/>
    <d v="2020-04-12T00:00:00"/>
    <s v="Semana 16"/>
    <x v="1"/>
    <s v="Preventiva"/>
    <n v="20328"/>
    <x v="0"/>
    <n v="13"/>
    <n v="14"/>
    <n v="15"/>
    <n v="17"/>
    <n v="18"/>
    <n v="19"/>
    <n v="0"/>
    <n v="0"/>
    <n v="0"/>
    <n v="0"/>
    <n v="0"/>
    <n v="0"/>
    <n v="0"/>
    <n v="0"/>
    <n v="0"/>
    <x v="0"/>
  </r>
  <r>
    <n v="20425"/>
    <s v="Santa Maria Papalo"/>
    <x v="0"/>
    <s v="Si"/>
    <d v="2020-03-23T00:00:00"/>
    <s v="Semana 13"/>
    <x v="0"/>
    <s v="Preventiva"/>
    <n v="2086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425"/>
    <s v="Santa Maria Papalo"/>
    <x v="1"/>
    <s v="Si"/>
    <d v="2020-03-23T00:00:00"/>
    <s v="Semana 13"/>
    <x v="0"/>
    <s v="Preventiva"/>
    <n v="2086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425"/>
    <s v="Santa Maria Papalo"/>
    <x v="2"/>
    <s v="Si"/>
    <d v="2020-03-23T00:00:00"/>
    <s v="Semana 13"/>
    <x v="0"/>
    <s v="Preventiva"/>
    <n v="2086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425"/>
    <s v="Santa Maria Papalo"/>
    <x v="3"/>
    <s v="Si"/>
    <d v="2020-03-20T00:00:00"/>
    <s v="Semana 12"/>
    <x v="0"/>
    <s v="Preventiva"/>
    <n v="2086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0431"/>
    <s v="Santa Maria Tecomavaca"/>
    <x v="0"/>
    <s v="Si"/>
    <d v="2020-03-23T00:00:00"/>
    <s v="Semana 13"/>
    <x v="0"/>
    <s v="Preventiva"/>
    <n v="1692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431"/>
    <s v="Santa Maria Tecomavaca"/>
    <x v="1"/>
    <s v="Si"/>
    <d v="2020-03-23T00:00:00"/>
    <s v="Semana 13"/>
    <x v="0"/>
    <s v="Preventiva"/>
    <n v="1692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431"/>
    <s v="Santa Maria Tecomavaca"/>
    <x v="2"/>
    <s v="Si"/>
    <d v="2020-03-23T00:00:00"/>
    <s v="Semana 13"/>
    <x v="0"/>
    <s v="Preventiva"/>
    <n v="1692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431"/>
    <s v="Santa Maria Tecomavaca"/>
    <x v="3"/>
    <s v="Si"/>
    <d v="2020-03-20T00:00:00"/>
    <s v="Semana 12"/>
    <x v="0"/>
    <s v="Preventiva"/>
    <n v="1692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0434"/>
    <s v="Santa Maria Teopoxco"/>
    <x v="0"/>
    <s v="Si"/>
    <d v="2020-03-23T00:00:00"/>
    <s v="Semana 13"/>
    <x v="0"/>
    <s v="Preventiva"/>
    <n v="4214"/>
    <x v="0"/>
    <n v="10"/>
    <n v="11"/>
    <n v="12"/>
    <n v="14"/>
    <n v="15"/>
    <n v="16"/>
    <n v="0"/>
    <n v="0"/>
    <n v="0"/>
    <n v="0"/>
    <n v="0"/>
    <n v="0.1239"/>
    <n v="0.1239"/>
    <n v="0"/>
    <n v="6.1949999999999998E-2"/>
    <x v="1"/>
  </r>
  <r>
    <n v="20434"/>
    <s v="Santa Maria Teopoxco"/>
    <x v="1"/>
    <s v="Si"/>
    <d v="2020-03-23T00:00:00"/>
    <s v="Semana 13"/>
    <x v="0"/>
    <s v="Preventiva"/>
    <n v="4214"/>
    <x v="0"/>
    <n v="10"/>
    <n v="11"/>
    <n v="12"/>
    <n v="14"/>
    <n v="15"/>
    <n v="16"/>
    <n v="0"/>
    <n v="0"/>
    <n v="0"/>
    <n v="0"/>
    <n v="0"/>
    <n v="0.1239"/>
    <n v="0.1239"/>
    <n v="0"/>
    <n v="6.1949999999999998E-2"/>
    <x v="1"/>
  </r>
  <r>
    <n v="20434"/>
    <s v="Santa Maria Teopoxco"/>
    <x v="2"/>
    <s v="Si"/>
    <d v="2020-03-23T00:00:00"/>
    <s v="Semana 13"/>
    <x v="0"/>
    <s v="Preventiva"/>
    <n v="4214"/>
    <x v="0"/>
    <n v="10"/>
    <n v="11"/>
    <n v="12"/>
    <n v="14"/>
    <n v="15"/>
    <n v="16"/>
    <n v="0"/>
    <n v="0"/>
    <n v="0"/>
    <n v="0"/>
    <n v="0"/>
    <n v="0.1239"/>
    <n v="0.1239"/>
    <n v="0"/>
    <n v="6.1949999999999998E-2"/>
    <x v="1"/>
  </r>
  <r>
    <n v="20434"/>
    <s v="Santa Maria Teopoxco"/>
    <x v="3"/>
    <s v="Si"/>
    <d v="2020-03-20T00:00:00"/>
    <s v="Semana 12"/>
    <x v="0"/>
    <s v="Preventiva"/>
    <n v="4214"/>
    <x v="0"/>
    <n v="9"/>
    <n v="10"/>
    <n v="11"/>
    <n v="13"/>
    <n v="14"/>
    <n v="15"/>
    <n v="0"/>
    <n v="0"/>
    <n v="0"/>
    <n v="0"/>
    <n v="0"/>
    <n v="0"/>
    <n v="0.1239"/>
    <n v="0"/>
    <n v="6.1950000000000005E-2"/>
    <x v="1"/>
  </r>
  <r>
    <n v="20438"/>
    <s v="Santa Maria Tlalixtac"/>
    <x v="0"/>
    <s v="Si"/>
    <d v="2020-03-23T00:00:00"/>
    <s v="Semana 13"/>
    <x v="0"/>
    <s v="Preventiva"/>
    <n v="1635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438"/>
    <s v="Santa Maria Tlalixtac"/>
    <x v="1"/>
    <s v="Si"/>
    <d v="2020-03-23T00:00:00"/>
    <s v="Semana 13"/>
    <x v="0"/>
    <s v="Preventiva"/>
    <n v="1635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438"/>
    <s v="Santa Maria Tlalixtac"/>
    <x v="2"/>
    <s v="Si"/>
    <d v="2020-03-23T00:00:00"/>
    <s v="Semana 13"/>
    <x v="0"/>
    <s v="Preventiva"/>
    <n v="1635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438"/>
    <s v="Santa Maria Tlalixtac"/>
    <x v="3"/>
    <s v="Si"/>
    <d v="2020-03-20T00:00:00"/>
    <s v="Semana 12"/>
    <x v="0"/>
    <s v="Preventiva"/>
    <n v="1635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0545"/>
    <s v="Teotitlan De Flores Magon"/>
    <x v="0"/>
    <s v="Si"/>
    <d v="2020-03-23T00:00:00"/>
    <s v="Semana 13"/>
    <x v="0"/>
    <s v="Preventiva"/>
    <n v="9876"/>
    <x v="0"/>
    <n v="10"/>
    <n v="11"/>
    <n v="12"/>
    <n v="14"/>
    <n v="15"/>
    <n v="16"/>
    <n v="0"/>
    <n v="0"/>
    <n v="0"/>
    <n v="0"/>
    <n v="0"/>
    <n v="0.12659999999999999"/>
    <n v="0.37969999999999998"/>
    <n v="0"/>
    <n v="0.18984999999999999"/>
    <x v="1"/>
  </r>
  <r>
    <n v="20545"/>
    <s v="Teotitlan De Flores Magon"/>
    <x v="1"/>
    <s v="Si"/>
    <d v="2020-03-23T00:00:00"/>
    <s v="Semana 13"/>
    <x v="0"/>
    <s v="Preventiva"/>
    <n v="9876"/>
    <x v="0"/>
    <n v="10"/>
    <n v="11"/>
    <n v="12"/>
    <n v="14"/>
    <n v="15"/>
    <n v="16"/>
    <n v="0"/>
    <n v="0"/>
    <n v="0"/>
    <n v="0"/>
    <n v="0"/>
    <n v="0.12659999999999999"/>
    <n v="0.37969999999999998"/>
    <n v="0"/>
    <n v="0.18984999999999999"/>
    <x v="1"/>
  </r>
  <r>
    <n v="20545"/>
    <s v="Teotitlan De Flores Magon"/>
    <x v="2"/>
    <s v="Si"/>
    <d v="2020-03-23T00:00:00"/>
    <s v="Semana 13"/>
    <x v="0"/>
    <s v="Preventiva"/>
    <n v="9876"/>
    <x v="0"/>
    <n v="10"/>
    <n v="11"/>
    <n v="12"/>
    <n v="14"/>
    <n v="15"/>
    <n v="16"/>
    <n v="0"/>
    <n v="0"/>
    <n v="0"/>
    <n v="0"/>
    <n v="0"/>
    <n v="0.12659999999999999"/>
    <n v="0.37969999999999998"/>
    <n v="0"/>
    <n v="0.18984999999999999"/>
    <x v="1"/>
  </r>
  <r>
    <n v="20545"/>
    <s v="Teotitlan De Flores Magon"/>
    <x v="3"/>
    <s v="Si"/>
    <d v="2020-03-20T00:00:00"/>
    <s v="Semana 12"/>
    <x v="0"/>
    <s v="Preventiva"/>
    <n v="9876"/>
    <x v="0"/>
    <n v="9"/>
    <n v="10"/>
    <n v="11"/>
    <n v="13"/>
    <n v="14"/>
    <n v="15"/>
    <n v="0"/>
    <n v="0"/>
    <n v="0"/>
    <n v="0"/>
    <n v="0"/>
    <n v="0"/>
    <n v="1.95E-2"/>
    <n v="0"/>
    <n v="9.75E-3"/>
    <x v="1"/>
  </r>
  <r>
    <n v="20545"/>
    <s v="Teotitlan De Flores Magon"/>
    <x v="5"/>
    <s v="Si"/>
    <d v="2020-04-01T00:00:00"/>
    <s v="Semana 14"/>
    <x v="1"/>
    <s v="Preventiva"/>
    <n v="9876"/>
    <x v="0"/>
    <n v="11"/>
    <n v="12"/>
    <n v="13"/>
    <n v="15"/>
    <n v="16"/>
    <n v="17"/>
    <n v="0"/>
    <n v="0"/>
    <n v="0"/>
    <n v="0"/>
    <n v="1.95E-2"/>
    <n v="5.8400000000000001E-2"/>
    <n v="7.7899999999999997E-2"/>
    <n v="0"/>
    <n v="2.9199999999999997E-2"/>
    <x v="1"/>
  </r>
  <r>
    <n v="20545"/>
    <s v="Teotitlan De Flores Magon"/>
    <x v="7"/>
    <s v="Si"/>
    <d v="2020-04-18T00:00:00"/>
    <s v="Semana 16"/>
    <x v="1"/>
    <s v="Preventiva"/>
    <n v="9876"/>
    <x v="0"/>
    <n v="13"/>
    <n v="14"/>
    <n v="15"/>
    <n v="17"/>
    <n v="18"/>
    <n v="19"/>
    <n v="0"/>
    <n v="0"/>
    <n v="1.95E-2"/>
    <n v="5.8400000000000001E-2"/>
    <n v="7.7899999999999997E-2"/>
    <n v="7.7899999999999997E-2"/>
    <n v="7.7899999999999997E-2"/>
    <n v="9.75E-3"/>
    <n v="0"/>
    <x v="0"/>
  </r>
  <r>
    <n v="20545"/>
    <s v="Teotitlan De Flores Magon"/>
    <x v="6"/>
    <s v="Si"/>
    <d v="2020-03-26T00:00:00"/>
    <s v="Semana 13"/>
    <x v="1"/>
    <s v="Preventiva"/>
    <n v="9876"/>
    <x v="0"/>
    <n v="10"/>
    <n v="11"/>
    <n v="12"/>
    <n v="14"/>
    <n v="15"/>
    <n v="16"/>
    <n v="0"/>
    <n v="0"/>
    <n v="0"/>
    <n v="0"/>
    <n v="0"/>
    <n v="1.95E-2"/>
    <n v="5.8400000000000001E-2"/>
    <n v="0"/>
    <n v="2.92E-2"/>
    <x v="1"/>
  </r>
  <r>
    <n v="20545"/>
    <s v="Teotitlan De Flores Magon"/>
    <x v="8"/>
    <s v="Si"/>
    <d v="2020-03-23T00:00:00"/>
    <s v="Semana 13"/>
    <x v="1"/>
    <s v="Preventiva"/>
    <n v="9876"/>
    <x v="0"/>
    <n v="10"/>
    <n v="11"/>
    <n v="12"/>
    <n v="14"/>
    <n v="15"/>
    <n v="16"/>
    <n v="0"/>
    <n v="0"/>
    <n v="0"/>
    <n v="0"/>
    <n v="0"/>
    <n v="1.95E-2"/>
    <n v="5.8400000000000001E-2"/>
    <n v="0"/>
    <n v="2.92E-2"/>
    <x v="1"/>
  </r>
  <r>
    <n v="20558"/>
    <s v="Valerio Trujano"/>
    <x v="0"/>
    <s v="Si"/>
    <d v="2020-03-23T00:00:00"/>
    <s v="Semana 13"/>
    <x v="0"/>
    <s v="Preventiva"/>
    <n v="1371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558"/>
    <s v="Valerio Trujano"/>
    <x v="1"/>
    <s v="Si"/>
    <d v="2020-03-23T00:00:00"/>
    <s v="Semana 13"/>
    <x v="0"/>
    <s v="Preventiva"/>
    <n v="1371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558"/>
    <s v="Valerio Trujano"/>
    <x v="2"/>
    <s v="Si"/>
    <d v="2020-03-23T00:00:00"/>
    <s v="Semana 13"/>
    <x v="0"/>
    <s v="Preventiva"/>
    <n v="1371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0558"/>
    <s v="Valerio Trujano"/>
    <x v="3"/>
    <s v="Si"/>
    <d v="2020-03-20T00:00:00"/>
    <s v="Semana 12"/>
    <x v="0"/>
    <s v="Preventiva"/>
    <n v="1371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0558"/>
    <s v="Valerio Trujano"/>
    <x v="4"/>
    <s v="Si"/>
    <d v="2020-05-01T00:00:00"/>
    <s v="Semana 18"/>
    <x v="1"/>
    <s v="Medianamente Preventiva"/>
    <n v="1371"/>
    <x v="0"/>
    <n v="15"/>
    <n v="16"/>
    <n v="17"/>
    <n v="19"/>
    <n v="20"/>
    <n v="21"/>
    <n v="0"/>
    <n v="0"/>
    <n v="0"/>
    <n v="0"/>
    <n v="0"/>
    <n v="2.3599999999999999E-2"/>
    <n v="2.3599999999999999E-2"/>
    <n v="0"/>
    <n v="1.18E-2"/>
    <x v="1"/>
  </r>
  <r>
    <n v="20558"/>
    <s v="Valerio Trujano"/>
    <x v="5"/>
    <s v="Si"/>
    <d v="2020-05-01T00:00:00"/>
    <s v="Semana 18"/>
    <x v="1"/>
    <s v="Medianamente Preventiva"/>
    <n v="1371"/>
    <x v="0"/>
    <n v="15"/>
    <n v="16"/>
    <n v="17"/>
    <n v="19"/>
    <n v="20"/>
    <n v="21"/>
    <n v="0"/>
    <n v="0"/>
    <n v="0"/>
    <n v="0"/>
    <n v="0"/>
    <n v="2.3599999999999999E-2"/>
    <n v="2.3599999999999999E-2"/>
    <n v="0"/>
    <n v="1.18E-2"/>
    <x v="1"/>
  </r>
  <r>
    <n v="20558"/>
    <s v="Valerio Trujano"/>
    <x v="6"/>
    <s v="Si"/>
    <d v="2020-05-01T00:00:00"/>
    <s v="Semana 18"/>
    <x v="1"/>
    <s v="Medianamente Preventiva"/>
    <n v="1371"/>
    <x v="0"/>
    <n v="15"/>
    <n v="16"/>
    <n v="17"/>
    <n v="19"/>
    <n v="20"/>
    <n v="21"/>
    <n v="0"/>
    <n v="0"/>
    <n v="0"/>
    <n v="0"/>
    <n v="0"/>
    <n v="2.3599999999999999E-2"/>
    <n v="2.3599999999999999E-2"/>
    <n v="0"/>
    <n v="1.18E-2"/>
    <x v="1"/>
  </r>
  <r>
    <n v="21010"/>
    <s v="Ajalpan"/>
    <x v="0"/>
    <s v="Si"/>
    <d v="2020-03-23T00:00:00"/>
    <s v="Semana 13"/>
    <x v="0"/>
    <s v="Preventiva"/>
    <n v="65854"/>
    <x v="1"/>
    <n v="10"/>
    <n v="11"/>
    <n v="12"/>
    <n v="14"/>
    <n v="15"/>
    <n v="16"/>
    <n v="0"/>
    <n v="0"/>
    <n v="0"/>
    <n v="0"/>
    <n v="0"/>
    <n v="0"/>
    <n v="0"/>
    <n v="0"/>
    <n v="0"/>
    <x v="0"/>
  </r>
  <r>
    <n v="21010"/>
    <s v="Ajalpan"/>
    <x v="1"/>
    <s v="Si"/>
    <d v="2020-03-23T00:00:00"/>
    <s v="Semana 13"/>
    <x v="0"/>
    <s v="Preventiva"/>
    <n v="65854"/>
    <x v="1"/>
    <n v="10"/>
    <n v="11"/>
    <n v="12"/>
    <n v="14"/>
    <n v="15"/>
    <n v="16"/>
    <n v="0"/>
    <n v="0"/>
    <n v="0"/>
    <n v="0"/>
    <n v="0"/>
    <n v="0"/>
    <n v="0"/>
    <n v="0"/>
    <n v="0"/>
    <x v="0"/>
  </r>
  <r>
    <n v="21010"/>
    <s v="Ajalpan"/>
    <x v="2"/>
    <s v="Si"/>
    <d v="2020-03-23T00:00:00"/>
    <s v="Semana 13"/>
    <x v="0"/>
    <s v="Preventiva"/>
    <n v="65854"/>
    <x v="1"/>
    <n v="10"/>
    <n v="11"/>
    <n v="12"/>
    <n v="14"/>
    <n v="15"/>
    <n v="16"/>
    <n v="0"/>
    <n v="0"/>
    <n v="0"/>
    <n v="0"/>
    <n v="0"/>
    <n v="0"/>
    <n v="0"/>
    <n v="0"/>
    <n v="0"/>
    <x v="0"/>
  </r>
  <r>
    <n v="21010"/>
    <s v="Ajalpan"/>
    <x v="3"/>
    <s v="Si"/>
    <d v="2020-03-20T00:00:00"/>
    <s v="Semana 12"/>
    <x v="0"/>
    <s v="Preventiva"/>
    <n v="65854"/>
    <x v="1"/>
    <n v="9"/>
    <n v="10"/>
    <n v="11"/>
    <n v="13"/>
    <n v="14"/>
    <n v="15"/>
    <n v="0"/>
    <n v="0"/>
    <n v="0"/>
    <n v="0"/>
    <n v="0"/>
    <n v="0"/>
    <n v="0"/>
    <n v="0"/>
    <n v="0"/>
    <x v="0"/>
  </r>
  <r>
    <n v="21010"/>
    <s v="Ajalpan"/>
    <x v="4"/>
    <s v="Si"/>
    <d v="2020-04-13T00:00:00"/>
    <s v="Semana 16"/>
    <x v="1"/>
    <s v="Preventiva"/>
    <n v="65854"/>
    <x v="1"/>
    <n v="13"/>
    <n v="14"/>
    <n v="15"/>
    <n v="17"/>
    <n v="18"/>
    <n v="19"/>
    <n v="0"/>
    <n v="0"/>
    <n v="0"/>
    <n v="0"/>
    <n v="0.3876"/>
    <n v="0.96899999999999997"/>
    <n v="2.1318000000000001"/>
    <n v="0"/>
    <n v="0.8721000000000001"/>
    <x v="1"/>
  </r>
  <r>
    <n v="21010"/>
    <s v="Ajalpan"/>
    <x v="7"/>
    <s v="Si"/>
    <d v="2020-04-10T00:00:00"/>
    <s v="Semana 15"/>
    <x v="1"/>
    <s v="Preventiva"/>
    <n v="65854"/>
    <x v="1"/>
    <n v="12"/>
    <n v="13"/>
    <n v="14"/>
    <n v="16"/>
    <n v="17"/>
    <n v="18"/>
    <n v="0"/>
    <n v="0"/>
    <n v="0"/>
    <n v="0"/>
    <n v="0"/>
    <n v="0.3876"/>
    <n v="0.96899999999999997"/>
    <n v="0"/>
    <n v="0.48449999999999993"/>
    <x v="1"/>
  </r>
  <r>
    <n v="21010"/>
    <s v="Ajalpan"/>
    <x v="8"/>
    <s v="Si"/>
    <d v="2020-03-23T00:00:00"/>
    <s v="Semana 13"/>
    <x v="1"/>
    <s v="Preventiva"/>
    <n v="65854"/>
    <x v="1"/>
    <n v="10"/>
    <n v="11"/>
    <n v="12"/>
    <n v="14"/>
    <n v="15"/>
    <n v="16"/>
    <n v="0"/>
    <n v="0"/>
    <n v="0"/>
    <n v="0"/>
    <n v="0"/>
    <n v="0"/>
    <n v="0"/>
    <n v="0"/>
    <n v="0"/>
    <x v="0"/>
  </r>
  <r>
    <n v="21013"/>
    <s v="Altepexi"/>
    <x v="0"/>
    <s v="Si"/>
    <d v="2020-03-23T00:00:00"/>
    <s v="Semana 13"/>
    <x v="0"/>
    <s v="Preventiva"/>
    <n v="21100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013"/>
    <s v="Altepexi"/>
    <x v="1"/>
    <s v="Si"/>
    <d v="2020-03-23T00:00:00"/>
    <s v="Semana 13"/>
    <x v="0"/>
    <s v="Preventiva"/>
    <n v="21100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013"/>
    <s v="Altepexi"/>
    <x v="2"/>
    <s v="Si"/>
    <d v="2020-03-23T00:00:00"/>
    <s v="Semana 13"/>
    <x v="0"/>
    <s v="Preventiva"/>
    <n v="21100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013"/>
    <s v="Altepexi"/>
    <x v="3"/>
    <s v="Si"/>
    <d v="2020-03-20T00:00:00"/>
    <s v="Semana 12"/>
    <x v="0"/>
    <s v="Preventiva"/>
    <n v="21100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1013"/>
    <s v="Altepexi"/>
    <x v="4"/>
    <s v="Si"/>
    <d v="2020-04-13T00:00:00"/>
    <s v="Semana 16"/>
    <x v="1"/>
    <s v="Preventiva"/>
    <n v="21100"/>
    <x v="0"/>
    <n v="13"/>
    <n v="14"/>
    <n v="15"/>
    <n v="17"/>
    <n v="18"/>
    <n v="19"/>
    <n v="0"/>
    <n v="0"/>
    <n v="0"/>
    <n v="0"/>
    <n v="0.1376"/>
    <n v="0.1376"/>
    <n v="0.55020000000000002"/>
    <n v="0"/>
    <n v="0.20630000000000001"/>
    <x v="1"/>
  </r>
  <r>
    <n v="21013"/>
    <s v="Altepexi"/>
    <x v="8"/>
    <s v="Si"/>
    <d v="2020-03-23T00:00:00"/>
    <s v="Semana 13"/>
    <x v="1"/>
    <s v="Preventiva"/>
    <n v="21100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027"/>
    <s v="Caltepec"/>
    <x v="0"/>
    <s v="Si"/>
    <d v="2020-03-23T00:00:00"/>
    <s v="Semana 13"/>
    <x v="0"/>
    <s v="Preventiva"/>
    <n v="3886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027"/>
    <s v="Caltepec"/>
    <x v="1"/>
    <s v="Si"/>
    <d v="2020-03-23T00:00:00"/>
    <s v="Semana 13"/>
    <x v="0"/>
    <s v="Preventiva"/>
    <n v="3886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027"/>
    <s v="Caltepec"/>
    <x v="2"/>
    <s v="Si"/>
    <d v="2020-03-23T00:00:00"/>
    <s v="Semana 13"/>
    <x v="0"/>
    <s v="Preventiva"/>
    <n v="3886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027"/>
    <s v="Caltepec"/>
    <x v="3"/>
    <s v="Si"/>
    <d v="2020-03-20T00:00:00"/>
    <s v="Semana 12"/>
    <x v="0"/>
    <s v="Preventiva"/>
    <n v="3886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1027"/>
    <s v="Caltepec"/>
    <x v="4"/>
    <s v="Si"/>
    <d v="2020-04-13T00:00:00"/>
    <s v="Semana 16"/>
    <x v="1"/>
    <s v="Preventiva"/>
    <n v="3886"/>
    <x v="0"/>
    <n v="13"/>
    <n v="14"/>
    <n v="15"/>
    <n v="17"/>
    <n v="18"/>
    <n v="19"/>
    <n v="0"/>
    <n v="0"/>
    <n v="0"/>
    <n v="0"/>
    <n v="0"/>
    <n v="0"/>
    <n v="0"/>
    <n v="0"/>
    <n v="0"/>
    <x v="0"/>
  </r>
  <r>
    <n v="21027"/>
    <s v="Caltepec"/>
    <x v="5"/>
    <s v="ND"/>
    <d v="2020-04-13T00:00:00"/>
    <s v="Semana 16"/>
    <x v="1"/>
    <s v="Preventiva"/>
    <n v="3886"/>
    <x v="0"/>
    <n v="13"/>
    <n v="14"/>
    <n v="15"/>
    <n v="17"/>
    <n v="18"/>
    <n v="19"/>
    <n v="0"/>
    <n v="0"/>
    <n v="0"/>
    <n v="0"/>
    <n v="0"/>
    <n v="0"/>
    <n v="0"/>
    <n v="0"/>
    <n v="0"/>
    <x v="0"/>
  </r>
  <r>
    <n v="21027"/>
    <s v="Caltepec"/>
    <x v="7"/>
    <s v="Si"/>
    <d v="2020-04-13T00:00:00"/>
    <s v="Semana 16"/>
    <x v="1"/>
    <s v="Preventiva"/>
    <n v="3886"/>
    <x v="0"/>
    <n v="13"/>
    <n v="14"/>
    <n v="15"/>
    <n v="17"/>
    <n v="18"/>
    <n v="19"/>
    <n v="0"/>
    <n v="0"/>
    <n v="0"/>
    <n v="0"/>
    <n v="0"/>
    <n v="0"/>
    <n v="0"/>
    <n v="0"/>
    <n v="0"/>
    <x v="0"/>
  </r>
  <r>
    <n v="21027"/>
    <s v="Caltepec"/>
    <x v="6"/>
    <s v="Si"/>
    <d v="2020-04-09T00:00:00"/>
    <s v="Semana 15"/>
    <x v="1"/>
    <s v="Preventiva"/>
    <n v="3886"/>
    <x v="0"/>
    <n v="12"/>
    <n v="13"/>
    <n v="14"/>
    <n v="16"/>
    <n v="17"/>
    <n v="18"/>
    <n v="0"/>
    <n v="0"/>
    <n v="0"/>
    <n v="0"/>
    <n v="0"/>
    <n v="0"/>
    <n v="0"/>
    <n v="0"/>
    <n v="0"/>
    <x v="0"/>
  </r>
  <r>
    <n v="21027"/>
    <s v="Caltepec"/>
    <x v="8"/>
    <s v="Si"/>
    <d v="2020-03-23T00:00:00"/>
    <s v="Semana 13"/>
    <x v="1"/>
    <s v="Preventiva"/>
    <n v="3886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035"/>
    <s v="Coxcatlan"/>
    <x v="0"/>
    <s v="Si"/>
    <d v="2020-03-23T00:00:00"/>
    <s v="Semana 13"/>
    <x v="0"/>
    <s v="Preventiva"/>
    <n v="20459"/>
    <x v="0"/>
    <n v="10"/>
    <n v="11"/>
    <n v="12"/>
    <n v="14"/>
    <n v="15"/>
    <n v="16"/>
    <n v="0"/>
    <n v="0"/>
    <n v="0"/>
    <n v="0"/>
    <n v="3.09E-2"/>
    <n v="6.1800000000000001E-2"/>
    <n v="6.1800000000000001E-2"/>
    <n v="0"/>
    <n v="1.545E-2"/>
    <x v="1"/>
  </r>
  <r>
    <n v="21035"/>
    <s v="Coxcatlan"/>
    <x v="1"/>
    <s v="Si"/>
    <d v="2020-03-23T00:00:00"/>
    <s v="Semana 13"/>
    <x v="0"/>
    <s v="Preventiva"/>
    <n v="20459"/>
    <x v="0"/>
    <n v="10"/>
    <n v="11"/>
    <n v="12"/>
    <n v="14"/>
    <n v="15"/>
    <n v="16"/>
    <n v="0"/>
    <n v="0"/>
    <n v="0"/>
    <n v="0"/>
    <n v="3.09E-2"/>
    <n v="6.1800000000000001E-2"/>
    <n v="6.1800000000000001E-2"/>
    <n v="0"/>
    <n v="1.545E-2"/>
    <x v="1"/>
  </r>
  <r>
    <n v="21035"/>
    <s v="Coxcatlan"/>
    <x v="2"/>
    <s v="Si"/>
    <d v="2020-03-23T00:00:00"/>
    <s v="Semana 13"/>
    <x v="0"/>
    <s v="Preventiva"/>
    <n v="20459"/>
    <x v="0"/>
    <n v="10"/>
    <n v="11"/>
    <n v="12"/>
    <n v="14"/>
    <n v="15"/>
    <n v="16"/>
    <n v="0"/>
    <n v="0"/>
    <n v="0"/>
    <n v="0"/>
    <n v="3.09E-2"/>
    <n v="6.1800000000000001E-2"/>
    <n v="6.1800000000000001E-2"/>
    <n v="0"/>
    <n v="1.545E-2"/>
    <x v="1"/>
  </r>
  <r>
    <n v="21035"/>
    <s v="Coxcatlan"/>
    <x v="3"/>
    <s v="Si"/>
    <d v="2020-03-20T00:00:00"/>
    <s v="Semana 12"/>
    <x v="0"/>
    <s v="Preventiva"/>
    <n v="20459"/>
    <x v="0"/>
    <n v="9"/>
    <n v="10"/>
    <n v="11"/>
    <n v="13"/>
    <n v="14"/>
    <n v="15"/>
    <n v="0"/>
    <n v="0"/>
    <n v="0"/>
    <n v="0"/>
    <n v="0"/>
    <n v="3.09E-2"/>
    <n v="6.1800000000000001E-2"/>
    <n v="0"/>
    <n v="3.09E-2"/>
    <x v="1"/>
  </r>
  <r>
    <n v="21035"/>
    <s v="Coxcatlan"/>
    <x v="4"/>
    <s v="Si"/>
    <d v="2020-04-13T00:00:00"/>
    <s v="Semana 16"/>
    <x v="1"/>
    <s v="Preventiva"/>
    <n v="20459"/>
    <x v="0"/>
    <n v="13"/>
    <n v="14"/>
    <n v="15"/>
    <n v="17"/>
    <n v="18"/>
    <n v="19"/>
    <n v="0"/>
    <n v="4.8999999999999998E-3"/>
    <n v="9.7999999999999997E-3"/>
    <n v="9.7999999999999997E-3"/>
    <n v="9.7999999999999997E-3"/>
    <n v="9.7999999999999997E-3"/>
    <n v="5.4100000000000002E-2"/>
    <n v="4.8999999999999998E-3"/>
    <n v="2.2150000000000003E-2"/>
    <x v="1"/>
  </r>
  <r>
    <n v="21035"/>
    <s v="Coxcatlan"/>
    <x v="8"/>
    <s v="Si"/>
    <d v="2020-03-23T00:00:00"/>
    <s v="Semana 13"/>
    <x v="1"/>
    <s v="Preventiva"/>
    <n v="20459"/>
    <x v="0"/>
    <n v="10"/>
    <n v="11"/>
    <n v="12"/>
    <n v="14"/>
    <n v="15"/>
    <n v="16"/>
    <n v="0"/>
    <n v="0"/>
    <n v="0"/>
    <n v="0"/>
    <n v="4.8999999999999998E-3"/>
    <n v="9.7999999999999997E-3"/>
    <n v="9.7999999999999997E-3"/>
    <n v="0"/>
    <n v="2.4499999999999999E-3"/>
    <x v="1"/>
  </r>
  <r>
    <n v="21046"/>
    <s v="Chapulco"/>
    <x v="0"/>
    <s v="Si"/>
    <d v="2020-03-23T00:00:00"/>
    <s v="Semana 13"/>
    <x v="0"/>
    <s v="Preventiva"/>
    <n v="7752"/>
    <x v="0"/>
    <n v="10"/>
    <n v="11"/>
    <n v="12"/>
    <n v="14"/>
    <n v="15"/>
    <n v="16"/>
    <n v="0"/>
    <n v="0"/>
    <n v="0"/>
    <n v="0"/>
    <n v="0"/>
    <n v="0"/>
    <n v="4.7899999999999998E-2"/>
    <n v="0"/>
    <n v="2.3949999999999999E-2"/>
    <x v="1"/>
  </r>
  <r>
    <n v="21046"/>
    <s v="Chapulco"/>
    <x v="1"/>
    <s v="Si"/>
    <d v="2020-03-23T00:00:00"/>
    <s v="Semana 13"/>
    <x v="0"/>
    <s v="Preventiva"/>
    <n v="7752"/>
    <x v="0"/>
    <n v="10"/>
    <n v="11"/>
    <n v="12"/>
    <n v="14"/>
    <n v="15"/>
    <n v="16"/>
    <n v="0"/>
    <n v="0"/>
    <n v="0"/>
    <n v="0"/>
    <n v="0"/>
    <n v="0"/>
    <n v="4.7899999999999998E-2"/>
    <n v="0"/>
    <n v="2.3949999999999999E-2"/>
    <x v="1"/>
  </r>
  <r>
    <n v="21046"/>
    <s v="Chapulco"/>
    <x v="2"/>
    <s v="Si"/>
    <d v="2020-03-23T00:00:00"/>
    <s v="Semana 13"/>
    <x v="0"/>
    <s v="Preventiva"/>
    <n v="7752"/>
    <x v="0"/>
    <n v="10"/>
    <n v="11"/>
    <n v="12"/>
    <n v="14"/>
    <n v="15"/>
    <n v="16"/>
    <n v="0"/>
    <n v="0"/>
    <n v="0"/>
    <n v="0"/>
    <n v="0"/>
    <n v="0"/>
    <n v="4.7899999999999998E-2"/>
    <n v="0"/>
    <n v="2.3949999999999999E-2"/>
    <x v="1"/>
  </r>
  <r>
    <n v="21046"/>
    <s v="Chapulco"/>
    <x v="3"/>
    <s v="Si"/>
    <d v="2020-03-20T00:00:00"/>
    <s v="Semana 12"/>
    <x v="0"/>
    <s v="Preventiva"/>
    <n v="7752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1046"/>
    <s v="Chapulco"/>
    <x v="4"/>
    <s v="Si"/>
    <d v="2020-04-13T00:00:00"/>
    <s v="Semana 16"/>
    <x v="1"/>
    <s v="Preventiva"/>
    <n v="7752"/>
    <x v="0"/>
    <n v="13"/>
    <n v="14"/>
    <n v="15"/>
    <n v="17"/>
    <n v="18"/>
    <n v="19"/>
    <n v="0"/>
    <n v="0"/>
    <n v="0"/>
    <n v="4.7899999999999998E-2"/>
    <n v="9.5899999999999999E-2"/>
    <n v="9.5899999999999999E-2"/>
    <n v="9.5899999999999999E-2"/>
    <n v="0"/>
    <n v="0"/>
    <x v="0"/>
  </r>
  <r>
    <n v="21046"/>
    <s v="Chapulco"/>
    <x v="8"/>
    <s v="Si"/>
    <d v="2020-03-23T00:00:00"/>
    <s v="Semana 13"/>
    <x v="1"/>
    <s v="Preventiva"/>
    <n v="7752"/>
    <x v="0"/>
    <n v="10"/>
    <n v="11"/>
    <n v="12"/>
    <n v="14"/>
    <n v="15"/>
    <n v="16"/>
    <n v="0"/>
    <n v="0"/>
    <n v="0"/>
    <n v="0"/>
    <n v="0"/>
    <n v="0"/>
    <n v="5.91E-2"/>
    <n v="0"/>
    <n v="2.955E-2"/>
    <x v="1"/>
  </r>
  <r>
    <n v="21061"/>
    <s v="Eloxochitlan"/>
    <x v="0"/>
    <s v="Si"/>
    <d v="2020-03-23T00:00:00"/>
    <s v="Semana 13"/>
    <x v="0"/>
    <s v="Preventiva"/>
    <n v="12520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061"/>
    <s v="Eloxochitlan"/>
    <x v="1"/>
    <s v="Si"/>
    <d v="2020-03-23T00:00:00"/>
    <s v="Semana 13"/>
    <x v="0"/>
    <s v="Preventiva"/>
    <n v="12520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061"/>
    <s v="Eloxochitlan"/>
    <x v="2"/>
    <s v="Si"/>
    <d v="2020-03-23T00:00:00"/>
    <s v="Semana 13"/>
    <x v="0"/>
    <s v="Preventiva"/>
    <n v="12520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061"/>
    <s v="Eloxochitlan"/>
    <x v="3"/>
    <s v="Si"/>
    <d v="2020-03-20T00:00:00"/>
    <s v="Semana 12"/>
    <x v="0"/>
    <s v="Preventiva"/>
    <n v="12520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1061"/>
    <s v="Eloxochitlan"/>
    <x v="4"/>
    <s v="Si"/>
    <d v="2020-04-13T00:00:00"/>
    <s v="Semana 16"/>
    <x v="1"/>
    <s v="Preventiva"/>
    <n v="12520"/>
    <x v="0"/>
    <n v="13"/>
    <n v="14"/>
    <n v="15"/>
    <n v="17"/>
    <n v="18"/>
    <n v="19"/>
    <n v="0"/>
    <n v="0"/>
    <n v="0"/>
    <n v="0"/>
    <n v="0"/>
    <n v="0"/>
    <n v="0"/>
    <n v="0"/>
    <n v="0"/>
    <x v="0"/>
  </r>
  <r>
    <n v="21061"/>
    <s v="Eloxochitlan"/>
    <x v="8"/>
    <s v="Si"/>
    <d v="2020-03-23T00:00:00"/>
    <s v="Semana 13"/>
    <x v="1"/>
    <s v="Preventiva"/>
    <n v="12520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103"/>
    <s v="Nicolas Bravo"/>
    <x v="0"/>
    <s v="Si"/>
    <d v="2020-03-23T00:00:00"/>
    <s v="Semana 13"/>
    <x v="0"/>
    <s v="Preventiva"/>
    <n v="6259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103"/>
    <s v="Nicolas Bravo"/>
    <x v="1"/>
    <s v="Si"/>
    <d v="2020-03-23T00:00:00"/>
    <s v="Semana 13"/>
    <x v="0"/>
    <s v="Preventiva"/>
    <n v="6259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103"/>
    <s v="Nicolas Bravo"/>
    <x v="2"/>
    <s v="Si"/>
    <d v="2020-03-23T00:00:00"/>
    <s v="Semana 13"/>
    <x v="0"/>
    <s v="Preventiva"/>
    <n v="6259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103"/>
    <s v="Nicolas Bravo"/>
    <x v="3"/>
    <s v="Si"/>
    <d v="2020-03-20T00:00:00"/>
    <s v="Semana 12"/>
    <x v="0"/>
    <s v="Preventiva"/>
    <n v="6259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1103"/>
    <s v="Nicolas Bravo"/>
    <x v="4"/>
    <s v="Si"/>
    <d v="2020-04-13T00:00:00"/>
    <s v="Semana 16"/>
    <x v="1"/>
    <s v="Preventiva"/>
    <n v="6259"/>
    <x v="0"/>
    <n v="13"/>
    <n v="14"/>
    <n v="15"/>
    <n v="17"/>
    <n v="18"/>
    <n v="19"/>
    <n v="0"/>
    <n v="0"/>
    <n v="0"/>
    <n v="0"/>
    <n v="0"/>
    <n v="0"/>
    <n v="0"/>
    <n v="0"/>
    <n v="0"/>
    <x v="0"/>
  </r>
  <r>
    <n v="21103"/>
    <s v="Nicolas Bravo"/>
    <x v="8"/>
    <s v="Si"/>
    <d v="2020-03-23T00:00:00"/>
    <s v="Semana 13"/>
    <x v="1"/>
    <s v="Preventiva"/>
    <n v="6259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120"/>
    <s v="San Antonio CaÃ±ada"/>
    <x v="0"/>
    <s v="Si"/>
    <d v="2020-03-23T00:00:00"/>
    <s v="Semana 13"/>
    <x v="0"/>
    <s v="Preventiva"/>
    <n v="5590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120"/>
    <s v="San Antonio CaÃ±ada"/>
    <x v="1"/>
    <s v="Si"/>
    <d v="2020-03-23T00:00:00"/>
    <s v="Semana 13"/>
    <x v="0"/>
    <s v="Preventiva"/>
    <n v="5590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120"/>
    <s v="San Antonio CaÃ±ada"/>
    <x v="2"/>
    <s v="Si"/>
    <d v="2020-03-23T00:00:00"/>
    <s v="Semana 13"/>
    <x v="0"/>
    <s v="Preventiva"/>
    <n v="5590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120"/>
    <s v="San Antonio CaÃ±ada"/>
    <x v="3"/>
    <s v="Si"/>
    <d v="2020-03-20T00:00:00"/>
    <s v="Semana 12"/>
    <x v="0"/>
    <s v="Preventiva"/>
    <n v="5590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1120"/>
    <s v="San Antonio CaÃ±ada"/>
    <x v="4"/>
    <s v="Si"/>
    <d v="2020-04-13T00:00:00"/>
    <s v="Semana 16"/>
    <x v="1"/>
    <s v="Preventiva"/>
    <n v="5590"/>
    <x v="0"/>
    <n v="13"/>
    <n v="14"/>
    <n v="15"/>
    <n v="17"/>
    <n v="18"/>
    <n v="19"/>
    <n v="0"/>
    <n v="0"/>
    <n v="0"/>
    <n v="0"/>
    <n v="0"/>
    <n v="0"/>
    <n v="0"/>
    <n v="0"/>
    <n v="0"/>
    <x v="0"/>
  </r>
  <r>
    <n v="21120"/>
    <s v="San Antonio CaÃ±ada"/>
    <x v="8"/>
    <s v="Si"/>
    <d v="2020-03-23T00:00:00"/>
    <s v="Semana 13"/>
    <x v="1"/>
    <s v="Preventiva"/>
    <n v="5590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124"/>
    <s v="San Gabriel Chilac"/>
    <x v="0"/>
    <s v="Si"/>
    <d v="2020-03-23T00:00:00"/>
    <s v="Semana 13"/>
    <x v="0"/>
    <s v="Preventiva"/>
    <n v="15763"/>
    <x v="0"/>
    <n v="10"/>
    <n v="11"/>
    <n v="12"/>
    <n v="14"/>
    <n v="15"/>
    <n v="16"/>
    <n v="0"/>
    <n v="0"/>
    <n v="5.6000000000000001E-2"/>
    <n v="5.6000000000000001E-2"/>
    <n v="5.6000000000000001E-2"/>
    <n v="0.112"/>
    <n v="0.1681"/>
    <n v="2.7999999999999997E-2"/>
    <n v="5.6050000000000003E-2"/>
    <x v="1"/>
  </r>
  <r>
    <n v="21124"/>
    <s v="San Gabriel Chilac"/>
    <x v="1"/>
    <s v="Si"/>
    <d v="2020-03-23T00:00:00"/>
    <s v="Semana 13"/>
    <x v="0"/>
    <s v="Preventiva"/>
    <n v="15763"/>
    <x v="0"/>
    <n v="10"/>
    <n v="11"/>
    <n v="12"/>
    <n v="14"/>
    <n v="15"/>
    <n v="16"/>
    <n v="0"/>
    <n v="0"/>
    <n v="5.6000000000000001E-2"/>
    <n v="5.6000000000000001E-2"/>
    <n v="5.6000000000000001E-2"/>
    <n v="0.112"/>
    <n v="0.1681"/>
    <n v="2.7999999999999997E-2"/>
    <n v="5.6050000000000003E-2"/>
    <x v="1"/>
  </r>
  <r>
    <n v="21124"/>
    <s v="San Gabriel Chilac"/>
    <x v="2"/>
    <s v="Si"/>
    <d v="2020-03-23T00:00:00"/>
    <s v="Semana 13"/>
    <x v="0"/>
    <s v="Preventiva"/>
    <n v="15763"/>
    <x v="0"/>
    <n v="10"/>
    <n v="11"/>
    <n v="12"/>
    <n v="14"/>
    <n v="15"/>
    <n v="16"/>
    <n v="0"/>
    <n v="0"/>
    <n v="5.6000000000000001E-2"/>
    <n v="5.6000000000000001E-2"/>
    <n v="5.6000000000000001E-2"/>
    <n v="0.112"/>
    <n v="0.1681"/>
    <n v="2.7999999999999997E-2"/>
    <n v="5.6050000000000003E-2"/>
    <x v="1"/>
  </r>
  <r>
    <n v="21124"/>
    <s v="San Gabriel Chilac"/>
    <x v="3"/>
    <s v="Si"/>
    <d v="2020-03-20T00:00:00"/>
    <s v="Semana 12"/>
    <x v="0"/>
    <s v="Preventiva"/>
    <n v="15763"/>
    <x v="0"/>
    <n v="9"/>
    <n v="10"/>
    <n v="11"/>
    <n v="13"/>
    <n v="14"/>
    <n v="15"/>
    <n v="0"/>
    <n v="0"/>
    <n v="0"/>
    <n v="5.6000000000000001E-2"/>
    <n v="5.6000000000000001E-2"/>
    <n v="5.6000000000000001E-2"/>
    <n v="0.112"/>
    <n v="0"/>
    <n v="2.8000000000000001E-2"/>
    <x v="1"/>
  </r>
  <r>
    <n v="21124"/>
    <s v="San Gabriel Chilac"/>
    <x v="8"/>
    <s v="Si"/>
    <d v="2020-03-23T00:00:00"/>
    <s v="Semana 13"/>
    <x v="1"/>
    <s v="Preventiva"/>
    <n v="15763"/>
    <x v="0"/>
    <n v="10"/>
    <n v="11"/>
    <n v="12"/>
    <n v="14"/>
    <n v="15"/>
    <n v="16"/>
    <n v="0"/>
    <n v="0"/>
    <n v="3.2300000000000002E-2"/>
    <n v="3.2300000000000002E-2"/>
    <n v="3.2300000000000002E-2"/>
    <n v="6.4600000000000005E-2"/>
    <n v="9.6799999999999997E-2"/>
    <n v="1.6150000000000001E-2"/>
    <n v="3.2250000000000001E-2"/>
    <x v="1"/>
  </r>
  <r>
    <n v="21129"/>
    <s v="San Jose Miahuatlan"/>
    <x v="0"/>
    <s v="Si"/>
    <d v="2020-03-23T00:00:00"/>
    <s v="Semana 13"/>
    <x v="0"/>
    <s v="Preventiva"/>
    <n v="13159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129"/>
    <s v="San Jose Miahuatlan"/>
    <x v="1"/>
    <s v="Si"/>
    <d v="2020-03-23T00:00:00"/>
    <s v="Semana 13"/>
    <x v="0"/>
    <s v="Preventiva"/>
    <n v="13159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129"/>
    <s v="San Jose Miahuatlan"/>
    <x v="2"/>
    <s v="Si"/>
    <d v="2020-03-23T00:00:00"/>
    <s v="Semana 13"/>
    <x v="0"/>
    <s v="Preventiva"/>
    <n v="13159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129"/>
    <s v="San Jose Miahuatlan"/>
    <x v="3"/>
    <s v="Si"/>
    <d v="2020-03-20T00:00:00"/>
    <s v="Semana 12"/>
    <x v="0"/>
    <s v="Preventiva"/>
    <n v="13159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1129"/>
    <s v="San Jose Miahuatlan"/>
    <x v="4"/>
    <s v="Si"/>
    <d v="2020-04-13T00:00:00"/>
    <s v="Semana 16"/>
    <x v="1"/>
    <s v="Preventiva"/>
    <n v="13159"/>
    <x v="0"/>
    <n v="13"/>
    <n v="14"/>
    <n v="15"/>
    <n v="17"/>
    <n v="18"/>
    <n v="19"/>
    <n v="0"/>
    <n v="0"/>
    <n v="0"/>
    <n v="0"/>
    <n v="0"/>
    <n v="3.85E-2"/>
    <n v="3.85E-2"/>
    <n v="0"/>
    <n v="1.925E-2"/>
    <x v="1"/>
  </r>
  <r>
    <n v="21129"/>
    <s v="San Jose Miahuatlan"/>
    <x v="8"/>
    <s v="Si"/>
    <d v="2020-03-23T00:00:00"/>
    <s v="Semana 13"/>
    <x v="1"/>
    <s v="Preventiva"/>
    <n v="13159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145"/>
    <s v="San Sebastian Tlacotepec"/>
    <x v="0"/>
    <s v="Si"/>
    <d v="2020-03-23T00:00:00"/>
    <s v="Semana 13"/>
    <x v="0"/>
    <s v="Preventiva"/>
    <n v="14092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145"/>
    <s v="San Sebastian Tlacotepec"/>
    <x v="1"/>
    <s v="Si"/>
    <d v="2020-03-23T00:00:00"/>
    <s v="Semana 13"/>
    <x v="0"/>
    <s v="Preventiva"/>
    <n v="14092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145"/>
    <s v="San Sebastian Tlacotepec"/>
    <x v="2"/>
    <s v="Si"/>
    <d v="2020-03-23T00:00:00"/>
    <s v="Semana 13"/>
    <x v="0"/>
    <s v="Preventiva"/>
    <n v="14092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145"/>
    <s v="San Sebastian Tlacotepec"/>
    <x v="3"/>
    <s v="Si"/>
    <d v="2020-03-20T00:00:00"/>
    <s v="Semana 12"/>
    <x v="0"/>
    <s v="Preventiva"/>
    <n v="14092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1145"/>
    <s v="San Sebastian Tlacotepec"/>
    <x v="4"/>
    <s v="Si"/>
    <d v="2020-04-13T00:00:00"/>
    <s v="Semana 16"/>
    <x v="1"/>
    <s v="Preventiva"/>
    <n v="14092"/>
    <x v="0"/>
    <n v="13"/>
    <n v="14"/>
    <n v="15"/>
    <n v="17"/>
    <n v="18"/>
    <n v="19"/>
    <n v="0"/>
    <n v="0"/>
    <n v="0"/>
    <n v="0"/>
    <n v="0"/>
    <n v="0"/>
    <n v="0"/>
    <n v="0"/>
    <n v="0"/>
    <x v="0"/>
  </r>
  <r>
    <n v="21145"/>
    <s v="San Sebastian Tlacotepec"/>
    <x v="8"/>
    <s v="Si"/>
    <d v="2020-03-23T00:00:00"/>
    <s v="Semana 13"/>
    <x v="1"/>
    <s v="Preventiva"/>
    <n v="14092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149"/>
    <s v="Santiago Miahutlan"/>
    <x v="0"/>
    <s v="Si"/>
    <d v="2020-03-23T00:00:00"/>
    <s v="Semana 13"/>
    <x v="0"/>
    <s v="Preventiva"/>
    <n v="25228"/>
    <x v="0"/>
    <n v="10"/>
    <n v="11"/>
    <n v="12"/>
    <n v="14"/>
    <n v="15"/>
    <n v="16"/>
    <n v="0"/>
    <n v="0"/>
    <n v="0"/>
    <n v="1.5E-3"/>
    <n v="1.5E-3"/>
    <n v="1.5E-3"/>
    <n v="1.5E-3"/>
    <n v="0"/>
    <n v="0"/>
    <x v="0"/>
  </r>
  <r>
    <n v="21149"/>
    <s v="Santiago Miahutlan"/>
    <x v="1"/>
    <s v="Si"/>
    <d v="2020-03-23T00:00:00"/>
    <s v="Semana 13"/>
    <x v="0"/>
    <s v="Preventiva"/>
    <n v="25228"/>
    <x v="0"/>
    <n v="10"/>
    <n v="11"/>
    <n v="12"/>
    <n v="14"/>
    <n v="15"/>
    <n v="16"/>
    <n v="0"/>
    <n v="0"/>
    <n v="0"/>
    <n v="1.5E-3"/>
    <n v="1.5E-3"/>
    <n v="1.5E-3"/>
    <n v="1.5E-3"/>
    <n v="0"/>
    <n v="0"/>
    <x v="0"/>
  </r>
  <r>
    <n v="21149"/>
    <s v="Santiago Miahutlan"/>
    <x v="2"/>
    <s v="Si"/>
    <d v="2020-03-23T00:00:00"/>
    <s v="Semana 13"/>
    <x v="0"/>
    <s v="Preventiva"/>
    <n v="25228"/>
    <x v="0"/>
    <n v="10"/>
    <n v="11"/>
    <n v="12"/>
    <n v="14"/>
    <n v="15"/>
    <n v="16"/>
    <n v="0"/>
    <n v="0"/>
    <n v="0"/>
    <n v="1.5E-3"/>
    <n v="1.5E-3"/>
    <n v="1.5E-3"/>
    <n v="1.5E-3"/>
    <n v="0"/>
    <n v="0"/>
    <x v="0"/>
  </r>
  <r>
    <n v="21149"/>
    <s v="Santiago Miahutlan"/>
    <x v="3"/>
    <s v="Si"/>
    <d v="2020-03-20T00:00:00"/>
    <s v="Semana 12"/>
    <x v="0"/>
    <s v="Preventiva"/>
    <n v="25228"/>
    <x v="0"/>
    <n v="9"/>
    <n v="10"/>
    <n v="11"/>
    <n v="13"/>
    <n v="14"/>
    <n v="15"/>
    <n v="0"/>
    <n v="0"/>
    <n v="0"/>
    <n v="0"/>
    <n v="4.7000000000000002E-3"/>
    <n v="4.7000000000000002E-3"/>
    <n v="4.7000000000000002E-3"/>
    <n v="0"/>
    <n v="0"/>
    <x v="0"/>
  </r>
  <r>
    <n v="21149"/>
    <s v="Santiago Miahutlan"/>
    <x v="8"/>
    <s v="Si"/>
    <d v="2020-03-23T00:00:00"/>
    <s v="Semana 13"/>
    <x v="1"/>
    <s v="Preventiva"/>
    <n v="25228"/>
    <x v="0"/>
    <n v="10"/>
    <n v="11"/>
    <n v="12"/>
    <n v="14"/>
    <n v="15"/>
    <n v="16"/>
    <n v="0"/>
    <n v="0"/>
    <n v="0"/>
    <n v="2.5700000000000001E-2"/>
    <n v="2.5700000000000001E-2"/>
    <n v="2.5700000000000001E-2"/>
    <n v="2.5700000000000001E-2"/>
    <n v="0"/>
    <n v="0"/>
    <x v="0"/>
  </r>
  <r>
    <n v="21156"/>
    <s v="Tehuacan"/>
    <x v="0"/>
    <s v="Si"/>
    <d v="2020-03-23T00:00:00"/>
    <s v="Semana 13"/>
    <x v="0"/>
    <s v="Preventiva"/>
    <n v="319375"/>
    <x v="2"/>
    <n v="10"/>
    <n v="11"/>
    <n v="12"/>
    <n v="14"/>
    <n v="15"/>
    <n v="16"/>
    <n v="0"/>
    <n v="0"/>
    <n v="4.8999999999999998E-3"/>
    <n v="4.8899999999999999E-2"/>
    <n v="0.1026"/>
    <n v="0.24440000000000001"/>
    <n v="0.31280000000000002"/>
    <n v="2.4499999999999999E-3"/>
    <n v="0.10510000000000001"/>
    <x v="1"/>
  </r>
  <r>
    <n v="21156"/>
    <s v="Tehuacan"/>
    <x v="1"/>
    <s v="Si"/>
    <d v="2020-03-23T00:00:00"/>
    <s v="Semana 13"/>
    <x v="0"/>
    <s v="Preventiva"/>
    <n v="319375"/>
    <x v="2"/>
    <n v="10"/>
    <n v="11"/>
    <n v="12"/>
    <n v="14"/>
    <n v="15"/>
    <n v="16"/>
    <n v="0"/>
    <n v="0"/>
    <n v="4.8999999999999998E-3"/>
    <n v="4.8899999999999999E-2"/>
    <n v="0.1026"/>
    <n v="0.24440000000000001"/>
    <n v="0.31280000000000002"/>
    <n v="2.4499999999999999E-3"/>
    <n v="0.10510000000000001"/>
    <x v="1"/>
  </r>
  <r>
    <n v="21156"/>
    <s v="Tehuacan"/>
    <x v="2"/>
    <s v="Si"/>
    <d v="2020-03-23T00:00:00"/>
    <s v="Semana 13"/>
    <x v="0"/>
    <s v="Preventiva"/>
    <n v="319375"/>
    <x v="2"/>
    <n v="10"/>
    <n v="11"/>
    <n v="12"/>
    <n v="14"/>
    <n v="15"/>
    <n v="16"/>
    <n v="0"/>
    <n v="0"/>
    <n v="4.8999999999999998E-3"/>
    <n v="4.8899999999999999E-2"/>
    <n v="0.1026"/>
    <n v="0.24440000000000001"/>
    <n v="0.31280000000000002"/>
    <n v="2.4499999999999999E-3"/>
    <n v="0.10510000000000001"/>
    <x v="1"/>
  </r>
  <r>
    <n v="21156"/>
    <s v="Tehuacan"/>
    <x v="3"/>
    <s v="Si"/>
    <d v="2020-03-20T00:00:00"/>
    <s v="Semana 12"/>
    <x v="0"/>
    <s v="Preventiva"/>
    <n v="319375"/>
    <x v="2"/>
    <n v="9"/>
    <n v="10"/>
    <n v="11"/>
    <n v="13"/>
    <n v="14"/>
    <n v="15"/>
    <n v="0"/>
    <n v="0"/>
    <n v="0"/>
    <n v="7.1999999999999998E-3"/>
    <n v="7.17E-2"/>
    <n v="0.15060000000000001"/>
    <n v="0.35859999999999997"/>
    <n v="0"/>
    <n v="0.14344999999999999"/>
    <x v="1"/>
  </r>
  <r>
    <n v="21156"/>
    <s v="Tehuacan"/>
    <x v="8"/>
    <s v="Si"/>
    <d v="2020-03-23T00:00:00"/>
    <s v="Semana 13"/>
    <x v="1"/>
    <s v="Preventiva"/>
    <n v="319375"/>
    <x v="2"/>
    <n v="10"/>
    <n v="11"/>
    <n v="12"/>
    <n v="14"/>
    <n v="15"/>
    <n v="16"/>
    <n v="0"/>
    <n v="0"/>
    <n v="7.1999999999999998E-3"/>
    <n v="7.17E-2"/>
    <n v="0.15060000000000001"/>
    <n v="0.35859999999999997"/>
    <n v="0.45900000000000002"/>
    <n v="3.5999999999999999E-3"/>
    <n v="0.1542"/>
    <x v="1"/>
  </r>
  <r>
    <n v="21161"/>
    <s v="Tepanco de Lopez"/>
    <x v="0"/>
    <s v="Si"/>
    <d v="2020-03-23T00:00:00"/>
    <s v="Semana 13"/>
    <x v="0"/>
    <s v="Preventiva"/>
    <n v="20580"/>
    <x v="0"/>
    <n v="10"/>
    <n v="11"/>
    <n v="12"/>
    <n v="14"/>
    <n v="15"/>
    <n v="16"/>
    <n v="0"/>
    <n v="0"/>
    <n v="0"/>
    <n v="0"/>
    <n v="0"/>
    <n v="0"/>
    <n v="7.1999999999999998E-3"/>
    <n v="0"/>
    <n v="3.5999999999999999E-3"/>
    <x v="1"/>
  </r>
  <r>
    <n v="21161"/>
    <s v="Tepanco de Lopez"/>
    <x v="1"/>
    <s v="Si"/>
    <d v="2020-03-23T00:00:00"/>
    <s v="Semana 13"/>
    <x v="0"/>
    <s v="Preventiva"/>
    <n v="20580"/>
    <x v="0"/>
    <n v="10"/>
    <n v="11"/>
    <n v="12"/>
    <n v="14"/>
    <n v="15"/>
    <n v="16"/>
    <n v="0"/>
    <n v="0"/>
    <n v="0"/>
    <n v="0"/>
    <n v="0"/>
    <n v="0"/>
    <n v="7.1999999999999998E-3"/>
    <n v="0"/>
    <n v="3.5999999999999999E-3"/>
    <x v="1"/>
  </r>
  <r>
    <n v="21161"/>
    <s v="Tepanco de Lopez"/>
    <x v="2"/>
    <s v="Si"/>
    <d v="2020-03-23T00:00:00"/>
    <s v="Semana 13"/>
    <x v="0"/>
    <s v="Preventiva"/>
    <n v="20580"/>
    <x v="0"/>
    <n v="10"/>
    <n v="11"/>
    <n v="12"/>
    <n v="14"/>
    <n v="15"/>
    <n v="16"/>
    <n v="0"/>
    <n v="0"/>
    <n v="0"/>
    <n v="0"/>
    <n v="0"/>
    <n v="0"/>
    <n v="7.1999999999999998E-3"/>
    <n v="0"/>
    <n v="3.5999999999999999E-3"/>
    <x v="1"/>
  </r>
  <r>
    <n v="21161"/>
    <s v="Tepanco de Lopez"/>
    <x v="3"/>
    <s v="Si"/>
    <d v="2020-03-20T00:00:00"/>
    <s v="Semana 12"/>
    <x v="0"/>
    <s v="Preventiva"/>
    <n v="20580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1161"/>
    <s v="Tepanco de Lopez"/>
    <x v="4"/>
    <s v="Si"/>
    <d v="2020-04-13T00:00:00"/>
    <s v="Semana 16"/>
    <x v="1"/>
    <s v="Preventiva"/>
    <n v="20580"/>
    <x v="0"/>
    <n v="13"/>
    <n v="14"/>
    <n v="15"/>
    <n v="17"/>
    <n v="18"/>
    <n v="19"/>
    <n v="0"/>
    <n v="0"/>
    <n v="0"/>
    <n v="1.29E-2"/>
    <n v="2.58E-2"/>
    <n v="2.58E-2"/>
    <n v="5.16E-2"/>
    <n v="0"/>
    <n v="1.29E-2"/>
    <x v="1"/>
  </r>
  <r>
    <n v="21161"/>
    <s v="Tepanco de Lopez"/>
    <x v="8"/>
    <s v="Si"/>
    <d v="2020-03-23T00:00:00"/>
    <s v="Semana 13"/>
    <x v="1"/>
    <s v="Preventiva"/>
    <n v="20580"/>
    <x v="0"/>
    <n v="10"/>
    <n v="11"/>
    <n v="12"/>
    <n v="14"/>
    <n v="15"/>
    <n v="16"/>
    <n v="0"/>
    <n v="0"/>
    <n v="0"/>
    <n v="0"/>
    <n v="0"/>
    <n v="0"/>
    <n v="8.0000000000000002E-3"/>
    <n v="0"/>
    <n v="4.0000000000000001E-3"/>
    <x v="1"/>
  </r>
  <r>
    <n v="21177"/>
    <s v="Tlacotepec de Benito Juarez"/>
    <x v="0"/>
    <s v="Si"/>
    <d v="2020-03-23T00:00:00"/>
    <s v="Semana 13"/>
    <x v="0"/>
    <s v="Preventiva"/>
    <n v="52508"/>
    <x v="1"/>
    <n v="10"/>
    <n v="11"/>
    <n v="12"/>
    <n v="14"/>
    <n v="15"/>
    <n v="16"/>
    <n v="0"/>
    <n v="0"/>
    <n v="0"/>
    <n v="0"/>
    <n v="0"/>
    <n v="0"/>
    <n v="1.6E-2"/>
    <n v="0"/>
    <n v="8.0000000000000002E-3"/>
    <x v="1"/>
  </r>
  <r>
    <n v="21177"/>
    <s v="Tlacotepec de Benito Juarez"/>
    <x v="1"/>
    <s v="Si"/>
    <d v="2020-03-23T00:00:00"/>
    <s v="Semana 13"/>
    <x v="0"/>
    <s v="Preventiva"/>
    <n v="52508"/>
    <x v="1"/>
    <n v="10"/>
    <n v="11"/>
    <n v="12"/>
    <n v="14"/>
    <n v="15"/>
    <n v="16"/>
    <n v="0"/>
    <n v="0"/>
    <n v="0"/>
    <n v="0"/>
    <n v="0"/>
    <n v="0"/>
    <n v="1.6E-2"/>
    <n v="0"/>
    <n v="8.0000000000000002E-3"/>
    <x v="1"/>
  </r>
  <r>
    <n v="21177"/>
    <s v="Tlacotepec de Benito Juarez"/>
    <x v="2"/>
    <s v="Si"/>
    <d v="2020-03-23T00:00:00"/>
    <s v="Semana 13"/>
    <x v="0"/>
    <s v="Preventiva"/>
    <n v="52508"/>
    <x v="1"/>
    <n v="10"/>
    <n v="11"/>
    <n v="12"/>
    <n v="14"/>
    <n v="15"/>
    <n v="16"/>
    <n v="0"/>
    <n v="0"/>
    <n v="0"/>
    <n v="0"/>
    <n v="0"/>
    <n v="0"/>
    <n v="1.6E-2"/>
    <n v="0"/>
    <n v="8.0000000000000002E-3"/>
    <x v="1"/>
  </r>
  <r>
    <n v="21177"/>
    <s v="Tlacotepec de Benito Juarez"/>
    <x v="3"/>
    <s v="Si"/>
    <d v="2020-03-20T00:00:00"/>
    <s v="Semana 12"/>
    <x v="0"/>
    <s v="Preventiva"/>
    <n v="52508"/>
    <x v="1"/>
    <n v="9"/>
    <n v="10"/>
    <n v="11"/>
    <n v="13"/>
    <n v="14"/>
    <n v="15"/>
    <n v="0"/>
    <n v="0"/>
    <n v="0"/>
    <n v="0"/>
    <n v="0"/>
    <n v="0"/>
    <n v="0"/>
    <n v="0"/>
    <n v="0"/>
    <x v="0"/>
  </r>
  <r>
    <n v="21177"/>
    <s v="Tlacotepec de Benito Juarez"/>
    <x v="4"/>
    <s v="Si"/>
    <d v="2020-04-13T00:00:00"/>
    <s v="Semana 16"/>
    <x v="1"/>
    <s v="Preventiva"/>
    <n v="52508"/>
    <x v="1"/>
    <n v="13"/>
    <n v="14"/>
    <n v="15"/>
    <n v="17"/>
    <n v="18"/>
    <n v="19"/>
    <n v="0"/>
    <n v="0"/>
    <n v="0"/>
    <n v="1.7899999999999999E-2"/>
    <n v="5.3699999999999998E-2"/>
    <n v="5.3699999999999998E-2"/>
    <n v="0.12520000000000001"/>
    <n v="0"/>
    <n v="3.5750000000000004E-2"/>
    <x v="1"/>
  </r>
  <r>
    <n v="21177"/>
    <s v="Tlacotepec de Benito Juarez"/>
    <x v="8"/>
    <s v="Si"/>
    <d v="2020-02-23T00:00:00"/>
    <s v="Semana 9"/>
    <x v="1"/>
    <s v="Correctiva"/>
    <n v="52508"/>
    <x v="1"/>
    <n v="6"/>
    <n v="7"/>
    <n v="8"/>
    <n v="10"/>
    <n v="11"/>
    <n v="12"/>
    <n v="0"/>
    <n v="0"/>
    <n v="0"/>
    <n v="0"/>
    <n v="0"/>
    <n v="0"/>
    <n v="0"/>
    <n v="0"/>
    <n v="0"/>
    <x v="0"/>
  </r>
  <r>
    <n v="21195"/>
    <s v="Vicente Guerrero"/>
    <x v="0"/>
    <s v="Si"/>
    <d v="2020-03-23T00:00:00"/>
    <s v="Semana 13"/>
    <x v="0"/>
    <s v="Preventiva"/>
    <n v="24660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195"/>
    <s v="Vicente Guerrero"/>
    <x v="1"/>
    <s v="Si"/>
    <d v="2020-03-23T00:00:00"/>
    <s v="Semana 13"/>
    <x v="0"/>
    <s v="Preventiva"/>
    <n v="24660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195"/>
    <s v="Vicente Guerrero"/>
    <x v="2"/>
    <s v="Si"/>
    <d v="2020-03-23T00:00:00"/>
    <s v="Semana 13"/>
    <x v="0"/>
    <s v="Preventiva"/>
    <n v="24660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195"/>
    <s v="Vicente Guerrero"/>
    <x v="3"/>
    <s v="Si"/>
    <d v="2020-03-20T00:00:00"/>
    <s v="Semana 12"/>
    <x v="0"/>
    <s v="Preventiva"/>
    <n v="24660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1195"/>
    <s v="Vicente Guerrero"/>
    <x v="4"/>
    <s v="Si"/>
    <d v="2020-04-13T00:00:00"/>
    <s v="Semana 16"/>
    <x v="1"/>
    <s v="Preventiva"/>
    <n v="24660"/>
    <x v="0"/>
    <n v="13"/>
    <n v="14"/>
    <n v="15"/>
    <n v="17"/>
    <n v="18"/>
    <n v="19"/>
    <n v="0"/>
    <n v="0"/>
    <n v="0"/>
    <n v="0"/>
    <n v="0"/>
    <n v="0"/>
    <n v="0"/>
    <n v="0"/>
    <n v="0"/>
    <x v="0"/>
  </r>
  <r>
    <n v="21195"/>
    <s v="Vicente Guerrero"/>
    <x v="8"/>
    <s v="Si"/>
    <d v="2020-03-23T00:00:00"/>
    <s v="Semana 13"/>
    <x v="1"/>
    <s v="Preventiva"/>
    <n v="24660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205"/>
    <s v="Yehualtepec"/>
    <x v="0"/>
    <s v="Si"/>
    <d v="2020-03-23T00:00:00"/>
    <s v="Semana 13"/>
    <x v="0"/>
    <s v="Preventiva"/>
    <n v="25057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205"/>
    <s v="Yehualtepec"/>
    <x v="1"/>
    <s v="Si"/>
    <d v="2020-03-23T00:00:00"/>
    <s v="Semana 13"/>
    <x v="0"/>
    <s v="Preventiva"/>
    <n v="25057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205"/>
    <s v="Yehualtepec"/>
    <x v="2"/>
    <s v="Si"/>
    <d v="2020-03-23T00:00:00"/>
    <s v="Semana 13"/>
    <x v="0"/>
    <s v="Preventiva"/>
    <n v="25057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205"/>
    <s v="Yehualtepec"/>
    <x v="3"/>
    <s v="Si"/>
    <d v="2020-03-20T00:00:00"/>
    <s v="Semana 12"/>
    <x v="0"/>
    <s v="Preventiva"/>
    <n v="25057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1205"/>
    <s v="Yehualtepec"/>
    <x v="4"/>
    <s v="Si"/>
    <d v="2020-04-13T00:00:00"/>
    <s v="Semana 16"/>
    <x v="1"/>
    <s v="Preventiva"/>
    <n v="25057"/>
    <x v="0"/>
    <n v="13"/>
    <n v="14"/>
    <n v="15"/>
    <n v="17"/>
    <n v="18"/>
    <n v="19"/>
    <n v="0"/>
    <n v="0"/>
    <n v="0"/>
    <n v="0"/>
    <n v="0"/>
    <n v="4.0000000000000001E-3"/>
    <n v="7.9000000000000008E-3"/>
    <n v="0"/>
    <n v="3.9500000000000004E-3"/>
    <x v="1"/>
  </r>
  <r>
    <n v="21205"/>
    <s v="Yehualtepec"/>
    <x v="8"/>
    <s v="Si"/>
    <n v="43913"/>
    <s v="Semana 13"/>
    <x v="1"/>
    <s v="Preventiva"/>
    <n v="25057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209"/>
    <s v="Zapotitlan"/>
    <x v="0"/>
    <s v="Si"/>
    <n v="43913"/>
    <s v="Semana 13"/>
    <x v="0"/>
    <s v="Preventiva"/>
    <n v="8495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209"/>
    <s v="Zapotitlan"/>
    <x v="1"/>
    <s v="Si"/>
    <n v="43913"/>
    <s v="Semana 13"/>
    <x v="0"/>
    <s v="Preventiva"/>
    <n v="8495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209"/>
    <s v="Zapotitlan"/>
    <x v="2"/>
    <s v="Si"/>
    <n v="43913"/>
    <s v="Semana 13"/>
    <x v="0"/>
    <s v="Preventiva"/>
    <n v="8495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209"/>
    <s v="Zapotitlan"/>
    <x v="3"/>
    <s v="Si"/>
    <n v="43910"/>
    <s v="Semana 12"/>
    <x v="0"/>
    <s v="Preventiva"/>
    <n v="8495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1209"/>
    <s v="Zapotitlan"/>
    <x v="4"/>
    <s v="Si"/>
    <n v="43934"/>
    <s v="Semana 16"/>
    <x v="1"/>
    <s v="Preventiva"/>
    <n v="8495"/>
    <x v="0"/>
    <n v="13"/>
    <n v="14"/>
    <n v="15"/>
    <n v="17"/>
    <n v="18"/>
    <n v="19"/>
    <n v="0"/>
    <n v="0"/>
    <n v="0"/>
    <n v="0"/>
    <n v="0"/>
    <n v="0"/>
    <n v="0"/>
    <n v="0"/>
    <n v="0"/>
    <x v="0"/>
  </r>
  <r>
    <n v="21209"/>
    <s v="Zapotitlan"/>
    <x v="8"/>
    <s v="Si"/>
    <n v="43913"/>
    <s v="Semana 13"/>
    <x v="1"/>
    <s v="Preventiva"/>
    <n v="8495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214"/>
    <s v="Zinacatepec"/>
    <x v="0"/>
    <s v="Si"/>
    <n v="43913"/>
    <s v="Semana 13"/>
    <x v="0"/>
    <s v="Preventiva"/>
    <n v="16817"/>
    <x v="0"/>
    <n v="10"/>
    <n v="11"/>
    <n v="12"/>
    <n v="14"/>
    <n v="15"/>
    <n v="16"/>
    <n v="0"/>
    <n v="0"/>
    <n v="0"/>
    <n v="0"/>
    <n v="0"/>
    <n v="4.1000000000000003E-3"/>
    <n v="4.1000000000000003E-3"/>
    <n v="0"/>
    <n v="2.0500000000000002E-3"/>
    <x v="1"/>
  </r>
  <r>
    <n v="21214"/>
    <s v="Zinacatepec"/>
    <x v="1"/>
    <s v="Si"/>
    <n v="43913"/>
    <s v="Semana 13"/>
    <x v="0"/>
    <s v="Preventiva"/>
    <n v="16817"/>
    <x v="0"/>
    <n v="10"/>
    <n v="11"/>
    <n v="12"/>
    <n v="14"/>
    <n v="15"/>
    <n v="16"/>
    <n v="0"/>
    <n v="0"/>
    <n v="0"/>
    <n v="0"/>
    <n v="0"/>
    <n v="4.1000000000000003E-3"/>
    <n v="4.1000000000000003E-3"/>
    <n v="0"/>
    <n v="2.0500000000000002E-3"/>
    <x v="1"/>
  </r>
  <r>
    <n v="21214"/>
    <s v="Zinacatepec"/>
    <x v="2"/>
    <s v="Si"/>
    <n v="43913"/>
    <s v="Semana 13"/>
    <x v="0"/>
    <s v="Preventiva"/>
    <n v="16817"/>
    <x v="0"/>
    <n v="10"/>
    <n v="11"/>
    <n v="12"/>
    <n v="14"/>
    <n v="15"/>
    <n v="16"/>
    <n v="0"/>
    <n v="0"/>
    <n v="0"/>
    <n v="0"/>
    <n v="0"/>
    <n v="4.0000000000000001E-3"/>
    <n v="4.0000000000000001E-3"/>
    <n v="0"/>
    <n v="2E-3"/>
    <x v="1"/>
  </r>
  <r>
    <n v="21214"/>
    <s v="Zinacatepec"/>
    <x v="3"/>
    <s v="Si"/>
    <n v="43910"/>
    <s v="Semana 12"/>
    <x v="0"/>
    <s v="Preventiva"/>
    <n v="16817"/>
    <x v="0"/>
    <n v="9"/>
    <n v="10"/>
    <n v="11"/>
    <n v="13"/>
    <n v="14"/>
    <n v="15"/>
    <n v="0"/>
    <n v="0"/>
    <n v="0"/>
    <n v="0"/>
    <n v="0"/>
    <n v="0"/>
    <n v="4.0000000000000001E-3"/>
    <n v="0"/>
    <n v="2E-3"/>
    <x v="1"/>
  </r>
  <r>
    <n v="21214"/>
    <s v="Zinacatepec"/>
    <x v="4"/>
    <s v="Si"/>
    <n v="43934"/>
    <s v="Semana 16"/>
    <x v="1"/>
    <s v="Preventiva"/>
    <n v="16817"/>
    <x v="0"/>
    <n v="13"/>
    <n v="14"/>
    <n v="15"/>
    <n v="17"/>
    <n v="18"/>
    <n v="19"/>
    <n v="0"/>
    <n v="0"/>
    <n v="4.0000000000000001E-3"/>
    <n v="4.0000000000000001E-3"/>
    <n v="1.2E-2"/>
    <n v="1.6E-2"/>
    <n v="3.1899999999999998E-2"/>
    <n v="2E-3"/>
    <n v="9.9499999999999988E-3"/>
    <x v="1"/>
  </r>
  <r>
    <n v="21214"/>
    <s v="Zinacatepec"/>
    <x v="8"/>
    <s v="Si"/>
    <n v="43913"/>
    <s v="Semana 13"/>
    <x v="1"/>
    <s v="Preventiva"/>
    <n v="16817"/>
    <x v="0"/>
    <n v="10"/>
    <n v="11"/>
    <n v="12"/>
    <n v="14"/>
    <n v="15"/>
    <n v="16"/>
    <n v="0"/>
    <n v="0"/>
    <n v="0"/>
    <n v="0"/>
    <n v="0"/>
    <n v="1.18E-2"/>
    <n v="1.18E-2"/>
    <n v="0"/>
    <n v="5.8999999999999999E-3"/>
    <x v="1"/>
  </r>
  <r>
    <n v="21217"/>
    <s v="Zoquitlan"/>
    <x v="0"/>
    <s v="Si"/>
    <n v="43913"/>
    <s v="Semana 13"/>
    <x v="0"/>
    <s v="Preventiva"/>
    <n v="18278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217"/>
    <s v="Zoquitlan"/>
    <x v="1"/>
    <s v="Si"/>
    <n v="43913"/>
    <s v="Semana 13"/>
    <x v="0"/>
    <s v="Preventiva"/>
    <n v="18278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217"/>
    <s v="Zoquitlan"/>
    <x v="2"/>
    <s v="Si"/>
    <n v="43913"/>
    <s v="Semana 13"/>
    <x v="0"/>
    <s v="Preventiva"/>
    <n v="18278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217"/>
    <s v="Zoquitlan"/>
    <x v="3"/>
    <s v="Si"/>
    <n v="43910"/>
    <s v="Semana 12"/>
    <x v="0"/>
    <s v="Preventiva"/>
    <n v="18278"/>
    <x v="0"/>
    <n v="9"/>
    <n v="10"/>
    <n v="11"/>
    <n v="13"/>
    <n v="14"/>
    <n v="15"/>
    <n v="0"/>
    <n v="0"/>
    <n v="0"/>
    <n v="0"/>
    <n v="0"/>
    <n v="0"/>
    <n v="0"/>
    <n v="0"/>
    <n v="0"/>
    <x v="0"/>
  </r>
  <r>
    <n v="21217"/>
    <s v="Zoquitlan"/>
    <x v="4"/>
    <s v="Si"/>
    <n v="43934"/>
    <s v="Semana 16"/>
    <x v="1"/>
    <s v="Preventiva"/>
    <n v="18278"/>
    <x v="0"/>
    <n v="13"/>
    <n v="14"/>
    <n v="15"/>
    <n v="17"/>
    <n v="18"/>
    <n v="19"/>
    <n v="0"/>
    <n v="0"/>
    <n v="0"/>
    <n v="0"/>
    <n v="5.8999999999999999E-3"/>
    <n v="5.8999999999999999E-3"/>
    <n v="5.8999999999999999E-3"/>
    <n v="0"/>
    <n v="0"/>
    <x v="0"/>
  </r>
  <r>
    <n v="21217"/>
    <s v="Zoquitlan"/>
    <x v="8"/>
    <s v="Si"/>
    <n v="43913"/>
    <s v="Semana 13"/>
    <x v="1"/>
    <s v="Preventiva"/>
    <n v="18278"/>
    <x v="0"/>
    <n v="10"/>
    <n v="11"/>
    <n v="12"/>
    <n v="14"/>
    <n v="15"/>
    <n v="16"/>
    <n v="0"/>
    <n v="0"/>
    <n v="0"/>
    <n v="0"/>
    <n v="0"/>
    <n v="0"/>
    <n v="0"/>
    <n v="0"/>
    <n v="0"/>
    <x v="0"/>
  </r>
  <r>
    <n v="21156"/>
    <s v="Tehuacan"/>
    <x v="4"/>
    <s v="Si"/>
    <n v="43934"/>
    <s v="Semana 16"/>
    <x v="1"/>
    <s v="Preventiva"/>
    <n v="319375"/>
    <x v="2"/>
    <n v="13"/>
    <n v="14"/>
    <n v="15"/>
    <n v="17"/>
    <n v="18"/>
    <n v="19"/>
    <n v="7.17E-2"/>
    <n v="0.15060000000000001"/>
    <n v="0.35859999999999997"/>
    <n v="0.45900000000000002"/>
    <n v="0.63839999999999997"/>
    <n v="0.91810000000000003"/>
    <n v="1.4201999999999999"/>
    <n v="0.14344999999999999"/>
    <n v="0.39089999999999997"/>
    <x v="1"/>
  </r>
  <r>
    <n v="21149"/>
    <s v="Santiago Miahutlan"/>
    <x v="4"/>
    <s v="Si"/>
    <n v="43934"/>
    <s v="Semana 16"/>
    <x v="1"/>
    <s v="Preventiva"/>
    <n v="25228"/>
    <x v="0"/>
    <n v="13"/>
    <n v="14"/>
    <n v="15"/>
    <n v="17"/>
    <n v="18"/>
    <n v="19"/>
    <n v="4.7000000000000002E-3"/>
    <n v="4.7000000000000002E-3"/>
    <n v="4.7000000000000002E-3"/>
    <n v="4.7000000000000002E-3"/>
    <n v="4.7000000000000002E-3"/>
    <n v="4.7000000000000002E-3"/>
    <n v="9.4999999999999998E-3"/>
    <n v="0"/>
    <n v="2.3999999999999998E-3"/>
    <x v="1"/>
  </r>
  <r>
    <n v="21195"/>
    <s v="Vicente Guerrero"/>
    <x v="5"/>
    <s v="Si"/>
    <n v="44012"/>
    <s v="Semana 27"/>
    <x v="1"/>
    <s v="Correctiva"/>
    <n v="24660"/>
    <x v="0"/>
    <n v="24"/>
    <n v="25"/>
    <n v="26"/>
    <n v="28"/>
    <n v="29"/>
    <n v="30"/>
    <n v="7.6E-3"/>
    <n v="7.6E-3"/>
    <n v="7.6E-3"/>
    <n v="7.6E-3"/>
    <n v="7.6E-3"/>
    <n v="7.6E-3"/>
    <n v="1.52E-2"/>
    <n v="0"/>
    <n v="3.8E-3"/>
    <x v="1"/>
  </r>
  <r>
    <n v="21124"/>
    <s v="San Gabriel Chilac"/>
    <x v="4"/>
    <s v="Si"/>
    <n v="43934"/>
    <s v="Semana 16"/>
    <x v="1"/>
    <s v="Preventiva"/>
    <n v="15763"/>
    <x v="0"/>
    <n v="13"/>
    <n v="14"/>
    <n v="15"/>
    <n v="17"/>
    <n v="18"/>
    <n v="19"/>
    <n v="3.2300000000000002E-2"/>
    <n v="3.2300000000000002E-2"/>
    <n v="6.4600000000000005E-2"/>
    <n v="9.6799999999999997E-2"/>
    <n v="0.12909999999999999"/>
    <n v="0.12909999999999999"/>
    <n v="0.19370000000000001"/>
    <n v="1.6150000000000001E-2"/>
    <n v="3.2300000000000009E-2"/>
    <x v="1"/>
  </r>
  <r>
    <n v="20234"/>
    <s v="San Lucas Zoquiapam"/>
    <x v="8"/>
    <s v="Si"/>
    <n v="44032"/>
    <s v="Semana 30"/>
    <x v="1"/>
    <s v="Correctiva"/>
    <n v="7250"/>
    <x v="0"/>
    <n v="27"/>
    <n v="28"/>
    <n v="29"/>
    <n v="31"/>
    <n v="32"/>
    <n v="33"/>
    <n v="1.9E-3"/>
    <n v="1.9E-3"/>
    <n v="1.9E-3"/>
    <n v="1.9E-3"/>
    <n v="1.9E-3"/>
    <n v="1.9E-3"/>
    <n v="1.9E-3"/>
    <n v="0"/>
    <n v="0"/>
    <x v="0"/>
  </r>
  <r>
    <n v="21046"/>
    <s v="Chapulco"/>
    <x v="9"/>
    <s v="Si"/>
    <n v="43963"/>
    <s v="Semana 20"/>
    <x v="1"/>
    <s v="Medianamente Preventiva"/>
    <n v="7752"/>
    <x v="0"/>
    <n v="17"/>
    <n v="18"/>
    <n v="19"/>
    <n v="21"/>
    <n v="22"/>
    <n v="23"/>
    <n v="0.1182"/>
    <n v="0.1182"/>
    <n v="0.1182"/>
    <n v="0.2364"/>
    <n v="0.29549999999999998"/>
    <n v="0.29549999999999998"/>
    <n v="0.29549999999999998"/>
    <n v="0"/>
    <n v="0"/>
    <x v="0"/>
  </r>
  <r>
    <n v="20024"/>
    <s v="Cuyamecalco Villa De Zaragoza"/>
    <x v="7"/>
    <s v="Si"/>
    <n v="43995"/>
    <s v="Semana 24"/>
    <x v="1"/>
    <s v="Correctiva"/>
    <n v="3643"/>
    <x v="0"/>
    <n v="21"/>
    <n v="22"/>
    <n v="23"/>
    <n v="25"/>
    <n v="26"/>
    <n v="27"/>
    <n v="4.4400000000000002E-2"/>
    <n v="4.4400000000000002E-2"/>
    <n v="4.4400000000000002E-2"/>
    <n v="4.4400000000000002E-2"/>
    <n v="4.4400000000000002E-2"/>
    <n v="4.4400000000000002E-2"/>
    <n v="4.4400000000000002E-2"/>
    <n v="0"/>
    <n v="0"/>
    <x v="0"/>
  </r>
  <r>
    <n v="20024"/>
    <s v="Cuyamecalco Villa De Zaragoza"/>
    <x v="6"/>
    <s v="Si"/>
    <n v="43945"/>
    <s v="Semana 17"/>
    <x v="1"/>
    <s v="Medianamente Preventiva"/>
    <n v="3643"/>
    <x v="0"/>
    <n v="14"/>
    <n v="15"/>
    <n v="16"/>
    <n v="18"/>
    <n v="19"/>
    <n v="20"/>
    <n v="4.4400000000000002E-2"/>
    <n v="4.4400000000000002E-2"/>
    <n v="4.4400000000000002E-2"/>
    <n v="4.4400000000000002E-2"/>
    <n v="4.4400000000000002E-2"/>
    <n v="4.4400000000000002E-2"/>
    <n v="4.4400000000000002E-2"/>
    <n v="0"/>
    <n v="0"/>
    <x v="0"/>
  </r>
  <r>
    <n v="20024"/>
    <s v="Cuyamecalco Villa De Zaragoza"/>
    <x v="8"/>
    <s v="Si"/>
    <n v="43945"/>
    <s v="Semana 17"/>
    <x v="1"/>
    <s v="Medianamente Preventiva"/>
    <n v="3643"/>
    <x v="0"/>
    <n v="14"/>
    <n v="15"/>
    <n v="16"/>
    <n v="18"/>
    <n v="19"/>
    <n v="20"/>
    <n v="4.4400000000000002E-2"/>
    <n v="4.4400000000000002E-2"/>
    <n v="4.4400000000000002E-2"/>
    <n v="4.4400000000000002E-2"/>
    <n v="4.4400000000000002E-2"/>
    <n v="4.4400000000000002E-2"/>
    <n v="4.4400000000000002E-2"/>
    <n v="0"/>
    <n v="0"/>
    <x v="0"/>
  </r>
  <r>
    <n v="21156"/>
    <s v="Tehuacan"/>
    <x v="9"/>
    <s v="Si"/>
    <n v="43963"/>
    <s v="Semana 20"/>
    <x v="1"/>
    <s v="Medianamente Preventiva"/>
    <n v="319375"/>
    <x v="2"/>
    <n v="17"/>
    <n v="18"/>
    <n v="19"/>
    <n v="21"/>
    <n v="22"/>
    <n v="23"/>
    <n v="0.63839999999999997"/>
    <n v="0.91810000000000003"/>
    <n v="1.4201999999999999"/>
    <n v="1.6927000000000001"/>
    <n v="2.0943999999999998"/>
    <n v="2.6179999999999999"/>
    <n v="3.1989999999999998"/>
    <n v="0.39089999999999997"/>
    <n v="0.55230000000000001"/>
    <x v="1"/>
  </r>
  <r>
    <n v="20434"/>
    <s v="Santa Maria Teopoxco"/>
    <x v="5"/>
    <s v="Si"/>
    <n v="43970"/>
    <s v="Semana 21"/>
    <x v="1"/>
    <s v="Medianamente Preventiva"/>
    <n v="4214"/>
    <x v="0"/>
    <n v="18"/>
    <n v="19"/>
    <n v="20"/>
    <n v="22"/>
    <n v="23"/>
    <n v="24"/>
    <n v="2.76E-2"/>
    <n v="2.76E-2"/>
    <n v="2.76E-2"/>
    <n v="2.76E-2"/>
    <n v="2.76E-2"/>
    <n v="2.76E-2"/>
    <n v="2.76E-2"/>
    <n v="0"/>
    <n v="0"/>
    <x v="0"/>
  </r>
  <r>
    <n v="21046"/>
    <s v="Chapulco"/>
    <x v="10"/>
    <s v="Si"/>
    <n v="43997"/>
    <s v="Semana 25"/>
    <x v="1"/>
    <s v="Correctiva"/>
    <n v="7752"/>
    <x v="0"/>
    <n v="22"/>
    <n v="23"/>
    <n v="24"/>
    <n v="26"/>
    <n v="27"/>
    <n v="28"/>
    <n v="0.29549999999999998"/>
    <n v="0.29549999999999998"/>
    <n v="0.29549999999999998"/>
    <n v="0.41370000000000001"/>
    <n v="0.41370000000000001"/>
    <n v="0.65010000000000001"/>
    <n v="0.65010000000000001"/>
    <n v="0"/>
    <n v="0.1182"/>
    <x v="1"/>
  </r>
  <r>
    <n v="21046"/>
    <s v="Chapulco"/>
    <x v="7"/>
    <s v="Si"/>
    <n v="44029"/>
    <s v="Semana 29"/>
    <x v="1"/>
    <s v="Correctiva"/>
    <n v="7752"/>
    <x v="0"/>
    <n v="26"/>
    <n v="27"/>
    <n v="28"/>
    <n v="30"/>
    <n v="31"/>
    <n v="32"/>
    <n v="0.41370000000000001"/>
    <n v="0.65010000000000001"/>
    <n v="0.65010000000000001"/>
    <n v="0.65010000000000001"/>
    <n v="0.70920000000000005"/>
    <n v="0.76829999999999998"/>
    <n v="0.76829999999999998"/>
    <n v="0.1182"/>
    <n v="2.9549999999999965E-2"/>
    <x v="0"/>
  </r>
  <r>
    <n v="21156"/>
    <s v="Tehuacan"/>
    <x v="10"/>
    <s v="Si"/>
    <n v="43997"/>
    <s v="Semana 25"/>
    <x v="1"/>
    <s v="Correctiva"/>
    <n v="319375"/>
    <x v="2"/>
    <n v="22"/>
    <n v="23"/>
    <n v="24"/>
    <n v="26"/>
    <n v="27"/>
    <n v="28"/>
    <n v="2.6179999999999999"/>
    <n v="3.1989999999999998"/>
    <n v="4.0884"/>
    <n v="5.3005000000000004"/>
    <n v="6.6345999999999998"/>
    <n v="7.9687000000000001"/>
    <n v="9.3673999999999999"/>
    <n v="0.73520000000000008"/>
    <n v="1.3664000000000001"/>
    <x v="1"/>
  </r>
  <r>
    <n v="20545"/>
    <s v="Teotitlan De Flores Magon"/>
    <x v="4"/>
    <s v="Si"/>
    <n v="44004"/>
    <s v="Semana 26"/>
    <x v="1"/>
    <s v="Correctiva"/>
    <n v="9876"/>
    <x v="0"/>
    <n v="23"/>
    <n v="24"/>
    <n v="25"/>
    <n v="27"/>
    <n v="28"/>
    <n v="29"/>
    <n v="0.23369999999999999"/>
    <n v="0.40899999999999997"/>
    <n v="0.56489999999999996"/>
    <n v="0.64280000000000004"/>
    <n v="0.70120000000000005"/>
    <n v="0.77910000000000001"/>
    <n v="0.79859999999999998"/>
    <n v="0.16559999999999997"/>
    <n v="4.8699999999999966E-2"/>
    <x v="0"/>
  </r>
  <r>
    <n v="21013"/>
    <s v="Altepexi"/>
    <x v="7"/>
    <s v="Si"/>
    <n v="44028"/>
    <s v="Semana 29"/>
    <x v="1"/>
    <s v="Correctiva"/>
    <n v="21100"/>
    <x v="0"/>
    <n v="26"/>
    <n v="27"/>
    <n v="28"/>
    <n v="30"/>
    <n v="31"/>
    <n v="32"/>
    <n v="4.8143000000000002"/>
    <n v="4.9519000000000002"/>
    <n v="5.3644999999999996"/>
    <n v="5.7771999999999997"/>
    <n v="5.9146999999999998"/>
    <n v="6.1898"/>
    <n v="6.6025"/>
    <n v="0.27509999999999968"/>
    <n v="0.34390000000000009"/>
    <x v="1"/>
  </r>
  <r>
    <n v="20177"/>
    <s v="San Juan Bautista Cuicatlan"/>
    <x v="4"/>
    <s v="Si"/>
    <n v="44032"/>
    <s v="Semana 30"/>
    <x v="1"/>
    <s v="Correctiva"/>
    <n v="9945"/>
    <x v="0"/>
    <n v="27"/>
    <n v="28"/>
    <n v="29"/>
    <n v="31"/>
    <n v="32"/>
    <n v="33"/>
    <n v="2.0844"/>
    <n v="2.2387999999999999"/>
    <n v="2.2645"/>
    <n v="2.2902999999999998"/>
    <n v="2.3675000000000002"/>
    <n v="2.3675000000000002"/>
    <n v="2.3675000000000002"/>
    <n v="9.0049999999999963E-2"/>
    <n v="0"/>
    <x v="0"/>
  </r>
  <r>
    <n v="20177"/>
    <s v="San Juan Bautista Cuicatlan"/>
    <x v="7"/>
    <s v="Si"/>
    <n v="44032"/>
    <s v="Semana 30"/>
    <x v="1"/>
    <s v="Correctiva"/>
    <n v="9945"/>
    <x v="0"/>
    <n v="27"/>
    <n v="28"/>
    <n v="29"/>
    <n v="31"/>
    <n v="32"/>
    <n v="33"/>
    <n v="0.39589999999999997"/>
    <n v="0.42520000000000002"/>
    <n v="0.43009999999999998"/>
    <n v="0.435"/>
    <n v="0.44969999999999999"/>
    <n v="0.44969999999999999"/>
    <n v="0.44969999999999999"/>
    <n v="1.7100000000000004E-2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H17" firstHeaderRow="1" firstDataRow="3" firstDataCol="1"/>
  <pivotFields count="26">
    <pivotField dataField="1" showAll="0"/>
    <pivotField showAll="0"/>
    <pivotField axis="axisRow" showAll="0">
      <items count="12">
        <item x="8"/>
        <item x="3"/>
        <item x="6"/>
        <item x="5"/>
        <item x="9"/>
        <item x="10"/>
        <item x="0"/>
        <item x="2"/>
        <item x="1"/>
        <item x="7"/>
        <item x="4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axis="axisCol" multipleItemSelectionAllowed="1" showAll="0">
      <items count="3">
        <item x="1"/>
        <item x="0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25"/>
    <field x="6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Cuenta de ID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1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H9" firstHeaderRow="1" firstDataRow="3" firstDataCol="1"/>
  <pivotFields count="26">
    <pivotField dataField="1" showAll="0"/>
    <pivotField showAll="0"/>
    <pivotField showAll="0">
      <items count="12">
        <item x="8"/>
        <item x="3"/>
        <item x="6"/>
        <item x="5"/>
        <item x="9"/>
        <item x="10"/>
        <item x="0"/>
        <item x="2"/>
        <item x="1"/>
        <item x="7"/>
        <item x="4"/>
        <item t="default"/>
      </items>
    </pivotField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numFmtId="1" showAll="0"/>
    <pivotField axis="axisRow" showAll="0">
      <items count="4">
        <item x="2"/>
        <item x="1"/>
        <item x="0"/>
        <item t="default"/>
      </items>
    </pivotField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axis="axisCol" multipleItemSelectionAllowed="1" showAll="0">
      <items count="3">
        <item x="1"/>
        <item x="0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Fields count="2">
    <field x="25"/>
    <field x="6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Cuenta de ID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1" sqref="A11"/>
    </sheetView>
  </sheetViews>
  <sheetFormatPr baseColWidth="10" defaultRowHeight="15" x14ac:dyDescent="0.25"/>
  <sheetData>
    <row r="1" spans="1:3" x14ac:dyDescent="0.25">
      <c r="A1" s="1">
        <v>43831</v>
      </c>
      <c r="B1" s="1">
        <v>43834</v>
      </c>
      <c r="C1" t="s">
        <v>1</v>
      </c>
    </row>
    <row r="2" spans="1:3" x14ac:dyDescent="0.25">
      <c r="A2" s="1">
        <v>43835</v>
      </c>
      <c r="B2" s="1">
        <v>43841</v>
      </c>
      <c r="C2" t="s">
        <v>2</v>
      </c>
    </row>
    <row r="3" spans="1:3" x14ac:dyDescent="0.25">
      <c r="A3" s="1">
        <v>43842</v>
      </c>
      <c r="B3" s="1">
        <v>43848</v>
      </c>
      <c r="C3" t="s">
        <v>3</v>
      </c>
    </row>
    <row r="4" spans="1:3" x14ac:dyDescent="0.25">
      <c r="A4" s="1">
        <v>43849</v>
      </c>
      <c r="B4" s="1">
        <v>43855</v>
      </c>
      <c r="C4" t="s">
        <v>4</v>
      </c>
    </row>
    <row r="5" spans="1:3" x14ac:dyDescent="0.25">
      <c r="A5" s="1">
        <v>43856</v>
      </c>
      <c r="B5" s="1">
        <v>43862</v>
      </c>
      <c r="C5" t="s">
        <v>5</v>
      </c>
    </row>
    <row r="6" spans="1:3" x14ac:dyDescent="0.25">
      <c r="A6" s="1">
        <v>43863</v>
      </c>
      <c r="B6" s="1">
        <v>43869</v>
      </c>
      <c r="C6" t="s">
        <v>6</v>
      </c>
    </row>
    <row r="7" spans="1:3" x14ac:dyDescent="0.25">
      <c r="A7" s="1">
        <v>43870</v>
      </c>
      <c r="B7" s="1">
        <v>43876</v>
      </c>
      <c r="C7" t="s">
        <v>7</v>
      </c>
    </row>
    <row r="8" spans="1:3" x14ac:dyDescent="0.25">
      <c r="A8" s="1">
        <v>43877</v>
      </c>
      <c r="B8" s="1">
        <v>43883</v>
      </c>
      <c r="C8" t="s">
        <v>8</v>
      </c>
    </row>
    <row r="9" spans="1:3" x14ac:dyDescent="0.25">
      <c r="A9" s="1">
        <v>43884</v>
      </c>
      <c r="B9" s="1">
        <v>43890</v>
      </c>
      <c r="C9" t="s">
        <v>9</v>
      </c>
    </row>
    <row r="10" spans="1:3" x14ac:dyDescent="0.25">
      <c r="A10" s="1">
        <v>43891</v>
      </c>
      <c r="B10" s="1">
        <v>43897</v>
      </c>
      <c r="C10" t="s">
        <v>10</v>
      </c>
    </row>
    <row r="11" spans="1:3" x14ac:dyDescent="0.25">
      <c r="A11" s="1">
        <v>43898</v>
      </c>
      <c r="B11" s="1">
        <v>43904</v>
      </c>
      <c r="C11" t="s">
        <v>11</v>
      </c>
    </row>
    <row r="12" spans="1:3" x14ac:dyDescent="0.25">
      <c r="A12" s="1">
        <v>43905</v>
      </c>
      <c r="B12" s="1">
        <v>43911</v>
      </c>
      <c r="C12" t="s">
        <v>12</v>
      </c>
    </row>
    <row r="13" spans="1:3" x14ac:dyDescent="0.25">
      <c r="A13" s="1">
        <v>43912</v>
      </c>
      <c r="B13" s="1">
        <v>43918</v>
      </c>
      <c r="C13" t="s">
        <v>13</v>
      </c>
    </row>
    <row r="14" spans="1:3" x14ac:dyDescent="0.25">
      <c r="A14" s="1">
        <v>43919</v>
      </c>
      <c r="B14" s="1">
        <v>43925</v>
      </c>
      <c r="C14" t="s">
        <v>14</v>
      </c>
    </row>
    <row r="15" spans="1:3" x14ac:dyDescent="0.25">
      <c r="A15" s="1">
        <v>43926</v>
      </c>
      <c r="B15" s="1">
        <v>43932</v>
      </c>
      <c r="C15" t="s">
        <v>15</v>
      </c>
    </row>
    <row r="16" spans="1:3" x14ac:dyDescent="0.25">
      <c r="A16" s="1">
        <v>43933</v>
      </c>
      <c r="B16" s="1">
        <v>43939</v>
      </c>
      <c r="C16" t="s">
        <v>16</v>
      </c>
    </row>
    <row r="17" spans="1:6" x14ac:dyDescent="0.25">
      <c r="A17" s="1">
        <v>43940</v>
      </c>
      <c r="B17" s="1">
        <v>43946</v>
      </c>
      <c r="C17" t="s">
        <v>17</v>
      </c>
    </row>
    <row r="18" spans="1:6" x14ac:dyDescent="0.25">
      <c r="A18" s="1">
        <v>43947</v>
      </c>
      <c r="B18" s="1">
        <v>43953</v>
      </c>
      <c r="C18" t="s">
        <v>18</v>
      </c>
    </row>
    <row r="19" spans="1:6" x14ac:dyDescent="0.25">
      <c r="A19" s="1">
        <v>43954</v>
      </c>
      <c r="B19" s="1">
        <v>43960</v>
      </c>
      <c r="C19" t="s">
        <v>19</v>
      </c>
    </row>
    <row r="20" spans="1:6" x14ac:dyDescent="0.25">
      <c r="A20" s="1">
        <v>43961</v>
      </c>
      <c r="B20" s="1">
        <v>43967</v>
      </c>
      <c r="C20" t="s">
        <v>20</v>
      </c>
    </row>
    <row r="21" spans="1:6" x14ac:dyDescent="0.25">
      <c r="A21" s="1">
        <v>43968</v>
      </c>
      <c r="B21" s="1">
        <v>43974</v>
      </c>
      <c r="C21" t="s">
        <v>21</v>
      </c>
    </row>
    <row r="22" spans="1:6" x14ac:dyDescent="0.25">
      <c r="A22" s="1">
        <v>43975</v>
      </c>
      <c r="B22" s="1">
        <v>43981</v>
      </c>
      <c r="C22" t="s">
        <v>22</v>
      </c>
    </row>
    <row r="23" spans="1:6" x14ac:dyDescent="0.25">
      <c r="A23" s="1">
        <v>43982</v>
      </c>
      <c r="B23" s="1">
        <v>43988</v>
      </c>
      <c r="C23" t="s">
        <v>23</v>
      </c>
    </row>
    <row r="24" spans="1:6" x14ac:dyDescent="0.25">
      <c r="A24" s="1">
        <v>43989</v>
      </c>
      <c r="B24" s="1">
        <v>43995</v>
      </c>
      <c r="C24" t="s">
        <v>24</v>
      </c>
    </row>
    <row r="25" spans="1:6" x14ac:dyDescent="0.25">
      <c r="A25" s="1">
        <v>43996</v>
      </c>
      <c r="B25" s="1">
        <v>44002</v>
      </c>
      <c r="C25" t="s">
        <v>25</v>
      </c>
    </row>
    <row r="26" spans="1:6" x14ac:dyDescent="0.25">
      <c r="A26" s="1">
        <v>44003</v>
      </c>
      <c r="B26" s="1">
        <v>44009</v>
      </c>
      <c r="C26" t="s">
        <v>26</v>
      </c>
    </row>
    <row r="27" spans="1:6" x14ac:dyDescent="0.25">
      <c r="A27" s="1">
        <v>44010</v>
      </c>
      <c r="B27" s="1">
        <v>44016</v>
      </c>
      <c r="C27" t="s">
        <v>27</v>
      </c>
    </row>
    <row r="28" spans="1:6" x14ac:dyDescent="0.25">
      <c r="A28" s="1">
        <v>44017</v>
      </c>
      <c r="B28" s="1">
        <v>44023</v>
      </c>
      <c r="C28" t="s">
        <v>28</v>
      </c>
    </row>
    <row r="29" spans="1:6" x14ac:dyDescent="0.25">
      <c r="A29" s="1">
        <v>44024</v>
      </c>
      <c r="B29" s="1">
        <v>44030</v>
      </c>
      <c r="C29" t="s">
        <v>29</v>
      </c>
    </row>
    <row r="30" spans="1:6" x14ac:dyDescent="0.25">
      <c r="A30" s="1">
        <v>44031</v>
      </c>
      <c r="B30" s="1">
        <v>44037</v>
      </c>
      <c r="C30" s="1" t="s">
        <v>137</v>
      </c>
    </row>
    <row r="31" spans="1:6" x14ac:dyDescent="0.25">
      <c r="A31" s="1">
        <v>44038</v>
      </c>
      <c r="B31" s="1">
        <v>44044</v>
      </c>
      <c r="C31" s="1" t="s">
        <v>138</v>
      </c>
    </row>
    <row r="32" spans="1:6" x14ac:dyDescent="0.25">
      <c r="A32" s="1">
        <v>44045</v>
      </c>
      <c r="B32" s="1">
        <v>44051</v>
      </c>
      <c r="C32" t="s">
        <v>139</v>
      </c>
      <c r="E32" s="1"/>
      <c r="F32" s="1"/>
    </row>
    <row r="33" spans="1:3" x14ac:dyDescent="0.25">
      <c r="A33" s="1">
        <v>44052</v>
      </c>
      <c r="B33" s="1">
        <v>44058</v>
      </c>
      <c r="C33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C3" sqref="C3:F11"/>
    </sheetView>
  </sheetViews>
  <sheetFormatPr baseColWidth="10" defaultRowHeight="15" x14ac:dyDescent="0.25"/>
  <cols>
    <col min="2" max="2" width="28.140625" customWidth="1"/>
  </cols>
  <sheetData>
    <row r="1" spans="1:12" x14ac:dyDescent="0.25">
      <c r="A1" t="s">
        <v>108</v>
      </c>
      <c r="B1" t="s">
        <v>109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 spans="1:12" x14ac:dyDescent="0.25">
      <c r="A2">
        <v>1</v>
      </c>
    </row>
    <row r="3" spans="1:12" x14ac:dyDescent="0.25">
      <c r="A3">
        <v>20024</v>
      </c>
      <c r="B3" t="s">
        <v>50</v>
      </c>
      <c r="C3" s="1">
        <v>43913</v>
      </c>
      <c r="D3" s="1">
        <v>43913</v>
      </c>
      <c r="E3" s="1">
        <v>43913</v>
      </c>
      <c r="F3" s="1">
        <v>43910</v>
      </c>
      <c r="G3" t="s">
        <v>41</v>
      </c>
      <c r="H3" t="s">
        <v>47</v>
      </c>
      <c r="I3" t="s">
        <v>47</v>
      </c>
      <c r="J3" t="s">
        <v>41</v>
      </c>
      <c r="K3" t="s">
        <v>41</v>
      </c>
      <c r="L3" t="s">
        <v>41</v>
      </c>
    </row>
    <row r="4" spans="1:12" x14ac:dyDescent="0.25">
      <c r="A4">
        <v>20027</v>
      </c>
      <c r="B4" t="s">
        <v>46</v>
      </c>
      <c r="C4" s="1">
        <v>43913</v>
      </c>
      <c r="D4" s="1">
        <v>43913</v>
      </c>
      <c r="E4" s="1">
        <v>43913</v>
      </c>
      <c r="F4" s="1">
        <v>43910</v>
      </c>
      <c r="G4" t="s">
        <v>41</v>
      </c>
      <c r="H4" t="s">
        <v>41</v>
      </c>
      <c r="I4" t="s">
        <v>41</v>
      </c>
      <c r="J4" t="s">
        <v>47</v>
      </c>
      <c r="K4" t="s">
        <v>41</v>
      </c>
      <c r="L4" t="s">
        <v>41</v>
      </c>
    </row>
    <row r="5" spans="1:12" x14ac:dyDescent="0.25">
      <c r="A5">
        <v>20029</v>
      </c>
      <c r="B5" t="s">
        <v>52</v>
      </c>
      <c r="C5" s="1">
        <v>43913</v>
      </c>
      <c r="D5" s="1">
        <v>43913</v>
      </c>
      <c r="E5" s="1">
        <v>43913</v>
      </c>
      <c r="F5" s="1">
        <v>43910</v>
      </c>
      <c r="L5" t="s">
        <v>41</v>
      </c>
    </row>
    <row r="6" spans="1:12" x14ac:dyDescent="0.25">
      <c r="A6">
        <v>20040</v>
      </c>
      <c r="B6" t="s">
        <v>53</v>
      </c>
      <c r="C6" s="1">
        <v>43913</v>
      </c>
      <c r="D6" s="1">
        <v>43913</v>
      </c>
      <c r="E6" s="1">
        <v>43913</v>
      </c>
      <c r="F6" s="1">
        <v>43910</v>
      </c>
      <c r="L6" t="s">
        <v>41</v>
      </c>
    </row>
    <row r="7" spans="1:12" x14ac:dyDescent="0.25">
      <c r="A7">
        <v>20041</v>
      </c>
      <c r="B7" t="s">
        <v>54</v>
      </c>
      <c r="C7" s="1">
        <v>43913</v>
      </c>
      <c r="D7" s="1">
        <v>43913</v>
      </c>
      <c r="E7" s="1">
        <v>43913</v>
      </c>
      <c r="F7" s="1">
        <v>43910</v>
      </c>
      <c r="G7" s="1">
        <v>44033</v>
      </c>
      <c r="H7" s="1">
        <v>43922</v>
      </c>
      <c r="I7" s="1">
        <v>43976</v>
      </c>
      <c r="J7" t="s">
        <v>47</v>
      </c>
      <c r="K7" t="s">
        <v>41</v>
      </c>
      <c r="L7" t="s">
        <v>41</v>
      </c>
    </row>
    <row r="8" spans="1:12" x14ac:dyDescent="0.25">
      <c r="A8">
        <v>20058</v>
      </c>
      <c r="B8" t="s">
        <v>55</v>
      </c>
      <c r="C8" s="1">
        <v>43913</v>
      </c>
      <c r="D8" s="1">
        <v>43913</v>
      </c>
      <c r="E8" s="1">
        <v>43913</v>
      </c>
      <c r="F8" s="1">
        <v>43910</v>
      </c>
      <c r="G8" s="1">
        <v>43945</v>
      </c>
      <c r="H8" s="1">
        <v>43945</v>
      </c>
      <c r="I8" t="s">
        <v>47</v>
      </c>
      <c r="J8" t="s">
        <v>47</v>
      </c>
      <c r="K8" t="s">
        <v>41</v>
      </c>
      <c r="L8" t="s">
        <v>41</v>
      </c>
    </row>
    <row r="9" spans="1:12" x14ac:dyDescent="0.25">
      <c r="A9">
        <v>20098</v>
      </c>
      <c r="B9" t="s">
        <v>57</v>
      </c>
      <c r="C9" s="1">
        <v>43913</v>
      </c>
      <c r="D9" s="1">
        <v>43913</v>
      </c>
      <c r="E9" s="1">
        <v>43913</v>
      </c>
      <c r="F9" s="1">
        <v>43910</v>
      </c>
      <c r="L9" t="s">
        <v>41</v>
      </c>
    </row>
    <row r="10" spans="1:12" x14ac:dyDescent="0.25">
      <c r="A10">
        <v>20109</v>
      </c>
      <c r="B10" t="s">
        <v>59</v>
      </c>
      <c r="C10" s="1">
        <v>43913</v>
      </c>
      <c r="D10" s="1">
        <v>43913</v>
      </c>
      <c r="E10" s="1">
        <v>43913</v>
      </c>
      <c r="F10" s="1">
        <v>43910</v>
      </c>
      <c r="G10" t="s">
        <v>41</v>
      </c>
      <c r="H10" t="s">
        <v>47</v>
      </c>
      <c r="I10" t="s">
        <v>47</v>
      </c>
      <c r="J10" t="s">
        <v>47</v>
      </c>
      <c r="K10" t="s">
        <v>41</v>
      </c>
      <c r="L10" t="s">
        <v>41</v>
      </c>
    </row>
    <row r="11" spans="1:12" x14ac:dyDescent="0.25">
      <c r="A11">
        <v>20116</v>
      </c>
      <c r="B11" t="s">
        <v>60</v>
      </c>
      <c r="C11" s="1">
        <v>43913</v>
      </c>
      <c r="D11" s="1">
        <v>43913</v>
      </c>
      <c r="E11" s="1">
        <v>43913</v>
      </c>
      <c r="F11" s="1">
        <v>43910</v>
      </c>
      <c r="G11" t="s">
        <v>47</v>
      </c>
      <c r="H11" t="s">
        <v>47</v>
      </c>
      <c r="I11" t="s">
        <v>47</v>
      </c>
      <c r="J11" t="s">
        <v>47</v>
      </c>
      <c r="K11" t="s">
        <v>41</v>
      </c>
      <c r="L11" t="s">
        <v>41</v>
      </c>
    </row>
    <row r="12" spans="1:12" x14ac:dyDescent="0.25">
      <c r="A12">
        <v>20139</v>
      </c>
      <c r="B12" t="s">
        <v>61</v>
      </c>
      <c r="C12" s="1">
        <v>43913</v>
      </c>
      <c r="D12" s="1">
        <v>43913</v>
      </c>
      <c r="E12" s="1">
        <v>43913</v>
      </c>
      <c r="F12" s="1">
        <v>43910</v>
      </c>
      <c r="L12" t="s">
        <v>41</v>
      </c>
    </row>
    <row r="13" spans="1:12" x14ac:dyDescent="0.25">
      <c r="A13">
        <v>20142</v>
      </c>
      <c r="B13" t="s">
        <v>62</v>
      </c>
      <c r="C13" s="1">
        <v>43913</v>
      </c>
      <c r="D13" s="1">
        <v>43913</v>
      </c>
      <c r="E13" s="1">
        <v>43913</v>
      </c>
      <c r="F13" s="1">
        <v>43910</v>
      </c>
      <c r="H13" s="1">
        <v>43970</v>
      </c>
      <c r="L13" t="s">
        <v>41</v>
      </c>
    </row>
    <row r="14" spans="1:12" x14ac:dyDescent="0.25">
      <c r="A14">
        <v>20163</v>
      </c>
      <c r="B14" t="s">
        <v>64</v>
      </c>
      <c r="C14" s="1">
        <v>43913</v>
      </c>
      <c r="D14" s="1">
        <v>43913</v>
      </c>
      <c r="E14" s="1">
        <v>43913</v>
      </c>
      <c r="F14" s="1">
        <v>43910</v>
      </c>
      <c r="H14" s="1">
        <v>43970</v>
      </c>
      <c r="L14" t="s">
        <v>41</v>
      </c>
    </row>
    <row r="15" spans="1:12" x14ac:dyDescent="0.25">
      <c r="A15">
        <v>20171</v>
      </c>
      <c r="B15" t="s">
        <v>66</v>
      </c>
      <c r="C15" s="1">
        <v>43913</v>
      </c>
      <c r="D15" s="1">
        <v>43913</v>
      </c>
      <c r="E15" s="1">
        <v>43913</v>
      </c>
      <c r="F15" s="1">
        <v>43910</v>
      </c>
      <c r="L15" t="s">
        <v>41</v>
      </c>
    </row>
    <row r="16" spans="1:12" x14ac:dyDescent="0.25">
      <c r="A16">
        <v>20177</v>
      </c>
      <c r="B16" t="s">
        <v>67</v>
      </c>
      <c r="C16" s="1">
        <v>43913</v>
      </c>
      <c r="D16" s="1">
        <v>43913</v>
      </c>
      <c r="E16" s="1">
        <v>43913</v>
      </c>
      <c r="F16" s="1">
        <v>43910</v>
      </c>
      <c r="G16" s="1">
        <v>44032</v>
      </c>
      <c r="H16" s="1">
        <v>43920</v>
      </c>
      <c r="I16" s="1">
        <v>44032</v>
      </c>
      <c r="J16" s="1">
        <v>43934</v>
      </c>
      <c r="K16" t="s">
        <v>41</v>
      </c>
      <c r="L16" t="s">
        <v>41</v>
      </c>
    </row>
    <row r="17" spans="1:12" x14ac:dyDescent="0.25">
      <c r="A17">
        <v>20182</v>
      </c>
      <c r="B17" t="s">
        <v>68</v>
      </c>
      <c r="C17" s="1">
        <v>43913</v>
      </c>
      <c r="D17" s="1">
        <v>43913</v>
      </c>
      <c r="E17" s="1">
        <v>43913</v>
      </c>
      <c r="F17" s="1">
        <v>43910</v>
      </c>
      <c r="L17" t="s">
        <v>41</v>
      </c>
    </row>
    <row r="18" spans="1:12" x14ac:dyDescent="0.25">
      <c r="A18">
        <v>20187</v>
      </c>
      <c r="B18" t="s">
        <v>69</v>
      </c>
      <c r="C18" s="1">
        <v>43913</v>
      </c>
      <c r="D18" s="1">
        <v>43913</v>
      </c>
      <c r="E18" s="1">
        <v>43913</v>
      </c>
      <c r="F18" s="1">
        <v>43910</v>
      </c>
      <c r="L18" t="s">
        <v>41</v>
      </c>
    </row>
    <row r="19" spans="1:12" x14ac:dyDescent="0.25">
      <c r="A19">
        <v>20206</v>
      </c>
      <c r="B19" t="s">
        <v>70</v>
      </c>
      <c r="C19" s="1">
        <v>43913</v>
      </c>
      <c r="D19" s="1">
        <v>43913</v>
      </c>
      <c r="E19" s="1">
        <v>43913</v>
      </c>
      <c r="F19" s="1">
        <v>43910</v>
      </c>
      <c r="G19" t="s">
        <v>41</v>
      </c>
      <c r="H19" t="s">
        <v>41</v>
      </c>
      <c r="I19" t="s">
        <v>41</v>
      </c>
      <c r="J19" t="s">
        <v>47</v>
      </c>
      <c r="K19" t="s">
        <v>41</v>
      </c>
      <c r="L19" t="s">
        <v>41</v>
      </c>
    </row>
    <row r="20" spans="1:12" x14ac:dyDescent="0.25">
      <c r="A20">
        <v>20220</v>
      </c>
      <c r="B20" t="s">
        <v>71</v>
      </c>
      <c r="C20" s="1">
        <v>43913</v>
      </c>
      <c r="D20" s="1">
        <v>43913</v>
      </c>
      <c r="E20" s="1">
        <v>43913</v>
      </c>
      <c r="F20" s="1">
        <v>43910</v>
      </c>
      <c r="L20" t="s">
        <v>41</v>
      </c>
    </row>
    <row r="21" spans="1:12" x14ac:dyDescent="0.25">
      <c r="A21">
        <v>20228</v>
      </c>
      <c r="B21" t="s">
        <v>72</v>
      </c>
      <c r="C21" s="1">
        <v>43913</v>
      </c>
      <c r="D21" s="1">
        <v>43913</v>
      </c>
      <c r="E21" s="1">
        <v>43913</v>
      </c>
      <c r="F21" s="1">
        <v>43910</v>
      </c>
      <c r="L21" t="s">
        <v>41</v>
      </c>
    </row>
    <row r="22" spans="1:12" x14ac:dyDescent="0.25">
      <c r="A22">
        <v>20234</v>
      </c>
      <c r="B22" t="s">
        <v>73</v>
      </c>
      <c r="C22" s="1">
        <v>43913</v>
      </c>
      <c r="D22" s="1">
        <v>43913</v>
      </c>
      <c r="E22" s="1">
        <v>43913</v>
      </c>
      <c r="F22" s="1">
        <v>43910</v>
      </c>
      <c r="K22" s="1">
        <v>44032</v>
      </c>
      <c r="L22" t="s">
        <v>41</v>
      </c>
    </row>
    <row r="23" spans="1:12" x14ac:dyDescent="0.25">
      <c r="A23">
        <v>20244</v>
      </c>
      <c r="B23" t="s">
        <v>74</v>
      </c>
      <c r="C23" s="1">
        <v>43913</v>
      </c>
      <c r="D23" s="1">
        <v>43913</v>
      </c>
      <c r="E23" s="1">
        <v>43913</v>
      </c>
      <c r="F23" s="1">
        <v>43910</v>
      </c>
      <c r="L23" t="s">
        <v>41</v>
      </c>
    </row>
    <row r="24" spans="1:12" x14ac:dyDescent="0.25">
      <c r="A24">
        <v>20249</v>
      </c>
      <c r="B24" t="s">
        <v>75</v>
      </c>
      <c r="C24" s="1">
        <v>43913</v>
      </c>
      <c r="D24" s="1">
        <v>43913</v>
      </c>
      <c r="E24" s="1">
        <v>43913</v>
      </c>
      <c r="F24" s="1">
        <v>43910</v>
      </c>
      <c r="L24" t="s">
        <v>41</v>
      </c>
    </row>
    <row r="25" spans="1:12" x14ac:dyDescent="0.25">
      <c r="A25">
        <v>20276</v>
      </c>
      <c r="B25" t="s">
        <v>76</v>
      </c>
      <c r="C25" s="1">
        <v>43913</v>
      </c>
      <c r="D25" s="1">
        <v>43913</v>
      </c>
      <c r="E25" s="1">
        <v>43913</v>
      </c>
      <c r="F25" s="1">
        <v>43910</v>
      </c>
      <c r="L25" t="s">
        <v>41</v>
      </c>
    </row>
    <row r="26" spans="1:12" x14ac:dyDescent="0.25">
      <c r="A26">
        <v>20311</v>
      </c>
      <c r="B26" t="s">
        <v>77</v>
      </c>
      <c r="C26" s="1">
        <v>43913</v>
      </c>
      <c r="D26" s="1">
        <v>43913</v>
      </c>
      <c r="E26" s="1">
        <v>43913</v>
      </c>
      <c r="F26" s="1">
        <v>43910</v>
      </c>
      <c r="L26" t="s">
        <v>41</v>
      </c>
    </row>
    <row r="27" spans="1:12" x14ac:dyDescent="0.25">
      <c r="A27">
        <v>20313</v>
      </c>
      <c r="B27" t="s">
        <v>78</v>
      </c>
      <c r="C27" s="1">
        <v>43913</v>
      </c>
      <c r="D27" s="1">
        <v>43913</v>
      </c>
      <c r="E27" s="1">
        <v>43913</v>
      </c>
      <c r="F27" s="1">
        <v>43910</v>
      </c>
      <c r="G27" t="s">
        <v>47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</row>
    <row r="28" spans="1:12" x14ac:dyDescent="0.25">
      <c r="A28">
        <v>20322</v>
      </c>
      <c r="B28" t="s">
        <v>79</v>
      </c>
      <c r="C28" s="1">
        <v>43913</v>
      </c>
      <c r="D28" s="1">
        <v>43913</v>
      </c>
      <c r="E28" s="1">
        <v>43913</v>
      </c>
      <c r="F28" s="1">
        <v>43910</v>
      </c>
      <c r="H28" s="1">
        <v>43970</v>
      </c>
      <c r="L28" t="s">
        <v>41</v>
      </c>
    </row>
    <row r="29" spans="1:12" x14ac:dyDescent="0.25">
      <c r="A29">
        <v>20326</v>
      </c>
      <c r="B29" t="s">
        <v>80</v>
      </c>
      <c r="C29" s="1">
        <v>43913</v>
      </c>
      <c r="D29" s="1">
        <v>43913</v>
      </c>
      <c r="E29" s="1">
        <v>43913</v>
      </c>
      <c r="F29" s="1">
        <v>43910</v>
      </c>
      <c r="L29" t="s">
        <v>41</v>
      </c>
    </row>
    <row r="30" spans="1:12" x14ac:dyDescent="0.25">
      <c r="A30">
        <v>20330</v>
      </c>
      <c r="B30" t="s">
        <v>81</v>
      </c>
      <c r="C30" s="1">
        <v>43913</v>
      </c>
      <c r="D30" s="1">
        <v>43913</v>
      </c>
      <c r="E30" s="1">
        <v>43913</v>
      </c>
      <c r="F30" s="1">
        <v>43910</v>
      </c>
      <c r="L30" t="s">
        <v>41</v>
      </c>
    </row>
    <row r="31" spans="1:12" x14ac:dyDescent="0.25">
      <c r="A31">
        <v>20354</v>
      </c>
      <c r="B31" t="s">
        <v>83</v>
      </c>
      <c r="C31" s="1">
        <v>43913</v>
      </c>
      <c r="D31" s="1">
        <v>43913</v>
      </c>
      <c r="E31" s="1">
        <v>43913</v>
      </c>
      <c r="F31" s="1">
        <v>43910</v>
      </c>
      <c r="L31" t="s">
        <v>41</v>
      </c>
    </row>
    <row r="32" spans="1:12" x14ac:dyDescent="0.25">
      <c r="A32">
        <v>20355</v>
      </c>
      <c r="B32" t="s">
        <v>84</v>
      </c>
      <c r="C32" s="1">
        <v>43913</v>
      </c>
      <c r="D32" s="1">
        <v>43913</v>
      </c>
      <c r="E32" s="1">
        <v>43913</v>
      </c>
      <c r="F32" s="1">
        <v>43910</v>
      </c>
      <c r="L32" t="s">
        <v>41</v>
      </c>
    </row>
    <row r="33" spans="1:12" x14ac:dyDescent="0.25">
      <c r="A33">
        <v>20374</v>
      </c>
      <c r="B33" t="s">
        <v>85</v>
      </c>
      <c r="C33" s="1">
        <v>43913</v>
      </c>
      <c r="D33" s="1">
        <v>43913</v>
      </c>
      <c r="E33" s="1">
        <v>43913</v>
      </c>
      <c r="F33" s="1">
        <v>43910</v>
      </c>
      <c r="G33" s="1">
        <v>44029</v>
      </c>
      <c r="H33" s="1">
        <v>43953</v>
      </c>
      <c r="I33" t="s">
        <v>41</v>
      </c>
      <c r="J33" t="s">
        <v>47</v>
      </c>
      <c r="K33" t="s">
        <v>47</v>
      </c>
      <c r="L33" t="s">
        <v>41</v>
      </c>
    </row>
    <row r="34" spans="1:12" x14ac:dyDescent="0.25">
      <c r="A34">
        <v>20396</v>
      </c>
      <c r="B34" t="s">
        <v>88</v>
      </c>
      <c r="C34" s="1">
        <v>43913</v>
      </c>
      <c r="D34" s="1">
        <v>43913</v>
      </c>
      <c r="E34" s="1">
        <v>43913</v>
      </c>
      <c r="F34" s="1">
        <v>43910</v>
      </c>
      <c r="L34" t="s">
        <v>41</v>
      </c>
    </row>
    <row r="35" spans="1:12" x14ac:dyDescent="0.25">
      <c r="A35">
        <v>20406</v>
      </c>
      <c r="B35" t="s">
        <v>86</v>
      </c>
      <c r="C35" s="1">
        <v>43913</v>
      </c>
      <c r="D35" s="1">
        <v>43913</v>
      </c>
      <c r="E35" s="1">
        <v>43913</v>
      </c>
      <c r="F35" s="1">
        <v>43910</v>
      </c>
      <c r="G35" t="s">
        <v>47</v>
      </c>
      <c r="H35" s="1">
        <v>43933</v>
      </c>
      <c r="I35" t="s">
        <v>41</v>
      </c>
      <c r="J35" t="s">
        <v>47</v>
      </c>
      <c r="K35" t="s">
        <v>41</v>
      </c>
      <c r="L35" t="s">
        <v>41</v>
      </c>
    </row>
    <row r="36" spans="1:12" x14ac:dyDescent="0.25">
      <c r="A36">
        <v>20416</v>
      </c>
      <c r="B36" t="s">
        <v>87</v>
      </c>
      <c r="C36" s="1">
        <v>43913</v>
      </c>
      <c r="D36" s="1">
        <v>43913</v>
      </c>
      <c r="E36" s="1">
        <v>43913</v>
      </c>
      <c r="F36" s="1">
        <v>43910</v>
      </c>
      <c r="L36" t="s">
        <v>41</v>
      </c>
    </row>
    <row r="37" spans="1:12" x14ac:dyDescent="0.25">
      <c r="A37">
        <v>20425</v>
      </c>
      <c r="B37" t="s">
        <v>89</v>
      </c>
      <c r="C37" s="1">
        <v>43913</v>
      </c>
      <c r="D37" s="1">
        <v>43913</v>
      </c>
      <c r="E37" s="1">
        <v>43913</v>
      </c>
      <c r="F37" s="1">
        <v>43910</v>
      </c>
      <c r="L37" t="s">
        <v>41</v>
      </c>
    </row>
    <row r="38" spans="1:12" x14ac:dyDescent="0.25">
      <c r="A38">
        <v>20431</v>
      </c>
      <c r="B38" t="s">
        <v>90</v>
      </c>
      <c r="C38" s="1">
        <v>43913</v>
      </c>
      <c r="D38" s="1">
        <v>43913</v>
      </c>
      <c r="E38" s="1">
        <v>43913</v>
      </c>
      <c r="F38" s="1">
        <v>43910</v>
      </c>
      <c r="G38" t="s">
        <v>47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</row>
    <row r="39" spans="1:12" x14ac:dyDescent="0.25">
      <c r="A39">
        <v>20434</v>
      </c>
      <c r="B39" t="s">
        <v>91</v>
      </c>
      <c r="C39" s="1">
        <v>43913</v>
      </c>
      <c r="D39" s="1">
        <v>43913</v>
      </c>
      <c r="E39" s="1">
        <v>43913</v>
      </c>
      <c r="F39" s="1">
        <v>43910</v>
      </c>
      <c r="H39" s="1">
        <v>43970</v>
      </c>
      <c r="L39" t="s">
        <v>41</v>
      </c>
    </row>
    <row r="40" spans="1:12" x14ac:dyDescent="0.25">
      <c r="A40">
        <v>20436</v>
      </c>
      <c r="B40" t="s">
        <v>92</v>
      </c>
      <c r="C40" s="1">
        <v>43913</v>
      </c>
      <c r="D40" s="1">
        <v>43913</v>
      </c>
      <c r="E40" s="1">
        <v>43913</v>
      </c>
      <c r="F40" s="1">
        <v>43910</v>
      </c>
      <c r="L40" t="s">
        <v>41</v>
      </c>
    </row>
    <row r="41" spans="1:12" x14ac:dyDescent="0.25">
      <c r="A41">
        <v>20438</v>
      </c>
      <c r="B41" t="s">
        <v>93</v>
      </c>
      <c r="C41" s="1">
        <v>43913</v>
      </c>
      <c r="D41" s="1">
        <v>43913</v>
      </c>
      <c r="E41" s="1">
        <v>43913</v>
      </c>
      <c r="F41" s="1">
        <v>43910</v>
      </c>
      <c r="L41" t="s">
        <v>41</v>
      </c>
    </row>
    <row r="42" spans="1:12" x14ac:dyDescent="0.25">
      <c r="A42">
        <v>20478</v>
      </c>
      <c r="B42" t="s">
        <v>95</v>
      </c>
      <c r="C42" s="1">
        <v>43913</v>
      </c>
      <c r="D42" s="1">
        <v>43913</v>
      </c>
      <c r="E42" s="1">
        <v>43913</v>
      </c>
      <c r="F42" s="1">
        <v>43910</v>
      </c>
      <c r="L42" t="s">
        <v>41</v>
      </c>
    </row>
    <row r="43" spans="1:12" x14ac:dyDescent="0.25">
      <c r="A43">
        <v>20490</v>
      </c>
      <c r="B43" t="s">
        <v>96</v>
      </c>
      <c r="C43" s="1">
        <v>43913</v>
      </c>
      <c r="D43" s="1">
        <v>43913</v>
      </c>
      <c r="E43" s="1">
        <v>43913</v>
      </c>
      <c r="F43" s="1">
        <v>43910</v>
      </c>
      <c r="G43" t="s">
        <v>47</v>
      </c>
      <c r="H43" s="1">
        <v>43970</v>
      </c>
      <c r="I43" t="s">
        <v>47</v>
      </c>
      <c r="J43" t="s">
        <v>47</v>
      </c>
      <c r="K43" t="s">
        <v>41</v>
      </c>
      <c r="L43" t="s">
        <v>41</v>
      </c>
    </row>
    <row r="44" spans="1:12" x14ac:dyDescent="0.25">
      <c r="A44">
        <v>20527</v>
      </c>
      <c r="B44" t="s">
        <v>97</v>
      </c>
      <c r="C44" s="1">
        <v>43913</v>
      </c>
      <c r="D44" s="1">
        <v>43913</v>
      </c>
      <c r="E44" s="1">
        <v>43913</v>
      </c>
      <c r="F44" s="1">
        <v>43910</v>
      </c>
      <c r="L44" t="s">
        <v>41</v>
      </c>
    </row>
    <row r="45" spans="1:12" x14ac:dyDescent="0.25">
      <c r="A45">
        <v>20545</v>
      </c>
      <c r="B45" t="s">
        <v>99</v>
      </c>
      <c r="C45" s="1">
        <v>43913</v>
      </c>
      <c r="D45" s="1">
        <v>43913</v>
      </c>
      <c r="E45" s="1">
        <v>43913</v>
      </c>
      <c r="F45" s="1">
        <v>43910</v>
      </c>
      <c r="G45" s="1">
        <v>44004</v>
      </c>
      <c r="H45" s="1">
        <v>43922</v>
      </c>
      <c r="I45" s="1">
        <v>43939</v>
      </c>
      <c r="J45" t="s">
        <v>47</v>
      </c>
      <c r="K45" t="s">
        <v>41</v>
      </c>
      <c r="L45" t="s">
        <v>41</v>
      </c>
    </row>
    <row r="46" spans="1:12" x14ac:dyDescent="0.25">
      <c r="A46">
        <v>20558</v>
      </c>
      <c r="B46" t="s">
        <v>102</v>
      </c>
      <c r="C46" s="1">
        <v>43913</v>
      </c>
      <c r="D46" s="1">
        <v>43913</v>
      </c>
      <c r="E46" s="1">
        <v>43913</v>
      </c>
      <c r="F46" s="1">
        <v>43910</v>
      </c>
      <c r="G46" s="1">
        <v>43952</v>
      </c>
      <c r="H46" s="1">
        <v>43952</v>
      </c>
      <c r="J46" s="1">
        <v>43952</v>
      </c>
      <c r="L46" t="s">
        <v>41</v>
      </c>
    </row>
    <row r="47" spans="1:12" x14ac:dyDescent="0.25">
      <c r="A47">
        <v>21010</v>
      </c>
      <c r="B47" t="s">
        <v>40</v>
      </c>
      <c r="C47" s="1">
        <v>43913</v>
      </c>
      <c r="D47" s="1">
        <v>43913</v>
      </c>
      <c r="E47" s="1">
        <v>43913</v>
      </c>
      <c r="F47" s="1">
        <v>43910</v>
      </c>
      <c r="G47" s="1">
        <v>43934</v>
      </c>
      <c r="H47" t="s">
        <v>41</v>
      </c>
      <c r="I47" s="1">
        <v>43931</v>
      </c>
      <c r="J47" t="s">
        <v>41</v>
      </c>
      <c r="K47" s="1">
        <v>43936</v>
      </c>
      <c r="L47" t="s">
        <v>41</v>
      </c>
    </row>
    <row r="48" spans="1:12" x14ac:dyDescent="0.25">
      <c r="A48">
        <v>21013</v>
      </c>
      <c r="B48" t="s">
        <v>42</v>
      </c>
      <c r="C48" s="1">
        <v>43913</v>
      </c>
      <c r="D48" s="1">
        <v>43913</v>
      </c>
      <c r="E48" s="1">
        <v>43913</v>
      </c>
      <c r="F48" s="1">
        <v>43910</v>
      </c>
      <c r="G48" s="1">
        <v>43934</v>
      </c>
      <c r="H48" t="s">
        <v>41</v>
      </c>
      <c r="I48" s="1">
        <v>44028</v>
      </c>
      <c r="J48" t="s">
        <v>41</v>
      </c>
      <c r="K48" t="s">
        <v>41</v>
      </c>
      <c r="L48" t="s">
        <v>41</v>
      </c>
    </row>
    <row r="49" spans="1:12" x14ac:dyDescent="0.25">
      <c r="A49">
        <v>21027</v>
      </c>
      <c r="B49" t="s">
        <v>43</v>
      </c>
      <c r="C49" s="1">
        <v>43913</v>
      </c>
      <c r="D49" s="1">
        <v>43913</v>
      </c>
      <c r="E49" s="1">
        <v>43913</v>
      </c>
      <c r="F49" s="1">
        <v>43910</v>
      </c>
      <c r="G49" s="1">
        <v>43934</v>
      </c>
      <c r="H49" s="1">
        <v>43934</v>
      </c>
      <c r="I49" s="1">
        <v>43934</v>
      </c>
      <c r="J49" s="1">
        <v>43930</v>
      </c>
      <c r="K49" t="s">
        <v>41</v>
      </c>
      <c r="L49" t="s">
        <v>41</v>
      </c>
    </row>
    <row r="50" spans="1:12" x14ac:dyDescent="0.25">
      <c r="A50">
        <v>21035</v>
      </c>
      <c r="B50" t="s">
        <v>48</v>
      </c>
      <c r="C50" s="1">
        <v>43913</v>
      </c>
      <c r="D50" s="1">
        <v>43913</v>
      </c>
      <c r="E50" s="1">
        <v>43913</v>
      </c>
      <c r="F50" s="1">
        <v>43910</v>
      </c>
      <c r="G50" s="1">
        <v>43934</v>
      </c>
      <c r="L50" t="s">
        <v>41</v>
      </c>
    </row>
    <row r="51" spans="1:12" x14ac:dyDescent="0.25">
      <c r="A51">
        <v>21036</v>
      </c>
      <c r="B51" t="s">
        <v>49</v>
      </c>
      <c r="C51" s="1">
        <v>43913</v>
      </c>
      <c r="D51" s="1">
        <v>43913</v>
      </c>
      <c r="E51" s="1">
        <v>43913</v>
      </c>
      <c r="F51" s="1">
        <v>43910</v>
      </c>
      <c r="G51" s="1">
        <v>43934</v>
      </c>
      <c r="L51" t="s">
        <v>41</v>
      </c>
    </row>
    <row r="52" spans="1:12" x14ac:dyDescent="0.25">
      <c r="A52">
        <v>21046</v>
      </c>
      <c r="B52" t="s">
        <v>44</v>
      </c>
      <c r="C52" s="1">
        <v>43913</v>
      </c>
      <c r="D52" s="1">
        <v>43913</v>
      </c>
      <c r="E52" s="1">
        <v>43913</v>
      </c>
      <c r="F52" s="1">
        <v>43910</v>
      </c>
      <c r="G52" s="1">
        <v>43934</v>
      </c>
      <c r="H52" t="s">
        <v>41</v>
      </c>
      <c r="I52" s="1">
        <v>44029</v>
      </c>
      <c r="J52" t="s">
        <v>41</v>
      </c>
      <c r="K52" t="s">
        <v>41</v>
      </c>
      <c r="L52" t="s">
        <v>45</v>
      </c>
    </row>
    <row r="53" spans="1:12" x14ac:dyDescent="0.25">
      <c r="A53">
        <v>21061</v>
      </c>
      <c r="B53" t="s">
        <v>51</v>
      </c>
      <c r="C53" s="1">
        <v>43913</v>
      </c>
      <c r="D53" s="1">
        <v>43913</v>
      </c>
      <c r="E53" s="1">
        <v>43913</v>
      </c>
      <c r="F53" s="1">
        <v>43910</v>
      </c>
      <c r="G53" s="1">
        <v>43934</v>
      </c>
      <c r="L53" t="s">
        <v>41</v>
      </c>
    </row>
    <row r="54" spans="1:12" x14ac:dyDescent="0.25">
      <c r="A54">
        <v>21103</v>
      </c>
      <c r="B54" t="s">
        <v>56</v>
      </c>
      <c r="C54" s="1">
        <v>43913</v>
      </c>
      <c r="D54" s="1">
        <v>43913</v>
      </c>
      <c r="E54" s="1">
        <v>43913</v>
      </c>
      <c r="F54" s="1">
        <v>43910</v>
      </c>
      <c r="G54" s="1">
        <v>43934</v>
      </c>
      <c r="H54" t="s">
        <v>41</v>
      </c>
      <c r="I54" t="s">
        <v>47</v>
      </c>
      <c r="J54" t="s">
        <v>47</v>
      </c>
      <c r="K54" t="s">
        <v>41</v>
      </c>
      <c r="L54" t="s">
        <v>41</v>
      </c>
    </row>
    <row r="55" spans="1:12" x14ac:dyDescent="0.25">
      <c r="A55">
        <v>21120</v>
      </c>
      <c r="B55" t="s">
        <v>58</v>
      </c>
      <c r="C55" s="1">
        <v>43913</v>
      </c>
      <c r="D55" s="1">
        <v>43913</v>
      </c>
      <c r="E55" s="1">
        <v>43913</v>
      </c>
      <c r="F55" s="1">
        <v>43910</v>
      </c>
      <c r="G55" s="1">
        <v>43934</v>
      </c>
      <c r="L55" t="s">
        <v>41</v>
      </c>
    </row>
    <row r="56" spans="1:12" x14ac:dyDescent="0.25">
      <c r="A56">
        <v>21124</v>
      </c>
      <c r="B56" t="s">
        <v>63</v>
      </c>
      <c r="C56" s="1">
        <v>43913</v>
      </c>
      <c r="D56" s="1">
        <v>43913</v>
      </c>
      <c r="E56" s="1">
        <v>43913</v>
      </c>
      <c r="F56" s="1">
        <v>43910</v>
      </c>
      <c r="G56" s="1">
        <v>43934</v>
      </c>
      <c r="L56" t="s">
        <v>41</v>
      </c>
    </row>
    <row r="57" spans="1:12" x14ac:dyDescent="0.25">
      <c r="A57">
        <v>21129</v>
      </c>
      <c r="B57" t="s">
        <v>65</v>
      </c>
      <c r="C57" s="1">
        <v>43913</v>
      </c>
      <c r="D57" s="1">
        <v>43913</v>
      </c>
      <c r="E57" s="1">
        <v>43913</v>
      </c>
      <c r="F57" s="1">
        <v>43910</v>
      </c>
      <c r="G57" s="1">
        <v>43934</v>
      </c>
      <c r="L57" t="s">
        <v>41</v>
      </c>
    </row>
    <row r="58" spans="1:12" x14ac:dyDescent="0.25">
      <c r="A58">
        <v>21145</v>
      </c>
      <c r="B58" t="s">
        <v>82</v>
      </c>
      <c r="C58" s="1">
        <v>43913</v>
      </c>
      <c r="D58" s="1">
        <v>43913</v>
      </c>
      <c r="E58" s="1">
        <v>43913</v>
      </c>
      <c r="F58" s="1">
        <v>43910</v>
      </c>
      <c r="G58" s="1">
        <v>43934</v>
      </c>
      <c r="L58" t="s">
        <v>41</v>
      </c>
    </row>
    <row r="59" spans="1:12" x14ac:dyDescent="0.25">
      <c r="A59">
        <v>21149</v>
      </c>
      <c r="B59" t="s">
        <v>94</v>
      </c>
      <c r="C59" s="1">
        <v>43913</v>
      </c>
      <c r="D59" s="1">
        <v>43913</v>
      </c>
      <c r="E59" s="1">
        <v>43913</v>
      </c>
      <c r="F59" s="1">
        <v>43910</v>
      </c>
      <c r="G59" s="1">
        <v>43934</v>
      </c>
      <c r="H59" t="s">
        <v>41</v>
      </c>
      <c r="I59" t="s">
        <v>47</v>
      </c>
      <c r="J59" t="s">
        <v>41</v>
      </c>
      <c r="K59" t="s">
        <v>41</v>
      </c>
      <c r="L59" t="s">
        <v>41</v>
      </c>
    </row>
    <row r="60" spans="1:12" x14ac:dyDescent="0.25">
      <c r="A60">
        <v>21156</v>
      </c>
      <c r="B60" t="s">
        <v>98</v>
      </c>
      <c r="C60" s="1">
        <v>43913</v>
      </c>
      <c r="D60" s="1">
        <v>43913</v>
      </c>
      <c r="E60" s="1">
        <v>43913</v>
      </c>
      <c r="F60" s="1">
        <v>43910</v>
      </c>
      <c r="G60" s="1">
        <v>43934</v>
      </c>
      <c r="L60" t="s">
        <v>45</v>
      </c>
    </row>
    <row r="61" spans="1:12" x14ac:dyDescent="0.25">
      <c r="A61">
        <v>21161</v>
      </c>
      <c r="B61" t="s">
        <v>100</v>
      </c>
      <c r="C61" s="1">
        <v>43913</v>
      </c>
      <c r="D61" s="1">
        <v>43913</v>
      </c>
      <c r="E61" s="1">
        <v>43913</v>
      </c>
      <c r="F61" s="1">
        <v>43910</v>
      </c>
      <c r="G61" s="1">
        <v>43934</v>
      </c>
      <c r="H61" t="s">
        <v>41</v>
      </c>
      <c r="I61" t="s">
        <v>41</v>
      </c>
      <c r="J61" t="s">
        <v>47</v>
      </c>
      <c r="K61" t="s">
        <v>41</v>
      </c>
      <c r="L61" t="s">
        <v>41</v>
      </c>
    </row>
    <row r="62" spans="1:12" x14ac:dyDescent="0.25">
      <c r="A62">
        <v>21177</v>
      </c>
      <c r="B62" t="s">
        <v>101</v>
      </c>
      <c r="C62" s="1">
        <v>43913</v>
      </c>
      <c r="D62" s="1">
        <v>43913</v>
      </c>
      <c r="E62" s="1">
        <v>43913</v>
      </c>
      <c r="F62" s="1">
        <v>43910</v>
      </c>
      <c r="G62" s="1">
        <v>43934</v>
      </c>
      <c r="L62" t="s">
        <v>41</v>
      </c>
    </row>
    <row r="63" spans="1:12" x14ac:dyDescent="0.25">
      <c r="A63">
        <v>21195</v>
      </c>
      <c r="B63" t="s">
        <v>103</v>
      </c>
      <c r="C63" s="1">
        <v>43913</v>
      </c>
      <c r="D63" s="1">
        <v>43913</v>
      </c>
      <c r="E63" s="1">
        <v>43913</v>
      </c>
      <c r="F63" s="1">
        <v>43910</v>
      </c>
      <c r="G63" s="1">
        <v>43934</v>
      </c>
      <c r="H63" s="1">
        <v>44012</v>
      </c>
      <c r="L63" t="s">
        <v>41</v>
      </c>
    </row>
    <row r="64" spans="1:12" x14ac:dyDescent="0.25">
      <c r="A64">
        <v>21205</v>
      </c>
      <c r="B64" t="s">
        <v>104</v>
      </c>
      <c r="C64" s="1">
        <v>43913</v>
      </c>
      <c r="D64" s="1">
        <v>43913</v>
      </c>
      <c r="E64" s="1">
        <v>43913</v>
      </c>
      <c r="F64" s="1">
        <v>43910</v>
      </c>
      <c r="G64" s="1">
        <v>43934</v>
      </c>
      <c r="L64" t="s">
        <v>41</v>
      </c>
    </row>
    <row r="65" spans="1:12" x14ac:dyDescent="0.25">
      <c r="A65">
        <v>21209</v>
      </c>
      <c r="B65" t="s">
        <v>105</v>
      </c>
      <c r="C65" s="1">
        <v>43913</v>
      </c>
      <c r="D65" s="1">
        <v>43913</v>
      </c>
      <c r="E65" s="1">
        <v>43913</v>
      </c>
      <c r="F65" s="1">
        <v>43910</v>
      </c>
      <c r="G65" s="1">
        <v>43934</v>
      </c>
      <c r="L65" t="s">
        <v>41</v>
      </c>
    </row>
    <row r="66" spans="1:12" x14ac:dyDescent="0.25">
      <c r="A66">
        <v>21214</v>
      </c>
      <c r="B66" t="s">
        <v>106</v>
      </c>
      <c r="C66" s="1">
        <v>43913</v>
      </c>
      <c r="D66" s="1">
        <v>43913</v>
      </c>
      <c r="E66" s="1">
        <v>43913</v>
      </c>
      <c r="F66" s="1">
        <v>43910</v>
      </c>
      <c r="G66" s="1">
        <v>43934</v>
      </c>
      <c r="H66" t="s">
        <v>41</v>
      </c>
      <c r="I66" t="s">
        <v>41</v>
      </c>
      <c r="J66" t="s">
        <v>47</v>
      </c>
      <c r="K66" t="s">
        <v>41</v>
      </c>
      <c r="L66" t="s">
        <v>41</v>
      </c>
    </row>
    <row r="67" spans="1:12" x14ac:dyDescent="0.25">
      <c r="A67">
        <v>21217</v>
      </c>
      <c r="B67" t="s">
        <v>107</v>
      </c>
      <c r="C67" s="1">
        <v>43913</v>
      </c>
      <c r="D67" s="1">
        <v>43913</v>
      </c>
      <c r="E67" s="1">
        <v>43913</v>
      </c>
      <c r="F67" s="1">
        <v>43910</v>
      </c>
      <c r="G67" s="1">
        <v>43934</v>
      </c>
      <c r="L67" t="s">
        <v>41</v>
      </c>
    </row>
  </sheetData>
  <sortState ref="A2:L66">
    <sortCondition ref="A2:A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5"/>
  <sheetViews>
    <sheetView workbookViewId="0">
      <selection activeCell="I3" sqref="I3"/>
    </sheetView>
  </sheetViews>
  <sheetFormatPr baseColWidth="10" defaultRowHeight="15" x14ac:dyDescent="0.25"/>
  <cols>
    <col min="2" max="2" width="25" customWidth="1"/>
  </cols>
  <sheetData>
    <row r="1" spans="1:35" x14ac:dyDescent="0.25">
      <c r="C1" s="1">
        <v>43831</v>
      </c>
      <c r="D1" s="1">
        <f>C2+1</f>
        <v>43835</v>
      </c>
      <c r="E1" s="1">
        <f t="shared" ref="E1:AE1" si="0">D2+1</f>
        <v>43842</v>
      </c>
      <c r="F1" s="1">
        <f t="shared" si="0"/>
        <v>43849</v>
      </c>
      <c r="G1" s="1">
        <f t="shared" si="0"/>
        <v>43856</v>
      </c>
      <c r="H1" s="1">
        <f t="shared" si="0"/>
        <v>43863</v>
      </c>
      <c r="I1" s="1">
        <f t="shared" si="0"/>
        <v>43870</v>
      </c>
      <c r="J1" s="1">
        <f t="shared" si="0"/>
        <v>43877</v>
      </c>
      <c r="K1" s="1">
        <f t="shared" si="0"/>
        <v>43884</v>
      </c>
      <c r="L1" s="1">
        <f t="shared" si="0"/>
        <v>43891</v>
      </c>
      <c r="M1" s="1">
        <f t="shared" si="0"/>
        <v>43898</v>
      </c>
      <c r="N1" s="1">
        <f t="shared" si="0"/>
        <v>43905</v>
      </c>
      <c r="O1" s="1">
        <f t="shared" si="0"/>
        <v>43912</v>
      </c>
      <c r="P1" s="1">
        <f t="shared" si="0"/>
        <v>43919</v>
      </c>
      <c r="Q1" s="1">
        <f t="shared" si="0"/>
        <v>43926</v>
      </c>
      <c r="R1" s="1">
        <f t="shared" si="0"/>
        <v>43933</v>
      </c>
      <c r="S1" s="1">
        <f t="shared" si="0"/>
        <v>43940</v>
      </c>
      <c r="T1" s="1">
        <f t="shared" si="0"/>
        <v>43947</v>
      </c>
      <c r="U1" s="1">
        <f t="shared" si="0"/>
        <v>43954</v>
      </c>
      <c r="V1" s="1">
        <f t="shared" si="0"/>
        <v>43961</v>
      </c>
      <c r="W1" s="1">
        <f t="shared" si="0"/>
        <v>43968</v>
      </c>
      <c r="X1" s="1">
        <f t="shared" si="0"/>
        <v>43975</v>
      </c>
      <c r="Y1" s="1">
        <f t="shared" si="0"/>
        <v>43982</v>
      </c>
      <c r="Z1" s="1">
        <f t="shared" si="0"/>
        <v>43989</v>
      </c>
      <c r="AA1" s="1">
        <f t="shared" si="0"/>
        <v>43996</v>
      </c>
      <c r="AB1" s="1">
        <f t="shared" si="0"/>
        <v>44003</v>
      </c>
      <c r="AC1" s="1">
        <f t="shared" si="0"/>
        <v>44010</v>
      </c>
      <c r="AD1" s="1">
        <f t="shared" si="0"/>
        <v>44017</v>
      </c>
      <c r="AE1" s="1">
        <f t="shared" si="0"/>
        <v>44024</v>
      </c>
      <c r="AF1" s="1">
        <f t="shared" ref="AF1" si="1">AE2+1</f>
        <v>44031</v>
      </c>
      <c r="AG1" s="1">
        <f t="shared" ref="AG1" si="2">AF2+1</f>
        <v>44038</v>
      </c>
      <c r="AH1" s="1">
        <f t="shared" ref="AH1" si="3">AG2+1</f>
        <v>44045</v>
      </c>
      <c r="AI1" s="1">
        <f t="shared" ref="AI1" si="4">AH2+1</f>
        <v>44052</v>
      </c>
    </row>
    <row r="2" spans="1:35" x14ac:dyDescent="0.25">
      <c r="C2" s="1">
        <v>43834</v>
      </c>
      <c r="D2" s="1">
        <f>D1+6</f>
        <v>43841</v>
      </c>
      <c r="E2" s="1">
        <f t="shared" ref="E2:AE2" si="5">E1+6</f>
        <v>43848</v>
      </c>
      <c r="F2" s="1">
        <f t="shared" si="5"/>
        <v>43855</v>
      </c>
      <c r="G2" s="1">
        <f t="shared" si="5"/>
        <v>43862</v>
      </c>
      <c r="H2" s="1">
        <f t="shared" si="5"/>
        <v>43869</v>
      </c>
      <c r="I2" s="1">
        <f t="shared" si="5"/>
        <v>43876</v>
      </c>
      <c r="J2" s="1">
        <f t="shared" si="5"/>
        <v>43883</v>
      </c>
      <c r="K2" s="1">
        <f t="shared" si="5"/>
        <v>43890</v>
      </c>
      <c r="L2" s="1">
        <f t="shared" si="5"/>
        <v>43897</v>
      </c>
      <c r="M2" s="1">
        <f t="shared" si="5"/>
        <v>43904</v>
      </c>
      <c r="N2" s="1">
        <f t="shared" si="5"/>
        <v>43911</v>
      </c>
      <c r="O2" s="1">
        <f t="shared" si="5"/>
        <v>43918</v>
      </c>
      <c r="P2" s="1">
        <f t="shared" si="5"/>
        <v>43925</v>
      </c>
      <c r="Q2" s="1">
        <f t="shared" si="5"/>
        <v>43932</v>
      </c>
      <c r="R2" s="1">
        <f t="shared" si="5"/>
        <v>43939</v>
      </c>
      <c r="S2" s="1">
        <f t="shared" si="5"/>
        <v>43946</v>
      </c>
      <c r="T2" s="1">
        <f t="shared" si="5"/>
        <v>43953</v>
      </c>
      <c r="U2" s="1">
        <f t="shared" si="5"/>
        <v>43960</v>
      </c>
      <c r="V2" s="1">
        <f t="shared" si="5"/>
        <v>43967</v>
      </c>
      <c r="W2" s="1">
        <f t="shared" si="5"/>
        <v>43974</v>
      </c>
      <c r="X2" s="1">
        <f t="shared" si="5"/>
        <v>43981</v>
      </c>
      <c r="Y2" s="1">
        <f t="shared" si="5"/>
        <v>43988</v>
      </c>
      <c r="Z2" s="1">
        <f t="shared" si="5"/>
        <v>43995</v>
      </c>
      <c r="AA2" s="1">
        <f t="shared" si="5"/>
        <v>44002</v>
      </c>
      <c r="AB2" s="1">
        <f t="shared" si="5"/>
        <v>44009</v>
      </c>
      <c r="AC2" s="1">
        <f t="shared" si="5"/>
        <v>44016</v>
      </c>
      <c r="AD2" s="1">
        <f t="shared" si="5"/>
        <v>44023</v>
      </c>
      <c r="AE2" s="1">
        <f t="shared" si="5"/>
        <v>44030</v>
      </c>
      <c r="AF2" s="1">
        <f t="shared" ref="AF2:AI2" si="6">AF1+6</f>
        <v>44037</v>
      </c>
      <c r="AG2" s="1">
        <f t="shared" si="6"/>
        <v>44044</v>
      </c>
      <c r="AH2" s="1">
        <f t="shared" si="6"/>
        <v>44051</v>
      </c>
      <c r="AI2" s="1">
        <f t="shared" si="6"/>
        <v>44058</v>
      </c>
    </row>
    <row r="3" spans="1:35" x14ac:dyDescent="0.25">
      <c r="A3" t="s">
        <v>0</v>
      </c>
      <c r="B3" t="s">
        <v>110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137</v>
      </c>
      <c r="AG3" t="s">
        <v>138</v>
      </c>
      <c r="AH3" t="s">
        <v>139</v>
      </c>
      <c r="AI3" t="s">
        <v>140</v>
      </c>
    </row>
    <row r="4" spans="1:35" x14ac:dyDescent="0.25">
      <c r="A4">
        <v>20001</v>
      </c>
      <c r="B4" t="str">
        <f>IF(A4=VLOOKUP(A4,Medidas_Base!$A$2:$L$67,1),VLOOKUP(A4,Medidas_Base!$A$2:$L$67,2),"SIN REGISTRO")</f>
        <v>SIN REGISTRO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2</v>
      </c>
      <c r="AB4">
        <v>2</v>
      </c>
      <c r="AC4">
        <v>2</v>
      </c>
      <c r="AD4">
        <v>2</v>
      </c>
      <c r="AE4">
        <v>2</v>
      </c>
      <c r="AF4">
        <v>3</v>
      </c>
      <c r="AG4">
        <v>4</v>
      </c>
      <c r="AH4">
        <v>4</v>
      </c>
      <c r="AI4">
        <v>4</v>
      </c>
    </row>
    <row r="5" spans="1:35" x14ac:dyDescent="0.25">
      <c r="A5">
        <v>20002</v>
      </c>
      <c r="B5" t="str">
        <f>IF(A5=VLOOKUP(A5,Medidas_Base!$A$2:$L$67,1),VLOOKUP(A5,Medidas_Base!$A$2:$L$67,2),"SIN REGISTRO")</f>
        <v>SIN REGISTRO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>
        <v>3</v>
      </c>
      <c r="S5">
        <v>3</v>
      </c>
      <c r="T5">
        <v>3</v>
      </c>
      <c r="U5">
        <v>3</v>
      </c>
      <c r="V5">
        <v>5</v>
      </c>
      <c r="W5">
        <v>9</v>
      </c>
      <c r="X5">
        <v>13</v>
      </c>
      <c r="Y5">
        <v>18</v>
      </c>
      <c r="Z5">
        <v>29</v>
      </c>
      <c r="AA5">
        <v>34</v>
      </c>
      <c r="AB5">
        <v>40</v>
      </c>
      <c r="AC5">
        <v>49</v>
      </c>
      <c r="AD5">
        <v>59</v>
      </c>
      <c r="AE5">
        <v>75</v>
      </c>
      <c r="AF5">
        <v>81</v>
      </c>
      <c r="AG5">
        <v>95</v>
      </c>
      <c r="AH5">
        <v>97</v>
      </c>
      <c r="AI5">
        <v>98</v>
      </c>
    </row>
    <row r="6" spans="1:35" x14ac:dyDescent="0.25">
      <c r="A6">
        <v>20003</v>
      </c>
      <c r="B6" t="str">
        <f>IF(A6=VLOOKUP(A6,Medidas_Base!$A$2:$L$67,1),VLOOKUP(A6,Medidas_Base!$A$2:$L$67,2),"SIN REGISTRO")</f>
        <v>SIN REGISTRO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>
        <v>20004</v>
      </c>
      <c r="B7" t="str">
        <f>IF(A7=VLOOKUP(A7,Medidas_Base!$A$2:$L$67,1),VLOOKUP(A7,Medidas_Base!$A$2:$L$67,2),"SIN REGISTRO")</f>
        <v>SIN REGISTRO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2</v>
      </c>
      <c r="AH7">
        <v>2</v>
      </c>
      <c r="AI7">
        <v>2</v>
      </c>
    </row>
    <row r="8" spans="1:35" x14ac:dyDescent="0.25">
      <c r="A8">
        <v>20005</v>
      </c>
      <c r="B8" t="str">
        <f>IF(A8=VLOOKUP(A8,Medidas_Base!$A$2:$L$67,1),VLOOKUP(A8,Medidas_Base!$A$2:$L$67,2),"SIN REGISTRO")</f>
        <v>SIN REGISTRO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2</v>
      </c>
      <c r="V8">
        <v>4</v>
      </c>
      <c r="W8">
        <v>4</v>
      </c>
      <c r="X8">
        <v>4</v>
      </c>
      <c r="Y8">
        <v>4</v>
      </c>
      <c r="Z8">
        <v>6</v>
      </c>
      <c r="AA8">
        <v>7</v>
      </c>
      <c r="AB8">
        <v>12</v>
      </c>
      <c r="AC8">
        <v>13</v>
      </c>
      <c r="AD8">
        <v>15</v>
      </c>
      <c r="AE8">
        <v>18</v>
      </c>
      <c r="AF8">
        <v>21</v>
      </c>
      <c r="AG8">
        <v>23</v>
      </c>
      <c r="AH8">
        <v>28</v>
      </c>
      <c r="AI8">
        <v>32</v>
      </c>
    </row>
    <row r="9" spans="1:35" x14ac:dyDescent="0.25">
      <c r="A9">
        <v>20006</v>
      </c>
      <c r="B9" t="str">
        <f>IF(A9=VLOOKUP(A9,Medidas_Base!$A$2:$L$67,1),VLOOKUP(A9,Medidas_Base!$A$2:$L$67,2),"SIN REGISTRO")</f>
        <v>SIN REGISTRO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4</v>
      </c>
      <c r="Q9">
        <v>4</v>
      </c>
      <c r="R9">
        <v>8</v>
      </c>
      <c r="S9">
        <v>10</v>
      </c>
      <c r="T9">
        <v>10</v>
      </c>
      <c r="U9">
        <v>11</v>
      </c>
      <c r="V9">
        <v>14</v>
      </c>
      <c r="W9">
        <v>16</v>
      </c>
      <c r="X9">
        <v>36</v>
      </c>
      <c r="Y9">
        <v>72</v>
      </c>
      <c r="Z9">
        <v>96</v>
      </c>
      <c r="AA9">
        <v>108</v>
      </c>
      <c r="AB9">
        <v>111</v>
      </c>
      <c r="AC9">
        <v>117</v>
      </c>
      <c r="AD9">
        <v>122</v>
      </c>
      <c r="AE9">
        <v>128</v>
      </c>
      <c r="AF9">
        <v>136</v>
      </c>
      <c r="AG9">
        <v>140</v>
      </c>
      <c r="AH9">
        <v>145</v>
      </c>
      <c r="AI9">
        <v>152</v>
      </c>
    </row>
    <row r="10" spans="1:35" x14ac:dyDescent="0.25">
      <c r="A10">
        <v>20007</v>
      </c>
      <c r="B10" t="str">
        <f>IF(A10=VLOOKUP(A10,Medidas_Base!$A$2:$L$67,1),VLOOKUP(A10,Medidas_Base!$A$2:$L$67,2),"SIN REGISTRO")</f>
        <v>SIN REGISTRO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</row>
    <row r="11" spans="1:35" x14ac:dyDescent="0.25">
      <c r="A11">
        <v>20009</v>
      </c>
      <c r="B11" t="str">
        <f>IF(A11=VLOOKUP(A11,Medidas_Base!$A$2:$L$67,1),VLOOKUP(A11,Medidas_Base!$A$2:$L$67,2),"SIN REGISTRO")</f>
        <v>SIN REGISTRO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2</v>
      </c>
      <c r="AD11">
        <v>2</v>
      </c>
      <c r="AE11">
        <v>2</v>
      </c>
      <c r="AF11">
        <v>3</v>
      </c>
      <c r="AG11">
        <v>3</v>
      </c>
      <c r="AH11">
        <v>4</v>
      </c>
      <c r="AI11">
        <v>4</v>
      </c>
    </row>
    <row r="12" spans="1:35" x14ac:dyDescent="0.25">
      <c r="A12">
        <v>20010</v>
      </c>
      <c r="B12" t="str">
        <f>IF(A12=VLOOKUP(A12,Medidas_Base!$A$2:$L$67,1),VLOOKUP(A12,Medidas_Base!$A$2:$L$67,2),"SIN REGISTRO")</f>
        <v>SIN REGISTRO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2</v>
      </c>
      <c r="R12">
        <v>2</v>
      </c>
      <c r="S12">
        <v>3</v>
      </c>
      <c r="T12">
        <v>4</v>
      </c>
      <c r="U12">
        <v>4</v>
      </c>
      <c r="V12">
        <v>6</v>
      </c>
      <c r="W12">
        <v>6</v>
      </c>
      <c r="X12">
        <v>8</v>
      </c>
      <c r="Y12">
        <v>9</v>
      </c>
      <c r="Z12">
        <v>10</v>
      </c>
      <c r="AA12">
        <v>12</v>
      </c>
      <c r="AB12">
        <v>17</v>
      </c>
      <c r="AC12">
        <v>29</v>
      </c>
      <c r="AD12">
        <v>35</v>
      </c>
      <c r="AE12">
        <v>39</v>
      </c>
      <c r="AF12">
        <v>48</v>
      </c>
      <c r="AG12">
        <v>56</v>
      </c>
      <c r="AH12">
        <v>66</v>
      </c>
      <c r="AI12">
        <v>68</v>
      </c>
    </row>
    <row r="13" spans="1:35" x14ac:dyDescent="0.25">
      <c r="A13">
        <v>20011</v>
      </c>
      <c r="B13" t="str">
        <f>IF(A13=VLOOKUP(A13,Medidas_Base!$A$2:$L$67,1),VLOOKUP(A13,Medidas_Base!$A$2:$L$67,2),"SIN REGISTRO")</f>
        <v>SIN REGISTRO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</row>
    <row r="14" spans="1:35" x14ac:dyDescent="0.25">
      <c r="A14">
        <v>20012</v>
      </c>
      <c r="B14" t="str">
        <f>IF(A14=VLOOKUP(A14,Medidas_Base!$A$2:$L$67,1),VLOOKUP(A14,Medidas_Base!$A$2:$L$67,2),"SIN REGISTRO")</f>
        <v>SIN REGISTRO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2</v>
      </c>
      <c r="AB14">
        <v>3</v>
      </c>
      <c r="AC14">
        <v>5</v>
      </c>
      <c r="AD14">
        <v>5</v>
      </c>
      <c r="AE14">
        <v>5</v>
      </c>
      <c r="AF14">
        <v>5</v>
      </c>
      <c r="AG14">
        <v>6</v>
      </c>
      <c r="AH14">
        <v>7</v>
      </c>
      <c r="AI14">
        <v>8</v>
      </c>
    </row>
    <row r="15" spans="1:35" x14ac:dyDescent="0.25">
      <c r="A15">
        <v>20013</v>
      </c>
      <c r="B15" t="str">
        <f>IF(A15=VLOOKUP(A15,Medidas_Base!$A$2:$L$67,1),VLOOKUP(A15,Medidas_Base!$A$2:$L$67,2),"SIN REGISTRO")</f>
        <v>SIN REGISTRO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2</v>
      </c>
      <c r="Y15">
        <v>2</v>
      </c>
      <c r="Z15">
        <v>2</v>
      </c>
      <c r="AA15">
        <v>3</v>
      </c>
      <c r="AB15">
        <v>4</v>
      </c>
      <c r="AC15">
        <v>4</v>
      </c>
      <c r="AD15">
        <v>7</v>
      </c>
      <c r="AE15">
        <v>7</v>
      </c>
      <c r="AF15">
        <v>8</v>
      </c>
      <c r="AG15">
        <v>9</v>
      </c>
      <c r="AH15">
        <v>9</v>
      </c>
      <c r="AI15">
        <v>9</v>
      </c>
    </row>
    <row r="16" spans="1:35" x14ac:dyDescent="0.25">
      <c r="A16">
        <v>20014</v>
      </c>
      <c r="B16" t="str">
        <f>IF(A16=VLOOKUP(A16,Medidas_Base!$A$2:$L$67,1),VLOOKUP(A16,Medidas_Base!$A$2:$L$67,2),"SIN REGISTRO")</f>
        <v>SIN REGISTRO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2</v>
      </c>
      <c r="V16">
        <v>4</v>
      </c>
      <c r="W16">
        <v>5</v>
      </c>
      <c r="X16">
        <v>13</v>
      </c>
      <c r="Y16">
        <v>17</v>
      </c>
      <c r="Z16">
        <v>24</v>
      </c>
      <c r="AA16">
        <v>32</v>
      </c>
      <c r="AB16">
        <v>39</v>
      </c>
      <c r="AC16">
        <v>50</v>
      </c>
      <c r="AD16">
        <v>67</v>
      </c>
      <c r="AE16">
        <v>72</v>
      </c>
      <c r="AF16">
        <v>87</v>
      </c>
      <c r="AG16">
        <v>91</v>
      </c>
      <c r="AH16">
        <v>92</v>
      </c>
      <c r="AI16">
        <v>96</v>
      </c>
    </row>
    <row r="17" spans="1:35" x14ac:dyDescent="0.25">
      <c r="A17">
        <v>20015</v>
      </c>
      <c r="B17" t="str">
        <f>IF(A17=VLOOKUP(A17,Medidas_Base!$A$2:$L$67,1),VLOOKUP(A17,Medidas_Base!$A$2:$L$67,2),"SIN REGISTRO")</f>
        <v>SIN REGISTRO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</row>
    <row r="18" spans="1:35" x14ac:dyDescent="0.25">
      <c r="A18">
        <v>20016</v>
      </c>
      <c r="B18" t="str">
        <f>IF(A18=VLOOKUP(A18,Medidas_Base!$A$2:$L$67,1),VLOOKUP(A18,Medidas_Base!$A$2:$L$67,2),"SIN REGISTRO")</f>
        <v>SIN REGISTRO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1:35" x14ac:dyDescent="0.25">
      <c r="A19">
        <v>20017</v>
      </c>
      <c r="B19" t="str">
        <f>IF(A19=VLOOKUP(A19,Medidas_Base!$A$2:$L$67,1),VLOOKUP(A19,Medidas_Base!$A$2:$L$67,2),"SIN REGISTRO")</f>
        <v>SIN REGISTRO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1:35" x14ac:dyDescent="0.25">
      <c r="A20">
        <v>20019</v>
      </c>
      <c r="B20" t="str">
        <f>IF(A20=VLOOKUP(A20,Medidas_Base!$A$2:$L$67,1),VLOOKUP(A20,Medidas_Base!$A$2:$L$67,2),"SIN REGISTRO")</f>
        <v>SIN REGISTRO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1:35" x14ac:dyDescent="0.25">
      <c r="A21">
        <v>20020</v>
      </c>
      <c r="B21" t="str">
        <f>IF(A21=VLOOKUP(A21,Medidas_Base!$A$2:$L$67,1),VLOOKUP(A21,Medidas_Base!$A$2:$L$67,2),"SIN REGISTRO")</f>
        <v>SIN REGISTRO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>
        <v>8</v>
      </c>
      <c r="AB21">
        <v>9</v>
      </c>
      <c r="AC21">
        <v>9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11</v>
      </c>
    </row>
    <row r="22" spans="1:35" x14ac:dyDescent="0.25">
      <c r="A22">
        <v>20021</v>
      </c>
      <c r="B22" t="str">
        <f>IF(A22=VLOOKUP(A22,Medidas_Base!$A$2:$L$67,1),VLOOKUP(A22,Medidas_Base!$A$2:$L$67,2),"SIN REGISTRO")</f>
        <v>SIN REGISTRO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2</v>
      </c>
      <c r="N22">
        <v>2</v>
      </c>
      <c r="O22">
        <v>2</v>
      </c>
      <c r="P22">
        <v>2</v>
      </c>
      <c r="Q22">
        <v>3</v>
      </c>
      <c r="R22">
        <v>3</v>
      </c>
      <c r="S22">
        <v>3</v>
      </c>
      <c r="T22">
        <v>3</v>
      </c>
      <c r="U22">
        <v>4</v>
      </c>
      <c r="V22">
        <v>4</v>
      </c>
      <c r="W22">
        <v>4</v>
      </c>
      <c r="X22">
        <v>5</v>
      </c>
      <c r="Y22">
        <v>20</v>
      </c>
      <c r="Z22">
        <v>23</v>
      </c>
      <c r="AA22">
        <v>26</v>
      </c>
      <c r="AB22">
        <v>31</v>
      </c>
      <c r="AC22">
        <v>44</v>
      </c>
      <c r="AD22">
        <v>53</v>
      </c>
      <c r="AE22">
        <v>63</v>
      </c>
      <c r="AF22">
        <v>63</v>
      </c>
      <c r="AG22">
        <v>64</v>
      </c>
      <c r="AH22">
        <v>67</v>
      </c>
      <c r="AI22">
        <v>75</v>
      </c>
    </row>
    <row r="23" spans="1:35" x14ac:dyDescent="0.25">
      <c r="A23">
        <v>20023</v>
      </c>
      <c r="B23" t="str">
        <f>IF(A23=VLOOKUP(A23,Medidas_Base!$A$2:$L$67,1),VLOOKUP(A23,Medidas_Base!$A$2:$L$67,2),"SIN REGISTRO")</f>
        <v>SIN REGISTRO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5</v>
      </c>
      <c r="Q23">
        <v>6</v>
      </c>
      <c r="R23">
        <v>8</v>
      </c>
      <c r="S23">
        <v>8</v>
      </c>
      <c r="T23">
        <v>11</v>
      </c>
      <c r="U23">
        <v>13</v>
      </c>
      <c r="V23">
        <v>19</v>
      </c>
      <c r="W23">
        <v>25</v>
      </c>
      <c r="X23">
        <v>31</v>
      </c>
      <c r="Y23">
        <v>47</v>
      </c>
      <c r="Z23">
        <v>55</v>
      </c>
      <c r="AA23">
        <v>64</v>
      </c>
      <c r="AB23">
        <v>73</v>
      </c>
      <c r="AC23">
        <v>81</v>
      </c>
      <c r="AD23">
        <v>96</v>
      </c>
      <c r="AE23">
        <v>111</v>
      </c>
      <c r="AF23">
        <v>122</v>
      </c>
      <c r="AG23">
        <v>131</v>
      </c>
      <c r="AH23">
        <v>137</v>
      </c>
      <c r="AI23">
        <v>145</v>
      </c>
    </row>
    <row r="24" spans="1:35" x14ac:dyDescent="0.25">
      <c r="A24">
        <v>20024</v>
      </c>
      <c r="B24" t="str">
        <f>IF(A24=VLOOKUP(A24,Medidas_Base!$A$2:$L$67,1),VLOOKUP(A24,Medidas_Base!$A$2:$L$67,2),"SIN REGISTRO")</f>
        <v>Cuyamecalco Villa De Zaragoza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3</v>
      </c>
      <c r="AF24">
        <v>3</v>
      </c>
      <c r="AG24">
        <v>3</v>
      </c>
      <c r="AH24">
        <v>3</v>
      </c>
      <c r="AI24">
        <v>3</v>
      </c>
    </row>
    <row r="25" spans="1:35" x14ac:dyDescent="0.25">
      <c r="A25">
        <v>20025</v>
      </c>
      <c r="B25" t="str">
        <f>IF(A25=VLOOKUP(A25,Medidas_Base!$A$2:$L$67,1),VLOOKUP(A25,Medidas_Base!$A$2:$L$67,2),"SIN REGISTRO")</f>
        <v>SIN REGISTRO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2</v>
      </c>
      <c r="Z25">
        <v>3</v>
      </c>
      <c r="AA25">
        <v>5</v>
      </c>
      <c r="AB25">
        <v>7</v>
      </c>
      <c r="AC25">
        <v>7</v>
      </c>
      <c r="AD25">
        <v>7</v>
      </c>
      <c r="AE25">
        <v>7</v>
      </c>
      <c r="AF25">
        <v>8</v>
      </c>
      <c r="AG25">
        <v>8</v>
      </c>
      <c r="AH25">
        <v>8</v>
      </c>
      <c r="AI25">
        <v>8</v>
      </c>
    </row>
    <row r="26" spans="1:35" x14ac:dyDescent="0.25">
      <c r="A26">
        <v>20026</v>
      </c>
      <c r="B26" t="str">
        <f>IF(A26=VLOOKUP(A26,Medidas_Base!$A$2:$L$67,1),VLOOKUP(A26,Medidas_Base!$A$2:$L$67,2),"SIN REGISTRO")</f>
        <v>SIN REGISTRO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2</v>
      </c>
      <c r="R26">
        <v>3</v>
      </c>
      <c r="S26">
        <v>4</v>
      </c>
      <c r="T26">
        <v>5</v>
      </c>
      <c r="U26">
        <v>6</v>
      </c>
      <c r="V26">
        <v>9</v>
      </c>
      <c r="W26">
        <v>24</v>
      </c>
      <c r="X26">
        <v>24</v>
      </c>
      <c r="Y26">
        <v>24</v>
      </c>
      <c r="Z26">
        <v>26</v>
      </c>
      <c r="AA26">
        <v>26</v>
      </c>
      <c r="AB26">
        <v>26</v>
      </c>
      <c r="AC26">
        <v>27</v>
      </c>
      <c r="AD26">
        <v>29</v>
      </c>
      <c r="AE26">
        <v>30</v>
      </c>
      <c r="AF26">
        <v>31</v>
      </c>
      <c r="AG26">
        <v>33</v>
      </c>
      <c r="AH26">
        <v>33</v>
      </c>
      <c r="AI26">
        <v>36</v>
      </c>
    </row>
    <row r="27" spans="1:35" x14ac:dyDescent="0.25">
      <c r="A27">
        <v>20027</v>
      </c>
      <c r="B27" t="str">
        <f>IF(A27=VLOOKUP(A27,Medidas_Base!$A$2:$L$67,1),VLOOKUP(A27,Medidas_Base!$A$2:$L$67,2),"SIN REGISTRO")</f>
        <v>Chiquihuitlan De Benito Juarez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3</v>
      </c>
      <c r="AG27">
        <v>3</v>
      </c>
      <c r="AH27">
        <v>3</v>
      </c>
      <c r="AI27">
        <v>3</v>
      </c>
    </row>
    <row r="28" spans="1:35" x14ac:dyDescent="0.25">
      <c r="A28">
        <v>20028</v>
      </c>
      <c r="B28" t="str">
        <f>IF(A28=VLOOKUP(A28,Medidas_Base!$A$2:$L$67,1),VLOOKUP(A28,Medidas_Base!$A$2:$L$67,2),"SIN REGISTRO")</f>
        <v>SIN REGISTRO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3</v>
      </c>
      <c r="Z28">
        <v>12</v>
      </c>
      <c r="AA28">
        <v>13</v>
      </c>
      <c r="AB28">
        <v>17</v>
      </c>
      <c r="AC28">
        <v>26</v>
      </c>
      <c r="AD28">
        <v>50</v>
      </c>
      <c r="AE28">
        <v>64</v>
      </c>
      <c r="AF28">
        <v>88</v>
      </c>
      <c r="AG28">
        <v>93</v>
      </c>
      <c r="AH28">
        <v>100</v>
      </c>
      <c r="AI28">
        <v>100</v>
      </c>
    </row>
    <row r="29" spans="1:35" x14ac:dyDescent="0.25">
      <c r="A29">
        <v>20029</v>
      </c>
      <c r="B29" t="str">
        <f>IF(A29=VLOOKUP(A29,Medidas_Base!$A$2:$L$67,1),VLOOKUP(A29,Medidas_Base!$A$2:$L$67,2),"SIN REGISTRO")</f>
        <v>Eloxochitlan De Flores Magon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</row>
    <row r="30" spans="1:35" x14ac:dyDescent="0.25">
      <c r="A30">
        <v>20030</v>
      </c>
      <c r="B30" t="str">
        <f>IF(A30=VLOOKUP(A30,Medidas_Base!$A$2:$L$67,1),VLOOKUP(A30,Medidas_Base!$A$2:$L$67,2),"SIN REGISTRO")</f>
        <v>SIN REGISTRO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</v>
      </c>
      <c r="Z30">
        <v>5</v>
      </c>
      <c r="AA30">
        <v>7</v>
      </c>
      <c r="AB30">
        <v>8</v>
      </c>
      <c r="AC30">
        <v>11</v>
      </c>
      <c r="AD30">
        <v>15</v>
      </c>
      <c r="AE30">
        <v>17</v>
      </c>
      <c r="AF30">
        <v>19</v>
      </c>
      <c r="AG30">
        <v>21</v>
      </c>
      <c r="AH30">
        <v>25</v>
      </c>
      <c r="AI30">
        <v>28</v>
      </c>
    </row>
    <row r="31" spans="1:35" x14ac:dyDescent="0.25">
      <c r="A31">
        <v>20031</v>
      </c>
      <c r="B31" t="str">
        <f>IF(A31=VLOOKUP(A31,Medidas_Base!$A$2:$L$67,1),VLOOKUP(A31,Medidas_Base!$A$2:$L$67,2),"SIN REGISTRO")</f>
        <v>SIN REGISTRO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3</v>
      </c>
      <c r="U31">
        <v>10</v>
      </c>
      <c r="V31">
        <v>12</v>
      </c>
      <c r="W31">
        <v>12</v>
      </c>
      <c r="X31">
        <v>12</v>
      </c>
      <c r="Y31">
        <v>12</v>
      </c>
      <c r="Z31">
        <v>13</v>
      </c>
      <c r="AA31">
        <v>15</v>
      </c>
      <c r="AB31">
        <v>15</v>
      </c>
      <c r="AC31">
        <v>18</v>
      </c>
      <c r="AD31">
        <v>18</v>
      </c>
      <c r="AE31">
        <v>20</v>
      </c>
      <c r="AF31">
        <v>20</v>
      </c>
      <c r="AG31">
        <v>20</v>
      </c>
      <c r="AH31">
        <v>62</v>
      </c>
      <c r="AI31">
        <v>62</v>
      </c>
    </row>
    <row r="32" spans="1:35" x14ac:dyDescent="0.25">
      <c r="A32">
        <v>20033</v>
      </c>
      <c r="B32" t="str">
        <f>IF(A32=VLOOKUP(A32,Medidas_Base!$A$2:$L$67,1),VLOOKUP(A32,Medidas_Base!$A$2:$L$67,2),"SIN REGISTRO")</f>
        <v>SIN REGISTRO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3</v>
      </c>
      <c r="W32">
        <v>3</v>
      </c>
      <c r="X32">
        <v>3</v>
      </c>
      <c r="Y32">
        <v>10</v>
      </c>
      <c r="Z32">
        <v>15</v>
      </c>
      <c r="AA32">
        <v>15</v>
      </c>
      <c r="AB32">
        <v>17</v>
      </c>
      <c r="AC32">
        <v>18</v>
      </c>
      <c r="AD32">
        <v>18</v>
      </c>
      <c r="AE32">
        <v>18</v>
      </c>
      <c r="AF32">
        <v>18</v>
      </c>
      <c r="AG32">
        <v>18</v>
      </c>
      <c r="AH32">
        <v>18</v>
      </c>
      <c r="AI32">
        <v>19</v>
      </c>
    </row>
    <row r="33" spans="1:35" x14ac:dyDescent="0.25">
      <c r="A33">
        <v>20035</v>
      </c>
      <c r="B33" t="str">
        <f>IF(A33=VLOOKUP(A33,Medidas_Base!$A$2:$L$67,1),VLOOKUP(A33,Medidas_Base!$A$2:$L$67,2),"SIN REGISTRO")</f>
        <v>SIN REGISTRO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</row>
    <row r="34" spans="1:35" x14ac:dyDescent="0.25">
      <c r="A34">
        <v>20036</v>
      </c>
      <c r="B34" t="str">
        <f>IF(A34=VLOOKUP(A34,Medidas_Base!$A$2:$L$67,1),VLOOKUP(A34,Medidas_Base!$A$2:$L$67,2),"SIN REGISTRO")</f>
        <v>SIN REGISTRO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2</v>
      </c>
      <c r="Y34">
        <v>2</v>
      </c>
      <c r="Z34">
        <v>2</v>
      </c>
      <c r="AA34">
        <v>2</v>
      </c>
      <c r="AB34">
        <v>3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</row>
    <row r="35" spans="1:35" x14ac:dyDescent="0.25">
      <c r="A35">
        <v>20037</v>
      </c>
      <c r="B35" t="str">
        <f>IF(A35=VLOOKUP(A35,Medidas_Base!$A$2:$L$67,1),VLOOKUP(A35,Medidas_Base!$A$2:$L$67,2),"SIN REGISTRO")</f>
        <v>SIN REGISTRO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3</v>
      </c>
      <c r="AH35">
        <v>3</v>
      </c>
      <c r="AI35">
        <v>3</v>
      </c>
    </row>
    <row r="36" spans="1:35" x14ac:dyDescent="0.25">
      <c r="A36">
        <v>20039</v>
      </c>
      <c r="B36" t="str">
        <f>IF(A36=VLOOKUP(A36,Medidas_Base!$A$2:$L$67,1),VLOOKUP(A36,Medidas_Base!$A$2:$L$67,2),"SIN REGISTRO")</f>
        <v>SIN REGISTRO</v>
      </c>
      <c r="C36">
        <v>0</v>
      </c>
      <c r="D36">
        <v>0</v>
      </c>
      <c r="E36">
        <v>1</v>
      </c>
      <c r="F36">
        <v>2</v>
      </c>
      <c r="G36">
        <v>2</v>
      </c>
      <c r="H36">
        <v>3</v>
      </c>
      <c r="I36">
        <v>3</v>
      </c>
      <c r="J36">
        <v>3</v>
      </c>
      <c r="K36">
        <v>3</v>
      </c>
      <c r="L36">
        <v>4</v>
      </c>
      <c r="M36">
        <v>4</v>
      </c>
      <c r="N36">
        <v>5</v>
      </c>
      <c r="O36">
        <v>7</v>
      </c>
      <c r="P36">
        <v>8</v>
      </c>
      <c r="Q36">
        <v>12</v>
      </c>
      <c r="R36">
        <v>15</v>
      </c>
      <c r="S36">
        <v>27</v>
      </c>
      <c r="T36">
        <v>42</v>
      </c>
      <c r="U36">
        <v>54</v>
      </c>
      <c r="V36">
        <v>68</v>
      </c>
      <c r="W36">
        <v>113</v>
      </c>
      <c r="X36">
        <v>145</v>
      </c>
      <c r="Y36">
        <v>165</v>
      </c>
      <c r="Z36">
        <v>211</v>
      </c>
      <c r="AA36">
        <v>252</v>
      </c>
      <c r="AB36">
        <v>286</v>
      </c>
      <c r="AC36">
        <v>343</v>
      </c>
      <c r="AD36">
        <v>406</v>
      </c>
      <c r="AE36">
        <v>471</v>
      </c>
      <c r="AF36">
        <v>533</v>
      </c>
      <c r="AG36">
        <v>596</v>
      </c>
      <c r="AH36">
        <v>643</v>
      </c>
      <c r="AI36">
        <v>674</v>
      </c>
    </row>
    <row r="37" spans="1:35" x14ac:dyDescent="0.25">
      <c r="A37">
        <v>20041</v>
      </c>
      <c r="B37" t="str">
        <f>IF(A37=VLOOKUP(A37,Medidas_Base!$A$2:$L$67,1),VLOOKUP(A37,Medidas_Base!$A$2:$L$67,2),"SIN REGISTRO")</f>
        <v>Huautla De Jimenez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4</v>
      </c>
      <c r="W37">
        <v>8</v>
      </c>
      <c r="X37">
        <v>10</v>
      </c>
      <c r="Y37">
        <v>11</v>
      </c>
      <c r="Z37">
        <v>21</v>
      </c>
      <c r="AA37">
        <v>23</v>
      </c>
      <c r="AB37">
        <v>24</v>
      </c>
      <c r="AC37">
        <v>28</v>
      </c>
      <c r="AD37">
        <v>31</v>
      </c>
      <c r="AE37">
        <v>40</v>
      </c>
      <c r="AF37">
        <v>47</v>
      </c>
      <c r="AG37">
        <v>51</v>
      </c>
      <c r="AH37">
        <v>53</v>
      </c>
      <c r="AI37">
        <v>54</v>
      </c>
    </row>
    <row r="38" spans="1:35" x14ac:dyDescent="0.25">
      <c r="A38">
        <v>20042</v>
      </c>
      <c r="B38" t="str">
        <f>IF(A38=VLOOKUP(A38,Medidas_Base!$A$2:$L$67,1),VLOOKUP(A38,Medidas_Base!$A$2:$L$67,2),"SIN REGISTRO")</f>
        <v>SIN REGISTRO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4</v>
      </c>
      <c r="X38">
        <v>5</v>
      </c>
      <c r="Y38">
        <v>5</v>
      </c>
      <c r="Z38">
        <v>6</v>
      </c>
      <c r="AA38">
        <v>7</v>
      </c>
      <c r="AB38">
        <v>7</v>
      </c>
      <c r="AC38">
        <v>8</v>
      </c>
      <c r="AD38">
        <v>8</v>
      </c>
      <c r="AE38">
        <v>8</v>
      </c>
      <c r="AF38">
        <v>8</v>
      </c>
      <c r="AG38">
        <v>8</v>
      </c>
      <c r="AH38">
        <v>9</v>
      </c>
      <c r="AI38">
        <v>9</v>
      </c>
    </row>
    <row r="39" spans="1:35" x14ac:dyDescent="0.25">
      <c r="A39">
        <v>20043</v>
      </c>
      <c r="B39" t="str">
        <f>IF(A39=VLOOKUP(A39,Medidas_Base!$A$2:$L$67,1),VLOOKUP(A39,Medidas_Base!$A$2:$L$67,2),"SIN REGISTRO")</f>
        <v>SIN REGISTRO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8</v>
      </c>
      <c r="Q39">
        <v>9</v>
      </c>
      <c r="R39">
        <v>11</v>
      </c>
      <c r="S39">
        <v>17</v>
      </c>
      <c r="T39">
        <v>20</v>
      </c>
      <c r="U39">
        <v>22</v>
      </c>
      <c r="V39">
        <v>28</v>
      </c>
      <c r="W39">
        <v>30</v>
      </c>
      <c r="X39">
        <v>34</v>
      </c>
      <c r="Y39">
        <v>44</v>
      </c>
      <c r="Z39">
        <v>60</v>
      </c>
      <c r="AA39">
        <v>83</v>
      </c>
      <c r="AB39">
        <v>114</v>
      </c>
      <c r="AC39">
        <v>160</v>
      </c>
      <c r="AD39">
        <v>195</v>
      </c>
      <c r="AE39">
        <v>220</v>
      </c>
      <c r="AF39">
        <v>264</v>
      </c>
      <c r="AG39">
        <v>284</v>
      </c>
      <c r="AH39">
        <v>323</v>
      </c>
      <c r="AI39">
        <v>349</v>
      </c>
    </row>
    <row r="40" spans="1:35" x14ac:dyDescent="0.25">
      <c r="A40">
        <v>20044</v>
      </c>
      <c r="B40" t="str">
        <f>IF(A40=VLOOKUP(A40,Medidas_Base!$A$2:$L$67,1),VLOOKUP(A40,Medidas_Base!$A$2:$L$67,2),"SIN REGISTRO")</f>
        <v>SIN REGISTRO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3</v>
      </c>
      <c r="Q40">
        <v>3</v>
      </c>
      <c r="R40">
        <v>3</v>
      </c>
      <c r="S40">
        <v>4</v>
      </c>
      <c r="T40">
        <v>5</v>
      </c>
      <c r="U40">
        <v>6</v>
      </c>
      <c r="V40">
        <v>9</v>
      </c>
      <c r="W40">
        <v>12</v>
      </c>
      <c r="X40">
        <v>15</v>
      </c>
      <c r="Y40">
        <v>33</v>
      </c>
      <c r="Z40">
        <v>38</v>
      </c>
      <c r="AA40">
        <v>46</v>
      </c>
      <c r="AB40">
        <v>52</v>
      </c>
      <c r="AC40">
        <v>58</v>
      </c>
      <c r="AD40">
        <v>77</v>
      </c>
      <c r="AE40">
        <v>83</v>
      </c>
      <c r="AF40">
        <v>94</v>
      </c>
      <c r="AG40">
        <v>99</v>
      </c>
      <c r="AH40">
        <v>105</v>
      </c>
      <c r="AI40">
        <v>105</v>
      </c>
    </row>
    <row r="41" spans="1:35" x14ac:dyDescent="0.25">
      <c r="A41">
        <v>20045</v>
      </c>
      <c r="B41" t="str">
        <f>IF(A41=VLOOKUP(A41,Medidas_Base!$A$2:$L$67,1),VLOOKUP(A41,Medidas_Base!$A$2:$L$67,2),"SIN REGISTRO")</f>
        <v>SIN REGISTRO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7</v>
      </c>
      <c r="Q41">
        <v>10</v>
      </c>
      <c r="R41">
        <v>10</v>
      </c>
      <c r="S41">
        <v>10</v>
      </c>
      <c r="T41">
        <v>11</v>
      </c>
      <c r="U41">
        <v>11</v>
      </c>
      <c r="V41">
        <v>14</v>
      </c>
      <c r="W41">
        <v>19</v>
      </c>
      <c r="X41">
        <v>23</v>
      </c>
      <c r="Y41">
        <v>28</v>
      </c>
      <c r="Z41">
        <v>33</v>
      </c>
      <c r="AA41">
        <v>40</v>
      </c>
      <c r="AB41">
        <v>44</v>
      </c>
      <c r="AC41">
        <v>51</v>
      </c>
      <c r="AD41">
        <v>57</v>
      </c>
      <c r="AE41">
        <v>66</v>
      </c>
      <c r="AF41">
        <v>70</v>
      </c>
      <c r="AG41">
        <v>74</v>
      </c>
      <c r="AH41">
        <v>79</v>
      </c>
      <c r="AI41">
        <v>90</v>
      </c>
    </row>
    <row r="42" spans="1:35" x14ac:dyDescent="0.25">
      <c r="A42">
        <v>20046</v>
      </c>
      <c r="B42" t="str">
        <f>IF(A42=VLOOKUP(A42,Medidas_Base!$A$2:$L$67,1),VLOOKUP(A42,Medidas_Base!$A$2:$L$67,2),"SIN REGISTRO")</f>
        <v>SIN REGISTRO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2</v>
      </c>
      <c r="AI42">
        <v>2</v>
      </c>
    </row>
    <row r="43" spans="1:35" x14ac:dyDescent="0.25">
      <c r="A43">
        <v>20049</v>
      </c>
      <c r="B43" t="str">
        <f>IF(A43=VLOOKUP(A43,Medidas_Base!$A$2:$L$67,1),VLOOKUP(A43,Medidas_Base!$A$2:$L$67,2),"SIN REGISTRO")</f>
        <v>SIN REGISTRO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2</v>
      </c>
      <c r="AE43">
        <v>4</v>
      </c>
      <c r="AF43">
        <v>4</v>
      </c>
      <c r="AG43">
        <v>4</v>
      </c>
      <c r="AH43">
        <v>4</v>
      </c>
      <c r="AI43">
        <v>4</v>
      </c>
    </row>
    <row r="44" spans="1:35" x14ac:dyDescent="0.25">
      <c r="A44">
        <v>20051</v>
      </c>
      <c r="B44" t="str">
        <f>IF(A44=VLOOKUP(A44,Medidas_Base!$A$2:$L$67,1),VLOOKUP(A44,Medidas_Base!$A$2:$L$67,2),"SIN REGISTRO")</f>
        <v>SIN REGISTRO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2</v>
      </c>
      <c r="Z44">
        <v>3</v>
      </c>
      <c r="AA44">
        <v>3</v>
      </c>
      <c r="AB44">
        <v>3</v>
      </c>
      <c r="AC44">
        <v>3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</row>
    <row r="45" spans="1:35" x14ac:dyDescent="0.25">
      <c r="A45">
        <v>20052</v>
      </c>
      <c r="B45" t="str">
        <f>IF(A45=VLOOKUP(A45,Medidas_Base!$A$2:$L$67,1),VLOOKUP(A45,Medidas_Base!$A$2:$L$67,2),"SIN REGISTRO")</f>
        <v>SIN REGISTRO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2</v>
      </c>
      <c r="AC45">
        <v>6</v>
      </c>
      <c r="AD45">
        <v>6</v>
      </c>
      <c r="AE45">
        <v>6</v>
      </c>
      <c r="AF45">
        <v>8</v>
      </c>
      <c r="AG45">
        <v>8</v>
      </c>
      <c r="AH45">
        <v>8</v>
      </c>
      <c r="AI45">
        <v>9</v>
      </c>
    </row>
    <row r="46" spans="1:35" x14ac:dyDescent="0.25">
      <c r="A46">
        <v>20054</v>
      </c>
      <c r="B46" t="str">
        <f>IF(A46=VLOOKUP(A46,Medidas_Base!$A$2:$L$67,1),VLOOKUP(A46,Medidas_Base!$A$2:$L$67,2),"SIN REGISTRO")</f>
        <v>SIN REGISTRO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</row>
    <row r="47" spans="1:35" x14ac:dyDescent="0.25">
      <c r="A47">
        <v>20055</v>
      </c>
      <c r="B47" t="str">
        <f>IF(A47=VLOOKUP(A47,Medidas_Base!$A$2:$L$67,1),VLOOKUP(A47,Medidas_Base!$A$2:$L$67,2),"SIN REGISTRO")</f>
        <v>SIN REGISTRO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3</v>
      </c>
    </row>
    <row r="48" spans="1:35" x14ac:dyDescent="0.25">
      <c r="A48">
        <v>20056</v>
      </c>
      <c r="B48" t="str">
        <f>IF(A48=VLOOKUP(A48,Medidas_Base!$A$2:$L$67,1),VLOOKUP(A48,Medidas_Base!$A$2:$L$67,2),"SIN REGISTRO")</f>
        <v>SIN REGISTRO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</row>
    <row r="49" spans="1:35" x14ac:dyDescent="0.25">
      <c r="A49">
        <v>20057</v>
      </c>
      <c r="B49" t="str">
        <f>IF(A49=VLOOKUP(A49,Medidas_Base!$A$2:$L$67,1),VLOOKUP(A49,Medidas_Base!$A$2:$L$67,2),"SIN REGISTRO")</f>
        <v>SIN REGISTRO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2</v>
      </c>
      <c r="S49">
        <v>2</v>
      </c>
      <c r="T49">
        <v>2</v>
      </c>
      <c r="U49">
        <v>7</v>
      </c>
      <c r="V49">
        <v>11</v>
      </c>
      <c r="W49">
        <v>14</v>
      </c>
      <c r="X49">
        <v>17</v>
      </c>
      <c r="Y49">
        <v>20</v>
      </c>
      <c r="Z49">
        <v>27</v>
      </c>
      <c r="AA49">
        <v>36</v>
      </c>
      <c r="AB49">
        <v>44</v>
      </c>
      <c r="AC49">
        <v>60</v>
      </c>
      <c r="AD49">
        <v>75</v>
      </c>
      <c r="AE49">
        <v>95</v>
      </c>
      <c r="AF49">
        <v>115</v>
      </c>
      <c r="AG49">
        <v>127</v>
      </c>
      <c r="AH49">
        <v>134</v>
      </c>
      <c r="AI49">
        <v>143</v>
      </c>
    </row>
    <row r="50" spans="1:35" x14ac:dyDescent="0.25">
      <c r="A50">
        <v>20058</v>
      </c>
      <c r="B50" t="str">
        <f>IF(A50=VLOOKUP(A50,Medidas_Base!$A$2:$L$67,1),VLOOKUP(A50,Medidas_Base!$A$2:$L$67,2),"SIN REGISTRO")</f>
        <v>Mazatlan Villa De Flores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</row>
    <row r="51" spans="1:35" x14ac:dyDescent="0.25">
      <c r="A51">
        <v>20059</v>
      </c>
      <c r="B51" t="str">
        <f>IF(A51=VLOOKUP(A51,Medidas_Base!$A$2:$L$67,1),VLOOKUP(A51,Medidas_Base!$A$2:$L$67,2),"SIN REGISTRO")</f>
        <v>SIN REGISTRO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4</v>
      </c>
      <c r="W51">
        <v>9</v>
      </c>
      <c r="X51">
        <v>16</v>
      </c>
      <c r="Y51">
        <v>23</v>
      </c>
      <c r="Z51">
        <v>29</v>
      </c>
      <c r="AA51">
        <v>44</v>
      </c>
      <c r="AB51">
        <v>59</v>
      </c>
      <c r="AC51">
        <v>91</v>
      </c>
      <c r="AD51">
        <v>123</v>
      </c>
      <c r="AE51">
        <v>141</v>
      </c>
      <c r="AF51">
        <v>165</v>
      </c>
      <c r="AG51">
        <v>185</v>
      </c>
      <c r="AH51">
        <v>193</v>
      </c>
      <c r="AI51">
        <v>208</v>
      </c>
    </row>
    <row r="52" spans="1:35" x14ac:dyDescent="0.25">
      <c r="A52">
        <v>20060</v>
      </c>
      <c r="B52" t="str">
        <f>IF(A52=VLOOKUP(A52,Medidas_Base!$A$2:$L$67,1),VLOOKUP(A52,Medidas_Base!$A$2:$L$67,2),"SIN REGISTRO")</f>
        <v>SIN REGISTRO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</row>
    <row r="53" spans="1:35" x14ac:dyDescent="0.25">
      <c r="A53">
        <v>20061</v>
      </c>
      <c r="B53" t="str">
        <f>IF(A53=VLOOKUP(A53,Medidas_Base!$A$2:$L$67,1),VLOOKUP(A53,Medidas_Base!$A$2:$L$67,2),"SIN REGISTRO")</f>
        <v>SIN REGISTRO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</row>
    <row r="54" spans="1:35" x14ac:dyDescent="0.25">
      <c r="A54">
        <v>20063</v>
      </c>
      <c r="B54" t="str">
        <f>IF(A54=VLOOKUP(A54,Medidas_Base!$A$2:$L$67,1),VLOOKUP(A54,Medidas_Base!$A$2:$L$67,2),"SIN REGISTRO")</f>
        <v>SIN REGISTRO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2</v>
      </c>
      <c r="U54">
        <v>3</v>
      </c>
      <c r="V54">
        <v>6</v>
      </c>
      <c r="W54">
        <v>11</v>
      </c>
      <c r="X54">
        <v>16</v>
      </c>
      <c r="Y54">
        <v>20</v>
      </c>
      <c r="Z54">
        <v>25</v>
      </c>
      <c r="AA54">
        <v>25</v>
      </c>
      <c r="AB54">
        <v>29</v>
      </c>
      <c r="AC54">
        <v>35</v>
      </c>
      <c r="AD54">
        <v>39</v>
      </c>
      <c r="AE54">
        <v>43</v>
      </c>
      <c r="AF54">
        <v>45</v>
      </c>
      <c r="AG54">
        <v>48</v>
      </c>
      <c r="AH54">
        <v>53</v>
      </c>
      <c r="AI54">
        <v>53</v>
      </c>
    </row>
    <row r="55" spans="1:35" x14ac:dyDescent="0.25">
      <c r="A55">
        <v>20064</v>
      </c>
      <c r="B55" t="str">
        <f>IF(A55=VLOOKUP(A55,Medidas_Base!$A$2:$L$67,1),VLOOKUP(A55,Medidas_Base!$A$2:$L$67,2),"SIN REGISTRO")</f>
        <v>SIN REGISTRO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2</v>
      </c>
      <c r="V55">
        <v>4</v>
      </c>
      <c r="W55">
        <v>5</v>
      </c>
      <c r="X55">
        <v>6</v>
      </c>
      <c r="Y55">
        <v>6</v>
      </c>
      <c r="Z55">
        <v>6</v>
      </c>
      <c r="AA55">
        <v>7</v>
      </c>
      <c r="AB55">
        <v>7</v>
      </c>
      <c r="AC55">
        <v>7</v>
      </c>
      <c r="AD55">
        <v>7</v>
      </c>
      <c r="AE55">
        <v>8</v>
      </c>
      <c r="AF55">
        <v>8</v>
      </c>
      <c r="AG55">
        <v>8</v>
      </c>
      <c r="AH55">
        <v>8</v>
      </c>
      <c r="AI55">
        <v>8</v>
      </c>
    </row>
    <row r="56" spans="1:35" x14ac:dyDescent="0.25">
      <c r="A56">
        <v>20065</v>
      </c>
      <c r="B56" t="str">
        <f>IF(A56=VLOOKUP(A56,Medidas_Base!$A$2:$L$67,1),VLOOKUP(A56,Medidas_Base!$A$2:$L$67,2),"SIN REGISTRO")</f>
        <v>SIN REGISTRO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</row>
    <row r="57" spans="1:35" x14ac:dyDescent="0.25">
      <c r="A57">
        <v>20067</v>
      </c>
      <c r="B57" t="str">
        <f>IF(A57=VLOOKUP(A57,Medidas_Base!$A$2:$L$67,1),VLOOKUP(A57,Medidas_Base!$A$2:$L$67,2),"SIN REGISTRO")</f>
        <v>SIN REGISTRO</v>
      </c>
      <c r="C57">
        <v>0</v>
      </c>
      <c r="D57">
        <v>0</v>
      </c>
      <c r="E57">
        <v>0</v>
      </c>
      <c r="F57">
        <v>2</v>
      </c>
      <c r="G57">
        <v>2</v>
      </c>
      <c r="H57">
        <v>2</v>
      </c>
      <c r="I57">
        <v>3</v>
      </c>
      <c r="J57">
        <v>3</v>
      </c>
      <c r="K57">
        <v>5</v>
      </c>
      <c r="L57">
        <v>8</v>
      </c>
      <c r="M57">
        <v>13</v>
      </c>
      <c r="N57">
        <v>23</v>
      </c>
      <c r="O57">
        <v>53</v>
      </c>
      <c r="P57">
        <v>97</v>
      </c>
      <c r="Q57">
        <v>115</v>
      </c>
      <c r="R57">
        <v>134</v>
      </c>
      <c r="S57">
        <v>163</v>
      </c>
      <c r="T57">
        <v>197</v>
      </c>
      <c r="U57">
        <v>264</v>
      </c>
      <c r="V57">
        <v>424</v>
      </c>
      <c r="W57">
        <v>735</v>
      </c>
      <c r="X57">
        <v>1005</v>
      </c>
      <c r="Y57">
        <v>1430</v>
      </c>
      <c r="Z57">
        <v>1798</v>
      </c>
      <c r="AA57">
        <v>2126</v>
      </c>
      <c r="AB57">
        <v>2443</v>
      </c>
      <c r="AC57">
        <v>2841</v>
      </c>
      <c r="AD57">
        <v>3204</v>
      </c>
      <c r="AE57">
        <v>3479</v>
      </c>
      <c r="AF57">
        <v>3788</v>
      </c>
      <c r="AG57">
        <v>4048</v>
      </c>
      <c r="AH57">
        <v>4309</v>
      </c>
      <c r="AI57">
        <v>4451</v>
      </c>
    </row>
    <row r="58" spans="1:35" x14ac:dyDescent="0.25">
      <c r="A58">
        <v>20068</v>
      </c>
      <c r="B58" t="str">
        <f>IF(A58=VLOOKUP(A58,Medidas_Base!$A$2:$L$67,1),VLOOKUP(A58,Medidas_Base!$A$2:$L$67,2),"SIN REGISTRO")</f>
        <v>SIN REGISTRO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3</v>
      </c>
      <c r="R58">
        <v>3</v>
      </c>
      <c r="S58">
        <v>5</v>
      </c>
      <c r="T58">
        <v>5</v>
      </c>
      <c r="U58">
        <v>5</v>
      </c>
      <c r="V58">
        <v>7</v>
      </c>
      <c r="W58">
        <v>10</v>
      </c>
      <c r="X58">
        <v>24</v>
      </c>
      <c r="Y58">
        <v>36</v>
      </c>
      <c r="Z58">
        <v>50</v>
      </c>
      <c r="AA58">
        <v>68</v>
      </c>
      <c r="AB58">
        <v>80</v>
      </c>
      <c r="AC58">
        <v>95</v>
      </c>
      <c r="AD58">
        <v>110</v>
      </c>
      <c r="AE58">
        <v>118</v>
      </c>
      <c r="AF58">
        <v>127</v>
      </c>
      <c r="AG58">
        <v>140</v>
      </c>
      <c r="AH58">
        <v>154</v>
      </c>
      <c r="AI58">
        <v>162</v>
      </c>
    </row>
    <row r="59" spans="1:35" x14ac:dyDescent="0.25">
      <c r="A59">
        <v>20069</v>
      </c>
      <c r="B59" t="str">
        <f>IF(A59=VLOOKUP(A59,Medidas_Base!$A$2:$L$67,1),VLOOKUP(A59,Medidas_Base!$A$2:$L$67,2),"SIN REGISTRO")</f>
        <v>SIN REGISTRO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</row>
    <row r="60" spans="1:35" x14ac:dyDescent="0.25">
      <c r="A60">
        <v>20070</v>
      </c>
      <c r="B60" t="str">
        <f>IF(A60=VLOOKUP(A60,Medidas_Base!$A$2:$L$67,1),VLOOKUP(A60,Medidas_Base!$A$2:$L$67,2),"SIN REGISTRO")</f>
        <v>SIN REGISTRO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2</v>
      </c>
      <c r="V60">
        <v>3</v>
      </c>
      <c r="W60">
        <v>3</v>
      </c>
      <c r="X60">
        <v>3</v>
      </c>
      <c r="Y60">
        <v>3</v>
      </c>
      <c r="Z60">
        <v>4</v>
      </c>
      <c r="AA60">
        <v>4</v>
      </c>
      <c r="AB60">
        <v>4</v>
      </c>
      <c r="AC60">
        <v>4</v>
      </c>
      <c r="AD60">
        <v>6</v>
      </c>
      <c r="AE60">
        <v>8</v>
      </c>
      <c r="AF60">
        <v>8</v>
      </c>
      <c r="AG60">
        <v>8</v>
      </c>
      <c r="AH60">
        <v>9</v>
      </c>
      <c r="AI60">
        <v>11</v>
      </c>
    </row>
    <row r="61" spans="1:35" x14ac:dyDescent="0.25">
      <c r="A61">
        <v>20071</v>
      </c>
      <c r="B61" t="str">
        <f>IF(A61=VLOOKUP(A61,Medidas_Base!$A$2:$L$67,1),VLOOKUP(A61,Medidas_Base!$A$2:$L$67,2),"SIN REGISTRO")</f>
        <v>SIN REGISTRO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3</v>
      </c>
    </row>
    <row r="62" spans="1:35" x14ac:dyDescent="0.25">
      <c r="A62">
        <v>20072</v>
      </c>
      <c r="B62" t="str">
        <f>IF(A62=VLOOKUP(A62,Medidas_Base!$A$2:$L$67,1),VLOOKUP(A62,Medidas_Base!$A$2:$L$67,2),"SIN REGISTRO")</f>
        <v>SIN REGISTRO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1</v>
      </c>
      <c r="Z62">
        <v>3</v>
      </c>
      <c r="AA62">
        <v>7</v>
      </c>
      <c r="AB62">
        <v>9</v>
      </c>
      <c r="AC62">
        <v>12</v>
      </c>
      <c r="AD62">
        <v>15</v>
      </c>
      <c r="AE62">
        <v>18</v>
      </c>
      <c r="AF62">
        <v>24</v>
      </c>
      <c r="AG62">
        <v>37</v>
      </c>
      <c r="AH62">
        <v>59</v>
      </c>
      <c r="AI62">
        <v>62</v>
      </c>
    </row>
    <row r="63" spans="1:35" x14ac:dyDescent="0.25">
      <c r="A63">
        <v>20073</v>
      </c>
      <c r="B63" t="str">
        <f>IF(A63=VLOOKUP(A63,Medidas_Base!$A$2:$L$67,1),VLOOKUP(A63,Medidas_Base!$A$2:$L$67,2),"SIN REGISTRO")</f>
        <v>SIN REGISTRO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2</v>
      </c>
      <c r="R63">
        <v>2</v>
      </c>
      <c r="S63">
        <v>2</v>
      </c>
      <c r="T63">
        <v>3</v>
      </c>
      <c r="U63">
        <v>3</v>
      </c>
      <c r="V63">
        <v>5</v>
      </c>
      <c r="W63">
        <v>5</v>
      </c>
      <c r="X63">
        <v>7</v>
      </c>
      <c r="Y63">
        <v>10</v>
      </c>
      <c r="Z63">
        <v>27</v>
      </c>
      <c r="AA63">
        <v>82</v>
      </c>
      <c r="AB63">
        <v>100</v>
      </c>
      <c r="AC63">
        <v>103</v>
      </c>
      <c r="AD63">
        <v>110</v>
      </c>
      <c r="AE63">
        <v>112</v>
      </c>
      <c r="AF63">
        <v>117</v>
      </c>
      <c r="AG63">
        <v>120</v>
      </c>
      <c r="AH63">
        <v>123</v>
      </c>
      <c r="AI63">
        <v>124</v>
      </c>
    </row>
    <row r="64" spans="1:35" x14ac:dyDescent="0.25">
      <c r="A64">
        <v>20075</v>
      </c>
      <c r="B64" t="str">
        <f>IF(A64=VLOOKUP(A64,Medidas_Base!$A$2:$L$67,1),VLOOKUP(A64,Medidas_Base!$A$2:$L$67,2),"SIN REGISTRO")</f>
        <v>SIN REGISTRO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3</v>
      </c>
      <c r="AI64">
        <v>3</v>
      </c>
    </row>
    <row r="65" spans="1:35" x14ac:dyDescent="0.25">
      <c r="A65">
        <v>20077</v>
      </c>
      <c r="B65" t="str">
        <f>IF(A65=VLOOKUP(A65,Medidas_Base!$A$2:$L$67,1),VLOOKUP(A65,Medidas_Base!$A$2:$L$67,2),"SIN REGISTRO")</f>
        <v>SIN REGISTRO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2</v>
      </c>
      <c r="R65">
        <v>2</v>
      </c>
      <c r="S65">
        <v>2</v>
      </c>
      <c r="T65">
        <v>3</v>
      </c>
      <c r="U65">
        <v>4</v>
      </c>
      <c r="V65">
        <v>5</v>
      </c>
      <c r="W65">
        <v>7</v>
      </c>
      <c r="X65">
        <v>10</v>
      </c>
      <c r="Y65">
        <v>12</v>
      </c>
      <c r="Z65">
        <v>14</v>
      </c>
      <c r="AA65">
        <v>21</v>
      </c>
      <c r="AB65">
        <v>23</v>
      </c>
      <c r="AC65">
        <v>25</v>
      </c>
      <c r="AD65">
        <v>26</v>
      </c>
      <c r="AE65">
        <v>26</v>
      </c>
      <c r="AF65">
        <v>27</v>
      </c>
      <c r="AG65">
        <v>28</v>
      </c>
      <c r="AH65">
        <v>34</v>
      </c>
      <c r="AI65">
        <v>35</v>
      </c>
    </row>
    <row r="66" spans="1:35" x14ac:dyDescent="0.25">
      <c r="A66">
        <v>20078</v>
      </c>
      <c r="B66" t="str">
        <f>IF(A66=VLOOKUP(A66,Medidas_Base!$A$2:$L$67,1),VLOOKUP(A66,Medidas_Base!$A$2:$L$67,2),"SIN REGISTRO")</f>
        <v>SIN REGISTRO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</row>
    <row r="67" spans="1:35" x14ac:dyDescent="0.25">
      <c r="A67">
        <v>20079</v>
      </c>
      <c r="B67" t="str">
        <f>IF(A67=VLOOKUP(A67,Medidas_Base!$A$2:$L$67,1),VLOOKUP(A67,Medidas_Base!$A$2:$L$67,2),"SIN REGISTRO")</f>
        <v>SIN REGISTRO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4</v>
      </c>
      <c r="R67">
        <v>4</v>
      </c>
      <c r="S67">
        <v>6</v>
      </c>
      <c r="T67">
        <v>16</v>
      </c>
      <c r="U67">
        <v>31</v>
      </c>
      <c r="V67">
        <v>47</v>
      </c>
      <c r="W67">
        <v>59</v>
      </c>
      <c r="X67">
        <v>75</v>
      </c>
      <c r="Y67">
        <v>114</v>
      </c>
      <c r="Z67">
        <v>137</v>
      </c>
      <c r="AA67">
        <v>175</v>
      </c>
      <c r="AB67">
        <v>239</v>
      </c>
      <c r="AC67">
        <v>295</v>
      </c>
      <c r="AD67">
        <v>352</v>
      </c>
      <c r="AE67">
        <v>415</v>
      </c>
      <c r="AF67">
        <v>477</v>
      </c>
      <c r="AG67">
        <v>535</v>
      </c>
      <c r="AH67">
        <v>583</v>
      </c>
      <c r="AI67">
        <v>605</v>
      </c>
    </row>
    <row r="68" spans="1:35" x14ac:dyDescent="0.25">
      <c r="A68">
        <v>20080</v>
      </c>
      <c r="B68" t="str">
        <f>IF(A68=VLOOKUP(A68,Medidas_Base!$A$2:$L$67,1),VLOOKUP(A68,Medidas_Base!$A$2:$L$67,2),"SIN REGISTRO")</f>
        <v>SIN REGISTRO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2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</row>
    <row r="69" spans="1:35" x14ac:dyDescent="0.25">
      <c r="A69">
        <v>20082</v>
      </c>
      <c r="B69" t="str">
        <f>IF(A69=VLOOKUP(A69,Medidas_Base!$A$2:$L$67,1),VLOOKUP(A69,Medidas_Base!$A$2:$L$67,2),"SIN REGISTRO")</f>
        <v>SIN REGISTRO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2</v>
      </c>
      <c r="AI69">
        <v>2</v>
      </c>
    </row>
    <row r="70" spans="1:35" x14ac:dyDescent="0.25">
      <c r="A70">
        <v>20083</v>
      </c>
      <c r="B70" t="str">
        <f>IF(A70=VLOOKUP(A70,Medidas_Base!$A$2:$L$67,1),VLOOKUP(A70,Medidas_Base!$A$2:$L$67,2),"SIN REGISTRO")</f>
        <v>SIN REGISTRO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2</v>
      </c>
      <c r="Q70">
        <v>3</v>
      </c>
      <c r="R70">
        <v>3</v>
      </c>
      <c r="S70">
        <v>3</v>
      </c>
      <c r="T70">
        <v>4</v>
      </c>
      <c r="U70">
        <v>7</v>
      </c>
      <c r="V70">
        <v>10</v>
      </c>
      <c r="W70">
        <v>17</v>
      </c>
      <c r="X70">
        <v>29</v>
      </c>
      <c r="Y70">
        <v>43</v>
      </c>
      <c r="Z70">
        <v>52</v>
      </c>
      <c r="AA70">
        <v>59</v>
      </c>
      <c r="AB70">
        <v>61</v>
      </c>
      <c r="AC70">
        <v>63</v>
      </c>
      <c r="AD70">
        <v>68</v>
      </c>
      <c r="AE70">
        <v>70</v>
      </c>
      <c r="AF70">
        <v>77</v>
      </c>
      <c r="AG70">
        <v>79</v>
      </c>
      <c r="AH70">
        <v>85</v>
      </c>
      <c r="AI70">
        <v>90</v>
      </c>
    </row>
    <row r="71" spans="1:35" x14ac:dyDescent="0.25">
      <c r="A71">
        <v>20084</v>
      </c>
      <c r="B71" t="str">
        <f>IF(A71=VLOOKUP(A71,Medidas_Base!$A$2:$L$67,1),VLOOKUP(A71,Medidas_Base!$A$2:$L$67,2),"SIN REGISTRO")</f>
        <v>SIN REGISTRO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2</v>
      </c>
      <c r="S71">
        <v>2</v>
      </c>
      <c r="T71">
        <v>4</v>
      </c>
      <c r="U71">
        <v>4</v>
      </c>
      <c r="V71">
        <v>5</v>
      </c>
      <c r="W71">
        <v>8</v>
      </c>
      <c r="X71">
        <v>15</v>
      </c>
      <c r="Y71">
        <v>22</v>
      </c>
      <c r="Z71">
        <v>23</v>
      </c>
      <c r="AA71">
        <v>29</v>
      </c>
      <c r="AB71">
        <v>34</v>
      </c>
      <c r="AC71">
        <v>35</v>
      </c>
      <c r="AD71">
        <v>37</v>
      </c>
      <c r="AE71">
        <v>41</v>
      </c>
      <c r="AF71">
        <v>44</v>
      </c>
      <c r="AG71">
        <v>47</v>
      </c>
      <c r="AH71">
        <v>53</v>
      </c>
      <c r="AI71">
        <v>57</v>
      </c>
    </row>
    <row r="72" spans="1:35" x14ac:dyDescent="0.25">
      <c r="A72">
        <v>20085</v>
      </c>
      <c r="B72" t="str">
        <f>IF(A72=VLOOKUP(A72,Medidas_Base!$A$2:$L$67,1),VLOOKUP(A72,Medidas_Base!$A$2:$L$67,2),"SIN REGISTRO")</f>
        <v>SIN REGISTRO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2</v>
      </c>
      <c r="AB72">
        <v>2</v>
      </c>
      <c r="AC72">
        <v>2</v>
      </c>
      <c r="AD72">
        <v>3</v>
      </c>
      <c r="AE72">
        <v>3</v>
      </c>
      <c r="AF72">
        <v>4</v>
      </c>
      <c r="AG72">
        <v>6</v>
      </c>
      <c r="AH72">
        <v>6</v>
      </c>
      <c r="AI72">
        <v>6</v>
      </c>
    </row>
    <row r="73" spans="1:35" x14ac:dyDescent="0.25">
      <c r="A73">
        <v>20086</v>
      </c>
      <c r="B73" t="str">
        <f>IF(A73=VLOOKUP(A73,Medidas_Base!$A$2:$L$67,1),VLOOKUP(A73,Medidas_Base!$A$2:$L$67,2),"SIN REGISTRO")</f>
        <v>SIN REGISTRO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</row>
    <row r="74" spans="1:35" x14ac:dyDescent="0.25">
      <c r="A74">
        <v>20087</v>
      </c>
      <c r="B74" t="str">
        <f>IF(A74=VLOOKUP(A74,Medidas_Base!$A$2:$L$67,1),VLOOKUP(A74,Medidas_Base!$A$2:$L$67,2),"SIN REGISTRO")</f>
        <v>SIN REGISTRO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2</v>
      </c>
      <c r="Q74">
        <v>2</v>
      </c>
      <c r="R74">
        <v>2</v>
      </c>
      <c r="S74">
        <v>2</v>
      </c>
      <c r="T74">
        <v>3</v>
      </c>
      <c r="U74">
        <v>4</v>
      </c>
      <c r="V74">
        <v>5</v>
      </c>
      <c r="W74">
        <v>6</v>
      </c>
      <c r="X74">
        <v>10</v>
      </c>
      <c r="Y74">
        <v>12</v>
      </c>
      <c r="Z74">
        <v>16</v>
      </c>
      <c r="AA74">
        <v>18</v>
      </c>
      <c r="AB74">
        <v>20</v>
      </c>
      <c r="AC74">
        <v>24</v>
      </c>
      <c r="AD74">
        <v>26</v>
      </c>
      <c r="AE74">
        <v>26</v>
      </c>
      <c r="AF74">
        <v>28</v>
      </c>
      <c r="AG74">
        <v>29</v>
      </c>
      <c r="AH74">
        <v>30</v>
      </c>
      <c r="AI74">
        <v>33</v>
      </c>
    </row>
    <row r="75" spans="1:35" x14ac:dyDescent="0.25">
      <c r="A75">
        <v>20089</v>
      </c>
      <c r="B75" t="str">
        <f>IF(A75=VLOOKUP(A75,Medidas_Base!$A$2:$L$67,1),VLOOKUP(A75,Medidas_Base!$A$2:$L$67,2),"SIN REGISTRO")</f>
        <v>SIN REGISTRO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</row>
    <row r="76" spans="1:35" x14ac:dyDescent="0.25">
      <c r="A76">
        <v>20090</v>
      </c>
      <c r="B76" t="str">
        <f>IF(A76=VLOOKUP(A76,Medidas_Base!$A$2:$L$67,1),VLOOKUP(A76,Medidas_Base!$A$2:$L$67,2),"SIN REGISTRO")</f>
        <v>SIN REGISTRO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3</v>
      </c>
      <c r="Z76">
        <v>3</v>
      </c>
      <c r="AA76">
        <v>3</v>
      </c>
      <c r="AB76">
        <v>4</v>
      </c>
      <c r="AC76">
        <v>4</v>
      </c>
      <c r="AD76">
        <v>4</v>
      </c>
      <c r="AE76">
        <v>5</v>
      </c>
      <c r="AF76">
        <v>5</v>
      </c>
      <c r="AG76">
        <v>5</v>
      </c>
      <c r="AH76">
        <v>5</v>
      </c>
      <c r="AI76">
        <v>5</v>
      </c>
    </row>
    <row r="77" spans="1:35" x14ac:dyDescent="0.25">
      <c r="A77">
        <v>20091</v>
      </c>
      <c r="B77" t="str">
        <f>IF(A77=VLOOKUP(A77,Medidas_Base!$A$2:$L$67,1),VLOOKUP(A77,Medidas_Base!$A$2:$L$67,2),"SIN REGISTRO")</f>
        <v>SIN REGISTRO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2</v>
      </c>
      <c r="R77">
        <v>4</v>
      </c>
      <c r="S77">
        <v>6</v>
      </c>
      <c r="T77">
        <v>6</v>
      </c>
      <c r="U77">
        <v>7</v>
      </c>
      <c r="V77">
        <v>8</v>
      </c>
      <c r="W77">
        <v>9</v>
      </c>
      <c r="X77">
        <v>15</v>
      </c>
      <c r="Y77">
        <v>24</v>
      </c>
      <c r="Z77">
        <v>28</v>
      </c>
      <c r="AA77">
        <v>30</v>
      </c>
      <c r="AB77">
        <v>37</v>
      </c>
      <c r="AC77">
        <v>44</v>
      </c>
      <c r="AD77">
        <v>52</v>
      </c>
      <c r="AE77">
        <v>57</v>
      </c>
      <c r="AF77">
        <v>60</v>
      </c>
      <c r="AG77">
        <v>71</v>
      </c>
      <c r="AH77">
        <v>74</v>
      </c>
      <c r="AI77">
        <v>75</v>
      </c>
    </row>
    <row r="78" spans="1:35" x14ac:dyDescent="0.25">
      <c r="A78">
        <v>20092</v>
      </c>
      <c r="B78" t="str">
        <f>IF(A78=VLOOKUP(A78,Medidas_Base!$A$2:$L$67,1),VLOOKUP(A78,Medidas_Base!$A$2:$L$67,2),"SIN REGISTRO")</f>
        <v>SIN REGISTRO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3</v>
      </c>
      <c r="V78">
        <v>3</v>
      </c>
      <c r="W78">
        <v>4</v>
      </c>
      <c r="X78">
        <v>5</v>
      </c>
      <c r="Y78">
        <v>9</v>
      </c>
      <c r="Z78">
        <v>9</v>
      </c>
      <c r="AA78">
        <v>14</v>
      </c>
      <c r="AB78">
        <v>14</v>
      </c>
      <c r="AC78">
        <v>16</v>
      </c>
      <c r="AD78">
        <v>16</v>
      </c>
      <c r="AE78">
        <v>16</v>
      </c>
      <c r="AF78">
        <v>18</v>
      </c>
      <c r="AG78">
        <v>18</v>
      </c>
      <c r="AH78">
        <v>19</v>
      </c>
      <c r="AI78">
        <v>19</v>
      </c>
    </row>
    <row r="79" spans="1:35" x14ac:dyDescent="0.25">
      <c r="A79">
        <v>20094</v>
      </c>
      <c r="B79" t="str">
        <f>IF(A79=VLOOKUP(A79,Medidas_Base!$A$2:$L$67,1),VLOOKUP(A79,Medidas_Base!$A$2:$L$67,2),"SIN REGISTRO")</f>
        <v>SIN REGISTRO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</row>
    <row r="80" spans="1:35" x14ac:dyDescent="0.25">
      <c r="A80">
        <v>20095</v>
      </c>
      <c r="B80" t="str">
        <f>IF(A80=VLOOKUP(A80,Medidas_Base!$A$2:$L$67,1),VLOOKUP(A80,Medidas_Base!$A$2:$L$67,2),"SIN REGISTRO")</f>
        <v>SIN REGISTRO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2</v>
      </c>
      <c r="AG80">
        <v>2</v>
      </c>
      <c r="AH80">
        <v>2</v>
      </c>
      <c r="AI80">
        <v>2</v>
      </c>
    </row>
    <row r="81" spans="1:35" x14ac:dyDescent="0.25">
      <c r="A81">
        <v>20097</v>
      </c>
      <c r="B81" t="str">
        <f>IF(A81=VLOOKUP(A81,Medidas_Base!$A$2:$L$67,1),VLOOKUP(A81,Medidas_Base!$A$2:$L$67,2),"SIN REGISTRO")</f>
        <v>SIN REGISTRO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</row>
    <row r="82" spans="1:35" x14ac:dyDescent="0.25">
      <c r="A82">
        <v>20098</v>
      </c>
      <c r="B82" t="str">
        <f>IF(A82=VLOOKUP(A82,Medidas_Base!$A$2:$L$67,1),VLOOKUP(A82,Medidas_Base!$A$2:$L$67,2),"SIN REGISTRO")</f>
        <v>San Andres Teotilalpam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</row>
    <row r="83" spans="1:35" x14ac:dyDescent="0.25">
      <c r="A83">
        <v>20102</v>
      </c>
      <c r="B83" t="str">
        <f>IF(A83=VLOOKUP(A83,Medidas_Base!$A$2:$L$67,1),VLOOKUP(A83,Medidas_Base!$A$2:$L$67,2),"SIN REGISTRO")</f>
        <v>SIN REGISTRO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1</v>
      </c>
      <c r="W83">
        <v>6</v>
      </c>
      <c r="X83">
        <v>6</v>
      </c>
      <c r="Y83">
        <v>7</v>
      </c>
      <c r="Z83">
        <v>8</v>
      </c>
      <c r="AA83">
        <v>10</v>
      </c>
      <c r="AB83">
        <v>10</v>
      </c>
      <c r="AC83">
        <v>14</v>
      </c>
      <c r="AD83">
        <v>16</v>
      </c>
      <c r="AE83">
        <v>17</v>
      </c>
      <c r="AF83">
        <v>18</v>
      </c>
      <c r="AG83">
        <v>18</v>
      </c>
      <c r="AH83">
        <v>20</v>
      </c>
      <c r="AI83">
        <v>20</v>
      </c>
    </row>
    <row r="84" spans="1:35" x14ac:dyDescent="0.25">
      <c r="A84">
        <v>20103</v>
      </c>
      <c r="B84" t="str">
        <f>IF(A84=VLOOKUP(A84,Medidas_Base!$A$2:$L$67,1),VLOOKUP(A84,Medidas_Base!$A$2:$L$67,2),"SIN REGISTRO")</f>
        <v>SIN REGISTRO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6</v>
      </c>
      <c r="V84">
        <v>10</v>
      </c>
      <c r="W84">
        <v>22</v>
      </c>
      <c r="X84">
        <v>32</v>
      </c>
      <c r="Y84">
        <v>43</v>
      </c>
      <c r="Z84">
        <v>44</v>
      </c>
      <c r="AA84">
        <v>45</v>
      </c>
      <c r="AB84">
        <v>46</v>
      </c>
      <c r="AC84">
        <v>49</v>
      </c>
      <c r="AD84">
        <v>51</v>
      </c>
      <c r="AE84">
        <v>51</v>
      </c>
      <c r="AF84">
        <v>51</v>
      </c>
      <c r="AG84">
        <v>53</v>
      </c>
      <c r="AH84">
        <v>54</v>
      </c>
      <c r="AI84">
        <v>55</v>
      </c>
    </row>
    <row r="85" spans="1:35" x14ac:dyDescent="0.25">
      <c r="A85">
        <v>20104</v>
      </c>
      <c r="B85" t="str">
        <f>IF(A85=VLOOKUP(A85,Medidas_Base!$A$2:$L$67,1),VLOOKUP(A85,Medidas_Base!$A$2:$L$67,2),"SIN REGISTRO")</f>
        <v>SIN REGISTRO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</row>
    <row r="86" spans="1:35" x14ac:dyDescent="0.25">
      <c r="A86">
        <v>20105</v>
      </c>
      <c r="B86" t="str">
        <f>IF(A86=VLOOKUP(A86,Medidas_Base!$A$2:$L$67,1),VLOOKUP(A86,Medidas_Base!$A$2:$L$67,2),"SIN REGISTRO")</f>
        <v>SIN REGISTRO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2</v>
      </c>
      <c r="AI86">
        <v>2</v>
      </c>
    </row>
    <row r="87" spans="1:35" x14ac:dyDescent="0.25">
      <c r="A87">
        <v>20107</v>
      </c>
      <c r="B87" t="str">
        <f>IF(A87=VLOOKUP(A87,Medidas_Base!$A$2:$L$67,1),VLOOKUP(A87,Medidas_Base!$A$2:$L$67,2),"SIN REGISTRO")</f>
        <v>SIN REGISTRO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6</v>
      </c>
      <c r="Q87">
        <v>10</v>
      </c>
      <c r="R87">
        <v>15</v>
      </c>
      <c r="S87">
        <v>18</v>
      </c>
      <c r="T87">
        <v>23</v>
      </c>
      <c r="U87">
        <v>30</v>
      </c>
      <c r="V87">
        <v>44</v>
      </c>
      <c r="W87">
        <v>73</v>
      </c>
      <c r="X87">
        <v>94</v>
      </c>
      <c r="Y87">
        <v>118</v>
      </c>
      <c r="Z87">
        <v>146</v>
      </c>
      <c r="AA87">
        <v>175</v>
      </c>
      <c r="AB87">
        <v>192</v>
      </c>
      <c r="AC87">
        <v>212</v>
      </c>
      <c r="AD87">
        <v>235</v>
      </c>
      <c r="AE87">
        <v>254</v>
      </c>
      <c r="AF87">
        <v>273</v>
      </c>
      <c r="AG87">
        <v>290</v>
      </c>
      <c r="AH87">
        <v>306</v>
      </c>
      <c r="AI87">
        <v>320</v>
      </c>
    </row>
    <row r="88" spans="1:35" x14ac:dyDescent="0.25">
      <c r="A88">
        <v>20108</v>
      </c>
      <c r="B88" t="str">
        <f>IF(A88=VLOOKUP(A88,Medidas_Base!$A$2:$L$67,1),VLOOKUP(A88,Medidas_Base!$A$2:$L$67,2),"SIN REGISTRO")</f>
        <v>SIN REGISTRO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2</v>
      </c>
      <c r="AH88">
        <v>2</v>
      </c>
      <c r="AI88">
        <v>2</v>
      </c>
    </row>
    <row r="89" spans="1:35" x14ac:dyDescent="0.25">
      <c r="A89">
        <v>20109</v>
      </c>
      <c r="B89" t="str">
        <f>IF(A89=VLOOKUP(A89,Medidas_Base!$A$2:$L$67,1),VLOOKUP(A89,Medidas_Base!$A$2:$L$67,2),"SIN REGISTRO")</f>
        <v>San Antonio Nanahuatipam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2</v>
      </c>
      <c r="AG89">
        <v>2</v>
      </c>
      <c r="AH89">
        <v>2</v>
      </c>
      <c r="AI89">
        <v>2</v>
      </c>
    </row>
    <row r="90" spans="1:35" x14ac:dyDescent="0.25">
      <c r="A90">
        <v>20110</v>
      </c>
      <c r="B90" t="str">
        <f>IF(A90=VLOOKUP(A90,Medidas_Base!$A$2:$L$67,1),VLOOKUP(A90,Medidas_Base!$A$2:$L$67,2),"SIN REGISTRO")</f>
        <v>SIN REGISTRO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</row>
    <row r="91" spans="1:35" x14ac:dyDescent="0.25">
      <c r="A91">
        <v>20111</v>
      </c>
      <c r="B91" t="str">
        <f>IF(A91=VLOOKUP(A91,Medidas_Base!$A$2:$L$67,1),VLOOKUP(A91,Medidas_Base!$A$2:$L$67,2),"SIN REGISTRO")</f>
        <v>SIN REGISTRO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</row>
    <row r="92" spans="1:35" x14ac:dyDescent="0.25">
      <c r="A92">
        <v>20112</v>
      </c>
      <c r="B92" t="str">
        <f>IF(A92=VLOOKUP(A92,Medidas_Base!$A$2:$L$67,1),VLOOKUP(A92,Medidas_Base!$A$2:$L$67,2),"SIN REGISTRO")</f>
        <v>SIN REGISTRO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3</v>
      </c>
      <c r="AB92">
        <v>4</v>
      </c>
      <c r="AC92">
        <v>13</v>
      </c>
      <c r="AD92">
        <v>14</v>
      </c>
      <c r="AE92">
        <v>14</v>
      </c>
      <c r="AF92">
        <v>14</v>
      </c>
      <c r="AG92">
        <v>15</v>
      </c>
      <c r="AH92">
        <v>15</v>
      </c>
      <c r="AI92">
        <v>15</v>
      </c>
    </row>
    <row r="93" spans="1:35" x14ac:dyDescent="0.25">
      <c r="A93">
        <v>20113</v>
      </c>
      <c r="B93" t="str">
        <f>IF(A93=VLOOKUP(A93,Medidas_Base!$A$2:$L$67,1),VLOOKUP(A93,Medidas_Base!$A$2:$L$67,2),"SIN REGISTRO")</f>
        <v>SIN REGISTRO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</row>
    <row r="94" spans="1:35" x14ac:dyDescent="0.25">
      <c r="A94">
        <v>20115</v>
      </c>
      <c r="B94" t="str">
        <f>IF(A94=VLOOKUP(A94,Medidas_Base!$A$2:$L$67,1),VLOOKUP(A94,Medidas_Base!$A$2:$L$67,2),"SIN REGISTRO")</f>
        <v>SIN REGISTRO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3</v>
      </c>
      <c r="Q94">
        <v>3</v>
      </c>
      <c r="R94">
        <v>6</v>
      </c>
      <c r="S94">
        <v>7</v>
      </c>
      <c r="T94">
        <v>8</v>
      </c>
      <c r="U94">
        <v>10</v>
      </c>
      <c r="V94">
        <v>18</v>
      </c>
      <c r="W94">
        <v>33</v>
      </c>
      <c r="X94">
        <v>42</v>
      </c>
      <c r="Y94">
        <v>53</v>
      </c>
      <c r="Z94">
        <v>66</v>
      </c>
      <c r="AA94">
        <v>77</v>
      </c>
      <c r="AB94">
        <v>86</v>
      </c>
      <c r="AC94">
        <v>89</v>
      </c>
      <c r="AD94">
        <v>103</v>
      </c>
      <c r="AE94">
        <v>114</v>
      </c>
      <c r="AF94">
        <v>124</v>
      </c>
      <c r="AG94">
        <v>129</v>
      </c>
      <c r="AH94">
        <v>132</v>
      </c>
      <c r="AI94">
        <v>138</v>
      </c>
    </row>
    <row r="95" spans="1:35" x14ac:dyDescent="0.25">
      <c r="A95">
        <v>20116</v>
      </c>
      <c r="B95" t="str">
        <f>IF(A95=VLOOKUP(A95,Medidas_Base!$A$2:$L$67,1),VLOOKUP(A95,Medidas_Base!$A$2:$L$67,2),"SIN REGISTRO")</f>
        <v>San Bartolome Ayautla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</row>
    <row r="96" spans="1:35" x14ac:dyDescent="0.25">
      <c r="A96">
        <v>20117</v>
      </c>
      <c r="B96" t="str">
        <f>IF(A96=VLOOKUP(A96,Medidas_Base!$A$2:$L$67,1),VLOOKUP(A96,Medidas_Base!$A$2:$L$67,2),"SIN REGISTRO")</f>
        <v>SIN REGISTRO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2</v>
      </c>
    </row>
    <row r="97" spans="1:35" x14ac:dyDescent="0.25">
      <c r="A97">
        <v>20118</v>
      </c>
      <c r="B97" t="str">
        <f>IF(A97=VLOOKUP(A97,Medidas_Base!$A$2:$L$67,1),VLOOKUP(A97,Medidas_Base!$A$2:$L$67,2),"SIN REGISTRO")</f>
        <v>SIN REGISTRO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</row>
    <row r="98" spans="1:35" x14ac:dyDescent="0.25">
      <c r="A98">
        <v>20121</v>
      </c>
      <c r="B98" t="str">
        <f>IF(A98=VLOOKUP(A98,Medidas_Base!$A$2:$L$67,1),VLOOKUP(A98,Medidas_Base!$A$2:$L$67,2),"SIN REGISTRO")</f>
        <v>SIN REGISTRO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</row>
    <row r="99" spans="1:35" x14ac:dyDescent="0.25">
      <c r="A99">
        <v>20123</v>
      </c>
      <c r="B99" t="str">
        <f>IF(A99=VLOOKUP(A99,Medidas_Base!$A$2:$L$67,1),VLOOKUP(A99,Medidas_Base!$A$2:$L$67,2),"SIN REGISTRO")</f>
        <v>SIN REGISTRO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</row>
    <row r="100" spans="1:35" x14ac:dyDescent="0.25">
      <c r="A100">
        <v>20124</v>
      </c>
      <c r="B100" t="str">
        <f>IF(A100=VLOOKUP(A100,Medidas_Base!$A$2:$L$67,1),VLOOKUP(A100,Medidas_Base!$A$2:$L$67,2),"SIN REGISTRO")</f>
        <v>SIN REGISTRO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3</v>
      </c>
      <c r="T100">
        <v>4</v>
      </c>
      <c r="U100">
        <v>5</v>
      </c>
      <c r="V100">
        <v>5</v>
      </c>
      <c r="W100">
        <v>5</v>
      </c>
      <c r="X100">
        <v>6</v>
      </c>
      <c r="Y100">
        <v>6</v>
      </c>
      <c r="Z100">
        <v>6</v>
      </c>
      <c r="AA100">
        <v>7</v>
      </c>
      <c r="AB100">
        <v>7</v>
      </c>
      <c r="AC100">
        <v>12</v>
      </c>
      <c r="AD100">
        <v>18</v>
      </c>
      <c r="AE100">
        <v>23</v>
      </c>
      <c r="AF100">
        <v>24</v>
      </c>
      <c r="AG100">
        <v>26</v>
      </c>
      <c r="AH100">
        <v>29</v>
      </c>
      <c r="AI100">
        <v>30</v>
      </c>
    </row>
    <row r="101" spans="1:35" x14ac:dyDescent="0.25">
      <c r="A101">
        <v>20125</v>
      </c>
      <c r="B101" t="str">
        <f>IF(A101=VLOOKUP(A101,Medidas_Base!$A$2:$L$67,1),VLOOKUP(A101,Medidas_Base!$A$2:$L$67,2),"SIN REGISTRO")</f>
        <v>SIN REGISTRO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2</v>
      </c>
      <c r="AG101">
        <v>2</v>
      </c>
      <c r="AH101">
        <v>2</v>
      </c>
      <c r="AI101">
        <v>2</v>
      </c>
    </row>
    <row r="102" spans="1:35" x14ac:dyDescent="0.25">
      <c r="A102">
        <v>20126</v>
      </c>
      <c r="B102" t="str">
        <f>IF(A102=VLOOKUP(A102,Medidas_Base!$A$2:$L$67,1),VLOOKUP(A102,Medidas_Base!$A$2:$L$67,2),"SIN REGISTRO")</f>
        <v>SIN REGISTRO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</row>
    <row r="103" spans="1:35" x14ac:dyDescent="0.25">
      <c r="A103">
        <v>20128</v>
      </c>
      <c r="B103" t="str">
        <f>IF(A103=VLOOKUP(A103,Medidas_Base!$A$2:$L$67,1),VLOOKUP(A103,Medidas_Base!$A$2:$L$67,2),"SIN REGISTRO")</f>
        <v>SIN REGISTRO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</row>
    <row r="104" spans="1:35" x14ac:dyDescent="0.25">
      <c r="A104">
        <v>20130</v>
      </c>
      <c r="B104" t="str">
        <f>IF(A104=VLOOKUP(A104,Medidas_Base!$A$2:$L$67,1),VLOOKUP(A104,Medidas_Base!$A$2:$L$67,2),"SIN REGISTRO")</f>
        <v>SIN REGISTRO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2</v>
      </c>
    </row>
    <row r="105" spans="1:35" x14ac:dyDescent="0.25">
      <c r="A105">
        <v>20131</v>
      </c>
      <c r="B105" t="str">
        <f>IF(A105=VLOOKUP(A105,Medidas_Base!$A$2:$L$67,1),VLOOKUP(A105,Medidas_Base!$A$2:$L$67,2),"SIN REGISTRO")</f>
        <v>SIN REGISTRO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2</v>
      </c>
      <c r="AA105">
        <v>3</v>
      </c>
      <c r="AB105">
        <v>3</v>
      </c>
      <c r="AC105">
        <v>4</v>
      </c>
      <c r="AD105">
        <v>4</v>
      </c>
      <c r="AE105">
        <v>5</v>
      </c>
      <c r="AF105">
        <v>5</v>
      </c>
      <c r="AG105">
        <v>5</v>
      </c>
      <c r="AH105">
        <v>6</v>
      </c>
      <c r="AI105">
        <v>6</v>
      </c>
    </row>
    <row r="106" spans="1:35" x14ac:dyDescent="0.25">
      <c r="A106">
        <v>20132</v>
      </c>
      <c r="B106" t="str">
        <f>IF(A106=VLOOKUP(A106,Medidas_Base!$A$2:$L$67,1),VLOOKUP(A106,Medidas_Base!$A$2:$L$67,2),"SIN REGISTRO")</f>
        <v>SIN REGISTRO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3</v>
      </c>
      <c r="X106">
        <v>3</v>
      </c>
      <c r="Y106">
        <v>3</v>
      </c>
      <c r="Z106">
        <v>6</v>
      </c>
      <c r="AA106">
        <v>6</v>
      </c>
      <c r="AB106">
        <v>6</v>
      </c>
      <c r="AC106">
        <v>6</v>
      </c>
      <c r="AD106">
        <v>10</v>
      </c>
      <c r="AE106">
        <v>10</v>
      </c>
      <c r="AF106">
        <v>11</v>
      </c>
      <c r="AG106">
        <v>12</v>
      </c>
      <c r="AH106">
        <v>12</v>
      </c>
      <c r="AI106">
        <v>12</v>
      </c>
    </row>
    <row r="107" spans="1:35" x14ac:dyDescent="0.25">
      <c r="A107">
        <v>20133</v>
      </c>
      <c r="B107" t="str">
        <f>IF(A107=VLOOKUP(A107,Medidas_Base!$A$2:$L$67,1),VLOOKUP(A107,Medidas_Base!$A$2:$L$67,2),"SIN REGISTRO")</f>
        <v>SIN REGISTRO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1</v>
      </c>
      <c r="AG107">
        <v>2</v>
      </c>
      <c r="AH107">
        <v>2</v>
      </c>
      <c r="AI107">
        <v>2</v>
      </c>
    </row>
    <row r="108" spans="1:35" x14ac:dyDescent="0.25">
      <c r="A108">
        <v>20134</v>
      </c>
      <c r="B108" t="str">
        <f>IF(A108=VLOOKUP(A108,Medidas_Base!$A$2:$L$67,1),VLOOKUP(A108,Medidas_Base!$A$2:$L$67,2),"SIN REGISTRO")</f>
        <v>SIN REGISTRO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3</v>
      </c>
      <c r="X108">
        <v>3</v>
      </c>
      <c r="Y108">
        <v>7</v>
      </c>
      <c r="Z108">
        <v>9</v>
      </c>
      <c r="AA108">
        <v>12</v>
      </c>
      <c r="AB108">
        <v>16</v>
      </c>
      <c r="AC108">
        <v>19</v>
      </c>
      <c r="AD108">
        <v>19</v>
      </c>
      <c r="AE108">
        <v>19</v>
      </c>
      <c r="AF108">
        <v>20</v>
      </c>
      <c r="AG108">
        <v>20</v>
      </c>
      <c r="AH108">
        <v>20</v>
      </c>
      <c r="AI108">
        <v>20</v>
      </c>
    </row>
    <row r="109" spans="1:35" x14ac:dyDescent="0.25">
      <c r="A109">
        <v>20135</v>
      </c>
      <c r="B109" t="str">
        <f>IF(A109=VLOOKUP(A109,Medidas_Base!$A$2:$L$67,1),VLOOKUP(A109,Medidas_Base!$A$2:$L$67,2),"SIN REGISTRO")</f>
        <v>SIN REGISTRO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4</v>
      </c>
      <c r="W109">
        <v>6</v>
      </c>
      <c r="X109">
        <v>8</v>
      </c>
      <c r="Y109">
        <v>13</v>
      </c>
      <c r="Z109">
        <v>18</v>
      </c>
      <c r="AA109">
        <v>20</v>
      </c>
      <c r="AB109">
        <v>26</v>
      </c>
      <c r="AC109">
        <v>34</v>
      </c>
      <c r="AD109">
        <v>36</v>
      </c>
      <c r="AE109">
        <v>39</v>
      </c>
      <c r="AF109">
        <v>40</v>
      </c>
      <c r="AG109">
        <v>42</v>
      </c>
      <c r="AH109">
        <v>43</v>
      </c>
      <c r="AI109">
        <v>44</v>
      </c>
    </row>
    <row r="110" spans="1:35" x14ac:dyDescent="0.25">
      <c r="A110">
        <v>20136</v>
      </c>
      <c r="B110" t="str">
        <f>IF(A110=VLOOKUP(A110,Medidas_Base!$A$2:$L$67,1),VLOOKUP(A110,Medidas_Base!$A$2:$L$67,2),"SIN REGISTRO")</f>
        <v>SIN REGISTRO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5</v>
      </c>
      <c r="AD110">
        <v>5</v>
      </c>
      <c r="AE110">
        <v>6</v>
      </c>
      <c r="AF110">
        <v>6</v>
      </c>
      <c r="AG110">
        <v>6</v>
      </c>
      <c r="AH110">
        <v>6</v>
      </c>
      <c r="AI110">
        <v>6</v>
      </c>
    </row>
    <row r="111" spans="1:35" x14ac:dyDescent="0.25">
      <c r="A111">
        <v>20137</v>
      </c>
      <c r="B111" t="str">
        <f>IF(A111=VLOOKUP(A111,Medidas_Base!$A$2:$L$67,1),VLOOKUP(A111,Medidas_Base!$A$2:$L$67,2),"SIN REGISTRO")</f>
        <v>SIN REGISTRO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</row>
    <row r="112" spans="1:35" x14ac:dyDescent="0.25">
      <c r="A112">
        <v>20140</v>
      </c>
      <c r="B112" t="str">
        <f>IF(A112=VLOOKUP(A112,Medidas_Base!$A$2:$L$67,1),VLOOKUP(A112,Medidas_Base!$A$2:$L$67,2),"SIN REGISTRO")</f>
        <v>SIN REGISTRO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</row>
    <row r="113" spans="1:35" x14ac:dyDescent="0.25">
      <c r="A113">
        <v>20141</v>
      </c>
      <c r="B113" t="str">
        <f>IF(A113=VLOOKUP(A113,Medidas_Base!$A$2:$L$67,1),VLOOKUP(A113,Medidas_Base!$A$2:$L$67,2),"SIN REGISTRO")</f>
        <v>SIN REGISTRO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2</v>
      </c>
      <c r="AH113">
        <v>2</v>
      </c>
      <c r="AI113">
        <v>2</v>
      </c>
    </row>
    <row r="114" spans="1:35" x14ac:dyDescent="0.25">
      <c r="A114">
        <v>20143</v>
      </c>
      <c r="B114" t="str">
        <f>IF(A114=VLOOKUP(A114,Medidas_Base!$A$2:$L$67,1),VLOOKUP(A114,Medidas_Base!$A$2:$L$67,2),"SIN REGISTRO")</f>
        <v>SIN REGISTRO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3</v>
      </c>
      <c r="AA114">
        <v>3</v>
      </c>
      <c r="AB114">
        <v>3</v>
      </c>
      <c r="AC114">
        <v>4</v>
      </c>
      <c r="AD114">
        <v>4</v>
      </c>
      <c r="AE114">
        <v>4</v>
      </c>
      <c r="AF114">
        <v>4</v>
      </c>
      <c r="AG114">
        <v>5</v>
      </c>
      <c r="AH114">
        <v>5</v>
      </c>
      <c r="AI114">
        <v>5</v>
      </c>
    </row>
    <row r="115" spans="1:35" x14ac:dyDescent="0.25">
      <c r="A115">
        <v>20145</v>
      </c>
      <c r="B115" t="str">
        <f>IF(A115=VLOOKUP(A115,Medidas_Base!$A$2:$L$67,1),VLOOKUP(A115,Medidas_Base!$A$2:$L$67,2),"SIN REGISTRO")</f>
        <v>SIN REGISTRO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3</v>
      </c>
      <c r="X115">
        <v>4</v>
      </c>
      <c r="Y115">
        <v>5</v>
      </c>
      <c r="Z115">
        <v>5</v>
      </c>
      <c r="AA115">
        <v>8</v>
      </c>
      <c r="AB115">
        <v>9</v>
      </c>
      <c r="AC115">
        <v>9</v>
      </c>
      <c r="AD115">
        <v>11</v>
      </c>
      <c r="AE115">
        <v>11</v>
      </c>
      <c r="AF115">
        <v>12</v>
      </c>
      <c r="AG115">
        <v>14</v>
      </c>
      <c r="AH115">
        <v>14</v>
      </c>
      <c r="AI115">
        <v>14</v>
      </c>
    </row>
    <row r="116" spans="1:35" x14ac:dyDescent="0.25">
      <c r="A116">
        <v>20149</v>
      </c>
      <c r="B116" t="str">
        <f>IF(A116=VLOOKUP(A116,Medidas_Base!$A$2:$L$67,1),VLOOKUP(A116,Medidas_Base!$A$2:$L$67,2),"SIN REGISTRO")</f>
        <v>SIN REGISTRO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</row>
    <row r="117" spans="1:35" x14ac:dyDescent="0.25">
      <c r="A117">
        <v>20150</v>
      </c>
      <c r="B117" t="str">
        <f>IF(A117=VLOOKUP(A117,Medidas_Base!$A$2:$L$67,1),VLOOKUP(A117,Medidas_Base!$A$2:$L$67,2),"SIN REGISTRO")</f>
        <v>SIN REGISTRO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3</v>
      </c>
      <c r="S117">
        <v>3</v>
      </c>
      <c r="T117">
        <v>3</v>
      </c>
      <c r="U117">
        <v>3</v>
      </c>
      <c r="V117">
        <v>7</v>
      </c>
      <c r="W117">
        <v>9</v>
      </c>
      <c r="X117">
        <v>10</v>
      </c>
      <c r="Y117">
        <v>14</v>
      </c>
      <c r="Z117">
        <v>16</v>
      </c>
      <c r="AA117">
        <v>19</v>
      </c>
      <c r="AB117">
        <v>24</v>
      </c>
      <c r="AC117">
        <v>29</v>
      </c>
      <c r="AD117">
        <v>40</v>
      </c>
      <c r="AE117">
        <v>43</v>
      </c>
      <c r="AF117">
        <v>47</v>
      </c>
      <c r="AG117">
        <v>50</v>
      </c>
      <c r="AH117">
        <v>62</v>
      </c>
      <c r="AI117">
        <v>66</v>
      </c>
    </row>
    <row r="118" spans="1:35" x14ac:dyDescent="0.25">
      <c r="A118">
        <v>20152</v>
      </c>
      <c r="B118" t="str">
        <f>IF(A118=VLOOKUP(A118,Medidas_Base!$A$2:$L$67,1),VLOOKUP(A118,Medidas_Base!$A$2:$L$67,2),"SIN REGISTRO")</f>
        <v>SIN REGISTRO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1</v>
      </c>
    </row>
    <row r="119" spans="1:35" x14ac:dyDescent="0.25">
      <c r="A119">
        <v>20153</v>
      </c>
      <c r="B119" t="str">
        <f>IF(A119=VLOOKUP(A119,Medidas_Base!$A$2:$L$67,1),VLOOKUP(A119,Medidas_Base!$A$2:$L$67,2),"SIN REGISTRO")</f>
        <v>SIN REGISTRO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2</v>
      </c>
      <c r="AE119">
        <v>3</v>
      </c>
      <c r="AF119">
        <v>3</v>
      </c>
      <c r="AG119">
        <v>3</v>
      </c>
      <c r="AH119">
        <v>5</v>
      </c>
      <c r="AI119">
        <v>7</v>
      </c>
    </row>
    <row r="120" spans="1:35" x14ac:dyDescent="0.25">
      <c r="A120">
        <v>20156</v>
      </c>
      <c r="B120" t="str">
        <f>IF(A120=VLOOKUP(A120,Medidas_Base!$A$2:$L$67,1),VLOOKUP(A120,Medidas_Base!$A$2:$L$67,2),"SIN REGISTRO")</f>
        <v>SIN REGISTRO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</row>
    <row r="121" spans="1:35" x14ac:dyDescent="0.25">
      <c r="A121">
        <v>20157</v>
      </c>
      <c r="B121" t="str">
        <f>IF(A121=VLOOKUP(A121,Medidas_Base!$A$2:$L$67,1),VLOOKUP(A121,Medidas_Base!$A$2:$L$67,2),"SIN REGISTRO")</f>
        <v>SIN REGISTRO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5</v>
      </c>
      <c r="Q121">
        <v>6</v>
      </c>
      <c r="R121">
        <v>7</v>
      </c>
      <c r="S121">
        <v>9</v>
      </c>
      <c r="T121">
        <v>9</v>
      </c>
      <c r="U121">
        <v>12</v>
      </c>
      <c r="V121">
        <v>20</v>
      </c>
      <c r="W121">
        <v>31</v>
      </c>
      <c r="X121">
        <v>52</v>
      </c>
      <c r="Y121">
        <v>77</v>
      </c>
      <c r="Z121">
        <v>109</v>
      </c>
      <c r="AA121">
        <v>128</v>
      </c>
      <c r="AB121">
        <v>143</v>
      </c>
      <c r="AC121">
        <v>168</v>
      </c>
      <c r="AD121">
        <v>191</v>
      </c>
      <c r="AE121">
        <v>202</v>
      </c>
      <c r="AF121">
        <v>211</v>
      </c>
      <c r="AG121">
        <v>218</v>
      </c>
      <c r="AH121">
        <v>225</v>
      </c>
      <c r="AI121">
        <v>233</v>
      </c>
    </row>
    <row r="122" spans="1:35" x14ac:dyDescent="0.25">
      <c r="A122">
        <v>20158</v>
      </c>
      <c r="B122" t="str">
        <f>IF(A122=VLOOKUP(A122,Medidas_Base!$A$2:$L$67,1),VLOOKUP(A122,Medidas_Base!$A$2:$L$67,2),"SIN REGISTRO")</f>
        <v>SIN REGISTRO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19</v>
      </c>
      <c r="Z122">
        <v>21</v>
      </c>
      <c r="AA122">
        <v>21</v>
      </c>
      <c r="AB122">
        <v>21</v>
      </c>
      <c r="AC122">
        <v>21</v>
      </c>
      <c r="AD122">
        <v>21</v>
      </c>
      <c r="AE122">
        <v>21</v>
      </c>
      <c r="AF122">
        <v>22</v>
      </c>
      <c r="AG122">
        <v>23</v>
      </c>
      <c r="AH122">
        <v>23</v>
      </c>
      <c r="AI122">
        <v>42</v>
      </c>
    </row>
    <row r="123" spans="1:35" x14ac:dyDescent="0.25">
      <c r="A123">
        <v>20159</v>
      </c>
      <c r="B123" t="str">
        <f>IF(A123=VLOOKUP(A123,Medidas_Base!$A$2:$L$67,1),VLOOKUP(A123,Medidas_Base!$A$2:$L$67,2),"SIN REGISTRO")</f>
        <v>SIN REGISTRO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1</v>
      </c>
    </row>
    <row r="124" spans="1:35" x14ac:dyDescent="0.25">
      <c r="A124">
        <v>20160</v>
      </c>
      <c r="B124" t="str">
        <f>IF(A124=VLOOKUP(A124,Medidas_Base!$A$2:$L$67,1),VLOOKUP(A124,Medidas_Base!$A$2:$L$67,2),"SIN REGISTRO")</f>
        <v>SIN REGISTRO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3</v>
      </c>
      <c r="AD124">
        <v>3</v>
      </c>
      <c r="AE124">
        <v>3</v>
      </c>
      <c r="AF124">
        <v>3</v>
      </c>
      <c r="AG124">
        <v>3</v>
      </c>
      <c r="AH124">
        <v>3</v>
      </c>
      <c r="AI124">
        <v>3</v>
      </c>
    </row>
    <row r="125" spans="1:35" x14ac:dyDescent="0.25">
      <c r="A125">
        <v>20161</v>
      </c>
      <c r="B125" t="str">
        <f>IF(A125=VLOOKUP(A125,Medidas_Base!$A$2:$L$67,1),VLOOKUP(A125,Medidas_Base!$A$2:$L$67,2),"SIN REGISTRO")</f>
        <v>SIN REGISTRO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3</v>
      </c>
      <c r="AB125">
        <v>4</v>
      </c>
      <c r="AC125">
        <v>4</v>
      </c>
      <c r="AD125">
        <v>4</v>
      </c>
      <c r="AE125">
        <v>5</v>
      </c>
      <c r="AF125">
        <v>5</v>
      </c>
      <c r="AG125">
        <v>5</v>
      </c>
      <c r="AH125">
        <v>5</v>
      </c>
      <c r="AI125">
        <v>5</v>
      </c>
    </row>
    <row r="126" spans="1:35" x14ac:dyDescent="0.25">
      <c r="A126">
        <v>20163</v>
      </c>
      <c r="B126" t="str">
        <f>IF(A126=VLOOKUP(A126,Medidas_Base!$A$2:$L$67,1),VLOOKUP(A126,Medidas_Base!$A$2:$L$67,2),"SIN REGISTRO")</f>
        <v>San Jeronimo Tecoatl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3</v>
      </c>
      <c r="AF126">
        <v>3</v>
      </c>
      <c r="AG126">
        <v>3</v>
      </c>
      <c r="AH126">
        <v>3</v>
      </c>
      <c r="AI126">
        <v>3</v>
      </c>
    </row>
    <row r="127" spans="1:35" x14ac:dyDescent="0.25">
      <c r="A127">
        <v>20164</v>
      </c>
      <c r="B127" t="str">
        <f>IF(A127=VLOOKUP(A127,Medidas_Base!$A$2:$L$67,1),VLOOKUP(A127,Medidas_Base!$A$2:$L$67,2),"SIN REGISTRO")</f>
        <v>SIN REGISTRO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6</v>
      </c>
      <c r="Y127">
        <v>6</v>
      </c>
      <c r="Z127">
        <v>6</v>
      </c>
      <c r="AA127">
        <v>6</v>
      </c>
      <c r="AB127">
        <v>6</v>
      </c>
      <c r="AC127">
        <v>6</v>
      </c>
      <c r="AD127">
        <v>6</v>
      </c>
      <c r="AE127">
        <v>6</v>
      </c>
      <c r="AF127">
        <v>7</v>
      </c>
      <c r="AG127">
        <v>7</v>
      </c>
      <c r="AH127">
        <v>7</v>
      </c>
      <c r="AI127">
        <v>7</v>
      </c>
    </row>
    <row r="128" spans="1:35" x14ac:dyDescent="0.25">
      <c r="A128">
        <v>20166</v>
      </c>
      <c r="B128" t="str">
        <f>IF(A128=VLOOKUP(A128,Medidas_Base!$A$2:$L$67,1),VLOOKUP(A128,Medidas_Base!$A$2:$L$67,2),"SIN REGISTRO")</f>
        <v>SIN REGISTRO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2</v>
      </c>
      <c r="S128">
        <v>3</v>
      </c>
      <c r="T128">
        <v>4</v>
      </c>
      <c r="U128">
        <v>4</v>
      </c>
      <c r="V128">
        <v>5</v>
      </c>
      <c r="W128">
        <v>6</v>
      </c>
      <c r="X128">
        <v>6</v>
      </c>
      <c r="Y128">
        <v>12</v>
      </c>
      <c r="Z128">
        <v>15</v>
      </c>
      <c r="AA128">
        <v>21</v>
      </c>
      <c r="AB128">
        <v>42</v>
      </c>
      <c r="AC128">
        <v>45</v>
      </c>
      <c r="AD128">
        <v>49</v>
      </c>
      <c r="AE128">
        <v>51</v>
      </c>
      <c r="AF128">
        <v>51</v>
      </c>
      <c r="AG128">
        <v>54</v>
      </c>
      <c r="AH128">
        <v>59</v>
      </c>
      <c r="AI128">
        <v>59</v>
      </c>
    </row>
    <row r="129" spans="1:35" x14ac:dyDescent="0.25">
      <c r="A129">
        <v>20167</v>
      </c>
      <c r="B129" t="str">
        <f>IF(A129=VLOOKUP(A129,Medidas_Base!$A$2:$L$67,1),VLOOKUP(A129,Medidas_Base!$A$2:$L$67,2),"SIN REGISTRO")</f>
        <v>SIN REGISTRO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</row>
    <row r="130" spans="1:35" x14ac:dyDescent="0.25">
      <c r="A130">
        <v>20171</v>
      </c>
      <c r="B130" t="str">
        <f>IF(A130=VLOOKUP(A130,Medidas_Base!$A$2:$L$67,1),VLOOKUP(A130,Medidas_Base!$A$2:$L$67,2),"SIN REGISTRO")</f>
        <v>San Jose Tenango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2</v>
      </c>
      <c r="U130">
        <v>3</v>
      </c>
      <c r="V130">
        <v>3</v>
      </c>
      <c r="W130">
        <v>4</v>
      </c>
      <c r="X130">
        <v>4</v>
      </c>
      <c r="Y130">
        <v>4</v>
      </c>
      <c r="Z130">
        <v>5</v>
      </c>
      <c r="AA130">
        <v>6</v>
      </c>
      <c r="AB130">
        <v>8</v>
      </c>
      <c r="AC130">
        <v>8</v>
      </c>
      <c r="AD130">
        <v>8</v>
      </c>
      <c r="AE130">
        <v>9</v>
      </c>
      <c r="AF130">
        <v>9</v>
      </c>
      <c r="AG130">
        <v>9</v>
      </c>
      <c r="AH130">
        <v>9</v>
      </c>
      <c r="AI130">
        <v>9</v>
      </c>
    </row>
    <row r="131" spans="1:35" x14ac:dyDescent="0.25">
      <c r="A131">
        <v>20172</v>
      </c>
      <c r="B131" t="str">
        <f>IF(A131=VLOOKUP(A131,Medidas_Base!$A$2:$L$67,1),VLOOKUP(A131,Medidas_Base!$A$2:$L$67,2),"SIN REGISTRO")</f>
        <v>SIN REGISTRO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</row>
    <row r="132" spans="1:35" x14ac:dyDescent="0.25">
      <c r="A132">
        <v>20174</v>
      </c>
      <c r="B132" t="str">
        <f>IF(A132=VLOOKUP(A132,Medidas_Base!$A$2:$L$67,1),VLOOKUP(A132,Medidas_Base!$A$2:$L$67,2),"SIN REGISTRO")</f>
        <v>SIN REGISTRO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3</v>
      </c>
      <c r="S132">
        <v>3</v>
      </c>
      <c r="T132">
        <v>4</v>
      </c>
      <c r="U132">
        <v>5</v>
      </c>
      <c r="V132">
        <v>6</v>
      </c>
      <c r="W132">
        <v>7</v>
      </c>
      <c r="X132">
        <v>13</v>
      </c>
      <c r="Y132">
        <v>18</v>
      </c>
      <c r="Z132">
        <v>28</v>
      </c>
      <c r="AA132">
        <v>29</v>
      </c>
      <c r="AB132">
        <v>29</v>
      </c>
      <c r="AC132">
        <v>30</v>
      </c>
      <c r="AD132">
        <v>34</v>
      </c>
      <c r="AE132">
        <v>35</v>
      </c>
      <c r="AF132">
        <v>39</v>
      </c>
      <c r="AG132">
        <v>41</v>
      </c>
      <c r="AH132">
        <v>41</v>
      </c>
      <c r="AI132">
        <v>42</v>
      </c>
    </row>
    <row r="133" spans="1:35" x14ac:dyDescent="0.25">
      <c r="A133">
        <v>20175</v>
      </c>
      <c r="B133" t="str">
        <f>IF(A133=VLOOKUP(A133,Medidas_Base!$A$2:$L$67,1),VLOOKUP(A133,Medidas_Base!$A$2:$L$67,2),"SIN REGISTRO")</f>
        <v>SIN REGISTRO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3</v>
      </c>
      <c r="Z133">
        <v>3</v>
      </c>
      <c r="AA133">
        <v>4</v>
      </c>
      <c r="AB133">
        <v>4</v>
      </c>
      <c r="AC133">
        <v>4</v>
      </c>
      <c r="AD133">
        <v>4</v>
      </c>
      <c r="AE133">
        <v>4</v>
      </c>
      <c r="AF133">
        <v>4</v>
      </c>
      <c r="AG133">
        <v>5</v>
      </c>
      <c r="AH133">
        <v>6</v>
      </c>
      <c r="AI133">
        <v>6</v>
      </c>
    </row>
    <row r="134" spans="1:35" x14ac:dyDescent="0.25">
      <c r="A134">
        <v>20176</v>
      </c>
      <c r="B134" t="str">
        <f>IF(A134=VLOOKUP(A134,Medidas_Base!$A$2:$L$67,1),VLOOKUP(A134,Medidas_Base!$A$2:$L$67,2),"SIN REGISTRO")</f>
        <v>SIN REGISTRO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</row>
    <row r="135" spans="1:35" x14ac:dyDescent="0.25">
      <c r="A135">
        <v>20177</v>
      </c>
      <c r="B135" t="str">
        <f>IF(A135=VLOOKUP(A135,Medidas_Base!$A$2:$L$67,1),VLOOKUP(A135,Medidas_Base!$A$2:$L$67,2),"SIN REGISTRO")</f>
        <v>San Juan Bautista Cuicatlan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2</v>
      </c>
      <c r="U135">
        <v>3</v>
      </c>
      <c r="V135">
        <v>4</v>
      </c>
      <c r="W135">
        <v>7</v>
      </c>
      <c r="X135">
        <v>8</v>
      </c>
      <c r="Y135">
        <v>71</v>
      </c>
      <c r="Z135">
        <v>73</v>
      </c>
      <c r="AA135">
        <v>74</v>
      </c>
      <c r="AB135">
        <v>76</v>
      </c>
      <c r="AC135">
        <v>81</v>
      </c>
      <c r="AD135">
        <v>87</v>
      </c>
      <c r="AE135">
        <v>88</v>
      </c>
      <c r="AF135">
        <v>89</v>
      </c>
      <c r="AG135">
        <v>92</v>
      </c>
      <c r="AH135">
        <v>92</v>
      </c>
      <c r="AI135">
        <v>92</v>
      </c>
    </row>
    <row r="136" spans="1:35" x14ac:dyDescent="0.25">
      <c r="A136">
        <v>20178</v>
      </c>
      <c r="B136" t="str">
        <f>IF(A136=VLOOKUP(A136,Medidas_Base!$A$2:$L$67,1),VLOOKUP(A136,Medidas_Base!$A$2:$L$67,2),"SIN REGISTRO")</f>
        <v>SIN REGISTRO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5</v>
      </c>
      <c r="V136">
        <v>6</v>
      </c>
      <c r="W136">
        <v>8</v>
      </c>
      <c r="X136">
        <v>10</v>
      </c>
      <c r="Y136">
        <v>12</v>
      </c>
      <c r="Z136">
        <v>18</v>
      </c>
      <c r="AA136">
        <v>23</v>
      </c>
      <c r="AB136">
        <v>25</v>
      </c>
      <c r="AC136">
        <v>32</v>
      </c>
      <c r="AD136">
        <v>34</v>
      </c>
      <c r="AE136">
        <v>36</v>
      </c>
      <c r="AF136">
        <v>38</v>
      </c>
      <c r="AG136">
        <v>41</v>
      </c>
      <c r="AH136">
        <v>45</v>
      </c>
      <c r="AI136">
        <v>50</v>
      </c>
    </row>
    <row r="137" spans="1:35" x14ac:dyDescent="0.25">
      <c r="A137">
        <v>20180</v>
      </c>
      <c r="B137" t="str">
        <f>IF(A137=VLOOKUP(A137,Medidas_Base!$A$2:$L$67,1),VLOOKUP(A137,Medidas_Base!$A$2:$L$67,2),"SIN REGISTRO")</f>
        <v>SIN REGISTRO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</row>
    <row r="138" spans="1:35" x14ac:dyDescent="0.25">
      <c r="A138">
        <v>20184</v>
      </c>
      <c r="B138" t="str">
        <f>IF(A138=VLOOKUP(A138,Medidas_Base!$A$2:$L$67,1),VLOOKUP(A138,Medidas_Base!$A$2:$L$67,2),"SIN REGISTRO")</f>
        <v>SIN REGISTRO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4</v>
      </c>
      <c r="O138">
        <v>7</v>
      </c>
      <c r="P138">
        <v>7</v>
      </c>
      <c r="Q138">
        <v>10</v>
      </c>
      <c r="R138">
        <v>24</v>
      </c>
      <c r="S138">
        <v>37</v>
      </c>
      <c r="T138">
        <v>59</v>
      </c>
      <c r="U138">
        <v>74</v>
      </c>
      <c r="V138">
        <v>132</v>
      </c>
      <c r="W138">
        <v>202</v>
      </c>
      <c r="X138">
        <v>285</v>
      </c>
      <c r="Y138">
        <v>404</v>
      </c>
      <c r="Z138">
        <v>553</v>
      </c>
      <c r="AA138">
        <v>743</v>
      </c>
      <c r="AB138">
        <v>998</v>
      </c>
      <c r="AC138">
        <v>1158</v>
      </c>
      <c r="AD138">
        <v>1374</v>
      </c>
      <c r="AE138">
        <v>1532</v>
      </c>
      <c r="AF138">
        <v>1663</v>
      </c>
      <c r="AG138">
        <v>1721</v>
      </c>
      <c r="AH138">
        <v>1797</v>
      </c>
      <c r="AI138">
        <v>1838</v>
      </c>
    </row>
    <row r="139" spans="1:35" x14ac:dyDescent="0.25">
      <c r="A139">
        <v>20185</v>
      </c>
      <c r="B139" t="str">
        <f>IF(A139=VLOOKUP(A139,Medidas_Base!$A$2:$L$67,1),VLOOKUP(A139,Medidas_Base!$A$2:$L$67,2),"SIN REGISTRO")</f>
        <v>SIN REGISTRO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2</v>
      </c>
      <c r="AA139">
        <v>3</v>
      </c>
      <c r="AB139">
        <v>4</v>
      </c>
      <c r="AC139">
        <v>4</v>
      </c>
      <c r="AD139">
        <v>4</v>
      </c>
      <c r="AE139">
        <v>5</v>
      </c>
      <c r="AF139">
        <v>5</v>
      </c>
      <c r="AG139">
        <v>6</v>
      </c>
      <c r="AH139">
        <v>7</v>
      </c>
      <c r="AI139">
        <v>7</v>
      </c>
    </row>
    <row r="140" spans="1:35" x14ac:dyDescent="0.25">
      <c r="A140">
        <v>20188</v>
      </c>
      <c r="B140" t="str">
        <f>IF(A140=VLOOKUP(A140,Medidas_Base!$A$2:$L$67,1),VLOOKUP(A140,Medidas_Base!$A$2:$L$67,2),"SIN REGISTRO")</f>
        <v>SIN REGISTRO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6</v>
      </c>
      <c r="AH140">
        <v>7</v>
      </c>
      <c r="AI140">
        <v>7</v>
      </c>
    </row>
    <row r="141" spans="1:35" x14ac:dyDescent="0.25">
      <c r="A141">
        <v>20189</v>
      </c>
      <c r="B141" t="str">
        <f>IF(A141=VLOOKUP(A141,Medidas_Base!$A$2:$L$67,1),VLOOKUP(A141,Medidas_Base!$A$2:$L$67,2),"SIN REGISTRO")</f>
        <v>SIN REGISTRO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</row>
    <row r="142" spans="1:35" x14ac:dyDescent="0.25">
      <c r="A142">
        <v>20190</v>
      </c>
      <c r="B142" t="str">
        <f>IF(A142=VLOOKUP(A142,Medidas_Base!$A$2:$L$67,1),VLOOKUP(A142,Medidas_Base!$A$2:$L$67,2),"SIN REGISTRO")</f>
        <v>SIN REGISTRO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2</v>
      </c>
      <c r="U142">
        <v>4</v>
      </c>
      <c r="V142">
        <v>4</v>
      </c>
      <c r="W142">
        <v>4</v>
      </c>
      <c r="X142">
        <v>7</v>
      </c>
      <c r="Y142">
        <v>8</v>
      </c>
      <c r="Z142">
        <v>13</v>
      </c>
      <c r="AA142">
        <v>20</v>
      </c>
      <c r="AB142">
        <v>24</v>
      </c>
      <c r="AC142">
        <v>26</v>
      </c>
      <c r="AD142">
        <v>26</v>
      </c>
      <c r="AE142">
        <v>28</v>
      </c>
      <c r="AF142">
        <v>30</v>
      </c>
      <c r="AG142">
        <v>30</v>
      </c>
      <c r="AH142">
        <v>30</v>
      </c>
      <c r="AI142">
        <v>30</v>
      </c>
    </row>
    <row r="143" spans="1:35" x14ac:dyDescent="0.25">
      <c r="A143">
        <v>20192</v>
      </c>
      <c r="B143" t="str">
        <f>IF(A143=VLOOKUP(A143,Medidas_Base!$A$2:$L$67,1),VLOOKUP(A143,Medidas_Base!$A$2:$L$67,2),"SIN REGISTRO")</f>
        <v>SIN REGISTRO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2</v>
      </c>
      <c r="Z143">
        <v>4</v>
      </c>
      <c r="AA143">
        <v>6</v>
      </c>
      <c r="AB143">
        <v>6</v>
      </c>
      <c r="AC143">
        <v>7</v>
      </c>
      <c r="AD143">
        <v>7</v>
      </c>
      <c r="AE143">
        <v>7</v>
      </c>
      <c r="AF143">
        <v>7</v>
      </c>
      <c r="AG143">
        <v>9</v>
      </c>
      <c r="AH143">
        <v>9</v>
      </c>
      <c r="AI143">
        <v>9</v>
      </c>
    </row>
    <row r="144" spans="1:35" x14ac:dyDescent="0.25">
      <c r="A144">
        <v>20193</v>
      </c>
      <c r="B144" t="str">
        <f>IF(A144=VLOOKUP(A144,Medidas_Base!$A$2:$L$67,1),VLOOKUP(A144,Medidas_Base!$A$2:$L$67,2),"SIN REGISTRO")</f>
        <v>SIN REGISTRO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3</v>
      </c>
      <c r="Z144">
        <v>4</v>
      </c>
      <c r="AA144">
        <v>6</v>
      </c>
      <c r="AB144">
        <v>9</v>
      </c>
      <c r="AC144">
        <v>10</v>
      </c>
      <c r="AD144">
        <v>12</v>
      </c>
      <c r="AE144">
        <v>12</v>
      </c>
      <c r="AF144">
        <v>13</v>
      </c>
      <c r="AG144">
        <v>15</v>
      </c>
      <c r="AH144">
        <v>15</v>
      </c>
      <c r="AI144">
        <v>15</v>
      </c>
    </row>
    <row r="145" spans="1:35" x14ac:dyDescent="0.25">
      <c r="A145">
        <v>20197</v>
      </c>
      <c r="B145" t="str">
        <f>IF(A145=VLOOKUP(A145,Medidas_Base!$A$2:$L$67,1),VLOOKUP(A145,Medidas_Base!$A$2:$L$67,2),"SIN REGISTRO")</f>
        <v>SIN REGISTRO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2</v>
      </c>
      <c r="Z145">
        <v>3</v>
      </c>
      <c r="AA145">
        <v>3</v>
      </c>
      <c r="AB145">
        <v>3</v>
      </c>
      <c r="AC145">
        <v>5</v>
      </c>
      <c r="AD145">
        <v>6</v>
      </c>
      <c r="AE145">
        <v>6</v>
      </c>
      <c r="AF145">
        <v>6</v>
      </c>
      <c r="AG145">
        <v>6</v>
      </c>
      <c r="AH145">
        <v>8</v>
      </c>
      <c r="AI145">
        <v>8</v>
      </c>
    </row>
    <row r="146" spans="1:35" x14ac:dyDescent="0.25">
      <c r="A146">
        <v>20198</v>
      </c>
      <c r="B146" t="str">
        <f>IF(A146=VLOOKUP(A146,Medidas_Base!$A$2:$L$67,1),VLOOKUP(A146,Medidas_Base!$A$2:$L$67,2),"SIN REGISTRO")</f>
        <v>SIN REGISTRO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4</v>
      </c>
      <c r="AC146">
        <v>4</v>
      </c>
      <c r="AD146">
        <v>5</v>
      </c>
      <c r="AE146">
        <v>5</v>
      </c>
      <c r="AF146">
        <v>9</v>
      </c>
      <c r="AG146">
        <v>9</v>
      </c>
      <c r="AH146">
        <v>11</v>
      </c>
      <c r="AI146">
        <v>13</v>
      </c>
    </row>
    <row r="147" spans="1:35" x14ac:dyDescent="0.25">
      <c r="A147">
        <v>20200</v>
      </c>
      <c r="B147" t="str">
        <f>IF(A147=VLOOKUP(A147,Medidas_Base!$A$2:$L$67,1),VLOOKUP(A147,Medidas_Base!$A$2:$L$67,2),"SIN REGISTRO")</f>
        <v>SIN REGISTRO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</row>
    <row r="148" spans="1:35" x14ac:dyDescent="0.25">
      <c r="A148">
        <v>20202</v>
      </c>
      <c r="B148" t="str">
        <f>IF(A148=VLOOKUP(A148,Medidas_Base!$A$2:$L$67,1),VLOOKUP(A148,Medidas_Base!$A$2:$L$67,2),"SIN REGISTRO")</f>
        <v>SIN REGISTRO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</row>
    <row r="149" spans="1:35" x14ac:dyDescent="0.25">
      <c r="A149">
        <v>20203</v>
      </c>
      <c r="B149" t="str">
        <f>IF(A149=VLOOKUP(A149,Medidas_Base!$A$2:$L$67,1),VLOOKUP(A149,Medidas_Base!$A$2:$L$67,2),"SIN REGISTRO")</f>
        <v>SIN REGISTRO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2</v>
      </c>
      <c r="AC149">
        <v>2</v>
      </c>
      <c r="AD149">
        <v>2</v>
      </c>
      <c r="AE149">
        <v>2</v>
      </c>
      <c r="AF149">
        <v>3</v>
      </c>
      <c r="AG149">
        <v>3</v>
      </c>
      <c r="AH149">
        <v>3</v>
      </c>
      <c r="AI149">
        <v>3</v>
      </c>
    </row>
    <row r="150" spans="1:35" x14ac:dyDescent="0.25">
      <c r="A150">
        <v>20204</v>
      </c>
      <c r="B150" t="str">
        <f>IF(A150=VLOOKUP(A150,Medidas_Base!$A$2:$L$67,1),VLOOKUP(A150,Medidas_Base!$A$2:$L$67,2),"SIN REGISTRO")</f>
        <v>SIN REGISTRO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1</v>
      </c>
    </row>
    <row r="151" spans="1:35" x14ac:dyDescent="0.25">
      <c r="A151">
        <v>20205</v>
      </c>
      <c r="B151" t="str">
        <f>IF(A151=VLOOKUP(A151,Medidas_Base!$A$2:$L$67,1),VLOOKUP(A151,Medidas_Base!$A$2:$L$67,2),"SIN REGISTRO")</f>
        <v>SIN REGISTRO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6</v>
      </c>
      <c r="AF151">
        <v>6</v>
      </c>
      <c r="AG151">
        <v>7</v>
      </c>
      <c r="AH151">
        <v>7</v>
      </c>
      <c r="AI151">
        <v>7</v>
      </c>
    </row>
    <row r="152" spans="1:35" x14ac:dyDescent="0.25">
      <c r="A152">
        <v>20206</v>
      </c>
      <c r="B152" t="str">
        <f>IF(A152=VLOOKUP(A152,Medidas_Base!$A$2:$L$67,1),VLOOKUP(A152,Medidas_Base!$A$2:$L$67,2),"SIN REGISTRO")</f>
        <v>San Juan De Los Cues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5</v>
      </c>
      <c r="Z152">
        <v>6</v>
      </c>
      <c r="AA152">
        <v>6</v>
      </c>
      <c r="AB152">
        <v>7</v>
      </c>
      <c r="AC152">
        <v>7</v>
      </c>
      <c r="AD152">
        <v>8</v>
      </c>
      <c r="AE152">
        <v>8</v>
      </c>
      <c r="AF152">
        <v>8</v>
      </c>
      <c r="AG152">
        <v>8</v>
      </c>
      <c r="AH152">
        <v>8</v>
      </c>
      <c r="AI152">
        <v>8</v>
      </c>
    </row>
    <row r="153" spans="1:35" x14ac:dyDescent="0.25">
      <c r="A153">
        <v>20207</v>
      </c>
      <c r="B153" t="str">
        <f>IF(A153=VLOOKUP(A153,Medidas_Base!$A$2:$L$67,1),VLOOKUP(A153,Medidas_Base!$A$2:$L$67,2),"SIN REGISTRO")</f>
        <v>SIN REGISTRO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2</v>
      </c>
      <c r="AD153">
        <v>3</v>
      </c>
      <c r="AE153">
        <v>4</v>
      </c>
      <c r="AF153">
        <v>4</v>
      </c>
      <c r="AG153">
        <v>4</v>
      </c>
      <c r="AH153">
        <v>4</v>
      </c>
      <c r="AI153">
        <v>4</v>
      </c>
    </row>
    <row r="154" spans="1:35" x14ac:dyDescent="0.25">
      <c r="A154">
        <v>20211</v>
      </c>
      <c r="B154" t="str">
        <f>IF(A154=VLOOKUP(A154,Medidas_Base!$A$2:$L$67,1),VLOOKUP(A154,Medidas_Base!$A$2:$L$67,2),"SIN REGISTRO")</f>
        <v>SIN REGISTRO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</row>
    <row r="155" spans="1:35" x14ac:dyDescent="0.25">
      <c r="A155">
        <v>20213</v>
      </c>
      <c r="B155" t="str">
        <f>IF(A155=VLOOKUP(A155,Medidas_Base!$A$2:$L$67,1),VLOOKUP(A155,Medidas_Base!$A$2:$L$67,2),"SIN REGISTRO")</f>
        <v>SIN REGISTRO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</row>
    <row r="156" spans="1:35" x14ac:dyDescent="0.25">
      <c r="A156">
        <v>20215</v>
      </c>
      <c r="B156" t="str">
        <f>IF(A156=VLOOKUP(A156,Medidas_Base!$A$2:$L$67,1),VLOOKUP(A156,Medidas_Base!$A$2:$L$67,2),"SIN REGISTRO")</f>
        <v>SIN REGISTRO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</row>
    <row r="157" spans="1:35" x14ac:dyDescent="0.25">
      <c r="A157">
        <v>20216</v>
      </c>
      <c r="B157" t="str">
        <f>IF(A157=VLOOKUP(A157,Medidas_Base!$A$2:$L$67,1),VLOOKUP(A157,Medidas_Base!$A$2:$L$67,2),"SIN REGISTRO")</f>
        <v>SIN REGISTRO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</row>
    <row r="158" spans="1:35" x14ac:dyDescent="0.25">
      <c r="A158">
        <v>20217</v>
      </c>
      <c r="B158" t="str">
        <f>IF(A158=VLOOKUP(A158,Medidas_Base!$A$2:$L$67,1),VLOOKUP(A158,Medidas_Base!$A$2:$L$67,2),"SIN REGISTRO")</f>
        <v>SIN REGISTRO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</row>
    <row r="159" spans="1:35" x14ac:dyDescent="0.25">
      <c r="A159">
        <v>20219</v>
      </c>
      <c r="B159" t="str">
        <f>IF(A159=VLOOKUP(A159,Medidas_Base!$A$2:$L$67,1),VLOOKUP(A159,Medidas_Base!$A$2:$L$67,2),"SIN REGISTRO")</f>
        <v>SIN REGISTRO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1</v>
      </c>
      <c r="AG159">
        <v>2</v>
      </c>
      <c r="AH159">
        <v>2</v>
      </c>
      <c r="AI159">
        <v>2</v>
      </c>
    </row>
    <row r="160" spans="1:35" x14ac:dyDescent="0.25">
      <c r="A160">
        <v>20221</v>
      </c>
      <c r="B160" t="str">
        <f>IF(A160=VLOOKUP(A160,Medidas_Base!$A$2:$L$67,1),VLOOKUP(A160,Medidas_Base!$A$2:$L$67,2),"SIN REGISTRO")</f>
        <v>SIN REGISTRO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2</v>
      </c>
      <c r="AD160">
        <v>3</v>
      </c>
      <c r="AE160">
        <v>3</v>
      </c>
      <c r="AF160">
        <v>3</v>
      </c>
      <c r="AG160">
        <v>3</v>
      </c>
      <c r="AH160">
        <v>3</v>
      </c>
      <c r="AI160">
        <v>3</v>
      </c>
    </row>
    <row r="161" spans="1:35" x14ac:dyDescent="0.25">
      <c r="A161">
        <v>20224</v>
      </c>
      <c r="B161" t="str">
        <f>IF(A161=VLOOKUP(A161,Medidas_Base!$A$2:$L$67,1),VLOOKUP(A161,Medidas_Base!$A$2:$L$67,2),"SIN REGISTRO")</f>
        <v>SIN REGISTRO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2</v>
      </c>
      <c r="AH161">
        <v>2</v>
      </c>
      <c r="AI161">
        <v>2</v>
      </c>
    </row>
    <row r="162" spans="1:35" x14ac:dyDescent="0.25">
      <c r="A162">
        <v>20225</v>
      </c>
      <c r="B162" t="str">
        <f>IF(A162=VLOOKUP(A162,Medidas_Base!$A$2:$L$67,1),VLOOKUP(A162,Medidas_Base!$A$2:$L$67,2),"SIN REGISTRO")</f>
        <v>SIN REGISTRO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20226</v>
      </c>
      <c r="B163" t="str">
        <f>IF(A163=VLOOKUP(A163,Medidas_Base!$A$2:$L$67,1),VLOOKUP(A163,Medidas_Base!$A$2:$L$67,2),"SIN REGISTRO")</f>
        <v>SIN REGISTRO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</row>
    <row r="164" spans="1:35" x14ac:dyDescent="0.25">
      <c r="A164">
        <v>20227</v>
      </c>
      <c r="B164" t="str">
        <f>IF(A164=VLOOKUP(A164,Medidas_Base!$A$2:$L$67,1),VLOOKUP(A164,Medidas_Base!$A$2:$L$67,2),"SIN REGISTRO")</f>
        <v>SIN REGISTRO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3</v>
      </c>
      <c r="P164">
        <v>4</v>
      </c>
      <c r="Q164">
        <v>5</v>
      </c>
      <c r="R164">
        <v>5</v>
      </c>
      <c r="S164">
        <v>5</v>
      </c>
      <c r="T164">
        <v>6</v>
      </c>
      <c r="U164">
        <v>6</v>
      </c>
      <c r="V164">
        <v>13</v>
      </c>
      <c r="W164">
        <v>21</v>
      </c>
      <c r="X164">
        <v>36</v>
      </c>
      <c r="Y164">
        <v>48</v>
      </c>
      <c r="Z164">
        <v>72</v>
      </c>
      <c r="AA164">
        <v>87</v>
      </c>
      <c r="AB164">
        <v>95</v>
      </c>
      <c r="AC164">
        <v>105</v>
      </c>
      <c r="AD164">
        <v>115</v>
      </c>
      <c r="AE164">
        <v>116</v>
      </c>
      <c r="AF164">
        <v>119</v>
      </c>
      <c r="AG164">
        <v>128</v>
      </c>
      <c r="AH164">
        <v>134</v>
      </c>
      <c r="AI164">
        <v>141</v>
      </c>
    </row>
    <row r="165" spans="1:35" x14ac:dyDescent="0.25">
      <c r="A165">
        <v>20229</v>
      </c>
      <c r="B165" t="str">
        <f>IF(A165=VLOOKUP(A165,Medidas_Base!$A$2:$L$67,1),VLOOKUP(A165,Medidas_Base!$A$2:$L$67,2),"SIN REGISTRO")</f>
        <v>SIN REGISTRO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</v>
      </c>
      <c r="Y165">
        <v>9</v>
      </c>
      <c r="Z165">
        <v>9</v>
      </c>
      <c r="AA165">
        <v>10</v>
      </c>
      <c r="AB165">
        <v>10</v>
      </c>
      <c r="AC165">
        <v>11</v>
      </c>
      <c r="AD165">
        <v>11</v>
      </c>
      <c r="AE165">
        <v>11</v>
      </c>
      <c r="AF165">
        <v>11</v>
      </c>
      <c r="AG165">
        <v>11</v>
      </c>
      <c r="AH165">
        <v>11</v>
      </c>
      <c r="AI165">
        <v>11</v>
      </c>
    </row>
    <row r="166" spans="1:35" x14ac:dyDescent="0.25">
      <c r="A166">
        <v>20230</v>
      </c>
      <c r="B166" t="str">
        <f>IF(A166=VLOOKUP(A166,Medidas_Base!$A$2:$L$67,1),VLOOKUP(A166,Medidas_Base!$A$2:$L$67,2),"SIN REGISTRO")</f>
        <v>SIN REGISTRO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</v>
      </c>
      <c r="V166">
        <v>5</v>
      </c>
      <c r="W166">
        <v>7</v>
      </c>
      <c r="X166">
        <v>7</v>
      </c>
      <c r="Y166">
        <v>8</v>
      </c>
      <c r="Z166">
        <v>8</v>
      </c>
      <c r="AA166">
        <v>8</v>
      </c>
      <c r="AB166">
        <v>8</v>
      </c>
      <c r="AC166">
        <v>8</v>
      </c>
      <c r="AD166">
        <v>8</v>
      </c>
      <c r="AE166">
        <v>8</v>
      </c>
      <c r="AF166">
        <v>8</v>
      </c>
      <c r="AG166">
        <v>8</v>
      </c>
      <c r="AH166">
        <v>8</v>
      </c>
      <c r="AI166">
        <v>8</v>
      </c>
    </row>
    <row r="167" spans="1:35" x14ac:dyDescent="0.25">
      <c r="A167">
        <v>20231</v>
      </c>
      <c r="B167" t="str">
        <f>IF(A167=VLOOKUP(A167,Medidas_Base!$A$2:$L$67,1),VLOOKUP(A167,Medidas_Base!$A$2:$L$67,2),"SIN REGISTRO")</f>
        <v>SIN REGISTRO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</row>
    <row r="168" spans="1:35" x14ac:dyDescent="0.25">
      <c r="A168">
        <v>20232</v>
      </c>
      <c r="B168" t="str">
        <f>IF(A168=VLOOKUP(A168,Medidas_Base!$A$2:$L$67,1),VLOOKUP(A168,Medidas_Base!$A$2:$L$67,2),"SIN REGISTRO")</f>
        <v>SIN REGISTRO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2</v>
      </c>
      <c r="U168">
        <v>3</v>
      </c>
      <c r="V168">
        <v>4</v>
      </c>
      <c r="W168">
        <v>6</v>
      </c>
      <c r="X168">
        <v>6</v>
      </c>
      <c r="Y168">
        <v>10</v>
      </c>
      <c r="Z168">
        <v>12</v>
      </c>
      <c r="AA168">
        <v>12</v>
      </c>
      <c r="AB168">
        <v>17</v>
      </c>
      <c r="AC168">
        <v>22</v>
      </c>
      <c r="AD168">
        <v>26</v>
      </c>
      <c r="AE168">
        <v>29</v>
      </c>
      <c r="AF168">
        <v>33</v>
      </c>
      <c r="AG168">
        <v>33</v>
      </c>
      <c r="AH168">
        <v>35</v>
      </c>
      <c r="AI168">
        <v>37</v>
      </c>
    </row>
    <row r="169" spans="1:35" x14ac:dyDescent="0.25">
      <c r="A169">
        <v>20234</v>
      </c>
      <c r="B169" t="str">
        <f>IF(A169=VLOOKUP(A169,Medidas_Base!$A$2:$L$67,1),VLOOKUP(A169,Medidas_Base!$A$2:$L$67,2),"SIN REGISTRO")</f>
        <v>San Lucas Zoquiapam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</row>
    <row r="170" spans="1:35" x14ac:dyDescent="0.25">
      <c r="A170">
        <v>20236</v>
      </c>
      <c r="B170" t="str">
        <f>IF(A170=VLOOKUP(A170,Medidas_Base!$A$2:$L$67,1),VLOOKUP(A170,Medidas_Base!$A$2:$L$67,2),"SIN REGISTRO")</f>
        <v>SIN REGISTRO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1</v>
      </c>
    </row>
    <row r="171" spans="1:35" x14ac:dyDescent="0.25">
      <c r="A171">
        <v>20237</v>
      </c>
      <c r="B171" t="str">
        <f>IF(A171=VLOOKUP(A171,Medidas_Base!$A$2:$L$67,1),VLOOKUP(A171,Medidas_Base!$A$2:$L$67,2),"SIN REGISTRO")</f>
        <v>SIN REGISTRO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2</v>
      </c>
      <c r="AI171">
        <v>2</v>
      </c>
    </row>
    <row r="172" spans="1:35" x14ac:dyDescent="0.25">
      <c r="A172">
        <v>20238</v>
      </c>
      <c r="B172" t="str">
        <f>IF(A172=VLOOKUP(A172,Medidas_Base!$A$2:$L$67,1),VLOOKUP(A172,Medidas_Base!$A$2:$L$67,2),"SIN REGISTRO")</f>
        <v>SIN REGISTRO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</row>
    <row r="173" spans="1:35" x14ac:dyDescent="0.25">
      <c r="A173">
        <v>20241</v>
      </c>
      <c r="B173" t="str">
        <f>IF(A173=VLOOKUP(A173,Medidas_Base!$A$2:$L$67,1),VLOOKUP(A173,Medidas_Base!$A$2:$L$67,2),"SIN REGISTRO")</f>
        <v>SIN REGISTRO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1</v>
      </c>
      <c r="AG173">
        <v>2</v>
      </c>
      <c r="AH173">
        <v>2</v>
      </c>
      <c r="AI173">
        <v>2</v>
      </c>
    </row>
    <row r="174" spans="1:35" x14ac:dyDescent="0.25">
      <c r="A174">
        <v>20242</v>
      </c>
      <c r="B174" t="str">
        <f>IF(A174=VLOOKUP(A174,Medidas_Base!$A$2:$L$67,1),VLOOKUP(A174,Medidas_Base!$A$2:$L$67,2),"SIN REGISTRO")</f>
        <v>SIN REGISTRO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</v>
      </c>
      <c r="AE174">
        <v>3</v>
      </c>
      <c r="AF174">
        <v>3</v>
      </c>
      <c r="AG174">
        <v>5</v>
      </c>
      <c r="AH174">
        <v>5</v>
      </c>
      <c r="AI174">
        <v>5</v>
      </c>
    </row>
    <row r="175" spans="1:35" x14ac:dyDescent="0.25">
      <c r="A175">
        <v>20243</v>
      </c>
      <c r="B175" t="str">
        <f>IF(A175=VLOOKUP(A175,Medidas_Base!$A$2:$L$67,1),VLOOKUP(A175,Medidas_Base!$A$2:$L$67,2),"SIN REGISTRO")</f>
        <v>SIN REGISTRO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2</v>
      </c>
      <c r="AA175">
        <v>2</v>
      </c>
      <c r="AB175">
        <v>2</v>
      </c>
      <c r="AC175">
        <v>2</v>
      </c>
      <c r="AD175">
        <v>3</v>
      </c>
      <c r="AE175">
        <v>4</v>
      </c>
      <c r="AF175">
        <v>4</v>
      </c>
      <c r="AG175">
        <v>6</v>
      </c>
      <c r="AH175">
        <v>6</v>
      </c>
      <c r="AI175">
        <v>6</v>
      </c>
    </row>
    <row r="176" spans="1:35" x14ac:dyDescent="0.25">
      <c r="A176">
        <v>20244</v>
      </c>
      <c r="B176" t="str">
        <f>IF(A176=VLOOKUP(A176,Medidas_Base!$A$2:$L$67,1),VLOOKUP(A176,Medidas_Base!$A$2:$L$67,2),"SIN REGISTRO")</f>
        <v>San Martin Toxpalan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2</v>
      </c>
      <c r="Y176">
        <v>2</v>
      </c>
      <c r="Z176">
        <v>3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5</v>
      </c>
    </row>
    <row r="177" spans="1:35" x14ac:dyDescent="0.25">
      <c r="A177">
        <v>20247</v>
      </c>
      <c r="B177" t="str">
        <f>IF(A177=VLOOKUP(A177,Medidas_Base!$A$2:$L$67,1),VLOOKUP(A177,Medidas_Base!$A$2:$L$67,2),"SIN REGISTRO")</f>
        <v>SIN REGISTRO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</row>
    <row r="178" spans="1:35" x14ac:dyDescent="0.25">
      <c r="A178">
        <v>20248</v>
      </c>
      <c r="B178" t="str">
        <f>IF(A178=VLOOKUP(A178,Medidas_Base!$A$2:$L$67,1),VLOOKUP(A178,Medidas_Base!$A$2:$L$67,2),"SIN REGISTRO")</f>
        <v>SIN REGISTRO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3</v>
      </c>
      <c r="AE178">
        <v>3</v>
      </c>
      <c r="AF178">
        <v>4</v>
      </c>
      <c r="AG178">
        <v>4</v>
      </c>
      <c r="AH178">
        <v>7</v>
      </c>
      <c r="AI178">
        <v>7</v>
      </c>
    </row>
    <row r="179" spans="1:35" x14ac:dyDescent="0.25">
      <c r="A179">
        <v>20249</v>
      </c>
      <c r="B179" t="str">
        <f>IF(A179=VLOOKUP(A179,Medidas_Base!$A$2:$L$67,1),VLOOKUP(A179,Medidas_Base!$A$2:$L$67,2),"SIN REGISTRO")</f>
        <v>San Mateo Yoloxochitlan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2</v>
      </c>
      <c r="AF179">
        <v>2</v>
      </c>
      <c r="AG179">
        <v>2</v>
      </c>
      <c r="AH179">
        <v>2</v>
      </c>
      <c r="AI179">
        <v>2</v>
      </c>
    </row>
    <row r="180" spans="1:35" x14ac:dyDescent="0.25">
      <c r="A180">
        <v>20254</v>
      </c>
      <c r="B180" t="str">
        <f>IF(A180=VLOOKUP(A180,Medidas_Base!$A$2:$L$67,1),VLOOKUP(A180,Medidas_Base!$A$2:$L$67,2),"SIN REGISTRO")</f>
        <v>SIN REGISTRO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2</v>
      </c>
      <c r="AA180">
        <v>2</v>
      </c>
      <c r="AB180">
        <v>2</v>
      </c>
      <c r="AC180">
        <v>3</v>
      </c>
      <c r="AD180">
        <v>3</v>
      </c>
      <c r="AE180">
        <v>5</v>
      </c>
      <c r="AF180">
        <v>5</v>
      </c>
      <c r="AG180">
        <v>5</v>
      </c>
      <c r="AH180">
        <v>5</v>
      </c>
      <c r="AI180">
        <v>6</v>
      </c>
    </row>
    <row r="181" spans="1:35" x14ac:dyDescent="0.25">
      <c r="A181">
        <v>20255</v>
      </c>
      <c r="B181" t="str">
        <f>IF(A181=VLOOKUP(A181,Medidas_Base!$A$2:$L$67,1),VLOOKUP(A181,Medidas_Base!$A$2:$L$67,2),"SIN REGISTRO")</f>
        <v>SIN REGISTRO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</row>
    <row r="182" spans="1:35" x14ac:dyDescent="0.25">
      <c r="A182">
        <v>20256</v>
      </c>
      <c r="B182" t="str">
        <f>IF(A182=VLOOKUP(A182,Medidas_Base!$A$2:$L$67,1),VLOOKUP(A182,Medidas_Base!$A$2:$L$67,2),"SIN REGISTRO")</f>
        <v>SIN REGISTRO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</row>
    <row r="183" spans="1:35" x14ac:dyDescent="0.25">
      <c r="A183">
        <v>20259</v>
      </c>
      <c r="B183" t="str">
        <f>IF(A183=VLOOKUP(A183,Medidas_Base!$A$2:$L$67,1),VLOOKUP(A183,Medidas_Base!$A$2:$L$67,2),"SIN REGISTRO")</f>
        <v>SIN REGISTRO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</v>
      </c>
      <c r="AF183">
        <v>2</v>
      </c>
      <c r="AG183">
        <v>2</v>
      </c>
      <c r="AH183">
        <v>2</v>
      </c>
      <c r="AI183">
        <v>2</v>
      </c>
    </row>
    <row r="184" spans="1:35" x14ac:dyDescent="0.25">
      <c r="A184">
        <v>20261</v>
      </c>
      <c r="B184" t="str">
        <f>IF(A184=VLOOKUP(A184,Medidas_Base!$A$2:$L$67,1),VLOOKUP(A184,Medidas_Base!$A$2:$L$67,2),"SIN REGISTRO")</f>
        <v>SIN REGISTRO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2</v>
      </c>
      <c r="AE184">
        <v>2</v>
      </c>
      <c r="AF184">
        <v>2</v>
      </c>
      <c r="AG184">
        <v>2</v>
      </c>
      <c r="AH184">
        <v>2</v>
      </c>
      <c r="AI184">
        <v>2</v>
      </c>
    </row>
    <row r="185" spans="1:35" x14ac:dyDescent="0.25">
      <c r="A185">
        <v>20262</v>
      </c>
      <c r="B185" t="str">
        <f>IF(A185=VLOOKUP(A185,Medidas_Base!$A$2:$L$67,1),VLOOKUP(A185,Medidas_Base!$A$2:$L$67,2),"SIN REGISTRO")</f>
        <v>SIN REGISTRO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</row>
    <row r="186" spans="1:35" x14ac:dyDescent="0.25">
      <c r="A186">
        <v>20263</v>
      </c>
      <c r="B186" t="str">
        <f>IF(A186=VLOOKUP(A186,Medidas_Base!$A$2:$L$67,1),VLOOKUP(A186,Medidas_Base!$A$2:$L$67,2),"SIN REGISTRO")</f>
        <v>SIN REGISTRO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3</v>
      </c>
      <c r="AG186">
        <v>3</v>
      </c>
      <c r="AH186">
        <v>3</v>
      </c>
      <c r="AI186">
        <v>3</v>
      </c>
    </row>
    <row r="187" spans="1:35" x14ac:dyDescent="0.25">
      <c r="A187">
        <v>20265</v>
      </c>
      <c r="B187" t="str">
        <f>IF(A187=VLOOKUP(A187,Medidas_Base!$A$2:$L$67,1),VLOOKUP(A187,Medidas_Base!$A$2:$L$67,2),"SIN REGISTRO")</f>
        <v>SIN REGISTRO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2</v>
      </c>
      <c r="AB187">
        <v>3</v>
      </c>
      <c r="AC187">
        <v>3</v>
      </c>
      <c r="AD187">
        <v>3</v>
      </c>
      <c r="AE187">
        <v>4</v>
      </c>
      <c r="AF187">
        <v>6</v>
      </c>
      <c r="AG187">
        <v>6</v>
      </c>
      <c r="AH187">
        <v>6</v>
      </c>
      <c r="AI187">
        <v>7</v>
      </c>
    </row>
    <row r="188" spans="1:35" x14ac:dyDescent="0.25">
      <c r="A188">
        <v>20266</v>
      </c>
      <c r="B188" t="str">
        <f>IF(A188=VLOOKUP(A188,Medidas_Base!$A$2:$L$67,1),VLOOKUP(A188,Medidas_Base!$A$2:$L$67,2),"SIN REGISTRO")</f>
        <v>SIN REGISTRO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2</v>
      </c>
      <c r="Z188">
        <v>2</v>
      </c>
      <c r="AA188">
        <v>3</v>
      </c>
      <c r="AB188">
        <v>5</v>
      </c>
      <c r="AC188">
        <v>5</v>
      </c>
      <c r="AD188">
        <v>7</v>
      </c>
      <c r="AE188">
        <v>7</v>
      </c>
      <c r="AF188">
        <v>7</v>
      </c>
      <c r="AG188">
        <v>7</v>
      </c>
      <c r="AH188">
        <v>8</v>
      </c>
      <c r="AI188">
        <v>8</v>
      </c>
    </row>
    <row r="189" spans="1:35" x14ac:dyDescent="0.25">
      <c r="A189">
        <v>20268</v>
      </c>
      <c r="B189" t="str">
        <f>IF(A189=VLOOKUP(A189,Medidas_Base!$A$2:$L$67,1),VLOOKUP(A189,Medidas_Base!$A$2:$L$67,2),"SIN REGISTRO")</f>
        <v>SIN REGISTRO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2</v>
      </c>
      <c r="AA189">
        <v>3</v>
      </c>
      <c r="AB189">
        <v>3</v>
      </c>
      <c r="AC189">
        <v>3</v>
      </c>
      <c r="AD189">
        <v>4</v>
      </c>
      <c r="AE189">
        <v>5</v>
      </c>
      <c r="AF189">
        <v>5</v>
      </c>
      <c r="AG189">
        <v>5</v>
      </c>
      <c r="AH189">
        <v>5</v>
      </c>
      <c r="AI189">
        <v>5</v>
      </c>
    </row>
    <row r="190" spans="1:35" x14ac:dyDescent="0.25">
      <c r="A190">
        <v>20269</v>
      </c>
      <c r="B190" t="str">
        <f>IF(A190=VLOOKUP(A190,Medidas_Base!$A$2:$L$67,1),VLOOKUP(A190,Medidas_Base!$A$2:$L$67,2),"SIN REGISTRO")</f>
        <v>SIN REGISTRO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2</v>
      </c>
      <c r="U190">
        <v>2</v>
      </c>
      <c r="V190">
        <v>2</v>
      </c>
      <c r="W190">
        <v>3</v>
      </c>
      <c r="X190">
        <v>3</v>
      </c>
      <c r="Y190">
        <v>3</v>
      </c>
      <c r="Z190">
        <v>3</v>
      </c>
      <c r="AA190">
        <v>5</v>
      </c>
      <c r="AB190">
        <v>5</v>
      </c>
      <c r="AC190">
        <v>6</v>
      </c>
      <c r="AD190">
        <v>6</v>
      </c>
      <c r="AE190">
        <v>7</v>
      </c>
      <c r="AF190">
        <v>7</v>
      </c>
      <c r="AG190">
        <v>7</v>
      </c>
      <c r="AH190">
        <v>7</v>
      </c>
      <c r="AI190">
        <v>7</v>
      </c>
    </row>
    <row r="191" spans="1:35" x14ac:dyDescent="0.25">
      <c r="A191">
        <v>20270</v>
      </c>
      <c r="B191" t="str">
        <f>IF(A191=VLOOKUP(A191,Medidas_Base!$A$2:$L$67,1),VLOOKUP(A191,Medidas_Base!$A$2:$L$67,2),"SIN REGISTRO")</f>
        <v>SIN REGISTRO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</row>
    <row r="192" spans="1:35" x14ac:dyDescent="0.25">
      <c r="A192">
        <v>20271</v>
      </c>
      <c r="B192" t="str">
        <f>IF(A192=VLOOKUP(A192,Medidas_Base!$A$2:$L$67,1),VLOOKUP(A192,Medidas_Base!$A$2:$L$67,2),"SIN REGISTRO")</f>
        <v>SIN REGISTRO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1</v>
      </c>
      <c r="AE192">
        <v>1</v>
      </c>
      <c r="AF192">
        <v>2</v>
      </c>
      <c r="AG192">
        <v>2</v>
      </c>
      <c r="AH192">
        <v>2</v>
      </c>
      <c r="AI192">
        <v>3</v>
      </c>
    </row>
    <row r="193" spans="1:35" x14ac:dyDescent="0.25">
      <c r="A193">
        <v>20272</v>
      </c>
      <c r="B193" t="str">
        <f>IF(A193=VLOOKUP(A193,Medidas_Base!$A$2:$L$67,1),VLOOKUP(A193,Medidas_Base!$A$2:$L$67,2),"SIN REGISTRO")</f>
        <v>SIN REGISTRO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1</v>
      </c>
    </row>
    <row r="194" spans="1:35" x14ac:dyDescent="0.25">
      <c r="A194">
        <v>20275</v>
      </c>
      <c r="B194" t="str">
        <f>IF(A194=VLOOKUP(A194,Medidas_Base!$A$2:$L$67,1),VLOOKUP(A194,Medidas_Base!$A$2:$L$67,2),"SIN REGISTRO")</f>
        <v>SIN REGISTRO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</row>
    <row r="195" spans="1:35" x14ac:dyDescent="0.25">
      <c r="A195">
        <v>20277</v>
      </c>
      <c r="B195" t="str">
        <f>IF(A195=VLOOKUP(A195,Medidas_Base!$A$2:$L$67,1),VLOOKUP(A195,Medidas_Base!$A$2:$L$67,2),"SIN REGISTRO")</f>
        <v>SIN REGISTRO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3</v>
      </c>
      <c r="R195">
        <v>3</v>
      </c>
      <c r="S195">
        <v>3</v>
      </c>
      <c r="T195">
        <v>5</v>
      </c>
      <c r="U195">
        <v>6</v>
      </c>
      <c r="V195">
        <v>6</v>
      </c>
      <c r="W195">
        <v>7</v>
      </c>
      <c r="X195">
        <v>7</v>
      </c>
      <c r="Y195">
        <v>7</v>
      </c>
      <c r="Z195">
        <v>8</v>
      </c>
      <c r="AA195">
        <v>10</v>
      </c>
      <c r="AB195">
        <v>11</v>
      </c>
      <c r="AC195">
        <v>11</v>
      </c>
      <c r="AD195">
        <v>11</v>
      </c>
      <c r="AE195">
        <v>11</v>
      </c>
      <c r="AF195">
        <v>12</v>
      </c>
      <c r="AG195">
        <v>13</v>
      </c>
      <c r="AH195">
        <v>14</v>
      </c>
      <c r="AI195">
        <v>19</v>
      </c>
    </row>
    <row r="196" spans="1:35" x14ac:dyDescent="0.25">
      <c r="A196">
        <v>20278</v>
      </c>
      <c r="B196" t="str">
        <f>IF(A196=VLOOKUP(A196,Medidas_Base!$A$2:$L$67,1),VLOOKUP(A196,Medidas_Base!$A$2:$L$67,2),"SIN REGISTRO")</f>
        <v>SIN REGISTRO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3</v>
      </c>
      <c r="V196">
        <v>3</v>
      </c>
      <c r="W196">
        <v>3</v>
      </c>
      <c r="X196">
        <v>3</v>
      </c>
      <c r="Y196">
        <v>7</v>
      </c>
      <c r="Z196">
        <v>21</v>
      </c>
      <c r="AA196">
        <v>23</v>
      </c>
      <c r="AB196">
        <v>23</v>
      </c>
      <c r="AC196">
        <v>23</v>
      </c>
      <c r="AD196">
        <v>34</v>
      </c>
      <c r="AE196">
        <v>36</v>
      </c>
      <c r="AF196">
        <v>45</v>
      </c>
      <c r="AG196">
        <v>46</v>
      </c>
      <c r="AH196">
        <v>47</v>
      </c>
      <c r="AI196">
        <v>49</v>
      </c>
    </row>
    <row r="197" spans="1:35" x14ac:dyDescent="0.25">
      <c r="A197">
        <v>20279</v>
      </c>
      <c r="B197" t="str">
        <f>IF(A197=VLOOKUP(A197,Medidas_Base!$A$2:$L$67,1),VLOOKUP(A197,Medidas_Base!$A$2:$L$67,2),"SIN REGISTRO")</f>
        <v>SIN REGISTRO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</row>
    <row r="198" spans="1:35" x14ac:dyDescent="0.25">
      <c r="A198">
        <v>20280</v>
      </c>
      <c r="B198" t="str">
        <f>IF(A198=VLOOKUP(A198,Medidas_Base!$A$2:$L$67,1),VLOOKUP(A198,Medidas_Base!$A$2:$L$67,2),"SIN REGISTRO")</f>
        <v>SIN REGISTRO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</v>
      </c>
    </row>
    <row r="199" spans="1:35" x14ac:dyDescent="0.25">
      <c r="A199">
        <v>20283</v>
      </c>
      <c r="B199" t="str">
        <f>IF(A199=VLOOKUP(A199,Medidas_Base!$A$2:$L$67,1),VLOOKUP(A199,Medidas_Base!$A$2:$L$67,2),"SIN REGISTRO")</f>
        <v>SIN REGISTRO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</row>
    <row r="200" spans="1:35" x14ac:dyDescent="0.25">
      <c r="A200">
        <v>20284</v>
      </c>
      <c r="B200" t="str">
        <f>IF(A200=VLOOKUP(A200,Medidas_Base!$A$2:$L$67,1),VLOOKUP(A200,Medidas_Base!$A$2:$L$67,2),"SIN REGISTRO")</f>
        <v>SIN REGISTRO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2</v>
      </c>
      <c r="AI200">
        <v>2</v>
      </c>
    </row>
    <row r="201" spans="1:35" x14ac:dyDescent="0.25">
      <c r="A201">
        <v>20285</v>
      </c>
      <c r="B201" t="str">
        <f>IF(A201=VLOOKUP(A201,Medidas_Base!$A$2:$L$67,1),VLOOKUP(A201,Medidas_Base!$A$2:$L$67,2),"SIN REGISTRO")</f>
        <v>SIN REGISTRO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</row>
    <row r="202" spans="1:35" x14ac:dyDescent="0.25">
      <c r="A202">
        <v>20286</v>
      </c>
      <c r="B202" t="str">
        <f>IF(A202=VLOOKUP(A202,Medidas_Base!$A$2:$L$67,1),VLOOKUP(A202,Medidas_Base!$A$2:$L$67,2),"SIN REGISTRO")</f>
        <v>SIN REGISTRO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2</v>
      </c>
      <c r="Z202">
        <v>2</v>
      </c>
      <c r="AA202">
        <v>5</v>
      </c>
      <c r="AB202">
        <v>6</v>
      </c>
      <c r="AC202">
        <v>6</v>
      </c>
      <c r="AD202">
        <v>6</v>
      </c>
      <c r="AE202">
        <v>6</v>
      </c>
      <c r="AF202">
        <v>6</v>
      </c>
      <c r="AG202">
        <v>6</v>
      </c>
      <c r="AH202">
        <v>7</v>
      </c>
      <c r="AI202">
        <v>7</v>
      </c>
    </row>
    <row r="203" spans="1:35" x14ac:dyDescent="0.25">
      <c r="A203">
        <v>20287</v>
      </c>
      <c r="B203" t="str">
        <f>IF(A203=VLOOKUP(A203,Medidas_Base!$A$2:$L$67,1),VLOOKUP(A203,Medidas_Base!$A$2:$L$67,2),"SIN REGISTRO")</f>
        <v>SIN REGISTRO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</row>
    <row r="204" spans="1:35" x14ac:dyDescent="0.25">
      <c r="A204">
        <v>20289</v>
      </c>
      <c r="B204" t="str">
        <f>IF(A204=VLOOKUP(A204,Medidas_Base!$A$2:$L$67,1),VLOOKUP(A204,Medidas_Base!$A$2:$L$67,2),"SIN REGISTRO")</f>
        <v>SIN REGISTRO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</row>
    <row r="205" spans="1:35" x14ac:dyDescent="0.25">
      <c r="A205">
        <v>20290</v>
      </c>
      <c r="B205" t="str">
        <f>IF(A205=VLOOKUP(A205,Medidas_Base!$A$2:$L$67,1),VLOOKUP(A205,Medidas_Base!$A$2:$L$67,2),"SIN REGISTRO")</f>
        <v>SIN REGISTRO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</row>
    <row r="206" spans="1:35" x14ac:dyDescent="0.25">
      <c r="A206">
        <v>20291</v>
      </c>
      <c r="B206" t="str">
        <f>IF(A206=VLOOKUP(A206,Medidas_Base!$A$2:$L$67,1),VLOOKUP(A206,Medidas_Base!$A$2:$L$67,2),"SIN REGISTRO")</f>
        <v>SIN REGISTRO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3</v>
      </c>
      <c r="AE206">
        <v>5</v>
      </c>
      <c r="AF206">
        <v>7</v>
      </c>
      <c r="AG206">
        <v>7</v>
      </c>
      <c r="AH206">
        <v>7</v>
      </c>
      <c r="AI206">
        <v>10</v>
      </c>
    </row>
    <row r="207" spans="1:35" x14ac:dyDescent="0.25">
      <c r="A207">
        <v>20292</v>
      </c>
      <c r="B207" t="str">
        <f>IF(A207=VLOOKUP(A207,Medidas_Base!$A$2:$L$67,1),VLOOKUP(A207,Medidas_Base!$A$2:$L$67,2),"SIN REGISTRO")</f>
        <v>SIN REGISTRO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3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3</v>
      </c>
    </row>
    <row r="208" spans="1:35" x14ac:dyDescent="0.25">
      <c r="A208">
        <v>20293</v>
      </c>
      <c r="B208" t="str">
        <f>IF(A208=VLOOKUP(A208,Medidas_Base!$A$2:$L$67,1),VLOOKUP(A208,Medidas_Base!$A$2:$L$67,2),"SIN REGISTRO")</f>
        <v>SIN REGISTRO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4</v>
      </c>
      <c r="Q208">
        <v>4</v>
      </c>
      <c r="R208">
        <v>4</v>
      </c>
      <c r="S208">
        <v>4</v>
      </c>
      <c r="T208">
        <v>5</v>
      </c>
      <c r="U208">
        <v>7</v>
      </c>
      <c r="V208">
        <v>14</v>
      </c>
      <c r="W208">
        <v>20</v>
      </c>
      <c r="X208">
        <v>36</v>
      </c>
      <c r="Y208">
        <v>55</v>
      </c>
      <c r="Z208">
        <v>74</v>
      </c>
      <c r="AA208">
        <v>93</v>
      </c>
      <c r="AB208">
        <v>107</v>
      </c>
      <c r="AC208">
        <v>119</v>
      </c>
      <c r="AD208">
        <v>130</v>
      </c>
      <c r="AE208">
        <v>136</v>
      </c>
      <c r="AF208">
        <v>142</v>
      </c>
      <c r="AG208">
        <v>150</v>
      </c>
      <c r="AH208">
        <v>158</v>
      </c>
      <c r="AI208">
        <v>170</v>
      </c>
    </row>
    <row r="209" spans="1:35" x14ac:dyDescent="0.25">
      <c r="A209">
        <v>20294</v>
      </c>
      <c r="B209" t="str">
        <f>IF(A209=VLOOKUP(A209,Medidas_Base!$A$2:$L$67,1),VLOOKUP(A209,Medidas_Base!$A$2:$L$67,2),"SIN REGISTRO")</f>
        <v>SIN REGISTRO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2</v>
      </c>
      <c r="T209">
        <v>2</v>
      </c>
      <c r="U209">
        <v>3</v>
      </c>
      <c r="V209">
        <v>5</v>
      </c>
      <c r="W209">
        <v>7</v>
      </c>
      <c r="X209">
        <v>9</v>
      </c>
      <c r="Y209">
        <v>10</v>
      </c>
      <c r="Z209">
        <v>15</v>
      </c>
      <c r="AA209">
        <v>16</v>
      </c>
      <c r="AB209">
        <v>18</v>
      </c>
      <c r="AC209">
        <v>19</v>
      </c>
      <c r="AD209">
        <v>24</v>
      </c>
      <c r="AE209">
        <v>29</v>
      </c>
      <c r="AF209">
        <v>35</v>
      </c>
      <c r="AG209">
        <v>37</v>
      </c>
      <c r="AH209">
        <v>41</v>
      </c>
      <c r="AI209">
        <v>44</v>
      </c>
    </row>
    <row r="210" spans="1:35" x14ac:dyDescent="0.25">
      <c r="A210">
        <v>20295</v>
      </c>
      <c r="B210" t="str">
        <f>IF(A210=VLOOKUP(A210,Medidas_Base!$A$2:$L$67,1),VLOOKUP(A210,Medidas_Base!$A$2:$L$67,2),"SIN REGISTRO")</f>
        <v>SIN REGISTRO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3</v>
      </c>
      <c r="W210">
        <v>6</v>
      </c>
      <c r="X210">
        <v>11</v>
      </c>
      <c r="Y210">
        <v>11</v>
      </c>
      <c r="Z210">
        <v>13</v>
      </c>
      <c r="AA210">
        <v>15</v>
      </c>
      <c r="AB210">
        <v>17</v>
      </c>
      <c r="AC210">
        <v>18</v>
      </c>
      <c r="AD210">
        <v>19</v>
      </c>
      <c r="AE210">
        <v>20</v>
      </c>
      <c r="AF210">
        <v>22</v>
      </c>
      <c r="AG210">
        <v>24</v>
      </c>
      <c r="AH210">
        <v>27</v>
      </c>
      <c r="AI210">
        <v>28</v>
      </c>
    </row>
    <row r="211" spans="1:35" x14ac:dyDescent="0.25">
      <c r="A211">
        <v>20297</v>
      </c>
      <c r="B211" t="str">
        <f>IF(A211=VLOOKUP(A211,Medidas_Base!$A$2:$L$67,1),VLOOKUP(A211,Medidas_Base!$A$2:$L$67,2),"SIN REGISTRO")</f>
        <v>SIN REGISTRO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</row>
    <row r="212" spans="1:35" x14ac:dyDescent="0.25">
      <c r="A212">
        <v>20298</v>
      </c>
      <c r="B212" t="str">
        <f>IF(A212=VLOOKUP(A212,Medidas_Base!$A$2:$L$67,1),VLOOKUP(A212,Medidas_Base!$A$2:$L$67,2),"SIN REGISTRO")</f>
        <v>SIN REGISTRO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4</v>
      </c>
      <c r="AB212">
        <v>5</v>
      </c>
      <c r="AC212">
        <v>6</v>
      </c>
      <c r="AD212">
        <v>6</v>
      </c>
      <c r="AE212">
        <v>6</v>
      </c>
      <c r="AF212">
        <v>6</v>
      </c>
      <c r="AG212">
        <v>8</v>
      </c>
      <c r="AH212">
        <v>9</v>
      </c>
      <c r="AI212">
        <v>11</v>
      </c>
    </row>
    <row r="213" spans="1:35" x14ac:dyDescent="0.25">
      <c r="A213">
        <v>20299</v>
      </c>
      <c r="B213" t="str">
        <f>IF(A213=VLOOKUP(A213,Medidas_Base!$A$2:$L$67,1),VLOOKUP(A213,Medidas_Base!$A$2:$L$67,2),"SIN REGISTRO")</f>
        <v>SIN REGISTRO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</row>
    <row r="214" spans="1:35" x14ac:dyDescent="0.25">
      <c r="A214">
        <v>20300</v>
      </c>
      <c r="B214" t="str">
        <f>IF(A214=VLOOKUP(A214,Medidas_Base!$A$2:$L$67,1),VLOOKUP(A214,Medidas_Base!$A$2:$L$67,2),"SIN REGISTRO")</f>
        <v>SIN REGISTRO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2</v>
      </c>
      <c r="AA214">
        <v>2</v>
      </c>
      <c r="AB214">
        <v>2</v>
      </c>
      <c r="AC214">
        <v>2</v>
      </c>
      <c r="AD214">
        <v>3</v>
      </c>
      <c r="AE214">
        <v>4</v>
      </c>
      <c r="AF214">
        <v>4</v>
      </c>
      <c r="AG214">
        <v>4</v>
      </c>
      <c r="AH214">
        <v>4</v>
      </c>
      <c r="AI214">
        <v>4</v>
      </c>
    </row>
    <row r="215" spans="1:35" x14ac:dyDescent="0.25">
      <c r="A215">
        <v>20301</v>
      </c>
      <c r="B215" t="str">
        <f>IF(A215=VLOOKUP(A215,Medidas_Base!$A$2:$L$67,1),VLOOKUP(A215,Medidas_Base!$A$2:$L$67,2),"SIN REGISTRO")</f>
        <v>SIN REGISTRO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5</v>
      </c>
      <c r="AE215">
        <v>6</v>
      </c>
      <c r="AF215">
        <v>6</v>
      </c>
      <c r="AG215">
        <v>6</v>
      </c>
      <c r="AH215">
        <v>7</v>
      </c>
      <c r="AI215">
        <v>7</v>
      </c>
    </row>
    <row r="216" spans="1:35" x14ac:dyDescent="0.25">
      <c r="A216">
        <v>20302</v>
      </c>
      <c r="B216" t="str">
        <f>IF(A216=VLOOKUP(A216,Medidas_Base!$A$2:$L$67,1),VLOOKUP(A216,Medidas_Base!$A$2:$L$67,2),"SIN REGISTRO")</f>
        <v>SIN REGISTRO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3</v>
      </c>
      <c r="AB216">
        <v>3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</row>
    <row r="217" spans="1:35" x14ac:dyDescent="0.25">
      <c r="A217">
        <v>20303</v>
      </c>
      <c r="B217" t="str">
        <f>IF(A217=VLOOKUP(A217,Medidas_Base!$A$2:$L$67,1),VLOOKUP(A217,Medidas_Base!$A$2:$L$67,2),"SIN REGISTRO")</f>
        <v>SIN REGISTRO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</row>
    <row r="218" spans="1:35" x14ac:dyDescent="0.25">
      <c r="A218">
        <v>20304</v>
      </c>
      <c r="B218" t="str">
        <f>IF(A218=VLOOKUP(A218,Medidas_Base!$A$2:$L$67,1),VLOOKUP(A218,Medidas_Base!$A$2:$L$67,2),"SIN REGISTRO")</f>
        <v>SIN REGISTRO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2</v>
      </c>
      <c r="AC218">
        <v>7</v>
      </c>
      <c r="AD218">
        <v>7</v>
      </c>
      <c r="AE218">
        <v>7</v>
      </c>
      <c r="AF218">
        <v>7</v>
      </c>
      <c r="AG218">
        <v>7</v>
      </c>
      <c r="AH218">
        <v>7</v>
      </c>
      <c r="AI218">
        <v>7</v>
      </c>
    </row>
    <row r="219" spans="1:35" x14ac:dyDescent="0.25">
      <c r="A219">
        <v>20305</v>
      </c>
      <c r="B219" t="str">
        <f>IF(A219=VLOOKUP(A219,Medidas_Base!$A$2:$L$67,1),VLOOKUP(A219,Medidas_Base!$A$2:$L$67,2),"SIN REGISTRO")</f>
        <v>SIN REGISTRO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2</v>
      </c>
      <c r="AC219">
        <v>3</v>
      </c>
      <c r="AD219">
        <v>5</v>
      </c>
      <c r="AE219">
        <v>6</v>
      </c>
      <c r="AF219">
        <v>7</v>
      </c>
      <c r="AG219">
        <v>7</v>
      </c>
      <c r="AH219">
        <v>9</v>
      </c>
      <c r="AI219">
        <v>10</v>
      </c>
    </row>
    <row r="220" spans="1:35" x14ac:dyDescent="0.25">
      <c r="A220">
        <v>20306</v>
      </c>
      <c r="B220" t="str">
        <f>IF(A220=VLOOKUP(A220,Medidas_Base!$A$2:$L$67,1),VLOOKUP(A220,Medidas_Base!$A$2:$L$67,2),"SIN REGISTRO")</f>
        <v>SIN REGISTRO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</row>
    <row r="221" spans="1:35" x14ac:dyDescent="0.25">
      <c r="A221">
        <v>20307</v>
      </c>
      <c r="B221" t="str">
        <f>IF(A221=VLOOKUP(A221,Medidas_Base!$A$2:$L$67,1),VLOOKUP(A221,Medidas_Base!$A$2:$L$67,2),"SIN REGISTRO")</f>
        <v>SIN REGISTRO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5</v>
      </c>
      <c r="AC221">
        <v>10</v>
      </c>
      <c r="AD221">
        <v>11</v>
      </c>
      <c r="AE221">
        <v>14</v>
      </c>
      <c r="AF221">
        <v>16</v>
      </c>
      <c r="AG221">
        <v>17</v>
      </c>
      <c r="AH221">
        <v>19</v>
      </c>
      <c r="AI221">
        <v>21</v>
      </c>
    </row>
    <row r="222" spans="1:35" x14ac:dyDescent="0.25">
      <c r="A222">
        <v>20308</v>
      </c>
      <c r="B222" t="str">
        <f>IF(A222=VLOOKUP(A222,Medidas_Base!$A$2:$L$67,1),VLOOKUP(A222,Medidas_Base!$A$2:$L$67,2),"SIN REGISTRO")</f>
        <v>SIN REGISTRO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2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4</v>
      </c>
      <c r="AD222">
        <v>5</v>
      </c>
      <c r="AE222">
        <v>5</v>
      </c>
      <c r="AF222">
        <v>6</v>
      </c>
      <c r="AG222">
        <v>8</v>
      </c>
      <c r="AH222">
        <v>11</v>
      </c>
      <c r="AI222">
        <v>11</v>
      </c>
    </row>
    <row r="223" spans="1:35" x14ac:dyDescent="0.25">
      <c r="A223">
        <v>20309</v>
      </c>
      <c r="B223" t="str">
        <f>IF(A223=VLOOKUP(A223,Medidas_Base!$A$2:$L$67,1),VLOOKUP(A223,Medidas_Base!$A$2:$L$67,2),"SIN REGISTRO")</f>
        <v>SIN REGISTRO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2</v>
      </c>
      <c r="X223">
        <v>2</v>
      </c>
      <c r="Y223">
        <v>2</v>
      </c>
      <c r="Z223">
        <v>3</v>
      </c>
      <c r="AA223">
        <v>5</v>
      </c>
      <c r="AB223">
        <v>5</v>
      </c>
      <c r="AC223">
        <v>6</v>
      </c>
      <c r="AD223">
        <v>6</v>
      </c>
      <c r="AE223">
        <v>7</v>
      </c>
      <c r="AF223">
        <v>9</v>
      </c>
      <c r="AG223">
        <v>9</v>
      </c>
      <c r="AH223">
        <v>9</v>
      </c>
      <c r="AI223">
        <v>9</v>
      </c>
    </row>
    <row r="224" spans="1:35" x14ac:dyDescent="0.25">
      <c r="A224">
        <v>20310</v>
      </c>
      <c r="B224" t="str">
        <f>IF(A224=VLOOKUP(A224,Medidas_Base!$A$2:$L$67,1),VLOOKUP(A224,Medidas_Base!$A$2:$L$67,2),"SIN REGISTRO")</f>
        <v>SIN REGISTRO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2</v>
      </c>
      <c r="Q224">
        <v>3</v>
      </c>
      <c r="R224">
        <v>5</v>
      </c>
      <c r="S224">
        <v>5</v>
      </c>
      <c r="T224">
        <v>10</v>
      </c>
      <c r="U224">
        <v>12</v>
      </c>
      <c r="V224">
        <v>15</v>
      </c>
      <c r="W224">
        <v>19</v>
      </c>
      <c r="X224">
        <v>22</v>
      </c>
      <c r="Y224">
        <v>25</v>
      </c>
      <c r="Z224">
        <v>32</v>
      </c>
      <c r="AA224">
        <v>41</v>
      </c>
      <c r="AB224">
        <v>48</v>
      </c>
      <c r="AC224">
        <v>50</v>
      </c>
      <c r="AD224">
        <v>53</v>
      </c>
      <c r="AE224">
        <v>55</v>
      </c>
      <c r="AF224">
        <v>60</v>
      </c>
      <c r="AG224">
        <v>61</v>
      </c>
      <c r="AH224">
        <v>64</v>
      </c>
      <c r="AI224">
        <v>68</v>
      </c>
    </row>
    <row r="225" spans="1:35" x14ac:dyDescent="0.25">
      <c r="A225">
        <v>20312</v>
      </c>
      <c r="B225" t="str">
        <f>IF(A225=VLOOKUP(A225,Medidas_Base!$A$2:$L$67,1),VLOOKUP(A225,Medidas_Base!$A$2:$L$67,2),"SIN REGISTRO")</f>
        <v>SIN REGISTRO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</v>
      </c>
      <c r="AE225">
        <v>3</v>
      </c>
      <c r="AF225">
        <v>3</v>
      </c>
      <c r="AG225">
        <v>3</v>
      </c>
      <c r="AH225">
        <v>4</v>
      </c>
      <c r="AI225">
        <v>5</v>
      </c>
    </row>
    <row r="226" spans="1:35" x14ac:dyDescent="0.25">
      <c r="A226">
        <v>20315</v>
      </c>
      <c r="B226" t="str">
        <f>IF(A226=VLOOKUP(A226,Medidas_Base!$A$2:$L$67,1),VLOOKUP(A226,Medidas_Base!$A$2:$L$67,2),"SIN REGISTRO")</f>
        <v>SIN REGISTRO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4</v>
      </c>
      <c r="AA226">
        <v>5</v>
      </c>
      <c r="AB226">
        <v>6</v>
      </c>
      <c r="AC226">
        <v>8</v>
      </c>
      <c r="AD226">
        <v>8</v>
      </c>
      <c r="AE226">
        <v>8</v>
      </c>
      <c r="AF226">
        <v>8</v>
      </c>
      <c r="AG226">
        <v>9</v>
      </c>
      <c r="AH226">
        <v>9</v>
      </c>
      <c r="AI226">
        <v>9</v>
      </c>
    </row>
    <row r="227" spans="1:35" x14ac:dyDescent="0.25">
      <c r="A227">
        <v>20318</v>
      </c>
      <c r="B227" t="str">
        <f>IF(A227=VLOOKUP(A227,Medidas_Base!$A$2:$L$67,1),VLOOKUP(A227,Medidas_Base!$A$2:$L$67,2),"SIN REGISTRO")</f>
        <v>SIN REGISTRO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4</v>
      </c>
      <c r="O227">
        <v>5</v>
      </c>
      <c r="P227">
        <v>5</v>
      </c>
      <c r="Q227">
        <v>5</v>
      </c>
      <c r="R227">
        <v>9</v>
      </c>
      <c r="S227">
        <v>10</v>
      </c>
      <c r="T227">
        <v>10</v>
      </c>
      <c r="U227">
        <v>14</v>
      </c>
      <c r="V227">
        <v>17</v>
      </c>
      <c r="W227">
        <v>21</v>
      </c>
      <c r="X227">
        <v>30</v>
      </c>
      <c r="Y227">
        <v>44</v>
      </c>
      <c r="Z227">
        <v>60</v>
      </c>
      <c r="AA227">
        <v>76</v>
      </c>
      <c r="AB227">
        <v>91</v>
      </c>
      <c r="AC227">
        <v>111</v>
      </c>
      <c r="AD227">
        <v>125</v>
      </c>
      <c r="AE227">
        <v>138</v>
      </c>
      <c r="AF227">
        <v>141</v>
      </c>
      <c r="AG227">
        <v>159</v>
      </c>
      <c r="AH227">
        <v>166</v>
      </c>
      <c r="AI227">
        <v>175</v>
      </c>
    </row>
    <row r="228" spans="1:35" x14ac:dyDescent="0.25">
      <c r="A228">
        <v>20319</v>
      </c>
      <c r="B228" t="str">
        <f>IF(A228=VLOOKUP(A228,Medidas_Base!$A$2:$L$67,1),VLOOKUP(A228,Medidas_Base!$A$2:$L$67,2),"SIN REGISTRO")</f>
        <v>SIN REGISTRO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</row>
    <row r="229" spans="1:35" x14ac:dyDescent="0.25">
      <c r="A229">
        <v>20320</v>
      </c>
      <c r="B229" t="str">
        <f>IF(A229=VLOOKUP(A229,Medidas_Base!$A$2:$L$67,1),VLOOKUP(A229,Medidas_Base!$A$2:$L$67,2),"SIN REGISTRO")</f>
        <v>SIN REGISTRO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</row>
    <row r="230" spans="1:35" x14ac:dyDescent="0.25">
      <c r="A230">
        <v>20323</v>
      </c>
      <c r="B230" t="str">
        <f>IF(A230=VLOOKUP(A230,Medidas_Base!$A$2:$L$67,1),VLOOKUP(A230,Medidas_Base!$A$2:$L$67,2),"SIN REGISTRO")</f>
        <v>SIN REGISTRO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2</v>
      </c>
      <c r="AI230">
        <v>2</v>
      </c>
    </row>
    <row r="231" spans="1:35" x14ac:dyDescent="0.25">
      <c r="A231">
        <v>20324</v>
      </c>
      <c r="B231" t="str">
        <f>IF(A231=VLOOKUP(A231,Medidas_Base!$A$2:$L$67,1),VLOOKUP(A231,Medidas_Base!$A$2:$L$67,2),"SIN REGISTRO")</f>
        <v>SIN REGISTRO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</v>
      </c>
      <c r="P231">
        <v>5</v>
      </c>
      <c r="Q231">
        <v>6</v>
      </c>
      <c r="R231">
        <v>7</v>
      </c>
      <c r="S231">
        <v>11</v>
      </c>
      <c r="T231">
        <v>13</v>
      </c>
      <c r="U231">
        <v>13</v>
      </c>
      <c r="V231">
        <v>16</v>
      </c>
      <c r="W231">
        <v>17</v>
      </c>
      <c r="X231">
        <v>19</v>
      </c>
      <c r="Y231">
        <v>22</v>
      </c>
      <c r="Z231">
        <v>23</v>
      </c>
      <c r="AA231">
        <v>31</v>
      </c>
      <c r="AB231">
        <v>34</v>
      </c>
      <c r="AC231">
        <v>40</v>
      </c>
      <c r="AD231">
        <v>46</v>
      </c>
      <c r="AE231">
        <v>55</v>
      </c>
      <c r="AF231">
        <v>65</v>
      </c>
      <c r="AG231">
        <v>80</v>
      </c>
      <c r="AH231">
        <v>86</v>
      </c>
      <c r="AI231">
        <v>92</v>
      </c>
    </row>
    <row r="232" spans="1:35" x14ac:dyDescent="0.25">
      <c r="A232">
        <v>20325</v>
      </c>
      <c r="B232" t="str">
        <f>IF(A232=VLOOKUP(A232,Medidas_Base!$A$2:$L$67,1),VLOOKUP(A232,Medidas_Base!$A$2:$L$67,2),"SIN REGISTRO")</f>
        <v>SIN REGISTRO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3</v>
      </c>
      <c r="Y232">
        <v>3</v>
      </c>
      <c r="Z232">
        <v>3</v>
      </c>
      <c r="AA232">
        <v>3</v>
      </c>
      <c r="AB232">
        <v>3</v>
      </c>
      <c r="AC232">
        <v>3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</row>
    <row r="233" spans="1:35" x14ac:dyDescent="0.25">
      <c r="A233">
        <v>20326</v>
      </c>
      <c r="B233" t="str">
        <f>IF(A233=VLOOKUP(A233,Medidas_Base!$A$2:$L$67,1),VLOOKUP(A233,Medidas_Base!$A$2:$L$67,2),"SIN REGISTRO")</f>
        <v>San Pedro Sochiapam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4</v>
      </c>
      <c r="AG233">
        <v>4</v>
      </c>
      <c r="AH233">
        <v>5</v>
      </c>
      <c r="AI233">
        <v>8</v>
      </c>
    </row>
    <row r="234" spans="1:35" x14ac:dyDescent="0.25">
      <c r="A234">
        <v>20327</v>
      </c>
      <c r="B234" t="str">
        <f>IF(A234=VLOOKUP(A234,Medidas_Base!$A$2:$L$67,1),VLOOKUP(A234,Medidas_Base!$A$2:$L$67,2),"SIN REGISTRO")</f>
        <v>SIN REGISTRO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2</v>
      </c>
      <c r="Z234">
        <v>3</v>
      </c>
      <c r="AA234">
        <v>10</v>
      </c>
      <c r="AB234">
        <v>12</v>
      </c>
      <c r="AC234">
        <v>22</v>
      </c>
      <c r="AD234">
        <v>23</v>
      </c>
      <c r="AE234">
        <v>24</v>
      </c>
      <c r="AF234">
        <v>24</v>
      </c>
      <c r="AG234">
        <v>24</v>
      </c>
      <c r="AH234">
        <v>24</v>
      </c>
      <c r="AI234">
        <v>24</v>
      </c>
    </row>
    <row r="235" spans="1:35" x14ac:dyDescent="0.25">
      <c r="A235">
        <v>20333</v>
      </c>
      <c r="B235" t="str">
        <f>IF(A235=VLOOKUP(A235,Medidas_Base!$A$2:$L$67,1),VLOOKUP(A235,Medidas_Base!$A$2:$L$67,2),"SIN REGISTRO")</f>
        <v>SIN REGISTRO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3</v>
      </c>
      <c r="AC235">
        <v>3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</row>
    <row r="236" spans="1:35" x14ac:dyDescent="0.25">
      <c r="A236">
        <v>20334</v>
      </c>
      <c r="B236" t="str">
        <f>IF(A236=VLOOKUP(A236,Medidas_Base!$A$2:$L$67,1),VLOOKUP(A236,Medidas_Base!$A$2:$L$67,2),"SIN REGISTRO")</f>
        <v>SIN REGISTRO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4</v>
      </c>
      <c r="W236">
        <v>5</v>
      </c>
      <c r="X236">
        <v>10</v>
      </c>
      <c r="Y236">
        <v>12</v>
      </c>
      <c r="Z236">
        <v>23</v>
      </c>
      <c r="AA236">
        <v>47</v>
      </c>
      <c r="AB236">
        <v>50</v>
      </c>
      <c r="AC236">
        <v>62</v>
      </c>
      <c r="AD236">
        <v>68</v>
      </c>
      <c r="AE236">
        <v>69</v>
      </c>
      <c r="AF236">
        <v>72</v>
      </c>
      <c r="AG236">
        <v>79</v>
      </c>
      <c r="AH236">
        <v>81</v>
      </c>
      <c r="AI236">
        <v>84</v>
      </c>
    </row>
    <row r="237" spans="1:35" x14ac:dyDescent="0.25">
      <c r="A237">
        <v>20337</v>
      </c>
      <c r="B237" t="str">
        <f>IF(A237=VLOOKUP(A237,Medidas_Base!$A$2:$L$67,1),VLOOKUP(A237,Medidas_Base!$A$2:$L$67,2),"SIN REGISTRO")</f>
        <v>SIN REGISTRO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2</v>
      </c>
      <c r="V237">
        <v>3</v>
      </c>
      <c r="W237">
        <v>3</v>
      </c>
      <c r="X237">
        <v>3</v>
      </c>
      <c r="Y237">
        <v>4</v>
      </c>
      <c r="Z237">
        <v>4</v>
      </c>
      <c r="AA237">
        <v>4</v>
      </c>
      <c r="AB237">
        <v>5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6</v>
      </c>
      <c r="AI237">
        <v>6</v>
      </c>
    </row>
    <row r="238" spans="1:35" x14ac:dyDescent="0.25">
      <c r="A238">
        <v>20338</v>
      </c>
      <c r="B238" t="str">
        <f>IF(A238=VLOOKUP(A238,Medidas_Base!$A$2:$L$67,1),VLOOKUP(A238,Medidas_Base!$A$2:$L$67,2),"SIN REGISTRO")</f>
        <v>SIN REGISTRO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2</v>
      </c>
      <c r="Q238">
        <v>2</v>
      </c>
      <c r="R238">
        <v>2</v>
      </c>
      <c r="S238">
        <v>3</v>
      </c>
      <c r="T238">
        <v>3</v>
      </c>
      <c r="U238">
        <v>4</v>
      </c>
      <c r="V238">
        <v>7</v>
      </c>
      <c r="W238">
        <v>15</v>
      </c>
      <c r="X238">
        <v>20</v>
      </c>
      <c r="Y238">
        <v>27</v>
      </c>
      <c r="Z238">
        <v>36</v>
      </c>
      <c r="AA238">
        <v>48</v>
      </c>
      <c r="AB238">
        <v>60</v>
      </c>
      <c r="AC238">
        <v>65</v>
      </c>
      <c r="AD238">
        <v>71</v>
      </c>
      <c r="AE238">
        <v>80</v>
      </c>
      <c r="AF238">
        <v>87</v>
      </c>
      <c r="AG238">
        <v>92</v>
      </c>
      <c r="AH238">
        <v>96</v>
      </c>
      <c r="AI238">
        <v>99</v>
      </c>
    </row>
    <row r="239" spans="1:35" x14ac:dyDescent="0.25">
      <c r="A239">
        <v>20339</v>
      </c>
      <c r="B239" t="str">
        <f>IF(A239=VLOOKUP(A239,Medidas_Base!$A$2:$L$67,1),VLOOKUP(A239,Medidas_Base!$A$2:$L$67,2),"SIN REGISTRO")</f>
        <v>SIN REGISTRO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3</v>
      </c>
      <c r="V239">
        <v>3</v>
      </c>
      <c r="W239">
        <v>3</v>
      </c>
      <c r="X239">
        <v>4</v>
      </c>
      <c r="Y239">
        <v>5</v>
      </c>
      <c r="Z239">
        <v>6</v>
      </c>
      <c r="AA239">
        <v>8</v>
      </c>
      <c r="AB239">
        <v>9</v>
      </c>
      <c r="AC239">
        <v>9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10</v>
      </c>
    </row>
    <row r="240" spans="1:35" x14ac:dyDescent="0.25">
      <c r="A240">
        <v>20340</v>
      </c>
      <c r="B240" t="str">
        <f>IF(A240=VLOOKUP(A240,Medidas_Base!$A$2:$L$67,1),VLOOKUP(A240,Medidas_Base!$A$2:$L$67,2),"SIN REGISTRO")</f>
        <v>SIN REGISTRO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6</v>
      </c>
      <c r="AC240">
        <v>6</v>
      </c>
      <c r="AD240">
        <v>6</v>
      </c>
      <c r="AE240">
        <v>6</v>
      </c>
      <c r="AF240">
        <v>6</v>
      </c>
      <c r="AG240">
        <v>6</v>
      </c>
      <c r="AH240">
        <v>6</v>
      </c>
      <c r="AI240">
        <v>6</v>
      </c>
    </row>
    <row r="241" spans="1:35" x14ac:dyDescent="0.25">
      <c r="A241">
        <v>20342</v>
      </c>
      <c r="B241" t="str">
        <f>IF(A241=VLOOKUP(A241,Medidas_Base!$A$2:$L$67,1),VLOOKUP(A241,Medidas_Base!$A$2:$L$67,2),"SIN REGISTRO")</f>
        <v>SIN REGISTRO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2</v>
      </c>
      <c r="U241">
        <v>2</v>
      </c>
      <c r="V241">
        <v>3</v>
      </c>
      <c r="W241">
        <v>7</v>
      </c>
      <c r="X241">
        <v>10</v>
      </c>
      <c r="Y241">
        <v>16</v>
      </c>
      <c r="Z241">
        <v>19</v>
      </c>
      <c r="AA241">
        <v>21</v>
      </c>
      <c r="AB241">
        <v>22</v>
      </c>
      <c r="AC241">
        <v>26</v>
      </c>
      <c r="AD241">
        <v>28</v>
      </c>
      <c r="AE241">
        <v>32</v>
      </c>
      <c r="AF241">
        <v>34</v>
      </c>
      <c r="AG241">
        <v>34</v>
      </c>
      <c r="AH241">
        <v>35</v>
      </c>
      <c r="AI241">
        <v>35</v>
      </c>
    </row>
    <row r="242" spans="1:35" x14ac:dyDescent="0.25">
      <c r="A242">
        <v>20343</v>
      </c>
      <c r="B242" t="str">
        <f>IF(A242=VLOOKUP(A242,Medidas_Base!$A$2:$L$67,1),VLOOKUP(A242,Medidas_Base!$A$2:$L$67,2),"SIN REGISTRO")</f>
        <v>SIN REGISTRO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1</v>
      </c>
      <c r="AA242">
        <v>2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</row>
    <row r="243" spans="1:35" x14ac:dyDescent="0.25">
      <c r="A243">
        <v>20344</v>
      </c>
      <c r="B243" t="str">
        <f>IF(A243=VLOOKUP(A243,Medidas_Base!$A$2:$L$67,1),VLOOKUP(A243,Medidas_Base!$A$2:$L$67,2),"SIN REGISTRO")</f>
        <v>SIN REGISTRO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</row>
    <row r="244" spans="1:35" x14ac:dyDescent="0.25">
      <c r="A244">
        <v>20345</v>
      </c>
      <c r="B244" t="str">
        <f>IF(A244=VLOOKUP(A244,Medidas_Base!$A$2:$L$67,1),VLOOKUP(A244,Medidas_Base!$A$2:$L$67,2),"SIN REGISTRO")</f>
        <v>SIN REGISTRO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1</v>
      </c>
      <c r="AB244">
        <v>4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</row>
    <row r="245" spans="1:35" x14ac:dyDescent="0.25">
      <c r="A245">
        <v>20347</v>
      </c>
      <c r="B245" t="str">
        <f>IF(A245=VLOOKUP(A245,Medidas_Base!$A$2:$L$67,1),VLOOKUP(A245,Medidas_Base!$A$2:$L$67,2),"SIN REGISTRO")</f>
        <v>SIN REGISTRO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</row>
    <row r="246" spans="1:35" x14ac:dyDescent="0.25">
      <c r="A246">
        <v>20348</v>
      </c>
      <c r="B246" t="str">
        <f>IF(A246=VLOOKUP(A246,Medidas_Base!$A$2:$L$67,1),VLOOKUP(A246,Medidas_Base!$A$2:$L$67,2),"SIN REGISTRO")</f>
        <v>SIN REGISTRO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1</v>
      </c>
      <c r="AB246">
        <v>1</v>
      </c>
      <c r="AC246">
        <v>2</v>
      </c>
      <c r="AD246">
        <v>3</v>
      </c>
      <c r="AE246">
        <v>4</v>
      </c>
      <c r="AF246">
        <v>5</v>
      </c>
      <c r="AG246">
        <v>5</v>
      </c>
      <c r="AH246">
        <v>5</v>
      </c>
      <c r="AI246">
        <v>5</v>
      </c>
    </row>
    <row r="247" spans="1:35" x14ac:dyDescent="0.25">
      <c r="A247">
        <v>20349</v>
      </c>
      <c r="B247" t="str">
        <f>IF(A247=VLOOKUP(A247,Medidas_Base!$A$2:$L$67,1),VLOOKUP(A247,Medidas_Base!$A$2:$L$67,2),"SIN REGISTRO")</f>
        <v>SIN REGISTRO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3</v>
      </c>
      <c r="AI247">
        <v>3</v>
      </c>
    </row>
    <row r="248" spans="1:35" x14ac:dyDescent="0.25">
      <c r="A248">
        <v>20350</v>
      </c>
      <c r="B248" t="str">
        <f>IF(A248=VLOOKUP(A248,Medidas_Base!$A$2:$L$67,1),VLOOKUP(A248,Medidas_Base!$A$2:$L$67,2),"SIN REGISTRO")</f>
        <v>SIN REGISTRO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2</v>
      </c>
      <c r="N248">
        <v>2</v>
      </c>
      <c r="O248">
        <v>3</v>
      </c>
      <c r="P248">
        <v>3</v>
      </c>
      <c r="Q248">
        <v>4</v>
      </c>
      <c r="R248">
        <v>6</v>
      </c>
      <c r="S248">
        <v>6</v>
      </c>
      <c r="T248">
        <v>7</v>
      </c>
      <c r="U248">
        <v>10</v>
      </c>
      <c r="V248">
        <v>23</v>
      </c>
      <c r="W248">
        <v>41</v>
      </c>
      <c r="X248">
        <v>50</v>
      </c>
      <c r="Y248">
        <v>69</v>
      </c>
      <c r="Z248">
        <v>93</v>
      </c>
      <c r="AA248">
        <v>115</v>
      </c>
      <c r="AB248">
        <v>138</v>
      </c>
      <c r="AC248">
        <v>164</v>
      </c>
      <c r="AD248">
        <v>182</v>
      </c>
      <c r="AE248">
        <v>193</v>
      </c>
      <c r="AF248">
        <v>214</v>
      </c>
      <c r="AG248">
        <v>229</v>
      </c>
      <c r="AH248">
        <v>241</v>
      </c>
      <c r="AI248">
        <v>252</v>
      </c>
    </row>
    <row r="249" spans="1:35" x14ac:dyDescent="0.25">
      <c r="A249">
        <v>20351</v>
      </c>
      <c r="B249" t="str">
        <f>IF(A249=VLOOKUP(A249,Medidas_Base!$A$2:$L$67,1),VLOOKUP(A249,Medidas_Base!$A$2:$L$67,2),"SIN REGISTRO")</f>
        <v>SIN REGISTRO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1</v>
      </c>
      <c r="AE249">
        <v>1</v>
      </c>
      <c r="AF249">
        <v>2</v>
      </c>
      <c r="AG249">
        <v>2</v>
      </c>
      <c r="AH249">
        <v>2</v>
      </c>
      <c r="AI249">
        <v>2</v>
      </c>
    </row>
    <row r="250" spans="1:35" x14ac:dyDescent="0.25">
      <c r="A250">
        <v>20352</v>
      </c>
      <c r="B250" t="str">
        <f>IF(A250=VLOOKUP(A250,Medidas_Base!$A$2:$L$67,1),VLOOKUP(A250,Medidas_Base!$A$2:$L$67,2),"SIN REGISTRO")</f>
        <v>SIN REGISTRO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</row>
    <row r="251" spans="1:35" x14ac:dyDescent="0.25">
      <c r="A251">
        <v>20353</v>
      </c>
      <c r="B251" t="str">
        <f>IF(A251=VLOOKUP(A251,Medidas_Base!$A$2:$L$67,1),VLOOKUP(A251,Medidas_Base!$A$2:$L$67,2),"SIN REGISTRO")</f>
        <v>SIN REGISTRO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3</v>
      </c>
      <c r="AD251">
        <v>3</v>
      </c>
      <c r="AE251">
        <v>3</v>
      </c>
      <c r="AF251">
        <v>3</v>
      </c>
      <c r="AG251">
        <v>3</v>
      </c>
      <c r="AH251">
        <v>4</v>
      </c>
      <c r="AI251">
        <v>5</v>
      </c>
    </row>
    <row r="252" spans="1:35" x14ac:dyDescent="0.25">
      <c r="A252">
        <v>20356</v>
      </c>
      <c r="B252" t="str">
        <f>IF(A252=VLOOKUP(A252,Medidas_Base!$A$2:$L$67,1),VLOOKUP(A252,Medidas_Base!$A$2:$L$67,2),"SIN REGISTRO")</f>
        <v>SIN REGISTRO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</row>
    <row r="253" spans="1:35" x14ac:dyDescent="0.25">
      <c r="A253">
        <v>20357</v>
      </c>
      <c r="B253" t="str">
        <f>IF(A253=VLOOKUP(A253,Medidas_Base!$A$2:$L$67,1),VLOOKUP(A253,Medidas_Base!$A$2:$L$67,2),"SIN REGISTRO")</f>
        <v>SIN REGISTRO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2</v>
      </c>
    </row>
    <row r="254" spans="1:35" x14ac:dyDescent="0.25">
      <c r="A254">
        <v>20358</v>
      </c>
      <c r="B254" t="str">
        <f>IF(A254=VLOOKUP(A254,Medidas_Base!$A$2:$L$67,1),VLOOKUP(A254,Medidas_Base!$A$2:$L$67,2),"SIN REGISTRO")</f>
        <v>SIN REGISTRO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</v>
      </c>
      <c r="Y254">
        <v>2</v>
      </c>
      <c r="Z254">
        <v>2</v>
      </c>
      <c r="AA254">
        <v>3</v>
      </c>
      <c r="AB254">
        <v>4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</row>
    <row r="255" spans="1:35" x14ac:dyDescent="0.25">
      <c r="A255">
        <v>20359</v>
      </c>
      <c r="B255" t="str">
        <f>IF(A255=VLOOKUP(A255,Medidas_Base!$A$2:$L$67,1),VLOOKUP(A255,Medidas_Base!$A$2:$L$67,2),"SIN REGISTRO")</f>
        <v>SIN REGISTRO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2</v>
      </c>
    </row>
    <row r="256" spans="1:35" x14ac:dyDescent="0.25">
      <c r="A256">
        <v>20360</v>
      </c>
      <c r="B256" t="str">
        <f>IF(A256=VLOOKUP(A256,Medidas_Base!$A$2:$L$67,1),VLOOKUP(A256,Medidas_Base!$A$2:$L$67,2),"SIN REGISTRO")</f>
        <v>SIN REGISTRO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3</v>
      </c>
      <c r="Y256">
        <v>4</v>
      </c>
      <c r="Z256">
        <v>4</v>
      </c>
      <c r="AA256">
        <v>5</v>
      </c>
      <c r="AB256">
        <v>5</v>
      </c>
      <c r="AC256">
        <v>5</v>
      </c>
      <c r="AD256">
        <v>5</v>
      </c>
      <c r="AE256">
        <v>5</v>
      </c>
      <c r="AF256">
        <v>5</v>
      </c>
      <c r="AG256">
        <v>5</v>
      </c>
      <c r="AH256">
        <v>5</v>
      </c>
      <c r="AI256">
        <v>5</v>
      </c>
    </row>
    <row r="257" spans="1:35" x14ac:dyDescent="0.25">
      <c r="A257">
        <v>20362</v>
      </c>
      <c r="B257" t="str">
        <f>IF(A257=VLOOKUP(A257,Medidas_Base!$A$2:$L$67,1),VLOOKUP(A257,Medidas_Base!$A$2:$L$67,2),"SIN REGISTRO")</f>
        <v>SIN REGISTRO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1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2</v>
      </c>
    </row>
    <row r="258" spans="1:35" x14ac:dyDescent="0.25">
      <c r="A258">
        <v>20363</v>
      </c>
      <c r="B258" t="str">
        <f>IF(A258=VLOOKUP(A258,Medidas_Base!$A$2:$L$67,1),VLOOKUP(A258,Medidas_Base!$A$2:$L$67,2),"SIN REGISTRO")</f>
        <v>SIN REGISTRO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3</v>
      </c>
    </row>
    <row r="259" spans="1:35" x14ac:dyDescent="0.25">
      <c r="A259">
        <v>20364</v>
      </c>
      <c r="B259" t="str">
        <f>IF(A259=VLOOKUP(A259,Medidas_Base!$A$2:$L$67,1),VLOOKUP(A259,Medidas_Base!$A$2:$L$67,2),"SIN REGISTRO")</f>
        <v>SIN REGISTRO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2</v>
      </c>
      <c r="X259">
        <v>3</v>
      </c>
      <c r="Y259">
        <v>4</v>
      </c>
      <c r="Z259">
        <v>5</v>
      </c>
      <c r="AA259">
        <v>5</v>
      </c>
      <c r="AB259">
        <v>7</v>
      </c>
      <c r="AC259">
        <v>8</v>
      </c>
      <c r="AD259">
        <v>22</v>
      </c>
      <c r="AE259">
        <v>22</v>
      </c>
      <c r="AF259">
        <v>24</v>
      </c>
      <c r="AG259">
        <v>25</v>
      </c>
      <c r="AH259">
        <v>28</v>
      </c>
      <c r="AI259">
        <v>29</v>
      </c>
    </row>
    <row r="260" spans="1:35" x14ac:dyDescent="0.25">
      <c r="A260">
        <v>20365</v>
      </c>
      <c r="B260" t="str">
        <f>IF(A260=VLOOKUP(A260,Medidas_Base!$A$2:$L$67,1),VLOOKUP(A260,Medidas_Base!$A$2:$L$67,2),"SIN REGISTRO")</f>
        <v>SIN REGISTRO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</v>
      </c>
    </row>
    <row r="261" spans="1:35" x14ac:dyDescent="0.25">
      <c r="A261">
        <v>20366</v>
      </c>
      <c r="B261" t="str">
        <f>IF(A261=VLOOKUP(A261,Medidas_Base!$A$2:$L$67,1),VLOOKUP(A261,Medidas_Base!$A$2:$L$67,2),"SIN REGISTRO")</f>
        <v>SIN REGISTRO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3</v>
      </c>
      <c r="AG261">
        <v>4</v>
      </c>
      <c r="AH261">
        <v>4</v>
      </c>
      <c r="AI261">
        <v>5</v>
      </c>
    </row>
    <row r="262" spans="1:35" x14ac:dyDescent="0.25">
      <c r="A262">
        <v>20367</v>
      </c>
      <c r="B262" t="str">
        <f>IF(A262=VLOOKUP(A262,Medidas_Base!$A$2:$L$67,1),VLOOKUP(A262,Medidas_Base!$A$2:$L$67,2),"SIN REGISTRO")</f>
        <v>SIN REGISTRO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1</v>
      </c>
      <c r="Z262">
        <v>2</v>
      </c>
      <c r="AA262">
        <v>3</v>
      </c>
      <c r="AB262">
        <v>4</v>
      </c>
      <c r="AC262">
        <v>5</v>
      </c>
      <c r="AD262">
        <v>5</v>
      </c>
      <c r="AE262">
        <v>5</v>
      </c>
      <c r="AF262">
        <v>5</v>
      </c>
      <c r="AG262">
        <v>6</v>
      </c>
      <c r="AH262">
        <v>6</v>
      </c>
      <c r="AI262">
        <v>6</v>
      </c>
    </row>
    <row r="263" spans="1:35" x14ac:dyDescent="0.25">
      <c r="A263">
        <v>20368</v>
      </c>
      <c r="B263" t="str">
        <f>IF(A263=VLOOKUP(A263,Medidas_Base!$A$2:$L$67,1),VLOOKUP(A263,Medidas_Base!$A$2:$L$67,2),"SIN REGISTRO")</f>
        <v>SIN REGISTRO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2</v>
      </c>
      <c r="AD263">
        <v>2</v>
      </c>
      <c r="AE263">
        <v>3</v>
      </c>
      <c r="AF263">
        <v>3</v>
      </c>
      <c r="AG263">
        <v>3</v>
      </c>
      <c r="AH263">
        <v>3</v>
      </c>
      <c r="AI263">
        <v>3</v>
      </c>
    </row>
    <row r="264" spans="1:35" x14ac:dyDescent="0.25">
      <c r="A264">
        <v>20369</v>
      </c>
      <c r="B264" t="str">
        <f>IF(A264=VLOOKUP(A264,Medidas_Base!$A$2:$L$67,1),VLOOKUP(A264,Medidas_Base!$A$2:$L$67,2),"SIN REGISTRO")</f>
        <v>SIN REGISTRO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2</v>
      </c>
      <c r="W264">
        <v>2</v>
      </c>
      <c r="X264">
        <v>2</v>
      </c>
      <c r="Y264">
        <v>3</v>
      </c>
      <c r="Z264">
        <v>3</v>
      </c>
      <c r="AA264">
        <v>3</v>
      </c>
      <c r="AB264">
        <v>3</v>
      </c>
      <c r="AC264">
        <v>3</v>
      </c>
      <c r="AD264">
        <v>3</v>
      </c>
      <c r="AE264">
        <v>3</v>
      </c>
      <c r="AF264">
        <v>4</v>
      </c>
      <c r="AG264">
        <v>4</v>
      </c>
      <c r="AH264">
        <v>4</v>
      </c>
      <c r="AI264">
        <v>4</v>
      </c>
    </row>
    <row r="265" spans="1:35" x14ac:dyDescent="0.25">
      <c r="A265">
        <v>20374</v>
      </c>
      <c r="B265" t="str">
        <f>IF(A265=VLOOKUP(A265,Medidas_Base!$A$2:$L$67,1),VLOOKUP(A265,Medidas_Base!$A$2:$L$67,2),"SIN REGISTRO")</f>
        <v>Santa Cruz Acatepec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1</v>
      </c>
    </row>
    <row r="266" spans="1:35" x14ac:dyDescent="0.25">
      <c r="A266">
        <v>20375</v>
      </c>
      <c r="B266" t="str">
        <f>IF(A266=VLOOKUP(A266,Medidas_Base!$A$2:$L$67,1),VLOOKUP(A266,Medidas_Base!$A$2:$L$67,2),"SIN REGISTRO")</f>
        <v>SIN REGISTRO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4</v>
      </c>
      <c r="R266">
        <v>4</v>
      </c>
      <c r="S266">
        <v>4</v>
      </c>
      <c r="T266">
        <v>8</v>
      </c>
      <c r="U266">
        <v>10</v>
      </c>
      <c r="V266">
        <v>17</v>
      </c>
      <c r="W266">
        <v>27</v>
      </c>
      <c r="X266">
        <v>35</v>
      </c>
      <c r="Y266">
        <v>41</v>
      </c>
      <c r="Z266">
        <v>49</v>
      </c>
      <c r="AA266">
        <v>63</v>
      </c>
      <c r="AB266">
        <v>68</v>
      </c>
      <c r="AC266">
        <v>80</v>
      </c>
      <c r="AD266">
        <v>89</v>
      </c>
      <c r="AE266">
        <v>104</v>
      </c>
      <c r="AF266">
        <v>112</v>
      </c>
      <c r="AG266">
        <v>118</v>
      </c>
      <c r="AH266">
        <v>127</v>
      </c>
      <c r="AI266">
        <v>130</v>
      </c>
    </row>
    <row r="267" spans="1:35" x14ac:dyDescent="0.25">
      <c r="A267">
        <v>20378</v>
      </c>
      <c r="B267" t="str">
        <f>IF(A267=VLOOKUP(A267,Medidas_Base!$A$2:$L$67,1),VLOOKUP(A267,Medidas_Base!$A$2:$L$67,2),"SIN REGISTRO")</f>
        <v>SIN REGISTRO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3</v>
      </c>
      <c r="AE267">
        <v>5</v>
      </c>
      <c r="AF267">
        <v>5</v>
      </c>
      <c r="AG267">
        <v>5</v>
      </c>
      <c r="AH267">
        <v>5</v>
      </c>
      <c r="AI267">
        <v>5</v>
      </c>
    </row>
    <row r="268" spans="1:35" x14ac:dyDescent="0.25">
      <c r="A268">
        <v>20380</v>
      </c>
      <c r="B268" t="str">
        <f>IF(A268=VLOOKUP(A268,Medidas_Base!$A$2:$L$67,1),VLOOKUP(A268,Medidas_Base!$A$2:$L$67,2),"SIN REGISTRO")</f>
        <v>SIN REGISTRO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3</v>
      </c>
      <c r="AI268">
        <v>3</v>
      </c>
    </row>
    <row r="269" spans="1:35" x14ac:dyDescent="0.25">
      <c r="A269">
        <v>20381</v>
      </c>
      <c r="B269" t="str">
        <f>IF(A269=VLOOKUP(A269,Medidas_Base!$A$2:$L$67,1),VLOOKUP(A269,Medidas_Base!$A$2:$L$67,2),"SIN REGISTRO")</f>
        <v>SIN REGISTRO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4</v>
      </c>
    </row>
    <row r="270" spans="1:35" x14ac:dyDescent="0.25">
      <c r="A270">
        <v>20384</v>
      </c>
      <c r="B270" t="str">
        <f>IF(A270=VLOOKUP(A270,Medidas_Base!$A$2:$L$67,1),VLOOKUP(A270,Medidas_Base!$A$2:$L$67,2),"SIN REGISTRO")</f>
        <v>SIN REGISTRO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</v>
      </c>
      <c r="AF270">
        <v>2</v>
      </c>
      <c r="AG270">
        <v>3</v>
      </c>
      <c r="AH270">
        <v>3</v>
      </c>
      <c r="AI270">
        <v>3</v>
      </c>
    </row>
    <row r="271" spans="1:35" x14ac:dyDescent="0.25">
      <c r="A271">
        <v>20385</v>
      </c>
      <c r="B271" t="str">
        <f>IF(A271=VLOOKUP(A271,Medidas_Base!$A$2:$L$67,1),VLOOKUP(A271,Medidas_Base!$A$2:$L$67,2),"SIN REGISTRO")</f>
        <v>SIN REGISTRO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7</v>
      </c>
      <c r="P271">
        <v>15</v>
      </c>
      <c r="Q271">
        <v>20</v>
      </c>
      <c r="R271">
        <v>22</v>
      </c>
      <c r="S271">
        <v>27</v>
      </c>
      <c r="T271">
        <v>38</v>
      </c>
      <c r="U271">
        <v>55</v>
      </c>
      <c r="V271">
        <v>106</v>
      </c>
      <c r="W271">
        <v>189</v>
      </c>
      <c r="X271">
        <v>280</v>
      </c>
      <c r="Y271">
        <v>380</v>
      </c>
      <c r="Z271">
        <v>487</v>
      </c>
      <c r="AA271">
        <v>598</v>
      </c>
      <c r="AB271">
        <v>686</v>
      </c>
      <c r="AC271">
        <v>782</v>
      </c>
      <c r="AD271">
        <v>852</v>
      </c>
      <c r="AE271">
        <v>918</v>
      </c>
      <c r="AF271">
        <v>980</v>
      </c>
      <c r="AG271">
        <v>1046</v>
      </c>
      <c r="AH271">
        <v>1095</v>
      </c>
      <c r="AI271">
        <v>1131</v>
      </c>
    </row>
    <row r="272" spans="1:35" x14ac:dyDescent="0.25">
      <c r="A272">
        <v>20386</v>
      </c>
      <c r="B272" t="str">
        <f>IF(A272=VLOOKUP(A272,Medidas_Base!$A$2:$L$67,1),VLOOKUP(A272,Medidas_Base!$A$2:$L$67,2),"SIN REGISTRO")</f>
        <v>SIN REGISTRO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1</v>
      </c>
      <c r="AA272">
        <v>1</v>
      </c>
      <c r="AB272">
        <v>3</v>
      </c>
      <c r="AC272">
        <v>3</v>
      </c>
      <c r="AD272">
        <v>3</v>
      </c>
      <c r="AE272">
        <v>3</v>
      </c>
      <c r="AF272">
        <v>3</v>
      </c>
      <c r="AG272">
        <v>3</v>
      </c>
      <c r="AH272">
        <v>4</v>
      </c>
      <c r="AI272">
        <v>10</v>
      </c>
    </row>
    <row r="273" spans="1:35" x14ac:dyDescent="0.25">
      <c r="A273">
        <v>20387</v>
      </c>
      <c r="B273" t="str">
        <f>IF(A273=VLOOKUP(A273,Medidas_Base!$A$2:$L$67,1),VLOOKUP(A273,Medidas_Base!$A$2:$L$67,2),"SIN REGISTRO")</f>
        <v>SIN REGISTRO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2</v>
      </c>
    </row>
    <row r="274" spans="1:35" x14ac:dyDescent="0.25">
      <c r="A274">
        <v>20389</v>
      </c>
      <c r="B274" t="str">
        <f>IF(A274=VLOOKUP(A274,Medidas_Base!$A$2:$L$67,1),VLOOKUP(A274,Medidas_Base!$A$2:$L$67,2),"SIN REGISTRO")</f>
        <v>SIN REGISTRO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</row>
    <row r="275" spans="1:35" x14ac:dyDescent="0.25">
      <c r="A275">
        <v>20390</v>
      </c>
      <c r="B275" t="str">
        <f>IF(A275=VLOOKUP(A275,Medidas_Base!$A$2:$L$67,1),VLOOKUP(A275,Medidas_Base!$A$2:$L$67,2),"SIN REGISTRO")</f>
        <v>SIN REGISTRO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</v>
      </c>
      <c r="O275">
        <v>7</v>
      </c>
      <c r="P275">
        <v>13</v>
      </c>
      <c r="Q275">
        <v>16</v>
      </c>
      <c r="R275">
        <v>17</v>
      </c>
      <c r="S275">
        <v>20</v>
      </c>
      <c r="T275">
        <v>25</v>
      </c>
      <c r="U275">
        <v>31</v>
      </c>
      <c r="V275">
        <v>59</v>
      </c>
      <c r="W275">
        <v>91</v>
      </c>
      <c r="X275">
        <v>131</v>
      </c>
      <c r="Y275">
        <v>188</v>
      </c>
      <c r="Z275">
        <v>250</v>
      </c>
      <c r="AA275">
        <v>318</v>
      </c>
      <c r="AB275">
        <v>368</v>
      </c>
      <c r="AC275">
        <v>415</v>
      </c>
      <c r="AD275">
        <v>463</v>
      </c>
      <c r="AE275">
        <v>514</v>
      </c>
      <c r="AF275">
        <v>546</v>
      </c>
      <c r="AG275">
        <v>589</v>
      </c>
      <c r="AH275">
        <v>619</v>
      </c>
      <c r="AI275">
        <v>647</v>
      </c>
    </row>
    <row r="276" spans="1:35" x14ac:dyDescent="0.25">
      <c r="A276">
        <v>20392</v>
      </c>
      <c r="B276" t="str">
        <f>IF(A276=VLOOKUP(A276,Medidas_Base!$A$2:$L$67,1),VLOOKUP(A276,Medidas_Base!$A$2:$L$67,2),"SIN REGISTRO")</f>
        <v>SIN REGISTRO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</row>
    <row r="277" spans="1:35" x14ac:dyDescent="0.25">
      <c r="A277">
        <v>20393</v>
      </c>
      <c r="B277" t="str">
        <f>IF(A277=VLOOKUP(A277,Medidas_Base!$A$2:$L$67,1),VLOOKUP(A277,Medidas_Base!$A$2:$L$67,2),"SIN REGISTRO")</f>
        <v>SIN REGISTRO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4</v>
      </c>
      <c r="Y277">
        <v>8</v>
      </c>
      <c r="Z277">
        <v>9</v>
      </c>
      <c r="AA277">
        <v>11</v>
      </c>
      <c r="AB277">
        <v>11</v>
      </c>
      <c r="AC277">
        <v>11</v>
      </c>
      <c r="AD277">
        <v>12</v>
      </c>
      <c r="AE277">
        <v>13</v>
      </c>
      <c r="AF277">
        <v>13</v>
      </c>
      <c r="AG277">
        <v>13</v>
      </c>
      <c r="AH277">
        <v>13</v>
      </c>
      <c r="AI277">
        <v>13</v>
      </c>
    </row>
    <row r="278" spans="1:35" x14ac:dyDescent="0.25">
      <c r="A278">
        <v>20394</v>
      </c>
      <c r="B278" t="str">
        <f>IF(A278=VLOOKUP(A278,Medidas_Base!$A$2:$L$67,1),VLOOKUP(A278,Medidas_Base!$A$2:$L$67,2),"SIN REGISTRO")</f>
        <v>SIN REGISTRO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2</v>
      </c>
      <c r="Y278">
        <v>3</v>
      </c>
      <c r="Z278">
        <v>3</v>
      </c>
      <c r="AA278">
        <v>3</v>
      </c>
      <c r="AB278">
        <v>3</v>
      </c>
      <c r="AC278">
        <v>3</v>
      </c>
      <c r="AD278">
        <v>3</v>
      </c>
      <c r="AE278">
        <v>3</v>
      </c>
      <c r="AF278">
        <v>3</v>
      </c>
      <c r="AG278">
        <v>3</v>
      </c>
      <c r="AH278">
        <v>3</v>
      </c>
      <c r="AI278">
        <v>3</v>
      </c>
    </row>
    <row r="279" spans="1:35" x14ac:dyDescent="0.25">
      <c r="A279">
        <v>20397</v>
      </c>
      <c r="B279" t="str">
        <f>IF(A279=VLOOKUP(A279,Medidas_Base!$A$2:$L$67,1),VLOOKUP(A279,Medidas_Base!$A$2:$L$67,2),"SIN REGISTRO")</f>
        <v>SIN REGISTRO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</v>
      </c>
      <c r="P279">
        <v>5</v>
      </c>
      <c r="Q279">
        <v>5</v>
      </c>
      <c r="R279">
        <v>6</v>
      </c>
      <c r="S279">
        <v>17</v>
      </c>
      <c r="T279">
        <v>20</v>
      </c>
      <c r="U279">
        <v>21</v>
      </c>
      <c r="V279">
        <v>23</v>
      </c>
      <c r="W279">
        <v>24</v>
      </c>
      <c r="X279">
        <v>26</v>
      </c>
      <c r="Y279">
        <v>31</v>
      </c>
      <c r="Z279">
        <v>32</v>
      </c>
      <c r="AA279">
        <v>39</v>
      </c>
      <c r="AB279">
        <v>41</v>
      </c>
      <c r="AC279">
        <v>48</v>
      </c>
      <c r="AD279">
        <v>57</v>
      </c>
      <c r="AE279">
        <v>66</v>
      </c>
      <c r="AF279">
        <v>74</v>
      </c>
      <c r="AG279">
        <v>75</v>
      </c>
      <c r="AH279">
        <v>77</v>
      </c>
      <c r="AI279">
        <v>79</v>
      </c>
    </row>
    <row r="280" spans="1:35" x14ac:dyDescent="0.25">
      <c r="A280">
        <v>20398</v>
      </c>
      <c r="B280" t="str">
        <f>IF(A280=VLOOKUP(A280,Medidas_Base!$A$2:$L$67,1),VLOOKUP(A280,Medidas_Base!$A$2:$L$67,2),"SIN REGISTRO")</f>
        <v>SIN REGISTRO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1</v>
      </c>
      <c r="Z280">
        <v>1</v>
      </c>
      <c r="AA280">
        <v>2</v>
      </c>
      <c r="AB280">
        <v>2</v>
      </c>
      <c r="AC280">
        <v>3</v>
      </c>
      <c r="AD280">
        <v>3</v>
      </c>
      <c r="AE280">
        <v>3</v>
      </c>
      <c r="AF280">
        <v>3</v>
      </c>
      <c r="AG280">
        <v>4</v>
      </c>
      <c r="AH280">
        <v>4</v>
      </c>
      <c r="AI280">
        <v>4</v>
      </c>
    </row>
    <row r="281" spans="1:35" x14ac:dyDescent="0.25">
      <c r="A281">
        <v>20399</v>
      </c>
      <c r="B281" t="str">
        <f>IF(A281=VLOOKUP(A281,Medidas_Base!$A$2:$L$67,1),VLOOKUP(A281,Medidas_Base!$A$2:$L$67,2),"SIN REGISTRO")</f>
        <v>SIN REGISTRO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4</v>
      </c>
      <c r="P281">
        <v>6</v>
      </c>
      <c r="Q281">
        <v>11</v>
      </c>
      <c r="R281">
        <v>13</v>
      </c>
      <c r="S281">
        <v>17</v>
      </c>
      <c r="T281">
        <v>25</v>
      </c>
      <c r="U281">
        <v>36</v>
      </c>
      <c r="V281">
        <v>69</v>
      </c>
      <c r="W281">
        <v>95</v>
      </c>
      <c r="X281">
        <v>127</v>
      </c>
      <c r="Y281">
        <v>171</v>
      </c>
      <c r="Z281">
        <v>205</v>
      </c>
      <c r="AA281">
        <v>224</v>
      </c>
      <c r="AB281">
        <v>248</v>
      </c>
      <c r="AC281">
        <v>282</v>
      </c>
      <c r="AD281">
        <v>308</v>
      </c>
      <c r="AE281">
        <v>336</v>
      </c>
      <c r="AF281">
        <v>350</v>
      </c>
      <c r="AG281">
        <v>370</v>
      </c>
      <c r="AH281">
        <v>385</v>
      </c>
      <c r="AI281">
        <v>399</v>
      </c>
    </row>
    <row r="282" spans="1:35" x14ac:dyDescent="0.25">
      <c r="A282">
        <v>20400</v>
      </c>
      <c r="B282" t="str">
        <f>IF(A282=VLOOKUP(A282,Medidas_Base!$A$2:$L$67,1),VLOOKUP(A282,Medidas_Base!$A$2:$L$67,2),"SIN REGISTRO")</f>
        <v>SIN REGISTRO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6</v>
      </c>
      <c r="AH282">
        <v>6</v>
      </c>
      <c r="AI282">
        <v>9</v>
      </c>
    </row>
    <row r="283" spans="1:35" x14ac:dyDescent="0.25">
      <c r="A283">
        <v>20401</v>
      </c>
      <c r="B283" t="str">
        <f>IF(A283=VLOOKUP(A283,Medidas_Base!$A$2:$L$67,1),VLOOKUP(A283,Medidas_Base!$A$2:$L$67,2),"SIN REGISTRO")</f>
        <v>SIN REGISTRO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6</v>
      </c>
      <c r="Z283">
        <v>12</v>
      </c>
      <c r="AA283">
        <v>15</v>
      </c>
      <c r="AB283">
        <v>18</v>
      </c>
      <c r="AC283">
        <v>26</v>
      </c>
      <c r="AD283">
        <v>32</v>
      </c>
      <c r="AE283">
        <v>33</v>
      </c>
      <c r="AF283">
        <v>34</v>
      </c>
      <c r="AG283">
        <v>38</v>
      </c>
      <c r="AH283">
        <v>39</v>
      </c>
      <c r="AI283">
        <v>41</v>
      </c>
    </row>
    <row r="284" spans="1:35" x14ac:dyDescent="0.25">
      <c r="A284">
        <v>20402</v>
      </c>
      <c r="B284" t="str">
        <f>IF(A284=VLOOKUP(A284,Medidas_Base!$A$2:$L$67,1),VLOOKUP(A284,Medidas_Base!$A$2:$L$67,2),"SIN REGISTRO")</f>
        <v>SIN REGISTRO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</row>
    <row r="285" spans="1:35" x14ac:dyDescent="0.25">
      <c r="A285">
        <v>20403</v>
      </c>
      <c r="B285" t="str">
        <f>IF(A285=VLOOKUP(A285,Medidas_Base!$A$2:$L$67,1),VLOOKUP(A285,Medidas_Base!$A$2:$L$67,2),"SIN REGISTRO")</f>
        <v>SIN REGISTRO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</v>
      </c>
      <c r="V285">
        <v>4</v>
      </c>
      <c r="W285">
        <v>6</v>
      </c>
      <c r="X285">
        <v>8</v>
      </c>
      <c r="Y285">
        <v>11</v>
      </c>
      <c r="Z285">
        <v>13</v>
      </c>
      <c r="AA285">
        <v>18</v>
      </c>
      <c r="AB285">
        <v>21</v>
      </c>
      <c r="AC285">
        <v>23</v>
      </c>
      <c r="AD285">
        <v>25</v>
      </c>
      <c r="AE285">
        <v>27</v>
      </c>
      <c r="AF285">
        <v>30</v>
      </c>
      <c r="AG285">
        <v>36</v>
      </c>
      <c r="AH285">
        <v>37</v>
      </c>
      <c r="AI285">
        <v>39</v>
      </c>
    </row>
    <row r="286" spans="1:35" x14ac:dyDescent="0.25">
      <c r="A286">
        <v>20406</v>
      </c>
      <c r="B286" t="str">
        <f>IF(A286=VLOOKUP(A286,Medidas_Base!$A$2:$L$67,1),VLOOKUP(A286,Medidas_Base!$A$2:$L$67,2),"SIN REGISTRO")</f>
        <v>Santa Maria Chilchotla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2</v>
      </c>
    </row>
    <row r="287" spans="1:35" x14ac:dyDescent="0.25">
      <c r="A287">
        <v>20407</v>
      </c>
      <c r="B287" t="str">
        <f>IF(A287=VLOOKUP(A287,Medidas_Base!$A$2:$L$67,1),VLOOKUP(A287,Medidas_Base!$A$2:$L$67,2),"SIN REGISTRO")</f>
        <v>SIN REGISTRO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2</v>
      </c>
      <c r="AD287">
        <v>2</v>
      </c>
      <c r="AE287">
        <v>4</v>
      </c>
      <c r="AF287">
        <v>4</v>
      </c>
      <c r="AG287">
        <v>5</v>
      </c>
      <c r="AH287">
        <v>5</v>
      </c>
      <c r="AI287">
        <v>5</v>
      </c>
    </row>
    <row r="288" spans="1:35" x14ac:dyDescent="0.25">
      <c r="A288">
        <v>20409</v>
      </c>
      <c r="B288" t="str">
        <f>IF(A288=VLOOKUP(A288,Medidas_Base!$A$2:$L$67,1),VLOOKUP(A288,Medidas_Base!$A$2:$L$67,2),"SIN REGISTRO")</f>
        <v>SIN REGISTRO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4</v>
      </c>
      <c r="P288">
        <v>6</v>
      </c>
      <c r="Q288">
        <v>6</v>
      </c>
      <c r="R288">
        <v>6</v>
      </c>
      <c r="S288">
        <v>6</v>
      </c>
      <c r="T288">
        <v>6</v>
      </c>
      <c r="U288">
        <v>10</v>
      </c>
      <c r="V288">
        <v>13</v>
      </c>
      <c r="W288">
        <v>20</v>
      </c>
      <c r="X288">
        <v>28</v>
      </c>
      <c r="Y288">
        <v>37</v>
      </c>
      <c r="Z288">
        <v>49</v>
      </c>
      <c r="AA288">
        <v>57</v>
      </c>
      <c r="AB288">
        <v>68</v>
      </c>
      <c r="AC288">
        <v>84</v>
      </c>
      <c r="AD288">
        <v>94</v>
      </c>
      <c r="AE288">
        <v>103</v>
      </c>
      <c r="AF288">
        <v>110</v>
      </c>
      <c r="AG288">
        <v>116</v>
      </c>
      <c r="AH288">
        <v>121</v>
      </c>
      <c r="AI288">
        <v>125</v>
      </c>
    </row>
    <row r="289" spans="1:35" x14ac:dyDescent="0.25">
      <c r="A289">
        <v>20410</v>
      </c>
      <c r="B289" t="str">
        <f>IF(A289=VLOOKUP(A289,Medidas_Base!$A$2:$L$67,1),VLOOKUP(A289,Medidas_Base!$A$2:$L$67,2),"SIN REGISTRO")</f>
        <v>SIN REGISTRO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2</v>
      </c>
      <c r="AF289">
        <v>3</v>
      </c>
      <c r="AG289">
        <v>3</v>
      </c>
      <c r="AH289">
        <v>4</v>
      </c>
      <c r="AI289">
        <v>4</v>
      </c>
    </row>
    <row r="290" spans="1:35" x14ac:dyDescent="0.25">
      <c r="A290">
        <v>20411</v>
      </c>
      <c r="B290" t="str">
        <f>IF(A290=VLOOKUP(A290,Medidas_Base!$A$2:$L$67,1),VLOOKUP(A290,Medidas_Base!$A$2:$L$67,2),"SIN REGISTRO")</f>
        <v>SIN REGISTRO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</row>
    <row r="291" spans="1:35" x14ac:dyDescent="0.25">
      <c r="A291">
        <v>20413</v>
      </c>
      <c r="B291" t="str">
        <f>IF(A291=VLOOKUP(A291,Medidas_Base!$A$2:$L$67,1),VLOOKUP(A291,Medidas_Base!$A$2:$L$67,2),"SIN REGISTRO")</f>
        <v>SIN REGISTRO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10</v>
      </c>
      <c r="P291">
        <v>15</v>
      </c>
      <c r="Q291">
        <v>21</v>
      </c>
      <c r="R291">
        <v>26</v>
      </c>
      <c r="S291">
        <v>27</v>
      </c>
      <c r="T291">
        <v>32</v>
      </c>
      <c r="U291">
        <v>33</v>
      </c>
      <c r="V291">
        <v>41</v>
      </c>
      <c r="W291">
        <v>44</v>
      </c>
      <c r="X291">
        <v>47</v>
      </c>
      <c r="Y291">
        <v>51</v>
      </c>
      <c r="Z291">
        <v>57</v>
      </c>
      <c r="AA291">
        <v>66</v>
      </c>
      <c r="AB291">
        <v>71</v>
      </c>
      <c r="AC291">
        <v>80</v>
      </c>
      <c r="AD291">
        <v>105</v>
      </c>
      <c r="AE291">
        <v>115</v>
      </c>
      <c r="AF291">
        <v>127</v>
      </c>
      <c r="AG291">
        <v>145</v>
      </c>
      <c r="AH291">
        <v>167</v>
      </c>
      <c r="AI291">
        <v>183</v>
      </c>
    </row>
    <row r="292" spans="1:35" x14ac:dyDescent="0.25">
      <c r="A292">
        <v>20414</v>
      </c>
      <c r="B292" t="str">
        <f>IF(A292=VLOOKUP(A292,Medidas_Base!$A$2:$L$67,1),VLOOKUP(A292,Medidas_Base!$A$2:$L$67,2),"SIN REGISTRO")</f>
        <v>SIN REGISTRO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2</v>
      </c>
      <c r="Z292">
        <v>2</v>
      </c>
      <c r="AA292">
        <v>2</v>
      </c>
      <c r="AB292">
        <v>2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</row>
    <row r="293" spans="1:35" x14ac:dyDescent="0.25">
      <c r="A293">
        <v>20415</v>
      </c>
      <c r="B293" t="str">
        <f>IF(A293=VLOOKUP(A293,Medidas_Base!$A$2:$L$67,1),VLOOKUP(A293,Medidas_Base!$A$2:$L$67,2),"SIN REGISTRO")</f>
        <v>SIN REGISTRO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3</v>
      </c>
      <c r="AA293">
        <v>3</v>
      </c>
      <c r="AB293">
        <v>4</v>
      </c>
      <c r="AC293">
        <v>4</v>
      </c>
      <c r="AD293">
        <v>4</v>
      </c>
      <c r="AE293">
        <v>4</v>
      </c>
      <c r="AF293">
        <v>5</v>
      </c>
      <c r="AG293">
        <v>5</v>
      </c>
      <c r="AH293">
        <v>5</v>
      </c>
      <c r="AI293">
        <v>5</v>
      </c>
    </row>
    <row r="294" spans="1:35" x14ac:dyDescent="0.25">
      <c r="A294">
        <v>20417</v>
      </c>
      <c r="B294" t="str">
        <f>IF(A294=VLOOKUP(A294,Medidas_Base!$A$2:$L$67,1),VLOOKUP(A294,Medidas_Base!$A$2:$L$67,2),"SIN REGISTRO")</f>
        <v>SIN REGISTRO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1</v>
      </c>
      <c r="Y294">
        <v>2</v>
      </c>
      <c r="Z294">
        <v>2</v>
      </c>
      <c r="AA294">
        <v>2</v>
      </c>
      <c r="AB294">
        <v>3</v>
      </c>
      <c r="AC294">
        <v>3</v>
      </c>
      <c r="AD294">
        <v>7</v>
      </c>
      <c r="AE294">
        <v>7</v>
      </c>
      <c r="AF294">
        <v>9</v>
      </c>
      <c r="AG294">
        <v>9</v>
      </c>
      <c r="AH294">
        <v>14</v>
      </c>
      <c r="AI294">
        <v>21</v>
      </c>
    </row>
    <row r="295" spans="1:35" x14ac:dyDescent="0.25">
      <c r="A295">
        <v>20418</v>
      </c>
      <c r="B295" t="str">
        <f>IF(A295=VLOOKUP(A295,Medidas_Base!$A$2:$L$67,1),VLOOKUP(A295,Medidas_Base!$A$2:$L$67,2),"SIN REGISTRO")</f>
        <v>SIN REGISTRO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3</v>
      </c>
      <c r="X295">
        <v>5</v>
      </c>
      <c r="Y295">
        <v>6</v>
      </c>
      <c r="Z295">
        <v>9</v>
      </c>
      <c r="AA295">
        <v>13</v>
      </c>
      <c r="AB295">
        <v>15</v>
      </c>
      <c r="AC295">
        <v>16</v>
      </c>
      <c r="AD295">
        <v>17</v>
      </c>
      <c r="AE295">
        <v>20</v>
      </c>
      <c r="AF295">
        <v>24</v>
      </c>
      <c r="AG295">
        <v>24</v>
      </c>
      <c r="AH295">
        <v>24</v>
      </c>
      <c r="AI295">
        <v>24</v>
      </c>
    </row>
    <row r="296" spans="1:35" x14ac:dyDescent="0.25">
      <c r="A296">
        <v>20419</v>
      </c>
      <c r="B296" t="str">
        <f>IF(A296=VLOOKUP(A296,Medidas_Base!$A$2:$L$67,1),VLOOKUP(A296,Medidas_Base!$A$2:$L$67,2),"SIN REGISTRO")</f>
        <v>SIN REGISTRO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</row>
    <row r="297" spans="1:35" x14ac:dyDescent="0.25">
      <c r="A297">
        <v>20420</v>
      </c>
      <c r="B297" t="str">
        <f>IF(A297=VLOOKUP(A297,Medidas_Base!$A$2:$L$67,1),VLOOKUP(A297,Medidas_Base!$A$2:$L$67,2),"SIN REGISTRO")</f>
        <v>SIN REGISTRO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1</v>
      </c>
    </row>
    <row r="298" spans="1:35" x14ac:dyDescent="0.25">
      <c r="A298">
        <v>20421</v>
      </c>
      <c r="B298" t="str">
        <f>IF(A298=VLOOKUP(A298,Medidas_Base!$A$2:$L$67,1),VLOOKUP(A298,Medidas_Base!$A$2:$L$67,2),"SIN REGISTRO")</f>
        <v>SIN REGISTRO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1</v>
      </c>
      <c r="Z298">
        <v>1</v>
      </c>
      <c r="AA298">
        <v>2</v>
      </c>
      <c r="AB298">
        <v>2</v>
      </c>
      <c r="AC298">
        <v>5</v>
      </c>
      <c r="AD298">
        <v>6</v>
      </c>
      <c r="AE298">
        <v>6</v>
      </c>
      <c r="AF298">
        <v>9</v>
      </c>
      <c r="AG298">
        <v>11</v>
      </c>
      <c r="AH298">
        <v>13</v>
      </c>
      <c r="AI298">
        <v>15</v>
      </c>
    </row>
    <row r="299" spans="1:35" x14ac:dyDescent="0.25">
      <c r="A299">
        <v>20425</v>
      </c>
      <c r="B299" t="str">
        <f>IF(A299=VLOOKUP(A299,Medidas_Base!$A$2:$L$67,1),VLOOKUP(A299,Medidas_Base!$A$2:$L$67,2),"SIN REGISTRO")</f>
        <v>Santa Maria Papalo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3</v>
      </c>
      <c r="AG299">
        <v>3</v>
      </c>
      <c r="AH299">
        <v>3</v>
      </c>
      <c r="AI299">
        <v>3</v>
      </c>
    </row>
    <row r="300" spans="1:35" x14ac:dyDescent="0.25">
      <c r="A300">
        <v>20426</v>
      </c>
      <c r="B300" t="str">
        <f>IF(A300=VLOOKUP(A300,Medidas_Base!$A$2:$L$67,1),VLOOKUP(A300,Medidas_Base!$A$2:$L$67,2),"SIN REGISTRO")</f>
        <v>SIN REGISTRO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2</v>
      </c>
      <c r="Z300">
        <v>2</v>
      </c>
      <c r="AA300">
        <v>2</v>
      </c>
      <c r="AB300">
        <v>3</v>
      </c>
      <c r="AC300">
        <v>3</v>
      </c>
      <c r="AD300">
        <v>3</v>
      </c>
      <c r="AE300">
        <v>4</v>
      </c>
      <c r="AF300">
        <v>4</v>
      </c>
      <c r="AG300">
        <v>6</v>
      </c>
      <c r="AH300">
        <v>6</v>
      </c>
      <c r="AI300">
        <v>6</v>
      </c>
    </row>
    <row r="301" spans="1:35" x14ac:dyDescent="0.25">
      <c r="A301">
        <v>20427</v>
      </c>
      <c r="B301" t="str">
        <f>IF(A301=VLOOKUP(A301,Medidas_Base!$A$2:$L$67,1),VLOOKUP(A301,Medidas_Base!$A$2:$L$67,2),"SIN REGISTRO")</f>
        <v>SIN REGISTRO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1</v>
      </c>
      <c r="AB301">
        <v>4</v>
      </c>
      <c r="AC301">
        <v>5</v>
      </c>
      <c r="AD301">
        <v>9</v>
      </c>
      <c r="AE301">
        <v>12</v>
      </c>
      <c r="AF301">
        <v>14</v>
      </c>
      <c r="AG301">
        <v>14</v>
      </c>
      <c r="AH301">
        <v>15</v>
      </c>
      <c r="AI301">
        <v>15</v>
      </c>
    </row>
    <row r="302" spans="1:35" x14ac:dyDescent="0.25">
      <c r="A302">
        <v>20431</v>
      </c>
      <c r="B302" t="str">
        <f>IF(A302=VLOOKUP(A302,Medidas_Base!$A$2:$L$67,1),VLOOKUP(A302,Medidas_Base!$A$2:$L$67,2),"SIN REGISTRO")</f>
        <v>Santa Maria Tecomavaca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2</v>
      </c>
      <c r="X302">
        <v>2</v>
      </c>
      <c r="Y302">
        <v>3</v>
      </c>
      <c r="Z302">
        <v>3</v>
      </c>
      <c r="AA302">
        <v>3</v>
      </c>
      <c r="AB302">
        <v>3</v>
      </c>
      <c r="AC302">
        <v>3</v>
      </c>
      <c r="AD302">
        <v>3</v>
      </c>
      <c r="AE302">
        <v>3</v>
      </c>
      <c r="AF302">
        <v>3</v>
      </c>
      <c r="AG302">
        <v>3</v>
      </c>
      <c r="AH302">
        <v>3</v>
      </c>
      <c r="AI302">
        <v>3</v>
      </c>
    </row>
    <row r="303" spans="1:35" x14ac:dyDescent="0.25">
      <c r="A303">
        <v>20433</v>
      </c>
      <c r="B303" t="str">
        <f>IF(A303=VLOOKUP(A303,Medidas_Base!$A$2:$L$67,1),VLOOKUP(A303,Medidas_Base!$A$2:$L$67,2),"SIN REGISTRO")</f>
        <v>SIN REGISTRO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</v>
      </c>
      <c r="AE303">
        <v>2</v>
      </c>
      <c r="AF303">
        <v>2</v>
      </c>
      <c r="AG303">
        <v>2</v>
      </c>
      <c r="AH303">
        <v>2</v>
      </c>
      <c r="AI303">
        <v>2</v>
      </c>
    </row>
    <row r="304" spans="1:35" x14ac:dyDescent="0.25">
      <c r="A304">
        <v>20434</v>
      </c>
      <c r="B304" t="str">
        <f>IF(A304=VLOOKUP(A304,Medidas_Base!$A$2:$L$67,1),VLOOKUP(A304,Medidas_Base!$A$2:$L$67,2),"SIN REGISTRO")</f>
        <v>Santa Maria Teopoxco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3</v>
      </c>
      <c r="AI304">
        <v>3</v>
      </c>
    </row>
    <row r="305" spans="1:35" x14ac:dyDescent="0.25">
      <c r="A305">
        <v>20437</v>
      </c>
      <c r="B305" t="str">
        <f>IF(A305=VLOOKUP(A305,Medidas_Base!$A$2:$L$67,1),VLOOKUP(A305,Medidas_Base!$A$2:$L$67,2),"SIN REGISTRO")</f>
        <v>SIN REGISTRO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4</v>
      </c>
      <c r="V305">
        <v>6</v>
      </c>
      <c r="W305">
        <v>6</v>
      </c>
      <c r="X305">
        <v>6</v>
      </c>
      <c r="Y305">
        <v>7</v>
      </c>
      <c r="Z305">
        <v>7</v>
      </c>
      <c r="AA305">
        <v>8</v>
      </c>
      <c r="AB305">
        <v>8</v>
      </c>
      <c r="AC305">
        <v>8</v>
      </c>
      <c r="AD305">
        <v>8</v>
      </c>
      <c r="AE305">
        <v>8</v>
      </c>
      <c r="AF305">
        <v>8</v>
      </c>
      <c r="AG305">
        <v>9</v>
      </c>
      <c r="AH305">
        <v>9</v>
      </c>
      <c r="AI305">
        <v>9</v>
      </c>
    </row>
    <row r="306" spans="1:35" x14ac:dyDescent="0.25">
      <c r="A306">
        <v>20438</v>
      </c>
      <c r="B306" t="str">
        <f>IF(A306=VLOOKUP(A306,Medidas_Base!$A$2:$L$67,1),VLOOKUP(A306,Medidas_Base!$A$2:$L$67,2),"SIN REGISTRO")</f>
        <v>Santa Maria Tlalixtac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</row>
    <row r="307" spans="1:35" x14ac:dyDescent="0.25">
      <c r="A307">
        <v>20439</v>
      </c>
      <c r="B307" t="str">
        <f>IF(A307=VLOOKUP(A307,Medidas_Base!$A$2:$L$67,1),VLOOKUP(A307,Medidas_Base!$A$2:$L$67,2),"SIN REGISTRO")</f>
        <v>SIN REGISTRO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1</v>
      </c>
      <c r="V307">
        <v>2</v>
      </c>
      <c r="W307">
        <v>4</v>
      </c>
      <c r="X307">
        <v>4</v>
      </c>
      <c r="Y307">
        <v>5</v>
      </c>
      <c r="Z307">
        <v>6</v>
      </c>
      <c r="AA307">
        <v>6</v>
      </c>
      <c r="AB307">
        <v>6</v>
      </c>
      <c r="AC307">
        <v>6</v>
      </c>
      <c r="AD307">
        <v>8</v>
      </c>
      <c r="AE307">
        <v>10</v>
      </c>
      <c r="AF307">
        <v>11</v>
      </c>
      <c r="AG307">
        <v>12</v>
      </c>
      <c r="AH307">
        <v>12</v>
      </c>
      <c r="AI307">
        <v>29</v>
      </c>
    </row>
    <row r="308" spans="1:35" x14ac:dyDescent="0.25">
      <c r="A308">
        <v>20441</v>
      </c>
      <c r="B308" t="str">
        <f>IF(A308=VLOOKUP(A308,Medidas_Base!$A$2:$L$67,1),VLOOKUP(A308,Medidas_Base!$A$2:$L$67,2),"SIN REGISTRO")</f>
        <v>SIN REGISTRO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2</v>
      </c>
      <c r="AD308">
        <v>2</v>
      </c>
      <c r="AE308">
        <v>2</v>
      </c>
      <c r="AF308">
        <v>3</v>
      </c>
      <c r="AG308">
        <v>3</v>
      </c>
      <c r="AH308">
        <v>3</v>
      </c>
      <c r="AI308">
        <v>3</v>
      </c>
    </row>
    <row r="309" spans="1:35" x14ac:dyDescent="0.25">
      <c r="A309">
        <v>20445</v>
      </c>
      <c r="B309" t="str">
        <f>IF(A309=VLOOKUP(A309,Medidas_Base!$A$2:$L$67,1),VLOOKUP(A309,Medidas_Base!$A$2:$L$67,2),"SIN REGISTRO")</f>
        <v>SIN REGISTRO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</row>
    <row r="310" spans="1:35" x14ac:dyDescent="0.25">
      <c r="A310">
        <v>20446</v>
      </c>
      <c r="B310" t="str">
        <f>IF(A310=VLOOKUP(A310,Medidas_Base!$A$2:$L$67,1),VLOOKUP(A310,Medidas_Base!$A$2:$L$67,2),"SIN REGISTRO")</f>
        <v>SIN REGISTRO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</row>
    <row r="311" spans="1:35" x14ac:dyDescent="0.25">
      <c r="A311">
        <v>20447</v>
      </c>
      <c r="B311" t="str">
        <f>IF(A311=VLOOKUP(A311,Medidas_Base!$A$2:$L$67,1),VLOOKUP(A311,Medidas_Base!$A$2:$L$67,2),"SIN REGISTRO")</f>
        <v>SIN REGISTRO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4</v>
      </c>
      <c r="AB311">
        <v>6</v>
      </c>
      <c r="AC311">
        <v>6</v>
      </c>
      <c r="AD311">
        <v>6</v>
      </c>
      <c r="AE311">
        <v>6</v>
      </c>
      <c r="AF311">
        <v>6</v>
      </c>
      <c r="AG311">
        <v>6</v>
      </c>
      <c r="AH311">
        <v>6</v>
      </c>
      <c r="AI311">
        <v>6</v>
      </c>
    </row>
    <row r="312" spans="1:35" x14ac:dyDescent="0.25">
      <c r="A312">
        <v>20449</v>
      </c>
      <c r="B312" t="str">
        <f>IF(A312=VLOOKUP(A312,Medidas_Base!$A$2:$L$67,1),VLOOKUP(A312,Medidas_Base!$A$2:$L$67,2),"SIN REGISTRO")</f>
        <v>SIN REGISTRO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</row>
    <row r="313" spans="1:35" x14ac:dyDescent="0.25">
      <c r="A313">
        <v>20450</v>
      </c>
      <c r="B313" t="str">
        <f>IF(A313=VLOOKUP(A313,Medidas_Base!$A$2:$L$67,1),VLOOKUP(A313,Medidas_Base!$A$2:$L$67,2),"SIN REGISTRO")</f>
        <v>SIN REGISTRO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2</v>
      </c>
      <c r="T313">
        <v>2</v>
      </c>
      <c r="U313">
        <v>2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3</v>
      </c>
      <c r="AC313">
        <v>3</v>
      </c>
      <c r="AD313">
        <v>3</v>
      </c>
      <c r="AE313">
        <v>3</v>
      </c>
      <c r="AF313">
        <v>3</v>
      </c>
      <c r="AG313">
        <v>3</v>
      </c>
      <c r="AH313">
        <v>3</v>
      </c>
      <c r="AI313">
        <v>3</v>
      </c>
    </row>
    <row r="314" spans="1:35" x14ac:dyDescent="0.25">
      <c r="A314">
        <v>20452</v>
      </c>
      <c r="B314" t="str">
        <f>IF(A314=VLOOKUP(A314,Medidas_Base!$A$2:$L$67,1),VLOOKUP(A314,Medidas_Base!$A$2:$L$67,2),"SIN REGISTRO")</f>
        <v>SIN REGISTRO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2</v>
      </c>
      <c r="AI314">
        <v>2</v>
      </c>
    </row>
    <row r="315" spans="1:35" x14ac:dyDescent="0.25">
      <c r="A315">
        <v>20453</v>
      </c>
      <c r="B315" t="str">
        <f>IF(A315=VLOOKUP(A315,Medidas_Base!$A$2:$L$67,1),VLOOKUP(A315,Medidas_Base!$A$2:$L$67,2),"SIN REGISTRO")</f>
        <v>SIN REGISTRO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3</v>
      </c>
      <c r="AC315">
        <v>3</v>
      </c>
      <c r="AD315">
        <v>4</v>
      </c>
      <c r="AE315">
        <v>4</v>
      </c>
      <c r="AF315">
        <v>6</v>
      </c>
      <c r="AG315">
        <v>6</v>
      </c>
      <c r="AH315">
        <v>6</v>
      </c>
      <c r="AI315">
        <v>7</v>
      </c>
    </row>
    <row r="316" spans="1:35" x14ac:dyDescent="0.25">
      <c r="A316">
        <v>20454</v>
      </c>
      <c r="B316" t="str">
        <f>IF(A316=VLOOKUP(A316,Medidas_Base!$A$2:$L$67,1),VLOOKUP(A316,Medidas_Base!$A$2:$L$67,2),"SIN REGISTRO")</f>
        <v>SIN REGISTRO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</row>
    <row r="317" spans="1:35" x14ac:dyDescent="0.25">
      <c r="A317">
        <v>20456</v>
      </c>
      <c r="B317" t="str">
        <f>IF(A317=VLOOKUP(A317,Medidas_Base!$A$2:$L$67,1),VLOOKUP(A317,Medidas_Base!$A$2:$L$67,2),"SIN REGISTRO")</f>
        <v>SIN REGISTRO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4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9</v>
      </c>
    </row>
    <row r="318" spans="1:35" x14ac:dyDescent="0.25">
      <c r="A318">
        <v>20457</v>
      </c>
      <c r="B318" t="str">
        <f>IF(A318=VLOOKUP(A318,Medidas_Base!$A$2:$L$67,1),VLOOKUP(A318,Medidas_Base!$A$2:$L$67,2),"SIN REGISTRO")</f>
        <v>SIN REGISTRO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3</v>
      </c>
      <c r="Y318">
        <v>3</v>
      </c>
      <c r="Z318">
        <v>3</v>
      </c>
      <c r="AA318">
        <v>3</v>
      </c>
      <c r="AB318">
        <v>3</v>
      </c>
      <c r="AC318">
        <v>3</v>
      </c>
      <c r="AD318">
        <v>3</v>
      </c>
      <c r="AE318">
        <v>4</v>
      </c>
      <c r="AF318">
        <v>4</v>
      </c>
      <c r="AG318">
        <v>4</v>
      </c>
      <c r="AH318">
        <v>4</v>
      </c>
      <c r="AI318">
        <v>6</v>
      </c>
    </row>
    <row r="319" spans="1:35" x14ac:dyDescent="0.25">
      <c r="A319">
        <v>20458</v>
      </c>
      <c r="B319" t="str">
        <f>IF(A319=VLOOKUP(A319,Medidas_Base!$A$2:$L$67,1),VLOOKUP(A319,Medidas_Base!$A$2:$L$67,2),"SIN REGISTRO")</f>
        <v>SIN REGISTRO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</row>
    <row r="320" spans="1:35" x14ac:dyDescent="0.25">
      <c r="A320">
        <v>20459</v>
      </c>
      <c r="B320" t="str">
        <f>IF(A320=VLOOKUP(A320,Medidas_Base!$A$2:$L$67,1),VLOOKUP(A320,Medidas_Base!$A$2:$L$67,2),"SIN REGISTRO")</f>
        <v>SIN REGISTRO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3</v>
      </c>
      <c r="Z320">
        <v>4</v>
      </c>
      <c r="AA320">
        <v>4</v>
      </c>
      <c r="AB320">
        <v>4</v>
      </c>
      <c r="AC320">
        <v>4</v>
      </c>
      <c r="AD320">
        <v>4</v>
      </c>
      <c r="AE320">
        <v>5</v>
      </c>
      <c r="AF320">
        <v>11</v>
      </c>
      <c r="AG320">
        <v>11</v>
      </c>
      <c r="AH320">
        <v>16</v>
      </c>
      <c r="AI320">
        <v>16</v>
      </c>
    </row>
    <row r="321" spans="1:35" x14ac:dyDescent="0.25">
      <c r="A321">
        <v>20460</v>
      </c>
      <c r="B321" t="str">
        <f>IF(A321=VLOOKUP(A321,Medidas_Base!$A$2:$L$67,1),VLOOKUP(A321,Medidas_Base!$A$2:$L$67,2),"SIN REGISTRO")</f>
        <v>SIN REGISTRO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18</v>
      </c>
      <c r="AA321">
        <v>18</v>
      </c>
      <c r="AB321">
        <v>18</v>
      </c>
      <c r="AC321">
        <v>18</v>
      </c>
      <c r="AD321">
        <v>18</v>
      </c>
      <c r="AE321">
        <v>18</v>
      </c>
      <c r="AF321">
        <v>18</v>
      </c>
      <c r="AG321">
        <v>18</v>
      </c>
      <c r="AH321">
        <v>18</v>
      </c>
      <c r="AI321">
        <v>18</v>
      </c>
    </row>
    <row r="322" spans="1:35" x14ac:dyDescent="0.25">
      <c r="A322">
        <v>20462</v>
      </c>
      <c r="B322" t="str">
        <f>IF(A322=VLOOKUP(A322,Medidas_Base!$A$2:$L$67,1),VLOOKUP(A322,Medidas_Base!$A$2:$L$67,2),"SIN REGISTRO")</f>
        <v>SIN REGISTRO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2</v>
      </c>
      <c r="T322">
        <v>2</v>
      </c>
      <c r="U322">
        <v>2</v>
      </c>
      <c r="V322">
        <v>4</v>
      </c>
      <c r="W322">
        <v>6</v>
      </c>
      <c r="X322">
        <v>6</v>
      </c>
      <c r="Y322">
        <v>7</v>
      </c>
      <c r="Z322">
        <v>9</v>
      </c>
      <c r="AA322">
        <v>9</v>
      </c>
      <c r="AB322">
        <v>15</v>
      </c>
      <c r="AC322">
        <v>17</v>
      </c>
      <c r="AD322">
        <v>23</v>
      </c>
      <c r="AE322">
        <v>36</v>
      </c>
      <c r="AF322">
        <v>37</v>
      </c>
      <c r="AG322">
        <v>38</v>
      </c>
      <c r="AH322">
        <v>41</v>
      </c>
      <c r="AI322">
        <v>41</v>
      </c>
    </row>
    <row r="323" spans="1:35" x14ac:dyDescent="0.25">
      <c r="A323">
        <v>20463</v>
      </c>
      <c r="B323" t="str">
        <f>IF(A323=VLOOKUP(A323,Medidas_Base!$A$2:$L$67,1),VLOOKUP(A323,Medidas_Base!$A$2:$L$67,2),"SIN REGISTRO")</f>
        <v>SIN REGISTRO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</row>
    <row r="324" spans="1:35" x14ac:dyDescent="0.25">
      <c r="A324">
        <v>20465</v>
      </c>
      <c r="B324" t="str">
        <f>IF(A324=VLOOKUP(A324,Medidas_Base!$A$2:$L$67,1),VLOOKUP(A324,Medidas_Base!$A$2:$L$67,2),"SIN REGISTRO")</f>
        <v>SIN REGISTRO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</row>
    <row r="325" spans="1:35" x14ac:dyDescent="0.25">
      <c r="A325">
        <v>20467</v>
      </c>
      <c r="B325" t="str">
        <f>IF(A325=VLOOKUP(A325,Medidas_Base!$A$2:$L$67,1),VLOOKUP(A325,Medidas_Base!$A$2:$L$67,2),"SIN REGISTRO")</f>
        <v>SIN REGISTRO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3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6</v>
      </c>
      <c r="X325">
        <v>6</v>
      </c>
      <c r="Y325">
        <v>6</v>
      </c>
      <c r="Z325">
        <v>9</v>
      </c>
      <c r="AA325">
        <v>11</v>
      </c>
      <c r="AB325">
        <v>18</v>
      </c>
      <c r="AC325">
        <v>25</v>
      </c>
      <c r="AD325">
        <v>27</v>
      </c>
      <c r="AE325">
        <v>28</v>
      </c>
      <c r="AF325">
        <v>30</v>
      </c>
      <c r="AG325">
        <v>31</v>
      </c>
      <c r="AH325">
        <v>33</v>
      </c>
      <c r="AI325">
        <v>34</v>
      </c>
    </row>
    <row r="326" spans="1:35" x14ac:dyDescent="0.25">
      <c r="A326">
        <v>20468</v>
      </c>
      <c r="B326" t="str">
        <f>IF(A326=VLOOKUP(A326,Medidas_Base!$A$2:$L$67,1),VLOOKUP(A326,Medidas_Base!$A$2:$L$67,2),"SIN REGISTRO")</f>
        <v>SIN REGISTRO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2</v>
      </c>
      <c r="AH326">
        <v>2</v>
      </c>
      <c r="AI326">
        <v>2</v>
      </c>
    </row>
    <row r="327" spans="1:35" x14ac:dyDescent="0.25">
      <c r="A327">
        <v>20469</v>
      </c>
      <c r="B327" t="str">
        <f>IF(A327=VLOOKUP(A327,Medidas_Base!$A$2:$L$67,1),VLOOKUP(A327,Medidas_Base!$A$2:$L$67,2),"SIN REGISTRO")</f>
        <v>SIN REGISTRO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2</v>
      </c>
      <c r="O327">
        <v>2</v>
      </c>
      <c r="P327">
        <v>3</v>
      </c>
      <c r="Q327">
        <v>3</v>
      </c>
      <c r="R327">
        <v>5</v>
      </c>
      <c r="S327">
        <v>6</v>
      </c>
      <c r="T327">
        <v>8</v>
      </c>
      <c r="U327">
        <v>12</v>
      </c>
      <c r="V327">
        <v>16</v>
      </c>
      <c r="W327">
        <v>17</v>
      </c>
      <c r="X327">
        <v>19</v>
      </c>
      <c r="Y327">
        <v>21</v>
      </c>
      <c r="Z327">
        <v>21</v>
      </c>
      <c r="AA327">
        <v>23</v>
      </c>
      <c r="AB327">
        <v>26</v>
      </c>
      <c r="AC327">
        <v>27</v>
      </c>
      <c r="AD327">
        <v>30</v>
      </c>
      <c r="AE327">
        <v>38</v>
      </c>
      <c r="AF327">
        <v>42</v>
      </c>
      <c r="AG327">
        <v>44</v>
      </c>
      <c r="AH327">
        <v>45</v>
      </c>
      <c r="AI327">
        <v>46</v>
      </c>
    </row>
    <row r="328" spans="1:35" x14ac:dyDescent="0.25">
      <c r="A328">
        <v>20470</v>
      </c>
      <c r="B328" t="str">
        <f>IF(A328=VLOOKUP(A328,Medidas_Base!$A$2:$L$67,1),VLOOKUP(A328,Medidas_Base!$A$2:$L$67,2),"SIN REGISTRO")</f>
        <v>SIN REGISTRO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2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3</v>
      </c>
      <c r="AE328">
        <v>3</v>
      </c>
      <c r="AF328">
        <v>3</v>
      </c>
      <c r="AG328">
        <v>3</v>
      </c>
      <c r="AH328">
        <v>3</v>
      </c>
      <c r="AI328">
        <v>3</v>
      </c>
    </row>
    <row r="329" spans="1:35" x14ac:dyDescent="0.25">
      <c r="A329">
        <v>20472</v>
      </c>
      <c r="B329" t="str">
        <f>IF(A329=VLOOKUP(A329,Medidas_Base!$A$2:$L$67,1),VLOOKUP(A329,Medidas_Base!$A$2:$L$67,2),"SIN REGISTRO")</f>
        <v>SIN REGISTRO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3</v>
      </c>
      <c r="AA329">
        <v>3</v>
      </c>
      <c r="AB329">
        <v>4</v>
      </c>
      <c r="AC329">
        <v>4</v>
      </c>
      <c r="AD329">
        <v>5</v>
      </c>
      <c r="AE329">
        <v>6</v>
      </c>
      <c r="AF329">
        <v>7</v>
      </c>
      <c r="AG329">
        <v>7</v>
      </c>
      <c r="AH329">
        <v>8</v>
      </c>
      <c r="AI329">
        <v>8</v>
      </c>
    </row>
    <row r="330" spans="1:35" x14ac:dyDescent="0.25">
      <c r="A330">
        <v>20474</v>
      </c>
      <c r="B330" t="str">
        <f>IF(A330=VLOOKUP(A330,Medidas_Base!$A$2:$L$67,1),VLOOKUP(A330,Medidas_Base!$A$2:$L$67,2),"SIN REGISTRO")</f>
        <v>SIN REGISTRO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3</v>
      </c>
      <c r="AG330">
        <v>3</v>
      </c>
      <c r="AH330">
        <v>4</v>
      </c>
      <c r="AI330">
        <v>4</v>
      </c>
    </row>
    <row r="331" spans="1:35" x14ac:dyDescent="0.25">
      <c r="A331">
        <v>20475</v>
      </c>
      <c r="B331" t="str">
        <f>IF(A331=VLOOKUP(A331,Medidas_Base!$A$2:$L$67,1),VLOOKUP(A331,Medidas_Base!$A$2:$L$67,2),"SIN REGISTRO")</f>
        <v>SIN REGISTRO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2</v>
      </c>
      <c r="W331">
        <v>2</v>
      </c>
      <c r="X331">
        <v>2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3</v>
      </c>
      <c r="AE331">
        <v>4</v>
      </c>
      <c r="AF331">
        <v>4</v>
      </c>
      <c r="AG331">
        <v>4</v>
      </c>
      <c r="AH331">
        <v>5</v>
      </c>
      <c r="AI331">
        <v>5</v>
      </c>
    </row>
    <row r="332" spans="1:35" x14ac:dyDescent="0.25">
      <c r="A332">
        <v>20476</v>
      </c>
      <c r="B332" t="str">
        <f>IF(A332=VLOOKUP(A332,Medidas_Base!$A$2:$L$67,1),VLOOKUP(A332,Medidas_Base!$A$2:$L$67,2),"SIN REGISTRO")</f>
        <v>SIN REGISTRO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</row>
    <row r="333" spans="1:35" x14ac:dyDescent="0.25">
      <c r="A333">
        <v>20479</v>
      </c>
      <c r="B333" t="str">
        <f>IF(A333=VLOOKUP(A333,Medidas_Base!$A$2:$L$67,1),VLOOKUP(A333,Medidas_Base!$A$2:$L$67,2),"SIN REGISTRO")</f>
        <v>SIN REGISTRO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</row>
    <row r="334" spans="1:35" x14ac:dyDescent="0.25">
      <c r="A334">
        <v>20482</v>
      </c>
      <c r="B334" t="str">
        <f>IF(A334=VLOOKUP(A334,Medidas_Base!$A$2:$L$67,1),VLOOKUP(A334,Medidas_Base!$A$2:$L$67,2),"SIN REGISTRO")</f>
        <v>SIN REGISTRO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2</v>
      </c>
      <c r="Q334">
        <v>2</v>
      </c>
      <c r="R334">
        <v>2</v>
      </c>
      <c r="S334">
        <v>3</v>
      </c>
      <c r="T334">
        <v>4</v>
      </c>
      <c r="U334">
        <v>8</v>
      </c>
      <c r="V334">
        <v>20</v>
      </c>
      <c r="W334">
        <v>29</v>
      </c>
      <c r="X334">
        <v>40</v>
      </c>
      <c r="Y334">
        <v>47</v>
      </c>
      <c r="Z334">
        <v>51</v>
      </c>
      <c r="AA334">
        <v>60</v>
      </c>
      <c r="AB334">
        <v>64</v>
      </c>
      <c r="AC334">
        <v>77</v>
      </c>
      <c r="AD334">
        <v>86</v>
      </c>
      <c r="AE334">
        <v>96</v>
      </c>
      <c r="AF334">
        <v>109</v>
      </c>
      <c r="AG334">
        <v>123</v>
      </c>
      <c r="AH334">
        <v>128</v>
      </c>
      <c r="AI334">
        <v>134</v>
      </c>
    </row>
    <row r="335" spans="1:35" x14ac:dyDescent="0.25">
      <c r="A335">
        <v>20483</v>
      </c>
      <c r="B335" t="str">
        <f>IF(A335=VLOOKUP(A335,Medidas_Base!$A$2:$L$67,1),VLOOKUP(A335,Medidas_Base!$A$2:$L$67,2),"SIN REGISTRO")</f>
        <v>SIN REGISTRO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6</v>
      </c>
      <c r="W335">
        <v>7</v>
      </c>
      <c r="X335">
        <v>13</v>
      </c>
      <c r="Y335">
        <v>18</v>
      </c>
      <c r="Z335">
        <v>22</v>
      </c>
      <c r="AA335">
        <v>25</v>
      </c>
      <c r="AB335">
        <v>28</v>
      </c>
      <c r="AC335">
        <v>28</v>
      </c>
      <c r="AD335">
        <v>32</v>
      </c>
      <c r="AE335">
        <v>34</v>
      </c>
      <c r="AF335">
        <v>38</v>
      </c>
      <c r="AG335">
        <v>42</v>
      </c>
      <c r="AH335">
        <v>44</v>
      </c>
      <c r="AI335">
        <v>45</v>
      </c>
    </row>
    <row r="336" spans="1:35" x14ac:dyDescent="0.25">
      <c r="A336">
        <v>20484</v>
      </c>
      <c r="B336" t="str">
        <f>IF(A336=VLOOKUP(A336,Medidas_Base!$A$2:$L$67,1),VLOOKUP(A336,Medidas_Base!$A$2:$L$67,2),"SIN REGISTRO")</f>
        <v>SIN REGISTRO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4</v>
      </c>
      <c r="AB336">
        <v>4</v>
      </c>
      <c r="AC336">
        <v>5</v>
      </c>
      <c r="AD336">
        <v>5</v>
      </c>
      <c r="AE336">
        <v>5</v>
      </c>
      <c r="AF336">
        <v>5</v>
      </c>
      <c r="AG336">
        <v>5</v>
      </c>
      <c r="AH336">
        <v>6</v>
      </c>
      <c r="AI336">
        <v>6</v>
      </c>
    </row>
    <row r="337" spans="1:35" x14ac:dyDescent="0.25">
      <c r="A337">
        <v>20489</v>
      </c>
      <c r="B337" t="str">
        <f>IF(A337=VLOOKUP(A337,Medidas_Base!$A$2:$L$67,1),VLOOKUP(A337,Medidas_Base!$A$2:$L$67,2),"SIN REGISTRO")</f>
        <v>SIN REGISTRO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1</v>
      </c>
    </row>
    <row r="338" spans="1:35" x14ac:dyDescent="0.25">
      <c r="A338">
        <v>20491</v>
      </c>
      <c r="B338" t="str">
        <f>IF(A338=VLOOKUP(A338,Medidas_Base!$A$2:$L$67,1),VLOOKUP(A338,Medidas_Base!$A$2:$L$67,2),"SIN REGISTRO")</f>
        <v>SIN REGISTRO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</row>
    <row r="339" spans="1:35" x14ac:dyDescent="0.25">
      <c r="A339">
        <v>20492</v>
      </c>
      <c r="B339" t="str">
        <f>IF(A339=VLOOKUP(A339,Medidas_Base!$A$2:$L$67,1),VLOOKUP(A339,Medidas_Base!$A$2:$L$67,2),"SIN REGISTRO")</f>
        <v>SIN REGISTRO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2</v>
      </c>
      <c r="AC339">
        <v>2</v>
      </c>
      <c r="AD339">
        <v>2</v>
      </c>
      <c r="AE339">
        <v>3</v>
      </c>
      <c r="AF339">
        <v>3</v>
      </c>
      <c r="AG339">
        <v>3</v>
      </c>
      <c r="AH339">
        <v>3</v>
      </c>
      <c r="AI339">
        <v>3</v>
      </c>
    </row>
    <row r="340" spans="1:35" x14ac:dyDescent="0.25">
      <c r="A340">
        <v>20494</v>
      </c>
      <c r="B340" t="str">
        <f>IF(A340=VLOOKUP(A340,Medidas_Base!$A$2:$L$67,1),VLOOKUP(A340,Medidas_Base!$A$2:$L$67,2),"SIN REGISTRO")</f>
        <v>SIN REGISTRO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2</v>
      </c>
      <c r="AF340">
        <v>2</v>
      </c>
      <c r="AG340">
        <v>2</v>
      </c>
      <c r="AH340">
        <v>2</v>
      </c>
      <c r="AI340">
        <v>2</v>
      </c>
    </row>
    <row r="341" spans="1:35" x14ac:dyDescent="0.25">
      <c r="A341">
        <v>20497</v>
      </c>
      <c r="B341" t="str">
        <f>IF(A341=VLOOKUP(A341,Medidas_Base!$A$2:$L$67,1),VLOOKUP(A341,Medidas_Base!$A$2:$L$67,2),"SIN REGISTRO")</f>
        <v>SIN REGISTRO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2</v>
      </c>
      <c r="AF341">
        <v>2</v>
      </c>
      <c r="AG341">
        <v>3</v>
      </c>
      <c r="AH341">
        <v>3</v>
      </c>
      <c r="AI341">
        <v>3</v>
      </c>
    </row>
    <row r="342" spans="1:35" x14ac:dyDescent="0.25">
      <c r="A342">
        <v>20498</v>
      </c>
      <c r="B342" t="str">
        <f>IF(A342=VLOOKUP(A342,Medidas_Base!$A$2:$L$67,1),VLOOKUP(A342,Medidas_Base!$A$2:$L$67,2),"SIN REGISTRO")</f>
        <v>SIN REGISTRO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2</v>
      </c>
      <c r="AD342">
        <v>2</v>
      </c>
      <c r="AE342">
        <v>2</v>
      </c>
      <c r="AF342">
        <v>2</v>
      </c>
      <c r="AG342">
        <v>3</v>
      </c>
      <c r="AH342">
        <v>3</v>
      </c>
      <c r="AI342">
        <v>3</v>
      </c>
    </row>
    <row r="343" spans="1:35" x14ac:dyDescent="0.25">
      <c r="A343">
        <v>20499</v>
      </c>
      <c r="B343" t="str">
        <f>IF(A343=VLOOKUP(A343,Medidas_Base!$A$2:$L$67,1),VLOOKUP(A343,Medidas_Base!$A$2:$L$67,2),"SIN REGISTRO")</f>
        <v>SIN REGISTRO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4</v>
      </c>
      <c r="AC343">
        <v>4</v>
      </c>
      <c r="AD343">
        <v>4</v>
      </c>
      <c r="AE343">
        <v>4</v>
      </c>
      <c r="AF343">
        <v>4</v>
      </c>
      <c r="AG343">
        <v>5</v>
      </c>
      <c r="AH343">
        <v>5</v>
      </c>
      <c r="AI343">
        <v>5</v>
      </c>
    </row>
    <row r="344" spans="1:35" x14ac:dyDescent="0.25">
      <c r="A344">
        <v>20500</v>
      </c>
      <c r="B344" t="str">
        <f>IF(A344=VLOOKUP(A344,Medidas_Base!$A$2:$L$67,1),VLOOKUP(A344,Medidas_Base!$A$2:$L$67,2),"SIN REGISTRO")</f>
        <v>SIN REGISTRO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2</v>
      </c>
      <c r="U344">
        <v>3</v>
      </c>
      <c r="V344">
        <v>3</v>
      </c>
      <c r="W344">
        <v>4</v>
      </c>
      <c r="X344">
        <v>4</v>
      </c>
      <c r="Y344">
        <v>4</v>
      </c>
      <c r="Z344">
        <v>4</v>
      </c>
      <c r="AA344">
        <v>5</v>
      </c>
      <c r="AB344">
        <v>5</v>
      </c>
      <c r="AC344">
        <v>5</v>
      </c>
      <c r="AD344">
        <v>5</v>
      </c>
      <c r="AE344">
        <v>5</v>
      </c>
      <c r="AF344">
        <v>5</v>
      </c>
      <c r="AG344">
        <v>6</v>
      </c>
      <c r="AH344">
        <v>6</v>
      </c>
      <c r="AI344">
        <v>7</v>
      </c>
    </row>
    <row r="345" spans="1:35" x14ac:dyDescent="0.25">
      <c r="A345">
        <v>20503</v>
      </c>
      <c r="B345" t="str">
        <f>IF(A345=VLOOKUP(A345,Medidas_Base!$A$2:$L$67,1),VLOOKUP(A345,Medidas_Base!$A$2:$L$67,2),"SIN REGISTRO")</f>
        <v>SIN REGISTRO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</row>
    <row r="346" spans="1:35" x14ac:dyDescent="0.25">
      <c r="A346">
        <v>20505</v>
      </c>
      <c r="B346" t="str">
        <f>IF(A346=VLOOKUP(A346,Medidas_Base!$A$2:$L$67,1),VLOOKUP(A346,Medidas_Base!$A$2:$L$67,2),"SIN REGISTRO")</f>
        <v>SIN REGISTRO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1</v>
      </c>
      <c r="Y346">
        <v>2</v>
      </c>
      <c r="Z346">
        <v>3</v>
      </c>
      <c r="AA346">
        <v>3</v>
      </c>
      <c r="AB346">
        <v>6</v>
      </c>
      <c r="AC346">
        <v>9</v>
      </c>
      <c r="AD346">
        <v>11</v>
      </c>
      <c r="AE346">
        <v>16</v>
      </c>
      <c r="AF346">
        <v>18</v>
      </c>
      <c r="AG346">
        <v>19</v>
      </c>
      <c r="AH346">
        <v>21</v>
      </c>
      <c r="AI346">
        <v>22</v>
      </c>
    </row>
    <row r="347" spans="1:35" x14ac:dyDescent="0.25">
      <c r="A347">
        <v>20507</v>
      </c>
      <c r="B347" t="str">
        <f>IF(A347=VLOOKUP(A347,Medidas_Base!$A$2:$L$67,1),VLOOKUP(A347,Medidas_Base!$A$2:$L$67,2),"SIN REGISTRO")</f>
        <v>SIN REGISTRO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</row>
    <row r="348" spans="1:35" x14ac:dyDescent="0.25">
      <c r="A348">
        <v>20508</v>
      </c>
      <c r="B348" t="str">
        <f>IF(A348=VLOOKUP(A348,Medidas_Base!$A$2:$L$67,1),VLOOKUP(A348,Medidas_Base!$A$2:$L$67,2),"SIN REGISTRO")</f>
        <v>SIN REGISTRO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3</v>
      </c>
      <c r="AH348">
        <v>3</v>
      </c>
      <c r="AI348">
        <v>3</v>
      </c>
    </row>
    <row r="349" spans="1:35" x14ac:dyDescent="0.25">
      <c r="A349">
        <v>20513</v>
      </c>
      <c r="B349" t="str">
        <f>IF(A349=VLOOKUP(A349,Medidas_Base!$A$2:$L$67,1),VLOOKUP(A349,Medidas_Base!$A$2:$L$67,2),"SIN REGISTRO")</f>
        <v>SIN REGISTRO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3</v>
      </c>
      <c r="AF349">
        <v>3</v>
      </c>
      <c r="AG349">
        <v>3</v>
      </c>
      <c r="AH349">
        <v>6</v>
      </c>
      <c r="AI349">
        <v>7</v>
      </c>
    </row>
    <row r="350" spans="1:35" x14ac:dyDescent="0.25">
      <c r="A350">
        <v>20515</v>
      </c>
      <c r="B350" t="str">
        <f>IF(A350=VLOOKUP(A350,Medidas_Base!$A$2:$L$67,1),VLOOKUP(A350,Medidas_Base!$A$2:$L$67,2),"SIN REGISTRO")</f>
        <v>SIN REGISTRO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2</v>
      </c>
      <c r="R350">
        <v>2</v>
      </c>
      <c r="S350">
        <v>2</v>
      </c>
      <c r="T350">
        <v>10</v>
      </c>
      <c r="U350">
        <v>13</v>
      </c>
      <c r="V350">
        <v>22</v>
      </c>
      <c r="W350">
        <v>28</v>
      </c>
      <c r="X350">
        <v>37</v>
      </c>
      <c r="Y350">
        <v>46</v>
      </c>
      <c r="Z350">
        <v>59</v>
      </c>
      <c r="AA350">
        <v>79</v>
      </c>
      <c r="AB350">
        <v>107</v>
      </c>
      <c r="AC350">
        <v>151</v>
      </c>
      <c r="AD350">
        <v>184</v>
      </c>
      <c r="AE350">
        <v>212</v>
      </c>
      <c r="AF350">
        <v>236</v>
      </c>
      <c r="AG350">
        <v>261</v>
      </c>
      <c r="AH350">
        <v>271</v>
      </c>
      <c r="AI350">
        <v>285</v>
      </c>
    </row>
    <row r="351" spans="1:35" x14ac:dyDescent="0.25">
      <c r="A351">
        <v>20516</v>
      </c>
      <c r="B351" t="str">
        <f>IF(A351=VLOOKUP(A351,Medidas_Base!$A$2:$L$67,1),VLOOKUP(A351,Medidas_Base!$A$2:$L$67,2),"SIN REGISTRO")</f>
        <v>SIN REGISTRO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14</v>
      </c>
      <c r="Y351">
        <v>19</v>
      </c>
      <c r="Z351">
        <v>20</v>
      </c>
      <c r="AA351">
        <v>20</v>
      </c>
      <c r="AB351">
        <v>20</v>
      </c>
      <c r="AC351">
        <v>20</v>
      </c>
      <c r="AD351">
        <v>21</v>
      </c>
      <c r="AE351">
        <v>21</v>
      </c>
      <c r="AF351">
        <v>21</v>
      </c>
      <c r="AG351">
        <v>21</v>
      </c>
      <c r="AH351">
        <v>21</v>
      </c>
      <c r="AI351">
        <v>23</v>
      </c>
    </row>
    <row r="352" spans="1:35" x14ac:dyDescent="0.25">
      <c r="A352">
        <v>20517</v>
      </c>
      <c r="B352" t="str">
        <f>IF(A352=VLOOKUP(A352,Medidas_Base!$A$2:$L$67,1),VLOOKUP(A352,Medidas_Base!$A$2:$L$67,2),"SIN REGISTRO")</f>
        <v>SIN REGISTRO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2</v>
      </c>
      <c r="AF352">
        <v>3</v>
      </c>
      <c r="AG352">
        <v>3</v>
      </c>
      <c r="AH352">
        <v>3</v>
      </c>
      <c r="AI352">
        <v>3</v>
      </c>
    </row>
    <row r="353" spans="1:35" x14ac:dyDescent="0.25">
      <c r="A353">
        <v>20519</v>
      </c>
      <c r="B353" t="str">
        <f>IF(A353=VLOOKUP(A353,Medidas_Base!$A$2:$L$67,1),VLOOKUP(A353,Medidas_Base!$A$2:$L$67,2),"SIN REGISTRO")</f>
        <v>SIN REGISTRO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2</v>
      </c>
      <c r="X353">
        <v>2</v>
      </c>
      <c r="Y353">
        <v>4</v>
      </c>
      <c r="Z353">
        <v>7</v>
      </c>
      <c r="AA353">
        <v>8</v>
      </c>
      <c r="AB353">
        <v>9</v>
      </c>
      <c r="AC353">
        <v>10</v>
      </c>
      <c r="AD353">
        <v>10</v>
      </c>
      <c r="AE353">
        <v>11</v>
      </c>
      <c r="AF353">
        <v>11</v>
      </c>
      <c r="AG353">
        <v>13</v>
      </c>
      <c r="AH353">
        <v>14</v>
      </c>
      <c r="AI353">
        <v>15</v>
      </c>
    </row>
    <row r="354" spans="1:35" x14ac:dyDescent="0.25">
      <c r="A354">
        <v>20520</v>
      </c>
      <c r="B354" t="str">
        <f>IF(A354=VLOOKUP(A354,Medidas_Base!$A$2:$L$67,1),VLOOKUP(A354,Medidas_Base!$A$2:$L$67,2),"SIN REGISTRO")</f>
        <v>SIN REGISTRO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2</v>
      </c>
      <c r="AF354">
        <v>2</v>
      </c>
      <c r="AG354">
        <v>2</v>
      </c>
      <c r="AH354">
        <v>2</v>
      </c>
      <c r="AI354">
        <v>2</v>
      </c>
    </row>
    <row r="355" spans="1:35" x14ac:dyDescent="0.25">
      <c r="A355">
        <v>20523</v>
      </c>
      <c r="B355" t="str">
        <f>IF(A355=VLOOKUP(A355,Medidas_Base!$A$2:$L$67,1),VLOOKUP(A355,Medidas_Base!$A$2:$L$67,2),"SIN REGISTRO")</f>
        <v>SIN REGISTRO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2</v>
      </c>
      <c r="AF355">
        <v>2</v>
      </c>
      <c r="AG355">
        <v>2</v>
      </c>
      <c r="AH355">
        <v>2</v>
      </c>
      <c r="AI355">
        <v>2</v>
      </c>
    </row>
    <row r="356" spans="1:35" x14ac:dyDescent="0.25">
      <c r="A356">
        <v>20524</v>
      </c>
      <c r="B356" t="str">
        <f>IF(A356=VLOOKUP(A356,Medidas_Base!$A$2:$L$67,1),VLOOKUP(A356,Medidas_Base!$A$2:$L$67,2),"SIN REGISTRO")</f>
        <v>SIN REGISTRO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</row>
    <row r="357" spans="1:35" x14ac:dyDescent="0.25">
      <c r="A357">
        <v>20525</v>
      </c>
      <c r="B357" t="str">
        <f>IF(A357=VLOOKUP(A357,Medidas_Base!$A$2:$L$67,1),VLOOKUP(A357,Medidas_Base!$A$2:$L$67,2),"SIN REGISTRO")</f>
        <v>SIN REGISTRO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2</v>
      </c>
      <c r="AC357">
        <v>2</v>
      </c>
      <c r="AD357">
        <v>4</v>
      </c>
      <c r="AE357">
        <v>4</v>
      </c>
      <c r="AF357">
        <v>5</v>
      </c>
      <c r="AG357">
        <v>5</v>
      </c>
      <c r="AH357">
        <v>6</v>
      </c>
      <c r="AI357">
        <v>6</v>
      </c>
    </row>
    <row r="358" spans="1:35" x14ac:dyDescent="0.25">
      <c r="A358">
        <v>20526</v>
      </c>
      <c r="B358" t="str">
        <f>IF(A358=VLOOKUP(A358,Medidas_Base!$A$2:$L$67,1),VLOOKUP(A358,Medidas_Base!$A$2:$L$67,2),"SIN REGISTRO")</f>
        <v>SIN REGISTRO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4</v>
      </c>
      <c r="X358">
        <v>9</v>
      </c>
      <c r="Y358">
        <v>11</v>
      </c>
      <c r="Z358">
        <v>16</v>
      </c>
      <c r="AA358">
        <v>18</v>
      </c>
      <c r="AB358">
        <v>21</v>
      </c>
      <c r="AC358">
        <v>21</v>
      </c>
      <c r="AD358">
        <v>22</v>
      </c>
      <c r="AE358">
        <v>24</v>
      </c>
      <c r="AF358">
        <v>27</v>
      </c>
      <c r="AG358">
        <v>32</v>
      </c>
      <c r="AH358">
        <v>32</v>
      </c>
      <c r="AI358">
        <v>35</v>
      </c>
    </row>
    <row r="359" spans="1:35" x14ac:dyDescent="0.25">
      <c r="A359">
        <v>20529</v>
      </c>
      <c r="B359" t="str">
        <f>IF(A359=VLOOKUP(A359,Medidas_Base!$A$2:$L$67,1),VLOOKUP(A359,Medidas_Base!$A$2:$L$67,2),"SIN REGISTRO")</f>
        <v>SIN REGISTRO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</row>
    <row r="360" spans="1:35" x14ac:dyDescent="0.25">
      <c r="A360">
        <v>20530</v>
      </c>
      <c r="B360" t="str">
        <f>IF(A360=VLOOKUP(A360,Medidas_Base!$A$2:$L$67,1),VLOOKUP(A360,Medidas_Base!$A$2:$L$67,2),"SIN REGISTRO")</f>
        <v>SIN REGISTRO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2</v>
      </c>
      <c r="X360">
        <v>2</v>
      </c>
      <c r="Y360">
        <v>2</v>
      </c>
      <c r="Z360">
        <v>3</v>
      </c>
      <c r="AA360">
        <v>3</v>
      </c>
      <c r="AB360">
        <v>3</v>
      </c>
      <c r="AC360">
        <v>3</v>
      </c>
      <c r="AD360">
        <v>3</v>
      </c>
      <c r="AE360">
        <v>3</v>
      </c>
      <c r="AF360">
        <v>3</v>
      </c>
      <c r="AG360">
        <v>3</v>
      </c>
      <c r="AH360">
        <v>3</v>
      </c>
      <c r="AI360">
        <v>3</v>
      </c>
    </row>
    <row r="361" spans="1:35" x14ac:dyDescent="0.25">
      <c r="A361">
        <v>20531</v>
      </c>
      <c r="B361" t="str">
        <f>IF(A361=VLOOKUP(A361,Medidas_Base!$A$2:$L$67,1),VLOOKUP(A361,Medidas_Base!$A$2:$L$67,2),"SIN REGISTRO")</f>
        <v>SIN REGISTRO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2</v>
      </c>
      <c r="V361">
        <v>3</v>
      </c>
      <c r="W361">
        <v>4</v>
      </c>
      <c r="X361">
        <v>5</v>
      </c>
      <c r="Y361">
        <v>5</v>
      </c>
      <c r="Z361">
        <v>5</v>
      </c>
      <c r="AA361">
        <v>5</v>
      </c>
      <c r="AB361">
        <v>6</v>
      </c>
      <c r="AC361">
        <v>6</v>
      </c>
      <c r="AD361">
        <v>6</v>
      </c>
      <c r="AE361">
        <v>6</v>
      </c>
      <c r="AF361">
        <v>6</v>
      </c>
      <c r="AG361">
        <v>6</v>
      </c>
      <c r="AH361">
        <v>6</v>
      </c>
      <c r="AI361">
        <v>6</v>
      </c>
    </row>
    <row r="362" spans="1:35" x14ac:dyDescent="0.25">
      <c r="A362">
        <v>20533</v>
      </c>
      <c r="B362" t="str">
        <f>IF(A362=VLOOKUP(A362,Medidas_Base!$A$2:$L$67,1),VLOOKUP(A362,Medidas_Base!$A$2:$L$67,2),"SIN REGISTRO")</f>
        <v>SIN REGISTRO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2</v>
      </c>
      <c r="AH362">
        <v>2</v>
      </c>
      <c r="AI362">
        <v>2</v>
      </c>
    </row>
    <row r="363" spans="1:35" x14ac:dyDescent="0.25">
      <c r="A363">
        <v>20534</v>
      </c>
      <c r="B363" t="str">
        <f>IF(A363=VLOOKUP(A363,Medidas_Base!$A$2:$L$67,1),VLOOKUP(A363,Medidas_Base!$A$2:$L$67,2),"SIN REGISTRO")</f>
        <v>SIN REGISTRO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5</v>
      </c>
      <c r="AB363">
        <v>8</v>
      </c>
      <c r="AC363">
        <v>21</v>
      </c>
      <c r="AD363">
        <v>28</v>
      </c>
      <c r="AE363">
        <v>30</v>
      </c>
      <c r="AF363">
        <v>34</v>
      </c>
      <c r="AG363">
        <v>36</v>
      </c>
      <c r="AH363">
        <v>36</v>
      </c>
      <c r="AI363">
        <v>36</v>
      </c>
    </row>
    <row r="364" spans="1:35" x14ac:dyDescent="0.25">
      <c r="A364">
        <v>20537</v>
      </c>
      <c r="B364" t="str">
        <f>IF(A364=VLOOKUP(A364,Medidas_Base!$A$2:$L$67,1),VLOOKUP(A364,Medidas_Base!$A$2:$L$67,2),"SIN REGISTRO")</f>
        <v>SIN REGISTRO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4</v>
      </c>
      <c r="Z364">
        <v>4</v>
      </c>
      <c r="AA364">
        <v>4</v>
      </c>
      <c r="AB364">
        <v>5</v>
      </c>
      <c r="AC364">
        <v>5</v>
      </c>
      <c r="AD364">
        <v>5</v>
      </c>
      <c r="AE364">
        <v>6</v>
      </c>
      <c r="AF364">
        <v>6</v>
      </c>
      <c r="AG364">
        <v>9</v>
      </c>
      <c r="AH364">
        <v>9</v>
      </c>
      <c r="AI364">
        <v>10</v>
      </c>
    </row>
    <row r="365" spans="1:35" x14ac:dyDescent="0.25">
      <c r="A365">
        <v>20539</v>
      </c>
      <c r="B365" t="str">
        <f>IF(A365=VLOOKUP(A365,Medidas_Base!$A$2:$L$67,1),VLOOKUP(A365,Medidas_Base!$A$2:$L$67,2),"SIN REGISTRO")</f>
        <v>SIN REGISTRO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</v>
      </c>
      <c r="V365">
        <v>3</v>
      </c>
      <c r="W365">
        <v>6</v>
      </c>
      <c r="X365">
        <v>7</v>
      </c>
      <c r="Y365">
        <v>17</v>
      </c>
      <c r="Z365">
        <v>22</v>
      </c>
      <c r="AA365">
        <v>27</v>
      </c>
      <c r="AB365">
        <v>31</v>
      </c>
      <c r="AC365">
        <v>34</v>
      </c>
      <c r="AD365">
        <v>36</v>
      </c>
      <c r="AE365">
        <v>40</v>
      </c>
      <c r="AF365">
        <v>44</v>
      </c>
      <c r="AG365">
        <v>48</v>
      </c>
      <c r="AH365">
        <v>51</v>
      </c>
      <c r="AI365">
        <v>53</v>
      </c>
    </row>
    <row r="366" spans="1:35" x14ac:dyDescent="0.25">
      <c r="A366">
        <v>20540</v>
      </c>
      <c r="B366" t="str">
        <f>IF(A366=VLOOKUP(A366,Medidas_Base!$A$2:$L$67,1),VLOOKUP(A366,Medidas_Base!$A$2:$L$67,2),"SIN REGISTRO")</f>
        <v>SIN REGISTRO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2</v>
      </c>
      <c r="Q366">
        <v>2</v>
      </c>
      <c r="R366">
        <v>2</v>
      </c>
      <c r="S366">
        <v>2</v>
      </c>
      <c r="T366">
        <v>3</v>
      </c>
      <c r="U366">
        <v>4</v>
      </c>
      <c r="V366">
        <v>5</v>
      </c>
      <c r="W366">
        <v>6</v>
      </c>
      <c r="X366">
        <v>8</v>
      </c>
      <c r="Y366">
        <v>13</v>
      </c>
      <c r="Z366">
        <v>13</v>
      </c>
      <c r="AA366">
        <v>13</v>
      </c>
      <c r="AB366">
        <v>13</v>
      </c>
      <c r="AC366">
        <v>15</v>
      </c>
      <c r="AD366">
        <v>15</v>
      </c>
      <c r="AE366">
        <v>17</v>
      </c>
      <c r="AF366">
        <v>17</v>
      </c>
      <c r="AG366">
        <v>18</v>
      </c>
      <c r="AH366">
        <v>19</v>
      </c>
      <c r="AI366">
        <v>27</v>
      </c>
    </row>
    <row r="367" spans="1:35" x14ac:dyDescent="0.25">
      <c r="A367">
        <v>20541</v>
      </c>
      <c r="B367" t="str">
        <f>IF(A367=VLOOKUP(A367,Medidas_Base!$A$2:$L$67,1),VLOOKUP(A367,Medidas_Base!$A$2:$L$67,2),"SIN REGISTRO")</f>
        <v>SIN REGISTRO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1</v>
      </c>
    </row>
    <row r="368" spans="1:35" x14ac:dyDescent="0.25">
      <c r="A368">
        <v>20542</v>
      </c>
      <c r="B368" t="str">
        <f>IF(A368=VLOOKUP(A368,Medidas_Base!$A$2:$L$67,1),VLOOKUP(A368,Medidas_Base!$A$2:$L$67,2),"SIN REGISTRO")</f>
        <v>SIN REGISTRO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</row>
    <row r="369" spans="1:35" x14ac:dyDescent="0.25">
      <c r="A369">
        <v>20544</v>
      </c>
      <c r="B369" t="str">
        <f>IF(A369=VLOOKUP(A369,Medidas_Base!$A$2:$L$67,1),VLOOKUP(A369,Medidas_Base!$A$2:$L$67,2),"SIN REGISTRO")</f>
        <v>SIN REGISTRO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</row>
    <row r="370" spans="1:35" x14ac:dyDescent="0.25">
      <c r="A370">
        <v>20545</v>
      </c>
      <c r="B370" t="str">
        <f>IF(A370=VLOOKUP(A370,Medidas_Base!$A$2:$L$67,1),VLOOKUP(A370,Medidas_Base!$A$2:$L$67,2),"SIN REGISTRO")</f>
        <v>Teotitlan De Flores Magon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3</v>
      </c>
      <c r="S370">
        <v>4</v>
      </c>
      <c r="T370">
        <v>4</v>
      </c>
      <c r="U370">
        <v>4</v>
      </c>
      <c r="V370">
        <v>4</v>
      </c>
      <c r="W370">
        <v>5</v>
      </c>
      <c r="X370">
        <v>8</v>
      </c>
      <c r="Y370">
        <v>12</v>
      </c>
      <c r="Z370">
        <v>21</v>
      </c>
      <c r="AA370">
        <v>29</v>
      </c>
      <c r="AB370">
        <v>33</v>
      </c>
      <c r="AC370">
        <v>36</v>
      </c>
      <c r="AD370">
        <v>40</v>
      </c>
      <c r="AE370">
        <v>41</v>
      </c>
      <c r="AF370">
        <v>42</v>
      </c>
      <c r="AG370">
        <v>43</v>
      </c>
      <c r="AH370">
        <v>43</v>
      </c>
      <c r="AI370">
        <v>45</v>
      </c>
    </row>
    <row r="371" spans="1:35" x14ac:dyDescent="0.25">
      <c r="A371">
        <v>20546</v>
      </c>
      <c r="B371" t="str">
        <f>IF(A371=VLOOKUP(A371,Medidas_Base!$A$2:$L$67,1),VLOOKUP(A371,Medidas_Base!$A$2:$L$67,2),"SIN REGISTRO")</f>
        <v>SIN REGISTRO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2</v>
      </c>
      <c r="U371">
        <v>2</v>
      </c>
      <c r="V371">
        <v>2</v>
      </c>
      <c r="W371">
        <v>4</v>
      </c>
      <c r="X371">
        <v>6</v>
      </c>
      <c r="Y371">
        <v>9</v>
      </c>
      <c r="Z371">
        <v>10</v>
      </c>
      <c r="AA371">
        <v>10</v>
      </c>
      <c r="AB371">
        <v>11</v>
      </c>
      <c r="AC371">
        <v>12</v>
      </c>
      <c r="AD371">
        <v>12</v>
      </c>
      <c r="AE371">
        <v>12</v>
      </c>
      <c r="AF371">
        <v>12</v>
      </c>
      <c r="AG371">
        <v>12</v>
      </c>
      <c r="AH371">
        <v>12</v>
      </c>
      <c r="AI371">
        <v>12</v>
      </c>
    </row>
    <row r="372" spans="1:35" x14ac:dyDescent="0.25">
      <c r="A372">
        <v>20547</v>
      </c>
      <c r="B372" t="str">
        <f>IF(A372=VLOOKUP(A372,Medidas_Base!$A$2:$L$67,1),VLOOKUP(A372,Medidas_Base!$A$2:$L$67,2),"SIN REGISTRO")</f>
        <v>SIN REGISTRO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2</v>
      </c>
      <c r="AC372">
        <v>2</v>
      </c>
      <c r="AD372">
        <v>2</v>
      </c>
      <c r="AE372">
        <v>2</v>
      </c>
      <c r="AF372">
        <v>2</v>
      </c>
      <c r="AG372">
        <v>2</v>
      </c>
      <c r="AH372">
        <v>2</v>
      </c>
      <c r="AI372">
        <v>2</v>
      </c>
    </row>
    <row r="373" spans="1:35" x14ac:dyDescent="0.25">
      <c r="A373">
        <v>20548</v>
      </c>
      <c r="B373" t="str">
        <f>IF(A373=VLOOKUP(A373,Medidas_Base!$A$2:$L$67,1),VLOOKUP(A373,Medidas_Base!$A$2:$L$67,2),"SIN REGISTRO")</f>
        <v>SIN REGISTRO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</v>
      </c>
      <c r="Y373">
        <v>12</v>
      </c>
      <c r="Z373">
        <v>12</v>
      </c>
      <c r="AA373">
        <v>12</v>
      </c>
      <c r="AB373">
        <v>12</v>
      </c>
      <c r="AC373">
        <v>12</v>
      </c>
      <c r="AD373">
        <v>12</v>
      </c>
      <c r="AE373">
        <v>12</v>
      </c>
      <c r="AF373">
        <v>13</v>
      </c>
      <c r="AG373">
        <v>13</v>
      </c>
      <c r="AH373">
        <v>13</v>
      </c>
      <c r="AI373">
        <v>13</v>
      </c>
    </row>
    <row r="374" spans="1:35" x14ac:dyDescent="0.25">
      <c r="A374">
        <v>20549</v>
      </c>
      <c r="B374" t="str">
        <f>IF(A374=VLOOKUP(A374,Medidas_Base!$A$2:$L$67,1),VLOOKUP(A374,Medidas_Base!$A$2:$L$67,2),"SIN REGISTRO")</f>
        <v>SIN REGISTRO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4</v>
      </c>
      <c r="Z374">
        <v>4</v>
      </c>
      <c r="AA374">
        <v>4</v>
      </c>
      <c r="AB374">
        <v>6</v>
      </c>
      <c r="AC374">
        <v>6</v>
      </c>
      <c r="AD374">
        <v>6</v>
      </c>
      <c r="AE374">
        <v>6</v>
      </c>
      <c r="AF374">
        <v>6</v>
      </c>
      <c r="AG374">
        <v>7</v>
      </c>
      <c r="AH374">
        <v>7</v>
      </c>
      <c r="AI374">
        <v>7</v>
      </c>
    </row>
    <row r="375" spans="1:35" x14ac:dyDescent="0.25">
      <c r="A375">
        <v>20550</v>
      </c>
      <c r="B375" t="str">
        <f>IF(A375=VLOOKUP(A375,Medidas_Base!$A$2:$L$67,1),VLOOKUP(A375,Medidas_Base!$A$2:$L$67,2),"SIN REGISTRO")</f>
        <v>SIN REGISTRO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4</v>
      </c>
      <c r="X375">
        <v>6</v>
      </c>
      <c r="Y375">
        <v>10</v>
      </c>
      <c r="Z375">
        <v>10</v>
      </c>
      <c r="AA375">
        <v>10</v>
      </c>
      <c r="AB375">
        <v>11</v>
      </c>
      <c r="AC375">
        <v>11</v>
      </c>
      <c r="AD375">
        <v>11</v>
      </c>
      <c r="AE375">
        <v>12</v>
      </c>
      <c r="AF375">
        <v>13</v>
      </c>
      <c r="AG375">
        <v>13</v>
      </c>
      <c r="AH375">
        <v>13</v>
      </c>
      <c r="AI375">
        <v>14</v>
      </c>
    </row>
    <row r="376" spans="1:35" x14ac:dyDescent="0.25">
      <c r="A376">
        <v>20551</v>
      </c>
      <c r="B376" t="str">
        <f>IF(A376=VLOOKUP(A376,Medidas_Base!$A$2:$L$67,1),VLOOKUP(A376,Medidas_Base!$A$2:$L$67,2),"SIN REGISTRO")</f>
        <v>SIN REGISTRO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2</v>
      </c>
      <c r="Q376">
        <v>2</v>
      </c>
      <c r="R376">
        <v>2</v>
      </c>
      <c r="S376">
        <v>2</v>
      </c>
      <c r="T376">
        <v>4</v>
      </c>
      <c r="U376">
        <v>8</v>
      </c>
      <c r="V376">
        <v>10</v>
      </c>
      <c r="W376">
        <v>34</v>
      </c>
      <c r="X376">
        <v>49</v>
      </c>
      <c r="Y376">
        <v>63</v>
      </c>
      <c r="Z376">
        <v>78</v>
      </c>
      <c r="AA376">
        <v>97</v>
      </c>
      <c r="AB376">
        <v>108</v>
      </c>
      <c r="AC376">
        <v>120</v>
      </c>
      <c r="AD376">
        <v>131</v>
      </c>
      <c r="AE376">
        <v>138</v>
      </c>
      <c r="AF376">
        <v>146</v>
      </c>
      <c r="AG376">
        <v>155</v>
      </c>
      <c r="AH376">
        <v>172</v>
      </c>
      <c r="AI376">
        <v>185</v>
      </c>
    </row>
    <row r="377" spans="1:35" x14ac:dyDescent="0.25">
      <c r="A377">
        <v>20553</v>
      </c>
      <c r="B377" t="str">
        <f>IF(A377=VLOOKUP(A377,Medidas_Base!$A$2:$L$67,1),VLOOKUP(A377,Medidas_Base!$A$2:$L$67,2),"SIN REGISTRO")</f>
        <v>SIN REGISTRO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4</v>
      </c>
      <c r="W377">
        <v>10</v>
      </c>
      <c r="X377">
        <v>14</v>
      </c>
      <c r="Y377">
        <v>19</v>
      </c>
      <c r="Z377">
        <v>27</v>
      </c>
      <c r="AA377">
        <v>33</v>
      </c>
      <c r="AB377">
        <v>39</v>
      </c>
      <c r="AC377">
        <v>49</v>
      </c>
      <c r="AD377">
        <v>53</v>
      </c>
      <c r="AE377">
        <v>57</v>
      </c>
      <c r="AF377">
        <v>60</v>
      </c>
      <c r="AG377">
        <v>65</v>
      </c>
      <c r="AH377">
        <v>70</v>
      </c>
      <c r="AI377">
        <v>73</v>
      </c>
    </row>
    <row r="378" spans="1:35" x14ac:dyDescent="0.25">
      <c r="A378">
        <v>20555</v>
      </c>
      <c r="B378" t="str">
        <f>IF(A378=VLOOKUP(A378,Medidas_Base!$A$2:$L$67,1),VLOOKUP(A378,Medidas_Base!$A$2:$L$67,2),"SIN REGISTRO")</f>
        <v>SIN REGISTRO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4</v>
      </c>
      <c r="Y378">
        <v>5</v>
      </c>
      <c r="Z378">
        <v>7</v>
      </c>
      <c r="AA378">
        <v>8</v>
      </c>
      <c r="AB378">
        <v>8</v>
      </c>
      <c r="AC378">
        <v>8</v>
      </c>
      <c r="AD378">
        <v>9</v>
      </c>
      <c r="AE378">
        <v>9</v>
      </c>
      <c r="AF378">
        <v>9</v>
      </c>
      <c r="AG378">
        <v>10</v>
      </c>
      <c r="AH378">
        <v>10</v>
      </c>
      <c r="AI378">
        <v>10</v>
      </c>
    </row>
    <row r="379" spans="1:35" x14ac:dyDescent="0.25">
      <c r="A379">
        <v>20557</v>
      </c>
      <c r="B379" t="str">
        <f>IF(A379=VLOOKUP(A379,Medidas_Base!$A$2:$L$67,1),VLOOKUP(A379,Medidas_Base!$A$2:$L$67,2),"SIN REGISTRO")</f>
        <v>SIN REGISTRO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1</v>
      </c>
      <c r="Q379">
        <v>1</v>
      </c>
      <c r="R379">
        <v>2</v>
      </c>
      <c r="S379">
        <v>3</v>
      </c>
      <c r="T379">
        <v>6</v>
      </c>
      <c r="U379">
        <v>8</v>
      </c>
      <c r="V379">
        <v>9</v>
      </c>
      <c r="W379">
        <v>10</v>
      </c>
      <c r="X379">
        <v>10</v>
      </c>
      <c r="Y379">
        <v>11</v>
      </c>
      <c r="Z379">
        <v>15</v>
      </c>
      <c r="AA379">
        <v>16</v>
      </c>
      <c r="AB379">
        <v>17</v>
      </c>
      <c r="AC379">
        <v>18</v>
      </c>
      <c r="AD379">
        <v>20</v>
      </c>
      <c r="AE379">
        <v>22</v>
      </c>
      <c r="AF379">
        <v>22</v>
      </c>
      <c r="AG379">
        <v>23</v>
      </c>
      <c r="AH379">
        <v>29</v>
      </c>
      <c r="AI379">
        <v>30</v>
      </c>
    </row>
    <row r="380" spans="1:35" x14ac:dyDescent="0.25">
      <c r="A380">
        <v>20558</v>
      </c>
      <c r="B380" t="str">
        <f>IF(A380=VLOOKUP(A380,Medidas_Base!$A$2:$L$67,1),VLOOKUP(A380,Medidas_Base!$A$2:$L$67,2),"SIN REGISTRO")</f>
        <v>Valerio Trujano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2</v>
      </c>
      <c r="Y380">
        <v>8</v>
      </c>
      <c r="Z380">
        <v>8</v>
      </c>
      <c r="AA380">
        <v>8</v>
      </c>
      <c r="AB380">
        <v>8</v>
      </c>
      <c r="AC380">
        <v>8</v>
      </c>
      <c r="AD380">
        <v>8</v>
      </c>
      <c r="AE380">
        <v>8</v>
      </c>
      <c r="AF380">
        <v>9</v>
      </c>
      <c r="AG380">
        <v>9</v>
      </c>
      <c r="AH380">
        <v>9</v>
      </c>
      <c r="AI380">
        <v>9</v>
      </c>
    </row>
    <row r="381" spans="1:35" x14ac:dyDescent="0.25">
      <c r="A381">
        <v>20559</v>
      </c>
      <c r="B381" t="str">
        <f>IF(A381=VLOOKUP(A381,Medidas_Base!$A$2:$L$67,1),VLOOKUP(A381,Medidas_Base!$A$2:$L$67,2),"SIN REGISTRO")</f>
        <v>SIN REGISTRO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2</v>
      </c>
      <c r="U381">
        <v>2</v>
      </c>
      <c r="V381">
        <v>2</v>
      </c>
      <c r="W381">
        <v>5</v>
      </c>
      <c r="X381">
        <v>8</v>
      </c>
      <c r="Y381">
        <v>10</v>
      </c>
      <c r="Z381">
        <v>13</v>
      </c>
      <c r="AA381">
        <v>16</v>
      </c>
      <c r="AB381">
        <v>26</v>
      </c>
      <c r="AC381">
        <v>32</v>
      </c>
      <c r="AD381">
        <v>42</v>
      </c>
      <c r="AE381">
        <v>49</v>
      </c>
      <c r="AF381">
        <v>54</v>
      </c>
      <c r="AG381">
        <v>56</v>
      </c>
      <c r="AH381">
        <v>58</v>
      </c>
      <c r="AI381">
        <v>58</v>
      </c>
    </row>
    <row r="382" spans="1:35" x14ac:dyDescent="0.25">
      <c r="A382">
        <v>20560</v>
      </c>
      <c r="B382" t="str">
        <f>IF(A382=VLOOKUP(A382,Medidas_Base!$A$2:$L$67,1),VLOOKUP(A382,Medidas_Base!$A$2:$L$67,2),"SIN REGISTRO")</f>
        <v>SIN REGISTRO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2</v>
      </c>
      <c r="Y382">
        <v>2</v>
      </c>
      <c r="Z382">
        <v>2</v>
      </c>
      <c r="AA382">
        <v>3</v>
      </c>
      <c r="AB382">
        <v>3</v>
      </c>
      <c r="AC382">
        <v>3</v>
      </c>
      <c r="AD382">
        <v>3</v>
      </c>
      <c r="AE382">
        <v>3</v>
      </c>
      <c r="AF382">
        <v>3</v>
      </c>
      <c r="AG382">
        <v>3</v>
      </c>
      <c r="AH382">
        <v>3</v>
      </c>
      <c r="AI382">
        <v>5</v>
      </c>
    </row>
    <row r="383" spans="1:35" x14ac:dyDescent="0.25">
      <c r="A383">
        <v>20561</v>
      </c>
      <c r="B383" t="str">
        <f>IF(A383=VLOOKUP(A383,Medidas_Base!$A$2:$L$67,1),VLOOKUP(A383,Medidas_Base!$A$2:$L$67,2),"SIN REGISTRO")</f>
        <v>SIN REGISTRO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</v>
      </c>
      <c r="AB383">
        <v>2</v>
      </c>
      <c r="AC383">
        <v>2</v>
      </c>
      <c r="AD383">
        <v>2</v>
      </c>
      <c r="AE383">
        <v>2</v>
      </c>
      <c r="AF383">
        <v>2</v>
      </c>
      <c r="AG383">
        <v>2</v>
      </c>
      <c r="AH383">
        <v>2</v>
      </c>
      <c r="AI383">
        <v>2</v>
      </c>
    </row>
    <row r="384" spans="1:35" x14ac:dyDescent="0.25">
      <c r="A384">
        <v>20562</v>
      </c>
      <c r="B384" t="str">
        <f>IF(A384=VLOOKUP(A384,Medidas_Base!$A$2:$L$67,1),VLOOKUP(A384,Medidas_Base!$A$2:$L$67,2),"SIN REGISTRO")</f>
        <v>SIN REGISTRO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2</v>
      </c>
      <c r="AF384">
        <v>2</v>
      </c>
      <c r="AG384">
        <v>2</v>
      </c>
      <c r="AH384">
        <v>2</v>
      </c>
      <c r="AI384">
        <v>2</v>
      </c>
    </row>
    <row r="385" spans="1:35" x14ac:dyDescent="0.25">
      <c r="A385">
        <v>20565</v>
      </c>
      <c r="B385" t="str">
        <f>IF(A385=VLOOKUP(A385,Medidas_Base!$A$2:$L$67,1),VLOOKUP(A385,Medidas_Base!$A$2:$L$67,2),"SIN REGISTRO")</f>
        <v>SIN REGISTRO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</v>
      </c>
      <c r="Q385">
        <v>5</v>
      </c>
      <c r="R385">
        <v>5</v>
      </c>
      <c r="S385">
        <v>9</v>
      </c>
      <c r="T385">
        <v>12</v>
      </c>
      <c r="U385">
        <v>16</v>
      </c>
      <c r="V385">
        <v>35</v>
      </c>
      <c r="W385">
        <v>60</v>
      </c>
      <c r="X385">
        <v>87</v>
      </c>
      <c r="Y385">
        <v>111</v>
      </c>
      <c r="Z385">
        <v>143</v>
      </c>
      <c r="AA385">
        <v>179</v>
      </c>
      <c r="AB385">
        <v>196</v>
      </c>
      <c r="AC385">
        <v>224</v>
      </c>
      <c r="AD385">
        <v>243</v>
      </c>
      <c r="AE385">
        <v>273</v>
      </c>
      <c r="AF385">
        <v>298</v>
      </c>
      <c r="AG385">
        <v>320</v>
      </c>
      <c r="AH385">
        <v>343</v>
      </c>
      <c r="AI385">
        <v>352</v>
      </c>
    </row>
    <row r="386" spans="1:35" x14ac:dyDescent="0.25">
      <c r="A386">
        <v>20566</v>
      </c>
      <c r="B386" t="str">
        <f>IF(A386=VLOOKUP(A386,Medidas_Base!$A$2:$L$67,1),VLOOKUP(A386,Medidas_Base!$A$2:$L$67,2),"SIN REGISTRO")</f>
        <v>SIN REGISTRO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2</v>
      </c>
      <c r="AA386">
        <v>4</v>
      </c>
      <c r="AB386">
        <v>4</v>
      </c>
      <c r="AC386">
        <v>4</v>
      </c>
      <c r="AD386">
        <v>5</v>
      </c>
      <c r="AE386">
        <v>5</v>
      </c>
      <c r="AF386">
        <v>5</v>
      </c>
      <c r="AG386">
        <v>5</v>
      </c>
      <c r="AH386">
        <v>5</v>
      </c>
      <c r="AI386">
        <v>5</v>
      </c>
    </row>
    <row r="387" spans="1:35" x14ac:dyDescent="0.25">
      <c r="A387">
        <v>20567</v>
      </c>
      <c r="B387" t="str">
        <f>IF(A387=VLOOKUP(A387,Medidas_Base!$A$2:$L$67,1),VLOOKUP(A387,Medidas_Base!$A$2:$L$67,2),"SIN REGISTRO")</f>
        <v>SIN REGISTRO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</row>
    <row r="388" spans="1:35" x14ac:dyDescent="0.25">
      <c r="A388">
        <v>20569</v>
      </c>
      <c r="B388" t="str">
        <f>IF(A388=VLOOKUP(A388,Medidas_Base!$A$2:$L$67,1),VLOOKUP(A388,Medidas_Base!$A$2:$L$67,2),"SIN REGISTRO")</f>
        <v>SIN REGISTRO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</row>
    <row r="389" spans="1:35" x14ac:dyDescent="0.25">
      <c r="A389">
        <v>20570</v>
      </c>
      <c r="B389" t="str">
        <f>IF(A389=VLOOKUP(A389,Medidas_Base!$A$2:$L$67,1),VLOOKUP(A389,Medidas_Base!$A$2:$L$67,2),"SIN REGISTRO")</f>
        <v>SIN REGISTRO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2</v>
      </c>
      <c r="Q389">
        <v>2</v>
      </c>
      <c r="R389">
        <v>2</v>
      </c>
      <c r="S389">
        <v>3</v>
      </c>
      <c r="T389">
        <v>5</v>
      </c>
      <c r="U389">
        <v>7</v>
      </c>
      <c r="V389">
        <v>14</v>
      </c>
      <c r="W389">
        <v>20</v>
      </c>
      <c r="X389">
        <v>28</v>
      </c>
      <c r="Y389">
        <v>37</v>
      </c>
      <c r="Z389">
        <v>43</v>
      </c>
      <c r="AA389">
        <v>52</v>
      </c>
      <c r="AB389">
        <v>55</v>
      </c>
      <c r="AC389">
        <v>60</v>
      </c>
      <c r="AD389">
        <v>71</v>
      </c>
      <c r="AE389">
        <v>81</v>
      </c>
      <c r="AF389">
        <v>98</v>
      </c>
      <c r="AG389">
        <v>108</v>
      </c>
      <c r="AH389">
        <v>113</v>
      </c>
      <c r="AI389">
        <v>115</v>
      </c>
    </row>
    <row r="390" spans="1:35" x14ac:dyDescent="0.25">
      <c r="A390">
        <v>20999</v>
      </c>
      <c r="B390" t="str">
        <f>IF(A390=VLOOKUP(A390,Medidas_Base!$A$2:$L$67,1),VLOOKUP(A390,Medidas_Base!$A$2:$L$67,2),"SIN REGISTRO")</f>
        <v>SIN REGISTRO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</row>
    <row r="391" spans="1:35" x14ac:dyDescent="0.25">
      <c r="A391">
        <v>21001</v>
      </c>
      <c r="B391" t="str">
        <f>IF(A391=VLOOKUP(A391,Medidas_Base!$A$2:$L$67,1),VLOOKUP(A391,Medidas_Base!$A$2:$L$67,2),"SIN REGISTRO")</f>
        <v>SIN REGISTRO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</v>
      </c>
      <c r="R391">
        <v>2</v>
      </c>
      <c r="S391">
        <v>6</v>
      </c>
      <c r="T391">
        <v>8</v>
      </c>
      <c r="U391">
        <v>11</v>
      </c>
      <c r="V391">
        <v>14</v>
      </c>
      <c r="W391">
        <v>23</v>
      </c>
      <c r="X391">
        <v>33</v>
      </c>
      <c r="Y391">
        <v>42</v>
      </c>
      <c r="Z391">
        <v>51</v>
      </c>
      <c r="AA391">
        <v>59</v>
      </c>
      <c r="AB391">
        <v>70</v>
      </c>
      <c r="AC391">
        <v>81</v>
      </c>
      <c r="AD391">
        <v>90</v>
      </c>
      <c r="AE391">
        <v>95</v>
      </c>
      <c r="AF391">
        <v>108</v>
      </c>
      <c r="AG391">
        <v>120</v>
      </c>
      <c r="AH391">
        <v>127</v>
      </c>
      <c r="AI391">
        <v>127</v>
      </c>
    </row>
    <row r="392" spans="1:35" x14ac:dyDescent="0.25">
      <c r="A392">
        <v>21002</v>
      </c>
      <c r="B392" t="str">
        <f>IF(A392=VLOOKUP(A392,Medidas_Base!$A$2:$L$67,1),VLOOKUP(A392,Medidas_Base!$A$2:$L$67,2),"SIN REGISTRO")</f>
        <v>SIN REGISTRO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2</v>
      </c>
      <c r="X392">
        <v>3</v>
      </c>
      <c r="Y392">
        <v>3</v>
      </c>
      <c r="Z392">
        <v>4</v>
      </c>
      <c r="AA392">
        <v>7</v>
      </c>
      <c r="AB392">
        <v>7</v>
      </c>
      <c r="AC392">
        <v>8</v>
      </c>
      <c r="AD392">
        <v>10</v>
      </c>
      <c r="AE392">
        <v>10</v>
      </c>
      <c r="AF392">
        <v>10</v>
      </c>
      <c r="AG392">
        <v>10</v>
      </c>
      <c r="AH392">
        <v>11</v>
      </c>
      <c r="AI392">
        <v>11</v>
      </c>
    </row>
    <row r="393" spans="1:35" x14ac:dyDescent="0.25">
      <c r="A393">
        <v>21003</v>
      </c>
      <c r="B393" t="str">
        <f>IF(A393=VLOOKUP(A393,Medidas_Base!$A$2:$L$67,1),VLOOKUP(A393,Medidas_Base!$A$2:$L$67,2),"SIN REGISTRO")</f>
        <v>SIN REGISTRO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</v>
      </c>
      <c r="Q393">
        <v>4</v>
      </c>
      <c r="R393">
        <v>7</v>
      </c>
      <c r="S393">
        <v>11</v>
      </c>
      <c r="T393">
        <v>12</v>
      </c>
      <c r="U393">
        <v>14</v>
      </c>
      <c r="V393">
        <v>18</v>
      </c>
      <c r="W393">
        <v>25</v>
      </c>
      <c r="X393">
        <v>32</v>
      </c>
      <c r="Y393">
        <v>33</v>
      </c>
      <c r="Z393">
        <v>36</v>
      </c>
      <c r="AA393">
        <v>40</v>
      </c>
      <c r="AB393">
        <v>47</v>
      </c>
      <c r="AC393">
        <v>56</v>
      </c>
      <c r="AD393">
        <v>68</v>
      </c>
      <c r="AE393">
        <v>82</v>
      </c>
      <c r="AF393">
        <v>95</v>
      </c>
      <c r="AG393">
        <v>112</v>
      </c>
      <c r="AH393">
        <v>136</v>
      </c>
      <c r="AI393">
        <v>149</v>
      </c>
    </row>
    <row r="394" spans="1:35" x14ac:dyDescent="0.25">
      <c r="A394">
        <v>21004</v>
      </c>
      <c r="B394" t="str">
        <f>IF(A394=VLOOKUP(A394,Medidas_Base!$A$2:$L$67,1),VLOOKUP(A394,Medidas_Base!$A$2:$L$67,2),"SIN REGISTRO")</f>
        <v>SIN REGISTRO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</v>
      </c>
      <c r="Q394">
        <v>3</v>
      </c>
      <c r="R394">
        <v>3</v>
      </c>
      <c r="S394">
        <v>5</v>
      </c>
      <c r="T394">
        <v>9</v>
      </c>
      <c r="U394">
        <v>14</v>
      </c>
      <c r="V394">
        <v>18</v>
      </c>
      <c r="W394">
        <v>25</v>
      </c>
      <c r="X394">
        <v>34</v>
      </c>
      <c r="Y394">
        <v>38</v>
      </c>
      <c r="Z394">
        <v>48</v>
      </c>
      <c r="AA394">
        <v>57</v>
      </c>
      <c r="AB394">
        <v>67</v>
      </c>
      <c r="AC394">
        <v>89</v>
      </c>
      <c r="AD394">
        <v>108</v>
      </c>
      <c r="AE394">
        <v>128</v>
      </c>
      <c r="AF394">
        <v>133</v>
      </c>
      <c r="AG394">
        <v>143</v>
      </c>
      <c r="AH394">
        <v>151</v>
      </c>
      <c r="AI394">
        <v>153</v>
      </c>
    </row>
    <row r="395" spans="1:35" x14ac:dyDescent="0.25">
      <c r="A395">
        <v>21005</v>
      </c>
      <c r="B395" t="str">
        <f>IF(A395=VLOOKUP(A395,Medidas_Base!$A$2:$L$67,1),VLOOKUP(A395,Medidas_Base!$A$2:$L$67,2),"SIN REGISTRO")</f>
        <v>SIN REGISTRO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4</v>
      </c>
      <c r="AB395">
        <v>4</v>
      </c>
      <c r="AC395">
        <v>4</v>
      </c>
      <c r="AD395">
        <v>7</v>
      </c>
      <c r="AE395">
        <v>7</v>
      </c>
      <c r="AF395">
        <v>7</v>
      </c>
      <c r="AG395">
        <v>7</v>
      </c>
      <c r="AH395">
        <v>7</v>
      </c>
      <c r="AI395">
        <v>7</v>
      </c>
    </row>
    <row r="396" spans="1:35" x14ac:dyDescent="0.25">
      <c r="A396">
        <v>21006</v>
      </c>
      <c r="B396" t="str">
        <f>IF(A396=VLOOKUP(A396,Medidas_Base!$A$2:$L$67,1),VLOOKUP(A396,Medidas_Base!$A$2:$L$67,2),"SIN REGISTRO")</f>
        <v>SIN REGISTRO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3</v>
      </c>
      <c r="AD396">
        <v>3</v>
      </c>
      <c r="AE396">
        <v>3</v>
      </c>
      <c r="AF396">
        <v>4</v>
      </c>
      <c r="AG396">
        <v>5</v>
      </c>
      <c r="AH396">
        <v>7</v>
      </c>
      <c r="AI396">
        <v>7</v>
      </c>
    </row>
    <row r="397" spans="1:35" x14ac:dyDescent="0.25">
      <c r="A397">
        <v>21007</v>
      </c>
      <c r="B397" t="str">
        <f>IF(A397=VLOOKUP(A397,Medidas_Base!$A$2:$L$67,1),VLOOKUP(A397,Medidas_Base!$A$2:$L$67,2),"SIN REGISTRO")</f>
        <v>SIN REGISTRO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2</v>
      </c>
      <c r="Z397">
        <v>2</v>
      </c>
      <c r="AA397">
        <v>3</v>
      </c>
      <c r="AB397">
        <v>3</v>
      </c>
      <c r="AC397">
        <v>3</v>
      </c>
      <c r="AD397">
        <v>3</v>
      </c>
      <c r="AE397">
        <v>3</v>
      </c>
      <c r="AF397">
        <v>4</v>
      </c>
      <c r="AG397">
        <v>4</v>
      </c>
      <c r="AH397">
        <v>5</v>
      </c>
      <c r="AI397">
        <v>8</v>
      </c>
    </row>
    <row r="398" spans="1:35" x14ac:dyDescent="0.25">
      <c r="A398">
        <v>21008</v>
      </c>
      <c r="B398" t="str">
        <f>IF(A398=VLOOKUP(A398,Medidas_Base!$A$2:$L$67,1),VLOOKUP(A398,Medidas_Base!$A$2:$L$67,2),"SIN REGISTRO")</f>
        <v>SIN REGISTRO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2</v>
      </c>
      <c r="U398">
        <v>3</v>
      </c>
      <c r="V398">
        <v>3</v>
      </c>
      <c r="W398">
        <v>4</v>
      </c>
      <c r="X398">
        <v>5</v>
      </c>
      <c r="Y398">
        <v>7</v>
      </c>
      <c r="Z398">
        <v>7</v>
      </c>
      <c r="AA398">
        <v>8</v>
      </c>
      <c r="AB398">
        <v>10</v>
      </c>
      <c r="AC398">
        <v>10</v>
      </c>
      <c r="AD398">
        <v>11</v>
      </c>
      <c r="AE398">
        <v>12</v>
      </c>
      <c r="AF398">
        <v>14</v>
      </c>
      <c r="AG398">
        <v>14</v>
      </c>
      <c r="AH398">
        <v>14</v>
      </c>
      <c r="AI398">
        <v>14</v>
      </c>
    </row>
    <row r="399" spans="1:35" x14ac:dyDescent="0.25">
      <c r="A399">
        <v>21009</v>
      </c>
      <c r="B399" t="str">
        <f>IF(A399=VLOOKUP(A399,Medidas_Base!$A$2:$L$67,1),VLOOKUP(A399,Medidas_Base!$A$2:$L$67,2),"SIN REGISTRO")</f>
        <v>SIN REGISTRO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2</v>
      </c>
      <c r="Z399">
        <v>2</v>
      </c>
      <c r="AA399">
        <v>2</v>
      </c>
      <c r="AB399">
        <v>4</v>
      </c>
      <c r="AC399">
        <v>4</v>
      </c>
      <c r="AD399">
        <v>4</v>
      </c>
      <c r="AE399">
        <v>5</v>
      </c>
      <c r="AF399">
        <v>5</v>
      </c>
      <c r="AG399">
        <v>5</v>
      </c>
      <c r="AH399">
        <v>5</v>
      </c>
      <c r="AI399">
        <v>5</v>
      </c>
    </row>
    <row r="400" spans="1:35" x14ac:dyDescent="0.25">
      <c r="A400">
        <v>21010</v>
      </c>
      <c r="B400" t="str">
        <f>IF(A400=VLOOKUP(A400,Medidas_Base!$A$2:$L$67,1),VLOOKUP(A400,Medidas_Base!$A$2:$L$67,2),"SIN REGISTRO")</f>
        <v>Ajalpan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5</v>
      </c>
      <c r="U400">
        <v>11</v>
      </c>
      <c r="V400">
        <v>14</v>
      </c>
      <c r="W400">
        <v>18</v>
      </c>
      <c r="X400">
        <v>20</v>
      </c>
      <c r="Y400">
        <v>29</v>
      </c>
      <c r="Z400">
        <v>39</v>
      </c>
      <c r="AA400">
        <v>45</v>
      </c>
      <c r="AB400">
        <v>50</v>
      </c>
      <c r="AC400">
        <v>53</v>
      </c>
      <c r="AD400">
        <v>58</v>
      </c>
      <c r="AE400">
        <v>66</v>
      </c>
      <c r="AF400">
        <v>69</v>
      </c>
      <c r="AG400">
        <v>75</v>
      </c>
      <c r="AH400">
        <v>78</v>
      </c>
      <c r="AI400">
        <v>82</v>
      </c>
    </row>
    <row r="401" spans="1:35" x14ac:dyDescent="0.25">
      <c r="A401">
        <v>21011</v>
      </c>
      <c r="B401" t="str">
        <f>IF(A401=VLOOKUP(A401,Medidas_Base!$A$2:$L$67,1),VLOOKUP(A401,Medidas_Base!$A$2:$L$67,2),"SIN REGISTRO")</f>
        <v>SIN REGISTRO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2</v>
      </c>
      <c r="AG401">
        <v>2</v>
      </c>
      <c r="AH401">
        <v>5</v>
      </c>
      <c r="AI401">
        <v>5</v>
      </c>
    </row>
    <row r="402" spans="1:35" x14ac:dyDescent="0.25">
      <c r="A402">
        <v>21012</v>
      </c>
      <c r="B402" t="str">
        <f>IF(A402=VLOOKUP(A402,Medidas_Base!$A$2:$L$67,1),VLOOKUP(A402,Medidas_Base!$A$2:$L$67,2),"SIN REGISTRO")</f>
        <v>SIN REGISTRO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2</v>
      </c>
      <c r="AA402">
        <v>4</v>
      </c>
      <c r="AB402">
        <v>5</v>
      </c>
      <c r="AC402">
        <v>6</v>
      </c>
      <c r="AD402">
        <v>7</v>
      </c>
      <c r="AE402">
        <v>8</v>
      </c>
      <c r="AF402">
        <v>10</v>
      </c>
      <c r="AG402">
        <v>11</v>
      </c>
      <c r="AH402">
        <v>12</v>
      </c>
      <c r="AI402">
        <v>12</v>
      </c>
    </row>
    <row r="403" spans="1:35" x14ac:dyDescent="0.25">
      <c r="A403">
        <v>21013</v>
      </c>
      <c r="B403" t="str">
        <f>IF(A403=VLOOKUP(A403,Medidas_Base!$A$2:$L$67,1),VLOOKUP(A403,Medidas_Base!$A$2:$L$67,2),"SIN REGISTRO")</f>
        <v>Altepexi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4</v>
      </c>
      <c r="V403">
        <v>7</v>
      </c>
      <c r="W403">
        <v>17</v>
      </c>
      <c r="X403">
        <v>18</v>
      </c>
      <c r="Y403">
        <v>23</v>
      </c>
      <c r="Z403">
        <v>25</v>
      </c>
      <c r="AA403">
        <v>31</v>
      </c>
      <c r="AB403">
        <v>35</v>
      </c>
      <c r="AC403">
        <v>36</v>
      </c>
      <c r="AD403">
        <v>39</v>
      </c>
      <c r="AE403">
        <v>42</v>
      </c>
      <c r="AF403">
        <v>43</v>
      </c>
      <c r="AG403">
        <v>45</v>
      </c>
      <c r="AH403">
        <v>48</v>
      </c>
      <c r="AI403">
        <v>49</v>
      </c>
    </row>
    <row r="404" spans="1:35" x14ac:dyDescent="0.25">
      <c r="A404">
        <v>21014</v>
      </c>
      <c r="B404" t="str">
        <f>IF(A404=VLOOKUP(A404,Medidas_Base!$A$2:$L$67,1),VLOOKUP(A404,Medidas_Base!$A$2:$L$67,2),"SIN REGISTRO")</f>
        <v>SIN REGISTRO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2</v>
      </c>
      <c r="AG404">
        <v>2</v>
      </c>
      <c r="AH404">
        <v>2</v>
      </c>
      <c r="AI404">
        <v>2</v>
      </c>
    </row>
    <row r="405" spans="1:35" x14ac:dyDescent="0.25">
      <c r="A405">
        <v>21015</v>
      </c>
      <c r="B405" t="str">
        <f>IF(A405=VLOOKUP(A405,Medidas_Base!$A$2:$L$67,1),VLOOKUP(A405,Medidas_Base!$A$2:$L$67,2),"SIN REGISTRO")</f>
        <v>SIN REGISTRO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7</v>
      </c>
      <c r="Q405">
        <v>7</v>
      </c>
      <c r="R405">
        <v>13</v>
      </c>
      <c r="S405">
        <v>18</v>
      </c>
      <c r="T405">
        <v>19</v>
      </c>
      <c r="U405">
        <v>24</v>
      </c>
      <c r="V405">
        <v>36</v>
      </c>
      <c r="W405">
        <v>59</v>
      </c>
      <c r="X405">
        <v>81</v>
      </c>
      <c r="Y405">
        <v>98</v>
      </c>
      <c r="Z405">
        <v>126</v>
      </c>
      <c r="AA405">
        <v>156</v>
      </c>
      <c r="AB405">
        <v>182</v>
      </c>
      <c r="AC405">
        <v>222</v>
      </c>
      <c r="AD405">
        <v>256</v>
      </c>
      <c r="AE405">
        <v>292</v>
      </c>
      <c r="AF405">
        <v>328</v>
      </c>
      <c r="AG405">
        <v>353</v>
      </c>
      <c r="AH405">
        <v>380</v>
      </c>
      <c r="AI405">
        <v>398</v>
      </c>
    </row>
    <row r="406" spans="1:35" x14ac:dyDescent="0.25">
      <c r="A406">
        <v>21016</v>
      </c>
      <c r="B406" t="str">
        <f>IF(A406=VLOOKUP(A406,Medidas_Base!$A$2:$L$67,1),VLOOKUP(A406,Medidas_Base!$A$2:$L$67,2),"SIN REGISTRO")</f>
        <v>SIN REGISTRO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2</v>
      </c>
      <c r="AC406">
        <v>3</v>
      </c>
      <c r="AD406">
        <v>3</v>
      </c>
      <c r="AE406">
        <v>3</v>
      </c>
      <c r="AF406">
        <v>5</v>
      </c>
      <c r="AG406">
        <v>6</v>
      </c>
      <c r="AH406">
        <v>7</v>
      </c>
      <c r="AI406">
        <v>7</v>
      </c>
    </row>
    <row r="407" spans="1:35" x14ac:dyDescent="0.25">
      <c r="A407">
        <v>21017</v>
      </c>
      <c r="B407" t="str">
        <f>IF(A407=VLOOKUP(A407,Medidas_Base!$A$2:$L$67,1),VLOOKUP(A407,Medidas_Base!$A$2:$L$67,2),"SIN REGISTRO")</f>
        <v>SIN REGISTRO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2</v>
      </c>
      <c r="V407">
        <v>5</v>
      </c>
      <c r="W407">
        <v>6</v>
      </c>
      <c r="X407">
        <v>6</v>
      </c>
      <c r="Y407">
        <v>8</v>
      </c>
      <c r="Z407">
        <v>9</v>
      </c>
      <c r="AA407">
        <v>12</v>
      </c>
      <c r="AB407">
        <v>17</v>
      </c>
      <c r="AC407">
        <v>19</v>
      </c>
      <c r="AD407">
        <v>20</v>
      </c>
      <c r="AE407">
        <v>23</v>
      </c>
      <c r="AF407">
        <v>27</v>
      </c>
      <c r="AG407">
        <v>32</v>
      </c>
      <c r="AH407">
        <v>35</v>
      </c>
      <c r="AI407">
        <v>38</v>
      </c>
    </row>
    <row r="408" spans="1:35" x14ac:dyDescent="0.25">
      <c r="A408">
        <v>21018</v>
      </c>
      <c r="B408" t="str">
        <f>IF(A408=VLOOKUP(A408,Medidas_Base!$A$2:$L$67,1),VLOOKUP(A408,Medidas_Base!$A$2:$L$67,2),"SIN REGISTRO")</f>
        <v>SIN REGISTRO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1</v>
      </c>
      <c r="Z408">
        <v>2</v>
      </c>
      <c r="AA408">
        <v>2</v>
      </c>
      <c r="AB408">
        <v>2</v>
      </c>
      <c r="AC408">
        <v>3</v>
      </c>
      <c r="AD408">
        <v>3</v>
      </c>
      <c r="AE408">
        <v>3</v>
      </c>
      <c r="AF408">
        <v>3</v>
      </c>
      <c r="AG408">
        <v>3</v>
      </c>
      <c r="AH408">
        <v>3</v>
      </c>
      <c r="AI408">
        <v>3</v>
      </c>
    </row>
    <row r="409" spans="1:35" x14ac:dyDescent="0.25">
      <c r="A409">
        <v>21019</v>
      </c>
      <c r="B409" t="str">
        <f>IF(A409=VLOOKUP(A409,Medidas_Base!$A$2:$L$67,1),VLOOKUP(A409,Medidas_Base!$A$2:$L$67,2),"SIN REGISTRO")</f>
        <v>SIN REGISTRO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8</v>
      </c>
      <c r="P409">
        <v>13</v>
      </c>
      <c r="Q409">
        <v>17</v>
      </c>
      <c r="R409">
        <v>27</v>
      </c>
      <c r="S409">
        <v>32</v>
      </c>
      <c r="T409">
        <v>44</v>
      </c>
      <c r="U409">
        <v>51</v>
      </c>
      <c r="V409">
        <v>72</v>
      </c>
      <c r="W409">
        <v>96</v>
      </c>
      <c r="X409">
        <v>161</v>
      </c>
      <c r="Y409">
        <v>220</v>
      </c>
      <c r="Z409">
        <v>305</v>
      </c>
      <c r="AA409">
        <v>362</v>
      </c>
      <c r="AB409">
        <v>444</v>
      </c>
      <c r="AC409">
        <v>500</v>
      </c>
      <c r="AD409">
        <v>557</v>
      </c>
      <c r="AE409">
        <v>643</v>
      </c>
      <c r="AF409">
        <v>699</v>
      </c>
      <c r="AG409">
        <v>753</v>
      </c>
      <c r="AH409">
        <v>796</v>
      </c>
      <c r="AI409">
        <v>848</v>
      </c>
    </row>
    <row r="410" spans="1:35" x14ac:dyDescent="0.25">
      <c r="A410">
        <v>21020</v>
      </c>
      <c r="B410" t="str">
        <f>IF(A410=VLOOKUP(A410,Medidas_Base!$A$2:$L$67,1),VLOOKUP(A410,Medidas_Base!$A$2:$L$67,2),"SIN REGISTRO")</f>
        <v>SIN REGISTRO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1</v>
      </c>
      <c r="X410">
        <v>1</v>
      </c>
      <c r="Y410">
        <v>2</v>
      </c>
      <c r="Z410">
        <v>3</v>
      </c>
      <c r="AA410">
        <v>4</v>
      </c>
      <c r="AB410">
        <v>5</v>
      </c>
      <c r="AC410">
        <v>5</v>
      </c>
      <c r="AD410">
        <v>6</v>
      </c>
      <c r="AE410">
        <v>6</v>
      </c>
      <c r="AF410">
        <v>7</v>
      </c>
      <c r="AG410">
        <v>8</v>
      </c>
      <c r="AH410">
        <v>9</v>
      </c>
      <c r="AI410">
        <v>11</v>
      </c>
    </row>
    <row r="411" spans="1:35" x14ac:dyDescent="0.25">
      <c r="A411">
        <v>21021</v>
      </c>
      <c r="B411" t="str">
        <f>IF(A411=VLOOKUP(A411,Medidas_Base!$A$2:$L$67,1),VLOOKUP(A411,Medidas_Base!$A$2:$L$67,2),"SIN REGISTRO")</f>
        <v>SIN REGISTRO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3</v>
      </c>
      <c r="AE411">
        <v>3</v>
      </c>
      <c r="AF411">
        <v>4</v>
      </c>
      <c r="AG411">
        <v>4</v>
      </c>
      <c r="AH411">
        <v>5</v>
      </c>
      <c r="AI411">
        <v>5</v>
      </c>
    </row>
    <row r="412" spans="1:35" x14ac:dyDescent="0.25">
      <c r="A412">
        <v>21022</v>
      </c>
      <c r="B412" t="str">
        <f>IF(A412=VLOOKUP(A412,Medidas_Base!$A$2:$L$67,1),VLOOKUP(A412,Medidas_Base!$A$2:$L$67,2),"SIN REGISTRO")</f>
        <v>SIN REGISTRO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2</v>
      </c>
      <c r="T412">
        <v>2</v>
      </c>
      <c r="U412">
        <v>2</v>
      </c>
      <c r="V412">
        <v>5</v>
      </c>
      <c r="W412">
        <v>5</v>
      </c>
      <c r="X412">
        <v>7</v>
      </c>
      <c r="Y412">
        <v>9</v>
      </c>
      <c r="Z412">
        <v>10</v>
      </c>
      <c r="AA412">
        <v>10</v>
      </c>
      <c r="AB412">
        <v>10</v>
      </c>
      <c r="AC412">
        <v>10</v>
      </c>
      <c r="AD412">
        <v>10</v>
      </c>
      <c r="AE412">
        <v>10</v>
      </c>
      <c r="AF412">
        <v>10</v>
      </c>
      <c r="AG412">
        <v>10</v>
      </c>
      <c r="AH412">
        <v>10</v>
      </c>
      <c r="AI412">
        <v>10</v>
      </c>
    </row>
    <row r="413" spans="1:35" x14ac:dyDescent="0.25">
      <c r="A413">
        <v>21023</v>
      </c>
      <c r="B413" t="str">
        <f>IF(A413=VLOOKUP(A413,Medidas_Base!$A$2:$L$67,1),VLOOKUP(A413,Medidas_Base!$A$2:$L$67,2),"SIN REGISTRO")</f>
        <v>SIN REGISTRO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</row>
    <row r="414" spans="1:35" x14ac:dyDescent="0.25">
      <c r="A414">
        <v>21024</v>
      </c>
      <c r="B414" t="str">
        <f>IF(A414=VLOOKUP(A414,Medidas_Base!$A$2:$L$67,1),VLOOKUP(A414,Medidas_Base!$A$2:$L$67,2),"SIN REGISTRO")</f>
        <v>SIN REGISTRO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</row>
    <row r="415" spans="1:35" x14ac:dyDescent="0.25">
      <c r="A415">
        <v>21025</v>
      </c>
      <c r="B415" t="str">
        <f>IF(A415=VLOOKUP(A415,Medidas_Base!$A$2:$L$67,1),VLOOKUP(A415,Medidas_Base!$A$2:$L$67,2),"SIN REGISTRO")</f>
        <v>SIN REGISTRO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3</v>
      </c>
      <c r="Z415">
        <v>3</v>
      </c>
      <c r="AA415">
        <v>4</v>
      </c>
      <c r="AB415">
        <v>5</v>
      </c>
      <c r="AC415">
        <v>5</v>
      </c>
      <c r="AD415">
        <v>6</v>
      </c>
      <c r="AE415">
        <v>7</v>
      </c>
      <c r="AF415">
        <v>7</v>
      </c>
      <c r="AG415">
        <v>7</v>
      </c>
      <c r="AH415">
        <v>10</v>
      </c>
      <c r="AI415">
        <v>10</v>
      </c>
    </row>
    <row r="416" spans="1:35" x14ac:dyDescent="0.25">
      <c r="A416">
        <v>21026</v>
      </c>
      <c r="B416" t="str">
        <f>IF(A416=VLOOKUP(A416,Medidas_Base!$A$2:$L$67,1),VLOOKUP(A416,Medidas_Base!$A$2:$L$67,2),"SIN REGISTRO")</f>
        <v>SIN REGISTRO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2</v>
      </c>
      <c r="U416">
        <v>3</v>
      </c>
      <c r="V416">
        <v>4</v>
      </c>
      <c r="W416">
        <v>4</v>
      </c>
      <c r="X416">
        <v>5</v>
      </c>
      <c r="Y416">
        <v>8</v>
      </c>
      <c r="Z416">
        <v>9</v>
      </c>
      <c r="AA416">
        <v>12</v>
      </c>
      <c r="AB416">
        <v>14</v>
      </c>
      <c r="AC416">
        <v>20</v>
      </c>
      <c r="AD416">
        <v>24</v>
      </c>
      <c r="AE416">
        <v>25</v>
      </c>
      <c r="AF416">
        <v>27</v>
      </c>
      <c r="AG416">
        <v>28</v>
      </c>
      <c r="AH416">
        <v>29</v>
      </c>
      <c r="AI416">
        <v>31</v>
      </c>
    </row>
    <row r="417" spans="1:35" x14ac:dyDescent="0.25">
      <c r="A417">
        <v>21027</v>
      </c>
      <c r="B417" t="str">
        <f>IF(A417=VLOOKUP(A417,Medidas_Base!$A$2:$L$67,1),VLOOKUP(A417,Medidas_Base!$A$2:$L$67,2),"SIN REGISTRO")</f>
        <v>Caltepec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2</v>
      </c>
      <c r="AA417">
        <v>2</v>
      </c>
      <c r="AB417">
        <v>3</v>
      </c>
      <c r="AC417">
        <v>3</v>
      </c>
      <c r="AD417">
        <v>3</v>
      </c>
      <c r="AE417">
        <v>3</v>
      </c>
      <c r="AF417">
        <v>3</v>
      </c>
      <c r="AG417">
        <v>4</v>
      </c>
      <c r="AH417">
        <v>4</v>
      </c>
      <c r="AI417">
        <v>4</v>
      </c>
    </row>
    <row r="418" spans="1:35" x14ac:dyDescent="0.25">
      <c r="A418">
        <v>21028</v>
      </c>
      <c r="B418" t="str">
        <f>IF(A418=VLOOKUP(A418,Medidas_Base!$A$2:$L$67,1),VLOOKUP(A418,Medidas_Base!$A$2:$L$67,2),"SIN REGISTRO")</f>
        <v>SIN REGISTRO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2</v>
      </c>
    </row>
    <row r="419" spans="1:35" x14ac:dyDescent="0.25">
      <c r="A419">
        <v>21029</v>
      </c>
      <c r="B419" t="str">
        <f>IF(A419=VLOOKUP(A419,Medidas_Base!$A$2:$L$67,1),VLOOKUP(A419,Medidas_Base!$A$2:$L$67,2),"SIN REGISTRO")</f>
        <v>SIN REGISTRO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2</v>
      </c>
      <c r="AE419">
        <v>2</v>
      </c>
      <c r="AF419">
        <v>2</v>
      </c>
      <c r="AG419">
        <v>2</v>
      </c>
      <c r="AH419">
        <v>2</v>
      </c>
      <c r="AI419">
        <v>2</v>
      </c>
    </row>
    <row r="420" spans="1:35" x14ac:dyDescent="0.25">
      <c r="A420">
        <v>21030</v>
      </c>
      <c r="B420" t="str">
        <f>IF(A420=VLOOKUP(A420,Medidas_Base!$A$2:$L$67,1),VLOOKUP(A420,Medidas_Base!$A$2:$L$67,2),"SIN REGISTRO")</f>
        <v>SIN REGISTRO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2</v>
      </c>
      <c r="AF420">
        <v>3</v>
      </c>
      <c r="AG420">
        <v>3</v>
      </c>
      <c r="AH420">
        <v>3</v>
      </c>
      <c r="AI420">
        <v>3</v>
      </c>
    </row>
    <row r="421" spans="1:35" x14ac:dyDescent="0.25">
      <c r="A421">
        <v>21031</v>
      </c>
      <c r="B421" t="str">
        <f>IF(A421=VLOOKUP(A421,Medidas_Base!$A$2:$L$67,1),VLOOKUP(A421,Medidas_Base!$A$2:$L$67,2),"SIN REGISTRO")</f>
        <v>SIN REGISTRO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2</v>
      </c>
      <c r="AB421">
        <v>3</v>
      </c>
      <c r="AC421">
        <v>3</v>
      </c>
      <c r="AD421">
        <v>3</v>
      </c>
      <c r="AE421">
        <v>3</v>
      </c>
      <c r="AF421">
        <v>3</v>
      </c>
      <c r="AG421">
        <v>3</v>
      </c>
      <c r="AH421">
        <v>3</v>
      </c>
      <c r="AI421">
        <v>3</v>
      </c>
    </row>
    <row r="422" spans="1:35" x14ac:dyDescent="0.25">
      <c r="A422">
        <v>21032</v>
      </c>
      <c r="B422" t="str">
        <f>IF(A422=VLOOKUP(A422,Medidas_Base!$A$2:$L$67,1),VLOOKUP(A422,Medidas_Base!$A$2:$L$67,2),"SIN REGISTRO")</f>
        <v>SIN REGISTRO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1</v>
      </c>
      <c r="V422">
        <v>2</v>
      </c>
      <c r="W422">
        <v>3</v>
      </c>
      <c r="X422">
        <v>3</v>
      </c>
      <c r="Y422">
        <v>3</v>
      </c>
      <c r="Z422">
        <v>3</v>
      </c>
      <c r="AA422">
        <v>3</v>
      </c>
      <c r="AB422">
        <v>3</v>
      </c>
      <c r="AC422">
        <v>3</v>
      </c>
      <c r="AD422">
        <v>3</v>
      </c>
      <c r="AE422">
        <v>3</v>
      </c>
      <c r="AF422">
        <v>3</v>
      </c>
      <c r="AG422">
        <v>5</v>
      </c>
      <c r="AH422">
        <v>6</v>
      </c>
      <c r="AI422">
        <v>6</v>
      </c>
    </row>
    <row r="423" spans="1:35" x14ac:dyDescent="0.25">
      <c r="A423">
        <v>21033</v>
      </c>
      <c r="B423" t="str">
        <f>IF(A423=VLOOKUP(A423,Medidas_Base!$A$2:$L$67,1),VLOOKUP(A423,Medidas_Base!$A$2:$L$67,2),"SIN REGISTRO")</f>
        <v>SIN REGISTRO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</row>
    <row r="424" spans="1:35" x14ac:dyDescent="0.25">
      <c r="A424">
        <v>21034</v>
      </c>
      <c r="B424" t="str">
        <f>IF(A424=VLOOKUP(A424,Medidas_Base!$A$2:$L$67,1),VLOOKUP(A424,Medidas_Base!$A$2:$L$67,2),"SIN REGISTRO")</f>
        <v>SIN REGISTRO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3</v>
      </c>
      <c r="Q424">
        <v>5</v>
      </c>
      <c r="R424">
        <v>7</v>
      </c>
      <c r="S424">
        <v>9</v>
      </c>
      <c r="T424">
        <v>11</v>
      </c>
      <c r="U424">
        <v>12</v>
      </c>
      <c r="V424">
        <v>16</v>
      </c>
      <c r="W424">
        <v>27</v>
      </c>
      <c r="X424">
        <v>35</v>
      </c>
      <c r="Y424">
        <v>39</v>
      </c>
      <c r="Z424">
        <v>51</v>
      </c>
      <c r="AA424">
        <v>64</v>
      </c>
      <c r="AB424">
        <v>80</v>
      </c>
      <c r="AC424">
        <v>106</v>
      </c>
      <c r="AD424">
        <v>113</v>
      </c>
      <c r="AE424">
        <v>132</v>
      </c>
      <c r="AF424">
        <v>144</v>
      </c>
      <c r="AG424">
        <v>158</v>
      </c>
      <c r="AH424">
        <v>166</v>
      </c>
      <c r="AI424">
        <v>171</v>
      </c>
    </row>
    <row r="425" spans="1:35" x14ac:dyDescent="0.25">
      <c r="A425">
        <v>21035</v>
      </c>
      <c r="B425" t="str">
        <f>IF(A425=VLOOKUP(A425,Medidas_Base!$A$2:$L$67,1),VLOOKUP(A425,Medidas_Base!$A$2:$L$67,2),"SIN REGISTRO")</f>
        <v>Coxcatlan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2</v>
      </c>
      <c r="R425">
        <v>2</v>
      </c>
      <c r="S425">
        <v>2</v>
      </c>
      <c r="T425">
        <v>2</v>
      </c>
      <c r="U425">
        <v>11</v>
      </c>
      <c r="V425">
        <v>12</v>
      </c>
      <c r="W425">
        <v>16</v>
      </c>
      <c r="X425">
        <v>18</v>
      </c>
      <c r="Y425">
        <v>22</v>
      </c>
      <c r="Z425">
        <v>22</v>
      </c>
      <c r="AA425">
        <v>24</v>
      </c>
      <c r="AB425">
        <v>31</v>
      </c>
      <c r="AC425">
        <v>39</v>
      </c>
      <c r="AD425">
        <v>43</v>
      </c>
      <c r="AE425">
        <v>53</v>
      </c>
      <c r="AF425">
        <v>57</v>
      </c>
      <c r="AG425">
        <v>60</v>
      </c>
      <c r="AH425">
        <v>73</v>
      </c>
      <c r="AI425">
        <v>73</v>
      </c>
    </row>
    <row r="426" spans="1:35" x14ac:dyDescent="0.25">
      <c r="A426">
        <v>21037</v>
      </c>
      <c r="B426" t="str">
        <f>IF(A426=VLOOKUP(A426,Medidas_Base!$A$2:$L$67,1),VLOOKUP(A426,Medidas_Base!$A$2:$L$67,2),"SIN REGISTRO")</f>
        <v>SIN REGISTRO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4</v>
      </c>
      <c r="AB426">
        <v>4</v>
      </c>
      <c r="AC426">
        <v>5</v>
      </c>
      <c r="AD426">
        <v>6</v>
      </c>
      <c r="AE426">
        <v>6</v>
      </c>
      <c r="AF426">
        <v>6</v>
      </c>
      <c r="AG426">
        <v>6</v>
      </c>
      <c r="AH426">
        <v>6</v>
      </c>
      <c r="AI426">
        <v>7</v>
      </c>
    </row>
    <row r="427" spans="1:35" x14ac:dyDescent="0.25">
      <c r="A427">
        <v>21038</v>
      </c>
      <c r="B427" t="str">
        <f>IF(A427=VLOOKUP(A427,Medidas_Base!$A$2:$L$67,1),VLOOKUP(A427,Medidas_Base!$A$2:$L$67,2),"SIN REGISTRO")</f>
        <v>SIN REGISTRO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3</v>
      </c>
      <c r="W427">
        <v>4</v>
      </c>
      <c r="X427">
        <v>5</v>
      </c>
      <c r="Y427">
        <v>8</v>
      </c>
      <c r="Z427">
        <v>8</v>
      </c>
      <c r="AA427">
        <v>9</v>
      </c>
      <c r="AB427">
        <v>12</v>
      </c>
      <c r="AC427">
        <v>20</v>
      </c>
      <c r="AD427">
        <v>23</v>
      </c>
      <c r="AE427">
        <v>25</v>
      </c>
      <c r="AF427">
        <v>27</v>
      </c>
      <c r="AG427">
        <v>28</v>
      </c>
      <c r="AH427">
        <v>29</v>
      </c>
      <c r="AI427">
        <v>29</v>
      </c>
    </row>
    <row r="428" spans="1:35" x14ac:dyDescent="0.25">
      <c r="A428">
        <v>21039</v>
      </c>
      <c r="B428" t="str">
        <f>IF(A428=VLOOKUP(A428,Medidas_Base!$A$2:$L$67,1),VLOOKUP(A428,Medidas_Base!$A$2:$L$67,2),"SIN REGISTRO")</f>
        <v>SIN REGISTRO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1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2</v>
      </c>
      <c r="AE428">
        <v>2</v>
      </c>
      <c r="AF428">
        <v>2</v>
      </c>
      <c r="AG428">
        <v>2</v>
      </c>
      <c r="AH428">
        <v>2</v>
      </c>
      <c r="AI428">
        <v>2</v>
      </c>
    </row>
    <row r="429" spans="1:35" x14ac:dyDescent="0.25">
      <c r="A429">
        <v>21040</v>
      </c>
      <c r="B429" t="str">
        <f>IF(A429=VLOOKUP(A429,Medidas_Base!$A$2:$L$67,1),VLOOKUP(A429,Medidas_Base!$A$2:$L$67,2),"SIN REGISTRO")</f>
        <v>SIN REGISTRO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2</v>
      </c>
      <c r="X429">
        <v>2</v>
      </c>
      <c r="Y429">
        <v>3</v>
      </c>
      <c r="Z429">
        <v>3</v>
      </c>
      <c r="AA429">
        <v>3</v>
      </c>
      <c r="AB429">
        <v>4</v>
      </c>
      <c r="AC429">
        <v>5</v>
      </c>
      <c r="AD429">
        <v>6</v>
      </c>
      <c r="AE429">
        <v>12</v>
      </c>
      <c r="AF429">
        <v>15</v>
      </c>
      <c r="AG429">
        <v>15</v>
      </c>
      <c r="AH429">
        <v>16</v>
      </c>
      <c r="AI429">
        <v>16</v>
      </c>
    </row>
    <row r="430" spans="1:35" x14ac:dyDescent="0.25">
      <c r="A430">
        <v>21041</v>
      </c>
      <c r="B430" t="str">
        <f>IF(A430=VLOOKUP(A430,Medidas_Base!$A$2:$L$67,1),VLOOKUP(A430,Medidas_Base!$A$2:$L$67,2),"SIN REGISTRO")</f>
        <v>SIN REGISTRO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2</v>
      </c>
      <c r="N430">
        <v>10</v>
      </c>
      <c r="O430">
        <v>14</v>
      </c>
      <c r="P430">
        <v>20</v>
      </c>
      <c r="Q430">
        <v>21</v>
      </c>
      <c r="R430">
        <v>22</v>
      </c>
      <c r="S430">
        <v>25</v>
      </c>
      <c r="T430">
        <v>32</v>
      </c>
      <c r="U430">
        <v>42</v>
      </c>
      <c r="V430">
        <v>55</v>
      </c>
      <c r="W430">
        <v>81</v>
      </c>
      <c r="X430">
        <v>116</v>
      </c>
      <c r="Y430">
        <v>168</v>
      </c>
      <c r="Z430">
        <v>208</v>
      </c>
      <c r="AA430">
        <v>284</v>
      </c>
      <c r="AB430">
        <v>384</v>
      </c>
      <c r="AC430">
        <v>426</v>
      </c>
      <c r="AD430">
        <v>491</v>
      </c>
      <c r="AE430">
        <v>545</v>
      </c>
      <c r="AF430">
        <v>606</v>
      </c>
      <c r="AG430">
        <v>669</v>
      </c>
      <c r="AH430">
        <v>721</v>
      </c>
      <c r="AI430">
        <v>753</v>
      </c>
    </row>
    <row r="431" spans="1:35" x14ac:dyDescent="0.25">
      <c r="A431">
        <v>21042</v>
      </c>
      <c r="B431" t="str">
        <f>IF(A431=VLOOKUP(A431,Medidas_Base!$A$2:$L$67,1),VLOOKUP(A431,Medidas_Base!$A$2:$L$67,2),"SIN REGISTRO")</f>
        <v>SIN REGISTRO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1</v>
      </c>
    </row>
    <row r="432" spans="1:35" x14ac:dyDescent="0.25">
      <c r="A432">
        <v>21043</v>
      </c>
      <c r="B432" t="str">
        <f>IF(A432=VLOOKUP(A432,Medidas_Base!$A$2:$L$67,1),VLOOKUP(A432,Medidas_Base!$A$2:$L$67,2),"SIN REGISTRO")</f>
        <v>SIN REGISTRO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5</v>
      </c>
      <c r="S432">
        <v>6</v>
      </c>
      <c r="T432">
        <v>7</v>
      </c>
      <c r="U432">
        <v>10</v>
      </c>
      <c r="V432">
        <v>11</v>
      </c>
      <c r="W432">
        <v>11</v>
      </c>
      <c r="X432">
        <v>13</v>
      </c>
      <c r="Y432">
        <v>13</v>
      </c>
      <c r="Z432">
        <v>15</v>
      </c>
      <c r="AA432">
        <v>16</v>
      </c>
      <c r="AB432">
        <v>20</v>
      </c>
      <c r="AC432">
        <v>22</v>
      </c>
      <c r="AD432">
        <v>28</v>
      </c>
      <c r="AE432">
        <v>33</v>
      </c>
      <c r="AF432">
        <v>33</v>
      </c>
      <c r="AG432">
        <v>34</v>
      </c>
      <c r="AH432">
        <v>36</v>
      </c>
      <c r="AI432">
        <v>38</v>
      </c>
    </row>
    <row r="433" spans="1:35" x14ac:dyDescent="0.25">
      <c r="A433">
        <v>21044</v>
      </c>
      <c r="B433" t="str">
        <f>IF(A433=VLOOKUP(A433,Medidas_Base!$A$2:$L$67,1),VLOOKUP(A433,Medidas_Base!$A$2:$L$67,2),"SIN REGISTRO")</f>
        <v>SIN REGISTRO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6</v>
      </c>
      <c r="V433">
        <v>6</v>
      </c>
      <c r="W433">
        <v>6</v>
      </c>
      <c r="X433">
        <v>6</v>
      </c>
      <c r="Y433">
        <v>6</v>
      </c>
      <c r="Z433">
        <v>7</v>
      </c>
      <c r="AA433">
        <v>10</v>
      </c>
      <c r="AB433">
        <v>10</v>
      </c>
      <c r="AC433">
        <v>11</v>
      </c>
      <c r="AD433">
        <v>11</v>
      </c>
      <c r="AE433">
        <v>15</v>
      </c>
      <c r="AF433">
        <v>21</v>
      </c>
      <c r="AG433">
        <v>23</v>
      </c>
      <c r="AH433">
        <v>25</v>
      </c>
      <c r="AI433">
        <v>25</v>
      </c>
    </row>
    <row r="434" spans="1:35" x14ac:dyDescent="0.25">
      <c r="A434">
        <v>21045</v>
      </c>
      <c r="B434" t="str">
        <f>IF(A434=VLOOKUP(A434,Medidas_Base!$A$2:$L$67,1),VLOOKUP(A434,Medidas_Base!$A$2:$L$67,2),"SIN REGISTRO")</f>
        <v>SIN REGISTRO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3</v>
      </c>
      <c r="P434">
        <v>4</v>
      </c>
      <c r="Q434">
        <v>5</v>
      </c>
      <c r="R434">
        <v>5</v>
      </c>
      <c r="S434">
        <v>6</v>
      </c>
      <c r="T434">
        <v>7</v>
      </c>
      <c r="U434">
        <v>8</v>
      </c>
      <c r="V434">
        <v>13</v>
      </c>
      <c r="W434">
        <v>15</v>
      </c>
      <c r="X434">
        <v>26</v>
      </c>
      <c r="Y434">
        <v>45</v>
      </c>
      <c r="Z434">
        <v>61</v>
      </c>
      <c r="AA434">
        <v>71</v>
      </c>
      <c r="AB434">
        <v>82</v>
      </c>
      <c r="AC434">
        <v>103</v>
      </c>
      <c r="AD434">
        <v>131</v>
      </c>
      <c r="AE434">
        <v>153</v>
      </c>
      <c r="AF434">
        <v>190</v>
      </c>
      <c r="AG434">
        <v>214</v>
      </c>
      <c r="AH434">
        <v>235</v>
      </c>
      <c r="AI434">
        <v>239</v>
      </c>
    </row>
    <row r="435" spans="1:35" x14ac:dyDescent="0.25">
      <c r="A435">
        <v>21046</v>
      </c>
      <c r="B435" t="str">
        <f>IF(A435=VLOOKUP(A435,Medidas_Base!$A$2:$L$67,1),VLOOKUP(A435,Medidas_Base!$A$2:$L$67,2),"SIN REGISTRO")</f>
        <v>Chapulco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2</v>
      </c>
      <c r="T435">
        <v>2</v>
      </c>
      <c r="U435">
        <v>2</v>
      </c>
      <c r="V435">
        <v>4</v>
      </c>
      <c r="W435">
        <v>5</v>
      </c>
      <c r="X435">
        <v>5</v>
      </c>
      <c r="Y435">
        <v>5</v>
      </c>
      <c r="Z435">
        <v>5</v>
      </c>
      <c r="AA435">
        <v>7</v>
      </c>
      <c r="AB435">
        <v>7</v>
      </c>
      <c r="AC435">
        <v>11</v>
      </c>
      <c r="AD435">
        <v>11</v>
      </c>
      <c r="AE435">
        <v>11</v>
      </c>
      <c r="AF435">
        <v>12</v>
      </c>
      <c r="AG435">
        <v>13</v>
      </c>
      <c r="AH435">
        <v>13</v>
      </c>
      <c r="AI435">
        <v>14</v>
      </c>
    </row>
    <row r="436" spans="1:35" x14ac:dyDescent="0.25">
      <c r="A436">
        <v>21047</v>
      </c>
      <c r="B436" t="str">
        <f>IF(A436=VLOOKUP(A436,Medidas_Base!$A$2:$L$67,1),VLOOKUP(A436,Medidas_Base!$A$2:$L$67,2),"SIN REGISTRO")</f>
        <v>SIN REGISTRO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</v>
      </c>
      <c r="R436">
        <v>10</v>
      </c>
      <c r="S436">
        <v>19</v>
      </c>
      <c r="T436">
        <v>25</v>
      </c>
      <c r="U436">
        <v>27</v>
      </c>
      <c r="V436">
        <v>29</v>
      </c>
      <c r="W436">
        <v>32</v>
      </c>
      <c r="X436">
        <v>37</v>
      </c>
      <c r="Y436">
        <v>37</v>
      </c>
      <c r="Z436">
        <v>45</v>
      </c>
      <c r="AA436">
        <v>49</v>
      </c>
      <c r="AB436">
        <v>55</v>
      </c>
      <c r="AC436">
        <v>64</v>
      </c>
      <c r="AD436">
        <v>67</v>
      </c>
      <c r="AE436">
        <v>74</v>
      </c>
      <c r="AF436">
        <v>83</v>
      </c>
      <c r="AG436">
        <v>91</v>
      </c>
      <c r="AH436">
        <v>92</v>
      </c>
      <c r="AI436">
        <v>98</v>
      </c>
    </row>
    <row r="437" spans="1:35" x14ac:dyDescent="0.25">
      <c r="A437">
        <v>21048</v>
      </c>
      <c r="B437" t="str">
        <f>IF(A437=VLOOKUP(A437,Medidas_Base!$A$2:$L$67,1),VLOOKUP(A437,Medidas_Base!$A$2:$L$67,2),"SIN REGISTRO")</f>
        <v>SIN REGISTRO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3</v>
      </c>
      <c r="Q437">
        <v>3</v>
      </c>
      <c r="R437">
        <v>3</v>
      </c>
      <c r="S437">
        <v>4</v>
      </c>
      <c r="T437">
        <v>7</v>
      </c>
      <c r="U437">
        <v>9</v>
      </c>
      <c r="V437">
        <v>12</v>
      </c>
      <c r="W437">
        <v>14</v>
      </c>
      <c r="X437">
        <v>17</v>
      </c>
      <c r="Y437">
        <v>20</v>
      </c>
      <c r="Z437">
        <v>22</v>
      </c>
      <c r="AA437">
        <v>23</v>
      </c>
      <c r="AB437">
        <v>25</v>
      </c>
      <c r="AC437">
        <v>26</v>
      </c>
      <c r="AD437">
        <v>27</v>
      </c>
      <c r="AE437">
        <v>31</v>
      </c>
      <c r="AF437">
        <v>36</v>
      </c>
      <c r="AG437">
        <v>45</v>
      </c>
      <c r="AH437">
        <v>50</v>
      </c>
      <c r="AI437">
        <v>52</v>
      </c>
    </row>
    <row r="438" spans="1:35" x14ac:dyDescent="0.25">
      <c r="A438">
        <v>21049</v>
      </c>
      <c r="B438" t="str">
        <f>IF(A438=VLOOKUP(A438,Medidas_Base!$A$2:$L$67,1),VLOOKUP(A438,Medidas_Base!$A$2:$L$67,2),"SIN REGISTRO")</f>
        <v>SIN REGISTRO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2</v>
      </c>
      <c r="AA438">
        <v>2</v>
      </c>
      <c r="AB438">
        <v>2</v>
      </c>
      <c r="AC438">
        <v>2</v>
      </c>
      <c r="AD438">
        <v>2</v>
      </c>
      <c r="AE438">
        <v>3</v>
      </c>
      <c r="AF438">
        <v>3</v>
      </c>
      <c r="AG438">
        <v>3</v>
      </c>
      <c r="AH438">
        <v>3</v>
      </c>
      <c r="AI438">
        <v>3</v>
      </c>
    </row>
    <row r="439" spans="1:35" x14ac:dyDescent="0.25">
      <c r="A439">
        <v>21050</v>
      </c>
      <c r="B439" t="str">
        <f>IF(A439=VLOOKUP(A439,Medidas_Base!$A$2:$L$67,1),VLOOKUP(A439,Medidas_Base!$A$2:$L$67,2),"SIN REGISTRO")</f>
        <v>SIN REGISTRO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2</v>
      </c>
      <c r="AD439">
        <v>2</v>
      </c>
      <c r="AE439">
        <v>2</v>
      </c>
      <c r="AF439">
        <v>2</v>
      </c>
      <c r="AG439">
        <v>4</v>
      </c>
      <c r="AH439">
        <v>4</v>
      </c>
      <c r="AI439">
        <v>4</v>
      </c>
    </row>
    <row r="440" spans="1:35" x14ac:dyDescent="0.25">
      <c r="A440">
        <v>21051</v>
      </c>
      <c r="B440" t="str">
        <f>IF(A440=VLOOKUP(A440,Medidas_Base!$A$2:$L$67,1),VLOOKUP(A440,Medidas_Base!$A$2:$L$67,2),"SIN REGISTRO")</f>
        <v>SIN REGISTRO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5</v>
      </c>
      <c r="P440">
        <v>6</v>
      </c>
      <c r="Q440">
        <v>8</v>
      </c>
      <c r="R440">
        <v>8</v>
      </c>
      <c r="S440">
        <v>13</v>
      </c>
      <c r="T440">
        <v>17</v>
      </c>
      <c r="U440">
        <v>20</v>
      </c>
      <c r="V440">
        <v>21</v>
      </c>
      <c r="W440">
        <v>25</v>
      </c>
      <c r="X440">
        <v>29</v>
      </c>
      <c r="Y440">
        <v>30</v>
      </c>
      <c r="Z440">
        <v>36</v>
      </c>
      <c r="AA440">
        <v>39</v>
      </c>
      <c r="AB440">
        <v>48</v>
      </c>
      <c r="AC440">
        <v>58</v>
      </c>
      <c r="AD440">
        <v>72</v>
      </c>
      <c r="AE440">
        <v>89</v>
      </c>
      <c r="AF440">
        <v>109</v>
      </c>
      <c r="AG440">
        <v>124</v>
      </c>
      <c r="AH440">
        <v>130</v>
      </c>
      <c r="AI440">
        <v>138</v>
      </c>
    </row>
    <row r="441" spans="1:35" x14ac:dyDescent="0.25">
      <c r="A441">
        <v>21052</v>
      </c>
      <c r="B441" t="str">
        <f>IF(A441=VLOOKUP(A441,Medidas_Base!$A$2:$L$67,1),VLOOKUP(A441,Medidas_Base!$A$2:$L$67,2),"SIN REGISTRO")</f>
        <v>SIN REGISTRO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2</v>
      </c>
      <c r="AC441">
        <v>2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3</v>
      </c>
    </row>
    <row r="442" spans="1:35" x14ac:dyDescent="0.25">
      <c r="A442">
        <v>21053</v>
      </c>
      <c r="B442" t="str">
        <f>IF(A442=VLOOKUP(A442,Medidas_Base!$A$2:$L$67,1),VLOOKUP(A442,Medidas_Base!$A$2:$L$67,2),"SIN REGISTRO")</f>
        <v>SIN REGISTRO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3</v>
      </c>
      <c r="R442">
        <v>3</v>
      </c>
      <c r="S442">
        <v>7</v>
      </c>
      <c r="T442">
        <v>11</v>
      </c>
      <c r="U442">
        <v>18</v>
      </c>
      <c r="V442">
        <v>23</v>
      </c>
      <c r="W442">
        <v>25</v>
      </c>
      <c r="X442">
        <v>35</v>
      </c>
      <c r="Y442">
        <v>44</v>
      </c>
      <c r="Z442">
        <v>63</v>
      </c>
      <c r="AA442">
        <v>75</v>
      </c>
      <c r="AB442">
        <v>102</v>
      </c>
      <c r="AC442">
        <v>124</v>
      </c>
      <c r="AD442">
        <v>143</v>
      </c>
      <c r="AE442">
        <v>186</v>
      </c>
      <c r="AF442">
        <v>217</v>
      </c>
      <c r="AG442">
        <v>237</v>
      </c>
      <c r="AH442">
        <v>261</v>
      </c>
      <c r="AI442">
        <v>280</v>
      </c>
    </row>
    <row r="443" spans="1:35" x14ac:dyDescent="0.25">
      <c r="A443">
        <v>21054</v>
      </c>
      <c r="B443" t="str">
        <f>IF(A443=VLOOKUP(A443,Medidas_Base!$A$2:$L$67,1),VLOOKUP(A443,Medidas_Base!$A$2:$L$67,2),"SIN REGISTRO")</f>
        <v>SIN REGISTRO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2</v>
      </c>
      <c r="R443">
        <v>2</v>
      </c>
      <c r="S443">
        <v>2</v>
      </c>
      <c r="T443">
        <v>3</v>
      </c>
      <c r="U443">
        <v>4</v>
      </c>
      <c r="V443">
        <v>5</v>
      </c>
      <c r="W443">
        <v>5</v>
      </c>
      <c r="X443">
        <v>5</v>
      </c>
      <c r="Y443">
        <v>6</v>
      </c>
      <c r="Z443">
        <v>7</v>
      </c>
      <c r="AA443">
        <v>8</v>
      </c>
      <c r="AB443">
        <v>9</v>
      </c>
      <c r="AC443">
        <v>13</v>
      </c>
      <c r="AD443">
        <v>18</v>
      </c>
      <c r="AE443">
        <v>20</v>
      </c>
      <c r="AF443">
        <v>26</v>
      </c>
      <c r="AG443">
        <v>36</v>
      </c>
      <c r="AH443">
        <v>46</v>
      </c>
      <c r="AI443">
        <v>54</v>
      </c>
    </row>
    <row r="444" spans="1:35" x14ac:dyDescent="0.25">
      <c r="A444">
        <v>21056</v>
      </c>
      <c r="B444" t="str">
        <f>IF(A444=VLOOKUP(A444,Medidas_Base!$A$2:$L$67,1),VLOOKUP(A444,Medidas_Base!$A$2:$L$67,2),"SIN REGISTRO")</f>
        <v>SIN REGISTRO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2</v>
      </c>
      <c r="AG444">
        <v>3</v>
      </c>
      <c r="AH444">
        <v>3</v>
      </c>
      <c r="AI444">
        <v>3</v>
      </c>
    </row>
    <row r="445" spans="1:35" x14ac:dyDescent="0.25">
      <c r="A445">
        <v>21057</v>
      </c>
      <c r="B445" t="str">
        <f>IF(A445=VLOOKUP(A445,Medidas_Base!$A$2:$L$67,1),VLOOKUP(A445,Medidas_Base!$A$2:$L$67,2),"SIN REGISTRO")</f>
        <v>SIN REGISTRO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2</v>
      </c>
      <c r="AA445">
        <v>2</v>
      </c>
      <c r="AB445">
        <v>3</v>
      </c>
      <c r="AC445">
        <v>3</v>
      </c>
      <c r="AD445">
        <v>4</v>
      </c>
      <c r="AE445">
        <v>4</v>
      </c>
      <c r="AF445">
        <v>4</v>
      </c>
      <c r="AG445">
        <v>4</v>
      </c>
      <c r="AH445">
        <v>5</v>
      </c>
      <c r="AI445">
        <v>5</v>
      </c>
    </row>
    <row r="446" spans="1:35" x14ac:dyDescent="0.25">
      <c r="A446">
        <v>21058</v>
      </c>
      <c r="B446" t="str">
        <f>IF(A446=VLOOKUP(A446,Medidas_Base!$A$2:$L$67,1),VLOOKUP(A446,Medidas_Base!$A$2:$L$67,2),"SIN REGISTRO")</f>
        <v>SIN REGISTRO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4</v>
      </c>
      <c r="U446">
        <v>7</v>
      </c>
      <c r="V446">
        <v>9</v>
      </c>
      <c r="W446">
        <v>9</v>
      </c>
      <c r="X446">
        <v>9</v>
      </c>
      <c r="Y446">
        <v>9</v>
      </c>
      <c r="Z446">
        <v>9</v>
      </c>
      <c r="AA446">
        <v>10</v>
      </c>
      <c r="AB446">
        <v>10</v>
      </c>
      <c r="AC446">
        <v>10</v>
      </c>
      <c r="AD446">
        <v>11</v>
      </c>
      <c r="AE446">
        <v>11</v>
      </c>
      <c r="AF446">
        <v>11</v>
      </c>
      <c r="AG446">
        <v>13</v>
      </c>
      <c r="AH446">
        <v>14</v>
      </c>
      <c r="AI446">
        <v>15</v>
      </c>
    </row>
    <row r="447" spans="1:35" x14ac:dyDescent="0.25">
      <c r="A447">
        <v>21059</v>
      </c>
      <c r="B447" t="str">
        <f>IF(A447=VLOOKUP(A447,Medidas_Base!$A$2:$L$67,1),VLOOKUP(A447,Medidas_Base!$A$2:$L$67,2),"SIN REGISTRO")</f>
        <v>SIN REGISTRO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3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5</v>
      </c>
      <c r="AC447">
        <v>5</v>
      </c>
      <c r="AD447">
        <v>5</v>
      </c>
      <c r="AE447">
        <v>5</v>
      </c>
      <c r="AF447">
        <v>6</v>
      </c>
      <c r="AG447">
        <v>6</v>
      </c>
      <c r="AH447">
        <v>8</v>
      </c>
      <c r="AI447">
        <v>8</v>
      </c>
    </row>
    <row r="448" spans="1:35" x14ac:dyDescent="0.25">
      <c r="A448">
        <v>21060</v>
      </c>
      <c r="B448" t="str">
        <f>IF(A448=VLOOKUP(A448,Medidas_Base!$A$2:$L$67,1),VLOOKUP(A448,Medidas_Base!$A$2:$L$67,2),"SIN REGISTRO")</f>
        <v>SIN REGISTRO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2</v>
      </c>
      <c r="U448">
        <v>3</v>
      </c>
      <c r="V448">
        <v>4</v>
      </c>
      <c r="W448">
        <v>5</v>
      </c>
      <c r="X448">
        <v>6</v>
      </c>
      <c r="Y448">
        <v>6</v>
      </c>
      <c r="Z448">
        <v>7</v>
      </c>
      <c r="AA448">
        <v>7</v>
      </c>
      <c r="AB448">
        <v>9</v>
      </c>
      <c r="AC448">
        <v>9</v>
      </c>
      <c r="AD448">
        <v>11</v>
      </c>
      <c r="AE448">
        <v>11</v>
      </c>
      <c r="AF448">
        <v>11</v>
      </c>
      <c r="AG448">
        <v>11</v>
      </c>
      <c r="AH448">
        <v>12</v>
      </c>
      <c r="AI448">
        <v>12</v>
      </c>
    </row>
    <row r="449" spans="1:35" x14ac:dyDescent="0.25">
      <c r="A449">
        <v>21061</v>
      </c>
      <c r="B449" t="str">
        <f>IF(A449=VLOOKUP(A449,Medidas_Base!$A$2:$L$67,1),VLOOKUP(A449,Medidas_Base!$A$2:$L$67,2),"SIN REGISTRO")</f>
        <v>Eloxochitlan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2</v>
      </c>
      <c r="AF449">
        <v>2</v>
      </c>
      <c r="AG449">
        <v>2</v>
      </c>
      <c r="AH449">
        <v>2</v>
      </c>
      <c r="AI449">
        <v>2</v>
      </c>
    </row>
    <row r="450" spans="1:35" x14ac:dyDescent="0.25">
      <c r="A450">
        <v>21062</v>
      </c>
      <c r="B450" t="str">
        <f>IF(A450=VLOOKUP(A450,Medidas_Base!$A$2:$L$67,1),VLOOKUP(A450,Medidas_Base!$A$2:$L$67,2),"SIN REGISTRO")</f>
        <v>SIN REGISTRO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3</v>
      </c>
      <c r="Z450">
        <v>3</v>
      </c>
      <c r="AA450">
        <v>5</v>
      </c>
      <c r="AB450">
        <v>7</v>
      </c>
      <c r="AC450">
        <v>7</v>
      </c>
      <c r="AD450">
        <v>8</v>
      </c>
      <c r="AE450">
        <v>9</v>
      </c>
      <c r="AF450">
        <v>9</v>
      </c>
      <c r="AG450">
        <v>9</v>
      </c>
      <c r="AH450">
        <v>10</v>
      </c>
      <c r="AI450">
        <v>11</v>
      </c>
    </row>
    <row r="451" spans="1:35" x14ac:dyDescent="0.25">
      <c r="A451">
        <v>21063</v>
      </c>
      <c r="B451" t="str">
        <f>IF(A451=VLOOKUP(A451,Medidas_Base!$A$2:$L$67,1),VLOOKUP(A451,Medidas_Base!$A$2:$L$67,2),"SIN REGISTRO")</f>
        <v>SIN REGISTRO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2</v>
      </c>
      <c r="T451">
        <v>2</v>
      </c>
      <c r="U451">
        <v>2</v>
      </c>
      <c r="V451">
        <v>2</v>
      </c>
      <c r="W451">
        <v>5</v>
      </c>
      <c r="X451">
        <v>7</v>
      </c>
      <c r="Y451">
        <v>12</v>
      </c>
      <c r="Z451">
        <v>14</v>
      </c>
      <c r="AA451">
        <v>15</v>
      </c>
      <c r="AB451">
        <v>15</v>
      </c>
      <c r="AC451">
        <v>16</v>
      </c>
      <c r="AD451">
        <v>16</v>
      </c>
      <c r="AE451">
        <v>18</v>
      </c>
      <c r="AF451">
        <v>20</v>
      </c>
      <c r="AG451">
        <v>26</v>
      </c>
      <c r="AH451">
        <v>28</v>
      </c>
      <c r="AI451">
        <v>28</v>
      </c>
    </row>
    <row r="452" spans="1:35" x14ac:dyDescent="0.25">
      <c r="A452">
        <v>21064</v>
      </c>
      <c r="B452" t="str">
        <f>IF(A452=VLOOKUP(A452,Medidas_Base!$A$2:$L$67,1),VLOOKUP(A452,Medidas_Base!$A$2:$L$67,2),"SIN REGISTRO")</f>
        <v>SIN REGISTRO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2</v>
      </c>
      <c r="AB452">
        <v>2</v>
      </c>
      <c r="AC452">
        <v>2</v>
      </c>
      <c r="AD452">
        <v>3</v>
      </c>
      <c r="AE452">
        <v>3</v>
      </c>
      <c r="AF452">
        <v>3</v>
      </c>
      <c r="AG452">
        <v>3</v>
      </c>
      <c r="AH452">
        <v>3</v>
      </c>
      <c r="AI452">
        <v>3</v>
      </c>
    </row>
    <row r="453" spans="1:35" x14ac:dyDescent="0.25">
      <c r="A453">
        <v>21065</v>
      </c>
      <c r="B453" t="str">
        <f>IF(A453=VLOOKUP(A453,Medidas_Base!$A$2:$L$67,1),VLOOKUP(A453,Medidas_Base!$A$2:$L$67,2),"SIN REGISTRO")</f>
        <v>SIN REGISTRO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3</v>
      </c>
      <c r="AB453">
        <v>4</v>
      </c>
      <c r="AC453">
        <v>5</v>
      </c>
      <c r="AD453">
        <v>6</v>
      </c>
      <c r="AE453">
        <v>9</v>
      </c>
      <c r="AF453">
        <v>13</v>
      </c>
      <c r="AG453">
        <v>15</v>
      </c>
      <c r="AH453">
        <v>17</v>
      </c>
      <c r="AI453">
        <v>17</v>
      </c>
    </row>
    <row r="454" spans="1:35" x14ac:dyDescent="0.25">
      <c r="A454">
        <v>21066</v>
      </c>
      <c r="B454" t="str">
        <f>IF(A454=VLOOKUP(A454,Medidas_Base!$A$2:$L$67,1),VLOOKUP(A454,Medidas_Base!$A$2:$L$67,2),"SIN REGISTRO")</f>
        <v>SIN REGISTRO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2</v>
      </c>
      <c r="AC454">
        <v>4</v>
      </c>
      <c r="AD454">
        <v>5</v>
      </c>
      <c r="AE454">
        <v>6</v>
      </c>
      <c r="AF454">
        <v>6</v>
      </c>
      <c r="AG454">
        <v>7</v>
      </c>
      <c r="AH454">
        <v>8</v>
      </c>
      <c r="AI454">
        <v>8</v>
      </c>
    </row>
    <row r="455" spans="1:35" x14ac:dyDescent="0.25">
      <c r="A455">
        <v>21067</v>
      </c>
      <c r="B455" t="str">
        <f>IF(A455=VLOOKUP(A455,Medidas_Base!$A$2:$L$67,1),VLOOKUP(A455,Medidas_Base!$A$2:$L$67,2),"SIN REGISTRO")</f>
        <v>SIN REGISTRO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</v>
      </c>
      <c r="T455">
        <v>5</v>
      </c>
      <c r="U455">
        <v>6</v>
      </c>
      <c r="V455">
        <v>7</v>
      </c>
      <c r="W455">
        <v>8</v>
      </c>
      <c r="X455">
        <v>11</v>
      </c>
      <c r="Y455">
        <v>12</v>
      </c>
      <c r="Z455">
        <v>13</v>
      </c>
      <c r="AA455">
        <v>20</v>
      </c>
      <c r="AB455">
        <v>20</v>
      </c>
      <c r="AC455">
        <v>22</v>
      </c>
      <c r="AD455">
        <v>23</v>
      </c>
      <c r="AE455">
        <v>24</v>
      </c>
      <c r="AF455">
        <v>26</v>
      </c>
      <c r="AG455">
        <v>27</v>
      </c>
      <c r="AH455">
        <v>31</v>
      </c>
      <c r="AI455">
        <v>33</v>
      </c>
    </row>
    <row r="456" spans="1:35" x14ac:dyDescent="0.25">
      <c r="A456">
        <v>21068</v>
      </c>
      <c r="B456" t="str">
        <f>IF(A456=VLOOKUP(A456,Medidas_Base!$A$2:$L$67,1),VLOOKUP(A456,Medidas_Base!$A$2:$L$67,2),"SIN REGISTRO")</f>
        <v>SIN REGISTRO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2</v>
      </c>
      <c r="AB456">
        <v>2</v>
      </c>
      <c r="AC456">
        <v>2</v>
      </c>
      <c r="AD456">
        <v>2</v>
      </c>
      <c r="AE456">
        <v>2</v>
      </c>
      <c r="AF456">
        <v>2</v>
      </c>
      <c r="AG456">
        <v>2</v>
      </c>
      <c r="AH456">
        <v>6</v>
      </c>
      <c r="AI456">
        <v>6</v>
      </c>
    </row>
    <row r="457" spans="1:35" x14ac:dyDescent="0.25">
      <c r="A457">
        <v>21069</v>
      </c>
      <c r="B457" t="str">
        <f>IF(A457=VLOOKUP(A457,Medidas_Base!$A$2:$L$67,1),VLOOKUP(A457,Medidas_Base!$A$2:$L$67,2),"SIN REGISTRO")</f>
        <v>SIN REGISTRO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</v>
      </c>
      <c r="Q457">
        <v>3</v>
      </c>
      <c r="R457">
        <v>5</v>
      </c>
      <c r="S457">
        <v>6</v>
      </c>
      <c r="T457">
        <v>8</v>
      </c>
      <c r="U457">
        <v>8</v>
      </c>
      <c r="V457">
        <v>9</v>
      </c>
      <c r="W457">
        <v>9</v>
      </c>
      <c r="X457">
        <v>10</v>
      </c>
      <c r="Y457">
        <v>11</v>
      </c>
      <c r="Z457">
        <v>13</v>
      </c>
      <c r="AA457">
        <v>29</v>
      </c>
      <c r="AB457">
        <v>40</v>
      </c>
      <c r="AC457">
        <v>43</v>
      </c>
      <c r="AD457">
        <v>44</v>
      </c>
      <c r="AE457">
        <v>46</v>
      </c>
      <c r="AF457">
        <v>48</v>
      </c>
      <c r="AG457">
        <v>51</v>
      </c>
      <c r="AH457">
        <v>53</v>
      </c>
      <c r="AI457">
        <v>56</v>
      </c>
    </row>
    <row r="458" spans="1:35" x14ac:dyDescent="0.25">
      <c r="A458">
        <v>21070</v>
      </c>
      <c r="B458" t="str">
        <f>IF(A458=VLOOKUP(A458,Medidas_Base!$A$2:$L$67,1),VLOOKUP(A458,Medidas_Base!$A$2:$L$67,2),"SIN REGISTRO")</f>
        <v>SIN REGISTRO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2</v>
      </c>
      <c r="Z458">
        <v>3</v>
      </c>
      <c r="AA458">
        <v>4</v>
      </c>
      <c r="AB458">
        <v>4</v>
      </c>
      <c r="AC458">
        <v>4</v>
      </c>
      <c r="AD458">
        <v>4</v>
      </c>
      <c r="AE458">
        <v>7</v>
      </c>
      <c r="AF458">
        <v>8</v>
      </c>
      <c r="AG458">
        <v>8</v>
      </c>
      <c r="AH458">
        <v>10</v>
      </c>
      <c r="AI458">
        <v>10</v>
      </c>
    </row>
    <row r="459" spans="1:35" x14ac:dyDescent="0.25">
      <c r="A459">
        <v>21071</v>
      </c>
      <c r="B459" t="str">
        <f>IF(A459=VLOOKUP(A459,Medidas_Base!$A$2:$L$67,1),VLOOKUP(A459,Medidas_Base!$A$2:$L$67,2),"SIN REGISTRO")</f>
        <v>SIN REGISTRO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2</v>
      </c>
      <c r="R459">
        <v>10</v>
      </c>
      <c r="S459">
        <v>13</v>
      </c>
      <c r="T459">
        <v>25</v>
      </c>
      <c r="U459">
        <v>42</v>
      </c>
      <c r="V459">
        <v>67</v>
      </c>
      <c r="W459">
        <v>83</v>
      </c>
      <c r="X459">
        <v>108</v>
      </c>
      <c r="Y459">
        <v>138</v>
      </c>
      <c r="Z459">
        <v>158</v>
      </c>
      <c r="AA459">
        <v>234</v>
      </c>
      <c r="AB459">
        <v>306</v>
      </c>
      <c r="AC459">
        <v>355</v>
      </c>
      <c r="AD459">
        <v>376</v>
      </c>
      <c r="AE459">
        <v>409</v>
      </c>
      <c r="AF459">
        <v>432</v>
      </c>
      <c r="AG459">
        <v>464</v>
      </c>
      <c r="AH459">
        <v>503</v>
      </c>
      <c r="AI459">
        <v>537</v>
      </c>
    </row>
    <row r="460" spans="1:35" x14ac:dyDescent="0.25">
      <c r="A460">
        <v>21072</v>
      </c>
      <c r="B460" t="str">
        <f>IF(A460=VLOOKUP(A460,Medidas_Base!$A$2:$L$67,1),VLOOKUP(A460,Medidas_Base!$A$2:$L$67,2),"SIN REGISTRO")</f>
        <v>SIN REGISTRO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2</v>
      </c>
      <c r="S460">
        <v>3</v>
      </c>
      <c r="T460">
        <v>4</v>
      </c>
      <c r="U460">
        <v>4</v>
      </c>
      <c r="V460">
        <v>4</v>
      </c>
      <c r="W460">
        <v>5</v>
      </c>
      <c r="X460">
        <v>5</v>
      </c>
      <c r="Y460">
        <v>9</v>
      </c>
      <c r="Z460">
        <v>9</v>
      </c>
      <c r="AA460">
        <v>12</v>
      </c>
      <c r="AB460">
        <v>13</v>
      </c>
      <c r="AC460">
        <v>13</v>
      </c>
      <c r="AD460">
        <v>14</v>
      </c>
      <c r="AE460">
        <v>15</v>
      </c>
      <c r="AF460">
        <v>18</v>
      </c>
      <c r="AG460">
        <v>20</v>
      </c>
      <c r="AH460">
        <v>22</v>
      </c>
      <c r="AI460">
        <v>24</v>
      </c>
    </row>
    <row r="461" spans="1:35" x14ac:dyDescent="0.25">
      <c r="A461">
        <v>21073</v>
      </c>
      <c r="B461" t="str">
        <f>IF(A461=VLOOKUP(A461,Medidas_Base!$A$2:$L$67,1),VLOOKUP(A461,Medidas_Base!$A$2:$L$67,2),"SIN REGISTRO")</f>
        <v>SIN REGISTRO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</v>
      </c>
      <c r="T461">
        <v>5</v>
      </c>
      <c r="U461">
        <v>7</v>
      </c>
      <c r="V461">
        <v>7</v>
      </c>
      <c r="W461">
        <v>9</v>
      </c>
      <c r="X461">
        <v>9</v>
      </c>
      <c r="Y461">
        <v>9</v>
      </c>
      <c r="Z461">
        <v>10</v>
      </c>
      <c r="AA461">
        <v>10</v>
      </c>
      <c r="AB461">
        <v>11</v>
      </c>
      <c r="AC461">
        <v>14</v>
      </c>
      <c r="AD461">
        <v>17</v>
      </c>
      <c r="AE461">
        <v>22</v>
      </c>
      <c r="AF461">
        <v>27</v>
      </c>
      <c r="AG461">
        <v>36</v>
      </c>
      <c r="AH461">
        <v>41</v>
      </c>
      <c r="AI461">
        <v>47</v>
      </c>
    </row>
    <row r="462" spans="1:35" x14ac:dyDescent="0.25">
      <c r="A462">
        <v>21074</v>
      </c>
      <c r="B462" t="str">
        <f>IF(A462=VLOOKUP(A462,Medidas_Base!$A$2:$L$67,1),VLOOKUP(A462,Medidas_Base!$A$2:$L$67,2),"SIN REGISTRO")</f>
        <v>SIN REGISTRO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3</v>
      </c>
      <c r="O462">
        <v>3</v>
      </c>
      <c r="P462">
        <v>5</v>
      </c>
      <c r="Q462">
        <v>11</v>
      </c>
      <c r="R462">
        <v>17</v>
      </c>
      <c r="S462">
        <v>20</v>
      </c>
      <c r="T462">
        <v>29</v>
      </c>
      <c r="U462">
        <v>41</v>
      </c>
      <c r="V462">
        <v>50</v>
      </c>
      <c r="W462">
        <v>116</v>
      </c>
      <c r="X462">
        <v>181</v>
      </c>
      <c r="Y462">
        <v>236</v>
      </c>
      <c r="Z462">
        <v>294</v>
      </c>
      <c r="AA462">
        <v>371</v>
      </c>
      <c r="AB462">
        <v>470</v>
      </c>
      <c r="AC462">
        <v>523</v>
      </c>
      <c r="AD462">
        <v>567</v>
      </c>
      <c r="AE462">
        <v>642</v>
      </c>
      <c r="AF462">
        <v>711</v>
      </c>
      <c r="AG462">
        <v>792</v>
      </c>
      <c r="AH462">
        <v>863</v>
      </c>
      <c r="AI462">
        <v>907</v>
      </c>
    </row>
    <row r="463" spans="1:35" x14ac:dyDescent="0.25">
      <c r="A463">
        <v>21075</v>
      </c>
      <c r="B463" t="str">
        <f>IF(A463=VLOOKUP(A463,Medidas_Base!$A$2:$L$67,1),VLOOKUP(A463,Medidas_Base!$A$2:$L$67,2),"SIN REGISTRO")</f>
        <v>SIN REGISTRO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</v>
      </c>
      <c r="Y463">
        <v>2</v>
      </c>
      <c r="Z463">
        <v>3</v>
      </c>
      <c r="AA463">
        <v>3</v>
      </c>
      <c r="AB463">
        <v>4</v>
      </c>
      <c r="AC463">
        <v>4</v>
      </c>
      <c r="AD463">
        <v>4</v>
      </c>
      <c r="AE463">
        <v>5</v>
      </c>
      <c r="AF463">
        <v>5</v>
      </c>
      <c r="AG463">
        <v>6</v>
      </c>
      <c r="AH463">
        <v>8</v>
      </c>
      <c r="AI463">
        <v>8</v>
      </c>
    </row>
    <row r="464" spans="1:35" x14ac:dyDescent="0.25">
      <c r="A464">
        <v>21076</v>
      </c>
      <c r="B464" t="str">
        <f>IF(A464=VLOOKUP(A464,Medidas_Base!$A$2:$L$67,1),VLOOKUP(A464,Medidas_Base!$A$2:$L$67,2),"SIN REGISTRO")</f>
        <v>SIN REGISTRO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1</v>
      </c>
      <c r="V464">
        <v>3</v>
      </c>
      <c r="W464">
        <v>5</v>
      </c>
      <c r="X464">
        <v>6</v>
      </c>
      <c r="Y464">
        <v>6</v>
      </c>
      <c r="Z464">
        <v>6</v>
      </c>
      <c r="AA464">
        <v>7</v>
      </c>
      <c r="AB464">
        <v>7</v>
      </c>
      <c r="AC464">
        <v>10</v>
      </c>
      <c r="AD464">
        <v>11</v>
      </c>
      <c r="AE464">
        <v>14</v>
      </c>
      <c r="AF464">
        <v>15</v>
      </c>
      <c r="AG464">
        <v>20</v>
      </c>
      <c r="AH464">
        <v>26</v>
      </c>
      <c r="AI464">
        <v>27</v>
      </c>
    </row>
    <row r="465" spans="1:35" x14ac:dyDescent="0.25">
      <c r="A465">
        <v>21077</v>
      </c>
      <c r="B465" t="str">
        <f>IF(A465=VLOOKUP(A465,Medidas_Base!$A$2:$L$67,1),VLOOKUP(A465,Medidas_Base!$A$2:$L$67,2),"SIN REGISTRO")</f>
        <v>SIN REGISTRO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</v>
      </c>
      <c r="Z465">
        <v>2</v>
      </c>
      <c r="AA465">
        <v>3</v>
      </c>
      <c r="AB465">
        <v>3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4</v>
      </c>
      <c r="AI465">
        <v>4</v>
      </c>
    </row>
    <row r="466" spans="1:35" x14ac:dyDescent="0.25">
      <c r="A466">
        <v>21078</v>
      </c>
      <c r="B466" t="str">
        <f>IF(A466=VLOOKUP(A466,Medidas_Base!$A$2:$L$67,1),VLOOKUP(A466,Medidas_Base!$A$2:$L$67,2),"SIN REGISTRO")</f>
        <v>SIN REGISTRO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2</v>
      </c>
      <c r="AF466">
        <v>8</v>
      </c>
      <c r="AG466">
        <v>11</v>
      </c>
      <c r="AH466">
        <v>16</v>
      </c>
      <c r="AI466">
        <v>17</v>
      </c>
    </row>
    <row r="467" spans="1:35" x14ac:dyDescent="0.25">
      <c r="A467">
        <v>21079</v>
      </c>
      <c r="B467" t="str">
        <f>IF(A467=VLOOKUP(A467,Medidas_Base!$A$2:$L$67,1),VLOOKUP(A467,Medidas_Base!$A$2:$L$67,2),"SIN REGISTRO")</f>
        <v>SIN REGISTRO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4</v>
      </c>
      <c r="AA467">
        <v>4</v>
      </c>
      <c r="AB467">
        <v>8</v>
      </c>
      <c r="AC467">
        <v>8</v>
      </c>
      <c r="AD467">
        <v>8</v>
      </c>
      <c r="AE467">
        <v>9</v>
      </c>
      <c r="AF467">
        <v>10</v>
      </c>
      <c r="AG467">
        <v>12</v>
      </c>
      <c r="AH467">
        <v>12</v>
      </c>
      <c r="AI467">
        <v>13</v>
      </c>
    </row>
    <row r="468" spans="1:35" x14ac:dyDescent="0.25">
      <c r="A468">
        <v>21081</v>
      </c>
      <c r="B468" t="str">
        <f>IF(A468=VLOOKUP(A468,Medidas_Base!$A$2:$L$67,1),VLOOKUP(A468,Medidas_Base!$A$2:$L$67,2),"SIN REGISTRO")</f>
        <v>SIN REGISTRO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2</v>
      </c>
      <c r="AG468">
        <v>2</v>
      </c>
      <c r="AH468">
        <v>2</v>
      </c>
      <c r="AI468">
        <v>2</v>
      </c>
    </row>
    <row r="469" spans="1:35" x14ac:dyDescent="0.25">
      <c r="A469">
        <v>21082</v>
      </c>
      <c r="B469" t="str">
        <f>IF(A469=VLOOKUP(A469,Medidas_Base!$A$2:$L$67,1),VLOOKUP(A469,Medidas_Base!$A$2:$L$67,2),"SIN REGISTRO")</f>
        <v>SIN REGISTRO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2</v>
      </c>
      <c r="U469">
        <v>3</v>
      </c>
      <c r="V469">
        <v>10</v>
      </c>
      <c r="W469">
        <v>12</v>
      </c>
      <c r="X469">
        <v>13</v>
      </c>
      <c r="Y469">
        <v>13</v>
      </c>
      <c r="Z469">
        <v>13</v>
      </c>
      <c r="AA469">
        <v>14</v>
      </c>
      <c r="AB469">
        <v>17</v>
      </c>
      <c r="AC469">
        <v>23</v>
      </c>
      <c r="AD469">
        <v>28</v>
      </c>
      <c r="AE469">
        <v>30</v>
      </c>
      <c r="AF469">
        <v>33</v>
      </c>
      <c r="AG469">
        <v>34</v>
      </c>
      <c r="AH469">
        <v>34</v>
      </c>
      <c r="AI469">
        <v>35</v>
      </c>
    </row>
    <row r="470" spans="1:35" x14ac:dyDescent="0.25">
      <c r="A470">
        <v>21083</v>
      </c>
      <c r="B470" t="str">
        <f>IF(A470=VLOOKUP(A470,Medidas_Base!$A$2:$L$67,1),VLOOKUP(A470,Medidas_Base!$A$2:$L$67,2),"SIN REGISTRO")</f>
        <v>SIN REGISTRO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4</v>
      </c>
      <c r="T470">
        <v>4</v>
      </c>
      <c r="U470">
        <v>4</v>
      </c>
      <c r="V470">
        <v>4</v>
      </c>
      <c r="W470">
        <v>4</v>
      </c>
      <c r="X470">
        <v>5</v>
      </c>
      <c r="Y470">
        <v>7</v>
      </c>
      <c r="Z470">
        <v>10</v>
      </c>
      <c r="AA470">
        <v>11</v>
      </c>
      <c r="AB470">
        <v>11</v>
      </c>
      <c r="AC470">
        <v>11</v>
      </c>
      <c r="AD470">
        <v>12</v>
      </c>
      <c r="AE470">
        <v>13</v>
      </c>
      <c r="AF470">
        <v>15</v>
      </c>
      <c r="AG470">
        <v>17</v>
      </c>
      <c r="AH470">
        <v>20</v>
      </c>
      <c r="AI470">
        <v>21</v>
      </c>
    </row>
    <row r="471" spans="1:35" x14ac:dyDescent="0.25">
      <c r="A471">
        <v>21084</v>
      </c>
      <c r="B471" t="str">
        <f>IF(A471=VLOOKUP(A471,Medidas_Base!$A$2:$L$67,1),VLOOKUP(A471,Medidas_Base!$A$2:$L$67,2),"SIN REGISTRO")</f>
        <v>SIN REGISTRO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2</v>
      </c>
      <c r="V471">
        <v>3</v>
      </c>
      <c r="W471">
        <v>3</v>
      </c>
      <c r="X471">
        <v>3</v>
      </c>
      <c r="Y471">
        <v>3</v>
      </c>
      <c r="Z471">
        <v>5</v>
      </c>
      <c r="AA471">
        <v>5</v>
      </c>
      <c r="AB471">
        <v>10</v>
      </c>
      <c r="AC471">
        <v>10</v>
      </c>
      <c r="AD471">
        <v>11</v>
      </c>
      <c r="AE471">
        <v>11</v>
      </c>
      <c r="AF471">
        <v>11</v>
      </c>
      <c r="AG471">
        <v>12</v>
      </c>
      <c r="AH471">
        <v>13</v>
      </c>
      <c r="AI471">
        <v>13</v>
      </c>
    </row>
    <row r="472" spans="1:35" x14ac:dyDescent="0.25">
      <c r="A472">
        <v>21085</v>
      </c>
      <c r="B472" t="str">
        <f>IF(A472=VLOOKUP(A472,Medidas_Base!$A$2:$L$67,1),VLOOKUP(A472,Medidas_Base!$A$2:$L$67,2),"SIN REGISTRO")</f>
        <v>SIN REGISTRO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2</v>
      </c>
      <c r="O472">
        <v>15</v>
      </c>
      <c r="P472">
        <v>30</v>
      </c>
      <c r="Q472">
        <v>39</v>
      </c>
      <c r="R472">
        <v>47</v>
      </c>
      <c r="S472">
        <v>70</v>
      </c>
      <c r="T472">
        <v>82</v>
      </c>
      <c r="U472">
        <v>90</v>
      </c>
      <c r="V472">
        <v>97</v>
      </c>
      <c r="W472">
        <v>108</v>
      </c>
      <c r="X472">
        <v>119</v>
      </c>
      <c r="Y472">
        <v>138</v>
      </c>
      <c r="Z472">
        <v>151</v>
      </c>
      <c r="AA472">
        <v>171</v>
      </c>
      <c r="AB472">
        <v>185</v>
      </c>
      <c r="AC472">
        <v>204</v>
      </c>
      <c r="AD472">
        <v>219</v>
      </c>
      <c r="AE472">
        <v>244</v>
      </c>
      <c r="AF472">
        <v>272</v>
      </c>
      <c r="AG472">
        <v>296</v>
      </c>
      <c r="AH472">
        <v>321</v>
      </c>
      <c r="AI472">
        <v>338</v>
      </c>
    </row>
    <row r="473" spans="1:35" x14ac:dyDescent="0.25">
      <c r="A473">
        <v>21086</v>
      </c>
      <c r="B473" t="str">
        <f>IF(A473=VLOOKUP(A473,Medidas_Base!$A$2:$L$67,1),VLOOKUP(A473,Medidas_Base!$A$2:$L$67,2),"SIN REGISTRO")</f>
        <v>SIN REGISTRO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2</v>
      </c>
      <c r="Y473">
        <v>3</v>
      </c>
      <c r="Z473">
        <v>3</v>
      </c>
      <c r="AA473">
        <v>3</v>
      </c>
      <c r="AB473">
        <v>4</v>
      </c>
      <c r="AC473">
        <v>5</v>
      </c>
      <c r="AD473">
        <v>6</v>
      </c>
      <c r="AE473">
        <v>6</v>
      </c>
      <c r="AF473">
        <v>6</v>
      </c>
      <c r="AG473">
        <v>7</v>
      </c>
      <c r="AH473">
        <v>7</v>
      </c>
      <c r="AI473">
        <v>7</v>
      </c>
    </row>
    <row r="474" spans="1:35" x14ac:dyDescent="0.25">
      <c r="A474">
        <v>21087</v>
      </c>
      <c r="B474" t="str">
        <f>IF(A474=VLOOKUP(A474,Medidas_Base!$A$2:$L$67,1),VLOOKUP(A474,Medidas_Base!$A$2:$L$67,2),"SIN REGISTRO")</f>
        <v>SIN REGISTRO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1</v>
      </c>
      <c r="T474">
        <v>1</v>
      </c>
      <c r="U474">
        <v>2</v>
      </c>
      <c r="V474">
        <v>2</v>
      </c>
      <c r="W474">
        <v>3</v>
      </c>
      <c r="X474">
        <v>4</v>
      </c>
      <c r="Y474">
        <v>5</v>
      </c>
      <c r="Z474">
        <v>5</v>
      </c>
      <c r="AA474">
        <v>6</v>
      </c>
      <c r="AB474">
        <v>7</v>
      </c>
      <c r="AC474">
        <v>8</v>
      </c>
      <c r="AD474">
        <v>8</v>
      </c>
      <c r="AE474">
        <v>10</v>
      </c>
      <c r="AF474">
        <v>12</v>
      </c>
      <c r="AG474">
        <v>13</v>
      </c>
      <c r="AH474">
        <v>14</v>
      </c>
      <c r="AI474">
        <v>14</v>
      </c>
    </row>
    <row r="475" spans="1:35" x14ac:dyDescent="0.25">
      <c r="A475">
        <v>21088</v>
      </c>
      <c r="B475" t="str">
        <f>IF(A475=VLOOKUP(A475,Medidas_Base!$A$2:$L$67,1),VLOOKUP(A475,Medidas_Base!$A$2:$L$67,2),"SIN REGISTRO")</f>
        <v>SIN REGISTRO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2</v>
      </c>
      <c r="AG475">
        <v>5</v>
      </c>
      <c r="AH475">
        <v>5</v>
      </c>
      <c r="AI475">
        <v>5</v>
      </c>
    </row>
    <row r="476" spans="1:35" x14ac:dyDescent="0.25">
      <c r="A476">
        <v>21089</v>
      </c>
      <c r="B476" t="str">
        <f>IF(A476=VLOOKUP(A476,Medidas_Base!$A$2:$L$67,1),VLOOKUP(A476,Medidas_Base!$A$2:$L$67,2),"SIN REGISTRO")</f>
        <v>SIN REGISTRO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1</v>
      </c>
      <c r="V476">
        <v>1</v>
      </c>
      <c r="W476">
        <v>2</v>
      </c>
      <c r="X476">
        <v>3</v>
      </c>
      <c r="Y476">
        <v>4</v>
      </c>
      <c r="Z476">
        <v>4</v>
      </c>
      <c r="AA476">
        <v>4</v>
      </c>
      <c r="AB476">
        <v>4</v>
      </c>
      <c r="AC476">
        <v>5</v>
      </c>
      <c r="AD476">
        <v>7</v>
      </c>
      <c r="AE476">
        <v>8</v>
      </c>
      <c r="AF476">
        <v>10</v>
      </c>
      <c r="AG476">
        <v>10</v>
      </c>
      <c r="AH476">
        <v>11</v>
      </c>
      <c r="AI476">
        <v>12</v>
      </c>
    </row>
    <row r="477" spans="1:35" x14ac:dyDescent="0.25">
      <c r="A477">
        <v>21090</v>
      </c>
      <c r="B477" t="str">
        <f>IF(A477=VLOOKUP(A477,Medidas_Base!$A$2:$L$67,1),VLOOKUP(A477,Medidas_Base!$A$2:$L$67,2),"SIN REGISTRO")</f>
        <v>SIN REGISTRO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2</v>
      </c>
      <c r="Q477">
        <v>2</v>
      </c>
      <c r="R477">
        <v>3</v>
      </c>
      <c r="S477">
        <v>3</v>
      </c>
      <c r="T477">
        <v>5</v>
      </c>
      <c r="U477">
        <v>6</v>
      </c>
      <c r="V477">
        <v>8</v>
      </c>
      <c r="W477">
        <v>16</v>
      </c>
      <c r="X477">
        <v>19</v>
      </c>
      <c r="Y477">
        <v>23</v>
      </c>
      <c r="Z477">
        <v>26</v>
      </c>
      <c r="AA477">
        <v>36</v>
      </c>
      <c r="AB477">
        <v>45</v>
      </c>
      <c r="AC477">
        <v>51</v>
      </c>
      <c r="AD477">
        <v>54</v>
      </c>
      <c r="AE477">
        <v>60</v>
      </c>
      <c r="AF477">
        <v>67</v>
      </c>
      <c r="AG477">
        <v>70</v>
      </c>
      <c r="AH477">
        <v>73</v>
      </c>
      <c r="AI477">
        <v>77</v>
      </c>
    </row>
    <row r="478" spans="1:35" x14ac:dyDescent="0.25">
      <c r="A478">
        <v>21091</v>
      </c>
      <c r="B478" t="str">
        <f>IF(A478=VLOOKUP(A478,Medidas_Base!$A$2:$L$67,1),VLOOKUP(A478,Medidas_Base!$A$2:$L$67,2),"SIN REGISTRO")</f>
        <v>SIN REGISTRO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4</v>
      </c>
      <c r="W478">
        <v>6</v>
      </c>
      <c r="X478">
        <v>8</v>
      </c>
      <c r="Y478">
        <v>11</v>
      </c>
      <c r="Z478">
        <v>13</v>
      </c>
      <c r="AA478">
        <v>19</v>
      </c>
      <c r="AB478">
        <v>23</v>
      </c>
      <c r="AC478">
        <v>27</v>
      </c>
      <c r="AD478">
        <v>29</v>
      </c>
      <c r="AE478">
        <v>33</v>
      </c>
      <c r="AF478">
        <v>34</v>
      </c>
      <c r="AG478">
        <v>37</v>
      </c>
      <c r="AH478">
        <v>42</v>
      </c>
      <c r="AI478">
        <v>42</v>
      </c>
    </row>
    <row r="479" spans="1:35" x14ac:dyDescent="0.25">
      <c r="A479">
        <v>21092</v>
      </c>
      <c r="B479" t="str">
        <f>IF(A479=VLOOKUP(A479,Medidas_Base!$A$2:$L$67,1),VLOOKUP(A479,Medidas_Base!$A$2:$L$67,2),"SIN REGISTRO")</f>
        <v>SIN REGISTRO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2</v>
      </c>
      <c r="AE479">
        <v>2</v>
      </c>
      <c r="AF479">
        <v>2</v>
      </c>
      <c r="AG479">
        <v>2</v>
      </c>
      <c r="AH479">
        <v>2</v>
      </c>
      <c r="AI479">
        <v>2</v>
      </c>
    </row>
    <row r="480" spans="1:35" x14ac:dyDescent="0.25">
      <c r="A480">
        <v>21093</v>
      </c>
      <c r="B480" t="str">
        <f>IF(A480=VLOOKUP(A480,Medidas_Base!$A$2:$L$67,1),VLOOKUP(A480,Medidas_Base!$A$2:$L$67,2),"SIN REGISTRO")</f>
        <v>SIN REGISTRO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2</v>
      </c>
      <c r="AF480">
        <v>2</v>
      </c>
      <c r="AG480">
        <v>2</v>
      </c>
      <c r="AH480">
        <v>3</v>
      </c>
      <c r="AI480">
        <v>4</v>
      </c>
    </row>
    <row r="481" spans="1:35" x14ac:dyDescent="0.25">
      <c r="A481">
        <v>21094</v>
      </c>
      <c r="B481" t="str">
        <f>IF(A481=VLOOKUP(A481,Medidas_Base!$A$2:$L$67,1),VLOOKUP(A481,Medidas_Base!$A$2:$L$67,2),"SIN REGISTRO")</f>
        <v>SIN REGISTRO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</v>
      </c>
      <c r="N481">
        <v>4</v>
      </c>
      <c r="O481">
        <v>5</v>
      </c>
      <c r="P481">
        <v>5</v>
      </c>
      <c r="Q481">
        <v>6</v>
      </c>
      <c r="R481">
        <v>6</v>
      </c>
      <c r="S481">
        <v>8</v>
      </c>
      <c r="T481">
        <v>14</v>
      </c>
      <c r="U481">
        <v>20</v>
      </c>
      <c r="V481">
        <v>24</v>
      </c>
      <c r="W481">
        <v>26</v>
      </c>
      <c r="X481">
        <v>32</v>
      </c>
      <c r="Y481">
        <v>39</v>
      </c>
      <c r="Z481">
        <v>45</v>
      </c>
      <c r="AA481">
        <v>48</v>
      </c>
      <c r="AB481">
        <v>52</v>
      </c>
      <c r="AC481">
        <v>58</v>
      </c>
      <c r="AD481">
        <v>66</v>
      </c>
      <c r="AE481">
        <v>74</v>
      </c>
      <c r="AF481">
        <v>86</v>
      </c>
      <c r="AG481">
        <v>93</v>
      </c>
      <c r="AH481">
        <v>100</v>
      </c>
      <c r="AI481">
        <v>108</v>
      </c>
    </row>
    <row r="482" spans="1:35" x14ac:dyDescent="0.25">
      <c r="A482">
        <v>21095</v>
      </c>
      <c r="B482" t="str">
        <f>IF(A482=VLOOKUP(A482,Medidas_Base!$A$2:$L$67,1),VLOOKUP(A482,Medidas_Base!$A$2:$L$67,2),"SIN REGISTRO")</f>
        <v>SIN REGISTRO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1</v>
      </c>
      <c r="V482">
        <v>1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3</v>
      </c>
      <c r="AE482">
        <v>3</v>
      </c>
      <c r="AF482">
        <v>3</v>
      </c>
      <c r="AG482">
        <v>3</v>
      </c>
      <c r="AH482">
        <v>3</v>
      </c>
      <c r="AI482">
        <v>4</v>
      </c>
    </row>
    <row r="483" spans="1:35" x14ac:dyDescent="0.25">
      <c r="A483">
        <v>21096</v>
      </c>
      <c r="B483" t="str">
        <f>IF(A483=VLOOKUP(A483,Medidas_Base!$A$2:$L$67,1),VLOOKUP(A483,Medidas_Base!$A$2:$L$67,2),"SIN REGISTRO")</f>
        <v>SIN REGISTRO</v>
      </c>
      <c r="C483">
        <v>0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3</v>
      </c>
      <c r="U483">
        <v>3</v>
      </c>
      <c r="V483">
        <v>3</v>
      </c>
      <c r="W483">
        <v>3</v>
      </c>
      <c r="X483">
        <v>4</v>
      </c>
      <c r="Y483">
        <v>4</v>
      </c>
      <c r="Z483">
        <v>4</v>
      </c>
      <c r="AA483">
        <v>5</v>
      </c>
      <c r="AB483">
        <v>5</v>
      </c>
      <c r="AC483">
        <v>6</v>
      </c>
      <c r="AD483">
        <v>7</v>
      </c>
      <c r="AE483">
        <v>11</v>
      </c>
      <c r="AF483">
        <v>12</v>
      </c>
      <c r="AG483">
        <v>13</v>
      </c>
      <c r="AH483">
        <v>14</v>
      </c>
      <c r="AI483">
        <v>14</v>
      </c>
    </row>
    <row r="484" spans="1:35" x14ac:dyDescent="0.25">
      <c r="A484">
        <v>21097</v>
      </c>
      <c r="B484" t="str">
        <f>IF(A484=VLOOKUP(A484,Medidas_Base!$A$2:$L$67,1),VLOOKUP(A484,Medidas_Base!$A$2:$L$67,2),"SIN REGISTRO")</f>
        <v>SIN REGISTRO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2</v>
      </c>
      <c r="AC484">
        <v>3</v>
      </c>
      <c r="AD484">
        <v>4</v>
      </c>
      <c r="AE484">
        <v>4</v>
      </c>
      <c r="AF484">
        <v>4</v>
      </c>
      <c r="AG484">
        <v>4</v>
      </c>
      <c r="AH484">
        <v>4</v>
      </c>
      <c r="AI484">
        <v>4</v>
      </c>
    </row>
    <row r="485" spans="1:35" x14ac:dyDescent="0.25">
      <c r="A485">
        <v>21098</v>
      </c>
      <c r="B485" t="str">
        <f>IF(A485=VLOOKUP(A485,Medidas_Base!$A$2:$L$67,1),VLOOKUP(A485,Medidas_Base!$A$2:$L$67,2),"SIN REGISTRO")</f>
        <v>SIN REGISTRO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3</v>
      </c>
      <c r="Y485">
        <v>3</v>
      </c>
      <c r="Z485">
        <v>3</v>
      </c>
      <c r="AA485">
        <v>5</v>
      </c>
      <c r="AB485">
        <v>7</v>
      </c>
      <c r="AC485">
        <v>10</v>
      </c>
      <c r="AD485">
        <v>10</v>
      </c>
      <c r="AE485">
        <v>11</v>
      </c>
      <c r="AF485">
        <v>13</v>
      </c>
      <c r="AG485">
        <v>18</v>
      </c>
      <c r="AH485">
        <v>18</v>
      </c>
      <c r="AI485">
        <v>19</v>
      </c>
    </row>
    <row r="486" spans="1:35" x14ac:dyDescent="0.25">
      <c r="A486">
        <v>21099</v>
      </c>
      <c r="B486" t="str">
        <f>IF(A486=VLOOKUP(A486,Medidas_Base!$A$2:$L$67,1),VLOOKUP(A486,Medidas_Base!$A$2:$L$67,2),"SIN REGISTRO")</f>
        <v>SIN REGISTRO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2</v>
      </c>
      <c r="X486">
        <v>2</v>
      </c>
      <c r="Y486">
        <v>4</v>
      </c>
      <c r="Z486">
        <v>4</v>
      </c>
      <c r="AA486">
        <v>6</v>
      </c>
      <c r="AB486">
        <v>6</v>
      </c>
      <c r="AC486">
        <v>9</v>
      </c>
      <c r="AD486">
        <v>9</v>
      </c>
      <c r="AE486">
        <v>11</v>
      </c>
      <c r="AF486">
        <v>12</v>
      </c>
      <c r="AG486">
        <v>12</v>
      </c>
      <c r="AH486">
        <v>15</v>
      </c>
      <c r="AI486">
        <v>16</v>
      </c>
    </row>
    <row r="487" spans="1:35" x14ac:dyDescent="0.25">
      <c r="A487">
        <v>21100</v>
      </c>
      <c r="B487" t="str">
        <f>IF(A487=VLOOKUP(A487,Medidas_Base!$A$2:$L$67,1),VLOOKUP(A487,Medidas_Base!$A$2:$L$67,2),"SIN REGISTRO")</f>
        <v>SIN REGISTRO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5</v>
      </c>
      <c r="U487">
        <v>5</v>
      </c>
      <c r="V487">
        <v>5</v>
      </c>
      <c r="W487">
        <v>5</v>
      </c>
      <c r="X487">
        <v>6</v>
      </c>
      <c r="Y487">
        <v>6</v>
      </c>
      <c r="Z487">
        <v>6</v>
      </c>
      <c r="AA487">
        <v>10</v>
      </c>
      <c r="AB487">
        <v>11</v>
      </c>
      <c r="AC487">
        <v>11</v>
      </c>
      <c r="AD487">
        <v>13</v>
      </c>
      <c r="AE487">
        <v>13</v>
      </c>
      <c r="AF487">
        <v>15</v>
      </c>
      <c r="AG487">
        <v>17</v>
      </c>
      <c r="AH487">
        <v>17</v>
      </c>
      <c r="AI487">
        <v>17</v>
      </c>
    </row>
    <row r="488" spans="1:35" x14ac:dyDescent="0.25">
      <c r="A488">
        <v>21101</v>
      </c>
      <c r="B488" t="str">
        <f>IF(A488=VLOOKUP(A488,Medidas_Base!$A$2:$L$67,1),VLOOKUP(A488,Medidas_Base!$A$2:$L$67,2),"SIN REGISTRO")</f>
        <v>SIN REGISTRO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1</v>
      </c>
      <c r="AB488">
        <v>2</v>
      </c>
      <c r="AC488">
        <v>3</v>
      </c>
      <c r="AD488">
        <v>3</v>
      </c>
      <c r="AE488">
        <v>3</v>
      </c>
      <c r="AF488">
        <v>3</v>
      </c>
      <c r="AG488">
        <v>3</v>
      </c>
      <c r="AH488">
        <v>3</v>
      </c>
      <c r="AI488">
        <v>3</v>
      </c>
    </row>
    <row r="489" spans="1:35" x14ac:dyDescent="0.25">
      <c r="A489">
        <v>21102</v>
      </c>
      <c r="B489" t="str">
        <f>IF(A489=VLOOKUP(A489,Medidas_Base!$A$2:$L$67,1),VLOOKUP(A489,Medidas_Base!$A$2:$L$67,2),"SIN REGISTRO")</f>
        <v>SIN REGISTRO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</v>
      </c>
      <c r="X489">
        <v>3</v>
      </c>
      <c r="Y489">
        <v>4</v>
      </c>
      <c r="Z489">
        <v>7</v>
      </c>
      <c r="AA489">
        <v>8</v>
      </c>
      <c r="AB489">
        <v>8</v>
      </c>
      <c r="AC489">
        <v>8</v>
      </c>
      <c r="AD489">
        <v>9</v>
      </c>
      <c r="AE489">
        <v>9</v>
      </c>
      <c r="AF489">
        <v>11</v>
      </c>
      <c r="AG489">
        <v>12</v>
      </c>
      <c r="AH489">
        <v>14</v>
      </c>
      <c r="AI489">
        <v>14</v>
      </c>
    </row>
    <row r="490" spans="1:35" x14ac:dyDescent="0.25">
      <c r="A490">
        <v>21103</v>
      </c>
      <c r="B490" t="str">
        <f>IF(A490=VLOOKUP(A490,Medidas_Base!$A$2:$L$67,1),VLOOKUP(A490,Medidas_Base!$A$2:$L$67,2),"SIN REGISTRO")</f>
        <v>Nicolas Bravo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1</v>
      </c>
      <c r="AA490">
        <v>1</v>
      </c>
      <c r="AB490">
        <v>3</v>
      </c>
      <c r="AC490">
        <v>4</v>
      </c>
      <c r="AD490">
        <v>4</v>
      </c>
      <c r="AE490">
        <v>8</v>
      </c>
      <c r="AF490">
        <v>9</v>
      </c>
      <c r="AG490">
        <v>9</v>
      </c>
      <c r="AH490">
        <v>10</v>
      </c>
      <c r="AI490">
        <v>10</v>
      </c>
    </row>
    <row r="491" spans="1:35" x14ac:dyDescent="0.25">
      <c r="A491">
        <v>21104</v>
      </c>
      <c r="B491" t="str">
        <f>IF(A491=VLOOKUP(A491,Medidas_Base!$A$2:$L$67,1),VLOOKUP(A491,Medidas_Base!$A$2:$L$67,2),"SIN REGISTRO")</f>
        <v>SIN REGISTRO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2</v>
      </c>
      <c r="V491">
        <v>2</v>
      </c>
      <c r="W491">
        <v>5</v>
      </c>
      <c r="X491">
        <v>7</v>
      </c>
      <c r="Y491">
        <v>12</v>
      </c>
      <c r="Z491">
        <v>15</v>
      </c>
      <c r="AA491">
        <v>19</v>
      </c>
      <c r="AB491">
        <v>23</v>
      </c>
      <c r="AC491">
        <v>26</v>
      </c>
      <c r="AD491">
        <v>34</v>
      </c>
      <c r="AE491">
        <v>36</v>
      </c>
      <c r="AF491">
        <v>39</v>
      </c>
      <c r="AG491">
        <v>46</v>
      </c>
      <c r="AH491">
        <v>52</v>
      </c>
      <c r="AI491">
        <v>55</v>
      </c>
    </row>
    <row r="492" spans="1:35" x14ac:dyDescent="0.25">
      <c r="A492">
        <v>21105</v>
      </c>
      <c r="B492" t="str">
        <f>IF(A492=VLOOKUP(A492,Medidas_Base!$A$2:$L$67,1),VLOOKUP(A492,Medidas_Base!$A$2:$L$67,2),"SIN REGISTRO")</f>
        <v>SIN REGISTRO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1</v>
      </c>
      <c r="V492">
        <v>1</v>
      </c>
      <c r="W492">
        <v>3</v>
      </c>
      <c r="X492">
        <v>3</v>
      </c>
      <c r="Y492">
        <v>3</v>
      </c>
      <c r="Z492">
        <v>3</v>
      </c>
      <c r="AA492">
        <v>3</v>
      </c>
      <c r="AB492">
        <v>3</v>
      </c>
      <c r="AC492">
        <v>3</v>
      </c>
      <c r="AD492">
        <v>3</v>
      </c>
      <c r="AE492">
        <v>3</v>
      </c>
      <c r="AF492">
        <v>3</v>
      </c>
      <c r="AG492">
        <v>3</v>
      </c>
      <c r="AH492">
        <v>3</v>
      </c>
      <c r="AI492">
        <v>3</v>
      </c>
    </row>
    <row r="493" spans="1:35" x14ac:dyDescent="0.25">
      <c r="A493">
        <v>21106</v>
      </c>
      <c r="B493" t="str">
        <f>IF(A493=VLOOKUP(A493,Medidas_Base!$A$2:$L$67,1),VLOOKUP(A493,Medidas_Base!$A$2:$L$67,2),"SIN REGISTRO")</f>
        <v>SIN REGISTRO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3</v>
      </c>
      <c r="Q493">
        <v>3</v>
      </c>
      <c r="R493">
        <v>5</v>
      </c>
      <c r="S493">
        <v>8</v>
      </c>
      <c r="T493">
        <v>14</v>
      </c>
      <c r="U493">
        <v>18</v>
      </c>
      <c r="V493">
        <v>28</v>
      </c>
      <c r="W493">
        <v>38</v>
      </c>
      <c r="X493">
        <v>82</v>
      </c>
      <c r="Y493">
        <v>100</v>
      </c>
      <c r="Z493">
        <v>110</v>
      </c>
      <c r="AA493">
        <v>134</v>
      </c>
      <c r="AB493">
        <v>146</v>
      </c>
      <c r="AC493">
        <v>151</v>
      </c>
      <c r="AD493">
        <v>158</v>
      </c>
      <c r="AE493">
        <v>165</v>
      </c>
      <c r="AF493">
        <v>174</v>
      </c>
      <c r="AG493">
        <v>188</v>
      </c>
      <c r="AH493">
        <v>194</v>
      </c>
      <c r="AI493">
        <v>202</v>
      </c>
    </row>
    <row r="494" spans="1:35" x14ac:dyDescent="0.25">
      <c r="A494">
        <v>21107</v>
      </c>
      <c r="B494" t="str">
        <f>IF(A494=VLOOKUP(A494,Medidas_Base!$A$2:$L$67,1),VLOOKUP(A494,Medidas_Base!$A$2:$L$67,2),"SIN REGISTRO")</f>
        <v>SIN REGISTRO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2</v>
      </c>
      <c r="V494">
        <v>2</v>
      </c>
      <c r="W494">
        <v>2</v>
      </c>
      <c r="X494">
        <v>2</v>
      </c>
      <c r="Y494">
        <v>3</v>
      </c>
      <c r="Z494">
        <v>3</v>
      </c>
      <c r="AA494">
        <v>3</v>
      </c>
      <c r="AB494">
        <v>4</v>
      </c>
      <c r="AC494">
        <v>5</v>
      </c>
      <c r="AD494">
        <v>5</v>
      </c>
      <c r="AE494">
        <v>5</v>
      </c>
      <c r="AF494">
        <v>6</v>
      </c>
      <c r="AG494">
        <v>6</v>
      </c>
      <c r="AH494">
        <v>6</v>
      </c>
      <c r="AI494">
        <v>6</v>
      </c>
    </row>
    <row r="495" spans="1:35" x14ac:dyDescent="0.25">
      <c r="A495">
        <v>21108</v>
      </c>
      <c r="B495" t="str">
        <f>IF(A495=VLOOKUP(A495,Medidas_Base!$A$2:$L$67,1),VLOOKUP(A495,Medidas_Base!$A$2:$L$67,2),"SIN REGISTRO")</f>
        <v>SIN REGISTRO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2</v>
      </c>
      <c r="U495">
        <v>3</v>
      </c>
      <c r="V495">
        <v>3</v>
      </c>
      <c r="W495">
        <v>3</v>
      </c>
      <c r="X495">
        <v>16</v>
      </c>
      <c r="Y495">
        <v>18</v>
      </c>
      <c r="Z495">
        <v>19</v>
      </c>
      <c r="AA495">
        <v>19</v>
      </c>
      <c r="AB495">
        <v>23</v>
      </c>
      <c r="AC495">
        <v>31</v>
      </c>
      <c r="AD495">
        <v>40</v>
      </c>
      <c r="AE495">
        <v>48</v>
      </c>
      <c r="AF495">
        <v>51</v>
      </c>
      <c r="AG495">
        <v>55</v>
      </c>
      <c r="AH495">
        <v>60</v>
      </c>
      <c r="AI495">
        <v>62</v>
      </c>
    </row>
    <row r="496" spans="1:35" x14ac:dyDescent="0.25">
      <c r="A496">
        <v>21109</v>
      </c>
      <c r="B496" t="str">
        <f>IF(A496=VLOOKUP(A496,Medidas_Base!$A$2:$L$67,1),VLOOKUP(A496,Medidas_Base!$A$2:$L$67,2),"SIN REGISTRO")</f>
        <v>SIN REGISTRO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3</v>
      </c>
      <c r="Y496">
        <v>3</v>
      </c>
      <c r="Z496">
        <v>3</v>
      </c>
      <c r="AA496">
        <v>3</v>
      </c>
      <c r="AB496">
        <v>4</v>
      </c>
      <c r="AC496">
        <v>5</v>
      </c>
      <c r="AD496">
        <v>6</v>
      </c>
      <c r="AE496">
        <v>6</v>
      </c>
      <c r="AF496">
        <v>7</v>
      </c>
      <c r="AG496">
        <v>7</v>
      </c>
      <c r="AH496">
        <v>7</v>
      </c>
      <c r="AI496">
        <v>9</v>
      </c>
    </row>
    <row r="497" spans="1:35" x14ac:dyDescent="0.25">
      <c r="A497">
        <v>21110</v>
      </c>
      <c r="B497" t="str">
        <f>IF(A497=VLOOKUP(A497,Medidas_Base!$A$2:$L$67,1),VLOOKUP(A497,Medidas_Base!$A$2:$L$67,2),"SIN REGISTRO")</f>
        <v>SIN REGISTRO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1</v>
      </c>
      <c r="T497">
        <v>2</v>
      </c>
      <c r="U497">
        <v>6</v>
      </c>
      <c r="V497">
        <v>8</v>
      </c>
      <c r="W497">
        <v>11</v>
      </c>
      <c r="X497">
        <v>16</v>
      </c>
      <c r="Y497">
        <v>18</v>
      </c>
      <c r="Z497">
        <v>22</v>
      </c>
      <c r="AA497">
        <v>31</v>
      </c>
      <c r="AB497">
        <v>41</v>
      </c>
      <c r="AC497">
        <v>63</v>
      </c>
      <c r="AD497">
        <v>77</v>
      </c>
      <c r="AE497">
        <v>93</v>
      </c>
      <c r="AF497">
        <v>99</v>
      </c>
      <c r="AG497">
        <v>104</v>
      </c>
      <c r="AH497">
        <v>110</v>
      </c>
      <c r="AI497">
        <v>113</v>
      </c>
    </row>
    <row r="498" spans="1:35" x14ac:dyDescent="0.25">
      <c r="A498">
        <v>21111</v>
      </c>
      <c r="B498" t="str">
        <f>IF(A498=VLOOKUP(A498,Medidas_Base!$A$2:$L$67,1),VLOOKUP(A498,Medidas_Base!$A$2:$L$67,2),"SIN REGISTRO")</f>
        <v>SIN REGISTRO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1</v>
      </c>
      <c r="Z498">
        <v>1</v>
      </c>
      <c r="AA498">
        <v>2</v>
      </c>
      <c r="AB498">
        <v>3</v>
      </c>
      <c r="AC498">
        <v>5</v>
      </c>
      <c r="AD498">
        <v>5</v>
      </c>
      <c r="AE498">
        <v>5</v>
      </c>
      <c r="AF498">
        <v>5</v>
      </c>
      <c r="AG498">
        <v>6</v>
      </c>
      <c r="AH498">
        <v>6</v>
      </c>
      <c r="AI498">
        <v>6</v>
      </c>
    </row>
    <row r="499" spans="1:35" x14ac:dyDescent="0.25">
      <c r="A499">
        <v>21112</v>
      </c>
      <c r="B499" t="str">
        <f>IF(A499=VLOOKUP(A499,Medidas_Base!$A$2:$L$67,1),VLOOKUP(A499,Medidas_Base!$A$2:$L$67,2),"SIN REGISTRO")</f>
        <v>SIN REGISTRO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4</v>
      </c>
      <c r="AB499">
        <v>4</v>
      </c>
      <c r="AC499">
        <v>4</v>
      </c>
      <c r="AD499">
        <v>5</v>
      </c>
      <c r="AE499">
        <v>5</v>
      </c>
      <c r="AF499">
        <v>5</v>
      </c>
      <c r="AG499">
        <v>6</v>
      </c>
      <c r="AH499">
        <v>6</v>
      </c>
      <c r="AI499">
        <v>8</v>
      </c>
    </row>
    <row r="500" spans="1:35" x14ac:dyDescent="0.25">
      <c r="A500">
        <v>21113</v>
      </c>
      <c r="B500" t="str">
        <f>IF(A500=VLOOKUP(A500,Medidas_Base!$A$2:$L$67,1),VLOOKUP(A500,Medidas_Base!$A$2:$L$67,2),"SIN REGISTRO")</f>
        <v>SIN REGISTRO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2</v>
      </c>
      <c r="W500">
        <v>2</v>
      </c>
      <c r="X500">
        <v>2</v>
      </c>
      <c r="Y500">
        <v>3</v>
      </c>
      <c r="Z500">
        <v>3</v>
      </c>
      <c r="AA500">
        <v>4</v>
      </c>
      <c r="AB500">
        <v>6</v>
      </c>
      <c r="AC500">
        <v>6</v>
      </c>
      <c r="AD500">
        <v>10</v>
      </c>
      <c r="AE500">
        <v>10</v>
      </c>
      <c r="AF500">
        <v>10</v>
      </c>
      <c r="AG500">
        <v>10</v>
      </c>
      <c r="AH500">
        <v>10</v>
      </c>
      <c r="AI500">
        <v>10</v>
      </c>
    </row>
    <row r="501" spans="1:35" x14ac:dyDescent="0.25">
      <c r="A501">
        <v>21114</v>
      </c>
      <c r="B501" t="str">
        <f>IF(A501=VLOOKUP(A501,Medidas_Base!$A$2:$L$67,1),VLOOKUP(A501,Medidas_Base!$A$2:$L$67,2),"SIN REGISTRO")</f>
        <v>SIN REGISTRO</v>
      </c>
      <c r="C501">
        <v>1</v>
      </c>
      <c r="D501">
        <v>3</v>
      </c>
      <c r="E501">
        <v>5</v>
      </c>
      <c r="F501">
        <v>7</v>
      </c>
      <c r="G501">
        <v>9</v>
      </c>
      <c r="H501">
        <v>11</v>
      </c>
      <c r="I501">
        <v>11</v>
      </c>
      <c r="J501">
        <v>12</v>
      </c>
      <c r="K501">
        <v>21</v>
      </c>
      <c r="L501">
        <v>23</v>
      </c>
      <c r="M501">
        <v>54</v>
      </c>
      <c r="N501">
        <v>143</v>
      </c>
      <c r="O501">
        <v>294</v>
      </c>
      <c r="P501">
        <v>524</v>
      </c>
      <c r="Q501">
        <v>713</v>
      </c>
      <c r="R501">
        <v>967</v>
      </c>
      <c r="S501">
        <v>1191</v>
      </c>
      <c r="T501">
        <v>1471</v>
      </c>
      <c r="U501">
        <v>1901</v>
      </c>
      <c r="V501">
        <v>2693</v>
      </c>
      <c r="W501">
        <v>3975</v>
      </c>
      <c r="X501">
        <v>5532</v>
      </c>
      <c r="Y501">
        <v>7173</v>
      </c>
      <c r="Z501">
        <v>9833</v>
      </c>
      <c r="AA501">
        <v>12544</v>
      </c>
      <c r="AB501">
        <v>15844</v>
      </c>
      <c r="AC501">
        <v>18772</v>
      </c>
      <c r="AD501">
        <v>21572</v>
      </c>
      <c r="AE501">
        <v>24323</v>
      </c>
      <c r="AF501">
        <v>27056</v>
      </c>
      <c r="AG501">
        <v>29550</v>
      </c>
      <c r="AH501">
        <v>31946</v>
      </c>
      <c r="AI501">
        <v>33828</v>
      </c>
    </row>
    <row r="502" spans="1:35" x14ac:dyDescent="0.25">
      <c r="A502">
        <v>21115</v>
      </c>
      <c r="B502" t="str">
        <f>IF(A502=VLOOKUP(A502,Medidas_Base!$A$2:$L$67,1),VLOOKUP(A502,Medidas_Base!$A$2:$L$67,2),"SIN REGISTRO")</f>
        <v>SIN REGISTRO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</v>
      </c>
      <c r="S502">
        <v>4</v>
      </c>
      <c r="T502">
        <v>4</v>
      </c>
      <c r="U502">
        <v>5</v>
      </c>
      <c r="V502">
        <v>6</v>
      </c>
      <c r="W502">
        <v>8</v>
      </c>
      <c r="X502">
        <v>14</v>
      </c>
      <c r="Y502">
        <v>15</v>
      </c>
      <c r="Z502">
        <v>17</v>
      </c>
      <c r="AA502">
        <v>20</v>
      </c>
      <c r="AB502">
        <v>24</v>
      </c>
      <c r="AC502">
        <v>32</v>
      </c>
      <c r="AD502">
        <v>36</v>
      </c>
      <c r="AE502">
        <v>44</v>
      </c>
      <c r="AF502">
        <v>52</v>
      </c>
      <c r="AG502">
        <v>58</v>
      </c>
      <c r="AH502">
        <v>60</v>
      </c>
      <c r="AI502">
        <v>62</v>
      </c>
    </row>
    <row r="503" spans="1:35" x14ac:dyDescent="0.25">
      <c r="A503">
        <v>21116</v>
      </c>
      <c r="B503" t="str">
        <f>IF(A503=VLOOKUP(A503,Medidas_Base!$A$2:$L$67,1),VLOOKUP(A503,Medidas_Base!$A$2:$L$67,2),"SIN REGISTRO")</f>
        <v>SIN REGISTRO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3</v>
      </c>
      <c r="R503">
        <v>3</v>
      </c>
      <c r="S503">
        <v>3</v>
      </c>
      <c r="T503">
        <v>3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5</v>
      </c>
      <c r="AB503">
        <v>5</v>
      </c>
      <c r="AC503">
        <v>8</v>
      </c>
      <c r="AD503">
        <v>10</v>
      </c>
      <c r="AE503">
        <v>10</v>
      </c>
      <c r="AF503">
        <v>11</v>
      </c>
      <c r="AG503">
        <v>11</v>
      </c>
      <c r="AH503">
        <v>11</v>
      </c>
      <c r="AI503">
        <v>12</v>
      </c>
    </row>
    <row r="504" spans="1:35" x14ac:dyDescent="0.25">
      <c r="A504">
        <v>21117</v>
      </c>
      <c r="B504" t="str">
        <f>IF(A504=VLOOKUP(A504,Medidas_Base!$A$2:$L$67,1),VLOOKUP(A504,Medidas_Base!$A$2:$L$67,2),"SIN REGISTRO")</f>
        <v>SIN REGISTRO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2</v>
      </c>
      <c r="T504">
        <v>2</v>
      </c>
      <c r="U504">
        <v>4</v>
      </c>
      <c r="V504">
        <v>5</v>
      </c>
      <c r="W504">
        <v>7</v>
      </c>
      <c r="X504">
        <v>13</v>
      </c>
      <c r="Y504">
        <v>14</v>
      </c>
      <c r="Z504">
        <v>19</v>
      </c>
      <c r="AA504">
        <v>22</v>
      </c>
      <c r="AB504">
        <v>28</v>
      </c>
      <c r="AC504">
        <v>34</v>
      </c>
      <c r="AD504">
        <v>39</v>
      </c>
      <c r="AE504">
        <v>51</v>
      </c>
      <c r="AF504">
        <v>51</v>
      </c>
      <c r="AG504">
        <v>54</v>
      </c>
      <c r="AH504">
        <v>63</v>
      </c>
      <c r="AI504">
        <v>70</v>
      </c>
    </row>
    <row r="505" spans="1:35" x14ac:dyDescent="0.25">
      <c r="A505">
        <v>21118</v>
      </c>
      <c r="B505" t="str">
        <f>IF(A505=VLOOKUP(A505,Medidas_Base!$A$2:$L$67,1),VLOOKUP(A505,Medidas_Base!$A$2:$L$67,2),"SIN REGISTRO")</f>
        <v>SIN REGISTRO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2</v>
      </c>
      <c r="T505">
        <v>8</v>
      </c>
      <c r="U505">
        <v>8</v>
      </c>
      <c r="V505">
        <v>9</v>
      </c>
      <c r="W505">
        <v>14</v>
      </c>
      <c r="X505">
        <v>17</v>
      </c>
      <c r="Y505">
        <v>21</v>
      </c>
      <c r="Z505">
        <v>25</v>
      </c>
      <c r="AA505">
        <v>26</v>
      </c>
      <c r="AB505">
        <v>34</v>
      </c>
      <c r="AC505">
        <v>35</v>
      </c>
      <c r="AD505">
        <v>37</v>
      </c>
      <c r="AE505">
        <v>39</v>
      </c>
      <c r="AF505">
        <v>40</v>
      </c>
      <c r="AG505">
        <v>45</v>
      </c>
      <c r="AH505">
        <v>47</v>
      </c>
      <c r="AI505">
        <v>50</v>
      </c>
    </row>
    <row r="506" spans="1:35" x14ac:dyDescent="0.25">
      <c r="A506">
        <v>21119</v>
      </c>
      <c r="B506" t="str">
        <f>IF(A506=VLOOKUP(A506,Medidas_Base!$A$2:$L$67,1),VLOOKUP(A506,Medidas_Base!$A$2:$L$67,2),"SIN REGISTRO")</f>
        <v>SIN REGISTRO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11</v>
      </c>
      <c r="N506">
        <v>45</v>
      </c>
      <c r="O506">
        <v>78</v>
      </c>
      <c r="P506">
        <v>103</v>
      </c>
      <c r="Q506">
        <v>118</v>
      </c>
      <c r="R506">
        <v>134</v>
      </c>
      <c r="S506">
        <v>148</v>
      </c>
      <c r="T506">
        <v>180</v>
      </c>
      <c r="U506">
        <v>198</v>
      </c>
      <c r="V506">
        <v>222</v>
      </c>
      <c r="W506">
        <v>307</v>
      </c>
      <c r="X506">
        <v>366</v>
      </c>
      <c r="Y506">
        <v>450</v>
      </c>
      <c r="Z506">
        <v>564</v>
      </c>
      <c r="AA506">
        <v>721</v>
      </c>
      <c r="AB506">
        <v>864</v>
      </c>
      <c r="AC506">
        <v>983</v>
      </c>
      <c r="AD506">
        <v>1075</v>
      </c>
      <c r="AE506">
        <v>1201</v>
      </c>
      <c r="AF506">
        <v>1308</v>
      </c>
      <c r="AG506">
        <v>1410</v>
      </c>
      <c r="AH506">
        <v>1549</v>
      </c>
      <c r="AI506">
        <v>1622</v>
      </c>
    </row>
    <row r="507" spans="1:35" x14ac:dyDescent="0.25">
      <c r="A507">
        <v>21120</v>
      </c>
      <c r="B507" t="str">
        <f>IF(A507=VLOOKUP(A507,Medidas_Base!$A$2:$L$67,1),VLOOKUP(A507,Medidas_Base!$A$2:$L$67,2),"SIN REGISTRO")</f>
        <v>San Antonio CaÃ±ada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</v>
      </c>
      <c r="X507">
        <v>3</v>
      </c>
      <c r="Y507">
        <v>3</v>
      </c>
      <c r="Z507">
        <v>4</v>
      </c>
      <c r="AA507">
        <v>4</v>
      </c>
      <c r="AB507">
        <v>5</v>
      </c>
      <c r="AC507">
        <v>5</v>
      </c>
      <c r="AD507">
        <v>5</v>
      </c>
      <c r="AE507">
        <v>5</v>
      </c>
      <c r="AF507">
        <v>5</v>
      </c>
      <c r="AG507">
        <v>6</v>
      </c>
      <c r="AH507">
        <v>6</v>
      </c>
      <c r="AI507">
        <v>6</v>
      </c>
    </row>
    <row r="508" spans="1:35" x14ac:dyDescent="0.25">
      <c r="A508">
        <v>21121</v>
      </c>
      <c r="B508" t="str">
        <f>IF(A508=VLOOKUP(A508,Medidas_Base!$A$2:$L$67,1),VLOOKUP(A508,Medidas_Base!$A$2:$L$67,2),"SIN REGISTRO")</f>
        <v>SIN REGISTRO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</row>
    <row r="509" spans="1:35" x14ac:dyDescent="0.25">
      <c r="A509">
        <v>21122</v>
      </c>
      <c r="B509" t="str">
        <f>IF(A509=VLOOKUP(A509,Medidas_Base!$A$2:$L$67,1),VLOOKUP(A509,Medidas_Base!$A$2:$L$67,2),"SIN REGISTRO")</f>
        <v>SIN REGISTRO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</v>
      </c>
      <c r="T509">
        <v>5</v>
      </c>
      <c r="U509">
        <v>5</v>
      </c>
      <c r="V509">
        <v>9</v>
      </c>
      <c r="W509">
        <v>11</v>
      </c>
      <c r="X509">
        <v>12</v>
      </c>
      <c r="Y509">
        <v>13</v>
      </c>
      <c r="Z509">
        <v>17</v>
      </c>
      <c r="AA509">
        <v>19</v>
      </c>
      <c r="AB509">
        <v>21</v>
      </c>
      <c r="AC509">
        <v>22</v>
      </c>
      <c r="AD509">
        <v>25</v>
      </c>
      <c r="AE509">
        <v>27</v>
      </c>
      <c r="AF509">
        <v>27</v>
      </c>
      <c r="AG509">
        <v>32</v>
      </c>
      <c r="AH509">
        <v>34</v>
      </c>
      <c r="AI509">
        <v>34</v>
      </c>
    </row>
    <row r="510" spans="1:35" x14ac:dyDescent="0.25">
      <c r="A510">
        <v>21123</v>
      </c>
      <c r="B510" t="str">
        <f>IF(A510=VLOOKUP(A510,Medidas_Base!$A$2:$L$67,1),VLOOKUP(A510,Medidas_Base!$A$2:$L$67,2),"SIN REGISTRO")</f>
        <v>SIN REGISTRO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2</v>
      </c>
      <c r="AF510">
        <v>2</v>
      </c>
      <c r="AG510">
        <v>2</v>
      </c>
      <c r="AH510">
        <v>2</v>
      </c>
      <c r="AI510">
        <v>3</v>
      </c>
    </row>
    <row r="511" spans="1:35" x14ac:dyDescent="0.25">
      <c r="A511">
        <v>21124</v>
      </c>
      <c r="B511" t="str">
        <f>IF(A511=VLOOKUP(A511,Medidas_Base!$A$2:$L$67,1),VLOOKUP(A511,Medidas_Base!$A$2:$L$67,2),"SIN REGISTRO")</f>
        <v>San Gabriel Chilac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1</v>
      </c>
      <c r="Q511">
        <v>2</v>
      </c>
      <c r="R511">
        <v>3</v>
      </c>
      <c r="S511">
        <v>4</v>
      </c>
      <c r="T511">
        <v>4</v>
      </c>
      <c r="U511">
        <v>6</v>
      </c>
      <c r="V511">
        <v>7</v>
      </c>
      <c r="W511">
        <v>8</v>
      </c>
      <c r="X511">
        <v>10</v>
      </c>
      <c r="Y511">
        <v>12</v>
      </c>
      <c r="Z511">
        <v>15</v>
      </c>
      <c r="AA511">
        <v>16</v>
      </c>
      <c r="AB511">
        <v>18</v>
      </c>
      <c r="AC511">
        <v>20</v>
      </c>
      <c r="AD511">
        <v>22</v>
      </c>
      <c r="AE511">
        <v>22</v>
      </c>
      <c r="AF511">
        <v>25</v>
      </c>
      <c r="AG511">
        <v>25</v>
      </c>
      <c r="AH511">
        <v>27</v>
      </c>
      <c r="AI511">
        <v>27</v>
      </c>
    </row>
    <row r="512" spans="1:35" x14ac:dyDescent="0.25">
      <c r="A512">
        <v>21125</v>
      </c>
      <c r="B512" t="str">
        <f>IF(A512=VLOOKUP(A512,Medidas_Base!$A$2:$L$67,1),VLOOKUP(A512,Medidas_Base!$A$2:$L$67,2),"SIN REGISTRO")</f>
        <v>SIN REGISTRO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  <c r="U512">
        <v>3</v>
      </c>
      <c r="V512">
        <v>4</v>
      </c>
      <c r="W512">
        <v>6</v>
      </c>
      <c r="X512">
        <v>7</v>
      </c>
      <c r="Y512">
        <v>11</v>
      </c>
      <c r="Z512">
        <v>11</v>
      </c>
      <c r="AA512">
        <v>13</v>
      </c>
      <c r="AB512">
        <v>17</v>
      </c>
      <c r="AC512">
        <v>19</v>
      </c>
      <c r="AD512">
        <v>21</v>
      </c>
      <c r="AE512">
        <v>26</v>
      </c>
      <c r="AF512">
        <v>29</v>
      </c>
      <c r="AG512">
        <v>34</v>
      </c>
      <c r="AH512">
        <v>34</v>
      </c>
      <c r="AI512">
        <v>36</v>
      </c>
    </row>
    <row r="513" spans="1:35" x14ac:dyDescent="0.25">
      <c r="A513">
        <v>21126</v>
      </c>
      <c r="B513" t="str">
        <f>IF(A513=VLOOKUP(A513,Medidas_Base!$A$2:$L$67,1),VLOOKUP(A513,Medidas_Base!$A$2:$L$67,2),"SIN REGISTRO")</f>
        <v>SIN REGISTRO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3</v>
      </c>
      <c r="AD513">
        <v>4</v>
      </c>
      <c r="AE513">
        <v>4</v>
      </c>
      <c r="AF513">
        <v>4</v>
      </c>
      <c r="AG513">
        <v>5</v>
      </c>
      <c r="AH513">
        <v>6</v>
      </c>
      <c r="AI513">
        <v>6</v>
      </c>
    </row>
    <row r="514" spans="1:35" x14ac:dyDescent="0.25">
      <c r="A514">
        <v>21127</v>
      </c>
      <c r="B514" t="str">
        <f>IF(A514=VLOOKUP(A514,Medidas_Base!$A$2:$L$67,1),VLOOKUP(A514,Medidas_Base!$A$2:$L$67,2),"SIN REGISTRO")</f>
        <v>SIN REGISTRO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1</v>
      </c>
      <c r="X514">
        <v>2</v>
      </c>
      <c r="Y514">
        <v>2</v>
      </c>
      <c r="Z514">
        <v>3</v>
      </c>
      <c r="AA514">
        <v>3</v>
      </c>
      <c r="AB514">
        <v>3</v>
      </c>
      <c r="AC514">
        <v>4</v>
      </c>
      <c r="AD514">
        <v>4</v>
      </c>
      <c r="AE514">
        <v>5</v>
      </c>
      <c r="AF514">
        <v>5</v>
      </c>
      <c r="AG514">
        <v>5</v>
      </c>
      <c r="AH514">
        <v>5</v>
      </c>
      <c r="AI514">
        <v>5</v>
      </c>
    </row>
    <row r="515" spans="1:35" x14ac:dyDescent="0.25">
      <c r="A515">
        <v>21128</v>
      </c>
      <c r="B515" t="str">
        <f>IF(A515=VLOOKUP(A515,Medidas_Base!$A$2:$L$67,1),VLOOKUP(A515,Medidas_Base!$A$2:$L$67,2),"SIN REGISTRO")</f>
        <v>SIN REGISTRO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3</v>
      </c>
      <c r="W515">
        <v>3</v>
      </c>
      <c r="X515">
        <v>3</v>
      </c>
      <c r="Y515">
        <v>3</v>
      </c>
      <c r="Z515">
        <v>5</v>
      </c>
      <c r="AA515">
        <v>8</v>
      </c>
      <c r="AB515">
        <v>11</v>
      </c>
      <c r="AC515">
        <v>14</v>
      </c>
      <c r="AD515">
        <v>16</v>
      </c>
      <c r="AE515">
        <v>17</v>
      </c>
      <c r="AF515">
        <v>21</v>
      </c>
      <c r="AG515">
        <v>27</v>
      </c>
      <c r="AH515">
        <v>28</v>
      </c>
      <c r="AI515">
        <v>31</v>
      </c>
    </row>
    <row r="516" spans="1:35" x14ac:dyDescent="0.25">
      <c r="A516">
        <v>21129</v>
      </c>
      <c r="B516" t="str">
        <f>IF(A516=VLOOKUP(A516,Medidas_Base!$A$2:$L$67,1),VLOOKUP(A516,Medidas_Base!$A$2:$L$67,2),"SIN REGISTRO")</f>
        <v>San Jose Miahuatlan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1</v>
      </c>
      <c r="W516">
        <v>2</v>
      </c>
      <c r="X516">
        <v>2</v>
      </c>
      <c r="Y516">
        <v>3</v>
      </c>
      <c r="Z516">
        <v>3</v>
      </c>
      <c r="AA516">
        <v>4</v>
      </c>
      <c r="AB516">
        <v>5</v>
      </c>
      <c r="AC516">
        <v>6</v>
      </c>
      <c r="AD516">
        <v>7</v>
      </c>
      <c r="AE516">
        <v>8</v>
      </c>
      <c r="AF516">
        <v>9</v>
      </c>
      <c r="AG516">
        <v>9</v>
      </c>
      <c r="AH516">
        <v>9</v>
      </c>
      <c r="AI516">
        <v>9</v>
      </c>
    </row>
    <row r="517" spans="1:35" x14ac:dyDescent="0.25">
      <c r="A517">
        <v>21130</v>
      </c>
      <c r="B517" t="str">
        <f>IF(A517=VLOOKUP(A517,Medidas_Base!$A$2:$L$67,1),VLOOKUP(A517,Medidas_Base!$A$2:$L$67,2),"SIN REGISTRO")</f>
        <v>SIN REGISTRO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3</v>
      </c>
      <c r="AA517">
        <v>7</v>
      </c>
      <c r="AB517">
        <v>8</v>
      </c>
      <c r="AC517">
        <v>10</v>
      </c>
      <c r="AD517">
        <v>13</v>
      </c>
      <c r="AE517">
        <v>14</v>
      </c>
      <c r="AF517">
        <v>17</v>
      </c>
      <c r="AG517">
        <v>18</v>
      </c>
      <c r="AH517">
        <v>19</v>
      </c>
      <c r="AI517">
        <v>19</v>
      </c>
    </row>
    <row r="518" spans="1:35" x14ac:dyDescent="0.25">
      <c r="A518">
        <v>21131</v>
      </c>
      <c r="B518" t="str">
        <f>IF(A518=VLOOKUP(A518,Medidas_Base!$A$2:$L$67,1),VLOOKUP(A518,Medidas_Base!$A$2:$L$67,2),"SIN REGISTRO")</f>
        <v>SIN REGISTRO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2</v>
      </c>
      <c r="AI518">
        <v>2</v>
      </c>
    </row>
    <row r="519" spans="1:35" x14ac:dyDescent="0.25">
      <c r="A519">
        <v>21132</v>
      </c>
      <c r="B519" t="str">
        <f>IF(A519=VLOOKUP(A519,Medidas_Base!$A$2:$L$67,1),VLOOKUP(A519,Medidas_Base!$A$2:$L$67,2),"SIN REGISTRO")</f>
        <v>SIN REGISTRO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3</v>
      </c>
      <c r="Q519">
        <v>7</v>
      </c>
      <c r="R519">
        <v>15</v>
      </c>
      <c r="S519">
        <v>28</v>
      </c>
      <c r="T519">
        <v>43</v>
      </c>
      <c r="U519">
        <v>75</v>
      </c>
      <c r="V519">
        <v>109</v>
      </c>
      <c r="W519">
        <v>156</v>
      </c>
      <c r="X519">
        <v>217</v>
      </c>
      <c r="Y519">
        <v>285</v>
      </c>
      <c r="Z519">
        <v>366</v>
      </c>
      <c r="AA519">
        <v>450</v>
      </c>
      <c r="AB519">
        <v>538</v>
      </c>
      <c r="AC519">
        <v>607</v>
      </c>
      <c r="AD519">
        <v>680</v>
      </c>
      <c r="AE519">
        <v>780</v>
      </c>
      <c r="AF519">
        <v>876</v>
      </c>
      <c r="AG519">
        <v>947</v>
      </c>
      <c r="AH519">
        <v>1013</v>
      </c>
      <c r="AI519">
        <v>1068</v>
      </c>
    </row>
    <row r="520" spans="1:35" x14ac:dyDescent="0.25">
      <c r="A520">
        <v>21133</v>
      </c>
      <c r="B520" t="str">
        <f>IF(A520=VLOOKUP(A520,Medidas_Base!$A$2:$L$67,1),VLOOKUP(A520,Medidas_Base!$A$2:$L$67,2),"SIN REGISTRO")</f>
        <v>SIN REGISTRO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1</v>
      </c>
      <c r="AG520">
        <v>2</v>
      </c>
      <c r="AH520">
        <v>2</v>
      </c>
      <c r="AI520">
        <v>4</v>
      </c>
    </row>
    <row r="521" spans="1:35" x14ac:dyDescent="0.25">
      <c r="A521">
        <v>21134</v>
      </c>
      <c r="B521" t="str">
        <f>IF(A521=VLOOKUP(A521,Medidas_Base!$A$2:$L$67,1),VLOOKUP(A521,Medidas_Base!$A$2:$L$67,2),"SIN REGISTRO")</f>
        <v>SIN REGISTRO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2</v>
      </c>
      <c r="S521">
        <v>5</v>
      </c>
      <c r="T521">
        <v>8</v>
      </c>
      <c r="U521">
        <v>9</v>
      </c>
      <c r="V521">
        <v>11</v>
      </c>
      <c r="W521">
        <v>11</v>
      </c>
      <c r="X521">
        <v>17</v>
      </c>
      <c r="Y521">
        <v>18</v>
      </c>
      <c r="Z521">
        <v>23</v>
      </c>
      <c r="AA521">
        <v>30</v>
      </c>
      <c r="AB521">
        <v>33</v>
      </c>
      <c r="AC521">
        <v>34</v>
      </c>
      <c r="AD521">
        <v>44</v>
      </c>
      <c r="AE521">
        <v>47</v>
      </c>
      <c r="AF521">
        <v>51</v>
      </c>
      <c r="AG521">
        <v>56</v>
      </c>
      <c r="AH521">
        <v>61</v>
      </c>
      <c r="AI521">
        <v>63</v>
      </c>
    </row>
    <row r="522" spans="1:35" x14ac:dyDescent="0.25">
      <c r="A522">
        <v>21135</v>
      </c>
      <c r="B522" t="str">
        <f>IF(A522=VLOOKUP(A522,Medidas_Base!$A$2:$L$67,1),VLOOKUP(A522,Medidas_Base!$A$2:$L$67,2),"SIN REGISTRO")</f>
        <v>SIN REGISTRO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3</v>
      </c>
      <c r="AB522">
        <v>3</v>
      </c>
      <c r="AC522">
        <v>3</v>
      </c>
      <c r="AD522">
        <v>3</v>
      </c>
      <c r="AE522">
        <v>3</v>
      </c>
      <c r="AF522">
        <v>3</v>
      </c>
      <c r="AG522">
        <v>3</v>
      </c>
      <c r="AH522">
        <v>3</v>
      </c>
      <c r="AI522">
        <v>3</v>
      </c>
    </row>
    <row r="523" spans="1:35" x14ac:dyDescent="0.25">
      <c r="A523">
        <v>21136</v>
      </c>
      <c r="B523" t="str">
        <f>IF(A523=VLOOKUP(A523,Medidas_Base!$A$2:$L$67,1),VLOOKUP(A523,Medidas_Base!$A$2:$L$67,2),"SIN REGISTRO")</f>
        <v>SIN REGISTRO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2</v>
      </c>
      <c r="Q523">
        <v>2</v>
      </c>
      <c r="R523">
        <v>3</v>
      </c>
      <c r="S523">
        <v>7</v>
      </c>
      <c r="T523">
        <v>8</v>
      </c>
      <c r="U523">
        <v>9</v>
      </c>
      <c r="V523">
        <v>10</v>
      </c>
      <c r="W523">
        <v>14</v>
      </c>
      <c r="X523">
        <v>18</v>
      </c>
      <c r="Y523">
        <v>20</v>
      </c>
      <c r="Z523">
        <v>23</v>
      </c>
      <c r="AA523">
        <v>25</v>
      </c>
      <c r="AB523">
        <v>28</v>
      </c>
      <c r="AC523">
        <v>30</v>
      </c>
      <c r="AD523">
        <v>33</v>
      </c>
      <c r="AE523">
        <v>37</v>
      </c>
      <c r="AF523">
        <v>42</v>
      </c>
      <c r="AG523">
        <v>44</v>
      </c>
      <c r="AH523">
        <v>45</v>
      </c>
      <c r="AI523">
        <v>47</v>
      </c>
    </row>
    <row r="524" spans="1:35" x14ac:dyDescent="0.25">
      <c r="A524">
        <v>21137</v>
      </c>
      <c r="B524" t="str">
        <f>IF(A524=VLOOKUP(A524,Medidas_Base!$A$2:$L$67,1),VLOOKUP(A524,Medidas_Base!$A$2:$L$67,2),"SIN REGISTRO")</f>
        <v>SIN REGISTRO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3</v>
      </c>
      <c r="Y524">
        <v>6</v>
      </c>
      <c r="Z524">
        <v>7</v>
      </c>
      <c r="AA524">
        <v>11</v>
      </c>
      <c r="AB524">
        <v>14</v>
      </c>
      <c r="AC524">
        <v>18</v>
      </c>
      <c r="AD524">
        <v>21</v>
      </c>
      <c r="AE524">
        <v>24</v>
      </c>
      <c r="AF524">
        <v>29</v>
      </c>
      <c r="AG524">
        <v>33</v>
      </c>
      <c r="AH524">
        <v>33</v>
      </c>
      <c r="AI524">
        <v>36</v>
      </c>
    </row>
    <row r="525" spans="1:35" x14ac:dyDescent="0.25">
      <c r="A525">
        <v>21138</v>
      </c>
      <c r="B525" t="str">
        <f>IF(A525=VLOOKUP(A525,Medidas_Base!$A$2:$L$67,1),VLOOKUP(A525,Medidas_Base!$A$2:$L$67,2),"SIN REGISTRO")</f>
        <v>SIN REGISTRO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2</v>
      </c>
      <c r="T525">
        <v>4</v>
      </c>
      <c r="U525">
        <v>7</v>
      </c>
      <c r="V525">
        <v>8</v>
      </c>
      <c r="W525">
        <v>9</v>
      </c>
      <c r="X525">
        <v>12</v>
      </c>
      <c r="Y525">
        <v>13</v>
      </c>
      <c r="Z525">
        <v>13</v>
      </c>
      <c r="AA525">
        <v>14</v>
      </c>
      <c r="AB525">
        <v>20</v>
      </c>
      <c r="AC525">
        <v>21</v>
      </c>
      <c r="AD525">
        <v>22</v>
      </c>
      <c r="AE525">
        <v>23</v>
      </c>
      <c r="AF525">
        <v>26</v>
      </c>
      <c r="AG525">
        <v>26</v>
      </c>
      <c r="AH525">
        <v>27</v>
      </c>
      <c r="AI525">
        <v>29</v>
      </c>
    </row>
    <row r="526" spans="1:35" x14ac:dyDescent="0.25">
      <c r="A526">
        <v>21139</v>
      </c>
      <c r="B526" t="str">
        <f>IF(A526=VLOOKUP(A526,Medidas_Base!$A$2:$L$67,1),VLOOKUP(A526,Medidas_Base!$A$2:$L$67,2),"SIN REGISTRO")</f>
        <v>SIN REGISTRO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2</v>
      </c>
      <c r="U526">
        <v>2</v>
      </c>
      <c r="V526">
        <v>3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4</v>
      </c>
      <c r="AC526">
        <v>4</v>
      </c>
      <c r="AD526">
        <v>4</v>
      </c>
      <c r="AE526">
        <v>4</v>
      </c>
      <c r="AF526">
        <v>5</v>
      </c>
      <c r="AG526">
        <v>5</v>
      </c>
      <c r="AH526">
        <v>5</v>
      </c>
      <c r="AI526">
        <v>7</v>
      </c>
    </row>
    <row r="527" spans="1:35" x14ac:dyDescent="0.25">
      <c r="A527">
        <v>21140</v>
      </c>
      <c r="B527" t="str">
        <f>IF(A527=VLOOKUP(A527,Medidas_Base!$A$2:$L$67,1),VLOOKUP(A527,Medidas_Base!$A$2:$L$67,2),"SIN REGISTRO")</f>
        <v>SIN REGISTRO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12</v>
      </c>
      <c r="O527">
        <v>24</v>
      </c>
      <c r="P527">
        <v>43</v>
      </c>
      <c r="Q527">
        <v>69</v>
      </c>
      <c r="R527">
        <v>94</v>
      </c>
      <c r="S527">
        <v>114</v>
      </c>
      <c r="T527">
        <v>137</v>
      </c>
      <c r="U527">
        <v>161</v>
      </c>
      <c r="V527">
        <v>184</v>
      </c>
      <c r="W527">
        <v>238</v>
      </c>
      <c r="X527">
        <v>280</v>
      </c>
      <c r="Y527">
        <v>335</v>
      </c>
      <c r="Z527">
        <v>440</v>
      </c>
      <c r="AA527">
        <v>545</v>
      </c>
      <c r="AB527">
        <v>666</v>
      </c>
      <c r="AC527">
        <v>760</v>
      </c>
      <c r="AD527">
        <v>854</v>
      </c>
      <c r="AE527">
        <v>914</v>
      </c>
      <c r="AF527">
        <v>994</v>
      </c>
      <c r="AG527">
        <v>1054</v>
      </c>
      <c r="AH527">
        <v>1113</v>
      </c>
      <c r="AI527">
        <v>1162</v>
      </c>
    </row>
    <row r="528" spans="1:35" x14ac:dyDescent="0.25">
      <c r="A528">
        <v>21141</v>
      </c>
      <c r="B528" t="str">
        <f>IF(A528=VLOOKUP(A528,Medidas_Base!$A$2:$L$67,1),VLOOKUP(A528,Medidas_Base!$A$2:$L$67,2),"SIN REGISTRO")</f>
        <v>SIN REGISTRO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1</v>
      </c>
      <c r="R528">
        <v>1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2</v>
      </c>
      <c r="AF528">
        <v>3</v>
      </c>
      <c r="AG528">
        <v>4</v>
      </c>
      <c r="AH528">
        <v>4</v>
      </c>
      <c r="AI528">
        <v>4</v>
      </c>
    </row>
    <row r="529" spans="1:35" x14ac:dyDescent="0.25">
      <c r="A529">
        <v>21142</v>
      </c>
      <c r="B529" t="str">
        <f>IF(A529=VLOOKUP(A529,Medidas_Base!$A$2:$L$67,1),VLOOKUP(A529,Medidas_Base!$A$2:$L$67,2),"SIN REGISTRO")</f>
        <v>SIN REGISTRO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2</v>
      </c>
      <c r="P529">
        <v>2</v>
      </c>
      <c r="Q529">
        <v>3</v>
      </c>
      <c r="R529">
        <v>11</v>
      </c>
      <c r="S529">
        <v>13</v>
      </c>
      <c r="T529">
        <v>15</v>
      </c>
      <c r="U529">
        <v>15</v>
      </c>
      <c r="V529">
        <v>18</v>
      </c>
      <c r="W529">
        <v>26</v>
      </c>
      <c r="X529">
        <v>32</v>
      </c>
      <c r="Y529">
        <v>45</v>
      </c>
      <c r="Z529">
        <v>54</v>
      </c>
      <c r="AA529">
        <v>65</v>
      </c>
      <c r="AB529">
        <v>75</v>
      </c>
      <c r="AC529">
        <v>86</v>
      </c>
      <c r="AD529">
        <v>105</v>
      </c>
      <c r="AE529">
        <v>123</v>
      </c>
      <c r="AF529">
        <v>143</v>
      </c>
      <c r="AG529">
        <v>154</v>
      </c>
      <c r="AH529">
        <v>162</v>
      </c>
      <c r="AI529">
        <v>170</v>
      </c>
    </row>
    <row r="530" spans="1:35" x14ac:dyDescent="0.25">
      <c r="A530">
        <v>21143</v>
      </c>
      <c r="B530" t="str">
        <f>IF(A530=VLOOKUP(A530,Medidas_Base!$A$2:$L$67,1),VLOOKUP(A530,Medidas_Base!$A$2:$L$67,2),"SIN REGISTRO")</f>
        <v>SIN REGISTRO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2</v>
      </c>
      <c r="Q530">
        <v>2</v>
      </c>
      <c r="R530">
        <v>4</v>
      </c>
      <c r="S530">
        <v>6</v>
      </c>
      <c r="T530">
        <v>7</v>
      </c>
      <c r="U530">
        <v>14</v>
      </c>
      <c r="V530">
        <v>17</v>
      </c>
      <c r="W530">
        <v>18</v>
      </c>
      <c r="X530">
        <v>26</v>
      </c>
      <c r="Y530">
        <v>32</v>
      </c>
      <c r="Z530">
        <v>34</v>
      </c>
      <c r="AA530">
        <v>45</v>
      </c>
      <c r="AB530">
        <v>59</v>
      </c>
      <c r="AC530">
        <v>72</v>
      </c>
      <c r="AD530">
        <v>80</v>
      </c>
      <c r="AE530">
        <v>98</v>
      </c>
      <c r="AF530">
        <v>106</v>
      </c>
      <c r="AG530">
        <v>114</v>
      </c>
      <c r="AH530">
        <v>119</v>
      </c>
      <c r="AI530">
        <v>126</v>
      </c>
    </row>
    <row r="531" spans="1:35" x14ac:dyDescent="0.25">
      <c r="A531">
        <v>21144</v>
      </c>
      <c r="B531" t="str">
        <f>IF(A531=VLOOKUP(A531,Medidas_Base!$A$2:$L$67,1),VLOOKUP(A531,Medidas_Base!$A$2:$L$67,2),"SIN REGISTRO")</f>
        <v>SIN REGISTRO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6</v>
      </c>
      <c r="Q531">
        <v>7</v>
      </c>
      <c r="R531">
        <v>7</v>
      </c>
      <c r="S531">
        <v>8</v>
      </c>
      <c r="T531">
        <v>10</v>
      </c>
      <c r="U531">
        <v>11</v>
      </c>
      <c r="V531">
        <v>13</v>
      </c>
      <c r="W531">
        <v>18</v>
      </c>
      <c r="X531">
        <v>18</v>
      </c>
      <c r="Y531">
        <v>24</v>
      </c>
      <c r="Z531">
        <v>33</v>
      </c>
      <c r="AA531">
        <v>43</v>
      </c>
      <c r="AB531">
        <v>53</v>
      </c>
      <c r="AC531">
        <v>57</v>
      </c>
      <c r="AD531">
        <v>61</v>
      </c>
      <c r="AE531">
        <v>65</v>
      </c>
      <c r="AF531">
        <v>71</v>
      </c>
      <c r="AG531">
        <v>74</v>
      </c>
      <c r="AH531">
        <v>77</v>
      </c>
      <c r="AI531">
        <v>81</v>
      </c>
    </row>
    <row r="532" spans="1:35" x14ac:dyDescent="0.25">
      <c r="A532">
        <v>21145</v>
      </c>
      <c r="B532" t="str">
        <f>IF(A532=VLOOKUP(A532,Medidas_Base!$A$2:$L$67,1),VLOOKUP(A532,Medidas_Base!$A$2:$L$67,2),"SIN REGISTRO")</f>
        <v>San Sebastian Tlacotepec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2</v>
      </c>
      <c r="Y532">
        <v>3</v>
      </c>
      <c r="Z532">
        <v>3</v>
      </c>
      <c r="AA532">
        <v>3</v>
      </c>
      <c r="AB532">
        <v>3</v>
      </c>
      <c r="AC532">
        <v>3</v>
      </c>
      <c r="AD532">
        <v>3</v>
      </c>
      <c r="AE532">
        <v>5</v>
      </c>
      <c r="AF532">
        <v>5</v>
      </c>
      <c r="AG532">
        <v>6</v>
      </c>
      <c r="AH532">
        <v>6</v>
      </c>
      <c r="AI532">
        <v>6</v>
      </c>
    </row>
    <row r="533" spans="1:35" x14ac:dyDescent="0.25">
      <c r="A533">
        <v>21146</v>
      </c>
      <c r="B533" t="str">
        <f>IF(A533=VLOOKUP(A533,Medidas_Base!$A$2:$L$67,1),VLOOKUP(A533,Medidas_Base!$A$2:$L$67,2),"SIN REGISTRO")</f>
        <v>SIN REGISTRO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1</v>
      </c>
      <c r="Y533">
        <v>2</v>
      </c>
      <c r="Z533">
        <v>2</v>
      </c>
      <c r="AA533">
        <v>2</v>
      </c>
      <c r="AB533">
        <v>3</v>
      </c>
      <c r="AC533">
        <v>3</v>
      </c>
      <c r="AD533">
        <v>4</v>
      </c>
      <c r="AE533">
        <v>4</v>
      </c>
      <c r="AF533">
        <v>4</v>
      </c>
      <c r="AG533">
        <v>4</v>
      </c>
      <c r="AH533">
        <v>4</v>
      </c>
      <c r="AI533">
        <v>4</v>
      </c>
    </row>
    <row r="534" spans="1:35" x14ac:dyDescent="0.25">
      <c r="A534">
        <v>21147</v>
      </c>
      <c r="B534" t="str">
        <f>IF(A534=VLOOKUP(A534,Medidas_Base!$A$2:$L$67,1),VLOOKUP(A534,Medidas_Base!$A$2:$L$67,2),"SIN REGISTRO")</f>
        <v>SIN REGISTRO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2</v>
      </c>
      <c r="Y534">
        <v>2</v>
      </c>
      <c r="Z534">
        <v>2</v>
      </c>
      <c r="AA534">
        <v>3</v>
      </c>
      <c r="AB534">
        <v>3</v>
      </c>
      <c r="AC534">
        <v>6</v>
      </c>
      <c r="AD534">
        <v>11</v>
      </c>
      <c r="AE534">
        <v>12</v>
      </c>
      <c r="AF534">
        <v>12</v>
      </c>
      <c r="AG534">
        <v>13</v>
      </c>
      <c r="AH534">
        <v>13</v>
      </c>
      <c r="AI534">
        <v>13</v>
      </c>
    </row>
    <row r="535" spans="1:35" x14ac:dyDescent="0.25">
      <c r="A535">
        <v>21148</v>
      </c>
      <c r="B535" t="str">
        <f>IF(A535=VLOOKUP(A535,Medidas_Base!$A$2:$L$67,1),VLOOKUP(A535,Medidas_Base!$A$2:$L$67,2),"SIN REGISTRO")</f>
        <v>SIN REGISTRO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1</v>
      </c>
      <c r="T535">
        <v>1</v>
      </c>
      <c r="U535">
        <v>2</v>
      </c>
      <c r="V535">
        <v>3</v>
      </c>
      <c r="W535">
        <v>4</v>
      </c>
      <c r="X535">
        <v>5</v>
      </c>
      <c r="Y535">
        <v>5</v>
      </c>
      <c r="Z535">
        <v>5</v>
      </c>
      <c r="AA535">
        <v>8</v>
      </c>
      <c r="AB535">
        <v>11</v>
      </c>
      <c r="AC535">
        <v>14</v>
      </c>
      <c r="AD535">
        <v>14</v>
      </c>
      <c r="AE535">
        <v>15</v>
      </c>
      <c r="AF535">
        <v>16</v>
      </c>
      <c r="AG535">
        <v>18</v>
      </c>
      <c r="AH535">
        <v>19</v>
      </c>
      <c r="AI535">
        <v>20</v>
      </c>
    </row>
    <row r="536" spans="1:35" x14ac:dyDescent="0.25">
      <c r="A536">
        <v>21149</v>
      </c>
      <c r="B536" t="str">
        <f>IF(A536=VLOOKUP(A536,Medidas_Base!$A$2:$L$67,1),VLOOKUP(A536,Medidas_Base!$A$2:$L$67,2),"SIN REGISTRO")</f>
        <v>Santiago Miahutlan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2</v>
      </c>
      <c r="V536">
        <v>2</v>
      </c>
      <c r="W536">
        <v>4</v>
      </c>
      <c r="X536">
        <v>4</v>
      </c>
      <c r="Y536">
        <v>6</v>
      </c>
      <c r="Z536">
        <v>7</v>
      </c>
      <c r="AA536">
        <v>13</v>
      </c>
      <c r="AB536">
        <v>15</v>
      </c>
      <c r="AC536">
        <v>19</v>
      </c>
      <c r="AD536">
        <v>25</v>
      </c>
      <c r="AE536">
        <v>30</v>
      </c>
      <c r="AF536">
        <v>34</v>
      </c>
      <c r="AG536">
        <v>37</v>
      </c>
      <c r="AH536">
        <v>44</v>
      </c>
      <c r="AI536">
        <v>46</v>
      </c>
    </row>
    <row r="537" spans="1:35" x14ac:dyDescent="0.25">
      <c r="A537">
        <v>21150</v>
      </c>
      <c r="B537" t="str">
        <f>IF(A537=VLOOKUP(A537,Medidas_Base!$A$2:$L$67,1),VLOOKUP(A537,Medidas_Base!$A$2:$L$67,2),"SIN REGISTRO")</f>
        <v>SIN REGISTRO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2</v>
      </c>
      <c r="AG537">
        <v>2</v>
      </c>
      <c r="AH537">
        <v>2</v>
      </c>
      <c r="AI537">
        <v>3</v>
      </c>
    </row>
    <row r="538" spans="1:35" x14ac:dyDescent="0.25">
      <c r="A538">
        <v>21151</v>
      </c>
      <c r="B538" t="str">
        <f>IF(A538=VLOOKUP(A538,Medidas_Base!$A$2:$L$67,1),VLOOKUP(A538,Medidas_Base!$A$2:$L$67,2),"SIN REGISTRO")</f>
        <v>SIN REGISTRO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2</v>
      </c>
      <c r="X538">
        <v>3</v>
      </c>
      <c r="Y538">
        <v>4</v>
      </c>
      <c r="Z538">
        <v>7</v>
      </c>
      <c r="AA538">
        <v>8</v>
      </c>
      <c r="AB538">
        <v>8</v>
      </c>
      <c r="AC538">
        <v>9</v>
      </c>
      <c r="AD538">
        <v>10</v>
      </c>
      <c r="AE538">
        <v>16</v>
      </c>
      <c r="AF538">
        <v>16</v>
      </c>
      <c r="AG538">
        <v>21</v>
      </c>
      <c r="AH538">
        <v>22</v>
      </c>
      <c r="AI538">
        <v>23</v>
      </c>
    </row>
    <row r="539" spans="1:35" x14ac:dyDescent="0.25">
      <c r="A539">
        <v>21152</v>
      </c>
      <c r="B539" t="str">
        <f>IF(A539=VLOOKUP(A539,Medidas_Base!$A$2:$L$67,1),VLOOKUP(A539,Medidas_Base!$A$2:$L$67,2),"SIN REGISTRO")</f>
        <v>SIN REGISTRO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3</v>
      </c>
      <c r="X539">
        <v>4</v>
      </c>
      <c r="Y539">
        <v>7</v>
      </c>
      <c r="Z539">
        <v>9</v>
      </c>
      <c r="AA539">
        <v>10</v>
      </c>
      <c r="AB539">
        <v>13</v>
      </c>
      <c r="AC539">
        <v>16</v>
      </c>
      <c r="AD539">
        <v>17</v>
      </c>
      <c r="AE539">
        <v>18</v>
      </c>
      <c r="AF539">
        <v>21</v>
      </c>
      <c r="AG539">
        <v>28</v>
      </c>
      <c r="AH539">
        <v>32</v>
      </c>
      <c r="AI539">
        <v>37</v>
      </c>
    </row>
    <row r="540" spans="1:35" x14ac:dyDescent="0.25">
      <c r="A540">
        <v>21153</v>
      </c>
      <c r="B540" t="str">
        <f>IF(A540=VLOOKUP(A540,Medidas_Base!$A$2:$L$67,1),VLOOKUP(A540,Medidas_Base!$A$2:$L$67,2),"SIN REGISTRO")</f>
        <v>SIN REGISTRO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5</v>
      </c>
      <c r="U540">
        <v>9</v>
      </c>
      <c r="V540">
        <v>12</v>
      </c>
      <c r="W540">
        <v>17</v>
      </c>
      <c r="X540">
        <v>25</v>
      </c>
      <c r="Y540">
        <v>30</v>
      </c>
      <c r="Z540">
        <v>35</v>
      </c>
      <c r="AA540">
        <v>40</v>
      </c>
      <c r="AB540">
        <v>51</v>
      </c>
      <c r="AC540">
        <v>62</v>
      </c>
      <c r="AD540">
        <v>83</v>
      </c>
      <c r="AE540">
        <v>90</v>
      </c>
      <c r="AF540">
        <v>97</v>
      </c>
      <c r="AG540">
        <v>102</v>
      </c>
      <c r="AH540">
        <v>106</v>
      </c>
      <c r="AI540">
        <v>110</v>
      </c>
    </row>
    <row r="541" spans="1:35" x14ac:dyDescent="0.25">
      <c r="A541">
        <v>21154</v>
      </c>
      <c r="B541" t="str">
        <f>IF(A541=VLOOKUP(A541,Medidas_Base!$A$2:$L$67,1),VLOOKUP(A541,Medidas_Base!$A$2:$L$67,2),"SIN REGISTRO")</f>
        <v>SIN REGISTRO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2</v>
      </c>
      <c r="R541">
        <v>4</v>
      </c>
      <c r="S541">
        <v>9</v>
      </c>
      <c r="T541">
        <v>13</v>
      </c>
      <c r="U541">
        <v>26</v>
      </c>
      <c r="V541">
        <v>32</v>
      </c>
      <c r="W541">
        <v>36</v>
      </c>
      <c r="X541">
        <v>47</v>
      </c>
      <c r="Y541">
        <v>60</v>
      </c>
      <c r="Z541">
        <v>77</v>
      </c>
      <c r="AA541">
        <v>102</v>
      </c>
      <c r="AB541">
        <v>140</v>
      </c>
      <c r="AC541">
        <v>199</v>
      </c>
      <c r="AD541">
        <v>253</v>
      </c>
      <c r="AE541">
        <v>289</v>
      </c>
      <c r="AF541">
        <v>324</v>
      </c>
      <c r="AG541">
        <v>362</v>
      </c>
      <c r="AH541">
        <v>383</v>
      </c>
      <c r="AI541">
        <v>400</v>
      </c>
    </row>
    <row r="542" spans="1:35" x14ac:dyDescent="0.25">
      <c r="A542">
        <v>21155</v>
      </c>
      <c r="B542" t="str">
        <f>IF(A542=VLOOKUP(A542,Medidas_Base!$A$2:$L$67,1),VLOOKUP(A542,Medidas_Base!$A$2:$L$67,2),"SIN REGISTRO")</f>
        <v>SIN REGISTRO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</v>
      </c>
      <c r="S542">
        <v>3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6</v>
      </c>
      <c r="AA542">
        <v>7</v>
      </c>
      <c r="AB542">
        <v>8</v>
      </c>
      <c r="AC542">
        <v>9</v>
      </c>
      <c r="AD542">
        <v>9</v>
      </c>
      <c r="AE542">
        <v>12</v>
      </c>
      <c r="AF542">
        <v>16</v>
      </c>
      <c r="AG542">
        <v>24</v>
      </c>
      <c r="AH542">
        <v>27</v>
      </c>
      <c r="AI542">
        <v>31</v>
      </c>
    </row>
    <row r="543" spans="1:35" x14ac:dyDescent="0.25">
      <c r="A543">
        <v>21156</v>
      </c>
      <c r="B543" t="str">
        <f>IF(A543=VLOOKUP(A543,Medidas_Base!$A$2:$L$67,1),VLOOKUP(A543,Medidas_Base!$A$2:$L$67,2),"SIN REGISTRO")</f>
        <v>Tehuacan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10</v>
      </c>
      <c r="P543">
        <v>21</v>
      </c>
      <c r="Q543">
        <v>50</v>
      </c>
      <c r="R543">
        <v>64</v>
      </c>
      <c r="S543">
        <v>89</v>
      </c>
      <c r="T543">
        <v>128</v>
      </c>
      <c r="U543">
        <v>198</v>
      </c>
      <c r="V543">
        <v>236</v>
      </c>
      <c r="W543">
        <v>291</v>
      </c>
      <c r="X543">
        <v>364</v>
      </c>
      <c r="Y543">
        <v>445</v>
      </c>
      <c r="Z543">
        <v>568</v>
      </c>
      <c r="AA543">
        <v>736</v>
      </c>
      <c r="AB543">
        <v>921</v>
      </c>
      <c r="AC543">
        <v>1106</v>
      </c>
      <c r="AD543">
        <v>1301</v>
      </c>
      <c r="AE543">
        <v>1495</v>
      </c>
      <c r="AF543">
        <v>1691</v>
      </c>
      <c r="AG543">
        <v>1861</v>
      </c>
      <c r="AH543">
        <v>1981</v>
      </c>
      <c r="AI543">
        <v>2080</v>
      </c>
    </row>
    <row r="544" spans="1:35" x14ac:dyDescent="0.25">
      <c r="A544">
        <v>21157</v>
      </c>
      <c r="B544" t="str">
        <f>IF(A544=VLOOKUP(A544,Medidas_Base!$A$2:$L$67,1),VLOOKUP(A544,Medidas_Base!$A$2:$L$67,2),"SIN REGISTRO")</f>
        <v>SIN REGISTRO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2</v>
      </c>
      <c r="S544">
        <v>2</v>
      </c>
      <c r="T544">
        <v>2</v>
      </c>
      <c r="U544">
        <v>2</v>
      </c>
      <c r="V544">
        <v>5</v>
      </c>
      <c r="W544">
        <v>5</v>
      </c>
      <c r="X544">
        <v>7</v>
      </c>
      <c r="Y544">
        <v>11</v>
      </c>
      <c r="Z544">
        <v>14</v>
      </c>
      <c r="AA544">
        <v>14</v>
      </c>
      <c r="AB544">
        <v>15</v>
      </c>
      <c r="AC544">
        <v>17</v>
      </c>
      <c r="AD544">
        <v>18</v>
      </c>
      <c r="AE544">
        <v>18</v>
      </c>
      <c r="AF544">
        <v>21</v>
      </c>
      <c r="AG544">
        <v>27</v>
      </c>
      <c r="AH544">
        <v>29</v>
      </c>
      <c r="AI544">
        <v>30</v>
      </c>
    </row>
    <row r="545" spans="1:35" x14ac:dyDescent="0.25">
      <c r="A545">
        <v>21158</v>
      </c>
      <c r="B545" t="str">
        <f>IF(A545=VLOOKUP(A545,Medidas_Base!$A$2:$L$67,1),VLOOKUP(A545,Medidas_Base!$A$2:$L$67,2),"SIN REGISTRO")</f>
        <v>SIN REGISTRO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2</v>
      </c>
      <c r="AC545">
        <v>2</v>
      </c>
      <c r="AD545">
        <v>2</v>
      </c>
      <c r="AE545">
        <v>3</v>
      </c>
      <c r="AF545">
        <v>4</v>
      </c>
      <c r="AG545">
        <v>4</v>
      </c>
      <c r="AH545">
        <v>6</v>
      </c>
      <c r="AI545">
        <v>6</v>
      </c>
    </row>
    <row r="546" spans="1:35" x14ac:dyDescent="0.25">
      <c r="A546">
        <v>21159</v>
      </c>
      <c r="B546" t="str">
        <f>IF(A546=VLOOKUP(A546,Medidas_Base!$A$2:$L$67,1),VLOOKUP(A546,Medidas_Base!$A$2:$L$67,2),"SIN REGISTRO")</f>
        <v>SIN REGISTRO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2</v>
      </c>
      <c r="AF546">
        <v>2</v>
      </c>
      <c r="AG546">
        <v>2</v>
      </c>
      <c r="AH546">
        <v>2</v>
      </c>
      <c r="AI546">
        <v>3</v>
      </c>
    </row>
    <row r="547" spans="1:35" x14ac:dyDescent="0.25">
      <c r="A547">
        <v>21160</v>
      </c>
      <c r="B547" t="str">
        <f>IF(A547=VLOOKUP(A547,Medidas_Base!$A$2:$L$67,1),VLOOKUP(A547,Medidas_Base!$A$2:$L$67,2),"SIN REGISTRO")</f>
        <v>SIN REGISTRO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4</v>
      </c>
      <c r="Z547">
        <v>5</v>
      </c>
      <c r="AA547">
        <v>6</v>
      </c>
      <c r="AB547">
        <v>7</v>
      </c>
      <c r="AC547">
        <v>9</v>
      </c>
      <c r="AD547">
        <v>9</v>
      </c>
      <c r="AE547">
        <v>10</v>
      </c>
      <c r="AF547">
        <v>10</v>
      </c>
      <c r="AG547">
        <v>10</v>
      </c>
      <c r="AH547">
        <v>10</v>
      </c>
      <c r="AI547">
        <v>11</v>
      </c>
    </row>
    <row r="548" spans="1:35" x14ac:dyDescent="0.25">
      <c r="A548">
        <v>21161</v>
      </c>
      <c r="B548" t="str">
        <f>IF(A548=VLOOKUP(A548,Medidas_Base!$A$2:$L$67,1),VLOOKUP(A548,Medidas_Base!$A$2:$L$67,2),"SIN REGISTRO")</f>
        <v>Tepanco de Lopez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2</v>
      </c>
      <c r="T548">
        <v>2</v>
      </c>
      <c r="U548">
        <v>4</v>
      </c>
      <c r="V548">
        <v>5</v>
      </c>
      <c r="W548">
        <v>9</v>
      </c>
      <c r="X548">
        <v>12</v>
      </c>
      <c r="Y548">
        <v>14</v>
      </c>
      <c r="Z548">
        <v>15</v>
      </c>
      <c r="AA548">
        <v>16</v>
      </c>
      <c r="AB548">
        <v>23</v>
      </c>
      <c r="AC548">
        <v>27</v>
      </c>
      <c r="AD548">
        <v>32</v>
      </c>
      <c r="AE548">
        <v>39</v>
      </c>
      <c r="AF548">
        <v>43</v>
      </c>
      <c r="AG548">
        <v>44</v>
      </c>
      <c r="AH548">
        <v>50</v>
      </c>
      <c r="AI548">
        <v>55</v>
      </c>
    </row>
    <row r="549" spans="1:35" x14ac:dyDescent="0.25">
      <c r="A549">
        <v>21162</v>
      </c>
      <c r="B549" t="str">
        <f>IF(A549=VLOOKUP(A549,Medidas_Base!$A$2:$L$67,1),VLOOKUP(A549,Medidas_Base!$A$2:$L$67,2),"SIN REGISTRO")</f>
        <v>SIN REGISTRO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2</v>
      </c>
      <c r="AI549">
        <v>2</v>
      </c>
    </row>
    <row r="550" spans="1:35" x14ac:dyDescent="0.25">
      <c r="A550">
        <v>21163</v>
      </c>
      <c r="B550" t="str">
        <f>IF(A550=VLOOKUP(A550,Medidas_Base!$A$2:$L$67,1),VLOOKUP(A550,Medidas_Base!$A$2:$L$67,2),"SIN REGISTRO")</f>
        <v>SIN REGISTRO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2</v>
      </c>
      <c r="T550">
        <v>2</v>
      </c>
      <c r="U550">
        <v>4</v>
      </c>
      <c r="V550">
        <v>6</v>
      </c>
      <c r="W550">
        <v>6</v>
      </c>
      <c r="X550">
        <v>7</v>
      </c>
      <c r="Y550">
        <v>13</v>
      </c>
      <c r="Z550">
        <v>16</v>
      </c>
      <c r="AA550">
        <v>24</v>
      </c>
      <c r="AB550">
        <v>29</v>
      </c>
      <c r="AC550">
        <v>34</v>
      </c>
      <c r="AD550">
        <v>46</v>
      </c>
      <c r="AE550">
        <v>50</v>
      </c>
      <c r="AF550">
        <v>54</v>
      </c>
      <c r="AG550">
        <v>56</v>
      </c>
      <c r="AH550">
        <v>57</v>
      </c>
      <c r="AI550">
        <v>58</v>
      </c>
    </row>
    <row r="551" spans="1:35" x14ac:dyDescent="0.25">
      <c r="A551">
        <v>21164</v>
      </c>
      <c r="B551" t="str">
        <f>IF(A551=VLOOKUP(A551,Medidas_Base!$A$2:$L$67,1),VLOOKUP(A551,Medidas_Base!$A$2:$L$67,2),"SIN REGISTRO")</f>
        <v>SIN REGISTRO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</v>
      </c>
      <c r="R551">
        <v>4</v>
      </c>
      <c r="S551">
        <v>7</v>
      </c>
      <c r="T551">
        <v>11</v>
      </c>
      <c r="U551">
        <v>15</v>
      </c>
      <c r="V551">
        <v>23</v>
      </c>
      <c r="W551">
        <v>35</v>
      </c>
      <c r="X551">
        <v>66</v>
      </c>
      <c r="Y551">
        <v>87</v>
      </c>
      <c r="Z551">
        <v>113</v>
      </c>
      <c r="AA551">
        <v>155</v>
      </c>
      <c r="AB551">
        <v>199</v>
      </c>
      <c r="AC551">
        <v>228</v>
      </c>
      <c r="AD551">
        <v>275</v>
      </c>
      <c r="AE551">
        <v>303</v>
      </c>
      <c r="AF551">
        <v>330</v>
      </c>
      <c r="AG551">
        <v>355</v>
      </c>
      <c r="AH551">
        <v>374</v>
      </c>
      <c r="AI551">
        <v>388</v>
      </c>
    </row>
    <row r="552" spans="1:35" x14ac:dyDescent="0.25">
      <c r="A552">
        <v>21165</v>
      </c>
      <c r="B552" t="str">
        <f>IF(A552=VLOOKUP(A552,Medidas_Base!$A$2:$L$67,1),VLOOKUP(A552,Medidas_Base!$A$2:$L$67,2),"SIN REGISTRO")</f>
        <v>SIN REGISTRO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1</v>
      </c>
      <c r="AH552">
        <v>1</v>
      </c>
      <c r="AI552">
        <v>1</v>
      </c>
    </row>
    <row r="553" spans="1:35" x14ac:dyDescent="0.25">
      <c r="A553">
        <v>21166</v>
      </c>
      <c r="B553" t="str">
        <f>IF(A553=VLOOKUP(A553,Medidas_Base!$A$2:$L$67,1),VLOOKUP(A553,Medidas_Base!$A$2:$L$67,2),"SIN REGISTRO")</f>
        <v>SIN REGISTRO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3</v>
      </c>
      <c r="W553">
        <v>5</v>
      </c>
      <c r="X553">
        <v>5</v>
      </c>
      <c r="Y553">
        <v>7</v>
      </c>
      <c r="Z553">
        <v>8</v>
      </c>
      <c r="AA553">
        <v>8</v>
      </c>
      <c r="AB553">
        <v>8</v>
      </c>
      <c r="AC553">
        <v>8</v>
      </c>
      <c r="AD553">
        <v>9</v>
      </c>
      <c r="AE553">
        <v>9</v>
      </c>
      <c r="AF553">
        <v>9</v>
      </c>
      <c r="AG553">
        <v>11</v>
      </c>
      <c r="AH553">
        <v>12</v>
      </c>
      <c r="AI553">
        <v>14</v>
      </c>
    </row>
    <row r="554" spans="1:35" x14ac:dyDescent="0.25">
      <c r="A554">
        <v>21167</v>
      </c>
      <c r="B554" t="str">
        <f>IF(A554=VLOOKUP(A554,Medidas_Base!$A$2:$L$67,1),VLOOKUP(A554,Medidas_Base!$A$2:$L$67,2),"SIN REGISTRO")</f>
        <v>SIN REGISTRO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2</v>
      </c>
      <c r="AB554">
        <v>2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2</v>
      </c>
      <c r="AI554">
        <v>2</v>
      </c>
    </row>
    <row r="555" spans="1:35" x14ac:dyDescent="0.25">
      <c r="A555">
        <v>21168</v>
      </c>
      <c r="B555" t="str">
        <f>IF(A555=VLOOKUP(A555,Medidas_Base!$A$2:$L$67,1),VLOOKUP(A555,Medidas_Base!$A$2:$L$67,2),"SIN REGISTRO")</f>
        <v>SIN REGISTRO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1</v>
      </c>
      <c r="Y555">
        <v>3</v>
      </c>
      <c r="Z555">
        <v>4</v>
      </c>
      <c r="AA555">
        <v>4</v>
      </c>
      <c r="AB555">
        <v>6</v>
      </c>
      <c r="AC555">
        <v>8</v>
      </c>
      <c r="AD555">
        <v>8</v>
      </c>
      <c r="AE555">
        <v>9</v>
      </c>
      <c r="AF555">
        <v>11</v>
      </c>
      <c r="AG555">
        <v>11</v>
      </c>
      <c r="AH555">
        <v>11</v>
      </c>
      <c r="AI555">
        <v>11</v>
      </c>
    </row>
    <row r="556" spans="1:35" x14ac:dyDescent="0.25">
      <c r="A556">
        <v>21169</v>
      </c>
      <c r="B556" t="str">
        <f>IF(A556=VLOOKUP(A556,Medidas_Base!$A$2:$L$67,1),VLOOKUP(A556,Medidas_Base!$A$2:$L$67,2),"SIN REGISTRO")</f>
        <v>SIN REGISTRO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2</v>
      </c>
      <c r="Q556">
        <v>2</v>
      </c>
      <c r="R556">
        <v>3</v>
      </c>
      <c r="S556">
        <v>6</v>
      </c>
      <c r="T556">
        <v>8</v>
      </c>
      <c r="U556">
        <v>9</v>
      </c>
      <c r="V556">
        <v>10</v>
      </c>
      <c r="W556">
        <v>11</v>
      </c>
      <c r="X556">
        <v>12</v>
      </c>
      <c r="Y556">
        <v>12</v>
      </c>
      <c r="Z556">
        <v>22</v>
      </c>
      <c r="AA556">
        <v>39</v>
      </c>
      <c r="AB556">
        <v>48</v>
      </c>
      <c r="AC556">
        <v>69</v>
      </c>
      <c r="AD556">
        <v>78</v>
      </c>
      <c r="AE556">
        <v>83</v>
      </c>
      <c r="AF556">
        <v>89</v>
      </c>
      <c r="AG556">
        <v>98</v>
      </c>
      <c r="AH556">
        <v>101</v>
      </c>
      <c r="AI556">
        <v>101</v>
      </c>
    </row>
    <row r="557" spans="1:35" x14ac:dyDescent="0.25">
      <c r="A557">
        <v>21170</v>
      </c>
      <c r="B557" t="str">
        <f>IF(A557=VLOOKUP(A557,Medidas_Base!$A$2:$L$67,1),VLOOKUP(A557,Medidas_Base!$A$2:$L$67,2),"SIN REGISTRO")</f>
        <v>SIN REGISTRO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1</v>
      </c>
      <c r="T557">
        <v>1</v>
      </c>
      <c r="U557">
        <v>2</v>
      </c>
      <c r="V557">
        <v>3</v>
      </c>
      <c r="W557">
        <v>4</v>
      </c>
      <c r="X557">
        <v>5</v>
      </c>
      <c r="Y557">
        <v>6</v>
      </c>
      <c r="Z557">
        <v>7</v>
      </c>
      <c r="AA557">
        <v>12</v>
      </c>
      <c r="AB557">
        <v>14</v>
      </c>
      <c r="AC557">
        <v>16</v>
      </c>
      <c r="AD557">
        <v>17</v>
      </c>
      <c r="AE557">
        <v>19</v>
      </c>
      <c r="AF557">
        <v>21</v>
      </c>
      <c r="AG557">
        <v>23</v>
      </c>
      <c r="AH557">
        <v>28</v>
      </c>
      <c r="AI557">
        <v>29</v>
      </c>
    </row>
    <row r="558" spans="1:35" x14ac:dyDescent="0.25">
      <c r="A558">
        <v>21171</v>
      </c>
      <c r="B558" t="str">
        <f>IF(A558=VLOOKUP(A558,Medidas_Base!$A$2:$L$67,1),VLOOKUP(A558,Medidas_Base!$A$2:$L$67,2),"SIN REGISTRO")</f>
        <v>SIN REGISTRO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</v>
      </c>
      <c r="Z558">
        <v>2</v>
      </c>
      <c r="AA558">
        <v>4</v>
      </c>
      <c r="AB558">
        <v>4</v>
      </c>
      <c r="AC558">
        <v>5</v>
      </c>
      <c r="AD558">
        <v>5</v>
      </c>
      <c r="AE558">
        <v>6</v>
      </c>
      <c r="AF558">
        <v>7</v>
      </c>
      <c r="AG558">
        <v>9</v>
      </c>
      <c r="AH558">
        <v>9</v>
      </c>
      <c r="AI558">
        <v>10</v>
      </c>
    </row>
    <row r="559" spans="1:35" x14ac:dyDescent="0.25">
      <c r="A559">
        <v>21172</v>
      </c>
      <c r="B559" t="str">
        <f>IF(A559=VLOOKUP(A559,Medidas_Base!$A$2:$L$67,1),VLOOKUP(A559,Medidas_Base!$A$2:$L$67,2),"SIN REGISTRO")</f>
        <v>SIN REGISTRO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1</v>
      </c>
      <c r="R559">
        <v>2</v>
      </c>
      <c r="S559">
        <v>2</v>
      </c>
      <c r="T559">
        <v>2</v>
      </c>
      <c r="U559">
        <v>3</v>
      </c>
      <c r="V559">
        <v>4</v>
      </c>
      <c r="W559">
        <v>4</v>
      </c>
      <c r="X559">
        <v>6</v>
      </c>
      <c r="Y559">
        <v>9</v>
      </c>
      <c r="Z559">
        <v>11</v>
      </c>
      <c r="AA559">
        <v>17</v>
      </c>
      <c r="AB559">
        <v>23</v>
      </c>
      <c r="AC559">
        <v>26</v>
      </c>
      <c r="AD559">
        <v>27</v>
      </c>
      <c r="AE559">
        <v>30</v>
      </c>
      <c r="AF559">
        <v>31</v>
      </c>
      <c r="AG559">
        <v>34</v>
      </c>
      <c r="AH559">
        <v>34</v>
      </c>
      <c r="AI559">
        <v>35</v>
      </c>
    </row>
    <row r="560" spans="1:35" x14ac:dyDescent="0.25">
      <c r="A560">
        <v>21173</v>
      </c>
      <c r="B560" t="str">
        <f>IF(A560=VLOOKUP(A560,Medidas_Base!$A$2:$L$67,1),VLOOKUP(A560,Medidas_Base!$A$2:$L$67,2),"SIN REGISTRO")</f>
        <v>SIN REGISTRO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2</v>
      </c>
      <c r="AF560">
        <v>2</v>
      </c>
      <c r="AG560">
        <v>2</v>
      </c>
      <c r="AH560">
        <v>3</v>
      </c>
      <c r="AI560">
        <v>4</v>
      </c>
    </row>
    <row r="561" spans="1:35" x14ac:dyDescent="0.25">
      <c r="A561">
        <v>21174</v>
      </c>
      <c r="B561" t="str">
        <f>IF(A561=VLOOKUP(A561,Medidas_Base!$A$2:$L$67,1),VLOOKUP(A561,Medidas_Base!$A$2:$L$67,2),"SIN REGISTRO")</f>
        <v>SIN REGISTRO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</v>
      </c>
      <c r="O561">
        <v>5</v>
      </c>
      <c r="P561">
        <v>9</v>
      </c>
      <c r="Q561">
        <v>12</v>
      </c>
      <c r="R561">
        <v>21</v>
      </c>
      <c r="S561">
        <v>24</v>
      </c>
      <c r="T561">
        <v>29</v>
      </c>
      <c r="U561">
        <v>35</v>
      </c>
      <c r="V561">
        <v>40</v>
      </c>
      <c r="W561">
        <v>50</v>
      </c>
      <c r="X561">
        <v>58</v>
      </c>
      <c r="Y561">
        <v>69</v>
      </c>
      <c r="Z561">
        <v>80</v>
      </c>
      <c r="AA561">
        <v>99</v>
      </c>
      <c r="AB561">
        <v>120</v>
      </c>
      <c r="AC561">
        <v>154</v>
      </c>
      <c r="AD561">
        <v>202</v>
      </c>
      <c r="AE561">
        <v>325</v>
      </c>
      <c r="AF561">
        <v>417</v>
      </c>
      <c r="AG561">
        <v>508</v>
      </c>
      <c r="AH561">
        <v>596</v>
      </c>
      <c r="AI561">
        <v>654</v>
      </c>
    </row>
    <row r="562" spans="1:35" x14ac:dyDescent="0.25">
      <c r="A562">
        <v>21175</v>
      </c>
      <c r="B562" t="str">
        <f>IF(A562=VLOOKUP(A562,Medidas_Base!$A$2:$L$67,1),VLOOKUP(A562,Medidas_Base!$A$2:$L$67,2),"SIN REGISTRO")</f>
        <v>SIN REGISTRO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2</v>
      </c>
      <c r="Y562">
        <v>5</v>
      </c>
      <c r="Z562">
        <v>7</v>
      </c>
      <c r="AA562">
        <v>7</v>
      </c>
      <c r="AB562">
        <v>8</v>
      </c>
      <c r="AC562">
        <v>8</v>
      </c>
      <c r="AD562">
        <v>8</v>
      </c>
      <c r="AE562">
        <v>12</v>
      </c>
      <c r="AF562">
        <v>13</v>
      </c>
      <c r="AG562">
        <v>13</v>
      </c>
      <c r="AH562">
        <v>14</v>
      </c>
      <c r="AI562">
        <v>14</v>
      </c>
    </row>
    <row r="563" spans="1:35" x14ac:dyDescent="0.25">
      <c r="A563">
        <v>21176</v>
      </c>
      <c r="B563" t="str">
        <f>IF(A563=VLOOKUP(A563,Medidas_Base!$A$2:$L$67,1),VLOOKUP(A563,Medidas_Base!$A$2:$L$67,2),"SIN REGISTRO")</f>
        <v>SIN REGISTRO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</v>
      </c>
      <c r="Q563">
        <v>4</v>
      </c>
      <c r="R563">
        <v>4</v>
      </c>
      <c r="S563">
        <v>4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6</v>
      </c>
      <c r="AA563">
        <v>9</v>
      </c>
      <c r="AB563">
        <v>9</v>
      </c>
      <c r="AC563">
        <v>9</v>
      </c>
      <c r="AD563">
        <v>9</v>
      </c>
      <c r="AE563">
        <v>11</v>
      </c>
      <c r="AF563">
        <v>13</v>
      </c>
      <c r="AG563">
        <v>14</v>
      </c>
      <c r="AH563">
        <v>15</v>
      </c>
      <c r="AI563">
        <v>16</v>
      </c>
    </row>
    <row r="564" spans="1:35" x14ac:dyDescent="0.25">
      <c r="A564">
        <v>21177</v>
      </c>
      <c r="B564" t="str">
        <f>IF(A564=VLOOKUP(A564,Medidas_Base!$A$2:$L$67,1),VLOOKUP(A564,Medidas_Base!$A$2:$L$67,2),"SIN REGISTRO")</f>
        <v>Tlacotepec de Benito Juarez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3</v>
      </c>
      <c r="T564">
        <v>3</v>
      </c>
      <c r="U564">
        <v>7</v>
      </c>
      <c r="V564">
        <v>10</v>
      </c>
      <c r="W564">
        <v>13</v>
      </c>
      <c r="X564">
        <v>15</v>
      </c>
      <c r="Y564">
        <v>19</v>
      </c>
      <c r="Z564">
        <v>27</v>
      </c>
      <c r="AA564">
        <v>30</v>
      </c>
      <c r="AB564">
        <v>31</v>
      </c>
      <c r="AC564">
        <v>32</v>
      </c>
      <c r="AD564">
        <v>33</v>
      </c>
      <c r="AE564">
        <v>33</v>
      </c>
      <c r="AF564">
        <v>35</v>
      </c>
      <c r="AG564">
        <v>39</v>
      </c>
      <c r="AH564">
        <v>45</v>
      </c>
      <c r="AI564">
        <v>47</v>
      </c>
    </row>
    <row r="565" spans="1:35" x14ac:dyDescent="0.25">
      <c r="A565">
        <v>21178</v>
      </c>
      <c r="B565" t="str">
        <f>IF(A565=VLOOKUP(A565,Medidas_Base!$A$2:$L$67,1),VLOOKUP(A565,Medidas_Base!$A$2:$L$67,2),"SIN REGISTRO")</f>
        <v>SIN REGISTRO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2</v>
      </c>
      <c r="AD565">
        <v>2</v>
      </c>
      <c r="AE565">
        <v>2</v>
      </c>
      <c r="AF565">
        <v>4</v>
      </c>
      <c r="AG565">
        <v>5</v>
      </c>
      <c r="AH565">
        <v>5</v>
      </c>
      <c r="AI565">
        <v>5</v>
      </c>
    </row>
    <row r="566" spans="1:35" x14ac:dyDescent="0.25">
      <c r="A566">
        <v>21179</v>
      </c>
      <c r="B566" t="str">
        <f>IF(A566=VLOOKUP(A566,Medidas_Base!$A$2:$L$67,1),VLOOKUP(A566,Medidas_Base!$A$2:$L$67,2),"SIN REGISTRO")</f>
        <v>SIN REGISTRO</v>
      </c>
      <c r="C566">
        <v>0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2</v>
      </c>
      <c r="O566">
        <v>2</v>
      </c>
      <c r="P566">
        <v>2</v>
      </c>
      <c r="Q566">
        <v>2</v>
      </c>
      <c r="R566">
        <v>2</v>
      </c>
      <c r="S566">
        <v>2</v>
      </c>
      <c r="T566">
        <v>4</v>
      </c>
      <c r="U566">
        <v>4</v>
      </c>
      <c r="V566">
        <v>6</v>
      </c>
      <c r="W566">
        <v>13</v>
      </c>
      <c r="X566">
        <v>19</v>
      </c>
      <c r="Y566">
        <v>24</v>
      </c>
      <c r="Z566">
        <v>35</v>
      </c>
      <c r="AA566">
        <v>43</v>
      </c>
      <c r="AB566">
        <v>50</v>
      </c>
      <c r="AC566">
        <v>66</v>
      </c>
      <c r="AD566">
        <v>78</v>
      </c>
      <c r="AE566">
        <v>85</v>
      </c>
      <c r="AF566">
        <v>91</v>
      </c>
      <c r="AG566">
        <v>96</v>
      </c>
      <c r="AH566">
        <v>103</v>
      </c>
      <c r="AI566">
        <v>109</v>
      </c>
    </row>
    <row r="567" spans="1:35" x14ac:dyDescent="0.25">
      <c r="A567">
        <v>21180</v>
      </c>
      <c r="B567" t="str">
        <f>IF(A567=VLOOKUP(A567,Medidas_Base!$A$2:$L$67,1),VLOOKUP(A567,Medidas_Base!$A$2:$L$67,2),"SIN REGISTRO")</f>
        <v>SIN REGISTRO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3</v>
      </c>
      <c r="T567">
        <v>4</v>
      </c>
      <c r="U567">
        <v>4</v>
      </c>
      <c r="V567">
        <v>7</v>
      </c>
      <c r="W567">
        <v>11</v>
      </c>
      <c r="X567">
        <v>16</v>
      </c>
      <c r="Y567">
        <v>18</v>
      </c>
      <c r="Z567">
        <v>25</v>
      </c>
      <c r="AA567">
        <v>31</v>
      </c>
      <c r="AB567">
        <v>35</v>
      </c>
      <c r="AC567">
        <v>37</v>
      </c>
      <c r="AD567">
        <v>41</v>
      </c>
      <c r="AE567">
        <v>47</v>
      </c>
      <c r="AF567">
        <v>54</v>
      </c>
      <c r="AG567">
        <v>59</v>
      </c>
      <c r="AH567">
        <v>60</v>
      </c>
      <c r="AI567">
        <v>63</v>
      </c>
    </row>
    <row r="568" spans="1:35" x14ac:dyDescent="0.25">
      <c r="A568">
        <v>21181</v>
      </c>
      <c r="B568" t="str">
        <f>IF(A568=VLOOKUP(A568,Medidas_Base!$A$2:$L$67,1),VLOOKUP(A568,Medidas_Base!$A$2:$L$67,2),"SIN REGISTRO")</f>
        <v>SIN REGISTRO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2</v>
      </c>
      <c r="U568">
        <v>2</v>
      </c>
      <c r="V568">
        <v>2</v>
      </c>
      <c r="W568">
        <v>2</v>
      </c>
      <c r="X568">
        <v>2</v>
      </c>
      <c r="Y568">
        <v>3</v>
      </c>
      <c r="Z568">
        <v>4</v>
      </c>
      <c r="AA568">
        <v>6</v>
      </c>
      <c r="AB568">
        <v>6</v>
      </c>
      <c r="AC568">
        <v>8</v>
      </c>
      <c r="AD568">
        <v>11</v>
      </c>
      <c r="AE568">
        <v>12</v>
      </c>
      <c r="AF568">
        <v>12</v>
      </c>
      <c r="AG568">
        <v>14</v>
      </c>
      <c r="AH568">
        <v>16</v>
      </c>
      <c r="AI568">
        <v>16</v>
      </c>
    </row>
    <row r="569" spans="1:35" x14ac:dyDescent="0.25">
      <c r="A569">
        <v>21182</v>
      </c>
      <c r="B569" t="str">
        <f>IF(A569=VLOOKUP(A569,Medidas_Base!$A$2:$L$67,1),VLOOKUP(A569,Medidas_Base!$A$2:$L$67,2),"SIN REGISTRO")</f>
        <v>SIN REGISTRO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2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5</v>
      </c>
      <c r="AA569">
        <v>5</v>
      </c>
      <c r="AB569">
        <v>8</v>
      </c>
      <c r="AC569">
        <v>9</v>
      </c>
      <c r="AD569">
        <v>11</v>
      </c>
      <c r="AE569">
        <v>15</v>
      </c>
      <c r="AF569">
        <v>17</v>
      </c>
      <c r="AG569">
        <v>18</v>
      </c>
      <c r="AH569">
        <v>19</v>
      </c>
      <c r="AI569">
        <v>21</v>
      </c>
    </row>
    <row r="570" spans="1:35" x14ac:dyDescent="0.25">
      <c r="A570">
        <v>21183</v>
      </c>
      <c r="B570" t="str">
        <f>IF(A570=VLOOKUP(A570,Medidas_Base!$A$2:$L$67,1),VLOOKUP(A570,Medidas_Base!$A$2:$L$67,2),"SIN REGISTRO")</f>
        <v>SIN REGISTRO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1</v>
      </c>
      <c r="V570">
        <v>1</v>
      </c>
      <c r="W570">
        <v>3</v>
      </c>
      <c r="X570">
        <v>4</v>
      </c>
      <c r="Y570">
        <v>4</v>
      </c>
      <c r="Z570">
        <v>4</v>
      </c>
      <c r="AA570">
        <v>6</v>
      </c>
      <c r="AB570">
        <v>6</v>
      </c>
      <c r="AC570">
        <v>7</v>
      </c>
      <c r="AD570">
        <v>9</v>
      </c>
      <c r="AE570">
        <v>11</v>
      </c>
      <c r="AF570">
        <v>14</v>
      </c>
      <c r="AG570">
        <v>16</v>
      </c>
      <c r="AH570">
        <v>16</v>
      </c>
      <c r="AI570">
        <v>17</v>
      </c>
    </row>
    <row r="571" spans="1:35" x14ac:dyDescent="0.25">
      <c r="A571">
        <v>21184</v>
      </c>
      <c r="B571" t="str">
        <f>IF(A571=VLOOKUP(A571,Medidas_Base!$A$2:$L$67,1),VLOOKUP(A571,Medidas_Base!$A$2:$L$67,2),"SIN REGISTRO")</f>
        <v>SIN REGISTRO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2</v>
      </c>
      <c r="AH571">
        <v>2</v>
      </c>
      <c r="AI571">
        <v>2</v>
      </c>
    </row>
    <row r="572" spans="1:35" x14ac:dyDescent="0.25">
      <c r="A572">
        <v>21185</v>
      </c>
      <c r="B572" t="str">
        <f>IF(A572=VLOOKUP(A572,Medidas_Base!$A$2:$L$67,1),VLOOKUP(A572,Medidas_Base!$A$2:$L$67,2),"SIN REGISTRO")</f>
        <v>SIN REGISTRO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3</v>
      </c>
      <c r="P572">
        <v>3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5</v>
      </c>
      <c r="W572">
        <v>5</v>
      </c>
      <c r="X572">
        <v>5</v>
      </c>
      <c r="Y572">
        <v>5</v>
      </c>
      <c r="Z572">
        <v>6</v>
      </c>
      <c r="AA572">
        <v>6</v>
      </c>
      <c r="AB572">
        <v>7</v>
      </c>
      <c r="AC572">
        <v>8</v>
      </c>
      <c r="AD572">
        <v>9</v>
      </c>
      <c r="AE572">
        <v>10</v>
      </c>
      <c r="AF572">
        <v>10</v>
      </c>
      <c r="AG572">
        <v>13</v>
      </c>
      <c r="AH572">
        <v>14</v>
      </c>
      <c r="AI572">
        <v>15</v>
      </c>
    </row>
    <row r="573" spans="1:35" x14ac:dyDescent="0.25">
      <c r="A573">
        <v>21186</v>
      </c>
      <c r="B573" t="str">
        <f>IF(A573=VLOOKUP(A573,Medidas_Base!$A$2:$L$67,1),VLOOKUP(A573,Medidas_Base!$A$2:$L$67,2),"SIN REGISTRO")</f>
        <v>SIN REGISTRO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3</v>
      </c>
      <c r="R573">
        <v>3</v>
      </c>
      <c r="S573">
        <v>3</v>
      </c>
      <c r="T573">
        <v>5</v>
      </c>
      <c r="U573">
        <v>9</v>
      </c>
      <c r="V573">
        <v>12</v>
      </c>
      <c r="W573">
        <v>15</v>
      </c>
      <c r="X573">
        <v>18</v>
      </c>
      <c r="Y573">
        <v>20</v>
      </c>
      <c r="Z573">
        <v>21</v>
      </c>
      <c r="AA573">
        <v>23</v>
      </c>
      <c r="AB573">
        <v>28</v>
      </c>
      <c r="AC573">
        <v>33</v>
      </c>
      <c r="AD573">
        <v>36</v>
      </c>
      <c r="AE573">
        <v>42</v>
      </c>
      <c r="AF573">
        <v>48</v>
      </c>
      <c r="AG573">
        <v>52</v>
      </c>
      <c r="AH573">
        <v>61</v>
      </c>
      <c r="AI573">
        <v>75</v>
      </c>
    </row>
    <row r="574" spans="1:35" x14ac:dyDescent="0.25">
      <c r="A574">
        <v>21187</v>
      </c>
      <c r="B574" t="str">
        <f>IF(A574=VLOOKUP(A574,Medidas_Base!$A$2:$L$67,1),VLOOKUP(A574,Medidas_Base!$A$2:$L$67,2),"SIN REGISTRO")</f>
        <v>SIN REGISTRO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1</v>
      </c>
      <c r="Z574">
        <v>2</v>
      </c>
      <c r="AA574">
        <v>2</v>
      </c>
      <c r="AB574">
        <v>2</v>
      </c>
      <c r="AC574">
        <v>2</v>
      </c>
      <c r="AD574">
        <v>3</v>
      </c>
      <c r="AE574">
        <v>3</v>
      </c>
      <c r="AF574">
        <v>5</v>
      </c>
      <c r="AG574">
        <v>5</v>
      </c>
      <c r="AH574">
        <v>5</v>
      </c>
      <c r="AI574">
        <v>5</v>
      </c>
    </row>
    <row r="575" spans="1:35" x14ac:dyDescent="0.25">
      <c r="A575">
        <v>21188</v>
      </c>
      <c r="B575" t="str">
        <f>IF(A575=VLOOKUP(A575,Medidas_Base!$A$2:$L$67,1),VLOOKUP(A575,Medidas_Base!$A$2:$L$67,2),"SIN REGISTRO")</f>
        <v>SIN REGISTRO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1</v>
      </c>
      <c r="R575">
        <v>2</v>
      </c>
      <c r="S575">
        <v>2</v>
      </c>
      <c r="T575">
        <v>2</v>
      </c>
      <c r="U575">
        <v>2</v>
      </c>
      <c r="V575">
        <v>2</v>
      </c>
      <c r="W575">
        <v>2</v>
      </c>
      <c r="X575">
        <v>3</v>
      </c>
      <c r="Y575">
        <v>5</v>
      </c>
      <c r="Z575">
        <v>5</v>
      </c>
      <c r="AA575">
        <v>6</v>
      </c>
      <c r="AB575">
        <v>6</v>
      </c>
      <c r="AC575">
        <v>6</v>
      </c>
      <c r="AD575">
        <v>6</v>
      </c>
      <c r="AE575">
        <v>8</v>
      </c>
      <c r="AF575">
        <v>9</v>
      </c>
      <c r="AG575">
        <v>9</v>
      </c>
      <c r="AH575">
        <v>11</v>
      </c>
      <c r="AI575">
        <v>11</v>
      </c>
    </row>
    <row r="576" spans="1:35" x14ac:dyDescent="0.25">
      <c r="A576">
        <v>21189</v>
      </c>
      <c r="B576" t="str">
        <f>IF(A576=VLOOKUP(A576,Medidas_Base!$A$2:$L$67,1),VLOOKUP(A576,Medidas_Base!$A$2:$L$67,2),"SIN REGISTRO")</f>
        <v>SIN REGISTRO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</v>
      </c>
      <c r="W576">
        <v>6</v>
      </c>
      <c r="X576">
        <v>10</v>
      </c>
      <c r="Y576">
        <v>16</v>
      </c>
      <c r="Z576">
        <v>22</v>
      </c>
      <c r="AA576">
        <v>28</v>
      </c>
      <c r="AB576">
        <v>35</v>
      </c>
      <c r="AC576">
        <v>40</v>
      </c>
      <c r="AD576">
        <v>48</v>
      </c>
      <c r="AE576">
        <v>55</v>
      </c>
      <c r="AF576">
        <v>61</v>
      </c>
      <c r="AG576">
        <v>66</v>
      </c>
      <c r="AH576">
        <v>70</v>
      </c>
      <c r="AI576">
        <v>73</v>
      </c>
    </row>
    <row r="577" spans="1:35" x14ac:dyDescent="0.25">
      <c r="A577">
        <v>21190</v>
      </c>
      <c r="B577" t="str">
        <f>IF(A577=VLOOKUP(A577,Medidas_Base!$A$2:$L$67,1),VLOOKUP(A577,Medidas_Base!$A$2:$L$67,2),"SIN REGISTRO")</f>
        <v>SIN REGISTRO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2</v>
      </c>
      <c r="AH577">
        <v>2</v>
      </c>
      <c r="AI577">
        <v>2</v>
      </c>
    </row>
    <row r="578" spans="1:35" x14ac:dyDescent="0.25">
      <c r="A578">
        <v>21191</v>
      </c>
      <c r="B578" t="str">
        <f>IF(A578=VLOOKUP(A578,Medidas_Base!$A$2:$L$67,1),VLOOKUP(A578,Medidas_Base!$A$2:$L$67,2),"SIN REGISTRO")</f>
        <v>SIN REGISTRO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9</v>
      </c>
      <c r="Q578">
        <v>12</v>
      </c>
      <c r="R578">
        <v>14</v>
      </c>
      <c r="S578">
        <v>15</v>
      </c>
      <c r="T578">
        <v>15</v>
      </c>
      <c r="U578">
        <v>16</v>
      </c>
      <c r="V578">
        <v>16</v>
      </c>
      <c r="W578">
        <v>18</v>
      </c>
      <c r="X578">
        <v>18</v>
      </c>
      <c r="Y578">
        <v>19</v>
      </c>
      <c r="Z578">
        <v>22</v>
      </c>
      <c r="AA578">
        <v>24</v>
      </c>
      <c r="AB578">
        <v>27</v>
      </c>
      <c r="AC578">
        <v>28</v>
      </c>
      <c r="AD578">
        <v>29</v>
      </c>
      <c r="AE578">
        <v>33</v>
      </c>
      <c r="AF578">
        <v>34</v>
      </c>
      <c r="AG578">
        <v>35</v>
      </c>
      <c r="AH578">
        <v>41</v>
      </c>
      <c r="AI578">
        <v>41</v>
      </c>
    </row>
    <row r="579" spans="1:35" x14ac:dyDescent="0.25">
      <c r="A579">
        <v>21192</v>
      </c>
      <c r="B579" t="str">
        <f>IF(A579=VLOOKUP(A579,Medidas_Base!$A$2:$L$67,1),VLOOKUP(A579,Medidas_Base!$A$2:$L$67,2),"SIN REGISTRO")</f>
        <v>SIN REGISTRO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2</v>
      </c>
    </row>
    <row r="580" spans="1:35" x14ac:dyDescent="0.25">
      <c r="A580">
        <v>21193</v>
      </c>
      <c r="B580" t="str">
        <f>IF(A580=VLOOKUP(A580,Medidas_Base!$A$2:$L$67,1),VLOOKUP(A580,Medidas_Base!$A$2:$L$67,2),"SIN REGISTRO")</f>
        <v>SIN REGISTRO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2</v>
      </c>
      <c r="AC580">
        <v>2</v>
      </c>
      <c r="AD580">
        <v>2</v>
      </c>
      <c r="AE580">
        <v>2</v>
      </c>
      <c r="AF580">
        <v>3</v>
      </c>
      <c r="AG580">
        <v>3</v>
      </c>
      <c r="AH580">
        <v>3</v>
      </c>
      <c r="AI580">
        <v>4</v>
      </c>
    </row>
    <row r="581" spans="1:35" x14ac:dyDescent="0.25">
      <c r="A581">
        <v>21194</v>
      </c>
      <c r="B581" t="str">
        <f>IF(A581=VLOOKUP(A581,Medidas_Base!$A$2:$L$67,1),VLOOKUP(A581,Medidas_Base!$A$2:$L$67,2),"SIN REGISTRO")</f>
        <v>SIN REGISTRO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2</v>
      </c>
      <c r="U581">
        <v>5</v>
      </c>
      <c r="V581">
        <v>5</v>
      </c>
      <c r="W581">
        <v>6</v>
      </c>
      <c r="X581">
        <v>6</v>
      </c>
      <c r="Y581">
        <v>8</v>
      </c>
      <c r="Z581">
        <v>10</v>
      </c>
      <c r="AA581">
        <v>10</v>
      </c>
      <c r="AB581">
        <v>13</v>
      </c>
      <c r="AC581">
        <v>13</v>
      </c>
      <c r="AD581">
        <v>15</v>
      </c>
      <c r="AE581">
        <v>17</v>
      </c>
      <c r="AF581">
        <v>19</v>
      </c>
      <c r="AG581">
        <v>19</v>
      </c>
      <c r="AH581">
        <v>21</v>
      </c>
      <c r="AI581">
        <v>21</v>
      </c>
    </row>
    <row r="582" spans="1:35" x14ac:dyDescent="0.25">
      <c r="A582">
        <v>21195</v>
      </c>
      <c r="B582" t="str">
        <f>IF(A582=VLOOKUP(A582,Medidas_Base!$A$2:$L$67,1),VLOOKUP(A582,Medidas_Base!$A$2:$L$67,2),"SIN REGISTRO")</f>
        <v>Vicente Guerrero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2</v>
      </c>
      <c r="AG582">
        <v>2</v>
      </c>
      <c r="AH582">
        <v>2</v>
      </c>
      <c r="AI582">
        <v>2</v>
      </c>
    </row>
    <row r="583" spans="1:35" x14ac:dyDescent="0.25">
      <c r="A583">
        <v>21196</v>
      </c>
      <c r="B583" t="str">
        <f>IF(A583=VLOOKUP(A583,Medidas_Base!$A$2:$L$67,1),VLOOKUP(A583,Medidas_Base!$A$2:$L$67,2),"SIN REGISTRO")</f>
        <v>SIN REGISTRO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</row>
    <row r="584" spans="1:35" x14ac:dyDescent="0.25">
      <c r="A584">
        <v>21197</v>
      </c>
      <c r="B584" t="str">
        <f>IF(A584=VLOOKUP(A584,Medidas_Base!$A$2:$L$67,1),VLOOKUP(A584,Medidas_Base!$A$2:$L$67,2),"SIN REGISTRO")</f>
        <v>SIN REGISTRO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2</v>
      </c>
      <c r="Q584">
        <v>2</v>
      </c>
      <c r="R584">
        <v>3</v>
      </c>
      <c r="S584">
        <v>3</v>
      </c>
      <c r="T584">
        <v>7</v>
      </c>
      <c r="U584">
        <v>10</v>
      </c>
      <c r="V584">
        <v>13</v>
      </c>
      <c r="W584">
        <v>21</v>
      </c>
      <c r="X584">
        <v>26</v>
      </c>
      <c r="Y584">
        <v>31</v>
      </c>
      <c r="Z584">
        <v>43</v>
      </c>
      <c r="AA584">
        <v>66</v>
      </c>
      <c r="AB584">
        <v>77</v>
      </c>
      <c r="AC584">
        <v>105</v>
      </c>
      <c r="AD584">
        <v>122</v>
      </c>
      <c r="AE584">
        <v>140</v>
      </c>
      <c r="AF584">
        <v>157</v>
      </c>
      <c r="AG584">
        <v>172</v>
      </c>
      <c r="AH584">
        <v>192</v>
      </c>
      <c r="AI584">
        <v>199</v>
      </c>
    </row>
    <row r="585" spans="1:35" x14ac:dyDescent="0.25">
      <c r="A585">
        <v>21198</v>
      </c>
      <c r="B585" t="str">
        <f>IF(A585=VLOOKUP(A585,Medidas_Base!$A$2:$L$67,1),VLOOKUP(A585,Medidas_Base!$A$2:$L$67,2),"SIN REGISTRO")</f>
        <v>SIN REGISTRO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1</v>
      </c>
      <c r="AH585">
        <v>1</v>
      </c>
      <c r="AI585">
        <v>1</v>
      </c>
    </row>
    <row r="586" spans="1:35" x14ac:dyDescent="0.25">
      <c r="A586">
        <v>21199</v>
      </c>
      <c r="B586" t="str">
        <f>IF(A586=VLOOKUP(A586,Medidas_Base!$A$2:$L$67,1),VLOOKUP(A586,Medidas_Base!$A$2:$L$67,2),"SIN REGISTRO")</f>
        <v>SIN REGISTRO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3</v>
      </c>
      <c r="V586">
        <v>3</v>
      </c>
      <c r="W586">
        <v>6</v>
      </c>
      <c r="X586">
        <v>7</v>
      </c>
      <c r="Y586">
        <v>7</v>
      </c>
      <c r="Z586">
        <v>9</v>
      </c>
      <c r="AA586">
        <v>13</v>
      </c>
      <c r="AB586">
        <v>15</v>
      </c>
      <c r="AC586">
        <v>24</v>
      </c>
      <c r="AD586">
        <v>32</v>
      </c>
      <c r="AE586">
        <v>37</v>
      </c>
      <c r="AF586">
        <v>41</v>
      </c>
      <c r="AG586">
        <v>48</v>
      </c>
      <c r="AH586">
        <v>60</v>
      </c>
      <c r="AI586">
        <v>60</v>
      </c>
    </row>
    <row r="587" spans="1:35" x14ac:dyDescent="0.25">
      <c r="A587">
        <v>21200</v>
      </c>
      <c r="B587" t="str">
        <f>IF(A587=VLOOKUP(A587,Medidas_Base!$A$2:$L$67,1),VLOOKUP(A587,Medidas_Base!$A$2:$L$67,2),"SIN REGISTRO")</f>
        <v>SIN REGISTRO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3</v>
      </c>
      <c r="AD587">
        <v>6</v>
      </c>
      <c r="AE587">
        <v>6</v>
      </c>
      <c r="AF587">
        <v>6</v>
      </c>
      <c r="AG587">
        <v>6</v>
      </c>
      <c r="AH587">
        <v>6</v>
      </c>
      <c r="AI587">
        <v>6</v>
      </c>
    </row>
    <row r="588" spans="1:35" x14ac:dyDescent="0.25">
      <c r="A588">
        <v>21201</v>
      </c>
      <c r="B588" t="str">
        <f>IF(A588=VLOOKUP(A588,Medidas_Base!$A$2:$L$67,1),VLOOKUP(A588,Medidas_Base!$A$2:$L$67,2),"SIN REGISTRO")</f>
        <v>SIN REGISTRO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2</v>
      </c>
      <c r="AA588">
        <v>2</v>
      </c>
      <c r="AB588">
        <v>2</v>
      </c>
      <c r="AC588">
        <v>2</v>
      </c>
      <c r="AD588">
        <v>2</v>
      </c>
      <c r="AE588">
        <v>4</v>
      </c>
      <c r="AF588">
        <v>4</v>
      </c>
      <c r="AG588">
        <v>4</v>
      </c>
      <c r="AH588">
        <v>4</v>
      </c>
      <c r="AI588">
        <v>5</v>
      </c>
    </row>
    <row r="589" spans="1:35" x14ac:dyDescent="0.25">
      <c r="A589">
        <v>21202</v>
      </c>
      <c r="B589" t="str">
        <f>IF(A589=VLOOKUP(A589,Medidas_Base!$A$2:$L$67,1),VLOOKUP(A589,Medidas_Base!$A$2:$L$67,2),"SIN REGISTRO")</f>
        <v>SIN REGISTRO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3</v>
      </c>
      <c r="T589">
        <v>3</v>
      </c>
      <c r="U589">
        <v>3</v>
      </c>
      <c r="V589">
        <v>3</v>
      </c>
      <c r="W589">
        <v>4</v>
      </c>
      <c r="X589">
        <v>4</v>
      </c>
      <c r="Y589">
        <v>4</v>
      </c>
      <c r="Z589">
        <v>4</v>
      </c>
      <c r="AA589">
        <v>4</v>
      </c>
      <c r="AB589">
        <v>4</v>
      </c>
      <c r="AC589">
        <v>4</v>
      </c>
      <c r="AD589">
        <v>4</v>
      </c>
      <c r="AE589">
        <v>5</v>
      </c>
      <c r="AF589">
        <v>5</v>
      </c>
      <c r="AG589">
        <v>6</v>
      </c>
      <c r="AH589">
        <v>7</v>
      </c>
      <c r="AI589">
        <v>8</v>
      </c>
    </row>
    <row r="590" spans="1:35" x14ac:dyDescent="0.25">
      <c r="A590">
        <v>21203</v>
      </c>
      <c r="B590" t="str">
        <f>IF(A590=VLOOKUP(A590,Medidas_Base!$A$2:$L$67,1),VLOOKUP(A590,Medidas_Base!$A$2:$L$67,2),"SIN REGISTRO")</f>
        <v>SIN REGISTRO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2</v>
      </c>
      <c r="AD590">
        <v>2</v>
      </c>
      <c r="AE590">
        <v>3</v>
      </c>
      <c r="AF590">
        <v>3</v>
      </c>
      <c r="AG590">
        <v>4</v>
      </c>
      <c r="AH590">
        <v>5</v>
      </c>
      <c r="AI590">
        <v>6</v>
      </c>
    </row>
    <row r="591" spans="1:35" x14ac:dyDescent="0.25">
      <c r="A591">
        <v>21204</v>
      </c>
      <c r="B591" t="str">
        <f>IF(A591=VLOOKUP(A591,Medidas_Base!$A$2:$L$67,1),VLOOKUP(A591,Medidas_Base!$A$2:$L$67,2),"SIN REGISTRO")</f>
        <v>SIN REGISTRO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2</v>
      </c>
      <c r="Z591">
        <v>7</v>
      </c>
      <c r="AA591">
        <v>7</v>
      </c>
      <c r="AB591">
        <v>7</v>
      </c>
      <c r="AC591">
        <v>7</v>
      </c>
      <c r="AD591">
        <v>7</v>
      </c>
      <c r="AE591">
        <v>7</v>
      </c>
      <c r="AF591">
        <v>9</v>
      </c>
      <c r="AG591">
        <v>11</v>
      </c>
      <c r="AH591">
        <v>11</v>
      </c>
      <c r="AI591">
        <v>12</v>
      </c>
    </row>
    <row r="592" spans="1:35" x14ac:dyDescent="0.25">
      <c r="A592">
        <v>21205</v>
      </c>
      <c r="B592" t="str">
        <f>IF(A592=VLOOKUP(A592,Medidas_Base!$A$2:$L$67,1),VLOOKUP(A592,Medidas_Base!$A$2:$L$67,2),"SIN REGISTRO")</f>
        <v>Yehualtepec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2</v>
      </c>
      <c r="V592">
        <v>2</v>
      </c>
      <c r="W592">
        <v>5</v>
      </c>
      <c r="X592">
        <v>5</v>
      </c>
      <c r="Y592">
        <v>6</v>
      </c>
      <c r="Z592">
        <v>7</v>
      </c>
      <c r="AA592">
        <v>7</v>
      </c>
      <c r="AB592">
        <v>7</v>
      </c>
      <c r="AC592">
        <v>13</v>
      </c>
      <c r="AD592">
        <v>23</v>
      </c>
      <c r="AE592">
        <v>29</v>
      </c>
      <c r="AF592">
        <v>32</v>
      </c>
      <c r="AG592">
        <v>34</v>
      </c>
      <c r="AH592">
        <v>34</v>
      </c>
      <c r="AI592">
        <v>35</v>
      </c>
    </row>
    <row r="593" spans="1:35" x14ac:dyDescent="0.25">
      <c r="A593">
        <v>21206</v>
      </c>
      <c r="B593" t="str">
        <f>IF(A593=VLOOKUP(A593,Medidas_Base!$A$2:$L$67,1),VLOOKUP(A593,Medidas_Base!$A$2:$L$67,2),"SIN REGISTRO")</f>
        <v>SIN REGISTRO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3</v>
      </c>
      <c r="AA593">
        <v>3</v>
      </c>
      <c r="AB593">
        <v>4</v>
      </c>
      <c r="AC593">
        <v>10</v>
      </c>
      <c r="AD593">
        <v>12</v>
      </c>
      <c r="AE593">
        <v>13</v>
      </c>
      <c r="AF593">
        <v>15</v>
      </c>
      <c r="AG593">
        <v>15</v>
      </c>
      <c r="AH593">
        <v>15</v>
      </c>
      <c r="AI593">
        <v>15</v>
      </c>
    </row>
    <row r="594" spans="1:35" x14ac:dyDescent="0.25">
      <c r="A594">
        <v>21207</v>
      </c>
      <c r="B594" t="str">
        <f>IF(A594=VLOOKUP(A594,Medidas_Base!$A$2:$L$67,1),VLOOKUP(A594,Medidas_Base!$A$2:$L$67,2),"SIN REGISTRO")</f>
        <v>SIN REGISTRO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5</v>
      </c>
      <c r="T594">
        <v>7</v>
      </c>
      <c r="U594">
        <v>11</v>
      </c>
      <c r="V594">
        <v>13</v>
      </c>
      <c r="W594">
        <v>15</v>
      </c>
      <c r="X594">
        <v>25</v>
      </c>
      <c r="Y594">
        <v>34</v>
      </c>
      <c r="Z594">
        <v>48</v>
      </c>
      <c r="AA594">
        <v>55</v>
      </c>
      <c r="AB594">
        <v>62</v>
      </c>
      <c r="AC594">
        <v>79</v>
      </c>
      <c r="AD594">
        <v>99</v>
      </c>
      <c r="AE594">
        <v>110</v>
      </c>
      <c r="AF594">
        <v>127</v>
      </c>
      <c r="AG594">
        <v>140</v>
      </c>
      <c r="AH594">
        <v>156</v>
      </c>
      <c r="AI594">
        <v>168</v>
      </c>
    </row>
    <row r="595" spans="1:35" x14ac:dyDescent="0.25">
      <c r="A595">
        <v>21208</v>
      </c>
      <c r="B595" t="str">
        <f>IF(A595=VLOOKUP(A595,Medidas_Base!$A$2:$L$67,1),VLOOKUP(A595,Medidas_Base!$A$2:$L$67,2),"SIN REGISTRO")</f>
        <v>SIN REGISTRO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2</v>
      </c>
      <c r="P595">
        <v>5</v>
      </c>
      <c r="Q595">
        <v>5</v>
      </c>
      <c r="R595">
        <v>5</v>
      </c>
      <c r="S595">
        <v>7</v>
      </c>
      <c r="T595">
        <v>11</v>
      </c>
      <c r="U595">
        <v>18</v>
      </c>
      <c r="V595">
        <v>26</v>
      </c>
      <c r="W595">
        <v>34</v>
      </c>
      <c r="X595">
        <v>40</v>
      </c>
      <c r="Y595">
        <v>48</v>
      </c>
      <c r="Z595">
        <v>52</v>
      </c>
      <c r="AA595">
        <v>62</v>
      </c>
      <c r="AB595">
        <v>81</v>
      </c>
      <c r="AC595">
        <v>98</v>
      </c>
      <c r="AD595">
        <v>127</v>
      </c>
      <c r="AE595">
        <v>162</v>
      </c>
      <c r="AF595">
        <v>193</v>
      </c>
      <c r="AG595">
        <v>219</v>
      </c>
      <c r="AH595">
        <v>241</v>
      </c>
      <c r="AI595">
        <v>255</v>
      </c>
    </row>
    <row r="596" spans="1:35" x14ac:dyDescent="0.25">
      <c r="A596">
        <v>21209</v>
      </c>
      <c r="B596" t="str">
        <f>IF(A596=VLOOKUP(A596,Medidas_Base!$A$2:$L$67,1),VLOOKUP(A596,Medidas_Base!$A$2:$L$67,2),"SIN REGISTRO")</f>
        <v>Zapotitlan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</v>
      </c>
      <c r="X596">
        <v>2</v>
      </c>
      <c r="Y596">
        <v>2</v>
      </c>
      <c r="Z596">
        <v>3</v>
      </c>
      <c r="AA596">
        <v>5</v>
      </c>
      <c r="AB596">
        <v>5</v>
      </c>
      <c r="AC596">
        <v>6</v>
      </c>
      <c r="AD596">
        <v>7</v>
      </c>
      <c r="AE596">
        <v>9</v>
      </c>
      <c r="AF596">
        <v>10</v>
      </c>
      <c r="AG596">
        <v>11</v>
      </c>
      <c r="AH596">
        <v>11</v>
      </c>
      <c r="AI596">
        <v>13</v>
      </c>
    </row>
    <row r="597" spans="1:35" x14ac:dyDescent="0.25">
      <c r="A597">
        <v>21210</v>
      </c>
      <c r="B597" t="str">
        <f>IF(A597=VLOOKUP(A597,Medidas_Base!$A$2:$L$67,1),VLOOKUP(A597,Medidas_Base!$A$2:$L$67,2),"SIN REGISTRO")</f>
        <v>SIN REGISTRO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5</v>
      </c>
      <c r="AA597">
        <v>5</v>
      </c>
      <c r="AB597">
        <v>5</v>
      </c>
      <c r="AC597">
        <v>5</v>
      </c>
      <c r="AD597">
        <v>5</v>
      </c>
      <c r="AE597">
        <v>5</v>
      </c>
      <c r="AF597">
        <v>5</v>
      </c>
      <c r="AG597">
        <v>5</v>
      </c>
      <c r="AH597">
        <v>5</v>
      </c>
      <c r="AI597">
        <v>5</v>
      </c>
    </row>
    <row r="598" spans="1:35" x14ac:dyDescent="0.25">
      <c r="A598">
        <v>21211</v>
      </c>
      <c r="B598" t="str">
        <f>IF(A598=VLOOKUP(A598,Medidas_Base!$A$2:$L$67,1),VLOOKUP(A598,Medidas_Base!$A$2:$L$67,2),"SIN REGISTRO")</f>
        <v>SIN REGISTRO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2</v>
      </c>
      <c r="U598">
        <v>4</v>
      </c>
      <c r="V598">
        <v>5</v>
      </c>
      <c r="W598">
        <v>6</v>
      </c>
      <c r="X598">
        <v>10</v>
      </c>
      <c r="Y598">
        <v>10</v>
      </c>
      <c r="Z598">
        <v>14</v>
      </c>
      <c r="AA598">
        <v>17</v>
      </c>
      <c r="AB598">
        <v>19</v>
      </c>
      <c r="AC598">
        <v>19</v>
      </c>
      <c r="AD598">
        <v>20</v>
      </c>
      <c r="AE598">
        <v>24</v>
      </c>
      <c r="AF598">
        <v>25</v>
      </c>
      <c r="AG598">
        <v>28</v>
      </c>
      <c r="AH598">
        <v>31</v>
      </c>
      <c r="AI598">
        <v>31</v>
      </c>
    </row>
    <row r="599" spans="1:35" x14ac:dyDescent="0.25">
      <c r="A599">
        <v>21212</v>
      </c>
      <c r="B599" t="str">
        <f>IF(A599=VLOOKUP(A599,Medidas_Base!$A$2:$L$67,1),VLOOKUP(A599,Medidas_Base!$A$2:$L$67,2),"SIN REGISTRO")</f>
        <v>SIN REGISTRO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2</v>
      </c>
      <c r="R599">
        <v>4</v>
      </c>
      <c r="S599">
        <v>7</v>
      </c>
      <c r="T599">
        <v>7</v>
      </c>
      <c r="U599">
        <v>7</v>
      </c>
      <c r="V599">
        <v>7</v>
      </c>
      <c r="W599">
        <v>8</v>
      </c>
      <c r="X599">
        <v>9</v>
      </c>
      <c r="Y599">
        <v>9</v>
      </c>
      <c r="Z599">
        <v>10</v>
      </c>
      <c r="AA599">
        <v>11</v>
      </c>
      <c r="AB599">
        <v>13</v>
      </c>
      <c r="AC599">
        <v>15</v>
      </c>
      <c r="AD599">
        <v>19</v>
      </c>
      <c r="AE599">
        <v>19</v>
      </c>
      <c r="AF599">
        <v>19</v>
      </c>
      <c r="AG599">
        <v>22</v>
      </c>
      <c r="AH599">
        <v>22</v>
      </c>
      <c r="AI599">
        <v>24</v>
      </c>
    </row>
    <row r="600" spans="1:35" x14ac:dyDescent="0.25">
      <c r="A600">
        <v>21213</v>
      </c>
      <c r="B600" t="str">
        <f>IF(A600=VLOOKUP(A600,Medidas_Base!$A$2:$L$67,1),VLOOKUP(A600,Medidas_Base!$A$2:$L$67,2),"SIN REGISTRO")</f>
        <v>SIN REGISTRO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2</v>
      </c>
      <c r="Z600">
        <v>3</v>
      </c>
      <c r="AA600">
        <v>4</v>
      </c>
      <c r="AB600">
        <v>4</v>
      </c>
      <c r="AC600">
        <v>5</v>
      </c>
      <c r="AD600">
        <v>5</v>
      </c>
      <c r="AE600">
        <v>6</v>
      </c>
      <c r="AF600">
        <v>6</v>
      </c>
      <c r="AG600">
        <v>7</v>
      </c>
      <c r="AH600">
        <v>8</v>
      </c>
      <c r="AI600">
        <v>8</v>
      </c>
    </row>
    <row r="601" spans="1:35" x14ac:dyDescent="0.25">
      <c r="A601">
        <v>21214</v>
      </c>
      <c r="B601" t="str">
        <f>IF(A601=VLOOKUP(A601,Medidas_Base!$A$2:$L$67,1),VLOOKUP(A601,Medidas_Base!$A$2:$L$67,2),"SIN REGISTRO")</f>
        <v>Zinacatepec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</v>
      </c>
      <c r="S601">
        <v>3</v>
      </c>
      <c r="T601">
        <v>4</v>
      </c>
      <c r="U601">
        <v>8</v>
      </c>
      <c r="V601">
        <v>13</v>
      </c>
      <c r="W601">
        <v>20</v>
      </c>
      <c r="X601">
        <v>23</v>
      </c>
      <c r="Y601">
        <v>25</v>
      </c>
      <c r="Z601">
        <v>26</v>
      </c>
      <c r="AA601">
        <v>26</v>
      </c>
      <c r="AB601">
        <v>28</v>
      </c>
      <c r="AC601">
        <v>29</v>
      </c>
      <c r="AD601">
        <v>33</v>
      </c>
      <c r="AE601">
        <v>35</v>
      </c>
      <c r="AF601">
        <v>38</v>
      </c>
      <c r="AG601">
        <v>38</v>
      </c>
      <c r="AH601">
        <v>40</v>
      </c>
      <c r="AI601">
        <v>40</v>
      </c>
    </row>
    <row r="602" spans="1:35" x14ac:dyDescent="0.25">
      <c r="A602">
        <v>21215</v>
      </c>
      <c r="B602" t="str">
        <f>IF(A602=VLOOKUP(A602,Medidas_Base!$A$2:$L$67,1),VLOOKUP(A602,Medidas_Base!$A$2:$L$67,2),"SIN REGISTRO")</f>
        <v>SIN REGISTRO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2</v>
      </c>
    </row>
    <row r="603" spans="1:35" x14ac:dyDescent="0.25">
      <c r="A603">
        <v>21216</v>
      </c>
      <c r="B603" t="str">
        <f>IF(A603=VLOOKUP(A603,Medidas_Base!$A$2:$L$67,1),VLOOKUP(A603,Medidas_Base!$A$2:$L$67,2),"SIN REGISTRO")</f>
        <v>SIN REGISTRO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2</v>
      </c>
      <c r="AG603">
        <v>3</v>
      </c>
      <c r="AH603">
        <v>3</v>
      </c>
      <c r="AI603">
        <v>3</v>
      </c>
    </row>
    <row r="604" spans="1:35" x14ac:dyDescent="0.25">
      <c r="A604">
        <v>21217</v>
      </c>
      <c r="B604" t="str">
        <f>IF(A604=VLOOKUP(A604,Medidas_Base!$A$2:$L$67,1),VLOOKUP(A604,Medidas_Base!$A$2:$L$67,2),"SIN REGISTRO")</f>
        <v>Zoquitlan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3</v>
      </c>
      <c r="AD604">
        <v>3</v>
      </c>
      <c r="AE604">
        <v>3</v>
      </c>
      <c r="AF604">
        <v>3</v>
      </c>
      <c r="AG604">
        <v>3</v>
      </c>
      <c r="AH604">
        <v>3</v>
      </c>
      <c r="AI604">
        <v>3</v>
      </c>
    </row>
    <row r="605" spans="1:35" x14ac:dyDescent="0.25">
      <c r="A605">
        <v>21999</v>
      </c>
      <c r="B605" t="str">
        <f>IF(A605=VLOOKUP(A605,Medidas_Base!$A$2:$L$67,1),VLOOKUP(A605,Medidas_Base!$A$2:$L$67,2),"SIN REGISTRO")</f>
        <v>SIN REGISTRO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2</v>
      </c>
      <c r="AH605">
        <v>2</v>
      </c>
      <c r="AI60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"/>
  <sheetViews>
    <sheetView workbookViewId="0">
      <selection activeCell="C5" sqref="C5"/>
    </sheetView>
  </sheetViews>
  <sheetFormatPr baseColWidth="10" defaultRowHeight="15" x14ac:dyDescent="0.25"/>
  <cols>
    <col min="2" max="2" width="25" customWidth="1"/>
  </cols>
  <sheetData>
    <row r="1" spans="1:35" x14ac:dyDescent="0.25">
      <c r="C1" s="1">
        <v>43831</v>
      </c>
      <c r="D1" s="1">
        <f>C2+1</f>
        <v>43835</v>
      </c>
      <c r="E1" s="1">
        <f t="shared" ref="E1:AE1" si="0">D2+1</f>
        <v>43842</v>
      </c>
      <c r="F1" s="1">
        <f t="shared" si="0"/>
        <v>43849</v>
      </c>
      <c r="G1" s="1">
        <f t="shared" si="0"/>
        <v>43856</v>
      </c>
      <c r="H1" s="1">
        <f t="shared" si="0"/>
        <v>43863</v>
      </c>
      <c r="I1" s="1">
        <f t="shared" si="0"/>
        <v>43870</v>
      </c>
      <c r="J1" s="1">
        <f t="shared" si="0"/>
        <v>43877</v>
      </c>
      <c r="K1" s="1">
        <f t="shared" si="0"/>
        <v>43884</v>
      </c>
      <c r="L1" s="1">
        <f t="shared" si="0"/>
        <v>43891</v>
      </c>
      <c r="M1" s="1">
        <f t="shared" si="0"/>
        <v>43898</v>
      </c>
      <c r="N1" s="1">
        <f t="shared" si="0"/>
        <v>43905</v>
      </c>
      <c r="O1" s="1">
        <f t="shared" si="0"/>
        <v>43912</v>
      </c>
      <c r="P1" s="1">
        <f t="shared" si="0"/>
        <v>43919</v>
      </c>
      <c r="Q1" s="1">
        <f t="shared" si="0"/>
        <v>43926</v>
      </c>
      <c r="R1" s="1">
        <f t="shared" si="0"/>
        <v>43933</v>
      </c>
      <c r="S1" s="1">
        <f t="shared" si="0"/>
        <v>43940</v>
      </c>
      <c r="T1" s="1">
        <f t="shared" si="0"/>
        <v>43947</v>
      </c>
      <c r="U1" s="1">
        <f t="shared" si="0"/>
        <v>43954</v>
      </c>
      <c r="V1" s="1">
        <f t="shared" si="0"/>
        <v>43961</v>
      </c>
      <c r="W1" s="1">
        <f t="shared" si="0"/>
        <v>43968</v>
      </c>
      <c r="X1" s="1">
        <f t="shared" si="0"/>
        <v>43975</v>
      </c>
      <c r="Y1" s="1">
        <f t="shared" si="0"/>
        <v>43982</v>
      </c>
      <c r="Z1" s="1">
        <f t="shared" si="0"/>
        <v>43989</v>
      </c>
      <c r="AA1" s="1">
        <f t="shared" si="0"/>
        <v>43996</v>
      </c>
      <c r="AB1" s="1">
        <f t="shared" si="0"/>
        <v>44003</v>
      </c>
      <c r="AC1" s="1">
        <f t="shared" si="0"/>
        <v>44010</v>
      </c>
      <c r="AD1" s="1">
        <f t="shared" si="0"/>
        <v>44017</v>
      </c>
      <c r="AE1" s="1">
        <f t="shared" si="0"/>
        <v>44024</v>
      </c>
      <c r="AF1" s="1">
        <f t="shared" ref="AF1" si="1">AE2+1</f>
        <v>44031</v>
      </c>
      <c r="AG1" s="1">
        <f t="shared" ref="AG1" si="2">AF2+1</f>
        <v>44038</v>
      </c>
      <c r="AH1" s="1">
        <f t="shared" ref="AH1" si="3">AG2+1</f>
        <v>44045</v>
      </c>
      <c r="AI1" s="1">
        <f t="shared" ref="AI1" si="4">AH2+1</f>
        <v>44052</v>
      </c>
    </row>
    <row r="2" spans="1:35" x14ac:dyDescent="0.25">
      <c r="C2" s="1">
        <v>43834</v>
      </c>
      <c r="D2" s="1">
        <f>D1+6</f>
        <v>43841</v>
      </c>
      <c r="E2" s="1">
        <f t="shared" ref="E2:AE2" si="5">E1+6</f>
        <v>43848</v>
      </c>
      <c r="F2" s="1">
        <f t="shared" si="5"/>
        <v>43855</v>
      </c>
      <c r="G2" s="1">
        <f t="shared" si="5"/>
        <v>43862</v>
      </c>
      <c r="H2" s="1">
        <f t="shared" si="5"/>
        <v>43869</v>
      </c>
      <c r="I2" s="1">
        <f t="shared" si="5"/>
        <v>43876</v>
      </c>
      <c r="J2" s="1">
        <f t="shared" si="5"/>
        <v>43883</v>
      </c>
      <c r="K2" s="1">
        <f t="shared" si="5"/>
        <v>43890</v>
      </c>
      <c r="L2" s="1">
        <f t="shared" si="5"/>
        <v>43897</v>
      </c>
      <c r="M2" s="1">
        <f t="shared" si="5"/>
        <v>43904</v>
      </c>
      <c r="N2" s="1">
        <f t="shared" si="5"/>
        <v>43911</v>
      </c>
      <c r="O2" s="1">
        <f t="shared" si="5"/>
        <v>43918</v>
      </c>
      <c r="P2" s="1">
        <f t="shared" si="5"/>
        <v>43925</v>
      </c>
      <c r="Q2" s="1">
        <f t="shared" si="5"/>
        <v>43932</v>
      </c>
      <c r="R2" s="1">
        <f t="shared" si="5"/>
        <v>43939</v>
      </c>
      <c r="S2" s="1">
        <f t="shared" si="5"/>
        <v>43946</v>
      </c>
      <c r="T2" s="1">
        <f t="shared" si="5"/>
        <v>43953</v>
      </c>
      <c r="U2" s="1">
        <f t="shared" si="5"/>
        <v>43960</v>
      </c>
      <c r="V2" s="1">
        <f t="shared" si="5"/>
        <v>43967</v>
      </c>
      <c r="W2" s="1">
        <f t="shared" si="5"/>
        <v>43974</v>
      </c>
      <c r="X2" s="1">
        <f t="shared" si="5"/>
        <v>43981</v>
      </c>
      <c r="Y2" s="1">
        <f t="shared" si="5"/>
        <v>43988</v>
      </c>
      <c r="Z2" s="1">
        <f t="shared" si="5"/>
        <v>43995</v>
      </c>
      <c r="AA2" s="1">
        <f t="shared" si="5"/>
        <v>44002</v>
      </c>
      <c r="AB2" s="1">
        <f t="shared" si="5"/>
        <v>44009</v>
      </c>
      <c r="AC2" s="1">
        <f t="shared" si="5"/>
        <v>44016</v>
      </c>
      <c r="AD2" s="1">
        <f t="shared" si="5"/>
        <v>44023</v>
      </c>
      <c r="AE2" s="1">
        <f t="shared" si="5"/>
        <v>44030</v>
      </c>
      <c r="AF2" s="1">
        <f t="shared" ref="AF2:AI2" si="6">AF1+6</f>
        <v>44037</v>
      </c>
      <c r="AG2" s="1">
        <f t="shared" si="6"/>
        <v>44044</v>
      </c>
      <c r="AH2" s="1">
        <f t="shared" si="6"/>
        <v>44051</v>
      </c>
      <c r="AI2" s="1">
        <f t="shared" si="6"/>
        <v>44058</v>
      </c>
    </row>
    <row r="3" spans="1:35" x14ac:dyDescent="0.25">
      <c r="A3" t="s">
        <v>0</v>
      </c>
      <c r="B3" t="s">
        <v>110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137</v>
      </c>
      <c r="AG3" t="s">
        <v>138</v>
      </c>
      <c r="AH3" t="s">
        <v>139</v>
      </c>
      <c r="AI3" t="s">
        <v>140</v>
      </c>
    </row>
    <row r="4" spans="1:35" x14ac:dyDescent="0.25">
      <c r="A4">
        <v>21010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5</v>
      </c>
      <c r="U4">
        <v>11</v>
      </c>
      <c r="V4">
        <v>14</v>
      </c>
      <c r="W4">
        <v>18</v>
      </c>
      <c r="X4">
        <v>20</v>
      </c>
      <c r="Y4">
        <v>29</v>
      </c>
      <c r="Z4">
        <v>39</v>
      </c>
      <c r="AA4">
        <v>45</v>
      </c>
      <c r="AB4">
        <v>50</v>
      </c>
      <c r="AC4">
        <v>53</v>
      </c>
      <c r="AD4">
        <v>58</v>
      </c>
      <c r="AE4">
        <v>66</v>
      </c>
      <c r="AF4">
        <v>69</v>
      </c>
      <c r="AG4">
        <v>75</v>
      </c>
      <c r="AH4">
        <v>78</v>
      </c>
      <c r="AI4">
        <v>82</v>
      </c>
    </row>
    <row r="5" spans="1:35" x14ac:dyDescent="0.25">
      <c r="A5">
        <v>21013</v>
      </c>
      <c r="B5" t="s">
        <v>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4</v>
      </c>
      <c r="V5">
        <v>7</v>
      </c>
      <c r="W5">
        <v>17</v>
      </c>
      <c r="X5">
        <v>18</v>
      </c>
      <c r="Y5">
        <v>23</v>
      </c>
      <c r="Z5">
        <v>25</v>
      </c>
      <c r="AA5">
        <v>31</v>
      </c>
      <c r="AB5">
        <v>35</v>
      </c>
      <c r="AC5">
        <v>36</v>
      </c>
      <c r="AD5">
        <v>39</v>
      </c>
      <c r="AE5">
        <v>42</v>
      </c>
      <c r="AF5">
        <v>43</v>
      </c>
      <c r="AG5">
        <v>45</v>
      </c>
      <c r="AH5">
        <v>48</v>
      </c>
      <c r="AI5">
        <v>49</v>
      </c>
    </row>
    <row r="6" spans="1:35" x14ac:dyDescent="0.25">
      <c r="A6">
        <v>21027</v>
      </c>
      <c r="B6" t="s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2</v>
      </c>
      <c r="AA6">
        <v>2</v>
      </c>
      <c r="AB6">
        <v>3</v>
      </c>
      <c r="AC6">
        <v>3</v>
      </c>
      <c r="AD6">
        <v>3</v>
      </c>
      <c r="AE6">
        <v>3</v>
      </c>
      <c r="AF6">
        <v>3</v>
      </c>
      <c r="AG6">
        <v>4</v>
      </c>
      <c r="AH6">
        <v>4</v>
      </c>
      <c r="AI6">
        <v>4</v>
      </c>
    </row>
    <row r="7" spans="1:35" x14ac:dyDescent="0.25">
      <c r="A7">
        <v>21046</v>
      </c>
      <c r="B7" t="s">
        <v>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2</v>
      </c>
      <c r="T7">
        <v>2</v>
      </c>
      <c r="U7">
        <v>2</v>
      </c>
      <c r="V7">
        <v>4</v>
      </c>
      <c r="W7">
        <v>5</v>
      </c>
      <c r="X7">
        <v>5</v>
      </c>
      <c r="Y7">
        <v>5</v>
      </c>
      <c r="Z7">
        <v>5</v>
      </c>
      <c r="AA7">
        <v>7</v>
      </c>
      <c r="AB7">
        <v>7</v>
      </c>
      <c r="AC7">
        <v>11</v>
      </c>
      <c r="AD7">
        <v>11</v>
      </c>
      <c r="AE7">
        <v>11</v>
      </c>
      <c r="AF7">
        <v>12</v>
      </c>
      <c r="AG7">
        <v>13</v>
      </c>
      <c r="AH7">
        <v>13</v>
      </c>
      <c r="AI7">
        <v>14</v>
      </c>
    </row>
    <row r="8" spans="1:35" x14ac:dyDescent="0.25">
      <c r="A8">
        <v>20027</v>
      </c>
      <c r="B8" t="s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3</v>
      </c>
      <c r="AG8">
        <v>3</v>
      </c>
      <c r="AH8">
        <v>3</v>
      </c>
      <c r="AI8">
        <v>3</v>
      </c>
    </row>
    <row r="9" spans="1:35" x14ac:dyDescent="0.25">
      <c r="A9">
        <v>21035</v>
      </c>
      <c r="B9" t="s">
        <v>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2</v>
      </c>
      <c r="S9">
        <v>2</v>
      </c>
      <c r="T9">
        <v>2</v>
      </c>
      <c r="U9">
        <v>11</v>
      </c>
      <c r="V9">
        <v>12</v>
      </c>
      <c r="W9">
        <v>16</v>
      </c>
      <c r="X9">
        <v>18</v>
      </c>
      <c r="Y9">
        <v>22</v>
      </c>
      <c r="Z9">
        <v>22</v>
      </c>
      <c r="AA9">
        <v>24</v>
      </c>
      <c r="AB9">
        <v>31</v>
      </c>
      <c r="AC9">
        <v>39</v>
      </c>
      <c r="AD9">
        <v>43</v>
      </c>
      <c r="AE9">
        <v>53</v>
      </c>
      <c r="AF9">
        <v>57</v>
      </c>
      <c r="AG9">
        <v>60</v>
      </c>
      <c r="AH9">
        <v>73</v>
      </c>
      <c r="AI9">
        <v>73</v>
      </c>
    </row>
    <row r="10" spans="1:35" x14ac:dyDescent="0.25">
      <c r="A10">
        <v>20024</v>
      </c>
      <c r="B10" t="s">
        <v>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3</v>
      </c>
      <c r="AF10">
        <v>3</v>
      </c>
      <c r="AG10">
        <v>3</v>
      </c>
      <c r="AH10">
        <v>3</v>
      </c>
      <c r="AI10">
        <v>3</v>
      </c>
    </row>
    <row r="11" spans="1:35" x14ac:dyDescent="0.25">
      <c r="A11">
        <v>21061</v>
      </c>
      <c r="B11" t="s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2</v>
      </c>
      <c r="AH11">
        <v>2</v>
      </c>
      <c r="AI11">
        <v>2</v>
      </c>
    </row>
    <row r="12" spans="1:35" x14ac:dyDescent="0.25">
      <c r="A12">
        <v>20029</v>
      </c>
      <c r="B12" t="s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25">
      <c r="A13">
        <v>20041</v>
      </c>
      <c r="B13" t="s">
        <v>54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4</v>
      </c>
      <c r="W13">
        <v>8</v>
      </c>
      <c r="X13">
        <v>10</v>
      </c>
      <c r="Y13">
        <v>11</v>
      </c>
      <c r="Z13">
        <v>21</v>
      </c>
      <c r="AA13">
        <v>23</v>
      </c>
      <c r="AB13">
        <v>24</v>
      </c>
      <c r="AC13">
        <v>28</v>
      </c>
      <c r="AD13">
        <v>31</v>
      </c>
      <c r="AE13">
        <v>40</v>
      </c>
      <c r="AF13">
        <v>47</v>
      </c>
      <c r="AG13">
        <v>51</v>
      </c>
      <c r="AH13">
        <v>53</v>
      </c>
      <c r="AI13">
        <v>54</v>
      </c>
    </row>
    <row r="14" spans="1:35" x14ac:dyDescent="0.25">
      <c r="A14">
        <v>20058</v>
      </c>
      <c r="B14" t="s">
        <v>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25">
      <c r="A15">
        <v>21103</v>
      </c>
      <c r="B15" t="s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3</v>
      </c>
      <c r="AC15">
        <v>4</v>
      </c>
      <c r="AD15">
        <v>4</v>
      </c>
      <c r="AE15">
        <v>8</v>
      </c>
      <c r="AF15">
        <v>9</v>
      </c>
      <c r="AG15">
        <v>9</v>
      </c>
      <c r="AH15">
        <v>10</v>
      </c>
      <c r="AI15">
        <v>10</v>
      </c>
    </row>
    <row r="16" spans="1:35" x14ac:dyDescent="0.25">
      <c r="A16">
        <v>20098</v>
      </c>
      <c r="B16" t="s">
        <v>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1:35" x14ac:dyDescent="0.25">
      <c r="A17">
        <v>21120</v>
      </c>
      <c r="B17" t="s">
        <v>58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3</v>
      </c>
      <c r="Y17">
        <v>3</v>
      </c>
      <c r="Z17">
        <v>4</v>
      </c>
      <c r="AA17">
        <v>4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6</v>
      </c>
      <c r="AH17">
        <v>6</v>
      </c>
      <c r="AI17">
        <v>6</v>
      </c>
    </row>
    <row r="18" spans="1:35" x14ac:dyDescent="0.25">
      <c r="A18">
        <v>20109</v>
      </c>
      <c r="B18" t="s">
        <v>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2</v>
      </c>
      <c r="AG18">
        <v>2</v>
      </c>
      <c r="AH18">
        <v>2</v>
      </c>
      <c r="AI18">
        <v>2</v>
      </c>
    </row>
    <row r="19" spans="1:35" x14ac:dyDescent="0.25">
      <c r="A19">
        <v>20116</v>
      </c>
      <c r="B19" t="s">
        <v>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1:35" x14ac:dyDescent="0.25">
      <c r="A20">
        <v>21124</v>
      </c>
      <c r="B20" t="s">
        <v>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</v>
      </c>
      <c r="R20">
        <v>3</v>
      </c>
      <c r="S20">
        <v>4</v>
      </c>
      <c r="T20">
        <v>4</v>
      </c>
      <c r="U20">
        <v>6</v>
      </c>
      <c r="V20">
        <v>7</v>
      </c>
      <c r="W20">
        <v>8</v>
      </c>
      <c r="X20">
        <v>10</v>
      </c>
      <c r="Y20">
        <v>12</v>
      </c>
      <c r="Z20">
        <v>15</v>
      </c>
      <c r="AA20">
        <v>16</v>
      </c>
      <c r="AB20">
        <v>18</v>
      </c>
      <c r="AC20">
        <v>20</v>
      </c>
      <c r="AD20">
        <v>22</v>
      </c>
      <c r="AE20">
        <v>22</v>
      </c>
      <c r="AF20">
        <v>25</v>
      </c>
      <c r="AG20">
        <v>25</v>
      </c>
      <c r="AH20">
        <v>27</v>
      </c>
      <c r="AI20">
        <v>27</v>
      </c>
    </row>
    <row r="21" spans="1:35" x14ac:dyDescent="0.25">
      <c r="A21">
        <v>20163</v>
      </c>
      <c r="B21" t="s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3</v>
      </c>
      <c r="AF21">
        <v>3</v>
      </c>
      <c r="AG21">
        <v>3</v>
      </c>
      <c r="AH21">
        <v>3</v>
      </c>
      <c r="AI21">
        <v>3</v>
      </c>
    </row>
    <row r="22" spans="1:35" x14ac:dyDescent="0.25">
      <c r="A22">
        <v>21129</v>
      </c>
      <c r="B22" t="s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2</v>
      </c>
      <c r="X22">
        <v>2</v>
      </c>
      <c r="Y22">
        <v>3</v>
      </c>
      <c r="Z22">
        <v>3</v>
      </c>
      <c r="AA22">
        <v>4</v>
      </c>
      <c r="AB22">
        <v>5</v>
      </c>
      <c r="AC22">
        <v>6</v>
      </c>
      <c r="AD22">
        <v>7</v>
      </c>
      <c r="AE22">
        <v>8</v>
      </c>
      <c r="AF22">
        <v>9</v>
      </c>
      <c r="AG22">
        <v>9</v>
      </c>
      <c r="AH22">
        <v>9</v>
      </c>
      <c r="AI22">
        <v>9</v>
      </c>
    </row>
    <row r="23" spans="1:35" x14ac:dyDescent="0.25">
      <c r="A23">
        <v>20171</v>
      </c>
      <c r="B23" t="s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2</v>
      </c>
      <c r="U23">
        <v>3</v>
      </c>
      <c r="V23">
        <v>3</v>
      </c>
      <c r="W23">
        <v>4</v>
      </c>
      <c r="X23">
        <v>4</v>
      </c>
      <c r="Y23">
        <v>4</v>
      </c>
      <c r="Z23">
        <v>5</v>
      </c>
      <c r="AA23">
        <v>6</v>
      </c>
      <c r="AB23">
        <v>8</v>
      </c>
      <c r="AC23">
        <v>8</v>
      </c>
      <c r="AD23">
        <v>8</v>
      </c>
      <c r="AE23">
        <v>9</v>
      </c>
      <c r="AF23">
        <v>9</v>
      </c>
      <c r="AG23">
        <v>9</v>
      </c>
      <c r="AH23">
        <v>9</v>
      </c>
      <c r="AI23">
        <v>9</v>
      </c>
    </row>
    <row r="24" spans="1:35" x14ac:dyDescent="0.25">
      <c r="A24">
        <v>20177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2</v>
      </c>
      <c r="U24">
        <v>3</v>
      </c>
      <c r="V24">
        <v>4</v>
      </c>
      <c r="W24">
        <v>7</v>
      </c>
      <c r="X24">
        <v>8</v>
      </c>
      <c r="Y24">
        <v>71</v>
      </c>
      <c r="Z24">
        <v>73</v>
      </c>
      <c r="AA24">
        <v>74</v>
      </c>
      <c r="AB24">
        <v>76</v>
      </c>
      <c r="AC24">
        <v>81</v>
      </c>
      <c r="AD24">
        <v>87</v>
      </c>
      <c r="AE24">
        <v>88</v>
      </c>
      <c r="AF24">
        <v>89</v>
      </c>
      <c r="AG24">
        <v>92</v>
      </c>
      <c r="AH24">
        <v>92</v>
      </c>
      <c r="AI24">
        <v>92</v>
      </c>
    </row>
    <row r="25" spans="1:35" x14ac:dyDescent="0.25">
      <c r="A25">
        <v>20206</v>
      </c>
      <c r="B25" t="s">
        <v>70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5</v>
      </c>
      <c r="Z25">
        <v>6</v>
      </c>
      <c r="AA25">
        <v>6</v>
      </c>
      <c r="AB25">
        <v>7</v>
      </c>
      <c r="AC25">
        <v>7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</row>
    <row r="26" spans="1:35" x14ac:dyDescent="0.25">
      <c r="A26">
        <v>20234</v>
      </c>
      <c r="B26" t="s">
        <v>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</row>
    <row r="27" spans="1:35" x14ac:dyDescent="0.25">
      <c r="A27">
        <v>20244</v>
      </c>
      <c r="B27" t="s">
        <v>74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2</v>
      </c>
      <c r="Y27">
        <v>2</v>
      </c>
      <c r="Z27">
        <v>3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</row>
    <row r="28" spans="1:35" x14ac:dyDescent="0.25">
      <c r="A28">
        <v>20249</v>
      </c>
      <c r="B28" t="s">
        <v>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2</v>
      </c>
      <c r="AF28">
        <v>2</v>
      </c>
      <c r="AG28">
        <v>2</v>
      </c>
      <c r="AH28">
        <v>2</v>
      </c>
      <c r="AI28">
        <v>2</v>
      </c>
    </row>
    <row r="29" spans="1:35" x14ac:dyDescent="0.25">
      <c r="A29">
        <v>20326</v>
      </c>
      <c r="B29" t="s">
        <v>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4</v>
      </c>
      <c r="AG29">
        <v>4</v>
      </c>
      <c r="AH29">
        <v>5</v>
      </c>
      <c r="AI29">
        <v>8</v>
      </c>
    </row>
    <row r="30" spans="1:35" x14ac:dyDescent="0.25">
      <c r="A30">
        <v>21145</v>
      </c>
      <c r="B30" t="s">
        <v>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2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5</v>
      </c>
      <c r="AF30">
        <v>5</v>
      </c>
      <c r="AG30">
        <v>6</v>
      </c>
      <c r="AH30">
        <v>6</v>
      </c>
      <c r="AI30">
        <v>6</v>
      </c>
    </row>
    <row r="31" spans="1:35" x14ac:dyDescent="0.25">
      <c r="A31">
        <v>20374</v>
      </c>
      <c r="B31" t="s">
        <v>85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</row>
    <row r="32" spans="1:35" x14ac:dyDescent="0.25">
      <c r="A32">
        <v>20406</v>
      </c>
      <c r="B32" t="s">
        <v>86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</row>
    <row r="33" spans="1:35" x14ac:dyDescent="0.25">
      <c r="A33">
        <v>20425</v>
      </c>
      <c r="B33" t="s">
        <v>89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3</v>
      </c>
      <c r="AG33">
        <v>3</v>
      </c>
      <c r="AH33">
        <v>3</v>
      </c>
      <c r="AI33">
        <v>3</v>
      </c>
    </row>
    <row r="34" spans="1:35" x14ac:dyDescent="0.25">
      <c r="A34">
        <v>20431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2</v>
      </c>
      <c r="X34">
        <v>2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</row>
    <row r="35" spans="1:35" x14ac:dyDescent="0.25">
      <c r="A35">
        <v>20434</v>
      </c>
      <c r="B35" t="s">
        <v>91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3</v>
      </c>
      <c r="AI35">
        <v>3</v>
      </c>
    </row>
    <row r="36" spans="1:35" x14ac:dyDescent="0.25">
      <c r="A36">
        <v>20438</v>
      </c>
      <c r="B36" t="s">
        <v>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</row>
    <row r="37" spans="1:35" x14ac:dyDescent="0.25">
      <c r="A37">
        <v>21149</v>
      </c>
      <c r="B37" t="s">
        <v>94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2</v>
      </c>
      <c r="V37">
        <v>2</v>
      </c>
      <c r="W37">
        <v>4</v>
      </c>
      <c r="X37">
        <v>4</v>
      </c>
      <c r="Y37">
        <v>6</v>
      </c>
      <c r="Z37">
        <v>7</v>
      </c>
      <c r="AA37">
        <v>13</v>
      </c>
      <c r="AB37">
        <v>15</v>
      </c>
      <c r="AC37">
        <v>19</v>
      </c>
      <c r="AD37">
        <v>25</v>
      </c>
      <c r="AE37">
        <v>30</v>
      </c>
      <c r="AF37">
        <v>34</v>
      </c>
      <c r="AG37">
        <v>37</v>
      </c>
      <c r="AH37">
        <v>44</v>
      </c>
      <c r="AI37">
        <v>46</v>
      </c>
    </row>
    <row r="38" spans="1:35" x14ac:dyDescent="0.25">
      <c r="A38">
        <v>21156</v>
      </c>
      <c r="B38" t="s">
        <v>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10</v>
      </c>
      <c r="P38">
        <v>21</v>
      </c>
      <c r="Q38">
        <v>50</v>
      </c>
      <c r="R38">
        <v>64</v>
      </c>
      <c r="S38">
        <v>89</v>
      </c>
      <c r="T38">
        <v>128</v>
      </c>
      <c r="U38">
        <v>198</v>
      </c>
      <c r="V38">
        <v>236</v>
      </c>
      <c r="W38">
        <v>291</v>
      </c>
      <c r="X38">
        <v>364</v>
      </c>
      <c r="Y38">
        <v>445</v>
      </c>
      <c r="Z38">
        <v>568</v>
      </c>
      <c r="AA38">
        <v>736</v>
      </c>
      <c r="AB38">
        <v>921</v>
      </c>
      <c r="AC38">
        <v>1106</v>
      </c>
      <c r="AD38">
        <v>1301</v>
      </c>
      <c r="AE38">
        <v>1495</v>
      </c>
      <c r="AF38">
        <v>1691</v>
      </c>
      <c r="AG38">
        <v>1861</v>
      </c>
      <c r="AH38">
        <v>1981</v>
      </c>
      <c r="AI38">
        <v>2080</v>
      </c>
    </row>
    <row r="39" spans="1:35" x14ac:dyDescent="0.25">
      <c r="A39">
        <v>20545</v>
      </c>
      <c r="B39" t="s">
        <v>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3</v>
      </c>
      <c r="S39">
        <v>4</v>
      </c>
      <c r="T39">
        <v>4</v>
      </c>
      <c r="U39">
        <v>4</v>
      </c>
      <c r="V39">
        <v>4</v>
      </c>
      <c r="W39">
        <v>5</v>
      </c>
      <c r="X39">
        <v>8</v>
      </c>
      <c r="Y39">
        <v>12</v>
      </c>
      <c r="Z39">
        <v>21</v>
      </c>
      <c r="AA39">
        <v>29</v>
      </c>
      <c r="AB39">
        <v>33</v>
      </c>
      <c r="AC39">
        <v>36</v>
      </c>
      <c r="AD39">
        <v>40</v>
      </c>
      <c r="AE39">
        <v>41</v>
      </c>
      <c r="AF39">
        <v>42</v>
      </c>
      <c r="AG39">
        <v>43</v>
      </c>
      <c r="AH39">
        <v>43</v>
      </c>
      <c r="AI39">
        <v>45</v>
      </c>
    </row>
    <row r="40" spans="1:35" x14ac:dyDescent="0.25">
      <c r="A40">
        <v>21161</v>
      </c>
      <c r="B40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2</v>
      </c>
      <c r="T40">
        <v>2</v>
      </c>
      <c r="U40">
        <v>4</v>
      </c>
      <c r="V40">
        <v>5</v>
      </c>
      <c r="W40">
        <v>9</v>
      </c>
      <c r="X40">
        <v>12</v>
      </c>
      <c r="Y40">
        <v>14</v>
      </c>
      <c r="Z40">
        <v>15</v>
      </c>
      <c r="AA40">
        <v>16</v>
      </c>
      <c r="AB40">
        <v>23</v>
      </c>
      <c r="AC40">
        <v>27</v>
      </c>
      <c r="AD40">
        <v>32</v>
      </c>
      <c r="AE40">
        <v>39</v>
      </c>
      <c r="AF40">
        <v>43</v>
      </c>
      <c r="AG40">
        <v>44</v>
      </c>
      <c r="AH40">
        <v>50</v>
      </c>
      <c r="AI40">
        <v>55</v>
      </c>
    </row>
    <row r="41" spans="1:35" x14ac:dyDescent="0.25">
      <c r="A41">
        <v>21177</v>
      </c>
      <c r="B41" t="s">
        <v>101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3</v>
      </c>
      <c r="T41">
        <v>3</v>
      </c>
      <c r="U41">
        <v>7</v>
      </c>
      <c r="V41">
        <v>10</v>
      </c>
      <c r="W41">
        <v>13</v>
      </c>
      <c r="X41">
        <v>15</v>
      </c>
      <c r="Y41">
        <v>19</v>
      </c>
      <c r="Z41">
        <v>27</v>
      </c>
      <c r="AA41">
        <v>30</v>
      </c>
      <c r="AB41">
        <v>31</v>
      </c>
      <c r="AC41">
        <v>32</v>
      </c>
      <c r="AD41">
        <v>33</v>
      </c>
      <c r="AE41">
        <v>33</v>
      </c>
      <c r="AF41">
        <v>35</v>
      </c>
      <c r="AG41">
        <v>39</v>
      </c>
      <c r="AH41">
        <v>45</v>
      </c>
      <c r="AI41">
        <v>47</v>
      </c>
    </row>
    <row r="42" spans="1:35" x14ac:dyDescent="0.25">
      <c r="A42">
        <v>20558</v>
      </c>
      <c r="B42" t="s">
        <v>102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2</v>
      </c>
      <c r="Y42">
        <v>8</v>
      </c>
      <c r="Z42">
        <v>8</v>
      </c>
      <c r="AA42">
        <v>8</v>
      </c>
      <c r="AB42">
        <v>8</v>
      </c>
      <c r="AC42">
        <v>8</v>
      </c>
      <c r="AD42">
        <v>8</v>
      </c>
      <c r="AE42">
        <v>8</v>
      </c>
      <c r="AF42">
        <v>9</v>
      </c>
      <c r="AG42">
        <v>9</v>
      </c>
      <c r="AH42">
        <v>9</v>
      </c>
      <c r="AI42">
        <v>9</v>
      </c>
    </row>
    <row r="43" spans="1:35" x14ac:dyDescent="0.25">
      <c r="A43">
        <v>21195</v>
      </c>
      <c r="B43" t="s">
        <v>103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2</v>
      </c>
      <c r="AH43">
        <v>2</v>
      </c>
      <c r="AI43">
        <v>2</v>
      </c>
    </row>
    <row r="44" spans="1:35" x14ac:dyDescent="0.25">
      <c r="A44">
        <v>21205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2</v>
      </c>
      <c r="V44">
        <v>2</v>
      </c>
      <c r="W44">
        <v>5</v>
      </c>
      <c r="X44">
        <v>5</v>
      </c>
      <c r="Y44">
        <v>6</v>
      </c>
      <c r="Z44">
        <v>7</v>
      </c>
      <c r="AA44">
        <v>7</v>
      </c>
      <c r="AB44">
        <v>7</v>
      </c>
      <c r="AC44">
        <v>13</v>
      </c>
      <c r="AD44">
        <v>23</v>
      </c>
      <c r="AE44">
        <v>29</v>
      </c>
      <c r="AF44">
        <v>32</v>
      </c>
      <c r="AG44">
        <v>34</v>
      </c>
      <c r="AH44">
        <v>34</v>
      </c>
      <c r="AI44">
        <v>35</v>
      </c>
    </row>
    <row r="45" spans="1:35" x14ac:dyDescent="0.25">
      <c r="A45">
        <v>21209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2</v>
      </c>
      <c r="Y45">
        <v>2</v>
      </c>
      <c r="Z45">
        <v>3</v>
      </c>
      <c r="AA45">
        <v>5</v>
      </c>
      <c r="AB45">
        <v>5</v>
      </c>
      <c r="AC45">
        <v>6</v>
      </c>
      <c r="AD45">
        <v>7</v>
      </c>
      <c r="AE45">
        <v>9</v>
      </c>
      <c r="AF45">
        <v>10</v>
      </c>
      <c r="AG45">
        <v>11</v>
      </c>
      <c r="AH45">
        <v>11</v>
      </c>
      <c r="AI45">
        <v>13</v>
      </c>
    </row>
    <row r="46" spans="1:35" x14ac:dyDescent="0.25">
      <c r="A46">
        <v>21214</v>
      </c>
      <c r="B46" t="s">
        <v>106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3</v>
      </c>
      <c r="T46">
        <v>4</v>
      </c>
      <c r="U46">
        <v>8</v>
      </c>
      <c r="V46">
        <v>13</v>
      </c>
      <c r="W46">
        <v>20</v>
      </c>
      <c r="X46">
        <v>23</v>
      </c>
      <c r="Y46">
        <v>25</v>
      </c>
      <c r="Z46">
        <v>26</v>
      </c>
      <c r="AA46">
        <v>26</v>
      </c>
      <c r="AB46">
        <v>28</v>
      </c>
      <c r="AC46">
        <v>29</v>
      </c>
      <c r="AD46">
        <v>33</v>
      </c>
      <c r="AE46">
        <v>35</v>
      </c>
      <c r="AF46">
        <v>38</v>
      </c>
      <c r="AG46">
        <v>38</v>
      </c>
      <c r="AH46">
        <v>40</v>
      </c>
      <c r="AI46">
        <v>40</v>
      </c>
    </row>
    <row r="47" spans="1:35" x14ac:dyDescent="0.25">
      <c r="A47">
        <v>21217</v>
      </c>
      <c r="B47" t="s">
        <v>107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2</v>
      </c>
      <c r="Y47">
        <v>2</v>
      </c>
      <c r="Z47">
        <v>2</v>
      </c>
      <c r="AA47">
        <v>2</v>
      </c>
      <c r="AB47">
        <v>2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</row>
  </sheetData>
  <sortState ref="A4:AE576">
    <sortCondition ref="B4:B57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workbookViewId="0">
      <pane xSplit="2" ySplit="1" topLeftCell="D2" activePane="bottomRight" state="frozen"/>
      <selection pane="topRight" activeCell="C1" sqref="C1"/>
      <selection pane="bottomLeft" activeCell="A4" sqref="A4"/>
      <selection pane="bottomRight" activeCell="D2" sqref="D2"/>
    </sheetView>
  </sheetViews>
  <sheetFormatPr baseColWidth="10" defaultRowHeight="15" x14ac:dyDescent="0.25"/>
  <cols>
    <col min="2" max="2" width="25" customWidth="1"/>
  </cols>
  <sheetData>
    <row r="1" spans="1:35" x14ac:dyDescent="0.25">
      <c r="A1" t="s">
        <v>0</v>
      </c>
      <c r="B1" t="s">
        <v>110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137</v>
      </c>
      <c r="AG1" t="s">
        <v>138</v>
      </c>
      <c r="AH1" t="s">
        <v>139</v>
      </c>
      <c r="AI1" t="s">
        <v>140</v>
      </c>
    </row>
    <row r="2" spans="1:35" x14ac:dyDescent="0.25">
      <c r="A2">
        <v>21010</v>
      </c>
      <c r="B2" t="s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5</v>
      </c>
      <c r="U2">
        <v>11</v>
      </c>
      <c r="V2">
        <v>14</v>
      </c>
      <c r="W2">
        <v>18</v>
      </c>
      <c r="X2">
        <v>20</v>
      </c>
      <c r="Y2">
        <v>29</v>
      </c>
      <c r="Z2">
        <v>39</v>
      </c>
      <c r="AA2">
        <v>45</v>
      </c>
      <c r="AB2">
        <v>50</v>
      </c>
      <c r="AC2">
        <v>53</v>
      </c>
      <c r="AD2">
        <v>58</v>
      </c>
      <c r="AE2">
        <v>66</v>
      </c>
      <c r="AF2">
        <v>69</v>
      </c>
      <c r="AG2">
        <v>75</v>
      </c>
      <c r="AH2">
        <v>78</v>
      </c>
      <c r="AI2">
        <v>82</v>
      </c>
    </row>
    <row r="3" spans="1:35" x14ac:dyDescent="0.25">
      <c r="A3">
        <v>21013</v>
      </c>
      <c r="B3" t="s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4</v>
      </c>
      <c r="V3">
        <v>7</v>
      </c>
      <c r="W3">
        <v>17</v>
      </c>
      <c r="X3">
        <v>18</v>
      </c>
      <c r="Y3">
        <v>23</v>
      </c>
      <c r="Z3">
        <v>25</v>
      </c>
      <c r="AA3">
        <v>31</v>
      </c>
      <c r="AB3">
        <v>35</v>
      </c>
      <c r="AC3">
        <v>36</v>
      </c>
      <c r="AD3">
        <v>39</v>
      </c>
      <c r="AE3">
        <v>42</v>
      </c>
      <c r="AF3">
        <v>43</v>
      </c>
      <c r="AG3">
        <v>45</v>
      </c>
      <c r="AH3">
        <v>48</v>
      </c>
      <c r="AI3">
        <v>49</v>
      </c>
    </row>
    <row r="4" spans="1:35" x14ac:dyDescent="0.25">
      <c r="A4">
        <v>21027</v>
      </c>
      <c r="B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2</v>
      </c>
      <c r="AA4">
        <v>2</v>
      </c>
      <c r="AB4">
        <v>3</v>
      </c>
      <c r="AC4">
        <v>3</v>
      </c>
      <c r="AD4">
        <v>3</v>
      </c>
      <c r="AE4">
        <v>3</v>
      </c>
      <c r="AF4">
        <v>3</v>
      </c>
      <c r="AG4">
        <v>4</v>
      </c>
      <c r="AH4">
        <v>4</v>
      </c>
      <c r="AI4">
        <v>4</v>
      </c>
    </row>
    <row r="5" spans="1:35" x14ac:dyDescent="0.25">
      <c r="A5">
        <v>21046</v>
      </c>
      <c r="B5" t="s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2</v>
      </c>
      <c r="T5">
        <v>2</v>
      </c>
      <c r="U5">
        <v>2</v>
      </c>
      <c r="V5">
        <v>4</v>
      </c>
      <c r="W5">
        <v>5</v>
      </c>
      <c r="X5">
        <v>5</v>
      </c>
      <c r="Y5">
        <v>5</v>
      </c>
      <c r="Z5">
        <v>5</v>
      </c>
      <c r="AA5">
        <v>7</v>
      </c>
      <c r="AB5">
        <v>7</v>
      </c>
      <c r="AC5">
        <v>11</v>
      </c>
      <c r="AD5">
        <v>11</v>
      </c>
      <c r="AE5">
        <v>11</v>
      </c>
      <c r="AF5">
        <v>12</v>
      </c>
      <c r="AG5">
        <v>13</v>
      </c>
      <c r="AH5">
        <v>13</v>
      </c>
      <c r="AI5">
        <v>14</v>
      </c>
    </row>
    <row r="6" spans="1:35" x14ac:dyDescent="0.25">
      <c r="A6">
        <v>20027</v>
      </c>
      <c r="B6" t="s">
        <v>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3</v>
      </c>
      <c r="AG6">
        <v>3</v>
      </c>
      <c r="AH6">
        <v>3</v>
      </c>
      <c r="AI6">
        <v>3</v>
      </c>
    </row>
    <row r="7" spans="1:35" x14ac:dyDescent="0.25">
      <c r="A7">
        <v>21035</v>
      </c>
      <c r="B7" t="s">
        <v>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2</v>
      </c>
      <c r="S7">
        <v>2</v>
      </c>
      <c r="T7">
        <v>2</v>
      </c>
      <c r="U7">
        <v>11</v>
      </c>
      <c r="V7">
        <v>12</v>
      </c>
      <c r="W7">
        <v>16</v>
      </c>
      <c r="X7">
        <v>18</v>
      </c>
      <c r="Y7">
        <v>22</v>
      </c>
      <c r="Z7">
        <v>22</v>
      </c>
      <c r="AA7">
        <v>24</v>
      </c>
      <c r="AB7">
        <v>31</v>
      </c>
      <c r="AC7">
        <v>39</v>
      </c>
      <c r="AD7">
        <v>43</v>
      </c>
      <c r="AE7">
        <v>53</v>
      </c>
      <c r="AF7">
        <v>57</v>
      </c>
      <c r="AG7">
        <v>60</v>
      </c>
      <c r="AH7">
        <v>73</v>
      </c>
      <c r="AI7">
        <v>73</v>
      </c>
    </row>
    <row r="8" spans="1:35" x14ac:dyDescent="0.25">
      <c r="A8">
        <v>20024</v>
      </c>
      <c r="B8" t="s">
        <v>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3</v>
      </c>
      <c r="AF8">
        <v>3</v>
      </c>
      <c r="AG8">
        <v>3</v>
      </c>
      <c r="AH8">
        <v>3</v>
      </c>
      <c r="AI8">
        <v>3</v>
      </c>
    </row>
    <row r="9" spans="1:35" x14ac:dyDescent="0.25">
      <c r="A9">
        <v>21061</v>
      </c>
      <c r="B9" t="s">
        <v>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2</v>
      </c>
      <c r="AG9">
        <v>2</v>
      </c>
      <c r="AH9">
        <v>2</v>
      </c>
      <c r="AI9">
        <v>2</v>
      </c>
    </row>
    <row r="10" spans="1:35" x14ac:dyDescent="0.25">
      <c r="A10">
        <v>20029</v>
      </c>
      <c r="B10" t="s">
        <v>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>
        <v>20041</v>
      </c>
      <c r="B11" t="s">
        <v>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4</v>
      </c>
      <c r="W11">
        <v>8</v>
      </c>
      <c r="X11">
        <v>10</v>
      </c>
      <c r="Y11">
        <v>11</v>
      </c>
      <c r="Z11">
        <v>21</v>
      </c>
      <c r="AA11">
        <v>23</v>
      </c>
      <c r="AB11">
        <v>24</v>
      </c>
      <c r="AC11">
        <v>28</v>
      </c>
      <c r="AD11">
        <v>31</v>
      </c>
      <c r="AE11">
        <v>40</v>
      </c>
      <c r="AF11">
        <v>47</v>
      </c>
      <c r="AG11">
        <v>51</v>
      </c>
      <c r="AH11">
        <v>53</v>
      </c>
      <c r="AI11">
        <v>54</v>
      </c>
    </row>
    <row r="12" spans="1:35" x14ac:dyDescent="0.25">
      <c r="A12">
        <v>20058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25">
      <c r="A13">
        <v>21103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3</v>
      </c>
      <c r="AC13">
        <v>4</v>
      </c>
      <c r="AD13">
        <v>4</v>
      </c>
      <c r="AE13">
        <v>8</v>
      </c>
      <c r="AF13">
        <v>9</v>
      </c>
      <c r="AG13">
        <v>9</v>
      </c>
      <c r="AH13">
        <v>10</v>
      </c>
      <c r="AI13">
        <v>10</v>
      </c>
    </row>
    <row r="14" spans="1:35" x14ac:dyDescent="0.25">
      <c r="A14">
        <v>20098</v>
      </c>
      <c r="B14" t="s">
        <v>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25">
      <c r="A15">
        <v>21120</v>
      </c>
      <c r="B15" t="s"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3</v>
      </c>
      <c r="Y15">
        <v>3</v>
      </c>
      <c r="Z15">
        <v>4</v>
      </c>
      <c r="AA15">
        <v>4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6</v>
      </c>
      <c r="AH15">
        <v>6</v>
      </c>
      <c r="AI15">
        <v>6</v>
      </c>
    </row>
    <row r="16" spans="1:35" x14ac:dyDescent="0.25">
      <c r="A16">
        <v>20109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2</v>
      </c>
      <c r="AG16">
        <v>2</v>
      </c>
      <c r="AH16">
        <v>2</v>
      </c>
      <c r="AI16">
        <v>2</v>
      </c>
    </row>
    <row r="17" spans="1:35" x14ac:dyDescent="0.25">
      <c r="A17">
        <v>20116</v>
      </c>
      <c r="B17" t="s">
        <v>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1:35" x14ac:dyDescent="0.25">
      <c r="A18">
        <v>21124</v>
      </c>
      <c r="B18" t="s">
        <v>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</v>
      </c>
      <c r="R18">
        <v>3</v>
      </c>
      <c r="S18">
        <v>4</v>
      </c>
      <c r="T18">
        <v>4</v>
      </c>
      <c r="U18">
        <v>6</v>
      </c>
      <c r="V18">
        <v>7</v>
      </c>
      <c r="W18">
        <v>8</v>
      </c>
      <c r="X18">
        <v>10</v>
      </c>
      <c r="Y18">
        <v>12</v>
      </c>
      <c r="Z18">
        <v>15</v>
      </c>
      <c r="AA18">
        <v>16</v>
      </c>
      <c r="AB18">
        <v>18</v>
      </c>
      <c r="AC18">
        <v>20</v>
      </c>
      <c r="AD18">
        <v>22</v>
      </c>
      <c r="AE18">
        <v>22</v>
      </c>
      <c r="AF18">
        <v>25</v>
      </c>
      <c r="AG18">
        <v>25</v>
      </c>
      <c r="AH18">
        <v>27</v>
      </c>
      <c r="AI18">
        <v>27</v>
      </c>
    </row>
    <row r="19" spans="1:35" x14ac:dyDescent="0.25">
      <c r="A19">
        <v>20163</v>
      </c>
      <c r="B19" t="s">
        <v>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3</v>
      </c>
      <c r="AF19">
        <v>3</v>
      </c>
      <c r="AG19">
        <v>3</v>
      </c>
      <c r="AH19">
        <v>3</v>
      </c>
      <c r="AI19">
        <v>3</v>
      </c>
    </row>
    <row r="20" spans="1:35" x14ac:dyDescent="0.25">
      <c r="A20">
        <v>21129</v>
      </c>
      <c r="B20" t="s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2</v>
      </c>
      <c r="X20">
        <v>2</v>
      </c>
      <c r="Y20">
        <v>3</v>
      </c>
      <c r="Z20">
        <v>3</v>
      </c>
      <c r="AA20">
        <v>4</v>
      </c>
      <c r="AB20">
        <v>5</v>
      </c>
      <c r="AC20">
        <v>6</v>
      </c>
      <c r="AD20">
        <v>7</v>
      </c>
      <c r="AE20">
        <v>8</v>
      </c>
      <c r="AF20">
        <v>9</v>
      </c>
      <c r="AG20">
        <v>9</v>
      </c>
      <c r="AH20">
        <v>9</v>
      </c>
      <c r="AI20">
        <v>9</v>
      </c>
    </row>
    <row r="21" spans="1:35" x14ac:dyDescent="0.25">
      <c r="A21">
        <v>20171</v>
      </c>
      <c r="B21" t="s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2</v>
      </c>
      <c r="U21">
        <v>3</v>
      </c>
      <c r="V21">
        <v>3</v>
      </c>
      <c r="W21">
        <v>4</v>
      </c>
      <c r="X21">
        <v>4</v>
      </c>
      <c r="Y21">
        <v>4</v>
      </c>
      <c r="Z21">
        <v>5</v>
      </c>
      <c r="AA21">
        <v>6</v>
      </c>
      <c r="AB21">
        <v>8</v>
      </c>
      <c r="AC21">
        <v>8</v>
      </c>
      <c r="AD21">
        <v>8</v>
      </c>
      <c r="AE21">
        <v>9</v>
      </c>
      <c r="AF21">
        <v>9</v>
      </c>
      <c r="AG21">
        <v>9</v>
      </c>
      <c r="AH21">
        <v>9</v>
      </c>
      <c r="AI21">
        <v>9</v>
      </c>
    </row>
    <row r="22" spans="1:35" x14ac:dyDescent="0.25">
      <c r="A22">
        <v>20177</v>
      </c>
      <c r="B22" t="s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>
        <v>3</v>
      </c>
      <c r="V22">
        <v>4</v>
      </c>
      <c r="W22">
        <v>7</v>
      </c>
      <c r="X22">
        <v>8</v>
      </c>
      <c r="Y22">
        <v>71</v>
      </c>
      <c r="Z22">
        <v>73</v>
      </c>
      <c r="AA22">
        <v>74</v>
      </c>
      <c r="AB22">
        <v>76</v>
      </c>
      <c r="AC22">
        <v>81</v>
      </c>
      <c r="AD22">
        <v>87</v>
      </c>
      <c r="AE22">
        <v>88</v>
      </c>
      <c r="AF22">
        <v>89</v>
      </c>
      <c r="AG22">
        <v>92</v>
      </c>
      <c r="AH22">
        <v>92</v>
      </c>
      <c r="AI22">
        <v>92</v>
      </c>
    </row>
    <row r="23" spans="1:35" x14ac:dyDescent="0.25">
      <c r="A23">
        <v>20206</v>
      </c>
      <c r="B23" t="s">
        <v>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5</v>
      </c>
      <c r="Z23">
        <v>6</v>
      </c>
      <c r="AA23">
        <v>6</v>
      </c>
      <c r="AB23">
        <v>7</v>
      </c>
      <c r="AC23">
        <v>7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</row>
    <row r="24" spans="1:35" x14ac:dyDescent="0.25">
      <c r="A24">
        <v>20234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</row>
    <row r="25" spans="1:35" x14ac:dyDescent="0.25">
      <c r="A25">
        <v>20244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2</v>
      </c>
      <c r="Y25">
        <v>2</v>
      </c>
      <c r="Z25">
        <v>3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5</v>
      </c>
    </row>
    <row r="26" spans="1:35" x14ac:dyDescent="0.25">
      <c r="A26">
        <v>20249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2</v>
      </c>
      <c r="AF26">
        <v>2</v>
      </c>
      <c r="AG26">
        <v>2</v>
      </c>
      <c r="AH26">
        <v>2</v>
      </c>
      <c r="AI26">
        <v>2</v>
      </c>
    </row>
    <row r="27" spans="1:35" x14ac:dyDescent="0.25">
      <c r="A27">
        <v>20326</v>
      </c>
      <c r="B27" t="s">
        <v>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4</v>
      </c>
      <c r="AG27">
        <v>4</v>
      </c>
      <c r="AH27">
        <v>5</v>
      </c>
      <c r="AI27">
        <v>8</v>
      </c>
    </row>
    <row r="28" spans="1:35" x14ac:dyDescent="0.25">
      <c r="A28">
        <v>21145</v>
      </c>
      <c r="B28" t="s">
        <v>82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2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5</v>
      </c>
      <c r="AF28">
        <v>5</v>
      </c>
      <c r="AG28">
        <v>6</v>
      </c>
      <c r="AH28">
        <v>6</v>
      </c>
      <c r="AI28">
        <v>6</v>
      </c>
    </row>
    <row r="29" spans="1:35" x14ac:dyDescent="0.25">
      <c r="A29">
        <v>20374</v>
      </c>
      <c r="B29" t="s">
        <v>85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</row>
    <row r="30" spans="1:35" x14ac:dyDescent="0.25">
      <c r="A30">
        <v>20406</v>
      </c>
      <c r="B30" t="s">
        <v>86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</row>
    <row r="31" spans="1:35" x14ac:dyDescent="0.25">
      <c r="A31">
        <v>20425</v>
      </c>
      <c r="B31" t="s">
        <v>89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3</v>
      </c>
      <c r="AG31">
        <v>3</v>
      </c>
      <c r="AH31">
        <v>3</v>
      </c>
      <c r="AI31">
        <v>3</v>
      </c>
    </row>
    <row r="32" spans="1:35" x14ac:dyDescent="0.25">
      <c r="A32">
        <v>20431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2</v>
      </c>
      <c r="X32">
        <v>2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</row>
    <row r="33" spans="1:35" x14ac:dyDescent="0.25">
      <c r="A33">
        <v>20434</v>
      </c>
      <c r="B33" t="s">
        <v>91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3</v>
      </c>
      <c r="AI33">
        <v>3</v>
      </c>
    </row>
    <row r="34" spans="1:35" x14ac:dyDescent="0.25">
      <c r="A34">
        <v>20438</v>
      </c>
      <c r="B34" t="s">
        <v>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</row>
    <row r="35" spans="1:35" x14ac:dyDescent="0.25">
      <c r="A35">
        <v>21149</v>
      </c>
      <c r="B35" t="s">
        <v>94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2</v>
      </c>
      <c r="V35">
        <v>2</v>
      </c>
      <c r="W35">
        <v>4</v>
      </c>
      <c r="X35">
        <v>4</v>
      </c>
      <c r="Y35">
        <v>6</v>
      </c>
      <c r="Z35">
        <v>7</v>
      </c>
      <c r="AA35">
        <v>13</v>
      </c>
      <c r="AB35">
        <v>15</v>
      </c>
      <c r="AC35">
        <v>19</v>
      </c>
      <c r="AD35">
        <v>25</v>
      </c>
      <c r="AE35">
        <v>30</v>
      </c>
      <c r="AF35">
        <v>34</v>
      </c>
      <c r="AG35">
        <v>37</v>
      </c>
      <c r="AH35">
        <v>44</v>
      </c>
      <c r="AI35">
        <v>46</v>
      </c>
    </row>
    <row r="36" spans="1:35" x14ac:dyDescent="0.25">
      <c r="A36">
        <v>21156</v>
      </c>
      <c r="B36" t="s">
        <v>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</v>
      </c>
      <c r="P36">
        <v>21</v>
      </c>
      <c r="Q36">
        <v>50</v>
      </c>
      <c r="R36">
        <v>64</v>
      </c>
      <c r="S36">
        <v>89</v>
      </c>
      <c r="T36">
        <v>128</v>
      </c>
      <c r="U36">
        <v>198</v>
      </c>
      <c r="V36">
        <v>236</v>
      </c>
      <c r="W36">
        <v>291</v>
      </c>
      <c r="X36">
        <v>364</v>
      </c>
      <c r="Y36">
        <v>445</v>
      </c>
      <c r="Z36">
        <v>568</v>
      </c>
      <c r="AA36">
        <v>736</v>
      </c>
      <c r="AB36">
        <v>921</v>
      </c>
      <c r="AC36">
        <v>1106</v>
      </c>
      <c r="AD36">
        <v>1301</v>
      </c>
      <c r="AE36">
        <v>1495</v>
      </c>
      <c r="AF36">
        <v>1691</v>
      </c>
      <c r="AG36">
        <v>1861</v>
      </c>
      <c r="AH36">
        <v>1981</v>
      </c>
      <c r="AI36">
        <v>2080</v>
      </c>
    </row>
    <row r="37" spans="1:35" x14ac:dyDescent="0.25">
      <c r="A37">
        <v>20545</v>
      </c>
      <c r="B37" t="s">
        <v>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3</v>
      </c>
      <c r="S37">
        <v>4</v>
      </c>
      <c r="T37">
        <v>4</v>
      </c>
      <c r="U37">
        <v>4</v>
      </c>
      <c r="V37">
        <v>4</v>
      </c>
      <c r="W37">
        <v>5</v>
      </c>
      <c r="X37">
        <v>8</v>
      </c>
      <c r="Y37">
        <v>12</v>
      </c>
      <c r="Z37">
        <v>21</v>
      </c>
      <c r="AA37">
        <v>29</v>
      </c>
      <c r="AB37">
        <v>33</v>
      </c>
      <c r="AC37">
        <v>36</v>
      </c>
      <c r="AD37">
        <v>40</v>
      </c>
      <c r="AE37">
        <v>41</v>
      </c>
      <c r="AF37">
        <v>42</v>
      </c>
      <c r="AG37">
        <v>43</v>
      </c>
      <c r="AH37">
        <v>43</v>
      </c>
      <c r="AI37">
        <v>45</v>
      </c>
    </row>
    <row r="38" spans="1:35" x14ac:dyDescent="0.25">
      <c r="A38">
        <v>21161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2</v>
      </c>
      <c r="U38">
        <v>4</v>
      </c>
      <c r="V38">
        <v>5</v>
      </c>
      <c r="W38">
        <v>9</v>
      </c>
      <c r="X38">
        <v>12</v>
      </c>
      <c r="Y38">
        <v>14</v>
      </c>
      <c r="Z38">
        <v>15</v>
      </c>
      <c r="AA38">
        <v>16</v>
      </c>
      <c r="AB38">
        <v>23</v>
      </c>
      <c r="AC38">
        <v>27</v>
      </c>
      <c r="AD38">
        <v>32</v>
      </c>
      <c r="AE38">
        <v>39</v>
      </c>
      <c r="AF38">
        <v>43</v>
      </c>
      <c r="AG38">
        <v>44</v>
      </c>
      <c r="AH38">
        <v>50</v>
      </c>
      <c r="AI38">
        <v>55</v>
      </c>
    </row>
    <row r="39" spans="1:35" x14ac:dyDescent="0.25">
      <c r="A39">
        <v>21177</v>
      </c>
      <c r="B39" t="s">
        <v>101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3</v>
      </c>
      <c r="T39">
        <v>3</v>
      </c>
      <c r="U39">
        <v>7</v>
      </c>
      <c r="V39">
        <v>10</v>
      </c>
      <c r="W39">
        <v>13</v>
      </c>
      <c r="X39">
        <v>15</v>
      </c>
      <c r="Y39">
        <v>19</v>
      </c>
      <c r="Z39">
        <v>27</v>
      </c>
      <c r="AA39">
        <v>30</v>
      </c>
      <c r="AB39">
        <v>31</v>
      </c>
      <c r="AC39">
        <v>32</v>
      </c>
      <c r="AD39">
        <v>33</v>
      </c>
      <c r="AE39">
        <v>33</v>
      </c>
      <c r="AF39">
        <v>35</v>
      </c>
      <c r="AG39">
        <v>39</v>
      </c>
      <c r="AH39">
        <v>45</v>
      </c>
      <c r="AI39">
        <v>47</v>
      </c>
    </row>
    <row r="40" spans="1:35" x14ac:dyDescent="0.25">
      <c r="A40">
        <v>20558</v>
      </c>
      <c r="B40" t="s">
        <v>102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2</v>
      </c>
      <c r="Y40">
        <v>8</v>
      </c>
      <c r="Z40">
        <v>8</v>
      </c>
      <c r="AA40">
        <v>8</v>
      </c>
      <c r="AB40">
        <v>8</v>
      </c>
      <c r="AC40">
        <v>8</v>
      </c>
      <c r="AD40">
        <v>8</v>
      </c>
      <c r="AE40">
        <v>8</v>
      </c>
      <c r="AF40">
        <v>9</v>
      </c>
      <c r="AG40">
        <v>9</v>
      </c>
      <c r="AH40">
        <v>9</v>
      </c>
      <c r="AI40">
        <v>9</v>
      </c>
    </row>
    <row r="41" spans="1:35" x14ac:dyDescent="0.25">
      <c r="A41">
        <v>21195</v>
      </c>
      <c r="B41" t="s">
        <v>103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2</v>
      </c>
    </row>
    <row r="42" spans="1:35" x14ac:dyDescent="0.25">
      <c r="A42">
        <v>21205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2</v>
      </c>
      <c r="V42">
        <v>2</v>
      </c>
      <c r="W42">
        <v>5</v>
      </c>
      <c r="X42">
        <v>5</v>
      </c>
      <c r="Y42">
        <v>6</v>
      </c>
      <c r="Z42">
        <v>7</v>
      </c>
      <c r="AA42">
        <v>7</v>
      </c>
      <c r="AB42">
        <v>7</v>
      </c>
      <c r="AC42">
        <v>13</v>
      </c>
      <c r="AD42">
        <v>23</v>
      </c>
      <c r="AE42">
        <v>29</v>
      </c>
      <c r="AF42">
        <v>32</v>
      </c>
      <c r="AG42">
        <v>34</v>
      </c>
      <c r="AH42">
        <v>34</v>
      </c>
      <c r="AI42">
        <v>35</v>
      </c>
    </row>
    <row r="43" spans="1:35" x14ac:dyDescent="0.25">
      <c r="A43">
        <v>21209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2</v>
      </c>
      <c r="Y43">
        <v>2</v>
      </c>
      <c r="Z43">
        <v>3</v>
      </c>
      <c r="AA43">
        <v>5</v>
      </c>
      <c r="AB43">
        <v>5</v>
      </c>
      <c r="AC43">
        <v>6</v>
      </c>
      <c r="AD43">
        <v>7</v>
      </c>
      <c r="AE43">
        <v>9</v>
      </c>
      <c r="AF43">
        <v>10</v>
      </c>
      <c r="AG43">
        <v>11</v>
      </c>
      <c r="AH43">
        <v>11</v>
      </c>
      <c r="AI43">
        <v>13</v>
      </c>
    </row>
    <row r="44" spans="1:35" x14ac:dyDescent="0.25">
      <c r="A44">
        <v>21214</v>
      </c>
      <c r="B44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3</v>
      </c>
      <c r="T44">
        <v>4</v>
      </c>
      <c r="U44">
        <v>8</v>
      </c>
      <c r="V44">
        <v>13</v>
      </c>
      <c r="W44">
        <v>20</v>
      </c>
      <c r="X44">
        <v>23</v>
      </c>
      <c r="Y44">
        <v>25</v>
      </c>
      <c r="Z44">
        <v>26</v>
      </c>
      <c r="AA44">
        <v>26</v>
      </c>
      <c r="AB44">
        <v>28</v>
      </c>
      <c r="AC44">
        <v>29</v>
      </c>
      <c r="AD44">
        <v>33</v>
      </c>
      <c r="AE44">
        <v>35</v>
      </c>
      <c r="AF44">
        <v>38</v>
      </c>
      <c r="AG44">
        <v>38</v>
      </c>
      <c r="AH44">
        <v>40</v>
      </c>
      <c r="AI44">
        <v>40</v>
      </c>
    </row>
    <row r="45" spans="1:35" x14ac:dyDescent="0.25">
      <c r="A45">
        <v>21217</v>
      </c>
      <c r="B45" t="s">
        <v>107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2</v>
      </c>
      <c r="Z45">
        <v>2</v>
      </c>
      <c r="AA45">
        <v>2</v>
      </c>
      <c r="AB45">
        <v>2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</row>
  </sheetData>
  <sortState ref="A4:AE45">
    <sortCondition ref="A4:A4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3"/>
  <sheetViews>
    <sheetView workbookViewId="0">
      <pane ySplit="1" topLeftCell="A2" activePane="bottomLeft" state="frozen"/>
      <selection pane="bottomLeft" activeCell="B9" sqref="B9"/>
    </sheetView>
  </sheetViews>
  <sheetFormatPr baseColWidth="10" defaultRowHeight="15" x14ac:dyDescent="0.25"/>
  <cols>
    <col min="1" max="1" width="14.42578125" bestFit="1" customWidth="1"/>
    <col min="2" max="2" width="9.5703125" customWidth="1"/>
    <col min="3" max="3" width="29" customWidth="1"/>
    <col min="5" max="5" width="18.140625" customWidth="1"/>
  </cols>
  <sheetData>
    <row r="1" spans="1:6" ht="15.75" thickBot="1" x14ac:dyDescent="0.3">
      <c r="A1" s="9" t="s">
        <v>132</v>
      </c>
      <c r="B1" s="9" t="s">
        <v>0</v>
      </c>
      <c r="C1" s="9" t="s">
        <v>110</v>
      </c>
      <c r="D1" s="9" t="s">
        <v>130</v>
      </c>
      <c r="E1" s="9" t="s">
        <v>131</v>
      </c>
      <c r="F1" s="9" t="s">
        <v>127</v>
      </c>
    </row>
    <row r="2" spans="1:6" x14ac:dyDescent="0.25">
      <c r="A2" s="6" t="str">
        <f>B2&amp;F2</f>
        <v>20024Semana 1</v>
      </c>
      <c r="B2" s="6">
        <v>20024</v>
      </c>
      <c r="C2" s="6" t="s">
        <v>50</v>
      </c>
      <c r="D2" s="6">
        <v>0</v>
      </c>
      <c r="E2" s="6">
        <f>D2</f>
        <v>0</v>
      </c>
      <c r="F2" s="6" t="s">
        <v>1</v>
      </c>
    </row>
    <row r="3" spans="1:6" x14ac:dyDescent="0.25">
      <c r="A3" s="6" t="str">
        <f t="shared" ref="A3:A70" si="0">B3&amp;F3</f>
        <v>20027Semana 1</v>
      </c>
      <c r="B3" s="6">
        <v>20027</v>
      </c>
      <c r="C3" s="6" t="s">
        <v>46</v>
      </c>
      <c r="D3" s="6">
        <v>0</v>
      </c>
      <c r="E3" s="6">
        <f>D3</f>
        <v>0</v>
      </c>
      <c r="F3" s="6" t="s">
        <v>1</v>
      </c>
    </row>
    <row r="4" spans="1:6" x14ac:dyDescent="0.25">
      <c r="A4" s="6" t="str">
        <f t="shared" si="0"/>
        <v>20029Semana 1</v>
      </c>
      <c r="B4" s="6">
        <v>20029</v>
      </c>
      <c r="C4" s="6" t="s">
        <v>52</v>
      </c>
      <c r="D4" s="6">
        <v>0</v>
      </c>
      <c r="E4" s="6">
        <f t="shared" ref="E4:E45" si="1">D4</f>
        <v>0</v>
      </c>
      <c r="F4" s="6" t="s">
        <v>1</v>
      </c>
    </row>
    <row r="5" spans="1:6" x14ac:dyDescent="0.25">
      <c r="A5" s="6" t="str">
        <f t="shared" si="0"/>
        <v>20041Semana 1</v>
      </c>
      <c r="B5" s="6">
        <v>20041</v>
      </c>
      <c r="C5" s="6" t="s">
        <v>54</v>
      </c>
      <c r="D5" s="6">
        <v>0</v>
      </c>
      <c r="E5" s="6">
        <f t="shared" si="1"/>
        <v>0</v>
      </c>
      <c r="F5" s="6" t="s">
        <v>1</v>
      </c>
    </row>
    <row r="6" spans="1:6" x14ac:dyDescent="0.25">
      <c r="A6" s="6" t="str">
        <f t="shared" si="0"/>
        <v>20058Semana 1</v>
      </c>
      <c r="B6" s="6">
        <v>20058</v>
      </c>
      <c r="C6" s="6" t="s">
        <v>55</v>
      </c>
      <c r="D6" s="6">
        <v>0</v>
      </c>
      <c r="E6" s="6">
        <f t="shared" si="1"/>
        <v>0</v>
      </c>
      <c r="F6" s="6" t="s">
        <v>1</v>
      </c>
    </row>
    <row r="7" spans="1:6" x14ac:dyDescent="0.25">
      <c r="A7" s="6" t="str">
        <f t="shared" si="0"/>
        <v>20098Semana 1</v>
      </c>
      <c r="B7" s="6">
        <v>20098</v>
      </c>
      <c r="C7" s="6" t="s">
        <v>57</v>
      </c>
      <c r="D7" s="6">
        <v>0</v>
      </c>
      <c r="E7" s="6">
        <f t="shared" si="1"/>
        <v>0</v>
      </c>
      <c r="F7" s="6" t="s">
        <v>1</v>
      </c>
    </row>
    <row r="8" spans="1:6" x14ac:dyDescent="0.25">
      <c r="A8" s="6" t="str">
        <f t="shared" si="0"/>
        <v>20109Semana 1</v>
      </c>
      <c r="B8" s="6">
        <v>20109</v>
      </c>
      <c r="C8" s="6" t="s">
        <v>59</v>
      </c>
      <c r="D8" s="6">
        <v>0</v>
      </c>
      <c r="E8" s="6">
        <f t="shared" si="1"/>
        <v>0</v>
      </c>
      <c r="F8" s="6" t="s">
        <v>1</v>
      </c>
    </row>
    <row r="9" spans="1:6" x14ac:dyDescent="0.25">
      <c r="A9" s="6" t="str">
        <f t="shared" si="0"/>
        <v>20116Semana 1</v>
      </c>
      <c r="B9" s="6">
        <v>20116</v>
      </c>
      <c r="C9" s="6" t="s">
        <v>60</v>
      </c>
      <c r="D9" s="6">
        <v>0</v>
      </c>
      <c r="E9" s="6">
        <f t="shared" si="1"/>
        <v>0</v>
      </c>
      <c r="F9" s="6" t="s">
        <v>1</v>
      </c>
    </row>
    <row r="10" spans="1:6" x14ac:dyDescent="0.25">
      <c r="A10" s="6" t="str">
        <f t="shared" si="0"/>
        <v>20163Semana 1</v>
      </c>
      <c r="B10" s="6">
        <v>20163</v>
      </c>
      <c r="C10" s="6" t="s">
        <v>64</v>
      </c>
      <c r="D10" s="6">
        <v>0</v>
      </c>
      <c r="E10" s="6">
        <f t="shared" si="1"/>
        <v>0</v>
      </c>
      <c r="F10" s="6" t="s">
        <v>1</v>
      </c>
    </row>
    <row r="11" spans="1:6" x14ac:dyDescent="0.25">
      <c r="A11" s="6" t="str">
        <f t="shared" si="0"/>
        <v>20171Semana 1</v>
      </c>
      <c r="B11" s="6">
        <v>20171</v>
      </c>
      <c r="C11" s="6" t="s">
        <v>66</v>
      </c>
      <c r="D11" s="6">
        <v>0</v>
      </c>
      <c r="E11" s="6">
        <f t="shared" si="1"/>
        <v>0</v>
      </c>
      <c r="F11" s="6" t="s">
        <v>1</v>
      </c>
    </row>
    <row r="12" spans="1:6" x14ac:dyDescent="0.25">
      <c r="A12" s="6" t="str">
        <f t="shared" si="0"/>
        <v>20177Semana 1</v>
      </c>
      <c r="B12" s="6">
        <v>20177</v>
      </c>
      <c r="C12" s="6" t="s">
        <v>67</v>
      </c>
      <c r="D12" s="6">
        <v>0</v>
      </c>
      <c r="E12" s="6">
        <f t="shared" si="1"/>
        <v>0</v>
      </c>
      <c r="F12" s="6" t="s">
        <v>1</v>
      </c>
    </row>
    <row r="13" spans="1:6" x14ac:dyDescent="0.25">
      <c r="A13" s="6" t="str">
        <f t="shared" si="0"/>
        <v>20206Semana 1</v>
      </c>
      <c r="B13" s="6">
        <v>20206</v>
      </c>
      <c r="C13" s="6" t="s">
        <v>70</v>
      </c>
      <c r="D13" s="6">
        <v>0</v>
      </c>
      <c r="E13" s="6">
        <f t="shared" si="1"/>
        <v>0</v>
      </c>
      <c r="F13" s="6" t="s">
        <v>1</v>
      </c>
    </row>
    <row r="14" spans="1:6" x14ac:dyDescent="0.25">
      <c r="A14" s="6" t="str">
        <f t="shared" si="0"/>
        <v>20234Semana 1</v>
      </c>
      <c r="B14" s="6">
        <v>20234</v>
      </c>
      <c r="C14" s="6" t="s">
        <v>73</v>
      </c>
      <c r="D14" s="6">
        <v>0</v>
      </c>
      <c r="E14" s="6">
        <f t="shared" si="1"/>
        <v>0</v>
      </c>
      <c r="F14" s="6" t="s">
        <v>1</v>
      </c>
    </row>
    <row r="15" spans="1:6" x14ac:dyDescent="0.25">
      <c r="A15" s="6" t="str">
        <f t="shared" si="0"/>
        <v>20244Semana 1</v>
      </c>
      <c r="B15" s="6">
        <v>20244</v>
      </c>
      <c r="C15" s="6" t="s">
        <v>74</v>
      </c>
      <c r="D15" s="6">
        <v>0</v>
      </c>
      <c r="E15" s="6">
        <f t="shared" si="1"/>
        <v>0</v>
      </c>
      <c r="F15" s="6" t="s">
        <v>1</v>
      </c>
    </row>
    <row r="16" spans="1:6" x14ac:dyDescent="0.25">
      <c r="A16" s="6" t="str">
        <f t="shared" si="0"/>
        <v>20249Semana 1</v>
      </c>
      <c r="B16" s="6">
        <v>20249</v>
      </c>
      <c r="C16" s="6" t="s">
        <v>75</v>
      </c>
      <c r="D16" s="6">
        <v>0</v>
      </c>
      <c r="E16" s="6">
        <f t="shared" si="1"/>
        <v>0</v>
      </c>
      <c r="F16" s="6" t="s">
        <v>1</v>
      </c>
    </row>
    <row r="17" spans="1:6" x14ac:dyDescent="0.25">
      <c r="A17" s="6" t="str">
        <f t="shared" si="0"/>
        <v>20326Semana 1</v>
      </c>
      <c r="B17" s="6">
        <v>20326</v>
      </c>
      <c r="C17" s="6" t="s">
        <v>80</v>
      </c>
      <c r="D17" s="6">
        <v>0</v>
      </c>
      <c r="E17" s="6">
        <f t="shared" si="1"/>
        <v>0</v>
      </c>
      <c r="F17" s="6" t="s">
        <v>1</v>
      </c>
    </row>
    <row r="18" spans="1:6" x14ac:dyDescent="0.25">
      <c r="A18" s="6" t="str">
        <f t="shared" si="0"/>
        <v>20374Semana 1</v>
      </c>
      <c r="B18" s="6">
        <v>20374</v>
      </c>
      <c r="C18" s="6" t="s">
        <v>85</v>
      </c>
      <c r="D18" s="6">
        <v>0</v>
      </c>
      <c r="E18" s="6">
        <f t="shared" si="1"/>
        <v>0</v>
      </c>
      <c r="F18" s="6" t="s">
        <v>1</v>
      </c>
    </row>
    <row r="19" spans="1:6" x14ac:dyDescent="0.25">
      <c r="A19" s="6" t="str">
        <f t="shared" si="0"/>
        <v>20406Semana 1</v>
      </c>
      <c r="B19" s="6">
        <v>20406</v>
      </c>
      <c r="C19" s="6" t="s">
        <v>86</v>
      </c>
      <c r="D19" s="6">
        <v>0</v>
      </c>
      <c r="E19" s="6">
        <f t="shared" si="1"/>
        <v>0</v>
      </c>
      <c r="F19" s="6" t="s">
        <v>1</v>
      </c>
    </row>
    <row r="20" spans="1:6" x14ac:dyDescent="0.25">
      <c r="A20" s="6" t="str">
        <f t="shared" si="0"/>
        <v>20425Semana 1</v>
      </c>
      <c r="B20" s="6">
        <v>20425</v>
      </c>
      <c r="C20" s="6" t="s">
        <v>89</v>
      </c>
      <c r="D20" s="6">
        <v>0</v>
      </c>
      <c r="E20" s="6">
        <f t="shared" si="1"/>
        <v>0</v>
      </c>
      <c r="F20" s="6" t="s">
        <v>1</v>
      </c>
    </row>
    <row r="21" spans="1:6" x14ac:dyDescent="0.25">
      <c r="A21" s="6" t="str">
        <f t="shared" si="0"/>
        <v>20431Semana 1</v>
      </c>
      <c r="B21" s="6">
        <v>20431</v>
      </c>
      <c r="C21" s="6" t="s">
        <v>90</v>
      </c>
      <c r="D21" s="6">
        <v>0</v>
      </c>
      <c r="E21" s="6">
        <f t="shared" si="1"/>
        <v>0</v>
      </c>
      <c r="F21" s="6" t="s">
        <v>1</v>
      </c>
    </row>
    <row r="22" spans="1:6" x14ac:dyDescent="0.25">
      <c r="A22" s="6" t="str">
        <f t="shared" si="0"/>
        <v>20434Semana 1</v>
      </c>
      <c r="B22" s="6">
        <v>20434</v>
      </c>
      <c r="C22" s="6" t="s">
        <v>91</v>
      </c>
      <c r="D22" s="6">
        <v>0</v>
      </c>
      <c r="E22" s="6">
        <f t="shared" si="1"/>
        <v>0</v>
      </c>
      <c r="F22" s="6" t="s">
        <v>1</v>
      </c>
    </row>
    <row r="23" spans="1:6" x14ac:dyDescent="0.25">
      <c r="A23" s="6" t="str">
        <f t="shared" si="0"/>
        <v>20438Semana 1</v>
      </c>
      <c r="B23" s="6">
        <v>20438</v>
      </c>
      <c r="C23" s="6" t="s">
        <v>93</v>
      </c>
      <c r="D23" s="6">
        <v>0</v>
      </c>
      <c r="E23" s="6">
        <f t="shared" si="1"/>
        <v>0</v>
      </c>
      <c r="F23" s="6" t="s">
        <v>1</v>
      </c>
    </row>
    <row r="24" spans="1:6" x14ac:dyDescent="0.25">
      <c r="A24" s="6" t="str">
        <f t="shared" si="0"/>
        <v>20545Semana 1</v>
      </c>
      <c r="B24" s="6">
        <v>20545</v>
      </c>
      <c r="C24" s="6" t="s">
        <v>99</v>
      </c>
      <c r="D24" s="6">
        <v>0</v>
      </c>
      <c r="E24" s="6">
        <f t="shared" si="1"/>
        <v>0</v>
      </c>
      <c r="F24" s="6" t="s">
        <v>1</v>
      </c>
    </row>
    <row r="25" spans="1:6" x14ac:dyDescent="0.25">
      <c r="A25" s="6" t="str">
        <f t="shared" si="0"/>
        <v>20558Semana 1</v>
      </c>
      <c r="B25" s="6">
        <v>20558</v>
      </c>
      <c r="C25" s="6" t="s">
        <v>102</v>
      </c>
      <c r="D25" s="6">
        <v>0</v>
      </c>
      <c r="E25" s="6">
        <f t="shared" si="1"/>
        <v>0</v>
      </c>
      <c r="F25" s="6" t="s">
        <v>1</v>
      </c>
    </row>
    <row r="26" spans="1:6" x14ac:dyDescent="0.25">
      <c r="A26" s="6" t="str">
        <f t="shared" si="0"/>
        <v>21010Semana 1</v>
      </c>
      <c r="B26" s="6">
        <v>21010</v>
      </c>
      <c r="C26" s="6" t="s">
        <v>40</v>
      </c>
      <c r="D26" s="6">
        <v>0</v>
      </c>
      <c r="E26" s="6">
        <f t="shared" si="1"/>
        <v>0</v>
      </c>
      <c r="F26" s="6" t="s">
        <v>1</v>
      </c>
    </row>
    <row r="27" spans="1:6" x14ac:dyDescent="0.25">
      <c r="A27" s="6" t="str">
        <f t="shared" si="0"/>
        <v>21013Semana 1</v>
      </c>
      <c r="B27" s="6">
        <v>21013</v>
      </c>
      <c r="C27" s="6" t="s">
        <v>42</v>
      </c>
      <c r="D27" s="6">
        <v>0</v>
      </c>
      <c r="E27" s="6">
        <f t="shared" si="1"/>
        <v>0</v>
      </c>
      <c r="F27" s="6" t="s">
        <v>1</v>
      </c>
    </row>
    <row r="28" spans="1:6" x14ac:dyDescent="0.25">
      <c r="A28" s="6" t="str">
        <f t="shared" si="0"/>
        <v>21027Semana 1</v>
      </c>
      <c r="B28" s="6">
        <v>21027</v>
      </c>
      <c r="C28" s="6" t="s">
        <v>43</v>
      </c>
      <c r="D28" s="6">
        <v>0</v>
      </c>
      <c r="E28" s="6">
        <f t="shared" si="1"/>
        <v>0</v>
      </c>
      <c r="F28" s="6" t="s">
        <v>1</v>
      </c>
    </row>
    <row r="29" spans="1:6" x14ac:dyDescent="0.25">
      <c r="A29" s="6" t="str">
        <f t="shared" si="0"/>
        <v>21035Semana 1</v>
      </c>
      <c r="B29" s="6">
        <v>21035</v>
      </c>
      <c r="C29" s="6" t="s">
        <v>48</v>
      </c>
      <c r="D29" s="6">
        <v>0</v>
      </c>
      <c r="E29" s="6">
        <f t="shared" si="1"/>
        <v>0</v>
      </c>
      <c r="F29" s="6" t="s">
        <v>1</v>
      </c>
    </row>
    <row r="30" spans="1:6" x14ac:dyDescent="0.25">
      <c r="A30" s="6" t="str">
        <f t="shared" si="0"/>
        <v>21046Semana 1</v>
      </c>
      <c r="B30" s="6">
        <v>21046</v>
      </c>
      <c r="C30" s="6" t="s">
        <v>44</v>
      </c>
      <c r="D30" s="6">
        <v>0</v>
      </c>
      <c r="E30" s="6">
        <f t="shared" si="1"/>
        <v>0</v>
      </c>
      <c r="F30" s="6" t="s">
        <v>1</v>
      </c>
    </row>
    <row r="31" spans="1:6" x14ac:dyDescent="0.25">
      <c r="A31" s="6" t="str">
        <f t="shared" si="0"/>
        <v>21061Semana 1</v>
      </c>
      <c r="B31" s="6">
        <v>21061</v>
      </c>
      <c r="C31" s="6" t="s">
        <v>51</v>
      </c>
      <c r="D31" s="6">
        <v>0</v>
      </c>
      <c r="E31" s="6">
        <f t="shared" si="1"/>
        <v>0</v>
      </c>
      <c r="F31" s="6" t="s">
        <v>1</v>
      </c>
    </row>
    <row r="32" spans="1:6" x14ac:dyDescent="0.25">
      <c r="A32" s="6" t="str">
        <f t="shared" si="0"/>
        <v>21103Semana 1</v>
      </c>
      <c r="B32" s="6">
        <v>21103</v>
      </c>
      <c r="C32" s="6" t="s">
        <v>56</v>
      </c>
      <c r="D32" s="6">
        <v>0</v>
      </c>
      <c r="E32" s="6">
        <f t="shared" si="1"/>
        <v>0</v>
      </c>
      <c r="F32" s="6" t="s">
        <v>1</v>
      </c>
    </row>
    <row r="33" spans="1:6" x14ac:dyDescent="0.25">
      <c r="A33" s="6" t="str">
        <f t="shared" si="0"/>
        <v>21120Semana 1</v>
      </c>
      <c r="B33" s="6">
        <v>21120</v>
      </c>
      <c r="C33" s="6" t="s">
        <v>58</v>
      </c>
      <c r="D33" s="6">
        <v>0</v>
      </c>
      <c r="E33" s="6">
        <f t="shared" si="1"/>
        <v>0</v>
      </c>
      <c r="F33" s="6" t="s">
        <v>1</v>
      </c>
    </row>
    <row r="34" spans="1:6" x14ac:dyDescent="0.25">
      <c r="A34" s="6" t="str">
        <f t="shared" si="0"/>
        <v>21124Semana 1</v>
      </c>
      <c r="B34" s="6">
        <v>21124</v>
      </c>
      <c r="C34" s="6" t="s">
        <v>63</v>
      </c>
      <c r="D34" s="6">
        <v>0</v>
      </c>
      <c r="E34" s="6">
        <f t="shared" si="1"/>
        <v>0</v>
      </c>
      <c r="F34" s="6" t="s">
        <v>1</v>
      </c>
    </row>
    <row r="35" spans="1:6" x14ac:dyDescent="0.25">
      <c r="A35" s="6" t="str">
        <f t="shared" si="0"/>
        <v>21129Semana 1</v>
      </c>
      <c r="B35" s="6">
        <v>21129</v>
      </c>
      <c r="C35" s="6" t="s">
        <v>65</v>
      </c>
      <c r="D35" s="6">
        <v>0</v>
      </c>
      <c r="E35" s="6">
        <f t="shared" si="1"/>
        <v>0</v>
      </c>
      <c r="F35" s="6" t="s">
        <v>1</v>
      </c>
    </row>
    <row r="36" spans="1:6" x14ac:dyDescent="0.25">
      <c r="A36" s="6" t="str">
        <f t="shared" si="0"/>
        <v>21145Semana 1</v>
      </c>
      <c r="B36" s="6">
        <v>21145</v>
      </c>
      <c r="C36" s="6" t="s">
        <v>82</v>
      </c>
      <c r="D36" s="6">
        <v>0</v>
      </c>
      <c r="E36" s="6">
        <f t="shared" si="1"/>
        <v>0</v>
      </c>
      <c r="F36" s="6" t="s">
        <v>1</v>
      </c>
    </row>
    <row r="37" spans="1:6" x14ac:dyDescent="0.25">
      <c r="A37" s="6" t="str">
        <f t="shared" si="0"/>
        <v>21149Semana 1</v>
      </c>
      <c r="B37" s="6">
        <v>21149</v>
      </c>
      <c r="C37" s="6" t="s">
        <v>94</v>
      </c>
      <c r="D37" s="6">
        <v>0</v>
      </c>
      <c r="E37" s="6">
        <f t="shared" si="1"/>
        <v>0</v>
      </c>
      <c r="F37" s="6" t="s">
        <v>1</v>
      </c>
    </row>
    <row r="38" spans="1:6" x14ac:dyDescent="0.25">
      <c r="A38" s="6" t="str">
        <f t="shared" si="0"/>
        <v>21156Semana 1</v>
      </c>
      <c r="B38" s="6">
        <v>21156</v>
      </c>
      <c r="C38" s="6" t="s">
        <v>98</v>
      </c>
      <c r="D38" s="6">
        <v>0</v>
      </c>
      <c r="E38" s="6">
        <f t="shared" si="1"/>
        <v>0</v>
      </c>
      <c r="F38" s="6" t="s">
        <v>1</v>
      </c>
    </row>
    <row r="39" spans="1:6" x14ac:dyDescent="0.25">
      <c r="A39" s="6" t="str">
        <f t="shared" si="0"/>
        <v>21161Semana 1</v>
      </c>
      <c r="B39" s="6">
        <v>21161</v>
      </c>
      <c r="C39" s="6" t="s">
        <v>100</v>
      </c>
      <c r="D39" s="6">
        <v>0</v>
      </c>
      <c r="E39" s="6">
        <f t="shared" si="1"/>
        <v>0</v>
      </c>
      <c r="F39" s="6" t="s">
        <v>1</v>
      </c>
    </row>
    <row r="40" spans="1:6" x14ac:dyDescent="0.25">
      <c r="A40" s="6" t="str">
        <f t="shared" si="0"/>
        <v>21177Semana 1</v>
      </c>
      <c r="B40" s="6">
        <v>21177</v>
      </c>
      <c r="C40" s="6" t="s">
        <v>101</v>
      </c>
      <c r="D40" s="6">
        <v>0</v>
      </c>
      <c r="E40" s="6">
        <f t="shared" si="1"/>
        <v>0</v>
      </c>
      <c r="F40" s="6" t="s">
        <v>1</v>
      </c>
    </row>
    <row r="41" spans="1:6" x14ac:dyDescent="0.25">
      <c r="A41" s="6" t="str">
        <f t="shared" si="0"/>
        <v>21195Semana 1</v>
      </c>
      <c r="B41" s="6">
        <v>21195</v>
      </c>
      <c r="C41" s="6" t="s">
        <v>103</v>
      </c>
      <c r="D41" s="6">
        <v>0</v>
      </c>
      <c r="E41" s="6">
        <f t="shared" si="1"/>
        <v>0</v>
      </c>
      <c r="F41" s="6" t="s">
        <v>1</v>
      </c>
    </row>
    <row r="42" spans="1:6" x14ac:dyDescent="0.25">
      <c r="A42" s="6" t="str">
        <f t="shared" si="0"/>
        <v>21205Semana 1</v>
      </c>
      <c r="B42" s="6">
        <v>21205</v>
      </c>
      <c r="C42" s="6" t="s">
        <v>104</v>
      </c>
      <c r="D42" s="6">
        <v>0</v>
      </c>
      <c r="E42" s="6">
        <f t="shared" si="1"/>
        <v>0</v>
      </c>
      <c r="F42" s="6" t="s">
        <v>1</v>
      </c>
    </row>
    <row r="43" spans="1:6" x14ac:dyDescent="0.25">
      <c r="A43" s="6" t="str">
        <f t="shared" si="0"/>
        <v>21209Semana 1</v>
      </c>
      <c r="B43" s="6">
        <v>21209</v>
      </c>
      <c r="C43" s="6" t="s">
        <v>105</v>
      </c>
      <c r="D43" s="6">
        <v>0</v>
      </c>
      <c r="E43" s="6">
        <f t="shared" si="1"/>
        <v>0</v>
      </c>
      <c r="F43" s="6" t="s">
        <v>1</v>
      </c>
    </row>
    <row r="44" spans="1:6" x14ac:dyDescent="0.25">
      <c r="A44" s="6" t="str">
        <f t="shared" si="0"/>
        <v>21214Semana 1</v>
      </c>
      <c r="B44" s="6">
        <v>21214</v>
      </c>
      <c r="C44" s="6" t="s">
        <v>106</v>
      </c>
      <c r="D44" s="6">
        <v>0</v>
      </c>
      <c r="E44" s="6">
        <f t="shared" si="1"/>
        <v>0</v>
      </c>
      <c r="F44" s="6" t="s">
        <v>1</v>
      </c>
    </row>
    <row r="45" spans="1:6" x14ac:dyDescent="0.25">
      <c r="A45" s="6" t="str">
        <f t="shared" si="0"/>
        <v>21217Semana 1</v>
      </c>
      <c r="B45" s="6">
        <v>21217</v>
      </c>
      <c r="C45" s="6" t="s">
        <v>107</v>
      </c>
      <c r="D45" s="6">
        <v>0</v>
      </c>
      <c r="E45" s="6">
        <f t="shared" si="1"/>
        <v>0</v>
      </c>
      <c r="F45" s="6" t="s">
        <v>1</v>
      </c>
    </row>
    <row r="46" spans="1:6" x14ac:dyDescent="0.25">
      <c r="A46" s="3" t="str">
        <f t="shared" si="0"/>
        <v>20024Semana 2</v>
      </c>
      <c r="B46" s="3">
        <v>20024</v>
      </c>
      <c r="C46" s="3" t="s">
        <v>50</v>
      </c>
      <c r="D46" s="3">
        <v>0</v>
      </c>
      <c r="E46" s="3">
        <f t="shared" ref="E46:E109" si="2">D46-D2</f>
        <v>0</v>
      </c>
      <c r="F46" s="3" t="s">
        <v>2</v>
      </c>
    </row>
    <row r="47" spans="1:6" x14ac:dyDescent="0.25">
      <c r="A47" s="3" t="str">
        <f t="shared" si="0"/>
        <v>20027Semana 2</v>
      </c>
      <c r="B47" s="3">
        <v>20027</v>
      </c>
      <c r="C47" s="3" t="s">
        <v>46</v>
      </c>
      <c r="D47" s="3">
        <v>0</v>
      </c>
      <c r="E47" s="3">
        <f t="shared" si="2"/>
        <v>0</v>
      </c>
      <c r="F47" s="3" t="s">
        <v>2</v>
      </c>
    </row>
    <row r="48" spans="1:6" x14ac:dyDescent="0.25">
      <c r="A48" s="3" t="str">
        <f t="shared" si="0"/>
        <v>20029Semana 2</v>
      </c>
      <c r="B48" s="3">
        <v>20029</v>
      </c>
      <c r="C48" s="3" t="s">
        <v>52</v>
      </c>
      <c r="D48" s="3">
        <v>0</v>
      </c>
      <c r="E48" s="3">
        <f t="shared" si="2"/>
        <v>0</v>
      </c>
      <c r="F48" s="3" t="s">
        <v>2</v>
      </c>
    </row>
    <row r="49" spans="1:6" x14ac:dyDescent="0.25">
      <c r="A49" s="3" t="str">
        <f t="shared" si="0"/>
        <v>20041Semana 2</v>
      </c>
      <c r="B49" s="3">
        <v>20041</v>
      </c>
      <c r="C49" s="3" t="s">
        <v>54</v>
      </c>
      <c r="D49" s="3">
        <v>0</v>
      </c>
      <c r="E49" s="3">
        <f t="shared" si="2"/>
        <v>0</v>
      </c>
      <c r="F49" s="3" t="s">
        <v>2</v>
      </c>
    </row>
    <row r="50" spans="1:6" x14ac:dyDescent="0.25">
      <c r="A50" s="3" t="str">
        <f t="shared" si="0"/>
        <v>20058Semana 2</v>
      </c>
      <c r="B50" s="3">
        <v>20058</v>
      </c>
      <c r="C50" s="3" t="s">
        <v>55</v>
      </c>
      <c r="D50" s="3">
        <v>0</v>
      </c>
      <c r="E50" s="3">
        <f t="shared" si="2"/>
        <v>0</v>
      </c>
      <c r="F50" s="3" t="s">
        <v>2</v>
      </c>
    </row>
    <row r="51" spans="1:6" x14ac:dyDescent="0.25">
      <c r="A51" s="3" t="str">
        <f t="shared" si="0"/>
        <v>20098Semana 2</v>
      </c>
      <c r="B51" s="3">
        <v>20098</v>
      </c>
      <c r="C51" s="3" t="s">
        <v>57</v>
      </c>
      <c r="D51" s="3">
        <v>0</v>
      </c>
      <c r="E51" s="3">
        <f t="shared" si="2"/>
        <v>0</v>
      </c>
      <c r="F51" s="3" t="s">
        <v>2</v>
      </c>
    </row>
    <row r="52" spans="1:6" x14ac:dyDescent="0.25">
      <c r="A52" s="3" t="str">
        <f t="shared" si="0"/>
        <v>20109Semana 2</v>
      </c>
      <c r="B52" s="3">
        <v>20109</v>
      </c>
      <c r="C52" s="3" t="s">
        <v>59</v>
      </c>
      <c r="D52" s="3">
        <v>0</v>
      </c>
      <c r="E52" s="3">
        <f t="shared" si="2"/>
        <v>0</v>
      </c>
      <c r="F52" s="3" t="s">
        <v>2</v>
      </c>
    </row>
    <row r="53" spans="1:6" x14ac:dyDescent="0.25">
      <c r="A53" s="3" t="str">
        <f t="shared" si="0"/>
        <v>20116Semana 2</v>
      </c>
      <c r="B53" s="3">
        <v>20116</v>
      </c>
      <c r="C53" s="3" t="s">
        <v>60</v>
      </c>
      <c r="D53" s="3">
        <v>0</v>
      </c>
      <c r="E53" s="3">
        <f t="shared" si="2"/>
        <v>0</v>
      </c>
      <c r="F53" s="3" t="s">
        <v>2</v>
      </c>
    </row>
    <row r="54" spans="1:6" x14ac:dyDescent="0.25">
      <c r="A54" s="3" t="str">
        <f t="shared" si="0"/>
        <v>20163Semana 2</v>
      </c>
      <c r="B54" s="3">
        <v>20163</v>
      </c>
      <c r="C54" s="3" t="s">
        <v>64</v>
      </c>
      <c r="D54" s="3">
        <v>0</v>
      </c>
      <c r="E54" s="3">
        <f t="shared" si="2"/>
        <v>0</v>
      </c>
      <c r="F54" s="3" t="s">
        <v>2</v>
      </c>
    </row>
    <row r="55" spans="1:6" x14ac:dyDescent="0.25">
      <c r="A55" s="3" t="str">
        <f t="shared" si="0"/>
        <v>20171Semana 2</v>
      </c>
      <c r="B55" s="3">
        <v>20171</v>
      </c>
      <c r="C55" s="3" t="s">
        <v>66</v>
      </c>
      <c r="D55" s="3">
        <v>0</v>
      </c>
      <c r="E55" s="3">
        <f t="shared" si="2"/>
        <v>0</v>
      </c>
      <c r="F55" s="3" t="s">
        <v>2</v>
      </c>
    </row>
    <row r="56" spans="1:6" x14ac:dyDescent="0.25">
      <c r="A56" s="3" t="str">
        <f t="shared" si="0"/>
        <v>20177Semana 2</v>
      </c>
      <c r="B56" s="3">
        <v>20177</v>
      </c>
      <c r="C56" s="3" t="s">
        <v>67</v>
      </c>
      <c r="D56" s="3">
        <v>0</v>
      </c>
      <c r="E56" s="3">
        <f t="shared" si="2"/>
        <v>0</v>
      </c>
      <c r="F56" s="3" t="s">
        <v>2</v>
      </c>
    </row>
    <row r="57" spans="1:6" x14ac:dyDescent="0.25">
      <c r="A57" s="3" t="str">
        <f t="shared" si="0"/>
        <v>20206Semana 2</v>
      </c>
      <c r="B57" s="3">
        <v>20206</v>
      </c>
      <c r="C57" s="3" t="s">
        <v>70</v>
      </c>
      <c r="D57" s="3">
        <v>0</v>
      </c>
      <c r="E57" s="3">
        <f t="shared" si="2"/>
        <v>0</v>
      </c>
      <c r="F57" s="3" t="s">
        <v>2</v>
      </c>
    </row>
    <row r="58" spans="1:6" x14ac:dyDescent="0.25">
      <c r="A58" s="3" t="str">
        <f t="shared" si="0"/>
        <v>20234Semana 2</v>
      </c>
      <c r="B58" s="3">
        <v>20234</v>
      </c>
      <c r="C58" s="3" t="s">
        <v>73</v>
      </c>
      <c r="D58" s="3">
        <v>0</v>
      </c>
      <c r="E58" s="3">
        <f t="shared" si="2"/>
        <v>0</v>
      </c>
      <c r="F58" s="3" t="s">
        <v>2</v>
      </c>
    </row>
    <row r="59" spans="1:6" x14ac:dyDescent="0.25">
      <c r="A59" s="3" t="str">
        <f t="shared" si="0"/>
        <v>20244Semana 2</v>
      </c>
      <c r="B59" s="3">
        <v>20244</v>
      </c>
      <c r="C59" s="3" t="s">
        <v>74</v>
      </c>
      <c r="D59" s="3">
        <v>0</v>
      </c>
      <c r="E59" s="3">
        <f t="shared" si="2"/>
        <v>0</v>
      </c>
      <c r="F59" s="3" t="s">
        <v>2</v>
      </c>
    </row>
    <row r="60" spans="1:6" x14ac:dyDescent="0.25">
      <c r="A60" s="3" t="str">
        <f t="shared" si="0"/>
        <v>20249Semana 2</v>
      </c>
      <c r="B60" s="3">
        <v>20249</v>
      </c>
      <c r="C60" s="3" t="s">
        <v>75</v>
      </c>
      <c r="D60" s="3">
        <v>0</v>
      </c>
      <c r="E60" s="3">
        <f t="shared" si="2"/>
        <v>0</v>
      </c>
      <c r="F60" s="3" t="s">
        <v>2</v>
      </c>
    </row>
    <row r="61" spans="1:6" x14ac:dyDescent="0.25">
      <c r="A61" s="3" t="str">
        <f t="shared" si="0"/>
        <v>20326Semana 2</v>
      </c>
      <c r="B61" s="3">
        <v>20326</v>
      </c>
      <c r="C61" s="3" t="s">
        <v>80</v>
      </c>
      <c r="D61" s="3">
        <v>0</v>
      </c>
      <c r="E61" s="3">
        <f t="shared" si="2"/>
        <v>0</v>
      </c>
      <c r="F61" s="3" t="s">
        <v>2</v>
      </c>
    </row>
    <row r="62" spans="1:6" x14ac:dyDescent="0.25">
      <c r="A62" s="3" t="str">
        <f t="shared" si="0"/>
        <v>20374Semana 2</v>
      </c>
      <c r="B62" s="3">
        <v>20374</v>
      </c>
      <c r="C62" s="3" t="s">
        <v>85</v>
      </c>
      <c r="D62" s="3">
        <v>0</v>
      </c>
      <c r="E62" s="3">
        <f t="shared" si="2"/>
        <v>0</v>
      </c>
      <c r="F62" s="3" t="s">
        <v>2</v>
      </c>
    </row>
    <row r="63" spans="1:6" x14ac:dyDescent="0.25">
      <c r="A63" s="3" t="str">
        <f t="shared" si="0"/>
        <v>20406Semana 2</v>
      </c>
      <c r="B63" s="3">
        <v>20406</v>
      </c>
      <c r="C63" s="3" t="s">
        <v>86</v>
      </c>
      <c r="D63" s="3">
        <v>0</v>
      </c>
      <c r="E63" s="3">
        <f t="shared" si="2"/>
        <v>0</v>
      </c>
      <c r="F63" s="3" t="s">
        <v>2</v>
      </c>
    </row>
    <row r="64" spans="1:6" x14ac:dyDescent="0.25">
      <c r="A64" s="3" t="str">
        <f t="shared" si="0"/>
        <v>20425Semana 2</v>
      </c>
      <c r="B64" s="3">
        <v>20425</v>
      </c>
      <c r="C64" s="3" t="s">
        <v>89</v>
      </c>
      <c r="D64" s="3">
        <v>0</v>
      </c>
      <c r="E64" s="3">
        <f t="shared" si="2"/>
        <v>0</v>
      </c>
      <c r="F64" s="3" t="s">
        <v>2</v>
      </c>
    </row>
    <row r="65" spans="1:6" x14ac:dyDescent="0.25">
      <c r="A65" s="3" t="str">
        <f t="shared" si="0"/>
        <v>20431Semana 2</v>
      </c>
      <c r="B65" s="3">
        <v>20431</v>
      </c>
      <c r="C65" s="3" t="s">
        <v>90</v>
      </c>
      <c r="D65" s="3">
        <v>0</v>
      </c>
      <c r="E65" s="3">
        <f t="shared" si="2"/>
        <v>0</v>
      </c>
      <c r="F65" s="3" t="s">
        <v>2</v>
      </c>
    </row>
    <row r="66" spans="1:6" x14ac:dyDescent="0.25">
      <c r="A66" s="3" t="str">
        <f t="shared" si="0"/>
        <v>20434Semana 2</v>
      </c>
      <c r="B66" s="3">
        <v>20434</v>
      </c>
      <c r="C66" s="3" t="s">
        <v>91</v>
      </c>
      <c r="D66" s="3">
        <v>0</v>
      </c>
      <c r="E66" s="3">
        <f t="shared" si="2"/>
        <v>0</v>
      </c>
      <c r="F66" s="3" t="s">
        <v>2</v>
      </c>
    </row>
    <row r="67" spans="1:6" x14ac:dyDescent="0.25">
      <c r="A67" s="3" t="str">
        <f t="shared" si="0"/>
        <v>20438Semana 2</v>
      </c>
      <c r="B67" s="3">
        <v>20438</v>
      </c>
      <c r="C67" s="3" t="s">
        <v>93</v>
      </c>
      <c r="D67" s="3">
        <v>0</v>
      </c>
      <c r="E67" s="3">
        <f t="shared" si="2"/>
        <v>0</v>
      </c>
      <c r="F67" s="3" t="str">
        <f>F66</f>
        <v>Semana 2</v>
      </c>
    </row>
    <row r="68" spans="1:6" x14ac:dyDescent="0.25">
      <c r="A68" s="3" t="str">
        <f t="shared" si="0"/>
        <v>20545Semana 2</v>
      </c>
      <c r="B68" s="3">
        <v>20545</v>
      </c>
      <c r="C68" s="3" t="s">
        <v>99</v>
      </c>
      <c r="D68" s="3">
        <v>0</v>
      </c>
      <c r="E68" s="3">
        <f t="shared" si="2"/>
        <v>0</v>
      </c>
      <c r="F68" s="3" t="s">
        <v>2</v>
      </c>
    </row>
    <row r="69" spans="1:6" x14ac:dyDescent="0.25">
      <c r="A69" s="3" t="str">
        <f t="shared" si="0"/>
        <v>20558Semana 2</v>
      </c>
      <c r="B69" s="3">
        <v>20558</v>
      </c>
      <c r="C69" s="3" t="s">
        <v>102</v>
      </c>
      <c r="D69" s="3">
        <v>0</v>
      </c>
      <c r="E69" s="3">
        <f t="shared" si="2"/>
        <v>0</v>
      </c>
      <c r="F69" s="3" t="s">
        <v>2</v>
      </c>
    </row>
    <row r="70" spans="1:6" x14ac:dyDescent="0.25">
      <c r="A70" s="3" t="str">
        <f t="shared" si="0"/>
        <v>21010Semana 2</v>
      </c>
      <c r="B70" s="3">
        <v>21010</v>
      </c>
      <c r="C70" s="3" t="s">
        <v>40</v>
      </c>
      <c r="D70" s="3">
        <v>0</v>
      </c>
      <c r="E70" s="3">
        <f t="shared" si="2"/>
        <v>0</v>
      </c>
      <c r="F70" s="3" t="s">
        <v>2</v>
      </c>
    </row>
    <row r="71" spans="1:6" x14ac:dyDescent="0.25">
      <c r="A71" s="3" t="str">
        <f t="shared" ref="A71:A136" si="3">B71&amp;F71</f>
        <v>21013Semana 2</v>
      </c>
      <c r="B71" s="3">
        <v>21013</v>
      </c>
      <c r="C71" s="3" t="s">
        <v>42</v>
      </c>
      <c r="D71" s="3">
        <v>0</v>
      </c>
      <c r="E71" s="3">
        <f t="shared" si="2"/>
        <v>0</v>
      </c>
      <c r="F71" s="3" t="s">
        <v>2</v>
      </c>
    </row>
    <row r="72" spans="1:6" x14ac:dyDescent="0.25">
      <c r="A72" s="3" t="str">
        <f t="shared" si="3"/>
        <v>21027Semana 2</v>
      </c>
      <c r="B72" s="3">
        <v>21027</v>
      </c>
      <c r="C72" s="3" t="s">
        <v>43</v>
      </c>
      <c r="D72" s="3">
        <v>0</v>
      </c>
      <c r="E72" s="3">
        <f t="shared" si="2"/>
        <v>0</v>
      </c>
      <c r="F72" s="3" t="s">
        <v>2</v>
      </c>
    </row>
    <row r="73" spans="1:6" x14ac:dyDescent="0.25">
      <c r="A73" s="3" t="str">
        <f t="shared" si="3"/>
        <v>21035Semana 2</v>
      </c>
      <c r="B73" s="3">
        <v>21035</v>
      </c>
      <c r="C73" s="3" t="s">
        <v>48</v>
      </c>
      <c r="D73" s="3">
        <v>0</v>
      </c>
      <c r="E73" s="3">
        <f t="shared" si="2"/>
        <v>0</v>
      </c>
      <c r="F73" s="3" t="s">
        <v>2</v>
      </c>
    </row>
    <row r="74" spans="1:6" x14ac:dyDescent="0.25">
      <c r="A74" s="3" t="str">
        <f t="shared" si="3"/>
        <v>21046Semana 2</v>
      </c>
      <c r="B74" s="3">
        <v>21046</v>
      </c>
      <c r="C74" s="3" t="s">
        <v>44</v>
      </c>
      <c r="D74" s="3">
        <v>0</v>
      </c>
      <c r="E74" s="3">
        <f t="shared" si="2"/>
        <v>0</v>
      </c>
      <c r="F74" s="3" t="s">
        <v>2</v>
      </c>
    </row>
    <row r="75" spans="1:6" x14ac:dyDescent="0.25">
      <c r="A75" s="3" t="str">
        <f t="shared" si="3"/>
        <v>21061Semana 2</v>
      </c>
      <c r="B75" s="3">
        <v>21061</v>
      </c>
      <c r="C75" s="3" t="s">
        <v>51</v>
      </c>
      <c r="D75" s="3">
        <v>0</v>
      </c>
      <c r="E75" s="3">
        <f t="shared" si="2"/>
        <v>0</v>
      </c>
      <c r="F75" s="3" t="s">
        <v>2</v>
      </c>
    </row>
    <row r="76" spans="1:6" x14ac:dyDescent="0.25">
      <c r="A76" s="3" t="str">
        <f t="shared" si="3"/>
        <v>21103Semana 2</v>
      </c>
      <c r="B76" s="3">
        <v>21103</v>
      </c>
      <c r="C76" s="3" t="s">
        <v>56</v>
      </c>
      <c r="D76" s="3">
        <v>0</v>
      </c>
      <c r="E76" s="3">
        <f t="shared" si="2"/>
        <v>0</v>
      </c>
      <c r="F76" s="3" t="s">
        <v>2</v>
      </c>
    </row>
    <row r="77" spans="1:6" x14ac:dyDescent="0.25">
      <c r="A77" s="3" t="str">
        <f t="shared" si="3"/>
        <v>21120Semana 2</v>
      </c>
      <c r="B77" s="3">
        <v>21120</v>
      </c>
      <c r="C77" s="3" t="s">
        <v>58</v>
      </c>
      <c r="D77" s="3">
        <v>0</v>
      </c>
      <c r="E77" s="3">
        <f t="shared" si="2"/>
        <v>0</v>
      </c>
      <c r="F77" s="3" t="s">
        <v>2</v>
      </c>
    </row>
    <row r="78" spans="1:6" x14ac:dyDescent="0.25">
      <c r="A78" s="3" t="str">
        <f t="shared" si="3"/>
        <v>21124Semana 2</v>
      </c>
      <c r="B78" s="3">
        <v>21124</v>
      </c>
      <c r="C78" s="3" t="s">
        <v>63</v>
      </c>
      <c r="D78" s="3">
        <v>0</v>
      </c>
      <c r="E78" s="3">
        <f t="shared" si="2"/>
        <v>0</v>
      </c>
      <c r="F78" s="3" t="s">
        <v>2</v>
      </c>
    </row>
    <row r="79" spans="1:6" x14ac:dyDescent="0.25">
      <c r="A79" s="3" t="str">
        <f t="shared" si="3"/>
        <v>21129Semana 2</v>
      </c>
      <c r="B79" s="3">
        <v>21129</v>
      </c>
      <c r="C79" s="3" t="s">
        <v>65</v>
      </c>
      <c r="D79" s="3">
        <v>0</v>
      </c>
      <c r="E79" s="3">
        <f t="shared" si="2"/>
        <v>0</v>
      </c>
      <c r="F79" s="3" t="s">
        <v>2</v>
      </c>
    </row>
    <row r="80" spans="1:6" x14ac:dyDescent="0.25">
      <c r="A80" s="3" t="str">
        <f t="shared" si="3"/>
        <v>21145Semana 2</v>
      </c>
      <c r="B80" s="3">
        <v>21145</v>
      </c>
      <c r="C80" s="3" t="s">
        <v>82</v>
      </c>
      <c r="D80" s="3">
        <v>0</v>
      </c>
      <c r="E80" s="3">
        <f t="shared" si="2"/>
        <v>0</v>
      </c>
      <c r="F80" s="3" t="s">
        <v>2</v>
      </c>
    </row>
    <row r="81" spans="1:6" x14ac:dyDescent="0.25">
      <c r="A81" s="3" t="str">
        <f t="shared" si="3"/>
        <v>21149Semana 2</v>
      </c>
      <c r="B81" s="3">
        <v>21149</v>
      </c>
      <c r="C81" s="3" t="s">
        <v>94</v>
      </c>
      <c r="D81" s="3">
        <v>0</v>
      </c>
      <c r="E81" s="3">
        <f t="shared" si="2"/>
        <v>0</v>
      </c>
      <c r="F81" s="3" t="s">
        <v>2</v>
      </c>
    </row>
    <row r="82" spans="1:6" x14ac:dyDescent="0.25">
      <c r="A82" s="3" t="str">
        <f t="shared" si="3"/>
        <v>21156Semana 2</v>
      </c>
      <c r="B82" s="3">
        <v>21156</v>
      </c>
      <c r="C82" s="3" t="s">
        <v>98</v>
      </c>
      <c r="D82" s="3">
        <v>0</v>
      </c>
      <c r="E82" s="3">
        <f t="shared" si="2"/>
        <v>0</v>
      </c>
      <c r="F82" s="3" t="s">
        <v>2</v>
      </c>
    </row>
    <row r="83" spans="1:6" x14ac:dyDescent="0.25">
      <c r="A83" s="3" t="str">
        <f t="shared" si="3"/>
        <v>21161Semana 2</v>
      </c>
      <c r="B83" s="3">
        <v>21161</v>
      </c>
      <c r="C83" s="3" t="s">
        <v>100</v>
      </c>
      <c r="D83" s="3">
        <v>0</v>
      </c>
      <c r="E83" s="3">
        <f t="shared" si="2"/>
        <v>0</v>
      </c>
      <c r="F83" s="3" t="s">
        <v>2</v>
      </c>
    </row>
    <row r="84" spans="1:6" x14ac:dyDescent="0.25">
      <c r="A84" s="3" t="str">
        <f t="shared" si="3"/>
        <v>21177Semana 2</v>
      </c>
      <c r="B84" s="3">
        <v>21177</v>
      </c>
      <c r="C84" s="3" t="s">
        <v>101</v>
      </c>
      <c r="D84" s="3">
        <v>0</v>
      </c>
      <c r="E84" s="3">
        <f t="shared" si="2"/>
        <v>0</v>
      </c>
      <c r="F84" s="3" t="s">
        <v>2</v>
      </c>
    </row>
    <row r="85" spans="1:6" x14ac:dyDescent="0.25">
      <c r="A85" s="3" t="str">
        <f t="shared" si="3"/>
        <v>21195Semana 2</v>
      </c>
      <c r="B85" s="3">
        <v>21195</v>
      </c>
      <c r="C85" s="3" t="s">
        <v>103</v>
      </c>
      <c r="D85" s="3">
        <v>0</v>
      </c>
      <c r="E85" s="3">
        <f t="shared" si="2"/>
        <v>0</v>
      </c>
      <c r="F85" s="3" t="s">
        <v>2</v>
      </c>
    </row>
    <row r="86" spans="1:6" x14ac:dyDescent="0.25">
      <c r="A86" s="3" t="str">
        <f t="shared" si="3"/>
        <v>21205Semana 2</v>
      </c>
      <c r="B86" s="3">
        <v>21205</v>
      </c>
      <c r="C86" s="3" t="s">
        <v>104</v>
      </c>
      <c r="D86" s="3">
        <v>0</v>
      </c>
      <c r="E86" s="3">
        <f t="shared" si="2"/>
        <v>0</v>
      </c>
      <c r="F86" s="3" t="s">
        <v>2</v>
      </c>
    </row>
    <row r="87" spans="1:6" x14ac:dyDescent="0.25">
      <c r="A87" s="3" t="str">
        <f t="shared" si="3"/>
        <v>21209Semana 2</v>
      </c>
      <c r="B87" s="3">
        <v>21209</v>
      </c>
      <c r="C87" s="3" t="s">
        <v>105</v>
      </c>
      <c r="D87" s="3">
        <v>0</v>
      </c>
      <c r="E87" s="3">
        <f t="shared" si="2"/>
        <v>0</v>
      </c>
      <c r="F87" s="3" t="s">
        <v>2</v>
      </c>
    </row>
    <row r="88" spans="1:6" x14ac:dyDescent="0.25">
      <c r="A88" s="3" t="str">
        <f t="shared" si="3"/>
        <v>21214Semana 2</v>
      </c>
      <c r="B88" s="3">
        <v>21214</v>
      </c>
      <c r="C88" s="3" t="s">
        <v>106</v>
      </c>
      <c r="D88" s="3">
        <v>0</v>
      </c>
      <c r="E88" s="3">
        <f t="shared" si="2"/>
        <v>0</v>
      </c>
      <c r="F88" s="3" t="s">
        <v>2</v>
      </c>
    </row>
    <row r="89" spans="1:6" x14ac:dyDescent="0.25">
      <c r="A89" s="3" t="str">
        <f t="shared" si="3"/>
        <v>21217Semana 2</v>
      </c>
      <c r="B89" s="3">
        <v>21217</v>
      </c>
      <c r="C89" s="3" t="s">
        <v>107</v>
      </c>
      <c r="D89" s="3">
        <v>0</v>
      </c>
      <c r="E89" s="3">
        <f t="shared" si="2"/>
        <v>0</v>
      </c>
      <c r="F89" s="3" t="s">
        <v>2</v>
      </c>
    </row>
    <row r="90" spans="1:6" x14ac:dyDescent="0.25">
      <c r="A90" s="6" t="str">
        <f t="shared" si="3"/>
        <v>20024Semana 3</v>
      </c>
      <c r="B90" s="6">
        <v>20024</v>
      </c>
      <c r="C90" s="6" t="s">
        <v>50</v>
      </c>
      <c r="D90" s="6">
        <v>0</v>
      </c>
      <c r="E90" s="6">
        <f t="shared" si="2"/>
        <v>0</v>
      </c>
      <c r="F90" s="6" t="s">
        <v>3</v>
      </c>
    </row>
    <row r="91" spans="1:6" x14ac:dyDescent="0.25">
      <c r="A91" s="6" t="str">
        <f t="shared" si="3"/>
        <v>20027Semana 3</v>
      </c>
      <c r="B91" s="6">
        <v>20027</v>
      </c>
      <c r="C91" s="6" t="s">
        <v>46</v>
      </c>
      <c r="D91" s="6">
        <v>0</v>
      </c>
      <c r="E91" s="6">
        <f t="shared" si="2"/>
        <v>0</v>
      </c>
      <c r="F91" s="6" t="s">
        <v>3</v>
      </c>
    </row>
    <row r="92" spans="1:6" x14ac:dyDescent="0.25">
      <c r="A92" s="6" t="str">
        <f t="shared" si="3"/>
        <v>20029Semana 3</v>
      </c>
      <c r="B92" s="6">
        <v>20029</v>
      </c>
      <c r="C92" s="6" t="s">
        <v>52</v>
      </c>
      <c r="D92" s="6">
        <v>0</v>
      </c>
      <c r="E92" s="6">
        <f t="shared" si="2"/>
        <v>0</v>
      </c>
      <c r="F92" s="6" t="s">
        <v>3</v>
      </c>
    </row>
    <row r="93" spans="1:6" x14ac:dyDescent="0.25">
      <c r="A93" s="6" t="str">
        <f t="shared" si="3"/>
        <v>20041Semana 3</v>
      </c>
      <c r="B93" s="6">
        <v>20041</v>
      </c>
      <c r="C93" s="6" t="s">
        <v>54</v>
      </c>
      <c r="D93" s="6">
        <v>0</v>
      </c>
      <c r="E93" s="6">
        <f t="shared" si="2"/>
        <v>0</v>
      </c>
      <c r="F93" s="6" t="s">
        <v>3</v>
      </c>
    </row>
    <row r="94" spans="1:6" x14ac:dyDescent="0.25">
      <c r="A94" s="6" t="str">
        <f t="shared" si="3"/>
        <v>20058Semana 3</v>
      </c>
      <c r="B94" s="6">
        <v>20058</v>
      </c>
      <c r="C94" s="6" t="s">
        <v>55</v>
      </c>
      <c r="D94" s="6">
        <v>0</v>
      </c>
      <c r="E94" s="6">
        <f t="shared" si="2"/>
        <v>0</v>
      </c>
      <c r="F94" s="6" t="s">
        <v>3</v>
      </c>
    </row>
    <row r="95" spans="1:6" x14ac:dyDescent="0.25">
      <c r="A95" s="6" t="str">
        <f t="shared" si="3"/>
        <v>20098Semana 3</v>
      </c>
      <c r="B95" s="6">
        <v>20098</v>
      </c>
      <c r="C95" s="6" t="s">
        <v>57</v>
      </c>
      <c r="D95" s="6">
        <v>0</v>
      </c>
      <c r="E95" s="6">
        <f t="shared" si="2"/>
        <v>0</v>
      </c>
      <c r="F95" s="6" t="s">
        <v>3</v>
      </c>
    </row>
    <row r="96" spans="1:6" x14ac:dyDescent="0.25">
      <c r="A96" s="6" t="str">
        <f t="shared" si="3"/>
        <v>20109Semana 3</v>
      </c>
      <c r="B96" s="6">
        <v>20109</v>
      </c>
      <c r="C96" s="6" t="s">
        <v>59</v>
      </c>
      <c r="D96" s="6">
        <v>0</v>
      </c>
      <c r="E96" s="6">
        <f t="shared" si="2"/>
        <v>0</v>
      </c>
      <c r="F96" s="6" t="s">
        <v>3</v>
      </c>
    </row>
    <row r="97" spans="1:6" x14ac:dyDescent="0.25">
      <c r="A97" s="6" t="str">
        <f t="shared" si="3"/>
        <v>20116Semana 3</v>
      </c>
      <c r="B97" s="6">
        <v>20116</v>
      </c>
      <c r="C97" s="6" t="s">
        <v>60</v>
      </c>
      <c r="D97" s="6">
        <v>0</v>
      </c>
      <c r="E97" s="6">
        <f t="shared" si="2"/>
        <v>0</v>
      </c>
      <c r="F97" s="6" t="s">
        <v>3</v>
      </c>
    </row>
    <row r="98" spans="1:6" x14ac:dyDescent="0.25">
      <c r="A98" s="6" t="str">
        <f t="shared" si="3"/>
        <v>20163Semana 3</v>
      </c>
      <c r="B98" s="6">
        <v>20163</v>
      </c>
      <c r="C98" s="6" t="s">
        <v>64</v>
      </c>
      <c r="D98" s="6">
        <v>0</v>
      </c>
      <c r="E98" s="6">
        <f t="shared" si="2"/>
        <v>0</v>
      </c>
      <c r="F98" s="6" t="s">
        <v>3</v>
      </c>
    </row>
    <row r="99" spans="1:6" x14ac:dyDescent="0.25">
      <c r="A99" s="6" t="str">
        <f t="shared" si="3"/>
        <v>20171Semana 3</v>
      </c>
      <c r="B99" s="6">
        <v>20171</v>
      </c>
      <c r="C99" s="6" t="s">
        <v>66</v>
      </c>
      <c r="D99" s="6">
        <v>0</v>
      </c>
      <c r="E99" s="6">
        <f t="shared" si="2"/>
        <v>0</v>
      </c>
      <c r="F99" s="6" t="s">
        <v>3</v>
      </c>
    </row>
    <row r="100" spans="1:6" x14ac:dyDescent="0.25">
      <c r="A100" s="6" t="str">
        <f t="shared" si="3"/>
        <v>20177Semana 3</v>
      </c>
      <c r="B100" s="6">
        <v>20177</v>
      </c>
      <c r="C100" s="6" t="s">
        <v>67</v>
      </c>
      <c r="D100" s="6">
        <v>0</v>
      </c>
      <c r="E100" s="6">
        <f t="shared" si="2"/>
        <v>0</v>
      </c>
      <c r="F100" s="6" t="s">
        <v>3</v>
      </c>
    </row>
    <row r="101" spans="1:6" x14ac:dyDescent="0.25">
      <c r="A101" s="6" t="str">
        <f t="shared" si="3"/>
        <v>20206Semana 3</v>
      </c>
      <c r="B101" s="6">
        <v>20206</v>
      </c>
      <c r="C101" s="6" t="s">
        <v>70</v>
      </c>
      <c r="D101" s="6">
        <v>0</v>
      </c>
      <c r="E101" s="6">
        <f t="shared" si="2"/>
        <v>0</v>
      </c>
      <c r="F101" s="6" t="s">
        <v>3</v>
      </c>
    </row>
    <row r="102" spans="1:6" x14ac:dyDescent="0.25">
      <c r="A102" s="6" t="str">
        <f t="shared" si="3"/>
        <v>20234Semana 3</v>
      </c>
      <c r="B102" s="6">
        <v>20234</v>
      </c>
      <c r="C102" s="6" t="s">
        <v>73</v>
      </c>
      <c r="D102" s="6">
        <v>0</v>
      </c>
      <c r="E102" s="6">
        <f t="shared" si="2"/>
        <v>0</v>
      </c>
      <c r="F102" s="6" t="s">
        <v>3</v>
      </c>
    </row>
    <row r="103" spans="1:6" x14ac:dyDescent="0.25">
      <c r="A103" s="6" t="str">
        <f t="shared" si="3"/>
        <v>20244Semana 3</v>
      </c>
      <c r="B103" s="6">
        <v>20244</v>
      </c>
      <c r="C103" s="6" t="s">
        <v>74</v>
      </c>
      <c r="D103" s="6">
        <v>0</v>
      </c>
      <c r="E103" s="6">
        <f t="shared" si="2"/>
        <v>0</v>
      </c>
      <c r="F103" s="6" t="s">
        <v>3</v>
      </c>
    </row>
    <row r="104" spans="1:6" x14ac:dyDescent="0.25">
      <c r="A104" s="6" t="str">
        <f t="shared" si="3"/>
        <v>20249Semana 3</v>
      </c>
      <c r="B104" s="6">
        <v>20249</v>
      </c>
      <c r="C104" s="6" t="s">
        <v>75</v>
      </c>
      <c r="D104" s="6">
        <v>0</v>
      </c>
      <c r="E104" s="6">
        <f t="shared" si="2"/>
        <v>0</v>
      </c>
      <c r="F104" s="6" t="s">
        <v>3</v>
      </c>
    </row>
    <row r="105" spans="1:6" x14ac:dyDescent="0.25">
      <c r="A105" s="6" t="str">
        <f t="shared" si="3"/>
        <v>20326Semana 3</v>
      </c>
      <c r="B105" s="6">
        <v>20326</v>
      </c>
      <c r="C105" s="6" t="s">
        <v>80</v>
      </c>
      <c r="D105" s="6">
        <v>0</v>
      </c>
      <c r="E105" s="6">
        <f t="shared" si="2"/>
        <v>0</v>
      </c>
      <c r="F105" s="6" t="s">
        <v>3</v>
      </c>
    </row>
    <row r="106" spans="1:6" x14ac:dyDescent="0.25">
      <c r="A106" s="6" t="str">
        <f t="shared" si="3"/>
        <v>20374Semana 3</v>
      </c>
      <c r="B106" s="6">
        <v>20374</v>
      </c>
      <c r="C106" s="6" t="s">
        <v>85</v>
      </c>
      <c r="D106" s="6">
        <v>0</v>
      </c>
      <c r="E106" s="6">
        <f t="shared" si="2"/>
        <v>0</v>
      </c>
      <c r="F106" s="6" t="str">
        <f>F105</f>
        <v>Semana 3</v>
      </c>
    </row>
    <row r="107" spans="1:6" x14ac:dyDescent="0.25">
      <c r="A107" s="6" t="str">
        <f t="shared" si="3"/>
        <v>20406Semana 3</v>
      </c>
      <c r="B107" s="6">
        <v>20406</v>
      </c>
      <c r="C107" s="6" t="s">
        <v>86</v>
      </c>
      <c r="D107" s="6">
        <v>0</v>
      </c>
      <c r="E107" s="6">
        <f t="shared" si="2"/>
        <v>0</v>
      </c>
      <c r="F107" s="6" t="s">
        <v>3</v>
      </c>
    </row>
    <row r="108" spans="1:6" x14ac:dyDescent="0.25">
      <c r="A108" s="6" t="str">
        <f t="shared" si="3"/>
        <v>20425Semana 3</v>
      </c>
      <c r="B108" s="6">
        <v>20425</v>
      </c>
      <c r="C108" s="6" t="s">
        <v>89</v>
      </c>
      <c r="D108" s="6">
        <v>0</v>
      </c>
      <c r="E108" s="6">
        <f t="shared" si="2"/>
        <v>0</v>
      </c>
      <c r="F108" s="6" t="s">
        <v>3</v>
      </c>
    </row>
    <row r="109" spans="1:6" x14ac:dyDescent="0.25">
      <c r="A109" s="6" t="str">
        <f t="shared" si="3"/>
        <v>20431Semana 3</v>
      </c>
      <c r="B109" s="6">
        <v>20431</v>
      </c>
      <c r="C109" s="6" t="s">
        <v>90</v>
      </c>
      <c r="D109" s="6">
        <v>0</v>
      </c>
      <c r="E109" s="6">
        <f t="shared" si="2"/>
        <v>0</v>
      </c>
      <c r="F109" s="6" t="s">
        <v>3</v>
      </c>
    </row>
    <row r="110" spans="1:6" x14ac:dyDescent="0.25">
      <c r="A110" s="6" t="str">
        <f t="shared" si="3"/>
        <v>20434Semana 3</v>
      </c>
      <c r="B110" s="6">
        <v>20434</v>
      </c>
      <c r="C110" s="6" t="s">
        <v>91</v>
      </c>
      <c r="D110" s="6">
        <v>0</v>
      </c>
      <c r="E110" s="6">
        <f t="shared" ref="E110:E173" si="4">D110-D66</f>
        <v>0</v>
      </c>
      <c r="F110" s="6" t="s">
        <v>3</v>
      </c>
    </row>
    <row r="111" spans="1:6" x14ac:dyDescent="0.25">
      <c r="A111" s="6" t="str">
        <f t="shared" si="3"/>
        <v>20438Semana 3</v>
      </c>
      <c r="B111" s="6">
        <v>20438</v>
      </c>
      <c r="C111" s="6" t="s">
        <v>93</v>
      </c>
      <c r="D111" s="6">
        <v>0</v>
      </c>
      <c r="E111" s="6">
        <f t="shared" si="4"/>
        <v>0</v>
      </c>
      <c r="F111" s="6" t="str">
        <f>F110</f>
        <v>Semana 3</v>
      </c>
    </row>
    <row r="112" spans="1:6" x14ac:dyDescent="0.25">
      <c r="A112" s="6" t="str">
        <f t="shared" si="3"/>
        <v>20545Semana 3</v>
      </c>
      <c r="B112" s="6">
        <v>20545</v>
      </c>
      <c r="C112" s="6" t="s">
        <v>99</v>
      </c>
      <c r="D112" s="6">
        <v>0</v>
      </c>
      <c r="E112" s="6">
        <f t="shared" si="4"/>
        <v>0</v>
      </c>
      <c r="F112" s="6" t="s">
        <v>3</v>
      </c>
    </row>
    <row r="113" spans="1:6" x14ac:dyDescent="0.25">
      <c r="A113" s="6" t="str">
        <f t="shared" si="3"/>
        <v>20558Semana 3</v>
      </c>
      <c r="B113" s="6">
        <v>20558</v>
      </c>
      <c r="C113" s="6" t="s">
        <v>102</v>
      </c>
      <c r="D113" s="6">
        <v>0</v>
      </c>
      <c r="E113" s="6">
        <f t="shared" si="4"/>
        <v>0</v>
      </c>
      <c r="F113" s="6" t="s">
        <v>3</v>
      </c>
    </row>
    <row r="114" spans="1:6" x14ac:dyDescent="0.25">
      <c r="A114" s="6" t="str">
        <f t="shared" si="3"/>
        <v>21010Semana 3</v>
      </c>
      <c r="B114" s="6">
        <v>21010</v>
      </c>
      <c r="C114" s="6" t="s">
        <v>40</v>
      </c>
      <c r="D114" s="6">
        <v>0</v>
      </c>
      <c r="E114" s="6">
        <f t="shared" si="4"/>
        <v>0</v>
      </c>
      <c r="F114" s="6" t="s">
        <v>3</v>
      </c>
    </row>
    <row r="115" spans="1:6" x14ac:dyDescent="0.25">
      <c r="A115" s="6" t="str">
        <f t="shared" si="3"/>
        <v>21013Semana 3</v>
      </c>
      <c r="B115" s="6">
        <v>21013</v>
      </c>
      <c r="C115" s="6" t="s">
        <v>42</v>
      </c>
      <c r="D115" s="6">
        <v>0</v>
      </c>
      <c r="E115" s="6">
        <f t="shared" si="4"/>
        <v>0</v>
      </c>
      <c r="F115" s="6" t="s">
        <v>3</v>
      </c>
    </row>
    <row r="116" spans="1:6" x14ac:dyDescent="0.25">
      <c r="A116" s="6" t="str">
        <f t="shared" si="3"/>
        <v>21027Semana 3</v>
      </c>
      <c r="B116" s="6">
        <v>21027</v>
      </c>
      <c r="C116" s="6" t="s">
        <v>43</v>
      </c>
      <c r="D116" s="6">
        <v>0</v>
      </c>
      <c r="E116" s="6">
        <f t="shared" si="4"/>
        <v>0</v>
      </c>
      <c r="F116" s="6" t="s">
        <v>3</v>
      </c>
    </row>
    <row r="117" spans="1:6" x14ac:dyDescent="0.25">
      <c r="A117" s="6" t="str">
        <f t="shared" si="3"/>
        <v>21035Semana 3</v>
      </c>
      <c r="B117" s="6">
        <v>21035</v>
      </c>
      <c r="C117" s="6" t="s">
        <v>48</v>
      </c>
      <c r="D117" s="6">
        <v>0</v>
      </c>
      <c r="E117" s="6">
        <f t="shared" si="4"/>
        <v>0</v>
      </c>
      <c r="F117" s="6" t="s">
        <v>3</v>
      </c>
    </row>
    <row r="118" spans="1:6" x14ac:dyDescent="0.25">
      <c r="A118" s="6" t="str">
        <f t="shared" si="3"/>
        <v>21046Semana 3</v>
      </c>
      <c r="B118" s="6">
        <v>21046</v>
      </c>
      <c r="C118" s="6" t="s">
        <v>44</v>
      </c>
      <c r="D118" s="6">
        <v>0</v>
      </c>
      <c r="E118" s="6">
        <f t="shared" si="4"/>
        <v>0</v>
      </c>
      <c r="F118" s="6" t="s">
        <v>3</v>
      </c>
    </row>
    <row r="119" spans="1:6" x14ac:dyDescent="0.25">
      <c r="A119" s="6" t="str">
        <f t="shared" si="3"/>
        <v>21061Semana 3</v>
      </c>
      <c r="B119" s="6">
        <v>21061</v>
      </c>
      <c r="C119" s="6" t="s">
        <v>51</v>
      </c>
      <c r="D119" s="6">
        <v>0</v>
      </c>
      <c r="E119" s="6">
        <f t="shared" si="4"/>
        <v>0</v>
      </c>
      <c r="F119" s="6" t="s">
        <v>3</v>
      </c>
    </row>
    <row r="120" spans="1:6" x14ac:dyDescent="0.25">
      <c r="A120" s="6" t="str">
        <f t="shared" si="3"/>
        <v>21103Semana 3</v>
      </c>
      <c r="B120" s="6">
        <v>21103</v>
      </c>
      <c r="C120" s="6" t="s">
        <v>56</v>
      </c>
      <c r="D120" s="6">
        <v>0</v>
      </c>
      <c r="E120" s="6">
        <f t="shared" si="4"/>
        <v>0</v>
      </c>
      <c r="F120" s="6" t="s">
        <v>3</v>
      </c>
    </row>
    <row r="121" spans="1:6" x14ac:dyDescent="0.25">
      <c r="A121" s="6" t="str">
        <f t="shared" si="3"/>
        <v>21120Semana 3</v>
      </c>
      <c r="B121" s="6">
        <v>21120</v>
      </c>
      <c r="C121" s="6" t="s">
        <v>58</v>
      </c>
      <c r="D121" s="6">
        <v>0</v>
      </c>
      <c r="E121" s="6">
        <f t="shared" si="4"/>
        <v>0</v>
      </c>
      <c r="F121" s="6" t="s">
        <v>3</v>
      </c>
    </row>
    <row r="122" spans="1:6" x14ac:dyDescent="0.25">
      <c r="A122" s="6" t="str">
        <f t="shared" si="3"/>
        <v>21124Semana 3</v>
      </c>
      <c r="B122" s="6">
        <v>21124</v>
      </c>
      <c r="C122" s="6" t="s">
        <v>63</v>
      </c>
      <c r="D122" s="6">
        <v>0</v>
      </c>
      <c r="E122" s="6">
        <f t="shared" si="4"/>
        <v>0</v>
      </c>
      <c r="F122" s="6" t="s">
        <v>3</v>
      </c>
    </row>
    <row r="123" spans="1:6" x14ac:dyDescent="0.25">
      <c r="A123" s="6" t="str">
        <f t="shared" si="3"/>
        <v>21129Semana 3</v>
      </c>
      <c r="B123" s="6">
        <v>21129</v>
      </c>
      <c r="C123" s="6" t="s">
        <v>65</v>
      </c>
      <c r="D123" s="6">
        <v>0</v>
      </c>
      <c r="E123" s="6">
        <f t="shared" si="4"/>
        <v>0</v>
      </c>
      <c r="F123" s="6" t="s">
        <v>3</v>
      </c>
    </row>
    <row r="124" spans="1:6" x14ac:dyDescent="0.25">
      <c r="A124" s="6" t="str">
        <f t="shared" si="3"/>
        <v>21145Semana 3</v>
      </c>
      <c r="B124" s="6">
        <v>21145</v>
      </c>
      <c r="C124" s="6" t="s">
        <v>82</v>
      </c>
      <c r="D124" s="6">
        <v>0</v>
      </c>
      <c r="E124" s="6">
        <f t="shared" si="4"/>
        <v>0</v>
      </c>
      <c r="F124" s="6" t="s">
        <v>3</v>
      </c>
    </row>
    <row r="125" spans="1:6" x14ac:dyDescent="0.25">
      <c r="A125" s="6" t="str">
        <f t="shared" si="3"/>
        <v>21149Semana 3</v>
      </c>
      <c r="B125" s="6">
        <v>21149</v>
      </c>
      <c r="C125" s="6" t="s">
        <v>94</v>
      </c>
      <c r="D125" s="6">
        <v>0</v>
      </c>
      <c r="E125" s="6">
        <f t="shared" si="4"/>
        <v>0</v>
      </c>
      <c r="F125" s="6" t="s">
        <v>3</v>
      </c>
    </row>
    <row r="126" spans="1:6" x14ac:dyDescent="0.25">
      <c r="A126" s="6" t="str">
        <f t="shared" si="3"/>
        <v>21156Semana 3</v>
      </c>
      <c r="B126" s="6">
        <v>21156</v>
      </c>
      <c r="C126" s="6" t="s">
        <v>98</v>
      </c>
      <c r="D126" s="6">
        <v>0</v>
      </c>
      <c r="E126" s="6">
        <f t="shared" si="4"/>
        <v>0</v>
      </c>
      <c r="F126" s="6" t="s">
        <v>3</v>
      </c>
    </row>
    <row r="127" spans="1:6" x14ac:dyDescent="0.25">
      <c r="A127" s="6" t="str">
        <f t="shared" si="3"/>
        <v>21161Semana 3</v>
      </c>
      <c r="B127" s="6">
        <v>21161</v>
      </c>
      <c r="C127" s="6" t="s">
        <v>100</v>
      </c>
      <c r="D127" s="6">
        <v>0</v>
      </c>
      <c r="E127" s="6">
        <f t="shared" si="4"/>
        <v>0</v>
      </c>
      <c r="F127" s="6" t="s">
        <v>3</v>
      </c>
    </row>
    <row r="128" spans="1:6" x14ac:dyDescent="0.25">
      <c r="A128" s="6" t="str">
        <f t="shared" si="3"/>
        <v>21177Semana 3</v>
      </c>
      <c r="B128" s="6">
        <v>21177</v>
      </c>
      <c r="C128" s="6" t="s">
        <v>101</v>
      </c>
      <c r="D128" s="6">
        <v>0</v>
      </c>
      <c r="E128" s="6">
        <f t="shared" si="4"/>
        <v>0</v>
      </c>
      <c r="F128" s="6" t="s">
        <v>3</v>
      </c>
    </row>
    <row r="129" spans="1:6" x14ac:dyDescent="0.25">
      <c r="A129" s="6" t="str">
        <f t="shared" si="3"/>
        <v>21195Semana 3</v>
      </c>
      <c r="B129" s="6">
        <v>21195</v>
      </c>
      <c r="C129" s="6" t="s">
        <v>103</v>
      </c>
      <c r="D129" s="6">
        <v>0</v>
      </c>
      <c r="E129" s="6">
        <f t="shared" si="4"/>
        <v>0</v>
      </c>
      <c r="F129" s="6" t="s">
        <v>3</v>
      </c>
    </row>
    <row r="130" spans="1:6" x14ac:dyDescent="0.25">
      <c r="A130" s="6" t="str">
        <f t="shared" si="3"/>
        <v>21205Semana 3</v>
      </c>
      <c r="B130" s="6">
        <v>21205</v>
      </c>
      <c r="C130" s="6" t="s">
        <v>104</v>
      </c>
      <c r="D130" s="6">
        <v>0</v>
      </c>
      <c r="E130" s="6">
        <f t="shared" si="4"/>
        <v>0</v>
      </c>
      <c r="F130" s="6" t="s">
        <v>3</v>
      </c>
    </row>
    <row r="131" spans="1:6" x14ac:dyDescent="0.25">
      <c r="A131" s="6" t="str">
        <f t="shared" si="3"/>
        <v>21209Semana 3</v>
      </c>
      <c r="B131" s="6">
        <v>21209</v>
      </c>
      <c r="C131" s="6" t="s">
        <v>105</v>
      </c>
      <c r="D131" s="6">
        <v>0</v>
      </c>
      <c r="E131" s="6">
        <f t="shared" si="4"/>
        <v>0</v>
      </c>
      <c r="F131" s="6" t="s">
        <v>3</v>
      </c>
    </row>
    <row r="132" spans="1:6" x14ac:dyDescent="0.25">
      <c r="A132" s="6" t="str">
        <f t="shared" si="3"/>
        <v>21214Semana 3</v>
      </c>
      <c r="B132" s="6">
        <v>21214</v>
      </c>
      <c r="C132" s="6" t="s">
        <v>106</v>
      </c>
      <c r="D132" s="6">
        <v>0</v>
      </c>
      <c r="E132" s="6">
        <f t="shared" si="4"/>
        <v>0</v>
      </c>
      <c r="F132" s="6" t="s">
        <v>3</v>
      </c>
    </row>
    <row r="133" spans="1:6" x14ac:dyDescent="0.25">
      <c r="A133" s="6" t="str">
        <f t="shared" si="3"/>
        <v>21217Semana 3</v>
      </c>
      <c r="B133" s="6">
        <v>21217</v>
      </c>
      <c r="C133" s="6" t="s">
        <v>107</v>
      </c>
      <c r="D133" s="6">
        <v>0</v>
      </c>
      <c r="E133" s="6">
        <f t="shared" si="4"/>
        <v>0</v>
      </c>
      <c r="F133" s="6" t="s">
        <v>3</v>
      </c>
    </row>
    <row r="134" spans="1:6" x14ac:dyDescent="0.25">
      <c r="A134" s="3" t="str">
        <f t="shared" si="3"/>
        <v>20024Semana 4</v>
      </c>
      <c r="B134" s="3">
        <v>20024</v>
      </c>
      <c r="C134" s="3" t="s">
        <v>50</v>
      </c>
      <c r="D134" s="3">
        <v>0</v>
      </c>
      <c r="E134" s="3">
        <f t="shared" si="4"/>
        <v>0</v>
      </c>
      <c r="F134" s="3" t="s">
        <v>4</v>
      </c>
    </row>
    <row r="135" spans="1:6" x14ac:dyDescent="0.25">
      <c r="A135" s="3" t="str">
        <f t="shared" si="3"/>
        <v>20027Semana 4</v>
      </c>
      <c r="B135" s="3">
        <v>20027</v>
      </c>
      <c r="C135" s="3" t="s">
        <v>46</v>
      </c>
      <c r="D135" s="3">
        <v>0</v>
      </c>
      <c r="E135" s="3">
        <f t="shared" si="4"/>
        <v>0</v>
      </c>
      <c r="F135" s="3" t="s">
        <v>4</v>
      </c>
    </row>
    <row r="136" spans="1:6" x14ac:dyDescent="0.25">
      <c r="A136" s="3" t="str">
        <f t="shared" si="3"/>
        <v>20029Semana 4</v>
      </c>
      <c r="B136" s="3">
        <v>20029</v>
      </c>
      <c r="C136" s="3" t="s">
        <v>52</v>
      </c>
      <c r="D136" s="3">
        <v>0</v>
      </c>
      <c r="E136" s="3">
        <f t="shared" si="4"/>
        <v>0</v>
      </c>
      <c r="F136" s="3" t="s">
        <v>4</v>
      </c>
    </row>
    <row r="137" spans="1:6" x14ac:dyDescent="0.25">
      <c r="A137" s="3" t="str">
        <f t="shared" ref="A137:A204" si="5">B137&amp;F137</f>
        <v>20041Semana 4</v>
      </c>
      <c r="B137" s="3">
        <v>20041</v>
      </c>
      <c r="C137" s="3" t="s">
        <v>54</v>
      </c>
      <c r="D137" s="3">
        <v>0</v>
      </c>
      <c r="E137" s="3">
        <f t="shared" si="4"/>
        <v>0</v>
      </c>
      <c r="F137" s="3" t="s">
        <v>4</v>
      </c>
    </row>
    <row r="138" spans="1:6" x14ac:dyDescent="0.25">
      <c r="A138" s="3" t="str">
        <f t="shared" si="5"/>
        <v>20058Semana 4</v>
      </c>
      <c r="B138" s="3">
        <v>20058</v>
      </c>
      <c r="C138" s="3" t="s">
        <v>55</v>
      </c>
      <c r="D138" s="3">
        <v>0</v>
      </c>
      <c r="E138" s="3">
        <f t="shared" si="4"/>
        <v>0</v>
      </c>
      <c r="F138" s="3" t="s">
        <v>4</v>
      </c>
    </row>
    <row r="139" spans="1:6" x14ac:dyDescent="0.25">
      <c r="A139" s="3" t="str">
        <f t="shared" si="5"/>
        <v>20098Semana 4</v>
      </c>
      <c r="B139" s="3">
        <v>20098</v>
      </c>
      <c r="C139" s="3" t="s">
        <v>57</v>
      </c>
      <c r="D139" s="3">
        <v>0</v>
      </c>
      <c r="E139" s="3">
        <f t="shared" si="4"/>
        <v>0</v>
      </c>
      <c r="F139" s="3" t="s">
        <v>4</v>
      </c>
    </row>
    <row r="140" spans="1:6" x14ac:dyDescent="0.25">
      <c r="A140" s="3" t="str">
        <f t="shared" si="5"/>
        <v>20109Semana 4</v>
      </c>
      <c r="B140" s="3">
        <v>20109</v>
      </c>
      <c r="C140" s="3" t="s">
        <v>59</v>
      </c>
      <c r="D140" s="3">
        <v>0</v>
      </c>
      <c r="E140" s="3">
        <f t="shared" si="4"/>
        <v>0</v>
      </c>
      <c r="F140" s="3" t="s">
        <v>4</v>
      </c>
    </row>
    <row r="141" spans="1:6" x14ac:dyDescent="0.25">
      <c r="A141" s="3" t="str">
        <f t="shared" si="5"/>
        <v>20116Semana 4</v>
      </c>
      <c r="B141" s="3">
        <v>20116</v>
      </c>
      <c r="C141" s="3" t="s">
        <v>60</v>
      </c>
      <c r="D141" s="3">
        <v>0</v>
      </c>
      <c r="E141" s="3">
        <f t="shared" si="4"/>
        <v>0</v>
      </c>
      <c r="F141" s="3" t="s">
        <v>4</v>
      </c>
    </row>
    <row r="142" spans="1:6" x14ac:dyDescent="0.25">
      <c r="A142" s="3" t="str">
        <f t="shared" si="5"/>
        <v>20163Semana 4</v>
      </c>
      <c r="B142" s="3">
        <v>20163</v>
      </c>
      <c r="C142" s="3" t="s">
        <v>64</v>
      </c>
      <c r="D142" s="3">
        <v>0</v>
      </c>
      <c r="E142" s="3">
        <f t="shared" si="4"/>
        <v>0</v>
      </c>
      <c r="F142" s="3" t="s">
        <v>4</v>
      </c>
    </row>
    <row r="143" spans="1:6" x14ac:dyDescent="0.25">
      <c r="A143" s="3" t="str">
        <f t="shared" si="5"/>
        <v>20171Semana 4</v>
      </c>
      <c r="B143" s="3">
        <v>20171</v>
      </c>
      <c r="C143" s="3" t="s">
        <v>66</v>
      </c>
      <c r="D143" s="3">
        <v>0</v>
      </c>
      <c r="E143" s="3">
        <f t="shared" si="4"/>
        <v>0</v>
      </c>
      <c r="F143" s="3" t="s">
        <v>4</v>
      </c>
    </row>
    <row r="144" spans="1:6" x14ac:dyDescent="0.25">
      <c r="A144" s="3" t="str">
        <f t="shared" si="5"/>
        <v>20177Semana 4</v>
      </c>
      <c r="B144" s="3">
        <v>20177</v>
      </c>
      <c r="C144" s="3" t="s">
        <v>67</v>
      </c>
      <c r="D144" s="3">
        <v>0</v>
      </c>
      <c r="E144" s="3">
        <f t="shared" si="4"/>
        <v>0</v>
      </c>
      <c r="F144" s="3" t="s">
        <v>4</v>
      </c>
    </row>
    <row r="145" spans="1:6" x14ac:dyDescent="0.25">
      <c r="A145" s="3" t="str">
        <f t="shared" si="5"/>
        <v>20206Semana 4</v>
      </c>
      <c r="B145" s="3">
        <v>20206</v>
      </c>
      <c r="C145" s="3" t="s">
        <v>70</v>
      </c>
      <c r="D145" s="3">
        <v>0</v>
      </c>
      <c r="E145" s="3">
        <f t="shared" si="4"/>
        <v>0</v>
      </c>
      <c r="F145" s="3" t="s">
        <v>4</v>
      </c>
    </row>
    <row r="146" spans="1:6" x14ac:dyDescent="0.25">
      <c r="A146" s="3" t="str">
        <f t="shared" si="5"/>
        <v>20234Semana 4</v>
      </c>
      <c r="B146" s="3">
        <v>20234</v>
      </c>
      <c r="C146" s="3" t="s">
        <v>73</v>
      </c>
      <c r="D146" s="3">
        <v>0</v>
      </c>
      <c r="E146" s="3">
        <f t="shared" si="4"/>
        <v>0</v>
      </c>
      <c r="F146" s="3" t="s">
        <v>4</v>
      </c>
    </row>
    <row r="147" spans="1:6" x14ac:dyDescent="0.25">
      <c r="A147" s="3" t="str">
        <f t="shared" si="5"/>
        <v>20244Semana 4</v>
      </c>
      <c r="B147" s="3">
        <v>20244</v>
      </c>
      <c r="C147" s="3" t="s">
        <v>74</v>
      </c>
      <c r="D147" s="3">
        <v>0</v>
      </c>
      <c r="E147" s="3">
        <f t="shared" si="4"/>
        <v>0</v>
      </c>
      <c r="F147" s="3" t="s">
        <v>4</v>
      </c>
    </row>
    <row r="148" spans="1:6" x14ac:dyDescent="0.25">
      <c r="A148" s="3" t="str">
        <f t="shared" si="5"/>
        <v>20249Semana 4</v>
      </c>
      <c r="B148" s="3">
        <v>20249</v>
      </c>
      <c r="C148" s="3" t="s">
        <v>75</v>
      </c>
      <c r="D148" s="3">
        <v>0</v>
      </c>
      <c r="E148" s="3">
        <f t="shared" si="4"/>
        <v>0</v>
      </c>
      <c r="F148" s="3" t="s">
        <v>4</v>
      </c>
    </row>
    <row r="149" spans="1:6" x14ac:dyDescent="0.25">
      <c r="A149" s="3" t="str">
        <f t="shared" si="5"/>
        <v>20326Semana 4</v>
      </c>
      <c r="B149" s="3">
        <v>20326</v>
      </c>
      <c r="C149" s="3" t="s">
        <v>80</v>
      </c>
      <c r="D149" s="3">
        <v>0</v>
      </c>
      <c r="E149" s="3">
        <f t="shared" si="4"/>
        <v>0</v>
      </c>
      <c r="F149" s="3" t="s">
        <v>4</v>
      </c>
    </row>
    <row r="150" spans="1:6" x14ac:dyDescent="0.25">
      <c r="A150" s="3" t="str">
        <f t="shared" si="5"/>
        <v>20374Semana 4</v>
      </c>
      <c r="B150" s="3">
        <v>20374</v>
      </c>
      <c r="C150" s="3" t="s">
        <v>85</v>
      </c>
      <c r="D150" s="3">
        <v>0</v>
      </c>
      <c r="E150" s="3">
        <f t="shared" si="4"/>
        <v>0</v>
      </c>
      <c r="F150" s="3" t="str">
        <f>F149</f>
        <v>Semana 4</v>
      </c>
    </row>
    <row r="151" spans="1:6" x14ac:dyDescent="0.25">
      <c r="A151" s="3" t="str">
        <f t="shared" si="5"/>
        <v>20406Semana 4</v>
      </c>
      <c r="B151" s="3">
        <v>20406</v>
      </c>
      <c r="C151" s="3" t="s">
        <v>86</v>
      </c>
      <c r="D151" s="3">
        <v>0</v>
      </c>
      <c r="E151" s="3">
        <f t="shared" si="4"/>
        <v>0</v>
      </c>
      <c r="F151" s="3" t="s">
        <v>4</v>
      </c>
    </row>
    <row r="152" spans="1:6" x14ac:dyDescent="0.25">
      <c r="A152" s="3" t="str">
        <f t="shared" si="5"/>
        <v>20425Semana 4</v>
      </c>
      <c r="B152" s="3">
        <v>20425</v>
      </c>
      <c r="C152" s="3" t="s">
        <v>89</v>
      </c>
      <c r="D152" s="3">
        <v>0</v>
      </c>
      <c r="E152" s="3">
        <f t="shared" si="4"/>
        <v>0</v>
      </c>
      <c r="F152" s="3" t="s">
        <v>4</v>
      </c>
    </row>
    <row r="153" spans="1:6" x14ac:dyDescent="0.25">
      <c r="A153" s="3" t="str">
        <f t="shared" si="5"/>
        <v>20431Semana 4</v>
      </c>
      <c r="B153" s="3">
        <v>20431</v>
      </c>
      <c r="C153" s="3" t="s">
        <v>90</v>
      </c>
      <c r="D153" s="3">
        <v>0</v>
      </c>
      <c r="E153" s="3">
        <f t="shared" si="4"/>
        <v>0</v>
      </c>
      <c r="F153" s="3" t="s">
        <v>4</v>
      </c>
    </row>
    <row r="154" spans="1:6" x14ac:dyDescent="0.25">
      <c r="A154" s="3" t="str">
        <f t="shared" si="5"/>
        <v>20434Semana 4</v>
      </c>
      <c r="B154" s="3">
        <v>20434</v>
      </c>
      <c r="C154" s="3" t="s">
        <v>91</v>
      </c>
      <c r="D154" s="3">
        <v>0</v>
      </c>
      <c r="E154" s="3">
        <f t="shared" si="4"/>
        <v>0</v>
      </c>
      <c r="F154" s="3" t="s">
        <v>4</v>
      </c>
    </row>
    <row r="155" spans="1:6" x14ac:dyDescent="0.25">
      <c r="A155" s="3" t="str">
        <f t="shared" si="5"/>
        <v>20438Semana 4</v>
      </c>
      <c r="B155" s="3">
        <v>20438</v>
      </c>
      <c r="C155" s="3" t="s">
        <v>93</v>
      </c>
      <c r="D155" s="3">
        <v>0</v>
      </c>
      <c r="E155" s="3">
        <f t="shared" si="4"/>
        <v>0</v>
      </c>
      <c r="F155" s="3" t="str">
        <f>F154</f>
        <v>Semana 4</v>
      </c>
    </row>
    <row r="156" spans="1:6" x14ac:dyDescent="0.25">
      <c r="A156" s="3" t="str">
        <f t="shared" si="5"/>
        <v>20545Semana 4</v>
      </c>
      <c r="B156" s="3">
        <v>20545</v>
      </c>
      <c r="C156" s="3" t="s">
        <v>99</v>
      </c>
      <c r="D156" s="3">
        <v>0</v>
      </c>
      <c r="E156" s="3">
        <f t="shared" si="4"/>
        <v>0</v>
      </c>
      <c r="F156" s="3" t="s">
        <v>4</v>
      </c>
    </row>
    <row r="157" spans="1:6" x14ac:dyDescent="0.25">
      <c r="A157" s="3" t="str">
        <f t="shared" si="5"/>
        <v>20558Semana 4</v>
      </c>
      <c r="B157" s="3">
        <v>20558</v>
      </c>
      <c r="C157" s="3" t="s">
        <v>102</v>
      </c>
      <c r="D157" s="3">
        <v>0</v>
      </c>
      <c r="E157" s="3">
        <f t="shared" si="4"/>
        <v>0</v>
      </c>
      <c r="F157" s="3" t="s">
        <v>4</v>
      </c>
    </row>
    <row r="158" spans="1:6" x14ac:dyDescent="0.25">
      <c r="A158" s="3" t="str">
        <f t="shared" si="5"/>
        <v>21010Semana 4</v>
      </c>
      <c r="B158" s="3">
        <v>21010</v>
      </c>
      <c r="C158" s="3" t="s">
        <v>40</v>
      </c>
      <c r="D158" s="3">
        <v>0</v>
      </c>
      <c r="E158" s="3">
        <f t="shared" si="4"/>
        <v>0</v>
      </c>
      <c r="F158" s="3" t="s">
        <v>4</v>
      </c>
    </row>
    <row r="159" spans="1:6" x14ac:dyDescent="0.25">
      <c r="A159" s="3" t="str">
        <f t="shared" si="5"/>
        <v>21013Semana 4</v>
      </c>
      <c r="B159" s="3">
        <v>21013</v>
      </c>
      <c r="C159" s="3" t="s">
        <v>42</v>
      </c>
      <c r="D159" s="3">
        <v>0</v>
      </c>
      <c r="E159" s="3">
        <f t="shared" si="4"/>
        <v>0</v>
      </c>
      <c r="F159" s="3" t="s">
        <v>4</v>
      </c>
    </row>
    <row r="160" spans="1:6" x14ac:dyDescent="0.25">
      <c r="A160" s="3" t="str">
        <f t="shared" si="5"/>
        <v>21027Semana 4</v>
      </c>
      <c r="B160" s="3">
        <v>21027</v>
      </c>
      <c r="C160" s="3" t="s">
        <v>43</v>
      </c>
      <c r="D160" s="3">
        <v>0</v>
      </c>
      <c r="E160" s="3">
        <f t="shared" si="4"/>
        <v>0</v>
      </c>
      <c r="F160" s="3" t="s">
        <v>4</v>
      </c>
    </row>
    <row r="161" spans="1:6" x14ac:dyDescent="0.25">
      <c r="A161" s="3" t="str">
        <f t="shared" si="5"/>
        <v>21035Semana 4</v>
      </c>
      <c r="B161" s="3">
        <v>21035</v>
      </c>
      <c r="C161" s="3" t="s">
        <v>48</v>
      </c>
      <c r="D161" s="3">
        <v>0</v>
      </c>
      <c r="E161" s="3">
        <f t="shared" si="4"/>
        <v>0</v>
      </c>
      <c r="F161" s="3" t="s">
        <v>4</v>
      </c>
    </row>
    <row r="162" spans="1:6" x14ac:dyDescent="0.25">
      <c r="A162" s="3" t="str">
        <f t="shared" si="5"/>
        <v>21046Semana 4</v>
      </c>
      <c r="B162" s="3">
        <v>21046</v>
      </c>
      <c r="C162" s="3" t="s">
        <v>44</v>
      </c>
      <c r="D162" s="3">
        <v>0</v>
      </c>
      <c r="E162" s="3">
        <f t="shared" si="4"/>
        <v>0</v>
      </c>
      <c r="F162" s="3" t="s">
        <v>4</v>
      </c>
    </row>
    <row r="163" spans="1:6" x14ac:dyDescent="0.25">
      <c r="A163" s="3" t="str">
        <f t="shared" si="5"/>
        <v>21061Semana 4</v>
      </c>
      <c r="B163" s="3">
        <v>21061</v>
      </c>
      <c r="C163" s="3" t="s">
        <v>51</v>
      </c>
      <c r="D163" s="3">
        <v>0</v>
      </c>
      <c r="E163" s="3">
        <f t="shared" si="4"/>
        <v>0</v>
      </c>
      <c r="F163" s="3" t="s">
        <v>4</v>
      </c>
    </row>
    <row r="164" spans="1:6" x14ac:dyDescent="0.25">
      <c r="A164" s="3" t="str">
        <f t="shared" si="5"/>
        <v>21103Semana 4</v>
      </c>
      <c r="B164" s="3">
        <v>21103</v>
      </c>
      <c r="C164" s="3" t="s">
        <v>56</v>
      </c>
      <c r="D164" s="3">
        <v>0</v>
      </c>
      <c r="E164" s="3">
        <f t="shared" si="4"/>
        <v>0</v>
      </c>
      <c r="F164" s="3" t="s">
        <v>4</v>
      </c>
    </row>
    <row r="165" spans="1:6" x14ac:dyDescent="0.25">
      <c r="A165" s="3" t="str">
        <f t="shared" si="5"/>
        <v>21120Semana 4</v>
      </c>
      <c r="B165" s="3">
        <v>21120</v>
      </c>
      <c r="C165" s="3" t="s">
        <v>58</v>
      </c>
      <c r="D165" s="3">
        <v>0</v>
      </c>
      <c r="E165" s="3">
        <f t="shared" si="4"/>
        <v>0</v>
      </c>
      <c r="F165" s="3" t="s">
        <v>4</v>
      </c>
    </row>
    <row r="166" spans="1:6" x14ac:dyDescent="0.25">
      <c r="A166" s="3" t="str">
        <f t="shared" si="5"/>
        <v>21124Semana 4</v>
      </c>
      <c r="B166" s="3">
        <v>21124</v>
      </c>
      <c r="C166" s="3" t="s">
        <v>63</v>
      </c>
      <c r="D166" s="3">
        <v>0</v>
      </c>
      <c r="E166" s="3">
        <f t="shared" si="4"/>
        <v>0</v>
      </c>
      <c r="F166" s="3" t="s">
        <v>4</v>
      </c>
    </row>
    <row r="167" spans="1:6" x14ac:dyDescent="0.25">
      <c r="A167" s="3" t="str">
        <f t="shared" si="5"/>
        <v>21129Semana 4</v>
      </c>
      <c r="B167" s="3">
        <v>21129</v>
      </c>
      <c r="C167" s="3" t="s">
        <v>65</v>
      </c>
      <c r="D167" s="3">
        <v>0</v>
      </c>
      <c r="E167" s="3">
        <f t="shared" si="4"/>
        <v>0</v>
      </c>
      <c r="F167" s="3" t="s">
        <v>4</v>
      </c>
    </row>
    <row r="168" spans="1:6" x14ac:dyDescent="0.25">
      <c r="A168" s="3" t="str">
        <f t="shared" si="5"/>
        <v>21145Semana 4</v>
      </c>
      <c r="B168" s="3">
        <v>21145</v>
      </c>
      <c r="C168" s="3" t="s">
        <v>82</v>
      </c>
      <c r="D168" s="3">
        <v>0</v>
      </c>
      <c r="E168" s="3">
        <f t="shared" si="4"/>
        <v>0</v>
      </c>
      <c r="F168" s="3" t="s">
        <v>4</v>
      </c>
    </row>
    <row r="169" spans="1:6" x14ac:dyDescent="0.25">
      <c r="A169" s="3" t="str">
        <f t="shared" si="5"/>
        <v>21149Semana 4</v>
      </c>
      <c r="B169" s="3">
        <v>21149</v>
      </c>
      <c r="C169" s="3" t="s">
        <v>94</v>
      </c>
      <c r="D169" s="3">
        <v>0</v>
      </c>
      <c r="E169" s="3">
        <f t="shared" si="4"/>
        <v>0</v>
      </c>
      <c r="F169" s="3" t="s">
        <v>4</v>
      </c>
    </row>
    <row r="170" spans="1:6" x14ac:dyDescent="0.25">
      <c r="A170" s="3" t="str">
        <f t="shared" si="5"/>
        <v>21156Semana 4</v>
      </c>
      <c r="B170" s="3">
        <v>21156</v>
      </c>
      <c r="C170" s="3" t="s">
        <v>98</v>
      </c>
      <c r="D170" s="3">
        <v>0</v>
      </c>
      <c r="E170" s="3">
        <f t="shared" si="4"/>
        <v>0</v>
      </c>
      <c r="F170" s="3" t="s">
        <v>4</v>
      </c>
    </row>
    <row r="171" spans="1:6" x14ac:dyDescent="0.25">
      <c r="A171" s="3" t="str">
        <f t="shared" si="5"/>
        <v>21161Semana 4</v>
      </c>
      <c r="B171" s="3">
        <v>21161</v>
      </c>
      <c r="C171" s="3" t="s">
        <v>100</v>
      </c>
      <c r="D171" s="3">
        <v>0</v>
      </c>
      <c r="E171" s="3">
        <f t="shared" si="4"/>
        <v>0</v>
      </c>
      <c r="F171" s="3" t="s">
        <v>4</v>
      </c>
    </row>
    <row r="172" spans="1:6" x14ac:dyDescent="0.25">
      <c r="A172" s="3" t="str">
        <f t="shared" si="5"/>
        <v>21177Semana 4</v>
      </c>
      <c r="B172" s="3">
        <v>21177</v>
      </c>
      <c r="C172" s="3" t="s">
        <v>101</v>
      </c>
      <c r="D172" s="3">
        <v>0</v>
      </c>
      <c r="E172" s="3">
        <f t="shared" si="4"/>
        <v>0</v>
      </c>
      <c r="F172" s="3" t="s">
        <v>4</v>
      </c>
    </row>
    <row r="173" spans="1:6" x14ac:dyDescent="0.25">
      <c r="A173" s="3" t="str">
        <f t="shared" si="5"/>
        <v>21195Semana 4</v>
      </c>
      <c r="B173" s="3">
        <v>21195</v>
      </c>
      <c r="C173" s="3" t="s">
        <v>103</v>
      </c>
      <c r="D173" s="3">
        <v>0</v>
      </c>
      <c r="E173" s="3">
        <f t="shared" si="4"/>
        <v>0</v>
      </c>
      <c r="F173" s="3" t="s">
        <v>4</v>
      </c>
    </row>
    <row r="174" spans="1:6" x14ac:dyDescent="0.25">
      <c r="A174" s="3" t="str">
        <f t="shared" si="5"/>
        <v>21205Semana 4</v>
      </c>
      <c r="B174" s="3">
        <v>21205</v>
      </c>
      <c r="C174" s="3" t="s">
        <v>104</v>
      </c>
      <c r="D174" s="3">
        <v>0</v>
      </c>
      <c r="E174" s="3">
        <f t="shared" ref="E174:E237" si="6">D174-D130</f>
        <v>0</v>
      </c>
      <c r="F174" s="3" t="s">
        <v>4</v>
      </c>
    </row>
    <row r="175" spans="1:6" x14ac:dyDescent="0.25">
      <c r="A175" s="3" t="str">
        <f t="shared" si="5"/>
        <v>21209Semana 4</v>
      </c>
      <c r="B175" s="3">
        <v>21209</v>
      </c>
      <c r="C175" s="3" t="s">
        <v>105</v>
      </c>
      <c r="D175" s="3">
        <v>0</v>
      </c>
      <c r="E175" s="3">
        <f t="shared" si="6"/>
        <v>0</v>
      </c>
      <c r="F175" s="3" t="s">
        <v>4</v>
      </c>
    </row>
    <row r="176" spans="1:6" x14ac:dyDescent="0.25">
      <c r="A176" s="3" t="str">
        <f t="shared" si="5"/>
        <v>21214Semana 4</v>
      </c>
      <c r="B176" s="3">
        <v>21214</v>
      </c>
      <c r="C176" s="3" t="s">
        <v>106</v>
      </c>
      <c r="D176" s="3">
        <v>0</v>
      </c>
      <c r="E176" s="3">
        <f t="shared" si="6"/>
        <v>0</v>
      </c>
      <c r="F176" s="3" t="s">
        <v>4</v>
      </c>
    </row>
    <row r="177" spans="1:6" x14ac:dyDescent="0.25">
      <c r="A177" s="3" t="str">
        <f t="shared" si="5"/>
        <v>21217Semana 4</v>
      </c>
      <c r="B177" s="3">
        <v>21217</v>
      </c>
      <c r="C177" s="3" t="s">
        <v>107</v>
      </c>
      <c r="D177" s="3">
        <v>0</v>
      </c>
      <c r="E177" s="3">
        <f t="shared" si="6"/>
        <v>0</v>
      </c>
      <c r="F177" s="3" t="s">
        <v>4</v>
      </c>
    </row>
    <row r="178" spans="1:6" x14ac:dyDescent="0.25">
      <c r="A178" s="6" t="str">
        <f t="shared" si="5"/>
        <v>20024Semana 5</v>
      </c>
      <c r="B178" s="6">
        <v>20024</v>
      </c>
      <c r="C178" s="6" t="s">
        <v>50</v>
      </c>
      <c r="D178" s="6">
        <v>0</v>
      </c>
      <c r="E178" s="6">
        <f t="shared" si="6"/>
        <v>0</v>
      </c>
      <c r="F178" s="6" t="s">
        <v>5</v>
      </c>
    </row>
    <row r="179" spans="1:6" x14ac:dyDescent="0.25">
      <c r="A179" s="6" t="str">
        <f t="shared" si="5"/>
        <v>20027Semana 5</v>
      </c>
      <c r="B179" s="6">
        <v>20027</v>
      </c>
      <c r="C179" s="6" t="s">
        <v>46</v>
      </c>
      <c r="D179" s="6">
        <v>0</v>
      </c>
      <c r="E179" s="6">
        <f t="shared" si="6"/>
        <v>0</v>
      </c>
      <c r="F179" s="6" t="s">
        <v>5</v>
      </c>
    </row>
    <row r="180" spans="1:6" x14ac:dyDescent="0.25">
      <c r="A180" s="6" t="str">
        <f t="shared" si="5"/>
        <v>20029Semana 5</v>
      </c>
      <c r="B180" s="6">
        <v>20029</v>
      </c>
      <c r="C180" s="6" t="s">
        <v>52</v>
      </c>
      <c r="D180" s="6">
        <v>0</v>
      </c>
      <c r="E180" s="6">
        <f t="shared" si="6"/>
        <v>0</v>
      </c>
      <c r="F180" s="6" t="s">
        <v>5</v>
      </c>
    </row>
    <row r="181" spans="1:6" x14ac:dyDescent="0.25">
      <c r="A181" s="6" t="str">
        <f t="shared" si="5"/>
        <v>20041Semana 5</v>
      </c>
      <c r="B181" s="6">
        <v>20041</v>
      </c>
      <c r="C181" s="6" t="s">
        <v>54</v>
      </c>
      <c r="D181" s="6">
        <v>0</v>
      </c>
      <c r="E181" s="6">
        <f t="shared" si="6"/>
        <v>0</v>
      </c>
      <c r="F181" s="6" t="s">
        <v>5</v>
      </c>
    </row>
    <row r="182" spans="1:6" x14ac:dyDescent="0.25">
      <c r="A182" s="6" t="str">
        <f t="shared" si="5"/>
        <v>20058Semana 5</v>
      </c>
      <c r="B182" s="6">
        <v>20058</v>
      </c>
      <c r="C182" s="6" t="s">
        <v>55</v>
      </c>
      <c r="D182" s="6">
        <v>0</v>
      </c>
      <c r="E182" s="6">
        <f t="shared" si="6"/>
        <v>0</v>
      </c>
      <c r="F182" s="6" t="s">
        <v>5</v>
      </c>
    </row>
    <row r="183" spans="1:6" x14ac:dyDescent="0.25">
      <c r="A183" s="6" t="str">
        <f t="shared" si="5"/>
        <v>20098Semana 5</v>
      </c>
      <c r="B183" s="6">
        <v>20098</v>
      </c>
      <c r="C183" s="6" t="s">
        <v>57</v>
      </c>
      <c r="D183" s="6">
        <v>0</v>
      </c>
      <c r="E183" s="6">
        <f t="shared" si="6"/>
        <v>0</v>
      </c>
      <c r="F183" s="6" t="s">
        <v>5</v>
      </c>
    </row>
    <row r="184" spans="1:6" x14ac:dyDescent="0.25">
      <c r="A184" s="6" t="str">
        <f t="shared" si="5"/>
        <v>20109Semana 5</v>
      </c>
      <c r="B184" s="6">
        <v>20109</v>
      </c>
      <c r="C184" s="6" t="s">
        <v>59</v>
      </c>
      <c r="D184" s="6">
        <v>0</v>
      </c>
      <c r="E184" s="6">
        <f t="shared" si="6"/>
        <v>0</v>
      </c>
      <c r="F184" s="6" t="s">
        <v>5</v>
      </c>
    </row>
    <row r="185" spans="1:6" x14ac:dyDescent="0.25">
      <c r="A185" s="6" t="str">
        <f t="shared" si="5"/>
        <v>20116Semana 5</v>
      </c>
      <c r="B185" s="6">
        <v>20116</v>
      </c>
      <c r="C185" s="6" t="s">
        <v>60</v>
      </c>
      <c r="D185" s="6">
        <v>0</v>
      </c>
      <c r="E185" s="6">
        <f t="shared" si="6"/>
        <v>0</v>
      </c>
      <c r="F185" s="6" t="s">
        <v>5</v>
      </c>
    </row>
    <row r="186" spans="1:6" x14ac:dyDescent="0.25">
      <c r="A186" s="6" t="str">
        <f t="shared" si="5"/>
        <v>20163Semana 5</v>
      </c>
      <c r="B186" s="6">
        <v>20163</v>
      </c>
      <c r="C186" s="6" t="s">
        <v>64</v>
      </c>
      <c r="D186" s="6">
        <v>0</v>
      </c>
      <c r="E186" s="6">
        <f t="shared" si="6"/>
        <v>0</v>
      </c>
      <c r="F186" s="6" t="s">
        <v>5</v>
      </c>
    </row>
    <row r="187" spans="1:6" x14ac:dyDescent="0.25">
      <c r="A187" s="6" t="str">
        <f t="shared" si="5"/>
        <v>20171Semana 5</v>
      </c>
      <c r="B187" s="6">
        <v>20171</v>
      </c>
      <c r="C187" s="6" t="s">
        <v>66</v>
      </c>
      <c r="D187" s="6">
        <v>0</v>
      </c>
      <c r="E187" s="6">
        <f t="shared" si="6"/>
        <v>0</v>
      </c>
      <c r="F187" s="6" t="s">
        <v>5</v>
      </c>
    </row>
    <row r="188" spans="1:6" x14ac:dyDescent="0.25">
      <c r="A188" s="6" t="str">
        <f t="shared" si="5"/>
        <v>20177Semana 5</v>
      </c>
      <c r="B188" s="6">
        <v>20177</v>
      </c>
      <c r="C188" s="6" t="s">
        <v>67</v>
      </c>
      <c r="D188" s="6">
        <v>0</v>
      </c>
      <c r="E188" s="6">
        <f t="shared" si="6"/>
        <v>0</v>
      </c>
      <c r="F188" s="6" t="s">
        <v>5</v>
      </c>
    </row>
    <row r="189" spans="1:6" x14ac:dyDescent="0.25">
      <c r="A189" s="6" t="str">
        <f t="shared" si="5"/>
        <v>20206Semana 5</v>
      </c>
      <c r="B189" s="6">
        <v>20206</v>
      </c>
      <c r="C189" s="6" t="s">
        <v>70</v>
      </c>
      <c r="D189" s="6">
        <v>0</v>
      </c>
      <c r="E189" s="6">
        <f t="shared" si="6"/>
        <v>0</v>
      </c>
      <c r="F189" s="6" t="s">
        <v>5</v>
      </c>
    </row>
    <row r="190" spans="1:6" x14ac:dyDescent="0.25">
      <c r="A190" s="6" t="str">
        <f t="shared" si="5"/>
        <v>20234Semana 5</v>
      </c>
      <c r="B190" s="6">
        <v>20234</v>
      </c>
      <c r="C190" s="6" t="s">
        <v>73</v>
      </c>
      <c r="D190" s="6">
        <v>0</v>
      </c>
      <c r="E190" s="6">
        <f t="shared" si="6"/>
        <v>0</v>
      </c>
      <c r="F190" s="6" t="s">
        <v>5</v>
      </c>
    </row>
    <row r="191" spans="1:6" x14ac:dyDescent="0.25">
      <c r="A191" s="6" t="str">
        <f t="shared" si="5"/>
        <v>20244Semana 5</v>
      </c>
      <c r="B191" s="6">
        <v>20244</v>
      </c>
      <c r="C191" s="6" t="s">
        <v>74</v>
      </c>
      <c r="D191" s="6">
        <v>0</v>
      </c>
      <c r="E191" s="6">
        <f t="shared" si="6"/>
        <v>0</v>
      </c>
      <c r="F191" s="6" t="s">
        <v>5</v>
      </c>
    </row>
    <row r="192" spans="1:6" x14ac:dyDescent="0.25">
      <c r="A192" s="6" t="str">
        <f t="shared" si="5"/>
        <v>20249Semana 5</v>
      </c>
      <c r="B192" s="6">
        <v>20249</v>
      </c>
      <c r="C192" s="6" t="s">
        <v>75</v>
      </c>
      <c r="D192" s="6">
        <v>0</v>
      </c>
      <c r="E192" s="6">
        <f t="shared" si="6"/>
        <v>0</v>
      </c>
      <c r="F192" s="6" t="s">
        <v>5</v>
      </c>
    </row>
    <row r="193" spans="1:6" x14ac:dyDescent="0.25">
      <c r="A193" s="6" t="str">
        <f t="shared" si="5"/>
        <v>20326Semana 5</v>
      </c>
      <c r="B193" s="6">
        <v>20326</v>
      </c>
      <c r="C193" s="6" t="s">
        <v>80</v>
      </c>
      <c r="D193" s="6">
        <v>0</v>
      </c>
      <c r="E193" s="6">
        <f t="shared" si="6"/>
        <v>0</v>
      </c>
      <c r="F193" s="6" t="s">
        <v>5</v>
      </c>
    </row>
    <row r="194" spans="1:6" x14ac:dyDescent="0.25">
      <c r="A194" s="6" t="str">
        <f t="shared" si="5"/>
        <v>20374Semana 5</v>
      </c>
      <c r="B194" s="6">
        <v>20374</v>
      </c>
      <c r="C194" s="6" t="s">
        <v>85</v>
      </c>
      <c r="D194" s="6">
        <v>0</v>
      </c>
      <c r="E194" s="6">
        <f t="shared" si="6"/>
        <v>0</v>
      </c>
      <c r="F194" s="6" t="str">
        <f>F193</f>
        <v>Semana 5</v>
      </c>
    </row>
    <row r="195" spans="1:6" x14ac:dyDescent="0.25">
      <c r="A195" s="6" t="str">
        <f t="shared" si="5"/>
        <v>20406Semana 5</v>
      </c>
      <c r="B195" s="6">
        <v>20406</v>
      </c>
      <c r="C195" s="6" t="s">
        <v>86</v>
      </c>
      <c r="D195" s="6">
        <v>0</v>
      </c>
      <c r="E195" s="6">
        <f t="shared" si="6"/>
        <v>0</v>
      </c>
      <c r="F195" s="6" t="s">
        <v>5</v>
      </c>
    </row>
    <row r="196" spans="1:6" x14ac:dyDescent="0.25">
      <c r="A196" s="6" t="str">
        <f t="shared" si="5"/>
        <v>20425Semana 5</v>
      </c>
      <c r="B196" s="6">
        <v>20425</v>
      </c>
      <c r="C196" s="6" t="s">
        <v>89</v>
      </c>
      <c r="D196" s="6">
        <v>0</v>
      </c>
      <c r="E196" s="6">
        <f t="shared" si="6"/>
        <v>0</v>
      </c>
      <c r="F196" s="6" t="s">
        <v>5</v>
      </c>
    </row>
    <row r="197" spans="1:6" x14ac:dyDescent="0.25">
      <c r="A197" s="6" t="str">
        <f t="shared" si="5"/>
        <v>20431Semana 5</v>
      </c>
      <c r="B197" s="6">
        <v>20431</v>
      </c>
      <c r="C197" s="6" t="s">
        <v>90</v>
      </c>
      <c r="D197" s="6">
        <v>0</v>
      </c>
      <c r="E197" s="6">
        <f t="shared" si="6"/>
        <v>0</v>
      </c>
      <c r="F197" s="6" t="s">
        <v>5</v>
      </c>
    </row>
    <row r="198" spans="1:6" x14ac:dyDescent="0.25">
      <c r="A198" s="6" t="str">
        <f t="shared" si="5"/>
        <v>20434Semana 5</v>
      </c>
      <c r="B198" s="6">
        <v>20434</v>
      </c>
      <c r="C198" s="6" t="s">
        <v>91</v>
      </c>
      <c r="D198" s="6">
        <v>0</v>
      </c>
      <c r="E198" s="6">
        <f t="shared" si="6"/>
        <v>0</v>
      </c>
      <c r="F198" s="6" t="s">
        <v>5</v>
      </c>
    </row>
    <row r="199" spans="1:6" x14ac:dyDescent="0.25">
      <c r="A199" s="6" t="str">
        <f t="shared" si="5"/>
        <v>20438Semana 5</v>
      </c>
      <c r="B199" s="6">
        <v>20438</v>
      </c>
      <c r="C199" s="6" t="s">
        <v>93</v>
      </c>
      <c r="D199" s="6">
        <v>0</v>
      </c>
      <c r="E199" s="6">
        <f t="shared" si="6"/>
        <v>0</v>
      </c>
      <c r="F199" s="6" t="str">
        <f>F198</f>
        <v>Semana 5</v>
      </c>
    </row>
    <row r="200" spans="1:6" x14ac:dyDescent="0.25">
      <c r="A200" s="6" t="str">
        <f t="shared" si="5"/>
        <v>20545Semana 5</v>
      </c>
      <c r="B200" s="6">
        <v>20545</v>
      </c>
      <c r="C200" s="6" t="s">
        <v>99</v>
      </c>
      <c r="D200" s="6">
        <v>0</v>
      </c>
      <c r="E200" s="6">
        <f t="shared" si="6"/>
        <v>0</v>
      </c>
      <c r="F200" s="6" t="s">
        <v>5</v>
      </c>
    </row>
    <row r="201" spans="1:6" x14ac:dyDescent="0.25">
      <c r="A201" s="6" t="str">
        <f t="shared" si="5"/>
        <v>20558Semana 5</v>
      </c>
      <c r="B201" s="6">
        <v>20558</v>
      </c>
      <c r="C201" s="6" t="s">
        <v>102</v>
      </c>
      <c r="D201" s="6">
        <v>0</v>
      </c>
      <c r="E201" s="6">
        <f t="shared" si="6"/>
        <v>0</v>
      </c>
      <c r="F201" s="6" t="s">
        <v>5</v>
      </c>
    </row>
    <row r="202" spans="1:6" x14ac:dyDescent="0.25">
      <c r="A202" s="6" t="str">
        <f t="shared" si="5"/>
        <v>21010Semana 5</v>
      </c>
      <c r="B202" s="6">
        <v>21010</v>
      </c>
      <c r="C202" s="6" t="s">
        <v>40</v>
      </c>
      <c r="D202" s="6">
        <v>0</v>
      </c>
      <c r="E202" s="6">
        <f t="shared" si="6"/>
        <v>0</v>
      </c>
      <c r="F202" s="6" t="s">
        <v>5</v>
      </c>
    </row>
    <row r="203" spans="1:6" x14ac:dyDescent="0.25">
      <c r="A203" s="6" t="str">
        <f t="shared" si="5"/>
        <v>21013Semana 5</v>
      </c>
      <c r="B203" s="6">
        <v>21013</v>
      </c>
      <c r="C203" s="6" t="s">
        <v>42</v>
      </c>
      <c r="D203" s="6">
        <v>0</v>
      </c>
      <c r="E203" s="6">
        <f t="shared" si="6"/>
        <v>0</v>
      </c>
      <c r="F203" s="6" t="s">
        <v>5</v>
      </c>
    </row>
    <row r="204" spans="1:6" x14ac:dyDescent="0.25">
      <c r="A204" s="6" t="str">
        <f t="shared" si="5"/>
        <v>21027Semana 5</v>
      </c>
      <c r="B204" s="6">
        <v>21027</v>
      </c>
      <c r="C204" s="6" t="s">
        <v>43</v>
      </c>
      <c r="D204" s="6">
        <v>0</v>
      </c>
      <c r="E204" s="6">
        <f t="shared" si="6"/>
        <v>0</v>
      </c>
      <c r="F204" s="6" t="s">
        <v>5</v>
      </c>
    </row>
    <row r="205" spans="1:6" x14ac:dyDescent="0.25">
      <c r="A205" s="6" t="str">
        <f t="shared" ref="A205:A270" si="7">B205&amp;F205</f>
        <v>21035Semana 5</v>
      </c>
      <c r="B205" s="6">
        <v>21035</v>
      </c>
      <c r="C205" s="6" t="s">
        <v>48</v>
      </c>
      <c r="D205" s="6">
        <v>0</v>
      </c>
      <c r="E205" s="6">
        <f t="shared" si="6"/>
        <v>0</v>
      </c>
      <c r="F205" s="6" t="s">
        <v>5</v>
      </c>
    </row>
    <row r="206" spans="1:6" x14ac:dyDescent="0.25">
      <c r="A206" s="6" t="str">
        <f t="shared" si="7"/>
        <v>21046Semana 5</v>
      </c>
      <c r="B206" s="6">
        <v>21046</v>
      </c>
      <c r="C206" s="6" t="s">
        <v>44</v>
      </c>
      <c r="D206" s="6">
        <v>0</v>
      </c>
      <c r="E206" s="6">
        <f t="shared" si="6"/>
        <v>0</v>
      </c>
      <c r="F206" s="6" t="s">
        <v>5</v>
      </c>
    </row>
    <row r="207" spans="1:6" x14ac:dyDescent="0.25">
      <c r="A207" s="6" t="str">
        <f t="shared" si="7"/>
        <v>21061Semana 5</v>
      </c>
      <c r="B207" s="6">
        <v>21061</v>
      </c>
      <c r="C207" s="6" t="s">
        <v>51</v>
      </c>
      <c r="D207" s="6">
        <v>0</v>
      </c>
      <c r="E207" s="6">
        <f t="shared" si="6"/>
        <v>0</v>
      </c>
      <c r="F207" s="6" t="s">
        <v>5</v>
      </c>
    </row>
    <row r="208" spans="1:6" x14ac:dyDescent="0.25">
      <c r="A208" s="6" t="str">
        <f t="shared" si="7"/>
        <v>21103Semana 5</v>
      </c>
      <c r="B208" s="6">
        <v>21103</v>
      </c>
      <c r="C208" s="6" t="s">
        <v>56</v>
      </c>
      <c r="D208" s="6">
        <v>0</v>
      </c>
      <c r="E208" s="6">
        <f t="shared" si="6"/>
        <v>0</v>
      </c>
      <c r="F208" s="6" t="s">
        <v>5</v>
      </c>
    </row>
    <row r="209" spans="1:6" x14ac:dyDescent="0.25">
      <c r="A209" s="6" t="str">
        <f t="shared" si="7"/>
        <v>21120Semana 5</v>
      </c>
      <c r="B209" s="6">
        <v>21120</v>
      </c>
      <c r="C209" s="6" t="s">
        <v>58</v>
      </c>
      <c r="D209" s="6">
        <v>0</v>
      </c>
      <c r="E209" s="6">
        <f t="shared" si="6"/>
        <v>0</v>
      </c>
      <c r="F209" s="6" t="s">
        <v>5</v>
      </c>
    </row>
    <row r="210" spans="1:6" x14ac:dyDescent="0.25">
      <c r="A210" s="6" t="str">
        <f t="shared" si="7"/>
        <v>21124Semana 5</v>
      </c>
      <c r="B210" s="6">
        <v>21124</v>
      </c>
      <c r="C210" s="6" t="s">
        <v>63</v>
      </c>
      <c r="D210" s="6">
        <v>0</v>
      </c>
      <c r="E210" s="6">
        <f t="shared" si="6"/>
        <v>0</v>
      </c>
      <c r="F210" s="6" t="s">
        <v>5</v>
      </c>
    </row>
    <row r="211" spans="1:6" x14ac:dyDescent="0.25">
      <c r="A211" s="6" t="str">
        <f t="shared" si="7"/>
        <v>21129Semana 5</v>
      </c>
      <c r="B211" s="6">
        <v>21129</v>
      </c>
      <c r="C211" s="6" t="s">
        <v>65</v>
      </c>
      <c r="D211" s="6">
        <v>0</v>
      </c>
      <c r="E211" s="6">
        <f t="shared" si="6"/>
        <v>0</v>
      </c>
      <c r="F211" s="6" t="s">
        <v>5</v>
      </c>
    </row>
    <row r="212" spans="1:6" x14ac:dyDescent="0.25">
      <c r="A212" s="6" t="str">
        <f t="shared" si="7"/>
        <v>21145Semana 5</v>
      </c>
      <c r="B212" s="6">
        <v>21145</v>
      </c>
      <c r="C212" s="6" t="s">
        <v>82</v>
      </c>
      <c r="D212" s="6">
        <v>0</v>
      </c>
      <c r="E212" s="6">
        <f t="shared" si="6"/>
        <v>0</v>
      </c>
      <c r="F212" s="6" t="s">
        <v>5</v>
      </c>
    </row>
    <row r="213" spans="1:6" x14ac:dyDescent="0.25">
      <c r="A213" s="6" t="str">
        <f t="shared" si="7"/>
        <v>21149Semana 5</v>
      </c>
      <c r="B213" s="6">
        <v>21149</v>
      </c>
      <c r="C213" s="6" t="s">
        <v>94</v>
      </c>
      <c r="D213" s="6">
        <v>0</v>
      </c>
      <c r="E213" s="6">
        <f t="shared" si="6"/>
        <v>0</v>
      </c>
      <c r="F213" s="6" t="s">
        <v>5</v>
      </c>
    </row>
    <row r="214" spans="1:6" x14ac:dyDescent="0.25">
      <c r="A214" s="6" t="str">
        <f t="shared" si="7"/>
        <v>21156Semana 5</v>
      </c>
      <c r="B214" s="6">
        <v>21156</v>
      </c>
      <c r="C214" s="6" t="s">
        <v>98</v>
      </c>
      <c r="D214" s="6">
        <v>0</v>
      </c>
      <c r="E214" s="6">
        <f t="shared" si="6"/>
        <v>0</v>
      </c>
      <c r="F214" s="6" t="s">
        <v>5</v>
      </c>
    </row>
    <row r="215" spans="1:6" x14ac:dyDescent="0.25">
      <c r="A215" s="6" t="str">
        <f t="shared" si="7"/>
        <v>21161Semana 5</v>
      </c>
      <c r="B215" s="6">
        <v>21161</v>
      </c>
      <c r="C215" s="6" t="s">
        <v>100</v>
      </c>
      <c r="D215" s="6">
        <v>0</v>
      </c>
      <c r="E215" s="6">
        <f t="shared" si="6"/>
        <v>0</v>
      </c>
      <c r="F215" s="6" t="s">
        <v>5</v>
      </c>
    </row>
    <row r="216" spans="1:6" x14ac:dyDescent="0.25">
      <c r="A216" s="6" t="str">
        <f t="shared" si="7"/>
        <v>21177Semana 5</v>
      </c>
      <c r="B216" s="6">
        <v>21177</v>
      </c>
      <c r="C216" s="6" t="s">
        <v>101</v>
      </c>
      <c r="D216" s="6">
        <v>0</v>
      </c>
      <c r="E216" s="6">
        <f t="shared" si="6"/>
        <v>0</v>
      </c>
      <c r="F216" s="6" t="s">
        <v>5</v>
      </c>
    </row>
    <row r="217" spans="1:6" x14ac:dyDescent="0.25">
      <c r="A217" s="6" t="str">
        <f t="shared" si="7"/>
        <v>21195Semana 5</v>
      </c>
      <c r="B217" s="6">
        <v>21195</v>
      </c>
      <c r="C217" s="6" t="s">
        <v>103</v>
      </c>
      <c r="D217" s="6">
        <v>0</v>
      </c>
      <c r="E217" s="6">
        <f t="shared" si="6"/>
        <v>0</v>
      </c>
      <c r="F217" s="6" t="s">
        <v>5</v>
      </c>
    </row>
    <row r="218" spans="1:6" x14ac:dyDescent="0.25">
      <c r="A218" s="6" t="str">
        <f t="shared" si="7"/>
        <v>21205Semana 5</v>
      </c>
      <c r="B218" s="6">
        <v>21205</v>
      </c>
      <c r="C218" s="6" t="s">
        <v>104</v>
      </c>
      <c r="D218" s="6">
        <v>0</v>
      </c>
      <c r="E218" s="6">
        <f t="shared" si="6"/>
        <v>0</v>
      </c>
      <c r="F218" s="6" t="s">
        <v>5</v>
      </c>
    </row>
    <row r="219" spans="1:6" x14ac:dyDescent="0.25">
      <c r="A219" s="6" t="str">
        <f t="shared" si="7"/>
        <v>21209Semana 5</v>
      </c>
      <c r="B219" s="6">
        <v>21209</v>
      </c>
      <c r="C219" s="6" t="s">
        <v>105</v>
      </c>
      <c r="D219" s="6">
        <v>0</v>
      </c>
      <c r="E219" s="6">
        <f t="shared" si="6"/>
        <v>0</v>
      </c>
      <c r="F219" s="6" t="s">
        <v>5</v>
      </c>
    </row>
    <row r="220" spans="1:6" x14ac:dyDescent="0.25">
      <c r="A220" s="6" t="str">
        <f t="shared" si="7"/>
        <v>21214Semana 5</v>
      </c>
      <c r="B220" s="6">
        <v>21214</v>
      </c>
      <c r="C220" s="6" t="s">
        <v>106</v>
      </c>
      <c r="D220" s="6">
        <v>0</v>
      </c>
      <c r="E220" s="6">
        <f t="shared" si="6"/>
        <v>0</v>
      </c>
      <c r="F220" s="6" t="s">
        <v>5</v>
      </c>
    </row>
    <row r="221" spans="1:6" x14ac:dyDescent="0.25">
      <c r="A221" s="6" t="str">
        <f t="shared" si="7"/>
        <v>21217Semana 5</v>
      </c>
      <c r="B221" s="6">
        <v>21217</v>
      </c>
      <c r="C221" s="6" t="s">
        <v>107</v>
      </c>
      <c r="D221" s="6">
        <v>0</v>
      </c>
      <c r="E221" s="6">
        <f t="shared" si="6"/>
        <v>0</v>
      </c>
      <c r="F221" s="6" t="s">
        <v>5</v>
      </c>
    </row>
    <row r="222" spans="1:6" x14ac:dyDescent="0.25">
      <c r="A222" s="3" t="str">
        <f t="shared" si="7"/>
        <v>20024Semana 6</v>
      </c>
      <c r="B222" s="3">
        <v>20024</v>
      </c>
      <c r="C222" s="3" t="s">
        <v>50</v>
      </c>
      <c r="D222" s="3">
        <v>0</v>
      </c>
      <c r="E222" s="3">
        <f t="shared" si="6"/>
        <v>0</v>
      </c>
      <c r="F222" s="3" t="s">
        <v>6</v>
      </c>
    </row>
    <row r="223" spans="1:6" x14ac:dyDescent="0.25">
      <c r="A223" s="3" t="str">
        <f t="shared" si="7"/>
        <v>20027Semana 6</v>
      </c>
      <c r="B223" s="3">
        <v>20027</v>
      </c>
      <c r="C223" s="3" t="s">
        <v>46</v>
      </c>
      <c r="D223" s="3">
        <v>0</v>
      </c>
      <c r="E223" s="3">
        <f t="shared" si="6"/>
        <v>0</v>
      </c>
      <c r="F223" s="3" t="s">
        <v>6</v>
      </c>
    </row>
    <row r="224" spans="1:6" x14ac:dyDescent="0.25">
      <c r="A224" s="3" t="str">
        <f t="shared" si="7"/>
        <v>20029Semana 6</v>
      </c>
      <c r="B224" s="3">
        <v>20029</v>
      </c>
      <c r="C224" s="3" t="s">
        <v>52</v>
      </c>
      <c r="D224" s="3">
        <v>0</v>
      </c>
      <c r="E224" s="3">
        <f t="shared" si="6"/>
        <v>0</v>
      </c>
      <c r="F224" s="3" t="s">
        <v>6</v>
      </c>
    </row>
    <row r="225" spans="1:6" x14ac:dyDescent="0.25">
      <c r="A225" s="3" t="str">
        <f t="shared" si="7"/>
        <v>20041Semana 6</v>
      </c>
      <c r="B225" s="3">
        <v>20041</v>
      </c>
      <c r="C225" s="3" t="s">
        <v>54</v>
      </c>
      <c r="D225" s="3">
        <v>0</v>
      </c>
      <c r="E225" s="3">
        <f t="shared" si="6"/>
        <v>0</v>
      </c>
      <c r="F225" s="3" t="s">
        <v>6</v>
      </c>
    </row>
    <row r="226" spans="1:6" x14ac:dyDescent="0.25">
      <c r="A226" s="3" t="str">
        <f t="shared" si="7"/>
        <v>20058Semana 6</v>
      </c>
      <c r="B226" s="3">
        <v>20058</v>
      </c>
      <c r="C226" s="3" t="s">
        <v>55</v>
      </c>
      <c r="D226" s="3">
        <v>0</v>
      </c>
      <c r="E226" s="3">
        <f t="shared" si="6"/>
        <v>0</v>
      </c>
      <c r="F226" s="3" t="s">
        <v>6</v>
      </c>
    </row>
    <row r="227" spans="1:6" x14ac:dyDescent="0.25">
      <c r="A227" s="3" t="str">
        <f t="shared" si="7"/>
        <v>20098Semana 6</v>
      </c>
      <c r="B227" s="3">
        <v>20098</v>
      </c>
      <c r="C227" s="3" t="s">
        <v>57</v>
      </c>
      <c r="D227" s="3">
        <v>0</v>
      </c>
      <c r="E227" s="3">
        <f t="shared" si="6"/>
        <v>0</v>
      </c>
      <c r="F227" s="3" t="s">
        <v>6</v>
      </c>
    </row>
    <row r="228" spans="1:6" x14ac:dyDescent="0.25">
      <c r="A228" s="3" t="str">
        <f t="shared" si="7"/>
        <v>20109Semana 6</v>
      </c>
      <c r="B228" s="3">
        <v>20109</v>
      </c>
      <c r="C228" s="3" t="s">
        <v>59</v>
      </c>
      <c r="D228" s="3">
        <v>0</v>
      </c>
      <c r="E228" s="3">
        <f t="shared" si="6"/>
        <v>0</v>
      </c>
      <c r="F228" s="3" t="s">
        <v>6</v>
      </c>
    </row>
    <row r="229" spans="1:6" x14ac:dyDescent="0.25">
      <c r="A229" s="3" t="str">
        <f t="shared" si="7"/>
        <v>20116Semana 6</v>
      </c>
      <c r="B229" s="3">
        <v>20116</v>
      </c>
      <c r="C229" s="3" t="s">
        <v>60</v>
      </c>
      <c r="D229" s="3">
        <v>0</v>
      </c>
      <c r="E229" s="3">
        <f t="shared" si="6"/>
        <v>0</v>
      </c>
      <c r="F229" s="3" t="s">
        <v>6</v>
      </c>
    </row>
    <row r="230" spans="1:6" x14ac:dyDescent="0.25">
      <c r="A230" s="3" t="str">
        <f t="shared" si="7"/>
        <v>20163Semana 6</v>
      </c>
      <c r="B230" s="3">
        <v>20163</v>
      </c>
      <c r="C230" s="3" t="s">
        <v>64</v>
      </c>
      <c r="D230" s="3">
        <v>0</v>
      </c>
      <c r="E230" s="3">
        <f t="shared" si="6"/>
        <v>0</v>
      </c>
      <c r="F230" s="3" t="s">
        <v>6</v>
      </c>
    </row>
    <row r="231" spans="1:6" x14ac:dyDescent="0.25">
      <c r="A231" s="3" t="str">
        <f t="shared" si="7"/>
        <v>20171Semana 6</v>
      </c>
      <c r="B231" s="3">
        <v>20171</v>
      </c>
      <c r="C231" s="3" t="s">
        <v>66</v>
      </c>
      <c r="D231" s="3">
        <v>0</v>
      </c>
      <c r="E231" s="3">
        <f t="shared" si="6"/>
        <v>0</v>
      </c>
      <c r="F231" s="3" t="s">
        <v>6</v>
      </c>
    </row>
    <row r="232" spans="1:6" x14ac:dyDescent="0.25">
      <c r="A232" s="3" t="str">
        <f t="shared" si="7"/>
        <v>20177Semana 6</v>
      </c>
      <c r="B232" s="3">
        <v>20177</v>
      </c>
      <c r="C232" s="3" t="s">
        <v>67</v>
      </c>
      <c r="D232" s="3">
        <v>0</v>
      </c>
      <c r="E232" s="3">
        <f t="shared" si="6"/>
        <v>0</v>
      </c>
      <c r="F232" s="3" t="s">
        <v>6</v>
      </c>
    </row>
    <row r="233" spans="1:6" x14ac:dyDescent="0.25">
      <c r="A233" s="3" t="str">
        <f t="shared" si="7"/>
        <v>20206Semana 6</v>
      </c>
      <c r="B233" s="3">
        <v>20206</v>
      </c>
      <c r="C233" s="3" t="s">
        <v>70</v>
      </c>
      <c r="D233" s="3">
        <v>0</v>
      </c>
      <c r="E233" s="3">
        <f t="shared" si="6"/>
        <v>0</v>
      </c>
      <c r="F233" s="3" t="s">
        <v>6</v>
      </c>
    </row>
    <row r="234" spans="1:6" x14ac:dyDescent="0.25">
      <c r="A234" s="3" t="str">
        <f t="shared" si="7"/>
        <v>20234Semana 6</v>
      </c>
      <c r="B234" s="3">
        <v>20234</v>
      </c>
      <c r="C234" s="3" t="s">
        <v>73</v>
      </c>
      <c r="D234" s="3">
        <v>0</v>
      </c>
      <c r="E234" s="3">
        <f t="shared" si="6"/>
        <v>0</v>
      </c>
      <c r="F234" s="3" t="s">
        <v>6</v>
      </c>
    </row>
    <row r="235" spans="1:6" x14ac:dyDescent="0.25">
      <c r="A235" s="3" t="str">
        <f t="shared" si="7"/>
        <v>20244Semana 6</v>
      </c>
      <c r="B235" s="3">
        <v>20244</v>
      </c>
      <c r="C235" s="3" t="s">
        <v>74</v>
      </c>
      <c r="D235" s="3">
        <v>0</v>
      </c>
      <c r="E235" s="3">
        <f t="shared" si="6"/>
        <v>0</v>
      </c>
      <c r="F235" s="3" t="s">
        <v>6</v>
      </c>
    </row>
    <row r="236" spans="1:6" x14ac:dyDescent="0.25">
      <c r="A236" s="3" t="str">
        <f t="shared" si="7"/>
        <v>20249Semana 6</v>
      </c>
      <c r="B236" s="3">
        <v>20249</v>
      </c>
      <c r="C236" s="3" t="s">
        <v>75</v>
      </c>
      <c r="D236" s="3">
        <v>0</v>
      </c>
      <c r="E236" s="3">
        <f t="shared" si="6"/>
        <v>0</v>
      </c>
      <c r="F236" s="3" t="s">
        <v>6</v>
      </c>
    </row>
    <row r="237" spans="1:6" x14ac:dyDescent="0.25">
      <c r="A237" s="3" t="str">
        <f t="shared" si="7"/>
        <v>20326Semana 6</v>
      </c>
      <c r="B237" s="3">
        <v>20326</v>
      </c>
      <c r="C237" s="3" t="s">
        <v>80</v>
      </c>
      <c r="D237" s="3">
        <v>0</v>
      </c>
      <c r="E237" s="3">
        <f t="shared" si="6"/>
        <v>0</v>
      </c>
      <c r="F237" s="3" t="s">
        <v>6</v>
      </c>
    </row>
    <row r="238" spans="1:6" x14ac:dyDescent="0.25">
      <c r="A238" s="3" t="str">
        <f t="shared" si="7"/>
        <v>20374Semana 6</v>
      </c>
      <c r="B238" s="3">
        <v>20374</v>
      </c>
      <c r="C238" s="3" t="s">
        <v>85</v>
      </c>
      <c r="D238" s="3">
        <v>0</v>
      </c>
      <c r="E238" s="3">
        <f t="shared" ref="E238:E301" si="8">D238-D194</f>
        <v>0</v>
      </c>
      <c r="F238" s="3" t="str">
        <f>F237</f>
        <v>Semana 6</v>
      </c>
    </row>
    <row r="239" spans="1:6" x14ac:dyDescent="0.25">
      <c r="A239" s="3" t="str">
        <f t="shared" si="7"/>
        <v>20406Semana 6</v>
      </c>
      <c r="B239" s="3">
        <v>20406</v>
      </c>
      <c r="C239" s="3" t="s">
        <v>86</v>
      </c>
      <c r="D239" s="3">
        <v>0</v>
      </c>
      <c r="E239" s="3">
        <f t="shared" si="8"/>
        <v>0</v>
      </c>
      <c r="F239" s="3" t="s">
        <v>6</v>
      </c>
    </row>
    <row r="240" spans="1:6" x14ac:dyDescent="0.25">
      <c r="A240" s="3" t="str">
        <f t="shared" si="7"/>
        <v>20425Semana 6</v>
      </c>
      <c r="B240" s="3">
        <v>20425</v>
      </c>
      <c r="C240" s="3" t="s">
        <v>89</v>
      </c>
      <c r="D240" s="3">
        <v>0</v>
      </c>
      <c r="E240" s="3">
        <f t="shared" si="8"/>
        <v>0</v>
      </c>
      <c r="F240" s="3" t="s">
        <v>6</v>
      </c>
    </row>
    <row r="241" spans="1:6" x14ac:dyDescent="0.25">
      <c r="A241" s="3" t="str">
        <f t="shared" si="7"/>
        <v>20431Semana 6</v>
      </c>
      <c r="B241" s="3">
        <v>20431</v>
      </c>
      <c r="C241" s="3" t="s">
        <v>90</v>
      </c>
      <c r="D241" s="3">
        <v>0</v>
      </c>
      <c r="E241" s="3">
        <f t="shared" si="8"/>
        <v>0</v>
      </c>
      <c r="F241" s="3" t="s">
        <v>6</v>
      </c>
    </row>
    <row r="242" spans="1:6" x14ac:dyDescent="0.25">
      <c r="A242" s="3" t="str">
        <f t="shared" si="7"/>
        <v>20434Semana 6</v>
      </c>
      <c r="B242" s="3">
        <v>20434</v>
      </c>
      <c r="C242" s="3" t="s">
        <v>91</v>
      </c>
      <c r="D242" s="3">
        <v>0</v>
      </c>
      <c r="E242" s="3">
        <f t="shared" si="8"/>
        <v>0</v>
      </c>
      <c r="F242" s="3" t="s">
        <v>6</v>
      </c>
    </row>
    <row r="243" spans="1:6" x14ac:dyDescent="0.25">
      <c r="A243" s="3" t="str">
        <f t="shared" si="7"/>
        <v>20438Semana 6</v>
      </c>
      <c r="B243" s="3">
        <v>20438</v>
      </c>
      <c r="C243" s="3" t="s">
        <v>93</v>
      </c>
      <c r="D243" s="3">
        <v>0</v>
      </c>
      <c r="E243" s="3">
        <f t="shared" si="8"/>
        <v>0</v>
      </c>
      <c r="F243" s="3" t="str">
        <f>F242</f>
        <v>Semana 6</v>
      </c>
    </row>
    <row r="244" spans="1:6" x14ac:dyDescent="0.25">
      <c r="A244" s="3" t="str">
        <f t="shared" si="7"/>
        <v>20545Semana 6</v>
      </c>
      <c r="B244" s="3">
        <v>20545</v>
      </c>
      <c r="C244" s="3" t="s">
        <v>99</v>
      </c>
      <c r="D244" s="3">
        <v>0</v>
      </c>
      <c r="E244" s="3">
        <f t="shared" si="8"/>
        <v>0</v>
      </c>
      <c r="F244" s="3" t="s">
        <v>6</v>
      </c>
    </row>
    <row r="245" spans="1:6" x14ac:dyDescent="0.25">
      <c r="A245" s="3" t="str">
        <f t="shared" si="7"/>
        <v>20558Semana 6</v>
      </c>
      <c r="B245" s="3">
        <v>20558</v>
      </c>
      <c r="C245" s="3" t="s">
        <v>102</v>
      </c>
      <c r="D245" s="3">
        <v>0</v>
      </c>
      <c r="E245" s="3">
        <f t="shared" si="8"/>
        <v>0</v>
      </c>
      <c r="F245" s="3" t="s">
        <v>6</v>
      </c>
    </row>
    <row r="246" spans="1:6" x14ac:dyDescent="0.25">
      <c r="A246" s="3" t="str">
        <f t="shared" si="7"/>
        <v>21010Semana 6</v>
      </c>
      <c r="B246" s="3">
        <v>21010</v>
      </c>
      <c r="C246" s="3" t="s">
        <v>40</v>
      </c>
      <c r="D246" s="3">
        <v>0</v>
      </c>
      <c r="E246" s="3">
        <f t="shared" si="8"/>
        <v>0</v>
      </c>
      <c r="F246" s="3" t="s">
        <v>6</v>
      </c>
    </row>
    <row r="247" spans="1:6" x14ac:dyDescent="0.25">
      <c r="A247" s="3" t="str">
        <f t="shared" si="7"/>
        <v>21013Semana 6</v>
      </c>
      <c r="B247" s="3">
        <v>21013</v>
      </c>
      <c r="C247" s="3" t="s">
        <v>42</v>
      </c>
      <c r="D247" s="3">
        <v>0</v>
      </c>
      <c r="E247" s="3">
        <f t="shared" si="8"/>
        <v>0</v>
      </c>
      <c r="F247" s="3" t="s">
        <v>6</v>
      </c>
    </row>
    <row r="248" spans="1:6" x14ac:dyDescent="0.25">
      <c r="A248" s="3" t="str">
        <f t="shared" si="7"/>
        <v>21027Semana 6</v>
      </c>
      <c r="B248" s="3">
        <v>21027</v>
      </c>
      <c r="C248" s="3" t="s">
        <v>43</v>
      </c>
      <c r="D248" s="3">
        <v>0</v>
      </c>
      <c r="E248" s="3">
        <f t="shared" si="8"/>
        <v>0</v>
      </c>
      <c r="F248" s="3" t="s">
        <v>6</v>
      </c>
    </row>
    <row r="249" spans="1:6" x14ac:dyDescent="0.25">
      <c r="A249" s="3" t="str">
        <f t="shared" si="7"/>
        <v>21035Semana 6</v>
      </c>
      <c r="B249" s="3">
        <v>21035</v>
      </c>
      <c r="C249" s="3" t="s">
        <v>48</v>
      </c>
      <c r="D249" s="3">
        <v>0</v>
      </c>
      <c r="E249" s="3">
        <f t="shared" si="8"/>
        <v>0</v>
      </c>
      <c r="F249" s="3" t="s">
        <v>6</v>
      </c>
    </row>
    <row r="250" spans="1:6" x14ac:dyDescent="0.25">
      <c r="A250" s="3" t="str">
        <f t="shared" si="7"/>
        <v>21046Semana 6</v>
      </c>
      <c r="B250" s="3">
        <v>21046</v>
      </c>
      <c r="C250" s="3" t="s">
        <v>44</v>
      </c>
      <c r="D250" s="3">
        <v>0</v>
      </c>
      <c r="E250" s="3">
        <f t="shared" si="8"/>
        <v>0</v>
      </c>
      <c r="F250" s="3" t="s">
        <v>6</v>
      </c>
    </row>
    <row r="251" spans="1:6" x14ac:dyDescent="0.25">
      <c r="A251" s="3" t="str">
        <f t="shared" si="7"/>
        <v>21061Semana 6</v>
      </c>
      <c r="B251" s="3">
        <v>21061</v>
      </c>
      <c r="C251" s="3" t="s">
        <v>51</v>
      </c>
      <c r="D251" s="3">
        <v>0</v>
      </c>
      <c r="E251" s="3">
        <f t="shared" si="8"/>
        <v>0</v>
      </c>
      <c r="F251" s="3" t="s">
        <v>6</v>
      </c>
    </row>
    <row r="252" spans="1:6" x14ac:dyDescent="0.25">
      <c r="A252" s="3" t="str">
        <f t="shared" si="7"/>
        <v>21103Semana 6</v>
      </c>
      <c r="B252" s="3">
        <v>21103</v>
      </c>
      <c r="C252" s="3" t="s">
        <v>56</v>
      </c>
      <c r="D252" s="3">
        <v>0</v>
      </c>
      <c r="E252" s="3">
        <f t="shared" si="8"/>
        <v>0</v>
      </c>
      <c r="F252" s="3" t="s">
        <v>6</v>
      </c>
    </row>
    <row r="253" spans="1:6" x14ac:dyDescent="0.25">
      <c r="A253" s="3" t="str">
        <f t="shared" si="7"/>
        <v>21120Semana 6</v>
      </c>
      <c r="B253" s="3">
        <v>21120</v>
      </c>
      <c r="C253" s="3" t="s">
        <v>58</v>
      </c>
      <c r="D253" s="3">
        <v>0</v>
      </c>
      <c r="E253" s="3">
        <f t="shared" si="8"/>
        <v>0</v>
      </c>
      <c r="F253" s="3" t="s">
        <v>6</v>
      </c>
    </row>
    <row r="254" spans="1:6" x14ac:dyDescent="0.25">
      <c r="A254" s="3" t="str">
        <f t="shared" si="7"/>
        <v>21124Semana 6</v>
      </c>
      <c r="B254" s="3">
        <v>21124</v>
      </c>
      <c r="C254" s="3" t="s">
        <v>63</v>
      </c>
      <c r="D254" s="3">
        <v>0</v>
      </c>
      <c r="E254" s="3">
        <f t="shared" si="8"/>
        <v>0</v>
      </c>
      <c r="F254" s="3" t="s">
        <v>6</v>
      </c>
    </row>
    <row r="255" spans="1:6" x14ac:dyDescent="0.25">
      <c r="A255" s="3" t="str">
        <f t="shared" si="7"/>
        <v>21129Semana 6</v>
      </c>
      <c r="B255" s="3">
        <v>21129</v>
      </c>
      <c r="C255" s="3" t="s">
        <v>65</v>
      </c>
      <c r="D255" s="3">
        <v>0</v>
      </c>
      <c r="E255" s="3">
        <f t="shared" si="8"/>
        <v>0</v>
      </c>
      <c r="F255" s="3" t="s">
        <v>6</v>
      </c>
    </row>
    <row r="256" spans="1:6" x14ac:dyDescent="0.25">
      <c r="A256" s="3" t="str">
        <f t="shared" si="7"/>
        <v>21145Semana 6</v>
      </c>
      <c r="B256" s="3">
        <v>21145</v>
      </c>
      <c r="C256" s="3" t="s">
        <v>82</v>
      </c>
      <c r="D256" s="3">
        <v>0</v>
      </c>
      <c r="E256" s="3">
        <f t="shared" si="8"/>
        <v>0</v>
      </c>
      <c r="F256" s="3" t="s">
        <v>6</v>
      </c>
    </row>
    <row r="257" spans="1:6" x14ac:dyDescent="0.25">
      <c r="A257" s="3" t="str">
        <f t="shared" si="7"/>
        <v>21149Semana 6</v>
      </c>
      <c r="B257" s="3">
        <v>21149</v>
      </c>
      <c r="C257" s="3" t="s">
        <v>94</v>
      </c>
      <c r="D257" s="3">
        <v>0</v>
      </c>
      <c r="E257" s="3">
        <f t="shared" si="8"/>
        <v>0</v>
      </c>
      <c r="F257" s="3" t="s">
        <v>6</v>
      </c>
    </row>
    <row r="258" spans="1:6" x14ac:dyDescent="0.25">
      <c r="A258" s="3" t="str">
        <f t="shared" si="7"/>
        <v>21156Semana 6</v>
      </c>
      <c r="B258" s="3">
        <v>21156</v>
      </c>
      <c r="C258" s="3" t="s">
        <v>98</v>
      </c>
      <c r="D258" s="3">
        <v>0</v>
      </c>
      <c r="E258" s="3">
        <f t="shared" si="8"/>
        <v>0</v>
      </c>
      <c r="F258" s="3" t="s">
        <v>6</v>
      </c>
    </row>
    <row r="259" spans="1:6" x14ac:dyDescent="0.25">
      <c r="A259" s="3" t="str">
        <f t="shared" si="7"/>
        <v>21161Semana 6</v>
      </c>
      <c r="B259" s="3">
        <v>21161</v>
      </c>
      <c r="C259" s="3" t="s">
        <v>100</v>
      </c>
      <c r="D259" s="3">
        <v>0</v>
      </c>
      <c r="E259" s="3">
        <f t="shared" si="8"/>
        <v>0</v>
      </c>
      <c r="F259" s="3" t="s">
        <v>6</v>
      </c>
    </row>
    <row r="260" spans="1:6" x14ac:dyDescent="0.25">
      <c r="A260" s="3" t="str">
        <f t="shared" si="7"/>
        <v>21177Semana 6</v>
      </c>
      <c r="B260" s="3">
        <v>21177</v>
      </c>
      <c r="C260" s="3" t="s">
        <v>101</v>
      </c>
      <c r="D260" s="3">
        <v>0</v>
      </c>
      <c r="E260" s="3">
        <f t="shared" si="8"/>
        <v>0</v>
      </c>
      <c r="F260" s="3" t="s">
        <v>6</v>
      </c>
    </row>
    <row r="261" spans="1:6" x14ac:dyDescent="0.25">
      <c r="A261" s="3" t="str">
        <f t="shared" si="7"/>
        <v>21195Semana 6</v>
      </c>
      <c r="B261" s="3">
        <v>21195</v>
      </c>
      <c r="C261" s="3" t="s">
        <v>103</v>
      </c>
      <c r="D261" s="3">
        <v>0</v>
      </c>
      <c r="E261" s="3">
        <f t="shared" si="8"/>
        <v>0</v>
      </c>
      <c r="F261" s="3" t="s">
        <v>6</v>
      </c>
    </row>
    <row r="262" spans="1:6" x14ac:dyDescent="0.25">
      <c r="A262" s="3" t="str">
        <f t="shared" si="7"/>
        <v>21205Semana 6</v>
      </c>
      <c r="B262" s="3">
        <v>21205</v>
      </c>
      <c r="C262" s="3" t="s">
        <v>104</v>
      </c>
      <c r="D262" s="3">
        <v>0</v>
      </c>
      <c r="E262" s="3">
        <f t="shared" si="8"/>
        <v>0</v>
      </c>
      <c r="F262" s="3" t="s">
        <v>6</v>
      </c>
    </row>
    <row r="263" spans="1:6" x14ac:dyDescent="0.25">
      <c r="A263" s="3" t="str">
        <f t="shared" si="7"/>
        <v>21209Semana 6</v>
      </c>
      <c r="B263" s="3">
        <v>21209</v>
      </c>
      <c r="C263" s="3" t="s">
        <v>105</v>
      </c>
      <c r="D263" s="3">
        <v>0</v>
      </c>
      <c r="E263" s="3">
        <f t="shared" si="8"/>
        <v>0</v>
      </c>
      <c r="F263" s="3" t="s">
        <v>6</v>
      </c>
    </row>
    <row r="264" spans="1:6" x14ac:dyDescent="0.25">
      <c r="A264" s="3" t="str">
        <f t="shared" si="7"/>
        <v>21214Semana 6</v>
      </c>
      <c r="B264" s="3">
        <v>21214</v>
      </c>
      <c r="C264" s="3" t="s">
        <v>106</v>
      </c>
      <c r="D264" s="3">
        <v>0</v>
      </c>
      <c r="E264" s="3">
        <f t="shared" si="8"/>
        <v>0</v>
      </c>
      <c r="F264" s="3" t="s">
        <v>6</v>
      </c>
    </row>
    <row r="265" spans="1:6" x14ac:dyDescent="0.25">
      <c r="A265" s="3" t="str">
        <f t="shared" si="7"/>
        <v>21217Semana 6</v>
      </c>
      <c r="B265" s="3">
        <v>21217</v>
      </c>
      <c r="C265" s="3" t="s">
        <v>107</v>
      </c>
      <c r="D265" s="3">
        <v>0</v>
      </c>
      <c r="E265" s="3">
        <f t="shared" si="8"/>
        <v>0</v>
      </c>
      <c r="F265" s="3" t="s">
        <v>6</v>
      </c>
    </row>
    <row r="266" spans="1:6" x14ac:dyDescent="0.25">
      <c r="A266" s="6" t="str">
        <f t="shared" si="7"/>
        <v>20024Semana 7</v>
      </c>
      <c r="B266" s="6">
        <v>20024</v>
      </c>
      <c r="C266" s="6" t="s">
        <v>50</v>
      </c>
      <c r="D266" s="6">
        <v>0</v>
      </c>
      <c r="E266" s="6">
        <f t="shared" si="8"/>
        <v>0</v>
      </c>
      <c r="F266" s="6" t="s">
        <v>7</v>
      </c>
    </row>
    <row r="267" spans="1:6" x14ac:dyDescent="0.25">
      <c r="A267" s="6" t="str">
        <f t="shared" si="7"/>
        <v>20027Semana 7</v>
      </c>
      <c r="B267" s="6">
        <v>20027</v>
      </c>
      <c r="C267" s="6" t="s">
        <v>46</v>
      </c>
      <c r="D267" s="6">
        <v>0</v>
      </c>
      <c r="E267" s="6">
        <f t="shared" si="8"/>
        <v>0</v>
      </c>
      <c r="F267" s="6" t="s">
        <v>7</v>
      </c>
    </row>
    <row r="268" spans="1:6" x14ac:dyDescent="0.25">
      <c r="A268" s="6" t="str">
        <f t="shared" si="7"/>
        <v>20029Semana 7</v>
      </c>
      <c r="B268" s="6">
        <v>20029</v>
      </c>
      <c r="C268" s="6" t="s">
        <v>52</v>
      </c>
      <c r="D268" s="6">
        <v>0</v>
      </c>
      <c r="E268" s="6">
        <f t="shared" si="8"/>
        <v>0</v>
      </c>
      <c r="F268" s="6" t="s">
        <v>7</v>
      </c>
    </row>
    <row r="269" spans="1:6" x14ac:dyDescent="0.25">
      <c r="A269" s="6" t="str">
        <f t="shared" si="7"/>
        <v>20041Semana 7</v>
      </c>
      <c r="B269" s="6">
        <v>20041</v>
      </c>
      <c r="C269" s="6" t="s">
        <v>54</v>
      </c>
      <c r="D269" s="6">
        <v>0</v>
      </c>
      <c r="E269" s="6">
        <f t="shared" si="8"/>
        <v>0</v>
      </c>
      <c r="F269" s="6" t="s">
        <v>7</v>
      </c>
    </row>
    <row r="270" spans="1:6" x14ac:dyDescent="0.25">
      <c r="A270" s="6" t="str">
        <f t="shared" si="7"/>
        <v>20058Semana 7</v>
      </c>
      <c r="B270" s="6">
        <v>20058</v>
      </c>
      <c r="C270" s="6" t="s">
        <v>55</v>
      </c>
      <c r="D270" s="6">
        <v>0</v>
      </c>
      <c r="E270" s="6">
        <f t="shared" si="8"/>
        <v>0</v>
      </c>
      <c r="F270" s="6" t="s">
        <v>7</v>
      </c>
    </row>
    <row r="271" spans="1:6" x14ac:dyDescent="0.25">
      <c r="A271" s="6" t="str">
        <f t="shared" ref="A271:A338" si="9">B271&amp;F271</f>
        <v>20098Semana 7</v>
      </c>
      <c r="B271" s="6">
        <v>20098</v>
      </c>
      <c r="C271" s="6" t="s">
        <v>57</v>
      </c>
      <c r="D271" s="6">
        <v>0</v>
      </c>
      <c r="E271" s="6">
        <f t="shared" si="8"/>
        <v>0</v>
      </c>
      <c r="F271" s="6" t="s">
        <v>7</v>
      </c>
    </row>
    <row r="272" spans="1:6" x14ac:dyDescent="0.25">
      <c r="A272" s="6" t="str">
        <f t="shared" si="9"/>
        <v>20109Semana 7</v>
      </c>
      <c r="B272" s="6">
        <v>20109</v>
      </c>
      <c r="C272" s="6" t="s">
        <v>59</v>
      </c>
      <c r="D272" s="6">
        <v>0</v>
      </c>
      <c r="E272" s="6">
        <f t="shared" si="8"/>
        <v>0</v>
      </c>
      <c r="F272" s="6" t="s">
        <v>7</v>
      </c>
    </row>
    <row r="273" spans="1:6" x14ac:dyDescent="0.25">
      <c r="A273" s="6" t="str">
        <f t="shared" si="9"/>
        <v>20116Semana 7</v>
      </c>
      <c r="B273" s="6">
        <v>20116</v>
      </c>
      <c r="C273" s="6" t="s">
        <v>60</v>
      </c>
      <c r="D273" s="6">
        <v>0</v>
      </c>
      <c r="E273" s="6">
        <f t="shared" si="8"/>
        <v>0</v>
      </c>
      <c r="F273" s="6" t="s">
        <v>7</v>
      </c>
    </row>
    <row r="274" spans="1:6" x14ac:dyDescent="0.25">
      <c r="A274" s="6" t="str">
        <f t="shared" si="9"/>
        <v>20163Semana 7</v>
      </c>
      <c r="B274" s="6">
        <v>20163</v>
      </c>
      <c r="C274" s="6" t="s">
        <v>64</v>
      </c>
      <c r="D274" s="6">
        <v>0</v>
      </c>
      <c r="E274" s="6">
        <f t="shared" si="8"/>
        <v>0</v>
      </c>
      <c r="F274" s="6" t="s">
        <v>7</v>
      </c>
    </row>
    <row r="275" spans="1:6" x14ac:dyDescent="0.25">
      <c r="A275" s="6" t="str">
        <f t="shared" si="9"/>
        <v>20171Semana 7</v>
      </c>
      <c r="B275" s="6">
        <v>20171</v>
      </c>
      <c r="C275" s="6" t="s">
        <v>66</v>
      </c>
      <c r="D275" s="6">
        <v>0</v>
      </c>
      <c r="E275" s="6">
        <f t="shared" si="8"/>
        <v>0</v>
      </c>
      <c r="F275" s="6" t="s">
        <v>7</v>
      </c>
    </row>
    <row r="276" spans="1:6" x14ac:dyDescent="0.25">
      <c r="A276" s="6" t="str">
        <f t="shared" si="9"/>
        <v>20177Semana 7</v>
      </c>
      <c r="B276" s="6">
        <v>20177</v>
      </c>
      <c r="C276" s="6" t="s">
        <v>67</v>
      </c>
      <c r="D276" s="6">
        <v>0</v>
      </c>
      <c r="E276" s="6">
        <f t="shared" si="8"/>
        <v>0</v>
      </c>
      <c r="F276" s="6" t="s">
        <v>7</v>
      </c>
    </row>
    <row r="277" spans="1:6" x14ac:dyDescent="0.25">
      <c r="A277" s="6" t="str">
        <f t="shared" si="9"/>
        <v>20206Semana 7</v>
      </c>
      <c r="B277" s="6">
        <v>20206</v>
      </c>
      <c r="C277" s="6" t="s">
        <v>70</v>
      </c>
      <c r="D277" s="6">
        <v>0</v>
      </c>
      <c r="E277" s="6">
        <f t="shared" si="8"/>
        <v>0</v>
      </c>
      <c r="F277" s="6" t="s">
        <v>7</v>
      </c>
    </row>
    <row r="278" spans="1:6" x14ac:dyDescent="0.25">
      <c r="A278" s="6" t="str">
        <f t="shared" si="9"/>
        <v>20234Semana 7</v>
      </c>
      <c r="B278" s="6">
        <v>20234</v>
      </c>
      <c r="C278" s="6" t="s">
        <v>73</v>
      </c>
      <c r="D278" s="6">
        <v>0</v>
      </c>
      <c r="E278" s="6">
        <f t="shared" si="8"/>
        <v>0</v>
      </c>
      <c r="F278" s="6" t="s">
        <v>7</v>
      </c>
    </row>
    <row r="279" spans="1:6" x14ac:dyDescent="0.25">
      <c r="A279" s="6" t="str">
        <f t="shared" si="9"/>
        <v>20244Semana 7</v>
      </c>
      <c r="B279" s="6">
        <v>20244</v>
      </c>
      <c r="C279" s="6" t="s">
        <v>74</v>
      </c>
      <c r="D279" s="6">
        <v>0</v>
      </c>
      <c r="E279" s="6">
        <f t="shared" si="8"/>
        <v>0</v>
      </c>
      <c r="F279" s="6" t="s">
        <v>7</v>
      </c>
    </row>
    <row r="280" spans="1:6" x14ac:dyDescent="0.25">
      <c r="A280" s="6" t="str">
        <f t="shared" si="9"/>
        <v>20249Semana 7</v>
      </c>
      <c r="B280" s="6">
        <v>20249</v>
      </c>
      <c r="C280" s="6" t="s">
        <v>75</v>
      </c>
      <c r="D280" s="6">
        <v>0</v>
      </c>
      <c r="E280" s="6">
        <f t="shared" si="8"/>
        <v>0</v>
      </c>
      <c r="F280" s="6" t="s">
        <v>7</v>
      </c>
    </row>
    <row r="281" spans="1:6" x14ac:dyDescent="0.25">
      <c r="A281" s="6" t="str">
        <f t="shared" si="9"/>
        <v>20326Semana 7</v>
      </c>
      <c r="B281" s="6">
        <v>20326</v>
      </c>
      <c r="C281" s="6" t="s">
        <v>80</v>
      </c>
      <c r="D281" s="6">
        <v>0</v>
      </c>
      <c r="E281" s="6">
        <f t="shared" si="8"/>
        <v>0</v>
      </c>
      <c r="F281" s="6" t="s">
        <v>7</v>
      </c>
    </row>
    <row r="282" spans="1:6" x14ac:dyDescent="0.25">
      <c r="A282" s="6" t="str">
        <f t="shared" si="9"/>
        <v>20374Semana 7</v>
      </c>
      <c r="B282" s="6">
        <v>20374</v>
      </c>
      <c r="C282" s="6" t="s">
        <v>85</v>
      </c>
      <c r="D282" s="6">
        <v>0</v>
      </c>
      <c r="E282" s="6">
        <f t="shared" si="8"/>
        <v>0</v>
      </c>
      <c r="F282" s="6" t="str">
        <f>F281</f>
        <v>Semana 7</v>
      </c>
    </row>
    <row r="283" spans="1:6" x14ac:dyDescent="0.25">
      <c r="A283" s="6" t="str">
        <f t="shared" si="9"/>
        <v>20406Semana 7</v>
      </c>
      <c r="B283" s="6">
        <v>20406</v>
      </c>
      <c r="C283" s="6" t="s">
        <v>86</v>
      </c>
      <c r="D283" s="6">
        <v>0</v>
      </c>
      <c r="E283" s="6">
        <f t="shared" si="8"/>
        <v>0</v>
      </c>
      <c r="F283" s="6" t="s">
        <v>7</v>
      </c>
    </row>
    <row r="284" spans="1:6" x14ac:dyDescent="0.25">
      <c r="A284" s="6" t="str">
        <f t="shared" si="9"/>
        <v>20425Semana 7</v>
      </c>
      <c r="B284" s="6">
        <v>20425</v>
      </c>
      <c r="C284" s="6" t="s">
        <v>89</v>
      </c>
      <c r="D284" s="6">
        <v>0</v>
      </c>
      <c r="E284" s="6">
        <f t="shared" si="8"/>
        <v>0</v>
      </c>
      <c r="F284" s="6" t="s">
        <v>7</v>
      </c>
    </row>
    <row r="285" spans="1:6" x14ac:dyDescent="0.25">
      <c r="A285" s="6" t="str">
        <f t="shared" si="9"/>
        <v>20431Semana 7</v>
      </c>
      <c r="B285" s="6">
        <v>20431</v>
      </c>
      <c r="C285" s="6" t="s">
        <v>90</v>
      </c>
      <c r="D285" s="6">
        <v>0</v>
      </c>
      <c r="E285" s="6">
        <f t="shared" si="8"/>
        <v>0</v>
      </c>
      <c r="F285" s="6" t="s">
        <v>7</v>
      </c>
    </row>
    <row r="286" spans="1:6" x14ac:dyDescent="0.25">
      <c r="A286" s="6" t="str">
        <f t="shared" si="9"/>
        <v>20434Semana 7</v>
      </c>
      <c r="B286" s="6">
        <v>20434</v>
      </c>
      <c r="C286" s="6" t="s">
        <v>91</v>
      </c>
      <c r="D286" s="6">
        <v>0</v>
      </c>
      <c r="E286" s="6">
        <f t="shared" si="8"/>
        <v>0</v>
      </c>
      <c r="F286" s="6" t="s">
        <v>7</v>
      </c>
    </row>
    <row r="287" spans="1:6" x14ac:dyDescent="0.25">
      <c r="A287" s="6" t="str">
        <f t="shared" si="9"/>
        <v>20438Semana 7</v>
      </c>
      <c r="B287" s="6">
        <v>20438</v>
      </c>
      <c r="C287" s="6" t="s">
        <v>93</v>
      </c>
      <c r="D287" s="6">
        <v>0</v>
      </c>
      <c r="E287" s="6">
        <f t="shared" si="8"/>
        <v>0</v>
      </c>
      <c r="F287" s="6" t="str">
        <f>F286</f>
        <v>Semana 7</v>
      </c>
    </row>
    <row r="288" spans="1:6" x14ac:dyDescent="0.25">
      <c r="A288" s="6" t="str">
        <f t="shared" si="9"/>
        <v>20545Semana 7</v>
      </c>
      <c r="B288" s="6">
        <v>20545</v>
      </c>
      <c r="C288" s="6" t="s">
        <v>99</v>
      </c>
      <c r="D288" s="6">
        <v>0</v>
      </c>
      <c r="E288" s="6">
        <f t="shared" si="8"/>
        <v>0</v>
      </c>
      <c r="F288" s="6" t="s">
        <v>7</v>
      </c>
    </row>
    <row r="289" spans="1:6" x14ac:dyDescent="0.25">
      <c r="A289" s="6" t="str">
        <f t="shared" si="9"/>
        <v>20558Semana 7</v>
      </c>
      <c r="B289" s="6">
        <v>20558</v>
      </c>
      <c r="C289" s="6" t="s">
        <v>102</v>
      </c>
      <c r="D289" s="6">
        <v>0</v>
      </c>
      <c r="E289" s="6">
        <f t="shared" si="8"/>
        <v>0</v>
      </c>
      <c r="F289" s="6" t="s">
        <v>7</v>
      </c>
    </row>
    <row r="290" spans="1:6" x14ac:dyDescent="0.25">
      <c r="A290" s="6" t="str">
        <f t="shared" si="9"/>
        <v>21010Semana 7</v>
      </c>
      <c r="B290" s="6">
        <v>21010</v>
      </c>
      <c r="C290" s="6" t="s">
        <v>40</v>
      </c>
      <c r="D290" s="6">
        <v>0</v>
      </c>
      <c r="E290" s="6">
        <f t="shared" si="8"/>
        <v>0</v>
      </c>
      <c r="F290" s="6" t="s">
        <v>7</v>
      </c>
    </row>
    <row r="291" spans="1:6" x14ac:dyDescent="0.25">
      <c r="A291" s="6" t="str">
        <f t="shared" si="9"/>
        <v>21013Semana 7</v>
      </c>
      <c r="B291" s="6">
        <v>21013</v>
      </c>
      <c r="C291" s="6" t="s">
        <v>42</v>
      </c>
      <c r="D291" s="6">
        <v>0</v>
      </c>
      <c r="E291" s="6">
        <f t="shared" si="8"/>
        <v>0</v>
      </c>
      <c r="F291" s="6" t="s">
        <v>7</v>
      </c>
    </row>
    <row r="292" spans="1:6" x14ac:dyDescent="0.25">
      <c r="A292" s="6" t="str">
        <f t="shared" si="9"/>
        <v>21027Semana 7</v>
      </c>
      <c r="B292" s="6">
        <v>21027</v>
      </c>
      <c r="C292" s="6" t="s">
        <v>43</v>
      </c>
      <c r="D292" s="6">
        <v>0</v>
      </c>
      <c r="E292" s="6">
        <f t="shared" si="8"/>
        <v>0</v>
      </c>
      <c r="F292" s="6" t="s">
        <v>7</v>
      </c>
    </row>
    <row r="293" spans="1:6" x14ac:dyDescent="0.25">
      <c r="A293" s="6" t="str">
        <f t="shared" si="9"/>
        <v>21035Semana 7</v>
      </c>
      <c r="B293" s="6">
        <v>21035</v>
      </c>
      <c r="C293" s="6" t="s">
        <v>48</v>
      </c>
      <c r="D293" s="6">
        <v>0</v>
      </c>
      <c r="E293" s="6">
        <f t="shared" si="8"/>
        <v>0</v>
      </c>
      <c r="F293" s="6" t="s">
        <v>7</v>
      </c>
    </row>
    <row r="294" spans="1:6" x14ac:dyDescent="0.25">
      <c r="A294" s="6" t="str">
        <f t="shared" si="9"/>
        <v>21046Semana 7</v>
      </c>
      <c r="B294" s="6">
        <v>21046</v>
      </c>
      <c r="C294" s="6" t="s">
        <v>44</v>
      </c>
      <c r="D294" s="6">
        <v>0</v>
      </c>
      <c r="E294" s="6">
        <f t="shared" si="8"/>
        <v>0</v>
      </c>
      <c r="F294" s="6" t="s">
        <v>7</v>
      </c>
    </row>
    <row r="295" spans="1:6" x14ac:dyDescent="0.25">
      <c r="A295" s="6" t="str">
        <f t="shared" si="9"/>
        <v>21061Semana 7</v>
      </c>
      <c r="B295" s="6">
        <v>21061</v>
      </c>
      <c r="C295" s="6" t="s">
        <v>51</v>
      </c>
      <c r="D295" s="6">
        <v>0</v>
      </c>
      <c r="E295" s="6">
        <f t="shared" si="8"/>
        <v>0</v>
      </c>
      <c r="F295" s="6" t="s">
        <v>7</v>
      </c>
    </row>
    <row r="296" spans="1:6" x14ac:dyDescent="0.25">
      <c r="A296" s="6" t="str">
        <f t="shared" si="9"/>
        <v>21103Semana 7</v>
      </c>
      <c r="B296" s="6">
        <v>21103</v>
      </c>
      <c r="C296" s="6" t="s">
        <v>56</v>
      </c>
      <c r="D296" s="6">
        <v>0</v>
      </c>
      <c r="E296" s="6">
        <f t="shared" si="8"/>
        <v>0</v>
      </c>
      <c r="F296" s="6" t="s">
        <v>7</v>
      </c>
    </row>
    <row r="297" spans="1:6" x14ac:dyDescent="0.25">
      <c r="A297" s="6" t="str">
        <f t="shared" si="9"/>
        <v>21120Semana 7</v>
      </c>
      <c r="B297" s="6">
        <v>21120</v>
      </c>
      <c r="C297" s="6" t="s">
        <v>58</v>
      </c>
      <c r="D297" s="6">
        <v>0</v>
      </c>
      <c r="E297" s="6">
        <f t="shared" si="8"/>
        <v>0</v>
      </c>
      <c r="F297" s="6" t="s">
        <v>7</v>
      </c>
    </row>
    <row r="298" spans="1:6" x14ac:dyDescent="0.25">
      <c r="A298" s="6" t="str">
        <f t="shared" si="9"/>
        <v>21124Semana 7</v>
      </c>
      <c r="B298" s="6">
        <v>21124</v>
      </c>
      <c r="C298" s="6" t="s">
        <v>63</v>
      </c>
      <c r="D298" s="6">
        <v>0</v>
      </c>
      <c r="E298" s="6">
        <f t="shared" si="8"/>
        <v>0</v>
      </c>
      <c r="F298" s="6" t="s">
        <v>7</v>
      </c>
    </row>
    <row r="299" spans="1:6" x14ac:dyDescent="0.25">
      <c r="A299" s="6" t="str">
        <f t="shared" si="9"/>
        <v>21129Semana 7</v>
      </c>
      <c r="B299" s="6">
        <v>21129</v>
      </c>
      <c r="C299" s="6" t="s">
        <v>65</v>
      </c>
      <c r="D299" s="6">
        <v>0</v>
      </c>
      <c r="E299" s="6">
        <f t="shared" si="8"/>
        <v>0</v>
      </c>
      <c r="F299" s="6" t="s">
        <v>7</v>
      </c>
    </row>
    <row r="300" spans="1:6" x14ac:dyDescent="0.25">
      <c r="A300" s="6" t="str">
        <f t="shared" si="9"/>
        <v>21145Semana 7</v>
      </c>
      <c r="B300" s="6">
        <v>21145</v>
      </c>
      <c r="C300" s="6" t="s">
        <v>82</v>
      </c>
      <c r="D300" s="6">
        <v>0</v>
      </c>
      <c r="E300" s="6">
        <f t="shared" si="8"/>
        <v>0</v>
      </c>
      <c r="F300" s="6" t="s">
        <v>7</v>
      </c>
    </row>
    <row r="301" spans="1:6" x14ac:dyDescent="0.25">
      <c r="A301" s="6" t="str">
        <f t="shared" si="9"/>
        <v>21149Semana 7</v>
      </c>
      <c r="B301" s="6">
        <v>21149</v>
      </c>
      <c r="C301" s="6" t="s">
        <v>94</v>
      </c>
      <c r="D301" s="6">
        <v>0</v>
      </c>
      <c r="E301" s="6">
        <f t="shared" si="8"/>
        <v>0</v>
      </c>
      <c r="F301" s="6" t="s">
        <v>7</v>
      </c>
    </row>
    <row r="302" spans="1:6" x14ac:dyDescent="0.25">
      <c r="A302" s="6" t="str">
        <f t="shared" si="9"/>
        <v>21156Semana 7</v>
      </c>
      <c r="B302" s="6">
        <v>21156</v>
      </c>
      <c r="C302" s="6" t="s">
        <v>98</v>
      </c>
      <c r="D302" s="6">
        <v>0</v>
      </c>
      <c r="E302" s="6">
        <f t="shared" ref="E302:E365" si="10">D302-D258</f>
        <v>0</v>
      </c>
      <c r="F302" s="6" t="s">
        <v>7</v>
      </c>
    </row>
    <row r="303" spans="1:6" x14ac:dyDescent="0.25">
      <c r="A303" s="6" t="str">
        <f t="shared" si="9"/>
        <v>21161Semana 7</v>
      </c>
      <c r="B303" s="6">
        <v>21161</v>
      </c>
      <c r="C303" s="6" t="s">
        <v>100</v>
      </c>
      <c r="D303" s="6">
        <v>0</v>
      </c>
      <c r="E303" s="6">
        <f t="shared" si="10"/>
        <v>0</v>
      </c>
      <c r="F303" s="6" t="s">
        <v>7</v>
      </c>
    </row>
    <row r="304" spans="1:6" x14ac:dyDescent="0.25">
      <c r="A304" s="6" t="str">
        <f t="shared" si="9"/>
        <v>21177Semana 7</v>
      </c>
      <c r="B304" s="6">
        <v>21177</v>
      </c>
      <c r="C304" s="6" t="s">
        <v>101</v>
      </c>
      <c r="D304" s="6">
        <v>0</v>
      </c>
      <c r="E304" s="6">
        <f t="shared" si="10"/>
        <v>0</v>
      </c>
      <c r="F304" s="6" t="s">
        <v>7</v>
      </c>
    </row>
    <row r="305" spans="1:6" x14ac:dyDescent="0.25">
      <c r="A305" s="6" t="str">
        <f t="shared" si="9"/>
        <v>21195Semana 7</v>
      </c>
      <c r="B305" s="6">
        <v>21195</v>
      </c>
      <c r="C305" s="6" t="s">
        <v>103</v>
      </c>
      <c r="D305" s="6">
        <v>0</v>
      </c>
      <c r="E305" s="6">
        <f t="shared" si="10"/>
        <v>0</v>
      </c>
      <c r="F305" s="6" t="s">
        <v>7</v>
      </c>
    </row>
    <row r="306" spans="1:6" x14ac:dyDescent="0.25">
      <c r="A306" s="6" t="str">
        <f t="shared" si="9"/>
        <v>21205Semana 7</v>
      </c>
      <c r="B306" s="6">
        <v>21205</v>
      </c>
      <c r="C306" s="6" t="s">
        <v>104</v>
      </c>
      <c r="D306" s="6">
        <v>0</v>
      </c>
      <c r="E306" s="6">
        <f t="shared" si="10"/>
        <v>0</v>
      </c>
      <c r="F306" s="6" t="s">
        <v>7</v>
      </c>
    </row>
    <row r="307" spans="1:6" x14ac:dyDescent="0.25">
      <c r="A307" s="6" t="str">
        <f t="shared" si="9"/>
        <v>21209Semana 7</v>
      </c>
      <c r="B307" s="6">
        <v>21209</v>
      </c>
      <c r="C307" s="6" t="s">
        <v>105</v>
      </c>
      <c r="D307" s="6">
        <v>0</v>
      </c>
      <c r="E307" s="6">
        <f t="shared" si="10"/>
        <v>0</v>
      </c>
      <c r="F307" s="6" t="s">
        <v>7</v>
      </c>
    </row>
    <row r="308" spans="1:6" x14ac:dyDescent="0.25">
      <c r="A308" s="6" t="str">
        <f t="shared" si="9"/>
        <v>21214Semana 7</v>
      </c>
      <c r="B308" s="6">
        <v>21214</v>
      </c>
      <c r="C308" s="6" t="s">
        <v>106</v>
      </c>
      <c r="D308" s="6">
        <v>0</v>
      </c>
      <c r="E308" s="6">
        <f t="shared" si="10"/>
        <v>0</v>
      </c>
      <c r="F308" s="6" t="s">
        <v>7</v>
      </c>
    </row>
    <row r="309" spans="1:6" x14ac:dyDescent="0.25">
      <c r="A309" s="6" t="str">
        <f t="shared" si="9"/>
        <v>21217Semana 7</v>
      </c>
      <c r="B309" s="6">
        <v>21217</v>
      </c>
      <c r="C309" s="6" t="s">
        <v>107</v>
      </c>
      <c r="D309" s="6">
        <v>0</v>
      </c>
      <c r="E309" s="6">
        <f t="shared" si="10"/>
        <v>0</v>
      </c>
      <c r="F309" s="6" t="s">
        <v>7</v>
      </c>
    </row>
    <row r="310" spans="1:6" x14ac:dyDescent="0.25">
      <c r="A310" s="3" t="str">
        <f t="shared" si="9"/>
        <v>20024Semana 8</v>
      </c>
      <c r="B310" s="3">
        <v>20024</v>
      </c>
      <c r="C310" s="3" t="s">
        <v>50</v>
      </c>
      <c r="D310" s="3">
        <v>0</v>
      </c>
      <c r="E310" s="3">
        <f t="shared" si="10"/>
        <v>0</v>
      </c>
      <c r="F310" s="3" t="s">
        <v>8</v>
      </c>
    </row>
    <row r="311" spans="1:6" x14ac:dyDescent="0.25">
      <c r="A311" s="3" t="str">
        <f t="shared" si="9"/>
        <v>20027Semana 8</v>
      </c>
      <c r="B311" s="3">
        <v>20027</v>
      </c>
      <c r="C311" s="3" t="s">
        <v>46</v>
      </c>
      <c r="D311" s="3">
        <v>0</v>
      </c>
      <c r="E311" s="3">
        <f t="shared" si="10"/>
        <v>0</v>
      </c>
      <c r="F311" s="3" t="s">
        <v>8</v>
      </c>
    </row>
    <row r="312" spans="1:6" x14ac:dyDescent="0.25">
      <c r="A312" s="3" t="str">
        <f t="shared" si="9"/>
        <v>20029Semana 8</v>
      </c>
      <c r="B312" s="3">
        <v>20029</v>
      </c>
      <c r="C312" s="3" t="s">
        <v>52</v>
      </c>
      <c r="D312" s="3">
        <v>0</v>
      </c>
      <c r="E312" s="3">
        <f t="shared" si="10"/>
        <v>0</v>
      </c>
      <c r="F312" s="3" t="s">
        <v>8</v>
      </c>
    </row>
    <row r="313" spans="1:6" x14ac:dyDescent="0.25">
      <c r="A313" s="3" t="str">
        <f t="shared" si="9"/>
        <v>20041Semana 8</v>
      </c>
      <c r="B313" s="3">
        <v>20041</v>
      </c>
      <c r="C313" s="3" t="s">
        <v>54</v>
      </c>
      <c r="D313" s="3">
        <v>0</v>
      </c>
      <c r="E313" s="3">
        <f t="shared" si="10"/>
        <v>0</v>
      </c>
      <c r="F313" s="3" t="s">
        <v>8</v>
      </c>
    </row>
    <row r="314" spans="1:6" x14ac:dyDescent="0.25">
      <c r="A314" s="3" t="str">
        <f t="shared" si="9"/>
        <v>20058Semana 8</v>
      </c>
      <c r="B314" s="3">
        <v>20058</v>
      </c>
      <c r="C314" s="3" t="s">
        <v>55</v>
      </c>
      <c r="D314" s="3">
        <v>0</v>
      </c>
      <c r="E314" s="3">
        <f t="shared" si="10"/>
        <v>0</v>
      </c>
      <c r="F314" s="3" t="s">
        <v>8</v>
      </c>
    </row>
    <row r="315" spans="1:6" x14ac:dyDescent="0.25">
      <c r="A315" s="3" t="str">
        <f t="shared" si="9"/>
        <v>20098Semana 8</v>
      </c>
      <c r="B315" s="3">
        <v>20098</v>
      </c>
      <c r="C315" s="3" t="s">
        <v>57</v>
      </c>
      <c r="D315" s="3">
        <v>0</v>
      </c>
      <c r="E315" s="3">
        <f t="shared" si="10"/>
        <v>0</v>
      </c>
      <c r="F315" s="3" t="s">
        <v>8</v>
      </c>
    </row>
    <row r="316" spans="1:6" x14ac:dyDescent="0.25">
      <c r="A316" s="3" t="str">
        <f t="shared" si="9"/>
        <v>20109Semana 8</v>
      </c>
      <c r="B316" s="3">
        <v>20109</v>
      </c>
      <c r="C316" s="3" t="s">
        <v>59</v>
      </c>
      <c r="D316" s="3">
        <v>0</v>
      </c>
      <c r="E316" s="3">
        <f t="shared" si="10"/>
        <v>0</v>
      </c>
      <c r="F316" s="3" t="s">
        <v>8</v>
      </c>
    </row>
    <row r="317" spans="1:6" x14ac:dyDescent="0.25">
      <c r="A317" s="3" t="str">
        <f t="shared" si="9"/>
        <v>20116Semana 8</v>
      </c>
      <c r="B317" s="3">
        <v>20116</v>
      </c>
      <c r="C317" s="3" t="s">
        <v>60</v>
      </c>
      <c r="D317" s="3">
        <v>0</v>
      </c>
      <c r="E317" s="3">
        <f t="shared" si="10"/>
        <v>0</v>
      </c>
      <c r="F317" s="3" t="s">
        <v>8</v>
      </c>
    </row>
    <row r="318" spans="1:6" x14ac:dyDescent="0.25">
      <c r="A318" s="3" t="str">
        <f t="shared" si="9"/>
        <v>20163Semana 8</v>
      </c>
      <c r="B318" s="3">
        <v>20163</v>
      </c>
      <c r="C318" s="3" t="s">
        <v>64</v>
      </c>
      <c r="D318" s="3">
        <v>0</v>
      </c>
      <c r="E318" s="3">
        <f t="shared" si="10"/>
        <v>0</v>
      </c>
      <c r="F318" s="3" t="s">
        <v>8</v>
      </c>
    </row>
    <row r="319" spans="1:6" x14ac:dyDescent="0.25">
      <c r="A319" s="3" t="str">
        <f t="shared" si="9"/>
        <v>20171Semana 8</v>
      </c>
      <c r="B319" s="3">
        <v>20171</v>
      </c>
      <c r="C319" s="3" t="s">
        <v>66</v>
      </c>
      <c r="D319" s="3">
        <v>0</v>
      </c>
      <c r="E319" s="3">
        <f t="shared" si="10"/>
        <v>0</v>
      </c>
      <c r="F319" s="3" t="s">
        <v>8</v>
      </c>
    </row>
    <row r="320" spans="1:6" x14ac:dyDescent="0.25">
      <c r="A320" s="3" t="str">
        <f t="shared" si="9"/>
        <v>20177Semana 8</v>
      </c>
      <c r="B320" s="3">
        <v>20177</v>
      </c>
      <c r="C320" s="3" t="s">
        <v>67</v>
      </c>
      <c r="D320" s="3">
        <v>0</v>
      </c>
      <c r="E320" s="3">
        <f t="shared" si="10"/>
        <v>0</v>
      </c>
      <c r="F320" s="3" t="s">
        <v>8</v>
      </c>
    </row>
    <row r="321" spans="1:6" x14ac:dyDescent="0.25">
      <c r="A321" s="3" t="str">
        <f t="shared" si="9"/>
        <v>20206Semana 8</v>
      </c>
      <c r="B321" s="3">
        <v>20206</v>
      </c>
      <c r="C321" s="3" t="s">
        <v>70</v>
      </c>
      <c r="D321" s="3">
        <v>0</v>
      </c>
      <c r="E321" s="3">
        <f t="shared" si="10"/>
        <v>0</v>
      </c>
      <c r="F321" s="3" t="s">
        <v>8</v>
      </c>
    </row>
    <row r="322" spans="1:6" x14ac:dyDescent="0.25">
      <c r="A322" s="3" t="str">
        <f t="shared" si="9"/>
        <v>20234Semana 8</v>
      </c>
      <c r="B322" s="3">
        <v>20234</v>
      </c>
      <c r="C322" s="3" t="s">
        <v>73</v>
      </c>
      <c r="D322" s="3">
        <v>0</v>
      </c>
      <c r="E322" s="3">
        <f t="shared" si="10"/>
        <v>0</v>
      </c>
      <c r="F322" s="3" t="s">
        <v>8</v>
      </c>
    </row>
    <row r="323" spans="1:6" x14ac:dyDescent="0.25">
      <c r="A323" s="3" t="str">
        <f t="shared" si="9"/>
        <v>20244Semana 8</v>
      </c>
      <c r="B323" s="3">
        <v>20244</v>
      </c>
      <c r="C323" s="3" t="s">
        <v>74</v>
      </c>
      <c r="D323" s="3">
        <v>0</v>
      </c>
      <c r="E323" s="3">
        <f t="shared" si="10"/>
        <v>0</v>
      </c>
      <c r="F323" s="3" t="s">
        <v>8</v>
      </c>
    </row>
    <row r="324" spans="1:6" x14ac:dyDescent="0.25">
      <c r="A324" s="3" t="str">
        <f t="shared" si="9"/>
        <v>20249Semana 8</v>
      </c>
      <c r="B324" s="3">
        <v>20249</v>
      </c>
      <c r="C324" s="3" t="s">
        <v>75</v>
      </c>
      <c r="D324" s="3">
        <v>0</v>
      </c>
      <c r="E324" s="3">
        <f t="shared" si="10"/>
        <v>0</v>
      </c>
      <c r="F324" s="3" t="s">
        <v>8</v>
      </c>
    </row>
    <row r="325" spans="1:6" x14ac:dyDescent="0.25">
      <c r="A325" s="3" t="str">
        <f t="shared" si="9"/>
        <v>20326Semana 8</v>
      </c>
      <c r="B325" s="3">
        <v>20326</v>
      </c>
      <c r="C325" s="3" t="s">
        <v>80</v>
      </c>
      <c r="D325" s="3">
        <v>0</v>
      </c>
      <c r="E325" s="3">
        <f t="shared" si="10"/>
        <v>0</v>
      </c>
      <c r="F325" s="3" t="s">
        <v>8</v>
      </c>
    </row>
    <row r="326" spans="1:6" x14ac:dyDescent="0.25">
      <c r="A326" s="3" t="str">
        <f t="shared" si="9"/>
        <v>20374Semana 8</v>
      </c>
      <c r="B326" s="3">
        <v>20374</v>
      </c>
      <c r="C326" s="3" t="s">
        <v>85</v>
      </c>
      <c r="D326" s="3">
        <v>0</v>
      </c>
      <c r="E326" s="3">
        <f t="shared" si="10"/>
        <v>0</v>
      </c>
      <c r="F326" s="3" t="str">
        <f>F325</f>
        <v>Semana 8</v>
      </c>
    </row>
    <row r="327" spans="1:6" x14ac:dyDescent="0.25">
      <c r="A327" s="3" t="str">
        <f t="shared" si="9"/>
        <v>20406Semana 8</v>
      </c>
      <c r="B327" s="3">
        <v>20406</v>
      </c>
      <c r="C327" s="3" t="s">
        <v>86</v>
      </c>
      <c r="D327" s="3">
        <v>0</v>
      </c>
      <c r="E327" s="3">
        <f t="shared" si="10"/>
        <v>0</v>
      </c>
      <c r="F327" s="3" t="s">
        <v>8</v>
      </c>
    </row>
    <row r="328" spans="1:6" x14ac:dyDescent="0.25">
      <c r="A328" s="3" t="str">
        <f t="shared" si="9"/>
        <v>20425Semana 8</v>
      </c>
      <c r="B328" s="3">
        <v>20425</v>
      </c>
      <c r="C328" s="3" t="s">
        <v>89</v>
      </c>
      <c r="D328" s="3">
        <v>0</v>
      </c>
      <c r="E328" s="3">
        <f t="shared" si="10"/>
        <v>0</v>
      </c>
      <c r="F328" s="3" t="s">
        <v>8</v>
      </c>
    </row>
    <row r="329" spans="1:6" x14ac:dyDescent="0.25">
      <c r="A329" s="3" t="str">
        <f t="shared" si="9"/>
        <v>20431Semana 8</v>
      </c>
      <c r="B329" s="3">
        <v>20431</v>
      </c>
      <c r="C329" s="3" t="s">
        <v>90</v>
      </c>
      <c r="D329" s="3">
        <v>0</v>
      </c>
      <c r="E329" s="3">
        <f t="shared" si="10"/>
        <v>0</v>
      </c>
      <c r="F329" s="3" t="s">
        <v>8</v>
      </c>
    </row>
    <row r="330" spans="1:6" x14ac:dyDescent="0.25">
      <c r="A330" s="3" t="str">
        <f t="shared" si="9"/>
        <v>20434Semana 8</v>
      </c>
      <c r="B330" s="3">
        <v>20434</v>
      </c>
      <c r="C330" s="3" t="s">
        <v>91</v>
      </c>
      <c r="D330" s="3">
        <v>0</v>
      </c>
      <c r="E330" s="3">
        <f t="shared" si="10"/>
        <v>0</v>
      </c>
      <c r="F330" s="3" t="s">
        <v>8</v>
      </c>
    </row>
    <row r="331" spans="1:6" x14ac:dyDescent="0.25">
      <c r="A331" s="3" t="str">
        <f t="shared" si="9"/>
        <v>20438Semana 8</v>
      </c>
      <c r="B331" s="3">
        <v>20438</v>
      </c>
      <c r="C331" s="3" t="s">
        <v>93</v>
      </c>
      <c r="D331" s="3">
        <v>0</v>
      </c>
      <c r="E331" s="3">
        <f t="shared" si="10"/>
        <v>0</v>
      </c>
      <c r="F331" s="3" t="str">
        <f>F330</f>
        <v>Semana 8</v>
      </c>
    </row>
    <row r="332" spans="1:6" x14ac:dyDescent="0.25">
      <c r="A332" s="3" t="str">
        <f t="shared" si="9"/>
        <v>20545Semana 8</v>
      </c>
      <c r="B332" s="3">
        <v>20545</v>
      </c>
      <c r="C332" s="3" t="s">
        <v>99</v>
      </c>
      <c r="D332" s="3">
        <v>0</v>
      </c>
      <c r="E332" s="3">
        <f t="shared" si="10"/>
        <v>0</v>
      </c>
      <c r="F332" s="3" t="s">
        <v>8</v>
      </c>
    </row>
    <row r="333" spans="1:6" x14ac:dyDescent="0.25">
      <c r="A333" s="3" t="str">
        <f t="shared" si="9"/>
        <v>20558Semana 8</v>
      </c>
      <c r="B333" s="3">
        <v>20558</v>
      </c>
      <c r="C333" s="3" t="s">
        <v>102</v>
      </c>
      <c r="D333" s="3">
        <v>0</v>
      </c>
      <c r="E333" s="3">
        <f t="shared" si="10"/>
        <v>0</v>
      </c>
      <c r="F333" s="3" t="s">
        <v>8</v>
      </c>
    </row>
    <row r="334" spans="1:6" x14ac:dyDescent="0.25">
      <c r="A334" s="3" t="str">
        <f t="shared" si="9"/>
        <v>21010Semana 8</v>
      </c>
      <c r="B334" s="3">
        <v>21010</v>
      </c>
      <c r="C334" s="3" t="s">
        <v>40</v>
      </c>
      <c r="D334" s="3">
        <v>0</v>
      </c>
      <c r="E334" s="3">
        <f t="shared" si="10"/>
        <v>0</v>
      </c>
      <c r="F334" s="3" t="s">
        <v>8</v>
      </c>
    </row>
    <row r="335" spans="1:6" x14ac:dyDescent="0.25">
      <c r="A335" s="3" t="str">
        <f t="shared" si="9"/>
        <v>21013Semana 8</v>
      </c>
      <c r="B335" s="3">
        <v>21013</v>
      </c>
      <c r="C335" s="3" t="s">
        <v>42</v>
      </c>
      <c r="D335" s="3">
        <v>0</v>
      </c>
      <c r="E335" s="3">
        <f t="shared" si="10"/>
        <v>0</v>
      </c>
      <c r="F335" s="3" t="s">
        <v>8</v>
      </c>
    </row>
    <row r="336" spans="1:6" x14ac:dyDescent="0.25">
      <c r="A336" s="3" t="str">
        <f t="shared" si="9"/>
        <v>21027Semana 8</v>
      </c>
      <c r="B336" s="3">
        <v>21027</v>
      </c>
      <c r="C336" s="3" t="s">
        <v>43</v>
      </c>
      <c r="D336" s="3">
        <v>0</v>
      </c>
      <c r="E336" s="3">
        <f t="shared" si="10"/>
        <v>0</v>
      </c>
      <c r="F336" s="3" t="s">
        <v>8</v>
      </c>
    </row>
    <row r="337" spans="1:6" x14ac:dyDescent="0.25">
      <c r="A337" s="3" t="str">
        <f t="shared" si="9"/>
        <v>21035Semana 8</v>
      </c>
      <c r="B337" s="3">
        <v>21035</v>
      </c>
      <c r="C337" s="3" t="s">
        <v>48</v>
      </c>
      <c r="D337" s="3">
        <v>0</v>
      </c>
      <c r="E337" s="3">
        <f t="shared" si="10"/>
        <v>0</v>
      </c>
      <c r="F337" s="3" t="s">
        <v>8</v>
      </c>
    </row>
    <row r="338" spans="1:6" x14ac:dyDescent="0.25">
      <c r="A338" s="3" t="str">
        <f t="shared" si="9"/>
        <v>21046Semana 8</v>
      </c>
      <c r="B338" s="3">
        <v>21046</v>
      </c>
      <c r="C338" s="3" t="s">
        <v>44</v>
      </c>
      <c r="D338" s="3">
        <v>0</v>
      </c>
      <c r="E338" s="3">
        <f t="shared" si="10"/>
        <v>0</v>
      </c>
      <c r="F338" s="3" t="s">
        <v>8</v>
      </c>
    </row>
    <row r="339" spans="1:6" x14ac:dyDescent="0.25">
      <c r="A339" s="3" t="str">
        <f t="shared" ref="A339:A404" si="11">B339&amp;F339</f>
        <v>21061Semana 8</v>
      </c>
      <c r="B339" s="3">
        <v>21061</v>
      </c>
      <c r="C339" s="3" t="s">
        <v>51</v>
      </c>
      <c r="D339" s="3">
        <v>0</v>
      </c>
      <c r="E339" s="3">
        <f t="shared" si="10"/>
        <v>0</v>
      </c>
      <c r="F339" s="3" t="s">
        <v>8</v>
      </c>
    </row>
    <row r="340" spans="1:6" x14ac:dyDescent="0.25">
      <c r="A340" s="3" t="str">
        <f t="shared" si="11"/>
        <v>21103Semana 8</v>
      </c>
      <c r="B340" s="3">
        <v>21103</v>
      </c>
      <c r="C340" s="3" t="s">
        <v>56</v>
      </c>
      <c r="D340" s="3">
        <v>0</v>
      </c>
      <c r="E340" s="3">
        <f t="shared" si="10"/>
        <v>0</v>
      </c>
      <c r="F340" s="3" t="s">
        <v>8</v>
      </c>
    </row>
    <row r="341" spans="1:6" x14ac:dyDescent="0.25">
      <c r="A341" s="3" t="str">
        <f t="shared" si="11"/>
        <v>21120Semana 8</v>
      </c>
      <c r="B341" s="3">
        <v>21120</v>
      </c>
      <c r="C341" s="3" t="s">
        <v>58</v>
      </c>
      <c r="D341" s="3">
        <v>0</v>
      </c>
      <c r="E341" s="3">
        <f t="shared" si="10"/>
        <v>0</v>
      </c>
      <c r="F341" s="3" t="s">
        <v>8</v>
      </c>
    </row>
    <row r="342" spans="1:6" x14ac:dyDescent="0.25">
      <c r="A342" s="3" t="str">
        <f t="shared" si="11"/>
        <v>21124Semana 8</v>
      </c>
      <c r="B342" s="3">
        <v>21124</v>
      </c>
      <c r="C342" s="3" t="s">
        <v>63</v>
      </c>
      <c r="D342" s="3">
        <v>0</v>
      </c>
      <c r="E342" s="3">
        <f t="shared" si="10"/>
        <v>0</v>
      </c>
      <c r="F342" s="3" t="s">
        <v>8</v>
      </c>
    </row>
    <row r="343" spans="1:6" x14ac:dyDescent="0.25">
      <c r="A343" s="3" t="str">
        <f t="shared" si="11"/>
        <v>21129Semana 8</v>
      </c>
      <c r="B343" s="3">
        <v>21129</v>
      </c>
      <c r="C343" s="3" t="s">
        <v>65</v>
      </c>
      <c r="D343" s="3">
        <v>0</v>
      </c>
      <c r="E343" s="3">
        <f t="shared" si="10"/>
        <v>0</v>
      </c>
      <c r="F343" s="3" t="s">
        <v>8</v>
      </c>
    </row>
    <row r="344" spans="1:6" x14ac:dyDescent="0.25">
      <c r="A344" s="3" t="str">
        <f t="shared" si="11"/>
        <v>21145Semana 8</v>
      </c>
      <c r="B344" s="3">
        <v>21145</v>
      </c>
      <c r="C344" s="3" t="s">
        <v>82</v>
      </c>
      <c r="D344" s="3">
        <v>0</v>
      </c>
      <c r="E344" s="3">
        <f t="shared" si="10"/>
        <v>0</v>
      </c>
      <c r="F344" s="3" t="s">
        <v>8</v>
      </c>
    </row>
    <row r="345" spans="1:6" x14ac:dyDescent="0.25">
      <c r="A345" s="3" t="str">
        <f t="shared" si="11"/>
        <v>21149Semana 8</v>
      </c>
      <c r="B345" s="3">
        <v>21149</v>
      </c>
      <c r="C345" s="3" t="s">
        <v>94</v>
      </c>
      <c r="D345" s="3">
        <v>0</v>
      </c>
      <c r="E345" s="3">
        <f t="shared" si="10"/>
        <v>0</v>
      </c>
      <c r="F345" s="3" t="s">
        <v>8</v>
      </c>
    </row>
    <row r="346" spans="1:6" x14ac:dyDescent="0.25">
      <c r="A346" s="3" t="str">
        <f t="shared" si="11"/>
        <v>21156Semana 8</v>
      </c>
      <c r="B346" s="3">
        <v>21156</v>
      </c>
      <c r="C346" s="3" t="s">
        <v>98</v>
      </c>
      <c r="D346" s="3">
        <v>0</v>
      </c>
      <c r="E346" s="3">
        <f t="shared" si="10"/>
        <v>0</v>
      </c>
      <c r="F346" s="3" t="s">
        <v>8</v>
      </c>
    </row>
    <row r="347" spans="1:6" x14ac:dyDescent="0.25">
      <c r="A347" s="3" t="str">
        <f t="shared" si="11"/>
        <v>21161Semana 8</v>
      </c>
      <c r="B347" s="3">
        <v>21161</v>
      </c>
      <c r="C347" s="3" t="s">
        <v>100</v>
      </c>
      <c r="D347" s="3">
        <v>0</v>
      </c>
      <c r="E347" s="3">
        <f t="shared" si="10"/>
        <v>0</v>
      </c>
      <c r="F347" s="3" t="s">
        <v>8</v>
      </c>
    </row>
    <row r="348" spans="1:6" x14ac:dyDescent="0.25">
      <c r="A348" s="3" t="str">
        <f t="shared" si="11"/>
        <v>21177Semana 8</v>
      </c>
      <c r="B348" s="3">
        <v>21177</v>
      </c>
      <c r="C348" s="3" t="s">
        <v>101</v>
      </c>
      <c r="D348" s="3">
        <v>0</v>
      </c>
      <c r="E348" s="3">
        <f t="shared" si="10"/>
        <v>0</v>
      </c>
      <c r="F348" s="3" t="s">
        <v>8</v>
      </c>
    </row>
    <row r="349" spans="1:6" x14ac:dyDescent="0.25">
      <c r="A349" s="3" t="str">
        <f t="shared" si="11"/>
        <v>21195Semana 8</v>
      </c>
      <c r="B349" s="3">
        <v>21195</v>
      </c>
      <c r="C349" s="3" t="s">
        <v>103</v>
      </c>
      <c r="D349" s="3">
        <v>0</v>
      </c>
      <c r="E349" s="3">
        <f t="shared" si="10"/>
        <v>0</v>
      </c>
      <c r="F349" s="3" t="s">
        <v>8</v>
      </c>
    </row>
    <row r="350" spans="1:6" x14ac:dyDescent="0.25">
      <c r="A350" s="3" t="str">
        <f t="shared" si="11"/>
        <v>21205Semana 8</v>
      </c>
      <c r="B350" s="3">
        <v>21205</v>
      </c>
      <c r="C350" s="3" t="s">
        <v>104</v>
      </c>
      <c r="D350" s="3">
        <v>0</v>
      </c>
      <c r="E350" s="3">
        <f t="shared" si="10"/>
        <v>0</v>
      </c>
      <c r="F350" s="3" t="s">
        <v>8</v>
      </c>
    </row>
    <row r="351" spans="1:6" x14ac:dyDescent="0.25">
      <c r="A351" s="3" t="str">
        <f t="shared" si="11"/>
        <v>21209Semana 8</v>
      </c>
      <c r="B351" s="3">
        <v>21209</v>
      </c>
      <c r="C351" s="3" t="s">
        <v>105</v>
      </c>
      <c r="D351" s="3">
        <v>0</v>
      </c>
      <c r="E351" s="3">
        <f t="shared" si="10"/>
        <v>0</v>
      </c>
      <c r="F351" s="3" t="s">
        <v>8</v>
      </c>
    </row>
    <row r="352" spans="1:6" x14ac:dyDescent="0.25">
      <c r="A352" s="3" t="str">
        <f t="shared" si="11"/>
        <v>21214Semana 8</v>
      </c>
      <c r="B352" s="3">
        <v>21214</v>
      </c>
      <c r="C352" s="3" t="s">
        <v>106</v>
      </c>
      <c r="D352" s="3">
        <v>0</v>
      </c>
      <c r="E352" s="3">
        <f t="shared" si="10"/>
        <v>0</v>
      </c>
      <c r="F352" s="3" t="s">
        <v>8</v>
      </c>
    </row>
    <row r="353" spans="1:6" x14ac:dyDescent="0.25">
      <c r="A353" s="3" t="str">
        <f t="shared" si="11"/>
        <v>21217Semana 8</v>
      </c>
      <c r="B353" s="3">
        <v>21217</v>
      </c>
      <c r="C353" s="3" t="s">
        <v>107</v>
      </c>
      <c r="D353" s="3">
        <v>0</v>
      </c>
      <c r="E353" s="3">
        <f t="shared" si="10"/>
        <v>0</v>
      </c>
      <c r="F353" s="3" t="s">
        <v>8</v>
      </c>
    </row>
    <row r="354" spans="1:6" x14ac:dyDescent="0.25">
      <c r="A354" s="6" t="str">
        <f t="shared" si="11"/>
        <v>20024Semana 9</v>
      </c>
      <c r="B354" s="6">
        <v>20024</v>
      </c>
      <c r="C354" s="6" t="s">
        <v>50</v>
      </c>
      <c r="D354" s="6">
        <v>0</v>
      </c>
      <c r="E354" s="6">
        <f t="shared" si="10"/>
        <v>0</v>
      </c>
      <c r="F354" s="6" t="s">
        <v>9</v>
      </c>
    </row>
    <row r="355" spans="1:6" x14ac:dyDescent="0.25">
      <c r="A355" s="6" t="str">
        <f t="shared" si="11"/>
        <v>20027Semana 9</v>
      </c>
      <c r="B355" s="6">
        <v>20027</v>
      </c>
      <c r="C355" s="6" t="s">
        <v>46</v>
      </c>
      <c r="D355" s="6">
        <v>0</v>
      </c>
      <c r="E355" s="6">
        <f t="shared" si="10"/>
        <v>0</v>
      </c>
      <c r="F355" s="6" t="s">
        <v>9</v>
      </c>
    </row>
    <row r="356" spans="1:6" x14ac:dyDescent="0.25">
      <c r="A356" s="6" t="str">
        <f t="shared" si="11"/>
        <v>20029Semana 9</v>
      </c>
      <c r="B356" s="6">
        <v>20029</v>
      </c>
      <c r="C356" s="6" t="s">
        <v>52</v>
      </c>
      <c r="D356" s="6">
        <v>0</v>
      </c>
      <c r="E356" s="6">
        <f t="shared" si="10"/>
        <v>0</v>
      </c>
      <c r="F356" s="6" t="s">
        <v>9</v>
      </c>
    </row>
    <row r="357" spans="1:6" x14ac:dyDescent="0.25">
      <c r="A357" s="6" t="str">
        <f t="shared" si="11"/>
        <v>20041Semana 9</v>
      </c>
      <c r="B357" s="6">
        <v>20041</v>
      </c>
      <c r="C357" s="6" t="s">
        <v>54</v>
      </c>
      <c r="D357" s="6">
        <v>0</v>
      </c>
      <c r="E357" s="6">
        <f t="shared" si="10"/>
        <v>0</v>
      </c>
      <c r="F357" s="6" t="s">
        <v>9</v>
      </c>
    </row>
    <row r="358" spans="1:6" x14ac:dyDescent="0.25">
      <c r="A358" s="6" t="str">
        <f t="shared" si="11"/>
        <v>20058Semana 9</v>
      </c>
      <c r="B358" s="6">
        <v>20058</v>
      </c>
      <c r="C358" s="6" t="s">
        <v>55</v>
      </c>
      <c r="D358" s="6">
        <v>0</v>
      </c>
      <c r="E358" s="6">
        <f t="shared" si="10"/>
        <v>0</v>
      </c>
      <c r="F358" s="6" t="s">
        <v>9</v>
      </c>
    </row>
    <row r="359" spans="1:6" x14ac:dyDescent="0.25">
      <c r="A359" s="6" t="str">
        <f t="shared" si="11"/>
        <v>20098Semana 9</v>
      </c>
      <c r="B359" s="6">
        <v>20098</v>
      </c>
      <c r="C359" s="6" t="s">
        <v>57</v>
      </c>
      <c r="D359" s="6">
        <v>0</v>
      </c>
      <c r="E359" s="6">
        <f t="shared" si="10"/>
        <v>0</v>
      </c>
      <c r="F359" s="6" t="s">
        <v>9</v>
      </c>
    </row>
    <row r="360" spans="1:6" x14ac:dyDescent="0.25">
      <c r="A360" s="6" t="str">
        <f t="shared" si="11"/>
        <v>20109Semana 9</v>
      </c>
      <c r="B360" s="6">
        <v>20109</v>
      </c>
      <c r="C360" s="6" t="s">
        <v>59</v>
      </c>
      <c r="D360" s="6">
        <v>0</v>
      </c>
      <c r="E360" s="6">
        <f t="shared" si="10"/>
        <v>0</v>
      </c>
      <c r="F360" s="6" t="s">
        <v>9</v>
      </c>
    </row>
    <row r="361" spans="1:6" x14ac:dyDescent="0.25">
      <c r="A361" s="6" t="str">
        <f t="shared" si="11"/>
        <v>20116Semana 9</v>
      </c>
      <c r="B361" s="6">
        <v>20116</v>
      </c>
      <c r="C361" s="6" t="s">
        <v>60</v>
      </c>
      <c r="D361" s="6">
        <v>0</v>
      </c>
      <c r="E361" s="6">
        <f t="shared" si="10"/>
        <v>0</v>
      </c>
      <c r="F361" s="6" t="s">
        <v>9</v>
      </c>
    </row>
    <row r="362" spans="1:6" x14ac:dyDescent="0.25">
      <c r="A362" s="6" t="str">
        <f t="shared" si="11"/>
        <v>20163Semana 9</v>
      </c>
      <c r="B362" s="6">
        <v>20163</v>
      </c>
      <c r="C362" s="6" t="s">
        <v>64</v>
      </c>
      <c r="D362" s="6">
        <v>0</v>
      </c>
      <c r="E362" s="6">
        <f t="shared" si="10"/>
        <v>0</v>
      </c>
      <c r="F362" s="6" t="s">
        <v>9</v>
      </c>
    </row>
    <row r="363" spans="1:6" x14ac:dyDescent="0.25">
      <c r="A363" s="6" t="str">
        <f t="shared" si="11"/>
        <v>20171Semana 9</v>
      </c>
      <c r="B363" s="6">
        <v>20171</v>
      </c>
      <c r="C363" s="6" t="s">
        <v>66</v>
      </c>
      <c r="D363" s="6">
        <v>0</v>
      </c>
      <c r="E363" s="6">
        <f t="shared" si="10"/>
        <v>0</v>
      </c>
      <c r="F363" s="6" t="s">
        <v>9</v>
      </c>
    </row>
    <row r="364" spans="1:6" x14ac:dyDescent="0.25">
      <c r="A364" s="6" t="str">
        <f t="shared" si="11"/>
        <v>20177Semana 9</v>
      </c>
      <c r="B364" s="6">
        <v>20177</v>
      </c>
      <c r="C364" s="6" t="s">
        <v>67</v>
      </c>
      <c r="D364" s="6">
        <v>0</v>
      </c>
      <c r="E364" s="6">
        <f t="shared" si="10"/>
        <v>0</v>
      </c>
      <c r="F364" s="6" t="s">
        <v>9</v>
      </c>
    </row>
    <row r="365" spans="1:6" x14ac:dyDescent="0.25">
      <c r="A365" s="6" t="str">
        <f t="shared" si="11"/>
        <v>20206Semana 9</v>
      </c>
      <c r="B365" s="6">
        <v>20206</v>
      </c>
      <c r="C365" s="6" t="s">
        <v>70</v>
      </c>
      <c r="D365" s="6">
        <v>0</v>
      </c>
      <c r="E365" s="6">
        <f t="shared" si="10"/>
        <v>0</v>
      </c>
      <c r="F365" s="6" t="s">
        <v>9</v>
      </c>
    </row>
    <row r="366" spans="1:6" x14ac:dyDescent="0.25">
      <c r="A366" s="6" t="str">
        <f t="shared" si="11"/>
        <v>20234Semana 9</v>
      </c>
      <c r="B366" s="6">
        <v>20234</v>
      </c>
      <c r="C366" s="6" t="s">
        <v>73</v>
      </c>
      <c r="D366" s="6">
        <v>0</v>
      </c>
      <c r="E366" s="6">
        <f t="shared" ref="E366:E429" si="12">D366-D322</f>
        <v>0</v>
      </c>
      <c r="F366" s="6" t="s">
        <v>9</v>
      </c>
    </row>
    <row r="367" spans="1:6" x14ac:dyDescent="0.25">
      <c r="A367" s="6" t="str">
        <f t="shared" si="11"/>
        <v>20244Semana 9</v>
      </c>
      <c r="B367" s="6">
        <v>20244</v>
      </c>
      <c r="C367" s="6" t="s">
        <v>74</v>
      </c>
      <c r="D367" s="6">
        <v>0</v>
      </c>
      <c r="E367" s="6">
        <f t="shared" si="12"/>
        <v>0</v>
      </c>
      <c r="F367" s="6" t="s">
        <v>9</v>
      </c>
    </row>
    <row r="368" spans="1:6" x14ac:dyDescent="0.25">
      <c r="A368" s="6" t="str">
        <f t="shared" si="11"/>
        <v>20249Semana 9</v>
      </c>
      <c r="B368" s="6">
        <v>20249</v>
      </c>
      <c r="C368" s="6" t="s">
        <v>75</v>
      </c>
      <c r="D368" s="6">
        <v>0</v>
      </c>
      <c r="E368" s="6">
        <f t="shared" si="12"/>
        <v>0</v>
      </c>
      <c r="F368" s="6" t="s">
        <v>9</v>
      </c>
    </row>
    <row r="369" spans="1:6" x14ac:dyDescent="0.25">
      <c r="A369" s="6" t="str">
        <f t="shared" si="11"/>
        <v>20326Semana 9</v>
      </c>
      <c r="B369" s="6">
        <v>20326</v>
      </c>
      <c r="C369" s="6" t="s">
        <v>80</v>
      </c>
      <c r="D369" s="6">
        <v>0</v>
      </c>
      <c r="E369" s="6">
        <f t="shared" si="12"/>
        <v>0</v>
      </c>
      <c r="F369" s="6" t="s">
        <v>9</v>
      </c>
    </row>
    <row r="370" spans="1:6" x14ac:dyDescent="0.25">
      <c r="A370" s="6" t="str">
        <f t="shared" si="11"/>
        <v>20374Semana 9</v>
      </c>
      <c r="B370" s="6">
        <v>20374</v>
      </c>
      <c r="C370" s="6" t="s">
        <v>85</v>
      </c>
      <c r="D370" s="6">
        <v>0</v>
      </c>
      <c r="E370" s="6">
        <f t="shared" si="12"/>
        <v>0</v>
      </c>
      <c r="F370" s="6" t="str">
        <f>F369</f>
        <v>Semana 9</v>
      </c>
    </row>
    <row r="371" spans="1:6" x14ac:dyDescent="0.25">
      <c r="A371" s="6" t="str">
        <f t="shared" si="11"/>
        <v>20406Semana 9</v>
      </c>
      <c r="B371" s="6">
        <v>20406</v>
      </c>
      <c r="C371" s="6" t="s">
        <v>86</v>
      </c>
      <c r="D371" s="6">
        <v>0</v>
      </c>
      <c r="E371" s="6">
        <f t="shared" si="12"/>
        <v>0</v>
      </c>
      <c r="F371" s="6" t="s">
        <v>9</v>
      </c>
    </row>
    <row r="372" spans="1:6" x14ac:dyDescent="0.25">
      <c r="A372" s="6" t="str">
        <f t="shared" si="11"/>
        <v>20425Semana 9</v>
      </c>
      <c r="B372" s="6">
        <v>20425</v>
      </c>
      <c r="C372" s="6" t="s">
        <v>89</v>
      </c>
      <c r="D372" s="6">
        <v>0</v>
      </c>
      <c r="E372" s="6">
        <f t="shared" si="12"/>
        <v>0</v>
      </c>
      <c r="F372" s="6" t="s">
        <v>9</v>
      </c>
    </row>
    <row r="373" spans="1:6" x14ac:dyDescent="0.25">
      <c r="A373" s="6" t="str">
        <f t="shared" si="11"/>
        <v>20431Semana 9</v>
      </c>
      <c r="B373" s="6">
        <v>20431</v>
      </c>
      <c r="C373" s="6" t="s">
        <v>90</v>
      </c>
      <c r="D373" s="6">
        <v>0</v>
      </c>
      <c r="E373" s="6">
        <f t="shared" si="12"/>
        <v>0</v>
      </c>
      <c r="F373" s="6" t="s">
        <v>9</v>
      </c>
    </row>
    <row r="374" spans="1:6" x14ac:dyDescent="0.25">
      <c r="A374" s="6" t="str">
        <f t="shared" si="11"/>
        <v>20434Semana 9</v>
      </c>
      <c r="B374" s="6">
        <v>20434</v>
      </c>
      <c r="C374" s="6" t="s">
        <v>91</v>
      </c>
      <c r="D374" s="6">
        <v>0</v>
      </c>
      <c r="E374" s="6">
        <f t="shared" si="12"/>
        <v>0</v>
      </c>
      <c r="F374" s="6" t="s">
        <v>9</v>
      </c>
    </row>
    <row r="375" spans="1:6" x14ac:dyDescent="0.25">
      <c r="A375" s="6" t="str">
        <f t="shared" si="11"/>
        <v>20438Semana 9</v>
      </c>
      <c r="B375" s="6">
        <v>20438</v>
      </c>
      <c r="C375" s="6" t="s">
        <v>93</v>
      </c>
      <c r="D375" s="6">
        <v>0</v>
      </c>
      <c r="E375" s="6">
        <f t="shared" si="12"/>
        <v>0</v>
      </c>
      <c r="F375" s="6" t="str">
        <f>F374</f>
        <v>Semana 9</v>
      </c>
    </row>
    <row r="376" spans="1:6" x14ac:dyDescent="0.25">
      <c r="A376" s="6" t="str">
        <f t="shared" si="11"/>
        <v>20545Semana 9</v>
      </c>
      <c r="B376" s="6">
        <v>20545</v>
      </c>
      <c r="C376" s="6" t="s">
        <v>99</v>
      </c>
      <c r="D376" s="6">
        <v>0</v>
      </c>
      <c r="E376" s="6">
        <f t="shared" si="12"/>
        <v>0</v>
      </c>
      <c r="F376" s="6" t="s">
        <v>9</v>
      </c>
    </row>
    <row r="377" spans="1:6" x14ac:dyDescent="0.25">
      <c r="A377" s="6" t="str">
        <f t="shared" si="11"/>
        <v>20558Semana 9</v>
      </c>
      <c r="B377" s="6">
        <v>20558</v>
      </c>
      <c r="C377" s="6" t="s">
        <v>102</v>
      </c>
      <c r="D377" s="6">
        <v>0</v>
      </c>
      <c r="E377" s="6">
        <f t="shared" si="12"/>
        <v>0</v>
      </c>
      <c r="F377" s="6" t="s">
        <v>9</v>
      </c>
    </row>
    <row r="378" spans="1:6" x14ac:dyDescent="0.25">
      <c r="A378" s="6" t="str">
        <f t="shared" si="11"/>
        <v>21010Semana 9</v>
      </c>
      <c r="B378" s="6">
        <v>21010</v>
      </c>
      <c r="C378" s="6" t="s">
        <v>40</v>
      </c>
      <c r="D378" s="6">
        <v>0</v>
      </c>
      <c r="E378" s="6">
        <f t="shared" si="12"/>
        <v>0</v>
      </c>
      <c r="F378" s="6" t="s">
        <v>9</v>
      </c>
    </row>
    <row r="379" spans="1:6" x14ac:dyDescent="0.25">
      <c r="A379" s="6" t="str">
        <f t="shared" si="11"/>
        <v>21013Semana 9</v>
      </c>
      <c r="B379" s="6">
        <v>21013</v>
      </c>
      <c r="C379" s="6" t="s">
        <v>42</v>
      </c>
      <c r="D379" s="6">
        <v>0</v>
      </c>
      <c r="E379" s="6">
        <f t="shared" si="12"/>
        <v>0</v>
      </c>
      <c r="F379" s="6" t="s">
        <v>9</v>
      </c>
    </row>
    <row r="380" spans="1:6" x14ac:dyDescent="0.25">
      <c r="A380" s="6" t="str">
        <f t="shared" si="11"/>
        <v>21027Semana 9</v>
      </c>
      <c r="B380" s="6">
        <v>21027</v>
      </c>
      <c r="C380" s="6" t="s">
        <v>43</v>
      </c>
      <c r="D380" s="6">
        <v>0</v>
      </c>
      <c r="E380" s="6">
        <f t="shared" si="12"/>
        <v>0</v>
      </c>
      <c r="F380" s="6" t="s">
        <v>9</v>
      </c>
    </row>
    <row r="381" spans="1:6" x14ac:dyDescent="0.25">
      <c r="A381" s="6" t="str">
        <f t="shared" si="11"/>
        <v>21035Semana 9</v>
      </c>
      <c r="B381" s="6">
        <v>21035</v>
      </c>
      <c r="C381" s="6" t="s">
        <v>48</v>
      </c>
      <c r="D381" s="6">
        <v>0</v>
      </c>
      <c r="E381" s="6">
        <f t="shared" si="12"/>
        <v>0</v>
      </c>
      <c r="F381" s="6" t="s">
        <v>9</v>
      </c>
    </row>
    <row r="382" spans="1:6" x14ac:dyDescent="0.25">
      <c r="A382" s="6" t="str">
        <f t="shared" si="11"/>
        <v>21046Semana 9</v>
      </c>
      <c r="B382" s="6">
        <v>21046</v>
      </c>
      <c r="C382" s="6" t="s">
        <v>44</v>
      </c>
      <c r="D382" s="6">
        <v>0</v>
      </c>
      <c r="E382" s="6">
        <f t="shared" si="12"/>
        <v>0</v>
      </c>
      <c r="F382" s="6" t="s">
        <v>9</v>
      </c>
    </row>
    <row r="383" spans="1:6" x14ac:dyDescent="0.25">
      <c r="A383" s="6" t="str">
        <f t="shared" si="11"/>
        <v>21061Semana 9</v>
      </c>
      <c r="B383" s="6">
        <v>21061</v>
      </c>
      <c r="C383" s="6" t="s">
        <v>51</v>
      </c>
      <c r="D383" s="6">
        <v>0</v>
      </c>
      <c r="E383" s="6">
        <f t="shared" si="12"/>
        <v>0</v>
      </c>
      <c r="F383" s="6" t="s">
        <v>9</v>
      </c>
    </row>
    <row r="384" spans="1:6" x14ac:dyDescent="0.25">
      <c r="A384" s="6" t="str">
        <f t="shared" si="11"/>
        <v>21103Semana 9</v>
      </c>
      <c r="B384" s="6">
        <v>21103</v>
      </c>
      <c r="C384" s="6" t="s">
        <v>56</v>
      </c>
      <c r="D384" s="6">
        <v>0</v>
      </c>
      <c r="E384" s="6">
        <f t="shared" si="12"/>
        <v>0</v>
      </c>
      <c r="F384" s="6" t="s">
        <v>9</v>
      </c>
    </row>
    <row r="385" spans="1:6" x14ac:dyDescent="0.25">
      <c r="A385" s="6" t="str">
        <f t="shared" si="11"/>
        <v>21120Semana 9</v>
      </c>
      <c r="B385" s="6">
        <v>21120</v>
      </c>
      <c r="C385" s="6" t="s">
        <v>58</v>
      </c>
      <c r="D385" s="6">
        <v>0</v>
      </c>
      <c r="E385" s="6">
        <f t="shared" si="12"/>
        <v>0</v>
      </c>
      <c r="F385" s="6" t="s">
        <v>9</v>
      </c>
    </row>
    <row r="386" spans="1:6" x14ac:dyDescent="0.25">
      <c r="A386" s="6" t="str">
        <f t="shared" si="11"/>
        <v>21124Semana 9</v>
      </c>
      <c r="B386" s="6">
        <v>21124</v>
      </c>
      <c r="C386" s="6" t="s">
        <v>63</v>
      </c>
      <c r="D386" s="6">
        <v>0</v>
      </c>
      <c r="E386" s="6">
        <f t="shared" si="12"/>
        <v>0</v>
      </c>
      <c r="F386" s="6" t="s">
        <v>9</v>
      </c>
    </row>
    <row r="387" spans="1:6" x14ac:dyDescent="0.25">
      <c r="A387" s="6" t="str">
        <f t="shared" si="11"/>
        <v>21129Semana 9</v>
      </c>
      <c r="B387" s="6">
        <v>21129</v>
      </c>
      <c r="C387" s="6" t="s">
        <v>65</v>
      </c>
      <c r="D387" s="6">
        <v>0</v>
      </c>
      <c r="E387" s="6">
        <f t="shared" si="12"/>
        <v>0</v>
      </c>
      <c r="F387" s="6" t="s">
        <v>9</v>
      </c>
    </row>
    <row r="388" spans="1:6" x14ac:dyDescent="0.25">
      <c r="A388" s="6" t="str">
        <f t="shared" si="11"/>
        <v>21145Semana 9</v>
      </c>
      <c r="B388" s="6">
        <v>21145</v>
      </c>
      <c r="C388" s="6" t="s">
        <v>82</v>
      </c>
      <c r="D388" s="6">
        <v>0</v>
      </c>
      <c r="E388" s="6">
        <f t="shared" si="12"/>
        <v>0</v>
      </c>
      <c r="F388" s="6" t="s">
        <v>9</v>
      </c>
    </row>
    <row r="389" spans="1:6" x14ac:dyDescent="0.25">
      <c r="A389" s="6" t="str">
        <f t="shared" si="11"/>
        <v>21149Semana 9</v>
      </c>
      <c r="B389" s="6">
        <v>21149</v>
      </c>
      <c r="C389" s="6" t="s">
        <v>94</v>
      </c>
      <c r="D389" s="6">
        <v>0</v>
      </c>
      <c r="E389" s="6">
        <f t="shared" si="12"/>
        <v>0</v>
      </c>
      <c r="F389" s="6" t="s">
        <v>9</v>
      </c>
    </row>
    <row r="390" spans="1:6" x14ac:dyDescent="0.25">
      <c r="A390" s="6" t="str">
        <f t="shared" si="11"/>
        <v>21156Semana 9</v>
      </c>
      <c r="B390" s="6">
        <v>21156</v>
      </c>
      <c r="C390" s="6" t="s">
        <v>98</v>
      </c>
      <c r="D390" s="6">
        <v>0</v>
      </c>
      <c r="E390" s="6">
        <f t="shared" si="12"/>
        <v>0</v>
      </c>
      <c r="F390" s="6" t="s">
        <v>9</v>
      </c>
    </row>
    <row r="391" spans="1:6" x14ac:dyDescent="0.25">
      <c r="A391" s="6" t="str">
        <f t="shared" si="11"/>
        <v>21161Semana 9</v>
      </c>
      <c r="B391" s="6">
        <v>21161</v>
      </c>
      <c r="C391" s="6" t="s">
        <v>100</v>
      </c>
      <c r="D391" s="6">
        <v>0</v>
      </c>
      <c r="E391" s="6">
        <f t="shared" si="12"/>
        <v>0</v>
      </c>
      <c r="F391" s="6" t="s">
        <v>9</v>
      </c>
    </row>
    <row r="392" spans="1:6" x14ac:dyDescent="0.25">
      <c r="A392" s="6" t="str">
        <f t="shared" si="11"/>
        <v>21177Semana 9</v>
      </c>
      <c r="B392" s="6">
        <v>21177</v>
      </c>
      <c r="C392" s="6" t="s">
        <v>101</v>
      </c>
      <c r="D392" s="6">
        <v>0</v>
      </c>
      <c r="E392" s="6">
        <f t="shared" si="12"/>
        <v>0</v>
      </c>
      <c r="F392" s="6" t="s">
        <v>9</v>
      </c>
    </row>
    <row r="393" spans="1:6" x14ac:dyDescent="0.25">
      <c r="A393" s="6" t="str">
        <f t="shared" si="11"/>
        <v>21195Semana 9</v>
      </c>
      <c r="B393" s="6">
        <v>21195</v>
      </c>
      <c r="C393" s="6" t="s">
        <v>103</v>
      </c>
      <c r="D393" s="6">
        <v>0</v>
      </c>
      <c r="E393" s="6">
        <f t="shared" si="12"/>
        <v>0</v>
      </c>
      <c r="F393" s="6" t="s">
        <v>9</v>
      </c>
    </row>
    <row r="394" spans="1:6" x14ac:dyDescent="0.25">
      <c r="A394" s="6" t="str">
        <f t="shared" si="11"/>
        <v>21205Semana 9</v>
      </c>
      <c r="B394" s="6">
        <v>21205</v>
      </c>
      <c r="C394" s="6" t="s">
        <v>104</v>
      </c>
      <c r="D394" s="6">
        <v>0</v>
      </c>
      <c r="E394" s="6">
        <f t="shared" si="12"/>
        <v>0</v>
      </c>
      <c r="F394" s="6" t="s">
        <v>9</v>
      </c>
    </row>
    <row r="395" spans="1:6" x14ac:dyDescent="0.25">
      <c r="A395" s="6" t="str">
        <f t="shared" si="11"/>
        <v>21209Semana 9</v>
      </c>
      <c r="B395" s="6">
        <v>21209</v>
      </c>
      <c r="C395" s="6" t="s">
        <v>105</v>
      </c>
      <c r="D395" s="6">
        <v>0</v>
      </c>
      <c r="E395" s="6">
        <f t="shared" si="12"/>
        <v>0</v>
      </c>
      <c r="F395" s="6" t="s">
        <v>9</v>
      </c>
    </row>
    <row r="396" spans="1:6" x14ac:dyDescent="0.25">
      <c r="A396" s="6" t="str">
        <f t="shared" si="11"/>
        <v>21214Semana 9</v>
      </c>
      <c r="B396" s="6">
        <v>21214</v>
      </c>
      <c r="C396" s="6" t="s">
        <v>106</v>
      </c>
      <c r="D396" s="6">
        <v>0</v>
      </c>
      <c r="E396" s="6">
        <f t="shared" si="12"/>
        <v>0</v>
      </c>
      <c r="F396" s="6" t="s">
        <v>9</v>
      </c>
    </row>
    <row r="397" spans="1:6" x14ac:dyDescent="0.25">
      <c r="A397" s="6" t="str">
        <f t="shared" si="11"/>
        <v>21217Semana 9</v>
      </c>
      <c r="B397" s="6">
        <v>21217</v>
      </c>
      <c r="C397" s="6" t="s">
        <v>107</v>
      </c>
      <c r="D397" s="6">
        <v>0</v>
      </c>
      <c r="E397" s="6">
        <f t="shared" si="12"/>
        <v>0</v>
      </c>
      <c r="F397" s="6" t="s">
        <v>9</v>
      </c>
    </row>
    <row r="398" spans="1:6" x14ac:dyDescent="0.25">
      <c r="A398" s="3" t="str">
        <f t="shared" si="11"/>
        <v>20024Semana 10</v>
      </c>
      <c r="B398" s="3">
        <v>20024</v>
      </c>
      <c r="C398" s="3" t="s">
        <v>50</v>
      </c>
      <c r="D398" s="3">
        <v>0</v>
      </c>
      <c r="E398" s="3">
        <f t="shared" si="12"/>
        <v>0</v>
      </c>
      <c r="F398" s="3" t="s">
        <v>10</v>
      </c>
    </row>
    <row r="399" spans="1:6" x14ac:dyDescent="0.25">
      <c r="A399" s="3" t="str">
        <f t="shared" si="11"/>
        <v>20027Semana 10</v>
      </c>
      <c r="B399" s="3">
        <v>20027</v>
      </c>
      <c r="C399" s="3" t="s">
        <v>46</v>
      </c>
      <c r="D399" s="3">
        <v>0</v>
      </c>
      <c r="E399" s="3">
        <f t="shared" si="12"/>
        <v>0</v>
      </c>
      <c r="F399" s="3" t="s">
        <v>10</v>
      </c>
    </row>
    <row r="400" spans="1:6" x14ac:dyDescent="0.25">
      <c r="A400" s="3" t="str">
        <f t="shared" si="11"/>
        <v>20029Semana 10</v>
      </c>
      <c r="B400" s="3">
        <v>20029</v>
      </c>
      <c r="C400" s="3" t="s">
        <v>52</v>
      </c>
      <c r="D400" s="3">
        <v>0</v>
      </c>
      <c r="E400" s="3">
        <f t="shared" si="12"/>
        <v>0</v>
      </c>
      <c r="F400" s="3" t="s">
        <v>10</v>
      </c>
    </row>
    <row r="401" spans="1:6" x14ac:dyDescent="0.25">
      <c r="A401" s="3" t="str">
        <f t="shared" si="11"/>
        <v>20041Semana 10</v>
      </c>
      <c r="B401" s="3">
        <v>20041</v>
      </c>
      <c r="C401" s="3" t="s">
        <v>54</v>
      </c>
      <c r="D401" s="3">
        <v>0</v>
      </c>
      <c r="E401" s="3">
        <f t="shared" si="12"/>
        <v>0</v>
      </c>
      <c r="F401" s="3" t="s">
        <v>10</v>
      </c>
    </row>
    <row r="402" spans="1:6" x14ac:dyDescent="0.25">
      <c r="A402" s="3" t="str">
        <f t="shared" si="11"/>
        <v>20058Semana 10</v>
      </c>
      <c r="B402" s="3">
        <v>20058</v>
      </c>
      <c r="C402" s="3" t="s">
        <v>55</v>
      </c>
      <c r="D402" s="3">
        <v>0</v>
      </c>
      <c r="E402" s="3">
        <f t="shared" si="12"/>
        <v>0</v>
      </c>
      <c r="F402" s="3" t="s">
        <v>10</v>
      </c>
    </row>
    <row r="403" spans="1:6" x14ac:dyDescent="0.25">
      <c r="A403" s="3" t="str">
        <f t="shared" si="11"/>
        <v>20098Semana 10</v>
      </c>
      <c r="B403" s="3">
        <v>20098</v>
      </c>
      <c r="C403" s="3" t="s">
        <v>57</v>
      </c>
      <c r="D403" s="3">
        <v>0</v>
      </c>
      <c r="E403" s="3">
        <f t="shared" si="12"/>
        <v>0</v>
      </c>
      <c r="F403" s="3" t="s">
        <v>10</v>
      </c>
    </row>
    <row r="404" spans="1:6" x14ac:dyDescent="0.25">
      <c r="A404" s="3" t="str">
        <f t="shared" si="11"/>
        <v>20109Semana 10</v>
      </c>
      <c r="B404" s="3">
        <v>20109</v>
      </c>
      <c r="C404" s="3" t="s">
        <v>59</v>
      </c>
      <c r="D404" s="3">
        <v>0</v>
      </c>
      <c r="E404" s="3">
        <f t="shared" si="12"/>
        <v>0</v>
      </c>
      <c r="F404" s="3" t="s">
        <v>10</v>
      </c>
    </row>
    <row r="405" spans="1:6" x14ac:dyDescent="0.25">
      <c r="A405" s="3" t="str">
        <f t="shared" ref="A405:A472" si="13">B405&amp;F405</f>
        <v>20116Semana 10</v>
      </c>
      <c r="B405" s="3">
        <v>20116</v>
      </c>
      <c r="C405" s="3" t="s">
        <v>60</v>
      </c>
      <c r="D405" s="3">
        <v>0</v>
      </c>
      <c r="E405" s="3">
        <f t="shared" si="12"/>
        <v>0</v>
      </c>
      <c r="F405" s="3" t="s">
        <v>10</v>
      </c>
    </row>
    <row r="406" spans="1:6" x14ac:dyDescent="0.25">
      <c r="A406" s="3" t="str">
        <f t="shared" si="13"/>
        <v>20163Semana 10</v>
      </c>
      <c r="B406" s="3">
        <v>20163</v>
      </c>
      <c r="C406" s="3" t="s">
        <v>64</v>
      </c>
      <c r="D406" s="3">
        <v>0</v>
      </c>
      <c r="E406" s="3">
        <f t="shared" si="12"/>
        <v>0</v>
      </c>
      <c r="F406" s="3" t="s">
        <v>10</v>
      </c>
    </row>
    <row r="407" spans="1:6" x14ac:dyDescent="0.25">
      <c r="A407" s="3" t="str">
        <f t="shared" si="13"/>
        <v>20171Semana 10</v>
      </c>
      <c r="B407" s="3">
        <v>20171</v>
      </c>
      <c r="C407" s="3" t="s">
        <v>66</v>
      </c>
      <c r="D407" s="3">
        <v>0</v>
      </c>
      <c r="E407" s="3">
        <f t="shared" si="12"/>
        <v>0</v>
      </c>
      <c r="F407" s="3" t="s">
        <v>10</v>
      </c>
    </row>
    <row r="408" spans="1:6" x14ac:dyDescent="0.25">
      <c r="A408" s="3" t="str">
        <f t="shared" si="13"/>
        <v>20177Semana 10</v>
      </c>
      <c r="B408" s="3">
        <v>20177</v>
      </c>
      <c r="C408" s="3" t="s">
        <v>67</v>
      </c>
      <c r="D408" s="3">
        <v>0</v>
      </c>
      <c r="E408" s="3">
        <f t="shared" si="12"/>
        <v>0</v>
      </c>
      <c r="F408" s="3" t="s">
        <v>10</v>
      </c>
    </row>
    <row r="409" spans="1:6" x14ac:dyDescent="0.25">
      <c r="A409" s="3" t="str">
        <f t="shared" si="13"/>
        <v>20206Semana 10</v>
      </c>
      <c r="B409" s="3">
        <v>20206</v>
      </c>
      <c r="C409" s="3" t="s">
        <v>70</v>
      </c>
      <c r="D409" s="3">
        <v>0</v>
      </c>
      <c r="E409" s="3">
        <f t="shared" si="12"/>
        <v>0</v>
      </c>
      <c r="F409" s="3" t="s">
        <v>10</v>
      </c>
    </row>
    <row r="410" spans="1:6" x14ac:dyDescent="0.25">
      <c r="A410" s="3" t="str">
        <f t="shared" si="13"/>
        <v>20234Semana 10</v>
      </c>
      <c r="B410" s="3">
        <v>20234</v>
      </c>
      <c r="C410" s="3" t="s">
        <v>73</v>
      </c>
      <c r="D410" s="3">
        <v>0</v>
      </c>
      <c r="E410" s="3">
        <f t="shared" si="12"/>
        <v>0</v>
      </c>
      <c r="F410" s="3" t="s">
        <v>10</v>
      </c>
    </row>
    <row r="411" spans="1:6" x14ac:dyDescent="0.25">
      <c r="A411" s="3" t="str">
        <f t="shared" si="13"/>
        <v>20244Semana 10</v>
      </c>
      <c r="B411" s="3">
        <v>20244</v>
      </c>
      <c r="C411" s="3" t="s">
        <v>74</v>
      </c>
      <c r="D411" s="3">
        <v>0</v>
      </c>
      <c r="E411" s="3">
        <f t="shared" si="12"/>
        <v>0</v>
      </c>
      <c r="F411" s="3" t="s">
        <v>10</v>
      </c>
    </row>
    <row r="412" spans="1:6" x14ac:dyDescent="0.25">
      <c r="A412" s="3" t="str">
        <f t="shared" si="13"/>
        <v>20249Semana 10</v>
      </c>
      <c r="B412" s="3">
        <v>20249</v>
      </c>
      <c r="C412" s="3" t="s">
        <v>75</v>
      </c>
      <c r="D412" s="3">
        <v>0</v>
      </c>
      <c r="E412" s="3">
        <f t="shared" si="12"/>
        <v>0</v>
      </c>
      <c r="F412" s="3" t="s">
        <v>10</v>
      </c>
    </row>
    <row r="413" spans="1:6" x14ac:dyDescent="0.25">
      <c r="A413" s="3" t="str">
        <f t="shared" si="13"/>
        <v>20326Semana 10</v>
      </c>
      <c r="B413" s="3">
        <v>20326</v>
      </c>
      <c r="C413" s="3" t="s">
        <v>80</v>
      </c>
      <c r="D413" s="3">
        <v>0</v>
      </c>
      <c r="E413" s="3">
        <f t="shared" si="12"/>
        <v>0</v>
      </c>
      <c r="F413" s="3" t="s">
        <v>10</v>
      </c>
    </row>
    <row r="414" spans="1:6" x14ac:dyDescent="0.25">
      <c r="A414" s="3" t="str">
        <f t="shared" si="13"/>
        <v>20374Semana 10</v>
      </c>
      <c r="B414" s="3">
        <v>20374</v>
      </c>
      <c r="C414" s="3" t="s">
        <v>85</v>
      </c>
      <c r="D414" s="3">
        <v>0</v>
      </c>
      <c r="E414" s="3">
        <f t="shared" si="12"/>
        <v>0</v>
      </c>
      <c r="F414" s="3" t="str">
        <f>F413</f>
        <v>Semana 10</v>
      </c>
    </row>
    <row r="415" spans="1:6" x14ac:dyDescent="0.25">
      <c r="A415" s="3" t="str">
        <f t="shared" si="13"/>
        <v>20406Semana 10</v>
      </c>
      <c r="B415" s="3">
        <v>20406</v>
      </c>
      <c r="C415" s="3" t="s">
        <v>86</v>
      </c>
      <c r="D415" s="3">
        <v>0</v>
      </c>
      <c r="E415" s="3">
        <f t="shared" si="12"/>
        <v>0</v>
      </c>
      <c r="F415" s="3" t="s">
        <v>10</v>
      </c>
    </row>
    <row r="416" spans="1:6" x14ac:dyDescent="0.25">
      <c r="A416" s="3" t="str">
        <f t="shared" si="13"/>
        <v>20425Semana 10</v>
      </c>
      <c r="B416" s="3">
        <v>20425</v>
      </c>
      <c r="C416" s="3" t="s">
        <v>89</v>
      </c>
      <c r="D416" s="3">
        <v>0</v>
      </c>
      <c r="E416" s="3">
        <f t="shared" si="12"/>
        <v>0</v>
      </c>
      <c r="F416" s="3" t="s">
        <v>10</v>
      </c>
    </row>
    <row r="417" spans="1:6" x14ac:dyDescent="0.25">
      <c r="A417" s="3" t="str">
        <f t="shared" si="13"/>
        <v>20431Semana 10</v>
      </c>
      <c r="B417" s="3">
        <v>20431</v>
      </c>
      <c r="C417" s="3" t="s">
        <v>90</v>
      </c>
      <c r="D417" s="3">
        <v>0</v>
      </c>
      <c r="E417" s="3">
        <f t="shared" si="12"/>
        <v>0</v>
      </c>
      <c r="F417" s="3" t="s">
        <v>10</v>
      </c>
    </row>
    <row r="418" spans="1:6" x14ac:dyDescent="0.25">
      <c r="A418" s="3" t="str">
        <f t="shared" si="13"/>
        <v>20434Semana 10</v>
      </c>
      <c r="B418" s="3">
        <v>20434</v>
      </c>
      <c r="C418" s="3" t="s">
        <v>91</v>
      </c>
      <c r="D418" s="3">
        <v>0</v>
      </c>
      <c r="E418" s="3">
        <f t="shared" si="12"/>
        <v>0</v>
      </c>
      <c r="F418" s="3" t="s">
        <v>10</v>
      </c>
    </row>
    <row r="419" spans="1:6" x14ac:dyDescent="0.25">
      <c r="A419" s="3" t="str">
        <f t="shared" si="13"/>
        <v>20438Semana 10</v>
      </c>
      <c r="B419" s="3">
        <v>20438</v>
      </c>
      <c r="C419" s="3" t="s">
        <v>93</v>
      </c>
      <c r="D419" s="3">
        <v>0</v>
      </c>
      <c r="E419" s="3">
        <f t="shared" si="12"/>
        <v>0</v>
      </c>
      <c r="F419" s="3" t="str">
        <f>F418</f>
        <v>Semana 10</v>
      </c>
    </row>
    <row r="420" spans="1:6" x14ac:dyDescent="0.25">
      <c r="A420" s="3" t="str">
        <f t="shared" si="13"/>
        <v>20545Semana 10</v>
      </c>
      <c r="B420" s="3">
        <v>20545</v>
      </c>
      <c r="C420" s="3" t="s">
        <v>99</v>
      </c>
      <c r="D420" s="3">
        <v>0</v>
      </c>
      <c r="E420" s="3">
        <f t="shared" si="12"/>
        <v>0</v>
      </c>
      <c r="F420" s="3" t="s">
        <v>10</v>
      </c>
    </row>
    <row r="421" spans="1:6" x14ac:dyDescent="0.25">
      <c r="A421" s="3" t="str">
        <f t="shared" si="13"/>
        <v>20558Semana 10</v>
      </c>
      <c r="B421" s="3">
        <v>20558</v>
      </c>
      <c r="C421" s="3" t="s">
        <v>102</v>
      </c>
      <c r="D421" s="3">
        <v>0</v>
      </c>
      <c r="E421" s="3">
        <f t="shared" si="12"/>
        <v>0</v>
      </c>
      <c r="F421" s="3" t="s">
        <v>10</v>
      </c>
    </row>
    <row r="422" spans="1:6" x14ac:dyDescent="0.25">
      <c r="A422" s="3" t="str">
        <f t="shared" si="13"/>
        <v>21010Semana 10</v>
      </c>
      <c r="B422" s="3">
        <v>21010</v>
      </c>
      <c r="C422" s="3" t="s">
        <v>40</v>
      </c>
      <c r="D422" s="3">
        <v>0</v>
      </c>
      <c r="E422" s="3">
        <f t="shared" si="12"/>
        <v>0</v>
      </c>
      <c r="F422" s="3" t="s">
        <v>10</v>
      </c>
    </row>
    <row r="423" spans="1:6" x14ac:dyDescent="0.25">
      <c r="A423" s="3" t="str">
        <f t="shared" si="13"/>
        <v>21013Semana 10</v>
      </c>
      <c r="B423" s="3">
        <v>21013</v>
      </c>
      <c r="C423" s="3" t="s">
        <v>42</v>
      </c>
      <c r="D423" s="3">
        <v>0</v>
      </c>
      <c r="E423" s="3">
        <f t="shared" si="12"/>
        <v>0</v>
      </c>
      <c r="F423" s="3" t="s">
        <v>10</v>
      </c>
    </row>
    <row r="424" spans="1:6" x14ac:dyDescent="0.25">
      <c r="A424" s="3" t="str">
        <f t="shared" si="13"/>
        <v>21027Semana 10</v>
      </c>
      <c r="B424" s="3">
        <v>21027</v>
      </c>
      <c r="C424" s="3" t="s">
        <v>43</v>
      </c>
      <c r="D424" s="3">
        <v>0</v>
      </c>
      <c r="E424" s="3">
        <f t="shared" si="12"/>
        <v>0</v>
      </c>
      <c r="F424" s="3" t="s">
        <v>10</v>
      </c>
    </row>
    <row r="425" spans="1:6" x14ac:dyDescent="0.25">
      <c r="A425" s="3" t="str">
        <f t="shared" si="13"/>
        <v>21035Semana 10</v>
      </c>
      <c r="B425" s="3">
        <v>21035</v>
      </c>
      <c r="C425" s="3" t="s">
        <v>48</v>
      </c>
      <c r="D425" s="3">
        <v>0</v>
      </c>
      <c r="E425" s="3">
        <f t="shared" si="12"/>
        <v>0</v>
      </c>
      <c r="F425" s="3" t="s">
        <v>10</v>
      </c>
    </row>
    <row r="426" spans="1:6" x14ac:dyDescent="0.25">
      <c r="A426" s="3" t="str">
        <f t="shared" si="13"/>
        <v>21046Semana 10</v>
      </c>
      <c r="B426" s="3">
        <v>21046</v>
      </c>
      <c r="C426" s="3" t="s">
        <v>44</v>
      </c>
      <c r="D426" s="3">
        <v>0</v>
      </c>
      <c r="E426" s="3">
        <f t="shared" si="12"/>
        <v>0</v>
      </c>
      <c r="F426" s="3" t="s">
        <v>10</v>
      </c>
    </row>
    <row r="427" spans="1:6" x14ac:dyDescent="0.25">
      <c r="A427" s="3" t="str">
        <f t="shared" si="13"/>
        <v>21061Semana 10</v>
      </c>
      <c r="B427" s="3">
        <v>21061</v>
      </c>
      <c r="C427" s="3" t="s">
        <v>51</v>
      </c>
      <c r="D427" s="3">
        <v>0</v>
      </c>
      <c r="E427" s="3">
        <f t="shared" si="12"/>
        <v>0</v>
      </c>
      <c r="F427" s="3" t="s">
        <v>10</v>
      </c>
    </row>
    <row r="428" spans="1:6" x14ac:dyDescent="0.25">
      <c r="A428" s="3" t="str">
        <f t="shared" si="13"/>
        <v>21103Semana 10</v>
      </c>
      <c r="B428" s="3">
        <v>21103</v>
      </c>
      <c r="C428" s="3" t="s">
        <v>56</v>
      </c>
      <c r="D428" s="3">
        <v>0</v>
      </c>
      <c r="E428" s="3">
        <f t="shared" si="12"/>
        <v>0</v>
      </c>
      <c r="F428" s="3" t="s">
        <v>10</v>
      </c>
    </row>
    <row r="429" spans="1:6" x14ac:dyDescent="0.25">
      <c r="A429" s="3" t="str">
        <f t="shared" si="13"/>
        <v>21120Semana 10</v>
      </c>
      <c r="B429" s="3">
        <v>21120</v>
      </c>
      <c r="C429" s="3" t="s">
        <v>58</v>
      </c>
      <c r="D429" s="3">
        <v>0</v>
      </c>
      <c r="E429" s="3">
        <f t="shared" si="12"/>
        <v>0</v>
      </c>
      <c r="F429" s="3" t="s">
        <v>10</v>
      </c>
    </row>
    <row r="430" spans="1:6" x14ac:dyDescent="0.25">
      <c r="A430" s="3" t="str">
        <f t="shared" si="13"/>
        <v>21124Semana 10</v>
      </c>
      <c r="B430" s="3">
        <v>21124</v>
      </c>
      <c r="C430" s="3" t="s">
        <v>63</v>
      </c>
      <c r="D430" s="3">
        <v>0</v>
      </c>
      <c r="E430" s="3">
        <f t="shared" ref="E430:E493" si="14">D430-D386</f>
        <v>0</v>
      </c>
      <c r="F430" s="3" t="s">
        <v>10</v>
      </c>
    </row>
    <row r="431" spans="1:6" x14ac:dyDescent="0.25">
      <c r="A431" s="3" t="str">
        <f t="shared" si="13"/>
        <v>21129Semana 10</v>
      </c>
      <c r="B431" s="3">
        <v>21129</v>
      </c>
      <c r="C431" s="3" t="s">
        <v>65</v>
      </c>
      <c r="D431" s="3">
        <v>0</v>
      </c>
      <c r="E431" s="3">
        <f t="shared" si="14"/>
        <v>0</v>
      </c>
      <c r="F431" s="3" t="s">
        <v>10</v>
      </c>
    </row>
    <row r="432" spans="1:6" x14ac:dyDescent="0.25">
      <c r="A432" s="3" t="str">
        <f t="shared" si="13"/>
        <v>21145Semana 10</v>
      </c>
      <c r="B432" s="3">
        <v>21145</v>
      </c>
      <c r="C432" s="3" t="s">
        <v>82</v>
      </c>
      <c r="D432" s="3">
        <v>0</v>
      </c>
      <c r="E432" s="3">
        <f t="shared" si="14"/>
        <v>0</v>
      </c>
      <c r="F432" s="3" t="s">
        <v>10</v>
      </c>
    </row>
    <row r="433" spans="1:6" x14ac:dyDescent="0.25">
      <c r="A433" s="3" t="str">
        <f t="shared" si="13"/>
        <v>21149Semana 10</v>
      </c>
      <c r="B433" s="3">
        <v>21149</v>
      </c>
      <c r="C433" s="3" t="s">
        <v>94</v>
      </c>
      <c r="D433" s="3">
        <v>0</v>
      </c>
      <c r="E433" s="3">
        <f t="shared" si="14"/>
        <v>0</v>
      </c>
      <c r="F433" s="3" t="s">
        <v>10</v>
      </c>
    </row>
    <row r="434" spans="1:6" x14ac:dyDescent="0.25">
      <c r="A434" s="3" t="str">
        <f t="shared" si="13"/>
        <v>21156Semana 10</v>
      </c>
      <c r="B434" s="3">
        <v>21156</v>
      </c>
      <c r="C434" s="3" t="s">
        <v>98</v>
      </c>
      <c r="D434" s="3">
        <v>0</v>
      </c>
      <c r="E434" s="3">
        <f t="shared" si="14"/>
        <v>0</v>
      </c>
      <c r="F434" s="3" t="s">
        <v>10</v>
      </c>
    </row>
    <row r="435" spans="1:6" x14ac:dyDescent="0.25">
      <c r="A435" s="3" t="str">
        <f t="shared" si="13"/>
        <v>21161Semana 10</v>
      </c>
      <c r="B435" s="3">
        <v>21161</v>
      </c>
      <c r="C435" s="3" t="s">
        <v>100</v>
      </c>
      <c r="D435" s="3">
        <v>0</v>
      </c>
      <c r="E435" s="3">
        <f t="shared" si="14"/>
        <v>0</v>
      </c>
      <c r="F435" s="3" t="s">
        <v>10</v>
      </c>
    </row>
    <row r="436" spans="1:6" x14ac:dyDescent="0.25">
      <c r="A436" s="3" t="str">
        <f t="shared" si="13"/>
        <v>21177Semana 10</v>
      </c>
      <c r="B436" s="3">
        <v>21177</v>
      </c>
      <c r="C436" s="3" t="s">
        <v>101</v>
      </c>
      <c r="D436" s="3">
        <v>0</v>
      </c>
      <c r="E436" s="3">
        <f t="shared" si="14"/>
        <v>0</v>
      </c>
      <c r="F436" s="3" t="s">
        <v>10</v>
      </c>
    </row>
    <row r="437" spans="1:6" x14ac:dyDescent="0.25">
      <c r="A437" s="3" t="str">
        <f t="shared" si="13"/>
        <v>21195Semana 10</v>
      </c>
      <c r="B437" s="3">
        <v>21195</v>
      </c>
      <c r="C437" s="3" t="s">
        <v>103</v>
      </c>
      <c r="D437" s="3">
        <v>0</v>
      </c>
      <c r="E437" s="3">
        <f t="shared" si="14"/>
        <v>0</v>
      </c>
      <c r="F437" s="3" t="s">
        <v>10</v>
      </c>
    </row>
    <row r="438" spans="1:6" x14ac:dyDescent="0.25">
      <c r="A438" s="3" t="str">
        <f t="shared" si="13"/>
        <v>21205Semana 10</v>
      </c>
      <c r="B438" s="3">
        <v>21205</v>
      </c>
      <c r="C438" s="3" t="s">
        <v>104</v>
      </c>
      <c r="D438" s="3">
        <v>0</v>
      </c>
      <c r="E438" s="3">
        <f t="shared" si="14"/>
        <v>0</v>
      </c>
      <c r="F438" s="3" t="s">
        <v>10</v>
      </c>
    </row>
    <row r="439" spans="1:6" x14ac:dyDescent="0.25">
      <c r="A439" s="3" t="str">
        <f t="shared" si="13"/>
        <v>21209Semana 10</v>
      </c>
      <c r="B439" s="3">
        <v>21209</v>
      </c>
      <c r="C439" s="3" t="s">
        <v>105</v>
      </c>
      <c r="D439" s="3">
        <v>0</v>
      </c>
      <c r="E439" s="3">
        <f t="shared" si="14"/>
        <v>0</v>
      </c>
      <c r="F439" s="3" t="s">
        <v>10</v>
      </c>
    </row>
    <row r="440" spans="1:6" x14ac:dyDescent="0.25">
      <c r="A440" s="3" t="str">
        <f t="shared" si="13"/>
        <v>21214Semana 10</v>
      </c>
      <c r="B440" s="3">
        <v>21214</v>
      </c>
      <c r="C440" s="3" t="s">
        <v>106</v>
      </c>
      <c r="D440" s="3">
        <v>0</v>
      </c>
      <c r="E440" s="3">
        <f t="shared" si="14"/>
        <v>0</v>
      </c>
      <c r="F440" s="3" t="s">
        <v>10</v>
      </c>
    </row>
    <row r="441" spans="1:6" x14ac:dyDescent="0.25">
      <c r="A441" s="3" t="str">
        <f t="shared" si="13"/>
        <v>21217Semana 10</v>
      </c>
      <c r="B441" s="3">
        <v>21217</v>
      </c>
      <c r="C441" s="3" t="s">
        <v>107</v>
      </c>
      <c r="D441" s="3">
        <v>0</v>
      </c>
      <c r="E441" s="3">
        <f t="shared" si="14"/>
        <v>0</v>
      </c>
      <c r="F441" s="3" t="s">
        <v>10</v>
      </c>
    </row>
    <row r="442" spans="1:6" x14ac:dyDescent="0.25">
      <c r="A442" s="6" t="str">
        <f t="shared" si="13"/>
        <v>20024Semana 11</v>
      </c>
      <c r="B442" s="6">
        <v>20024</v>
      </c>
      <c r="C442" s="6" t="s">
        <v>50</v>
      </c>
      <c r="D442" s="6">
        <v>0</v>
      </c>
      <c r="E442" s="6">
        <f t="shared" si="14"/>
        <v>0</v>
      </c>
      <c r="F442" s="6" t="s">
        <v>11</v>
      </c>
    </row>
    <row r="443" spans="1:6" x14ac:dyDescent="0.25">
      <c r="A443" s="6" t="str">
        <f t="shared" si="13"/>
        <v>20027Semana 11</v>
      </c>
      <c r="B443" s="6">
        <v>20027</v>
      </c>
      <c r="C443" s="6" t="s">
        <v>46</v>
      </c>
      <c r="D443" s="6">
        <v>0</v>
      </c>
      <c r="E443" s="6">
        <f t="shared" si="14"/>
        <v>0</v>
      </c>
      <c r="F443" s="6" t="s">
        <v>11</v>
      </c>
    </row>
    <row r="444" spans="1:6" x14ac:dyDescent="0.25">
      <c r="A444" s="6" t="str">
        <f t="shared" si="13"/>
        <v>20029Semana 11</v>
      </c>
      <c r="B444" s="6">
        <v>20029</v>
      </c>
      <c r="C444" s="6" t="s">
        <v>52</v>
      </c>
      <c r="D444" s="6">
        <v>0</v>
      </c>
      <c r="E444" s="6">
        <f t="shared" si="14"/>
        <v>0</v>
      </c>
      <c r="F444" s="6" t="s">
        <v>11</v>
      </c>
    </row>
    <row r="445" spans="1:6" x14ac:dyDescent="0.25">
      <c r="A445" s="6" t="str">
        <f t="shared" si="13"/>
        <v>20041Semana 11</v>
      </c>
      <c r="B445" s="6">
        <v>20041</v>
      </c>
      <c r="C445" s="6" t="s">
        <v>54</v>
      </c>
      <c r="D445" s="6">
        <v>0</v>
      </c>
      <c r="E445" s="6">
        <f t="shared" si="14"/>
        <v>0</v>
      </c>
      <c r="F445" s="6" t="s">
        <v>11</v>
      </c>
    </row>
    <row r="446" spans="1:6" x14ac:dyDescent="0.25">
      <c r="A446" s="6" t="str">
        <f t="shared" si="13"/>
        <v>20058Semana 11</v>
      </c>
      <c r="B446" s="6">
        <v>20058</v>
      </c>
      <c r="C446" s="6" t="s">
        <v>55</v>
      </c>
      <c r="D446" s="6">
        <v>0</v>
      </c>
      <c r="E446" s="6">
        <f t="shared" si="14"/>
        <v>0</v>
      </c>
      <c r="F446" s="6" t="s">
        <v>11</v>
      </c>
    </row>
    <row r="447" spans="1:6" x14ac:dyDescent="0.25">
      <c r="A447" s="6" t="str">
        <f t="shared" si="13"/>
        <v>20098Semana 11</v>
      </c>
      <c r="B447" s="6">
        <v>20098</v>
      </c>
      <c r="C447" s="6" t="s">
        <v>57</v>
      </c>
      <c r="D447" s="6">
        <v>0</v>
      </c>
      <c r="E447" s="6">
        <f t="shared" si="14"/>
        <v>0</v>
      </c>
      <c r="F447" s="6" t="s">
        <v>11</v>
      </c>
    </row>
    <row r="448" spans="1:6" x14ac:dyDescent="0.25">
      <c r="A448" s="6" t="str">
        <f t="shared" si="13"/>
        <v>20109Semana 11</v>
      </c>
      <c r="B448" s="6">
        <v>20109</v>
      </c>
      <c r="C448" s="6" t="s">
        <v>59</v>
      </c>
      <c r="D448" s="6">
        <v>0</v>
      </c>
      <c r="E448" s="6">
        <f t="shared" si="14"/>
        <v>0</v>
      </c>
      <c r="F448" s="6" t="s">
        <v>11</v>
      </c>
    </row>
    <row r="449" spans="1:6" x14ac:dyDescent="0.25">
      <c r="A449" s="6" t="str">
        <f t="shared" si="13"/>
        <v>20116Semana 11</v>
      </c>
      <c r="B449" s="6">
        <v>20116</v>
      </c>
      <c r="C449" s="6" t="s">
        <v>60</v>
      </c>
      <c r="D449" s="6">
        <v>0</v>
      </c>
      <c r="E449" s="6">
        <f t="shared" si="14"/>
        <v>0</v>
      </c>
      <c r="F449" s="6" t="s">
        <v>11</v>
      </c>
    </row>
    <row r="450" spans="1:6" x14ac:dyDescent="0.25">
      <c r="A450" s="6" t="str">
        <f t="shared" si="13"/>
        <v>20163Semana 11</v>
      </c>
      <c r="B450" s="6">
        <v>20163</v>
      </c>
      <c r="C450" s="6" t="s">
        <v>64</v>
      </c>
      <c r="D450" s="6">
        <v>0</v>
      </c>
      <c r="E450" s="6">
        <f t="shared" si="14"/>
        <v>0</v>
      </c>
      <c r="F450" s="6" t="s">
        <v>11</v>
      </c>
    </row>
    <row r="451" spans="1:6" x14ac:dyDescent="0.25">
      <c r="A451" s="6" t="str">
        <f t="shared" si="13"/>
        <v>20171Semana 11</v>
      </c>
      <c r="B451" s="6">
        <v>20171</v>
      </c>
      <c r="C451" s="6" t="s">
        <v>66</v>
      </c>
      <c r="D451" s="6">
        <v>0</v>
      </c>
      <c r="E451" s="6">
        <f t="shared" si="14"/>
        <v>0</v>
      </c>
      <c r="F451" s="6" t="s">
        <v>11</v>
      </c>
    </row>
    <row r="452" spans="1:6" x14ac:dyDescent="0.25">
      <c r="A452" s="6" t="str">
        <f t="shared" si="13"/>
        <v>20177Semana 11</v>
      </c>
      <c r="B452" s="6">
        <v>20177</v>
      </c>
      <c r="C452" s="6" t="s">
        <v>67</v>
      </c>
      <c r="D452" s="6">
        <v>0</v>
      </c>
      <c r="E452" s="6">
        <f t="shared" si="14"/>
        <v>0</v>
      </c>
      <c r="F452" s="6" t="s">
        <v>11</v>
      </c>
    </row>
    <row r="453" spans="1:6" x14ac:dyDescent="0.25">
      <c r="A453" s="6" t="str">
        <f t="shared" si="13"/>
        <v>20206Semana 11</v>
      </c>
      <c r="B453" s="6">
        <v>20206</v>
      </c>
      <c r="C453" s="6" t="s">
        <v>70</v>
      </c>
      <c r="D453" s="6">
        <v>0</v>
      </c>
      <c r="E453" s="6">
        <f t="shared" si="14"/>
        <v>0</v>
      </c>
      <c r="F453" s="6" t="s">
        <v>11</v>
      </c>
    </row>
    <row r="454" spans="1:6" x14ac:dyDescent="0.25">
      <c r="A454" s="6" t="str">
        <f t="shared" si="13"/>
        <v>20234Semana 11</v>
      </c>
      <c r="B454" s="6">
        <v>20234</v>
      </c>
      <c r="C454" s="6" t="s">
        <v>73</v>
      </c>
      <c r="D454" s="6">
        <v>0</v>
      </c>
      <c r="E454" s="6">
        <f t="shared" si="14"/>
        <v>0</v>
      </c>
      <c r="F454" s="6" t="s">
        <v>11</v>
      </c>
    </row>
    <row r="455" spans="1:6" x14ac:dyDescent="0.25">
      <c r="A455" s="6" t="str">
        <f t="shared" si="13"/>
        <v>20244Semana 11</v>
      </c>
      <c r="B455" s="6">
        <v>20244</v>
      </c>
      <c r="C455" s="6" t="s">
        <v>74</v>
      </c>
      <c r="D455" s="6">
        <v>0</v>
      </c>
      <c r="E455" s="6">
        <f t="shared" si="14"/>
        <v>0</v>
      </c>
      <c r="F455" s="6" t="s">
        <v>11</v>
      </c>
    </row>
    <row r="456" spans="1:6" x14ac:dyDescent="0.25">
      <c r="A456" s="6" t="str">
        <f t="shared" si="13"/>
        <v>20249Semana 11</v>
      </c>
      <c r="B456" s="6">
        <v>20249</v>
      </c>
      <c r="C456" s="6" t="s">
        <v>75</v>
      </c>
      <c r="D456" s="6">
        <v>0</v>
      </c>
      <c r="E456" s="6">
        <f t="shared" si="14"/>
        <v>0</v>
      </c>
      <c r="F456" s="6" t="s">
        <v>11</v>
      </c>
    </row>
    <row r="457" spans="1:6" x14ac:dyDescent="0.25">
      <c r="A457" s="6" t="str">
        <f t="shared" si="13"/>
        <v>20326Semana 11</v>
      </c>
      <c r="B457" s="6">
        <v>20326</v>
      </c>
      <c r="C457" s="6" t="s">
        <v>80</v>
      </c>
      <c r="D457" s="6">
        <v>0</v>
      </c>
      <c r="E457" s="6">
        <f t="shared" si="14"/>
        <v>0</v>
      </c>
      <c r="F457" s="6" t="s">
        <v>11</v>
      </c>
    </row>
    <row r="458" spans="1:6" x14ac:dyDescent="0.25">
      <c r="A458" s="6" t="str">
        <f t="shared" si="13"/>
        <v>20374Semana 11</v>
      </c>
      <c r="B458" s="6">
        <v>20374</v>
      </c>
      <c r="C458" s="6" t="s">
        <v>85</v>
      </c>
      <c r="D458" s="6">
        <v>0</v>
      </c>
      <c r="E458" s="6">
        <f t="shared" si="14"/>
        <v>0</v>
      </c>
      <c r="F458" s="6" t="str">
        <f>F457</f>
        <v>Semana 11</v>
      </c>
    </row>
    <row r="459" spans="1:6" x14ac:dyDescent="0.25">
      <c r="A459" s="6" t="str">
        <f t="shared" si="13"/>
        <v>20406Semana 11</v>
      </c>
      <c r="B459" s="6">
        <v>20406</v>
      </c>
      <c r="C459" s="6" t="s">
        <v>86</v>
      </c>
      <c r="D459" s="6">
        <v>0</v>
      </c>
      <c r="E459" s="6">
        <f t="shared" si="14"/>
        <v>0</v>
      </c>
      <c r="F459" s="6" t="s">
        <v>11</v>
      </c>
    </row>
    <row r="460" spans="1:6" x14ac:dyDescent="0.25">
      <c r="A460" s="6" t="str">
        <f t="shared" si="13"/>
        <v>20425Semana 11</v>
      </c>
      <c r="B460" s="6">
        <v>20425</v>
      </c>
      <c r="C460" s="6" t="s">
        <v>89</v>
      </c>
      <c r="D460" s="6">
        <v>0</v>
      </c>
      <c r="E460" s="6">
        <f t="shared" si="14"/>
        <v>0</v>
      </c>
      <c r="F460" s="6" t="s">
        <v>11</v>
      </c>
    </row>
    <row r="461" spans="1:6" x14ac:dyDescent="0.25">
      <c r="A461" s="6" t="str">
        <f t="shared" si="13"/>
        <v>20431Semana 11</v>
      </c>
      <c r="B461" s="6">
        <v>20431</v>
      </c>
      <c r="C461" s="6" t="s">
        <v>90</v>
      </c>
      <c r="D461" s="6">
        <v>0</v>
      </c>
      <c r="E461" s="6">
        <f t="shared" si="14"/>
        <v>0</v>
      </c>
      <c r="F461" s="6" t="s">
        <v>11</v>
      </c>
    </row>
    <row r="462" spans="1:6" x14ac:dyDescent="0.25">
      <c r="A462" s="6" t="str">
        <f t="shared" si="13"/>
        <v>20434Semana 11</v>
      </c>
      <c r="B462" s="6">
        <v>20434</v>
      </c>
      <c r="C462" s="6" t="s">
        <v>91</v>
      </c>
      <c r="D462" s="6">
        <v>0</v>
      </c>
      <c r="E462" s="6">
        <f t="shared" si="14"/>
        <v>0</v>
      </c>
      <c r="F462" s="6" t="s">
        <v>11</v>
      </c>
    </row>
    <row r="463" spans="1:6" x14ac:dyDescent="0.25">
      <c r="A463" s="6" t="str">
        <f t="shared" si="13"/>
        <v>20438Semana 11</v>
      </c>
      <c r="B463" s="6">
        <v>20438</v>
      </c>
      <c r="C463" s="6" t="s">
        <v>93</v>
      </c>
      <c r="D463" s="6">
        <v>0</v>
      </c>
      <c r="E463" s="6">
        <f t="shared" si="14"/>
        <v>0</v>
      </c>
      <c r="F463" s="6" t="str">
        <f>F462</f>
        <v>Semana 11</v>
      </c>
    </row>
    <row r="464" spans="1:6" x14ac:dyDescent="0.25">
      <c r="A464" s="6" t="str">
        <f t="shared" si="13"/>
        <v>20545Semana 11</v>
      </c>
      <c r="B464" s="6">
        <v>20545</v>
      </c>
      <c r="C464" s="6" t="s">
        <v>99</v>
      </c>
      <c r="D464" s="6">
        <v>0</v>
      </c>
      <c r="E464" s="6">
        <f t="shared" si="14"/>
        <v>0</v>
      </c>
      <c r="F464" s="6" t="s">
        <v>11</v>
      </c>
    </row>
    <row r="465" spans="1:6" x14ac:dyDescent="0.25">
      <c r="A465" s="6" t="str">
        <f t="shared" si="13"/>
        <v>20558Semana 11</v>
      </c>
      <c r="B465" s="6">
        <v>20558</v>
      </c>
      <c r="C465" s="6" t="s">
        <v>102</v>
      </c>
      <c r="D465" s="6">
        <v>0</v>
      </c>
      <c r="E465" s="6">
        <f t="shared" si="14"/>
        <v>0</v>
      </c>
      <c r="F465" s="6" t="s">
        <v>11</v>
      </c>
    </row>
    <row r="466" spans="1:6" x14ac:dyDescent="0.25">
      <c r="A466" s="6" t="str">
        <f t="shared" si="13"/>
        <v>21010Semana 11</v>
      </c>
      <c r="B466" s="6">
        <v>21010</v>
      </c>
      <c r="C466" s="6" t="s">
        <v>40</v>
      </c>
      <c r="D466" s="6">
        <v>0</v>
      </c>
      <c r="E466" s="6">
        <f t="shared" si="14"/>
        <v>0</v>
      </c>
      <c r="F466" s="6" t="s">
        <v>11</v>
      </c>
    </row>
    <row r="467" spans="1:6" x14ac:dyDescent="0.25">
      <c r="A467" s="6" t="str">
        <f t="shared" si="13"/>
        <v>21013Semana 11</v>
      </c>
      <c r="B467" s="6">
        <v>21013</v>
      </c>
      <c r="C467" s="6" t="s">
        <v>42</v>
      </c>
      <c r="D467" s="6">
        <v>0</v>
      </c>
      <c r="E467" s="6">
        <f t="shared" si="14"/>
        <v>0</v>
      </c>
      <c r="F467" s="6" t="s">
        <v>11</v>
      </c>
    </row>
    <row r="468" spans="1:6" x14ac:dyDescent="0.25">
      <c r="A468" s="6" t="str">
        <f t="shared" si="13"/>
        <v>21027Semana 11</v>
      </c>
      <c r="B468" s="6">
        <v>21027</v>
      </c>
      <c r="C468" s="6" t="s">
        <v>43</v>
      </c>
      <c r="D468" s="6">
        <v>0</v>
      </c>
      <c r="E468" s="6">
        <f t="shared" si="14"/>
        <v>0</v>
      </c>
      <c r="F468" s="6" t="s">
        <v>11</v>
      </c>
    </row>
    <row r="469" spans="1:6" x14ac:dyDescent="0.25">
      <c r="A469" s="6" t="str">
        <f t="shared" si="13"/>
        <v>21035Semana 11</v>
      </c>
      <c r="B469" s="6">
        <v>21035</v>
      </c>
      <c r="C469" s="6" t="s">
        <v>48</v>
      </c>
      <c r="D469" s="6">
        <v>0</v>
      </c>
      <c r="E469" s="6">
        <f t="shared" si="14"/>
        <v>0</v>
      </c>
      <c r="F469" s="6" t="s">
        <v>11</v>
      </c>
    </row>
    <row r="470" spans="1:6" x14ac:dyDescent="0.25">
      <c r="A470" s="6" t="str">
        <f t="shared" si="13"/>
        <v>21046Semana 11</v>
      </c>
      <c r="B470" s="6">
        <v>21046</v>
      </c>
      <c r="C470" s="6" t="s">
        <v>44</v>
      </c>
      <c r="D470" s="6">
        <v>0</v>
      </c>
      <c r="E470" s="6">
        <f t="shared" si="14"/>
        <v>0</v>
      </c>
      <c r="F470" s="6" t="s">
        <v>11</v>
      </c>
    </row>
    <row r="471" spans="1:6" x14ac:dyDescent="0.25">
      <c r="A471" s="6" t="str">
        <f t="shared" si="13"/>
        <v>21061Semana 11</v>
      </c>
      <c r="B471" s="6">
        <v>21061</v>
      </c>
      <c r="C471" s="6" t="s">
        <v>51</v>
      </c>
      <c r="D471" s="6">
        <v>0</v>
      </c>
      <c r="E471" s="6">
        <f t="shared" si="14"/>
        <v>0</v>
      </c>
      <c r="F471" s="6" t="s">
        <v>11</v>
      </c>
    </row>
    <row r="472" spans="1:6" x14ac:dyDescent="0.25">
      <c r="A472" s="6" t="str">
        <f t="shared" si="13"/>
        <v>21103Semana 11</v>
      </c>
      <c r="B472" s="6">
        <v>21103</v>
      </c>
      <c r="C472" s="6" t="s">
        <v>56</v>
      </c>
      <c r="D472" s="6">
        <v>0</v>
      </c>
      <c r="E472" s="6">
        <f t="shared" si="14"/>
        <v>0</v>
      </c>
      <c r="F472" s="6" t="s">
        <v>11</v>
      </c>
    </row>
    <row r="473" spans="1:6" x14ac:dyDescent="0.25">
      <c r="A473" s="6" t="str">
        <f t="shared" ref="A473:A538" si="15">B473&amp;F473</f>
        <v>21120Semana 11</v>
      </c>
      <c r="B473" s="6">
        <v>21120</v>
      </c>
      <c r="C473" s="6" t="s">
        <v>58</v>
      </c>
      <c r="D473" s="6">
        <v>0</v>
      </c>
      <c r="E473" s="6">
        <f t="shared" si="14"/>
        <v>0</v>
      </c>
      <c r="F473" s="6" t="s">
        <v>11</v>
      </c>
    </row>
    <row r="474" spans="1:6" x14ac:dyDescent="0.25">
      <c r="A474" s="6" t="str">
        <f t="shared" si="15"/>
        <v>21124Semana 11</v>
      </c>
      <c r="B474" s="6">
        <v>21124</v>
      </c>
      <c r="C474" s="6" t="s">
        <v>63</v>
      </c>
      <c r="D474" s="6">
        <v>0</v>
      </c>
      <c r="E474" s="6">
        <f t="shared" si="14"/>
        <v>0</v>
      </c>
      <c r="F474" s="6" t="s">
        <v>11</v>
      </c>
    </row>
    <row r="475" spans="1:6" x14ac:dyDescent="0.25">
      <c r="A475" s="6" t="str">
        <f t="shared" si="15"/>
        <v>21129Semana 11</v>
      </c>
      <c r="B475" s="6">
        <v>21129</v>
      </c>
      <c r="C475" s="6" t="s">
        <v>65</v>
      </c>
      <c r="D475" s="6">
        <v>0</v>
      </c>
      <c r="E475" s="6">
        <f t="shared" si="14"/>
        <v>0</v>
      </c>
      <c r="F475" s="6" t="s">
        <v>11</v>
      </c>
    </row>
    <row r="476" spans="1:6" x14ac:dyDescent="0.25">
      <c r="A476" s="6" t="str">
        <f t="shared" si="15"/>
        <v>21145Semana 11</v>
      </c>
      <c r="B476" s="6">
        <v>21145</v>
      </c>
      <c r="C476" s="6" t="s">
        <v>82</v>
      </c>
      <c r="D476" s="6">
        <v>0</v>
      </c>
      <c r="E476" s="6">
        <f t="shared" si="14"/>
        <v>0</v>
      </c>
      <c r="F476" s="6" t="s">
        <v>11</v>
      </c>
    </row>
    <row r="477" spans="1:6" x14ac:dyDescent="0.25">
      <c r="A477" s="6" t="str">
        <f t="shared" si="15"/>
        <v>21149Semana 11</v>
      </c>
      <c r="B477" s="6">
        <v>21149</v>
      </c>
      <c r="C477" s="6" t="s">
        <v>94</v>
      </c>
      <c r="D477" s="6">
        <v>0</v>
      </c>
      <c r="E477" s="6">
        <f t="shared" si="14"/>
        <v>0</v>
      </c>
      <c r="F477" s="6" t="s">
        <v>11</v>
      </c>
    </row>
    <row r="478" spans="1:6" x14ac:dyDescent="0.25">
      <c r="A478" s="6" t="str">
        <f t="shared" si="15"/>
        <v>21156Semana 11</v>
      </c>
      <c r="B478" s="6">
        <v>21156</v>
      </c>
      <c r="C478" s="6" t="s">
        <v>98</v>
      </c>
      <c r="D478" s="6">
        <v>0</v>
      </c>
      <c r="E478" s="6">
        <f t="shared" si="14"/>
        <v>0</v>
      </c>
      <c r="F478" s="6" t="s">
        <v>11</v>
      </c>
    </row>
    <row r="479" spans="1:6" x14ac:dyDescent="0.25">
      <c r="A479" s="6" t="str">
        <f t="shared" si="15"/>
        <v>21161Semana 11</v>
      </c>
      <c r="B479" s="6">
        <v>21161</v>
      </c>
      <c r="C479" s="6" t="s">
        <v>100</v>
      </c>
      <c r="D479" s="6">
        <v>0</v>
      </c>
      <c r="E479" s="6">
        <f t="shared" si="14"/>
        <v>0</v>
      </c>
      <c r="F479" s="6" t="s">
        <v>11</v>
      </c>
    </row>
    <row r="480" spans="1:6" x14ac:dyDescent="0.25">
      <c r="A480" s="6" t="str">
        <f t="shared" si="15"/>
        <v>21177Semana 11</v>
      </c>
      <c r="B480" s="6">
        <v>21177</v>
      </c>
      <c r="C480" s="6" t="s">
        <v>101</v>
      </c>
      <c r="D480" s="6">
        <v>0</v>
      </c>
      <c r="E480" s="6">
        <f t="shared" si="14"/>
        <v>0</v>
      </c>
      <c r="F480" s="6" t="s">
        <v>11</v>
      </c>
    </row>
    <row r="481" spans="1:6" x14ac:dyDescent="0.25">
      <c r="A481" s="6" t="str">
        <f t="shared" si="15"/>
        <v>21195Semana 11</v>
      </c>
      <c r="B481" s="6">
        <v>21195</v>
      </c>
      <c r="C481" s="6" t="s">
        <v>103</v>
      </c>
      <c r="D481" s="6">
        <v>0</v>
      </c>
      <c r="E481" s="6">
        <f t="shared" si="14"/>
        <v>0</v>
      </c>
      <c r="F481" s="6" t="s">
        <v>11</v>
      </c>
    </row>
    <row r="482" spans="1:6" x14ac:dyDescent="0.25">
      <c r="A482" s="6" t="str">
        <f t="shared" si="15"/>
        <v>21205Semana 11</v>
      </c>
      <c r="B482" s="6">
        <v>21205</v>
      </c>
      <c r="C482" s="6" t="s">
        <v>104</v>
      </c>
      <c r="D482" s="6">
        <v>0</v>
      </c>
      <c r="E482" s="6">
        <f t="shared" si="14"/>
        <v>0</v>
      </c>
      <c r="F482" s="6" t="s">
        <v>11</v>
      </c>
    </row>
    <row r="483" spans="1:6" x14ac:dyDescent="0.25">
      <c r="A483" s="6" t="str">
        <f t="shared" si="15"/>
        <v>21209Semana 11</v>
      </c>
      <c r="B483" s="6">
        <v>21209</v>
      </c>
      <c r="C483" s="6" t="s">
        <v>105</v>
      </c>
      <c r="D483" s="6">
        <v>0</v>
      </c>
      <c r="E483" s="6">
        <f t="shared" si="14"/>
        <v>0</v>
      </c>
      <c r="F483" s="6" t="s">
        <v>11</v>
      </c>
    </row>
    <row r="484" spans="1:6" x14ac:dyDescent="0.25">
      <c r="A484" s="6" t="str">
        <f t="shared" si="15"/>
        <v>21214Semana 11</v>
      </c>
      <c r="B484" s="6">
        <v>21214</v>
      </c>
      <c r="C484" s="6" t="s">
        <v>106</v>
      </c>
      <c r="D484" s="6">
        <v>0</v>
      </c>
      <c r="E484" s="6">
        <f t="shared" si="14"/>
        <v>0</v>
      </c>
      <c r="F484" s="6" t="s">
        <v>11</v>
      </c>
    </row>
    <row r="485" spans="1:6" x14ac:dyDescent="0.25">
      <c r="A485" s="6" t="str">
        <f t="shared" si="15"/>
        <v>21217Semana 11</v>
      </c>
      <c r="B485" s="6">
        <v>21217</v>
      </c>
      <c r="C485" s="6" t="s">
        <v>107</v>
      </c>
      <c r="D485" s="6">
        <v>0</v>
      </c>
      <c r="E485" s="6">
        <f t="shared" si="14"/>
        <v>0</v>
      </c>
      <c r="F485" s="6" t="s">
        <v>11</v>
      </c>
    </row>
    <row r="486" spans="1:6" x14ac:dyDescent="0.25">
      <c r="A486" s="3" t="str">
        <f t="shared" si="15"/>
        <v>20024Semana 12</v>
      </c>
      <c r="B486" s="3">
        <v>20024</v>
      </c>
      <c r="C486" s="3" t="s">
        <v>50</v>
      </c>
      <c r="D486" s="3">
        <v>0</v>
      </c>
      <c r="E486" s="3">
        <f t="shared" si="14"/>
        <v>0</v>
      </c>
      <c r="F486" s="3" t="s">
        <v>12</v>
      </c>
    </row>
    <row r="487" spans="1:6" x14ac:dyDescent="0.25">
      <c r="A487" s="3" t="str">
        <f t="shared" si="15"/>
        <v>20027Semana 12</v>
      </c>
      <c r="B487" s="3">
        <v>20027</v>
      </c>
      <c r="C487" s="3" t="s">
        <v>46</v>
      </c>
      <c r="D487" s="3">
        <v>0</v>
      </c>
      <c r="E487" s="3">
        <f t="shared" si="14"/>
        <v>0</v>
      </c>
      <c r="F487" s="3" t="s">
        <v>12</v>
      </c>
    </row>
    <row r="488" spans="1:6" x14ac:dyDescent="0.25">
      <c r="A488" s="3" t="str">
        <f t="shared" si="15"/>
        <v>20029Semana 12</v>
      </c>
      <c r="B488" s="3">
        <v>20029</v>
      </c>
      <c r="C488" s="3" t="s">
        <v>52</v>
      </c>
      <c r="D488" s="3">
        <v>0</v>
      </c>
      <c r="E488" s="3">
        <f t="shared" si="14"/>
        <v>0</v>
      </c>
      <c r="F488" s="3" t="s">
        <v>12</v>
      </c>
    </row>
    <row r="489" spans="1:6" x14ac:dyDescent="0.25">
      <c r="A489" s="3" t="str">
        <f t="shared" si="15"/>
        <v>20041Semana 12</v>
      </c>
      <c r="B489" s="3">
        <v>20041</v>
      </c>
      <c r="C489" s="3" t="s">
        <v>54</v>
      </c>
      <c r="D489" s="3">
        <v>0</v>
      </c>
      <c r="E489" s="3">
        <f t="shared" si="14"/>
        <v>0</v>
      </c>
      <c r="F489" s="3" t="s">
        <v>12</v>
      </c>
    </row>
    <row r="490" spans="1:6" x14ac:dyDescent="0.25">
      <c r="A490" s="3" t="str">
        <f t="shared" si="15"/>
        <v>20058Semana 12</v>
      </c>
      <c r="B490" s="3">
        <v>20058</v>
      </c>
      <c r="C490" s="3" t="s">
        <v>55</v>
      </c>
      <c r="D490" s="3">
        <v>0</v>
      </c>
      <c r="E490" s="3">
        <f t="shared" si="14"/>
        <v>0</v>
      </c>
      <c r="F490" s="3" t="s">
        <v>12</v>
      </c>
    </row>
    <row r="491" spans="1:6" x14ac:dyDescent="0.25">
      <c r="A491" s="3" t="str">
        <f t="shared" si="15"/>
        <v>20098Semana 12</v>
      </c>
      <c r="B491" s="3">
        <v>20098</v>
      </c>
      <c r="C491" s="3" t="s">
        <v>57</v>
      </c>
      <c r="D491" s="3">
        <v>0</v>
      </c>
      <c r="E491" s="3">
        <f t="shared" si="14"/>
        <v>0</v>
      </c>
      <c r="F491" s="3" t="s">
        <v>12</v>
      </c>
    </row>
    <row r="492" spans="1:6" x14ac:dyDescent="0.25">
      <c r="A492" s="3" t="str">
        <f t="shared" si="15"/>
        <v>20109Semana 12</v>
      </c>
      <c r="B492" s="3">
        <v>20109</v>
      </c>
      <c r="C492" s="3" t="s">
        <v>59</v>
      </c>
      <c r="D492" s="3">
        <v>0</v>
      </c>
      <c r="E492" s="3">
        <f t="shared" si="14"/>
        <v>0</v>
      </c>
      <c r="F492" s="3" t="s">
        <v>12</v>
      </c>
    </row>
    <row r="493" spans="1:6" x14ac:dyDescent="0.25">
      <c r="A493" s="3" t="str">
        <f t="shared" si="15"/>
        <v>20116Semana 12</v>
      </c>
      <c r="B493" s="3">
        <v>20116</v>
      </c>
      <c r="C493" s="3" t="s">
        <v>60</v>
      </c>
      <c r="D493" s="3">
        <v>0</v>
      </c>
      <c r="E493" s="3">
        <f t="shared" si="14"/>
        <v>0</v>
      </c>
      <c r="F493" s="3" t="s">
        <v>12</v>
      </c>
    </row>
    <row r="494" spans="1:6" x14ac:dyDescent="0.25">
      <c r="A494" s="3" t="str">
        <f t="shared" si="15"/>
        <v>20163Semana 12</v>
      </c>
      <c r="B494" s="3">
        <v>20163</v>
      </c>
      <c r="C494" s="3" t="s">
        <v>64</v>
      </c>
      <c r="D494" s="3">
        <v>0</v>
      </c>
      <c r="E494" s="3">
        <f t="shared" ref="E494:E557" si="16">D494-D450</f>
        <v>0</v>
      </c>
      <c r="F494" s="3" t="s">
        <v>12</v>
      </c>
    </row>
    <row r="495" spans="1:6" x14ac:dyDescent="0.25">
      <c r="A495" s="3" t="str">
        <f t="shared" si="15"/>
        <v>20171Semana 12</v>
      </c>
      <c r="B495" s="3">
        <v>20171</v>
      </c>
      <c r="C495" s="3" t="s">
        <v>66</v>
      </c>
      <c r="D495" s="3">
        <v>0</v>
      </c>
      <c r="E495" s="3">
        <f t="shared" si="16"/>
        <v>0</v>
      </c>
      <c r="F495" s="3" t="s">
        <v>12</v>
      </c>
    </row>
    <row r="496" spans="1:6" x14ac:dyDescent="0.25">
      <c r="A496" s="3" t="str">
        <f t="shared" si="15"/>
        <v>20177Semana 12</v>
      </c>
      <c r="B496" s="3">
        <v>20177</v>
      </c>
      <c r="C496" s="3" t="s">
        <v>67</v>
      </c>
      <c r="D496" s="3">
        <v>0</v>
      </c>
      <c r="E496" s="3">
        <f t="shared" si="16"/>
        <v>0</v>
      </c>
      <c r="F496" s="3" t="s">
        <v>12</v>
      </c>
    </row>
    <row r="497" spans="1:6" x14ac:dyDescent="0.25">
      <c r="A497" s="3" t="str">
        <f t="shared" si="15"/>
        <v>20206Semana 12</v>
      </c>
      <c r="B497" s="3">
        <v>20206</v>
      </c>
      <c r="C497" s="3" t="s">
        <v>70</v>
      </c>
      <c r="D497" s="3">
        <v>0</v>
      </c>
      <c r="E497" s="3">
        <f t="shared" si="16"/>
        <v>0</v>
      </c>
      <c r="F497" s="3" t="s">
        <v>12</v>
      </c>
    </row>
    <row r="498" spans="1:6" x14ac:dyDescent="0.25">
      <c r="A498" s="3" t="str">
        <f t="shared" si="15"/>
        <v>20234Semana 12</v>
      </c>
      <c r="B498" s="3">
        <v>20234</v>
      </c>
      <c r="C498" s="3" t="s">
        <v>73</v>
      </c>
      <c r="D498" s="3">
        <v>0</v>
      </c>
      <c r="E498" s="3">
        <f t="shared" si="16"/>
        <v>0</v>
      </c>
      <c r="F498" s="3" t="s">
        <v>12</v>
      </c>
    </row>
    <row r="499" spans="1:6" x14ac:dyDescent="0.25">
      <c r="A499" s="3" t="str">
        <f t="shared" si="15"/>
        <v>20244Semana 12</v>
      </c>
      <c r="B499" s="3">
        <v>20244</v>
      </c>
      <c r="C499" s="3" t="s">
        <v>74</v>
      </c>
      <c r="D499" s="3">
        <v>0</v>
      </c>
      <c r="E499" s="3">
        <f t="shared" si="16"/>
        <v>0</v>
      </c>
      <c r="F499" s="3" t="s">
        <v>12</v>
      </c>
    </row>
    <row r="500" spans="1:6" x14ac:dyDescent="0.25">
      <c r="A500" s="3" t="str">
        <f t="shared" si="15"/>
        <v>20249Semana 12</v>
      </c>
      <c r="B500" s="3">
        <v>20249</v>
      </c>
      <c r="C500" s="3" t="s">
        <v>75</v>
      </c>
      <c r="D500" s="3">
        <v>0</v>
      </c>
      <c r="E500" s="3">
        <f t="shared" si="16"/>
        <v>0</v>
      </c>
      <c r="F500" s="3" t="s">
        <v>12</v>
      </c>
    </row>
    <row r="501" spans="1:6" x14ac:dyDescent="0.25">
      <c r="A501" s="3" t="str">
        <f t="shared" si="15"/>
        <v>20326Semana 12</v>
      </c>
      <c r="B501" s="3">
        <v>20326</v>
      </c>
      <c r="C501" s="3" t="s">
        <v>80</v>
      </c>
      <c r="D501" s="3">
        <v>0</v>
      </c>
      <c r="E501" s="3">
        <f t="shared" si="16"/>
        <v>0</v>
      </c>
      <c r="F501" s="3" t="s">
        <v>12</v>
      </c>
    </row>
    <row r="502" spans="1:6" x14ac:dyDescent="0.25">
      <c r="A502" s="3" t="str">
        <f t="shared" si="15"/>
        <v>20374Semana 12</v>
      </c>
      <c r="B502" s="3">
        <v>20374</v>
      </c>
      <c r="C502" s="3" t="s">
        <v>85</v>
      </c>
      <c r="D502" s="3">
        <v>0</v>
      </c>
      <c r="E502" s="3">
        <f t="shared" si="16"/>
        <v>0</v>
      </c>
      <c r="F502" s="3" t="str">
        <f>F501</f>
        <v>Semana 12</v>
      </c>
    </row>
    <row r="503" spans="1:6" x14ac:dyDescent="0.25">
      <c r="A503" s="3" t="str">
        <f t="shared" si="15"/>
        <v>20406Semana 12</v>
      </c>
      <c r="B503" s="3">
        <v>20406</v>
      </c>
      <c r="C503" s="3" t="s">
        <v>86</v>
      </c>
      <c r="D503" s="3">
        <v>0</v>
      </c>
      <c r="E503" s="3">
        <f t="shared" si="16"/>
        <v>0</v>
      </c>
      <c r="F503" s="3" t="s">
        <v>12</v>
      </c>
    </row>
    <row r="504" spans="1:6" x14ac:dyDescent="0.25">
      <c r="A504" s="3" t="str">
        <f t="shared" si="15"/>
        <v>20425Semana 12</v>
      </c>
      <c r="B504" s="3">
        <v>20425</v>
      </c>
      <c r="C504" s="3" t="s">
        <v>89</v>
      </c>
      <c r="D504" s="3">
        <v>0</v>
      </c>
      <c r="E504" s="3">
        <f t="shared" si="16"/>
        <v>0</v>
      </c>
      <c r="F504" s="3" t="s">
        <v>12</v>
      </c>
    </row>
    <row r="505" spans="1:6" x14ac:dyDescent="0.25">
      <c r="A505" s="3" t="str">
        <f t="shared" si="15"/>
        <v>20431Semana 12</v>
      </c>
      <c r="B505" s="3">
        <v>20431</v>
      </c>
      <c r="C505" s="3" t="s">
        <v>90</v>
      </c>
      <c r="D505" s="3">
        <v>0</v>
      </c>
      <c r="E505" s="3">
        <f t="shared" si="16"/>
        <v>0</v>
      </c>
      <c r="F505" s="3" t="s">
        <v>12</v>
      </c>
    </row>
    <row r="506" spans="1:6" x14ac:dyDescent="0.25">
      <c r="A506" s="3" t="str">
        <f t="shared" si="15"/>
        <v>20434Semana 12</v>
      </c>
      <c r="B506" s="3">
        <v>20434</v>
      </c>
      <c r="C506" s="3" t="s">
        <v>91</v>
      </c>
      <c r="D506" s="3">
        <v>0</v>
      </c>
      <c r="E506" s="3">
        <f t="shared" si="16"/>
        <v>0</v>
      </c>
      <c r="F506" s="3" t="s">
        <v>12</v>
      </c>
    </row>
    <row r="507" spans="1:6" x14ac:dyDescent="0.25">
      <c r="A507" s="3" t="str">
        <f t="shared" si="15"/>
        <v>20438Semana 12</v>
      </c>
      <c r="B507" s="3">
        <v>20438</v>
      </c>
      <c r="C507" s="3" t="s">
        <v>93</v>
      </c>
      <c r="D507" s="3">
        <v>0</v>
      </c>
      <c r="E507" s="3">
        <f t="shared" si="16"/>
        <v>0</v>
      </c>
      <c r="F507" s="3" t="str">
        <f>F506</f>
        <v>Semana 12</v>
      </c>
    </row>
    <row r="508" spans="1:6" x14ac:dyDescent="0.25">
      <c r="A508" s="3" t="str">
        <f t="shared" si="15"/>
        <v>20545Semana 12</v>
      </c>
      <c r="B508" s="3">
        <v>20545</v>
      </c>
      <c r="C508" s="3" t="s">
        <v>99</v>
      </c>
      <c r="D508" s="3">
        <v>0</v>
      </c>
      <c r="E508" s="3">
        <f t="shared" si="16"/>
        <v>0</v>
      </c>
      <c r="F508" s="3" t="s">
        <v>12</v>
      </c>
    </row>
    <row r="509" spans="1:6" x14ac:dyDescent="0.25">
      <c r="A509" s="3" t="str">
        <f t="shared" si="15"/>
        <v>20558Semana 12</v>
      </c>
      <c r="B509" s="3">
        <v>20558</v>
      </c>
      <c r="C509" s="3" t="s">
        <v>102</v>
      </c>
      <c r="D509" s="3">
        <v>0</v>
      </c>
      <c r="E509" s="3">
        <f t="shared" si="16"/>
        <v>0</v>
      </c>
      <c r="F509" s="3" t="s">
        <v>12</v>
      </c>
    </row>
    <row r="510" spans="1:6" x14ac:dyDescent="0.25">
      <c r="A510" s="3" t="str">
        <f t="shared" si="15"/>
        <v>21010Semana 12</v>
      </c>
      <c r="B510" s="3">
        <v>21010</v>
      </c>
      <c r="C510" s="3" t="s">
        <v>40</v>
      </c>
      <c r="D510" s="3">
        <v>0</v>
      </c>
      <c r="E510" s="3">
        <f t="shared" si="16"/>
        <v>0</v>
      </c>
      <c r="F510" s="3" t="s">
        <v>12</v>
      </c>
    </row>
    <row r="511" spans="1:6" x14ac:dyDescent="0.25">
      <c r="A511" s="3" t="str">
        <f t="shared" si="15"/>
        <v>21013Semana 12</v>
      </c>
      <c r="B511" s="3">
        <v>21013</v>
      </c>
      <c r="C511" s="3" t="s">
        <v>42</v>
      </c>
      <c r="D511" s="3">
        <v>0</v>
      </c>
      <c r="E511" s="3">
        <f t="shared" si="16"/>
        <v>0</v>
      </c>
      <c r="F511" s="3" t="s">
        <v>12</v>
      </c>
    </row>
    <row r="512" spans="1:6" x14ac:dyDescent="0.25">
      <c r="A512" s="3" t="str">
        <f t="shared" si="15"/>
        <v>21027Semana 12</v>
      </c>
      <c r="B512" s="3">
        <v>21027</v>
      </c>
      <c r="C512" s="3" t="s">
        <v>43</v>
      </c>
      <c r="D512" s="3">
        <v>0</v>
      </c>
      <c r="E512" s="3">
        <f t="shared" si="16"/>
        <v>0</v>
      </c>
      <c r="F512" s="3" t="s">
        <v>12</v>
      </c>
    </row>
    <row r="513" spans="1:6" x14ac:dyDescent="0.25">
      <c r="A513" s="3" t="str">
        <f t="shared" si="15"/>
        <v>21035Semana 12</v>
      </c>
      <c r="B513" s="3">
        <v>21035</v>
      </c>
      <c r="C513" s="3" t="s">
        <v>48</v>
      </c>
      <c r="D513" s="3">
        <v>0</v>
      </c>
      <c r="E513" s="3">
        <f t="shared" si="16"/>
        <v>0</v>
      </c>
      <c r="F513" s="3" t="s">
        <v>12</v>
      </c>
    </row>
    <row r="514" spans="1:6" x14ac:dyDescent="0.25">
      <c r="A514" s="3" t="str">
        <f t="shared" si="15"/>
        <v>21046Semana 12</v>
      </c>
      <c r="B514" s="3">
        <v>21046</v>
      </c>
      <c r="C514" s="3" t="s">
        <v>44</v>
      </c>
      <c r="D514" s="3">
        <v>0</v>
      </c>
      <c r="E514" s="3">
        <f t="shared" si="16"/>
        <v>0</v>
      </c>
      <c r="F514" s="3" t="s">
        <v>12</v>
      </c>
    </row>
    <row r="515" spans="1:6" x14ac:dyDescent="0.25">
      <c r="A515" s="3" t="str">
        <f t="shared" si="15"/>
        <v>21061Semana 12</v>
      </c>
      <c r="B515" s="3">
        <v>21061</v>
      </c>
      <c r="C515" s="3" t="s">
        <v>51</v>
      </c>
      <c r="D515" s="3">
        <v>0</v>
      </c>
      <c r="E515" s="3">
        <f t="shared" si="16"/>
        <v>0</v>
      </c>
      <c r="F515" s="3" t="s">
        <v>12</v>
      </c>
    </row>
    <row r="516" spans="1:6" x14ac:dyDescent="0.25">
      <c r="A516" s="3" t="str">
        <f t="shared" si="15"/>
        <v>21103Semana 12</v>
      </c>
      <c r="B516" s="3">
        <v>21103</v>
      </c>
      <c r="C516" s="3" t="s">
        <v>56</v>
      </c>
      <c r="D516" s="3">
        <v>0</v>
      </c>
      <c r="E516" s="3">
        <f t="shared" si="16"/>
        <v>0</v>
      </c>
      <c r="F516" s="3" t="s">
        <v>12</v>
      </c>
    </row>
    <row r="517" spans="1:6" x14ac:dyDescent="0.25">
      <c r="A517" s="3" t="str">
        <f t="shared" si="15"/>
        <v>21120Semana 12</v>
      </c>
      <c r="B517" s="3">
        <v>21120</v>
      </c>
      <c r="C517" s="3" t="s">
        <v>58</v>
      </c>
      <c r="D517" s="3">
        <v>0</v>
      </c>
      <c r="E517" s="3">
        <f t="shared" si="16"/>
        <v>0</v>
      </c>
      <c r="F517" s="3" t="s">
        <v>12</v>
      </c>
    </row>
    <row r="518" spans="1:6" x14ac:dyDescent="0.25">
      <c r="A518" s="3" t="str">
        <f t="shared" si="15"/>
        <v>21124Semana 12</v>
      </c>
      <c r="B518" s="3">
        <v>21124</v>
      </c>
      <c r="C518" s="3" t="s">
        <v>63</v>
      </c>
      <c r="D518" s="3">
        <v>1</v>
      </c>
      <c r="E518" s="3">
        <f t="shared" si="16"/>
        <v>1</v>
      </c>
      <c r="F518" s="3" t="s">
        <v>12</v>
      </c>
    </row>
    <row r="519" spans="1:6" x14ac:dyDescent="0.25">
      <c r="A519" s="3" t="str">
        <f t="shared" si="15"/>
        <v>21129Semana 12</v>
      </c>
      <c r="B519" s="3">
        <v>21129</v>
      </c>
      <c r="C519" s="3" t="s">
        <v>65</v>
      </c>
      <c r="D519" s="3">
        <v>0</v>
      </c>
      <c r="E519" s="3">
        <f t="shared" si="16"/>
        <v>0</v>
      </c>
      <c r="F519" s="3" t="s">
        <v>12</v>
      </c>
    </row>
    <row r="520" spans="1:6" x14ac:dyDescent="0.25">
      <c r="A520" s="3" t="str">
        <f t="shared" si="15"/>
        <v>21145Semana 12</v>
      </c>
      <c r="B520" s="3">
        <v>21145</v>
      </c>
      <c r="C520" s="3" t="s">
        <v>82</v>
      </c>
      <c r="D520" s="3">
        <v>0</v>
      </c>
      <c r="E520" s="3">
        <f t="shared" si="16"/>
        <v>0</v>
      </c>
      <c r="F520" s="3" t="s">
        <v>12</v>
      </c>
    </row>
    <row r="521" spans="1:6" x14ac:dyDescent="0.25">
      <c r="A521" s="3" t="str">
        <f t="shared" si="15"/>
        <v>21149Semana 12</v>
      </c>
      <c r="B521" s="3">
        <v>21149</v>
      </c>
      <c r="C521" s="3" t="s">
        <v>94</v>
      </c>
      <c r="D521" s="3">
        <v>0</v>
      </c>
      <c r="E521" s="3">
        <f t="shared" si="16"/>
        <v>0</v>
      </c>
      <c r="F521" s="3" t="s">
        <v>12</v>
      </c>
    </row>
    <row r="522" spans="1:6" x14ac:dyDescent="0.25">
      <c r="A522" s="3" t="str">
        <f t="shared" si="15"/>
        <v>21156Semana 12</v>
      </c>
      <c r="B522" s="3">
        <v>21156</v>
      </c>
      <c r="C522" s="3" t="s">
        <v>98</v>
      </c>
      <c r="D522" s="3">
        <v>1</v>
      </c>
      <c r="E522" s="3">
        <f t="shared" si="16"/>
        <v>1</v>
      </c>
      <c r="F522" s="3" t="s">
        <v>12</v>
      </c>
    </row>
    <row r="523" spans="1:6" x14ac:dyDescent="0.25">
      <c r="A523" s="3" t="str">
        <f t="shared" si="15"/>
        <v>21161Semana 12</v>
      </c>
      <c r="B523" s="3">
        <v>21161</v>
      </c>
      <c r="C523" s="3" t="s">
        <v>100</v>
      </c>
      <c r="D523" s="3">
        <v>0</v>
      </c>
      <c r="E523" s="3">
        <f t="shared" si="16"/>
        <v>0</v>
      </c>
      <c r="F523" s="3" t="s">
        <v>12</v>
      </c>
    </row>
    <row r="524" spans="1:6" x14ac:dyDescent="0.25">
      <c r="A524" s="3" t="str">
        <f t="shared" si="15"/>
        <v>21177Semana 12</v>
      </c>
      <c r="B524" s="3">
        <v>21177</v>
      </c>
      <c r="C524" s="3" t="s">
        <v>101</v>
      </c>
      <c r="D524" s="3">
        <v>0</v>
      </c>
      <c r="E524" s="3">
        <f t="shared" si="16"/>
        <v>0</v>
      </c>
      <c r="F524" s="3" t="s">
        <v>12</v>
      </c>
    </row>
    <row r="525" spans="1:6" x14ac:dyDescent="0.25">
      <c r="A525" s="3" t="str">
        <f t="shared" si="15"/>
        <v>21195Semana 12</v>
      </c>
      <c r="B525" s="3">
        <v>21195</v>
      </c>
      <c r="C525" s="3" t="s">
        <v>103</v>
      </c>
      <c r="D525" s="3">
        <v>0</v>
      </c>
      <c r="E525" s="3">
        <f t="shared" si="16"/>
        <v>0</v>
      </c>
      <c r="F525" s="3" t="s">
        <v>12</v>
      </c>
    </row>
    <row r="526" spans="1:6" x14ac:dyDescent="0.25">
      <c r="A526" s="3" t="str">
        <f t="shared" si="15"/>
        <v>21205Semana 12</v>
      </c>
      <c r="B526" s="3">
        <v>21205</v>
      </c>
      <c r="C526" s="3" t="s">
        <v>104</v>
      </c>
      <c r="D526" s="3">
        <v>0</v>
      </c>
      <c r="E526" s="3">
        <f t="shared" si="16"/>
        <v>0</v>
      </c>
      <c r="F526" s="3" t="s">
        <v>12</v>
      </c>
    </row>
    <row r="527" spans="1:6" x14ac:dyDescent="0.25">
      <c r="A527" s="3" t="str">
        <f t="shared" si="15"/>
        <v>21209Semana 12</v>
      </c>
      <c r="B527" s="3">
        <v>21209</v>
      </c>
      <c r="C527" s="3" t="s">
        <v>105</v>
      </c>
      <c r="D527" s="3">
        <v>0</v>
      </c>
      <c r="E527" s="3">
        <f t="shared" si="16"/>
        <v>0</v>
      </c>
      <c r="F527" s="3" t="s">
        <v>12</v>
      </c>
    </row>
    <row r="528" spans="1:6" x14ac:dyDescent="0.25">
      <c r="A528" s="3" t="str">
        <f t="shared" si="15"/>
        <v>21214Semana 12</v>
      </c>
      <c r="B528" s="3">
        <v>21214</v>
      </c>
      <c r="C528" s="3" t="s">
        <v>106</v>
      </c>
      <c r="D528" s="3">
        <v>0</v>
      </c>
      <c r="E528" s="3">
        <f t="shared" si="16"/>
        <v>0</v>
      </c>
      <c r="F528" s="3" t="s">
        <v>12</v>
      </c>
    </row>
    <row r="529" spans="1:6" x14ac:dyDescent="0.25">
      <c r="A529" s="3" t="str">
        <f t="shared" si="15"/>
        <v>21217Semana 12</v>
      </c>
      <c r="B529" s="3">
        <v>21217</v>
      </c>
      <c r="C529" s="3" t="s">
        <v>107</v>
      </c>
      <c r="D529" s="3">
        <v>0</v>
      </c>
      <c r="E529" s="3">
        <f t="shared" si="16"/>
        <v>0</v>
      </c>
      <c r="F529" s="3" t="s">
        <v>12</v>
      </c>
    </row>
    <row r="530" spans="1:6" x14ac:dyDescent="0.25">
      <c r="A530" s="6" t="str">
        <f t="shared" si="15"/>
        <v>20024Semana 13</v>
      </c>
      <c r="B530" s="6">
        <v>20024</v>
      </c>
      <c r="C530" s="6" t="s">
        <v>50</v>
      </c>
      <c r="D530" s="6">
        <v>1</v>
      </c>
      <c r="E530" s="6">
        <f t="shared" si="16"/>
        <v>1</v>
      </c>
      <c r="F530" s="6" t="s">
        <v>13</v>
      </c>
    </row>
    <row r="531" spans="1:6" x14ac:dyDescent="0.25">
      <c r="A531" s="6" t="str">
        <f t="shared" si="15"/>
        <v>20027Semana 13</v>
      </c>
      <c r="B531" s="6">
        <v>20027</v>
      </c>
      <c r="C531" s="6" t="s">
        <v>46</v>
      </c>
      <c r="D531" s="6">
        <v>0</v>
      </c>
      <c r="E531" s="6">
        <f t="shared" si="16"/>
        <v>0</v>
      </c>
      <c r="F531" s="6" t="s">
        <v>13</v>
      </c>
    </row>
    <row r="532" spans="1:6" x14ac:dyDescent="0.25">
      <c r="A532" s="6" t="str">
        <f t="shared" si="15"/>
        <v>20029Semana 13</v>
      </c>
      <c r="B532" s="6">
        <v>20029</v>
      </c>
      <c r="C532" s="6" t="s">
        <v>52</v>
      </c>
      <c r="D532" s="6">
        <v>1</v>
      </c>
      <c r="E532" s="6">
        <f t="shared" si="16"/>
        <v>1</v>
      </c>
      <c r="F532" s="6" t="s">
        <v>13</v>
      </c>
    </row>
    <row r="533" spans="1:6" x14ac:dyDescent="0.25">
      <c r="A533" s="6" t="str">
        <f t="shared" si="15"/>
        <v>20041Semana 13</v>
      </c>
      <c r="B533" s="6">
        <v>20041</v>
      </c>
      <c r="C533" s="6" t="s">
        <v>54</v>
      </c>
      <c r="D533" s="6">
        <v>0</v>
      </c>
      <c r="E533" s="6">
        <f t="shared" si="16"/>
        <v>0</v>
      </c>
      <c r="F533" s="6" t="s">
        <v>13</v>
      </c>
    </row>
    <row r="534" spans="1:6" x14ac:dyDescent="0.25">
      <c r="A534" s="6" t="str">
        <f t="shared" si="15"/>
        <v>20058Semana 13</v>
      </c>
      <c r="B534" s="6">
        <v>20058</v>
      </c>
      <c r="C534" s="6" t="s">
        <v>55</v>
      </c>
      <c r="D534" s="6">
        <v>0</v>
      </c>
      <c r="E534" s="6">
        <f t="shared" si="16"/>
        <v>0</v>
      </c>
      <c r="F534" s="6" t="s">
        <v>13</v>
      </c>
    </row>
    <row r="535" spans="1:6" x14ac:dyDescent="0.25">
      <c r="A535" s="6" t="str">
        <f t="shared" si="15"/>
        <v>20098Semana 13</v>
      </c>
      <c r="B535" s="6">
        <v>20098</v>
      </c>
      <c r="C535" s="6" t="s">
        <v>57</v>
      </c>
      <c r="D535" s="6">
        <v>0</v>
      </c>
      <c r="E535" s="6">
        <f t="shared" si="16"/>
        <v>0</v>
      </c>
      <c r="F535" s="6" t="s">
        <v>13</v>
      </c>
    </row>
    <row r="536" spans="1:6" x14ac:dyDescent="0.25">
      <c r="A536" s="6" t="str">
        <f t="shared" si="15"/>
        <v>20109Semana 13</v>
      </c>
      <c r="B536" s="6">
        <v>20109</v>
      </c>
      <c r="C536" s="6" t="s">
        <v>59</v>
      </c>
      <c r="D536" s="6">
        <v>0</v>
      </c>
      <c r="E536" s="6">
        <f t="shared" si="16"/>
        <v>0</v>
      </c>
      <c r="F536" s="6" t="s">
        <v>13</v>
      </c>
    </row>
    <row r="537" spans="1:6" x14ac:dyDescent="0.25">
      <c r="A537" s="6" t="str">
        <f t="shared" si="15"/>
        <v>20116Semana 13</v>
      </c>
      <c r="B537" s="6">
        <v>20116</v>
      </c>
      <c r="C537" s="6" t="s">
        <v>60</v>
      </c>
      <c r="D537" s="6">
        <v>0</v>
      </c>
      <c r="E537" s="6">
        <f t="shared" si="16"/>
        <v>0</v>
      </c>
      <c r="F537" s="6" t="s">
        <v>13</v>
      </c>
    </row>
    <row r="538" spans="1:6" x14ac:dyDescent="0.25">
      <c r="A538" s="6" t="str">
        <f t="shared" si="15"/>
        <v>20163Semana 13</v>
      </c>
      <c r="B538" s="6">
        <v>20163</v>
      </c>
      <c r="C538" s="6" t="s">
        <v>64</v>
      </c>
      <c r="D538" s="6">
        <v>0</v>
      </c>
      <c r="E538" s="6">
        <f t="shared" si="16"/>
        <v>0</v>
      </c>
      <c r="F538" s="6" t="s">
        <v>13</v>
      </c>
    </row>
    <row r="539" spans="1:6" x14ac:dyDescent="0.25">
      <c r="A539" s="6" t="str">
        <f t="shared" ref="A539:A606" si="17">B539&amp;F539</f>
        <v>20171Semana 13</v>
      </c>
      <c r="B539" s="6">
        <v>20171</v>
      </c>
      <c r="C539" s="6" t="s">
        <v>66</v>
      </c>
      <c r="D539" s="6">
        <v>0</v>
      </c>
      <c r="E539" s="6">
        <f t="shared" si="16"/>
        <v>0</v>
      </c>
      <c r="F539" s="6" t="s">
        <v>13</v>
      </c>
    </row>
    <row r="540" spans="1:6" x14ac:dyDescent="0.25">
      <c r="A540" s="6" t="str">
        <f t="shared" si="17"/>
        <v>20177Semana 13</v>
      </c>
      <c r="B540" s="6">
        <v>20177</v>
      </c>
      <c r="C540" s="6" t="s">
        <v>67</v>
      </c>
      <c r="D540" s="6">
        <v>0</v>
      </c>
      <c r="E540" s="6">
        <f t="shared" si="16"/>
        <v>0</v>
      </c>
      <c r="F540" s="6" t="s">
        <v>13</v>
      </c>
    </row>
    <row r="541" spans="1:6" x14ac:dyDescent="0.25">
      <c r="A541" s="6" t="str">
        <f t="shared" si="17"/>
        <v>20206Semana 13</v>
      </c>
      <c r="B541" s="6">
        <v>20206</v>
      </c>
      <c r="C541" s="6" t="s">
        <v>70</v>
      </c>
      <c r="D541" s="6">
        <v>0</v>
      </c>
      <c r="E541" s="6">
        <f t="shared" si="16"/>
        <v>0</v>
      </c>
      <c r="F541" s="6" t="s">
        <v>13</v>
      </c>
    </row>
    <row r="542" spans="1:6" x14ac:dyDescent="0.25">
      <c r="A542" s="6" t="str">
        <f t="shared" si="17"/>
        <v>20234Semana 13</v>
      </c>
      <c r="B542" s="6">
        <v>20234</v>
      </c>
      <c r="C542" s="6" t="s">
        <v>73</v>
      </c>
      <c r="D542" s="6">
        <v>0</v>
      </c>
      <c r="E542" s="6">
        <f t="shared" si="16"/>
        <v>0</v>
      </c>
      <c r="F542" s="6" t="s">
        <v>13</v>
      </c>
    </row>
    <row r="543" spans="1:6" x14ac:dyDescent="0.25">
      <c r="A543" s="6" t="str">
        <f t="shared" si="17"/>
        <v>20244Semana 13</v>
      </c>
      <c r="B543" s="6">
        <v>20244</v>
      </c>
      <c r="C543" s="6" t="s">
        <v>74</v>
      </c>
      <c r="D543" s="6">
        <v>0</v>
      </c>
      <c r="E543" s="6">
        <f t="shared" si="16"/>
        <v>0</v>
      </c>
      <c r="F543" s="6" t="s">
        <v>13</v>
      </c>
    </row>
    <row r="544" spans="1:6" x14ac:dyDescent="0.25">
      <c r="A544" s="6" t="str">
        <f t="shared" si="17"/>
        <v>20249Semana 13</v>
      </c>
      <c r="B544" s="6">
        <v>20249</v>
      </c>
      <c r="C544" s="6" t="s">
        <v>75</v>
      </c>
      <c r="D544" s="6">
        <v>0</v>
      </c>
      <c r="E544" s="6">
        <f t="shared" si="16"/>
        <v>0</v>
      </c>
      <c r="F544" s="6" t="s">
        <v>13</v>
      </c>
    </row>
    <row r="545" spans="1:6" x14ac:dyDescent="0.25">
      <c r="A545" s="6" t="str">
        <f t="shared" si="17"/>
        <v>20326Semana 13</v>
      </c>
      <c r="B545" s="6">
        <v>20326</v>
      </c>
      <c r="C545" s="6" t="s">
        <v>80</v>
      </c>
      <c r="D545" s="6">
        <v>0</v>
      </c>
      <c r="E545" s="6">
        <f t="shared" si="16"/>
        <v>0</v>
      </c>
      <c r="F545" s="6" t="s">
        <v>13</v>
      </c>
    </row>
    <row r="546" spans="1:6" x14ac:dyDescent="0.25">
      <c r="A546" s="6" t="str">
        <f t="shared" si="17"/>
        <v>20374Semana 13</v>
      </c>
      <c r="B546" s="6">
        <v>20374</v>
      </c>
      <c r="C546" s="6" t="s">
        <v>85</v>
      </c>
      <c r="D546" s="6">
        <v>0</v>
      </c>
      <c r="E546" s="6">
        <f t="shared" si="16"/>
        <v>0</v>
      </c>
      <c r="F546" s="6" t="str">
        <f>F545</f>
        <v>Semana 13</v>
      </c>
    </row>
    <row r="547" spans="1:6" x14ac:dyDescent="0.25">
      <c r="A547" s="6" t="str">
        <f t="shared" si="17"/>
        <v>20406Semana 13</v>
      </c>
      <c r="B547" s="6">
        <v>20406</v>
      </c>
      <c r="C547" s="6" t="s">
        <v>86</v>
      </c>
      <c r="D547" s="6">
        <v>0</v>
      </c>
      <c r="E547" s="6">
        <f t="shared" si="16"/>
        <v>0</v>
      </c>
      <c r="F547" s="6" t="s">
        <v>13</v>
      </c>
    </row>
    <row r="548" spans="1:6" x14ac:dyDescent="0.25">
      <c r="A548" s="6" t="str">
        <f t="shared" si="17"/>
        <v>20425Semana 13</v>
      </c>
      <c r="B548" s="6">
        <v>20425</v>
      </c>
      <c r="C548" s="6" t="s">
        <v>89</v>
      </c>
      <c r="D548" s="6">
        <v>0</v>
      </c>
      <c r="E548" s="6">
        <f t="shared" si="16"/>
        <v>0</v>
      </c>
      <c r="F548" s="6" t="s">
        <v>13</v>
      </c>
    </row>
    <row r="549" spans="1:6" x14ac:dyDescent="0.25">
      <c r="A549" s="6" t="str">
        <f t="shared" si="17"/>
        <v>20431Semana 13</v>
      </c>
      <c r="B549" s="6">
        <v>20431</v>
      </c>
      <c r="C549" s="6" t="s">
        <v>90</v>
      </c>
      <c r="D549" s="6">
        <v>0</v>
      </c>
      <c r="E549" s="6">
        <f t="shared" si="16"/>
        <v>0</v>
      </c>
      <c r="F549" s="6" t="s">
        <v>13</v>
      </c>
    </row>
    <row r="550" spans="1:6" x14ac:dyDescent="0.25">
      <c r="A550" s="6" t="str">
        <f t="shared" si="17"/>
        <v>20434Semana 13</v>
      </c>
      <c r="B550" s="6">
        <v>20434</v>
      </c>
      <c r="C550" s="6" t="s">
        <v>91</v>
      </c>
      <c r="D550" s="6">
        <v>0</v>
      </c>
      <c r="E550" s="6">
        <f t="shared" si="16"/>
        <v>0</v>
      </c>
      <c r="F550" s="6" t="s">
        <v>13</v>
      </c>
    </row>
    <row r="551" spans="1:6" x14ac:dyDescent="0.25">
      <c r="A551" s="6" t="str">
        <f t="shared" si="17"/>
        <v>20438Semana 13</v>
      </c>
      <c r="B551" s="6">
        <v>20438</v>
      </c>
      <c r="C551" s="6" t="s">
        <v>93</v>
      </c>
      <c r="D551" s="6">
        <v>0</v>
      </c>
      <c r="E551" s="6">
        <f t="shared" si="16"/>
        <v>0</v>
      </c>
      <c r="F551" s="6" t="str">
        <f>F550</f>
        <v>Semana 13</v>
      </c>
    </row>
    <row r="552" spans="1:6" x14ac:dyDescent="0.25">
      <c r="A552" s="6" t="str">
        <f t="shared" si="17"/>
        <v>20545Semana 13</v>
      </c>
      <c r="B552" s="6">
        <v>20545</v>
      </c>
      <c r="C552" s="6" t="s">
        <v>99</v>
      </c>
      <c r="D552" s="6">
        <v>0</v>
      </c>
      <c r="E552" s="6">
        <f t="shared" si="16"/>
        <v>0</v>
      </c>
      <c r="F552" s="6" t="s">
        <v>13</v>
      </c>
    </row>
    <row r="553" spans="1:6" x14ac:dyDescent="0.25">
      <c r="A553" s="6" t="str">
        <f t="shared" si="17"/>
        <v>20558Semana 13</v>
      </c>
      <c r="B553" s="6">
        <v>20558</v>
      </c>
      <c r="C553" s="6" t="s">
        <v>102</v>
      </c>
      <c r="D553" s="6">
        <v>0</v>
      </c>
      <c r="E553" s="6">
        <f t="shared" si="16"/>
        <v>0</v>
      </c>
      <c r="F553" s="6" t="s">
        <v>13</v>
      </c>
    </row>
    <row r="554" spans="1:6" x14ac:dyDescent="0.25">
      <c r="A554" s="6" t="str">
        <f t="shared" si="17"/>
        <v>21010Semana 13</v>
      </c>
      <c r="B554" s="6">
        <v>21010</v>
      </c>
      <c r="C554" s="6" t="s">
        <v>40</v>
      </c>
      <c r="D554" s="6">
        <v>0</v>
      </c>
      <c r="E554" s="6">
        <f t="shared" si="16"/>
        <v>0</v>
      </c>
      <c r="F554" s="6" t="s">
        <v>13</v>
      </c>
    </row>
    <row r="555" spans="1:6" x14ac:dyDescent="0.25">
      <c r="A555" s="6" t="str">
        <f t="shared" si="17"/>
        <v>21013Semana 13</v>
      </c>
      <c r="B555" s="6">
        <v>21013</v>
      </c>
      <c r="C555" s="6" t="s">
        <v>42</v>
      </c>
      <c r="D555" s="6">
        <v>0</v>
      </c>
      <c r="E555" s="6">
        <f t="shared" si="16"/>
        <v>0</v>
      </c>
      <c r="F555" s="6" t="s">
        <v>13</v>
      </c>
    </row>
    <row r="556" spans="1:6" x14ac:dyDescent="0.25">
      <c r="A556" s="6" t="str">
        <f t="shared" si="17"/>
        <v>21027Semana 13</v>
      </c>
      <c r="B556" s="6">
        <v>21027</v>
      </c>
      <c r="C556" s="6" t="s">
        <v>43</v>
      </c>
      <c r="D556" s="6">
        <v>0</v>
      </c>
      <c r="E556" s="6">
        <f t="shared" si="16"/>
        <v>0</v>
      </c>
      <c r="F556" s="6" t="s">
        <v>13</v>
      </c>
    </row>
    <row r="557" spans="1:6" x14ac:dyDescent="0.25">
      <c r="A557" s="6" t="str">
        <f t="shared" si="17"/>
        <v>21035Semana 13</v>
      </c>
      <c r="B557" s="6">
        <v>21035</v>
      </c>
      <c r="C557" s="6" t="s">
        <v>48</v>
      </c>
      <c r="D557" s="6">
        <v>0</v>
      </c>
      <c r="E557" s="6">
        <f t="shared" si="16"/>
        <v>0</v>
      </c>
      <c r="F557" s="6" t="s">
        <v>13</v>
      </c>
    </row>
    <row r="558" spans="1:6" x14ac:dyDescent="0.25">
      <c r="A558" s="6" t="str">
        <f t="shared" si="17"/>
        <v>21046Semana 13</v>
      </c>
      <c r="B558" s="6">
        <v>21046</v>
      </c>
      <c r="C558" s="6" t="s">
        <v>44</v>
      </c>
      <c r="D558" s="6">
        <v>0</v>
      </c>
      <c r="E558" s="6">
        <f t="shared" ref="E558:E621" si="18">D558-D514</f>
        <v>0</v>
      </c>
      <c r="F558" s="6" t="s">
        <v>13</v>
      </c>
    </row>
    <row r="559" spans="1:6" x14ac:dyDescent="0.25">
      <c r="A559" s="6" t="str">
        <f t="shared" si="17"/>
        <v>21061Semana 13</v>
      </c>
      <c r="B559" s="6">
        <v>21061</v>
      </c>
      <c r="C559" s="6" t="s">
        <v>51</v>
      </c>
      <c r="D559" s="6">
        <v>0</v>
      </c>
      <c r="E559" s="6">
        <f t="shared" si="18"/>
        <v>0</v>
      </c>
      <c r="F559" s="6" t="s">
        <v>13</v>
      </c>
    </row>
    <row r="560" spans="1:6" x14ac:dyDescent="0.25">
      <c r="A560" s="6" t="str">
        <f t="shared" si="17"/>
        <v>21103Semana 13</v>
      </c>
      <c r="B560" s="6">
        <v>21103</v>
      </c>
      <c r="C560" s="6" t="s">
        <v>56</v>
      </c>
      <c r="D560" s="6">
        <v>0</v>
      </c>
      <c r="E560" s="6">
        <f t="shared" si="18"/>
        <v>0</v>
      </c>
      <c r="F560" s="6" t="s">
        <v>13</v>
      </c>
    </row>
    <row r="561" spans="1:6" x14ac:dyDescent="0.25">
      <c r="A561" s="6" t="str">
        <f t="shared" si="17"/>
        <v>21120Semana 13</v>
      </c>
      <c r="B561" s="6">
        <v>21120</v>
      </c>
      <c r="C561" s="6" t="s">
        <v>58</v>
      </c>
      <c r="D561" s="6">
        <v>0</v>
      </c>
      <c r="E561" s="6">
        <f t="shared" si="18"/>
        <v>0</v>
      </c>
      <c r="F561" s="6" t="s">
        <v>13</v>
      </c>
    </row>
    <row r="562" spans="1:6" x14ac:dyDescent="0.25">
      <c r="A562" s="6" t="str">
        <f t="shared" si="17"/>
        <v>21124Semana 13</v>
      </c>
      <c r="B562" s="6">
        <v>21124</v>
      </c>
      <c r="C562" s="6" t="s">
        <v>63</v>
      </c>
      <c r="D562" s="6">
        <v>1</v>
      </c>
      <c r="E562" s="6">
        <f t="shared" si="18"/>
        <v>0</v>
      </c>
      <c r="F562" s="6" t="s">
        <v>13</v>
      </c>
    </row>
    <row r="563" spans="1:6" x14ac:dyDescent="0.25">
      <c r="A563" s="6" t="str">
        <f t="shared" si="17"/>
        <v>21129Semana 13</v>
      </c>
      <c r="B563" s="6">
        <v>21129</v>
      </c>
      <c r="C563" s="6" t="s">
        <v>65</v>
      </c>
      <c r="D563" s="6">
        <v>0</v>
      </c>
      <c r="E563" s="6">
        <f t="shared" si="18"/>
        <v>0</v>
      </c>
      <c r="F563" s="6" t="s">
        <v>13</v>
      </c>
    </row>
    <row r="564" spans="1:6" x14ac:dyDescent="0.25">
      <c r="A564" s="6" t="str">
        <f t="shared" si="17"/>
        <v>21145Semana 13</v>
      </c>
      <c r="B564" s="6">
        <v>21145</v>
      </c>
      <c r="C564" s="6" t="s">
        <v>82</v>
      </c>
      <c r="D564" s="6">
        <v>0</v>
      </c>
      <c r="E564" s="6">
        <f t="shared" si="18"/>
        <v>0</v>
      </c>
      <c r="F564" s="6" t="s">
        <v>13</v>
      </c>
    </row>
    <row r="565" spans="1:6" x14ac:dyDescent="0.25">
      <c r="A565" s="6" t="str">
        <f t="shared" si="17"/>
        <v>21149Semana 13</v>
      </c>
      <c r="B565" s="6">
        <v>21149</v>
      </c>
      <c r="C565" s="6" t="s">
        <v>94</v>
      </c>
      <c r="D565" s="6">
        <v>1</v>
      </c>
      <c r="E565" s="6">
        <f t="shared" si="18"/>
        <v>1</v>
      </c>
      <c r="F565" s="6" t="s">
        <v>13</v>
      </c>
    </row>
    <row r="566" spans="1:6" x14ac:dyDescent="0.25">
      <c r="A566" s="6" t="str">
        <f t="shared" si="17"/>
        <v>21156Semana 13</v>
      </c>
      <c r="B566" s="6">
        <v>21156</v>
      </c>
      <c r="C566" s="6" t="s">
        <v>98</v>
      </c>
      <c r="D566" s="6">
        <v>10</v>
      </c>
      <c r="E566" s="6">
        <f t="shared" si="18"/>
        <v>9</v>
      </c>
      <c r="F566" s="6" t="s">
        <v>13</v>
      </c>
    </row>
    <row r="567" spans="1:6" x14ac:dyDescent="0.25">
      <c r="A567" s="6" t="str">
        <f t="shared" si="17"/>
        <v>21161Semana 13</v>
      </c>
      <c r="B567" s="6">
        <v>21161</v>
      </c>
      <c r="C567" s="6" t="s">
        <v>100</v>
      </c>
      <c r="D567" s="6">
        <v>0</v>
      </c>
      <c r="E567" s="6">
        <f t="shared" si="18"/>
        <v>0</v>
      </c>
      <c r="F567" s="6" t="s">
        <v>13</v>
      </c>
    </row>
    <row r="568" spans="1:6" x14ac:dyDescent="0.25">
      <c r="A568" s="6" t="str">
        <f t="shared" si="17"/>
        <v>21177Semana 13</v>
      </c>
      <c r="B568" s="6">
        <v>21177</v>
      </c>
      <c r="C568" s="6" t="s">
        <v>101</v>
      </c>
      <c r="D568" s="6">
        <v>0</v>
      </c>
      <c r="E568" s="6">
        <f t="shared" si="18"/>
        <v>0</v>
      </c>
      <c r="F568" s="6" t="s">
        <v>13</v>
      </c>
    </row>
    <row r="569" spans="1:6" x14ac:dyDescent="0.25">
      <c r="A569" s="6" t="str">
        <f t="shared" si="17"/>
        <v>21195Semana 13</v>
      </c>
      <c r="B569" s="6">
        <v>21195</v>
      </c>
      <c r="C569" s="6" t="s">
        <v>103</v>
      </c>
      <c r="D569" s="6">
        <v>0</v>
      </c>
      <c r="E569" s="6">
        <f t="shared" si="18"/>
        <v>0</v>
      </c>
      <c r="F569" s="6" t="s">
        <v>13</v>
      </c>
    </row>
    <row r="570" spans="1:6" x14ac:dyDescent="0.25">
      <c r="A570" s="6" t="str">
        <f t="shared" si="17"/>
        <v>21205Semana 13</v>
      </c>
      <c r="B570" s="6">
        <v>21205</v>
      </c>
      <c r="C570" s="6" t="s">
        <v>104</v>
      </c>
      <c r="D570" s="6">
        <v>0</v>
      </c>
      <c r="E570" s="6">
        <f t="shared" si="18"/>
        <v>0</v>
      </c>
      <c r="F570" s="6" t="s">
        <v>13</v>
      </c>
    </row>
    <row r="571" spans="1:6" x14ac:dyDescent="0.25">
      <c r="A571" s="6" t="str">
        <f t="shared" si="17"/>
        <v>21209Semana 13</v>
      </c>
      <c r="B571" s="6">
        <v>21209</v>
      </c>
      <c r="C571" s="6" t="s">
        <v>105</v>
      </c>
      <c r="D571" s="6">
        <v>0</v>
      </c>
      <c r="E571" s="6">
        <f t="shared" si="18"/>
        <v>0</v>
      </c>
      <c r="F571" s="6" t="s">
        <v>13</v>
      </c>
    </row>
    <row r="572" spans="1:6" x14ac:dyDescent="0.25">
      <c r="A572" s="6" t="str">
        <f t="shared" si="17"/>
        <v>21214Semana 13</v>
      </c>
      <c r="B572" s="6">
        <v>21214</v>
      </c>
      <c r="C572" s="6" t="s">
        <v>106</v>
      </c>
      <c r="D572" s="6">
        <v>0</v>
      </c>
      <c r="E572" s="6">
        <f t="shared" si="18"/>
        <v>0</v>
      </c>
      <c r="F572" s="6" t="s">
        <v>13</v>
      </c>
    </row>
    <row r="573" spans="1:6" x14ac:dyDescent="0.25">
      <c r="A573" s="6" t="str">
        <f t="shared" si="17"/>
        <v>21217Semana 13</v>
      </c>
      <c r="B573" s="6">
        <v>21217</v>
      </c>
      <c r="C573" s="6" t="s">
        <v>107</v>
      </c>
      <c r="D573" s="6">
        <v>0</v>
      </c>
      <c r="E573" s="6">
        <f t="shared" si="18"/>
        <v>0</v>
      </c>
      <c r="F573" s="6" t="s">
        <v>13</v>
      </c>
    </row>
    <row r="574" spans="1:6" x14ac:dyDescent="0.25">
      <c r="A574" s="3" t="str">
        <f t="shared" si="17"/>
        <v>20024Semana 14</v>
      </c>
      <c r="B574" s="3">
        <v>20024</v>
      </c>
      <c r="C574" s="3" t="s">
        <v>50</v>
      </c>
      <c r="D574" s="3">
        <v>1</v>
      </c>
      <c r="E574" s="3">
        <f t="shared" si="18"/>
        <v>0</v>
      </c>
      <c r="F574" s="3" t="s">
        <v>14</v>
      </c>
    </row>
    <row r="575" spans="1:6" x14ac:dyDescent="0.25">
      <c r="A575" s="3" t="str">
        <f t="shared" si="17"/>
        <v>20027Semana 14</v>
      </c>
      <c r="B575" s="3">
        <v>20027</v>
      </c>
      <c r="C575" s="3" t="s">
        <v>46</v>
      </c>
      <c r="D575" s="3">
        <v>0</v>
      </c>
      <c r="E575" s="3">
        <f t="shared" si="18"/>
        <v>0</v>
      </c>
      <c r="F575" s="3" t="s">
        <v>14</v>
      </c>
    </row>
    <row r="576" spans="1:6" x14ac:dyDescent="0.25">
      <c r="A576" s="3" t="str">
        <f t="shared" si="17"/>
        <v>20029Semana 14</v>
      </c>
      <c r="B576" s="3">
        <v>20029</v>
      </c>
      <c r="C576" s="3" t="s">
        <v>52</v>
      </c>
      <c r="D576" s="3">
        <v>1</v>
      </c>
      <c r="E576" s="3">
        <f t="shared" si="18"/>
        <v>0</v>
      </c>
      <c r="F576" s="3" t="s">
        <v>14</v>
      </c>
    </row>
    <row r="577" spans="1:6" x14ac:dyDescent="0.25">
      <c r="A577" s="3" t="str">
        <f t="shared" si="17"/>
        <v>20041Semana 14</v>
      </c>
      <c r="B577" s="3">
        <v>20041</v>
      </c>
      <c r="C577" s="3" t="s">
        <v>54</v>
      </c>
      <c r="D577" s="3">
        <v>0</v>
      </c>
      <c r="E577" s="3">
        <f t="shared" si="18"/>
        <v>0</v>
      </c>
      <c r="F577" s="3" t="s">
        <v>14</v>
      </c>
    </row>
    <row r="578" spans="1:6" x14ac:dyDescent="0.25">
      <c r="A578" s="3" t="str">
        <f t="shared" si="17"/>
        <v>20058Semana 14</v>
      </c>
      <c r="B578" s="3">
        <v>20058</v>
      </c>
      <c r="C578" s="3" t="s">
        <v>55</v>
      </c>
      <c r="D578" s="3">
        <v>0</v>
      </c>
      <c r="E578" s="3">
        <f t="shared" si="18"/>
        <v>0</v>
      </c>
      <c r="F578" s="3" t="s">
        <v>14</v>
      </c>
    </row>
    <row r="579" spans="1:6" x14ac:dyDescent="0.25">
      <c r="A579" s="3" t="str">
        <f t="shared" si="17"/>
        <v>20098Semana 14</v>
      </c>
      <c r="B579" s="3">
        <v>20098</v>
      </c>
      <c r="C579" s="3" t="s">
        <v>57</v>
      </c>
      <c r="D579" s="3">
        <v>0</v>
      </c>
      <c r="E579" s="3">
        <f t="shared" si="18"/>
        <v>0</v>
      </c>
      <c r="F579" s="3" t="s">
        <v>14</v>
      </c>
    </row>
    <row r="580" spans="1:6" x14ac:dyDescent="0.25">
      <c r="A580" s="3" t="str">
        <f t="shared" si="17"/>
        <v>20109Semana 14</v>
      </c>
      <c r="B580" s="3">
        <v>20109</v>
      </c>
      <c r="C580" s="3" t="s">
        <v>59</v>
      </c>
      <c r="D580" s="3">
        <v>0</v>
      </c>
      <c r="E580" s="3">
        <f t="shared" si="18"/>
        <v>0</v>
      </c>
      <c r="F580" s="3" t="s">
        <v>14</v>
      </c>
    </row>
    <row r="581" spans="1:6" x14ac:dyDescent="0.25">
      <c r="A581" s="3" t="str">
        <f t="shared" si="17"/>
        <v>20116Semana 14</v>
      </c>
      <c r="B581" s="3">
        <v>20116</v>
      </c>
      <c r="C581" s="3" t="s">
        <v>60</v>
      </c>
      <c r="D581" s="3">
        <v>0</v>
      </c>
      <c r="E581" s="3">
        <f t="shared" si="18"/>
        <v>0</v>
      </c>
      <c r="F581" s="3" t="s">
        <v>14</v>
      </c>
    </row>
    <row r="582" spans="1:6" x14ac:dyDescent="0.25">
      <c r="A582" s="3" t="str">
        <f t="shared" si="17"/>
        <v>20163Semana 14</v>
      </c>
      <c r="B582" s="3">
        <v>20163</v>
      </c>
      <c r="C582" s="3" t="s">
        <v>64</v>
      </c>
      <c r="D582" s="3">
        <v>0</v>
      </c>
      <c r="E582" s="3">
        <f t="shared" si="18"/>
        <v>0</v>
      </c>
      <c r="F582" s="3" t="s">
        <v>14</v>
      </c>
    </row>
    <row r="583" spans="1:6" x14ac:dyDescent="0.25">
      <c r="A583" s="3" t="str">
        <f t="shared" si="17"/>
        <v>20171Semana 14</v>
      </c>
      <c r="B583" s="3">
        <v>20171</v>
      </c>
      <c r="C583" s="3" t="s">
        <v>66</v>
      </c>
      <c r="D583" s="3">
        <v>0</v>
      </c>
      <c r="E583" s="3">
        <f t="shared" si="18"/>
        <v>0</v>
      </c>
      <c r="F583" s="3" t="s">
        <v>14</v>
      </c>
    </row>
    <row r="584" spans="1:6" x14ac:dyDescent="0.25">
      <c r="A584" s="3" t="str">
        <f t="shared" si="17"/>
        <v>20177Semana 14</v>
      </c>
      <c r="B584" s="3">
        <v>20177</v>
      </c>
      <c r="C584" s="3" t="s">
        <v>67</v>
      </c>
      <c r="D584" s="3">
        <v>0</v>
      </c>
      <c r="E584" s="3">
        <f t="shared" si="18"/>
        <v>0</v>
      </c>
      <c r="F584" s="3" t="s">
        <v>14</v>
      </c>
    </row>
    <row r="585" spans="1:6" x14ac:dyDescent="0.25">
      <c r="A585" s="3" t="str">
        <f t="shared" si="17"/>
        <v>20206Semana 14</v>
      </c>
      <c r="B585" s="3">
        <v>20206</v>
      </c>
      <c r="C585" s="3" t="s">
        <v>70</v>
      </c>
      <c r="D585" s="3">
        <v>0</v>
      </c>
      <c r="E585" s="3">
        <f t="shared" si="18"/>
        <v>0</v>
      </c>
      <c r="F585" s="3" t="s">
        <v>14</v>
      </c>
    </row>
    <row r="586" spans="1:6" x14ac:dyDescent="0.25">
      <c r="A586" s="3" t="str">
        <f t="shared" si="17"/>
        <v>20234Semana 14</v>
      </c>
      <c r="B586" s="3">
        <v>20234</v>
      </c>
      <c r="C586" s="3" t="s">
        <v>73</v>
      </c>
      <c r="D586" s="3">
        <v>0</v>
      </c>
      <c r="E586" s="3">
        <f t="shared" si="18"/>
        <v>0</v>
      </c>
      <c r="F586" s="3" t="s">
        <v>14</v>
      </c>
    </row>
    <row r="587" spans="1:6" x14ac:dyDescent="0.25">
      <c r="A587" s="3" t="str">
        <f t="shared" si="17"/>
        <v>20244Semana 14</v>
      </c>
      <c r="B587" s="3">
        <v>20244</v>
      </c>
      <c r="C587" s="3" t="s">
        <v>74</v>
      </c>
      <c r="D587" s="3">
        <v>0</v>
      </c>
      <c r="E587" s="3">
        <f t="shared" si="18"/>
        <v>0</v>
      </c>
      <c r="F587" s="3" t="s">
        <v>14</v>
      </c>
    </row>
    <row r="588" spans="1:6" x14ac:dyDescent="0.25">
      <c r="A588" s="3" t="str">
        <f t="shared" si="17"/>
        <v>20249Semana 14</v>
      </c>
      <c r="B588" s="3">
        <v>20249</v>
      </c>
      <c r="C588" s="3" t="s">
        <v>75</v>
      </c>
      <c r="D588" s="3">
        <v>0</v>
      </c>
      <c r="E588" s="3">
        <f t="shared" si="18"/>
        <v>0</v>
      </c>
      <c r="F588" s="3" t="s">
        <v>14</v>
      </c>
    </row>
    <row r="589" spans="1:6" x14ac:dyDescent="0.25">
      <c r="A589" s="3" t="str">
        <f t="shared" si="17"/>
        <v>20326Semana 14</v>
      </c>
      <c r="B589" s="3">
        <v>20326</v>
      </c>
      <c r="C589" s="3" t="s">
        <v>80</v>
      </c>
      <c r="D589" s="3">
        <v>0</v>
      </c>
      <c r="E589" s="3">
        <f t="shared" si="18"/>
        <v>0</v>
      </c>
      <c r="F589" s="3" t="s">
        <v>14</v>
      </c>
    </row>
    <row r="590" spans="1:6" x14ac:dyDescent="0.25">
      <c r="A590" s="3" t="str">
        <f t="shared" si="17"/>
        <v>20374Semana 14</v>
      </c>
      <c r="B590" s="3">
        <v>20374</v>
      </c>
      <c r="C590" s="3" t="s">
        <v>85</v>
      </c>
      <c r="D590" s="3">
        <v>0</v>
      </c>
      <c r="E590" s="3">
        <f t="shared" si="18"/>
        <v>0</v>
      </c>
      <c r="F590" s="3" t="str">
        <f>F589</f>
        <v>Semana 14</v>
      </c>
    </row>
    <row r="591" spans="1:6" x14ac:dyDescent="0.25">
      <c r="A591" s="3" t="str">
        <f t="shared" si="17"/>
        <v>20406Semana 14</v>
      </c>
      <c r="B591" s="3">
        <v>20406</v>
      </c>
      <c r="C591" s="3" t="s">
        <v>86</v>
      </c>
      <c r="D591" s="3">
        <v>0</v>
      </c>
      <c r="E591" s="3">
        <f t="shared" si="18"/>
        <v>0</v>
      </c>
      <c r="F591" s="3" t="s">
        <v>14</v>
      </c>
    </row>
    <row r="592" spans="1:6" x14ac:dyDescent="0.25">
      <c r="A592" s="3" t="str">
        <f t="shared" si="17"/>
        <v>20425Semana 14</v>
      </c>
      <c r="B592" s="3">
        <v>20425</v>
      </c>
      <c r="C592" s="3" t="s">
        <v>89</v>
      </c>
      <c r="D592" s="3">
        <v>0</v>
      </c>
      <c r="E592" s="3">
        <f t="shared" si="18"/>
        <v>0</v>
      </c>
      <c r="F592" s="3" t="s">
        <v>14</v>
      </c>
    </row>
    <row r="593" spans="1:6" x14ac:dyDescent="0.25">
      <c r="A593" s="3" t="str">
        <f t="shared" si="17"/>
        <v>20431Semana 14</v>
      </c>
      <c r="B593" s="3">
        <v>20431</v>
      </c>
      <c r="C593" s="3" t="s">
        <v>90</v>
      </c>
      <c r="D593" s="3">
        <v>0</v>
      </c>
      <c r="E593" s="3">
        <f t="shared" si="18"/>
        <v>0</v>
      </c>
      <c r="F593" s="3" t="s">
        <v>14</v>
      </c>
    </row>
    <row r="594" spans="1:6" x14ac:dyDescent="0.25">
      <c r="A594" s="3" t="str">
        <f t="shared" si="17"/>
        <v>20434Semana 14</v>
      </c>
      <c r="B594" s="3">
        <v>20434</v>
      </c>
      <c r="C594" s="3" t="s">
        <v>91</v>
      </c>
      <c r="D594" s="3">
        <v>0</v>
      </c>
      <c r="E594" s="3">
        <f t="shared" si="18"/>
        <v>0</v>
      </c>
      <c r="F594" s="3" t="s">
        <v>14</v>
      </c>
    </row>
    <row r="595" spans="1:6" x14ac:dyDescent="0.25">
      <c r="A595" s="3" t="str">
        <f t="shared" si="17"/>
        <v>20438Semana 14</v>
      </c>
      <c r="B595" s="3">
        <v>20438</v>
      </c>
      <c r="C595" s="3" t="s">
        <v>93</v>
      </c>
      <c r="D595" s="3">
        <v>0</v>
      </c>
      <c r="E595" s="3">
        <f t="shared" si="18"/>
        <v>0</v>
      </c>
      <c r="F595" s="3" t="str">
        <f>F594</f>
        <v>Semana 14</v>
      </c>
    </row>
    <row r="596" spans="1:6" x14ac:dyDescent="0.25">
      <c r="A596" s="3" t="str">
        <f t="shared" si="17"/>
        <v>20545Semana 14</v>
      </c>
      <c r="B596" s="3">
        <v>20545</v>
      </c>
      <c r="C596" s="3" t="s">
        <v>99</v>
      </c>
      <c r="D596" s="3">
        <v>0</v>
      </c>
      <c r="E596" s="3">
        <f t="shared" si="18"/>
        <v>0</v>
      </c>
      <c r="F596" s="3" t="s">
        <v>14</v>
      </c>
    </row>
    <row r="597" spans="1:6" x14ac:dyDescent="0.25">
      <c r="A597" s="3" t="str">
        <f t="shared" si="17"/>
        <v>20558Semana 14</v>
      </c>
      <c r="B597" s="3">
        <v>20558</v>
      </c>
      <c r="C597" s="3" t="s">
        <v>102</v>
      </c>
      <c r="D597" s="3">
        <v>0</v>
      </c>
      <c r="E597" s="3">
        <f t="shared" si="18"/>
        <v>0</v>
      </c>
      <c r="F597" s="3" t="s">
        <v>14</v>
      </c>
    </row>
    <row r="598" spans="1:6" x14ac:dyDescent="0.25">
      <c r="A598" s="3" t="str">
        <f t="shared" si="17"/>
        <v>21010Semana 14</v>
      </c>
      <c r="B598" s="3">
        <v>21010</v>
      </c>
      <c r="C598" s="3" t="s">
        <v>40</v>
      </c>
      <c r="D598" s="3">
        <v>0</v>
      </c>
      <c r="E598" s="3">
        <f t="shared" si="18"/>
        <v>0</v>
      </c>
      <c r="F598" s="3" t="s">
        <v>14</v>
      </c>
    </row>
    <row r="599" spans="1:6" x14ac:dyDescent="0.25">
      <c r="A599" s="3" t="str">
        <f t="shared" si="17"/>
        <v>21013Semana 14</v>
      </c>
      <c r="B599" s="3">
        <v>21013</v>
      </c>
      <c r="C599" s="3" t="s">
        <v>42</v>
      </c>
      <c r="D599" s="3">
        <v>0</v>
      </c>
      <c r="E599" s="3">
        <f t="shared" si="18"/>
        <v>0</v>
      </c>
      <c r="F599" s="3" t="s">
        <v>14</v>
      </c>
    </row>
    <row r="600" spans="1:6" x14ac:dyDescent="0.25">
      <c r="A600" s="3" t="str">
        <f t="shared" si="17"/>
        <v>21027Semana 14</v>
      </c>
      <c r="B600" s="3">
        <v>21027</v>
      </c>
      <c r="C600" s="3" t="s">
        <v>43</v>
      </c>
      <c r="D600" s="3">
        <v>0</v>
      </c>
      <c r="E600" s="3">
        <f t="shared" si="18"/>
        <v>0</v>
      </c>
      <c r="F600" s="3" t="s">
        <v>14</v>
      </c>
    </row>
    <row r="601" spans="1:6" x14ac:dyDescent="0.25">
      <c r="A601" s="3" t="str">
        <f t="shared" si="17"/>
        <v>21035Semana 14</v>
      </c>
      <c r="B601" s="3">
        <v>21035</v>
      </c>
      <c r="C601" s="3" t="s">
        <v>48</v>
      </c>
      <c r="D601" s="3">
        <v>1</v>
      </c>
      <c r="E601" s="3">
        <f t="shared" si="18"/>
        <v>1</v>
      </c>
      <c r="F601" s="3" t="s">
        <v>14</v>
      </c>
    </row>
    <row r="602" spans="1:6" x14ac:dyDescent="0.25">
      <c r="A602" s="3" t="str">
        <f t="shared" si="17"/>
        <v>21046Semana 14</v>
      </c>
      <c r="B602" s="3">
        <v>21046</v>
      </c>
      <c r="C602" s="3" t="s">
        <v>44</v>
      </c>
      <c r="D602" s="3">
        <v>0</v>
      </c>
      <c r="E602" s="3">
        <f t="shared" si="18"/>
        <v>0</v>
      </c>
      <c r="F602" s="3" t="s">
        <v>14</v>
      </c>
    </row>
    <row r="603" spans="1:6" x14ac:dyDescent="0.25">
      <c r="A603" s="3" t="str">
        <f t="shared" si="17"/>
        <v>21061Semana 14</v>
      </c>
      <c r="B603" s="3">
        <v>21061</v>
      </c>
      <c r="C603" s="3" t="s">
        <v>51</v>
      </c>
      <c r="D603" s="3">
        <v>0</v>
      </c>
      <c r="E603" s="3">
        <f t="shared" si="18"/>
        <v>0</v>
      </c>
      <c r="F603" s="3" t="s">
        <v>14</v>
      </c>
    </row>
    <row r="604" spans="1:6" x14ac:dyDescent="0.25">
      <c r="A604" s="3" t="str">
        <f t="shared" si="17"/>
        <v>21103Semana 14</v>
      </c>
      <c r="B604" s="3">
        <v>21103</v>
      </c>
      <c r="C604" s="3" t="s">
        <v>56</v>
      </c>
      <c r="D604" s="3">
        <v>0</v>
      </c>
      <c r="E604" s="3">
        <f t="shared" si="18"/>
        <v>0</v>
      </c>
      <c r="F604" s="3" t="s">
        <v>14</v>
      </c>
    </row>
    <row r="605" spans="1:6" x14ac:dyDescent="0.25">
      <c r="A605" s="3" t="str">
        <f t="shared" si="17"/>
        <v>21120Semana 14</v>
      </c>
      <c r="B605" s="3">
        <v>21120</v>
      </c>
      <c r="C605" s="3" t="s">
        <v>58</v>
      </c>
      <c r="D605" s="3">
        <v>0</v>
      </c>
      <c r="E605" s="3">
        <f t="shared" si="18"/>
        <v>0</v>
      </c>
      <c r="F605" s="3" t="s">
        <v>14</v>
      </c>
    </row>
    <row r="606" spans="1:6" x14ac:dyDescent="0.25">
      <c r="A606" s="3" t="str">
        <f t="shared" si="17"/>
        <v>21124Semana 14</v>
      </c>
      <c r="B606" s="3">
        <v>21124</v>
      </c>
      <c r="C606" s="3" t="s">
        <v>63</v>
      </c>
      <c r="D606" s="3">
        <v>1</v>
      </c>
      <c r="E606" s="3">
        <f t="shared" si="18"/>
        <v>0</v>
      </c>
      <c r="F606" s="3" t="s">
        <v>14</v>
      </c>
    </row>
    <row r="607" spans="1:6" x14ac:dyDescent="0.25">
      <c r="A607" s="3" t="str">
        <f t="shared" ref="A607:A672" si="19">B607&amp;F607</f>
        <v>21129Semana 14</v>
      </c>
      <c r="B607" s="3">
        <v>21129</v>
      </c>
      <c r="C607" s="3" t="s">
        <v>65</v>
      </c>
      <c r="D607" s="3">
        <v>0</v>
      </c>
      <c r="E607" s="3">
        <f t="shared" si="18"/>
        <v>0</v>
      </c>
      <c r="F607" s="3" t="s">
        <v>14</v>
      </c>
    </row>
    <row r="608" spans="1:6" x14ac:dyDescent="0.25">
      <c r="A608" s="3" t="str">
        <f t="shared" si="19"/>
        <v>21145Semana 14</v>
      </c>
      <c r="B608" s="3">
        <v>21145</v>
      </c>
      <c r="C608" s="3" t="s">
        <v>82</v>
      </c>
      <c r="D608" s="3">
        <v>0</v>
      </c>
      <c r="E608" s="3">
        <f t="shared" si="18"/>
        <v>0</v>
      </c>
      <c r="F608" s="3" t="s">
        <v>14</v>
      </c>
    </row>
    <row r="609" spans="1:6" x14ac:dyDescent="0.25">
      <c r="A609" s="3" t="str">
        <f t="shared" si="19"/>
        <v>21149Semana 14</v>
      </c>
      <c r="B609" s="3">
        <v>21149</v>
      </c>
      <c r="C609" s="3" t="s">
        <v>94</v>
      </c>
      <c r="D609" s="3">
        <v>1</v>
      </c>
      <c r="E609" s="3">
        <f t="shared" si="18"/>
        <v>0</v>
      </c>
      <c r="F609" s="3" t="s">
        <v>14</v>
      </c>
    </row>
    <row r="610" spans="1:6" x14ac:dyDescent="0.25">
      <c r="A610" s="3" t="str">
        <f t="shared" si="19"/>
        <v>21156Semana 14</v>
      </c>
      <c r="B610" s="3">
        <v>21156</v>
      </c>
      <c r="C610" s="3" t="s">
        <v>98</v>
      </c>
      <c r="D610" s="3">
        <v>21</v>
      </c>
      <c r="E610" s="3">
        <f t="shared" si="18"/>
        <v>11</v>
      </c>
      <c r="F610" s="3" t="s">
        <v>14</v>
      </c>
    </row>
    <row r="611" spans="1:6" x14ac:dyDescent="0.25">
      <c r="A611" s="3" t="str">
        <f t="shared" si="19"/>
        <v>21161Semana 14</v>
      </c>
      <c r="B611" s="3">
        <v>21161</v>
      </c>
      <c r="C611" s="3" t="s">
        <v>100</v>
      </c>
      <c r="D611" s="3">
        <v>0</v>
      </c>
      <c r="E611" s="3">
        <f t="shared" si="18"/>
        <v>0</v>
      </c>
      <c r="F611" s="3" t="s">
        <v>14</v>
      </c>
    </row>
    <row r="612" spans="1:6" x14ac:dyDescent="0.25">
      <c r="A612" s="3" t="str">
        <f t="shared" si="19"/>
        <v>21177Semana 14</v>
      </c>
      <c r="B612" s="3">
        <v>21177</v>
      </c>
      <c r="C612" s="3" t="s">
        <v>101</v>
      </c>
      <c r="D612" s="3">
        <v>0</v>
      </c>
      <c r="E612" s="3">
        <f t="shared" si="18"/>
        <v>0</v>
      </c>
      <c r="F612" s="3" t="s">
        <v>14</v>
      </c>
    </row>
    <row r="613" spans="1:6" x14ac:dyDescent="0.25">
      <c r="A613" s="3" t="str">
        <f t="shared" si="19"/>
        <v>21195Semana 14</v>
      </c>
      <c r="B613" s="3">
        <v>21195</v>
      </c>
      <c r="C613" s="3" t="s">
        <v>103</v>
      </c>
      <c r="D613" s="3">
        <v>0</v>
      </c>
      <c r="E613" s="3">
        <f t="shared" si="18"/>
        <v>0</v>
      </c>
      <c r="F613" s="3" t="s">
        <v>14</v>
      </c>
    </row>
    <row r="614" spans="1:6" x14ac:dyDescent="0.25">
      <c r="A614" s="3" t="str">
        <f t="shared" si="19"/>
        <v>21205Semana 14</v>
      </c>
      <c r="B614" s="3">
        <v>21205</v>
      </c>
      <c r="C614" s="3" t="s">
        <v>104</v>
      </c>
      <c r="D614" s="3">
        <v>0</v>
      </c>
      <c r="E614" s="3">
        <f t="shared" si="18"/>
        <v>0</v>
      </c>
      <c r="F614" s="3" t="s">
        <v>14</v>
      </c>
    </row>
    <row r="615" spans="1:6" x14ac:dyDescent="0.25">
      <c r="A615" s="3" t="str">
        <f t="shared" si="19"/>
        <v>21209Semana 14</v>
      </c>
      <c r="B615" s="3">
        <v>21209</v>
      </c>
      <c r="C615" s="3" t="s">
        <v>105</v>
      </c>
      <c r="D615" s="3">
        <v>0</v>
      </c>
      <c r="E615" s="3">
        <f t="shared" si="18"/>
        <v>0</v>
      </c>
      <c r="F615" s="3" t="s">
        <v>14</v>
      </c>
    </row>
    <row r="616" spans="1:6" x14ac:dyDescent="0.25">
      <c r="A616" s="3" t="str">
        <f t="shared" si="19"/>
        <v>21214Semana 14</v>
      </c>
      <c r="B616" s="3">
        <v>21214</v>
      </c>
      <c r="C616" s="3" t="s">
        <v>106</v>
      </c>
      <c r="D616" s="3">
        <v>0</v>
      </c>
      <c r="E616" s="3">
        <f t="shared" si="18"/>
        <v>0</v>
      </c>
      <c r="F616" s="3" t="s">
        <v>14</v>
      </c>
    </row>
    <row r="617" spans="1:6" x14ac:dyDescent="0.25">
      <c r="A617" s="3" t="str">
        <f t="shared" si="19"/>
        <v>21217Semana 14</v>
      </c>
      <c r="B617" s="3">
        <v>21217</v>
      </c>
      <c r="C617" s="3" t="s">
        <v>107</v>
      </c>
      <c r="D617" s="3">
        <v>0</v>
      </c>
      <c r="E617" s="3">
        <f t="shared" si="18"/>
        <v>0</v>
      </c>
      <c r="F617" s="3" t="s">
        <v>14</v>
      </c>
    </row>
    <row r="618" spans="1:6" x14ac:dyDescent="0.25">
      <c r="A618" s="6" t="str">
        <f t="shared" si="19"/>
        <v>20024Semana 15</v>
      </c>
      <c r="B618" s="6">
        <v>20024</v>
      </c>
      <c r="C618" s="6" t="s">
        <v>50</v>
      </c>
      <c r="D618" s="6">
        <v>1</v>
      </c>
      <c r="E618" s="6">
        <f t="shared" si="18"/>
        <v>0</v>
      </c>
      <c r="F618" s="6" t="s">
        <v>15</v>
      </c>
    </row>
    <row r="619" spans="1:6" x14ac:dyDescent="0.25">
      <c r="A619" s="6" t="str">
        <f t="shared" si="19"/>
        <v>20027Semana 15</v>
      </c>
      <c r="B619" s="6">
        <v>20027</v>
      </c>
      <c r="C619" s="6" t="s">
        <v>46</v>
      </c>
      <c r="D619" s="6">
        <v>0</v>
      </c>
      <c r="E619" s="6">
        <f t="shared" si="18"/>
        <v>0</v>
      </c>
      <c r="F619" s="6" t="s">
        <v>15</v>
      </c>
    </row>
    <row r="620" spans="1:6" x14ac:dyDescent="0.25">
      <c r="A620" s="6" t="str">
        <f t="shared" si="19"/>
        <v>20029Semana 15</v>
      </c>
      <c r="B620" s="6">
        <v>20029</v>
      </c>
      <c r="C620" s="6" t="s">
        <v>52</v>
      </c>
      <c r="D620" s="6">
        <v>1</v>
      </c>
      <c r="E620" s="6">
        <f t="shared" si="18"/>
        <v>0</v>
      </c>
      <c r="F620" s="6" t="s">
        <v>15</v>
      </c>
    </row>
    <row r="621" spans="1:6" x14ac:dyDescent="0.25">
      <c r="A621" s="6" t="str">
        <f t="shared" si="19"/>
        <v>20041Semana 15</v>
      </c>
      <c r="B621" s="6">
        <v>20041</v>
      </c>
      <c r="C621" s="6" t="s">
        <v>54</v>
      </c>
      <c r="D621" s="6">
        <v>0</v>
      </c>
      <c r="E621" s="6">
        <f t="shared" si="18"/>
        <v>0</v>
      </c>
      <c r="F621" s="6" t="s">
        <v>15</v>
      </c>
    </row>
    <row r="622" spans="1:6" x14ac:dyDescent="0.25">
      <c r="A622" s="6" t="str">
        <f t="shared" si="19"/>
        <v>20058Semana 15</v>
      </c>
      <c r="B622" s="6">
        <v>20058</v>
      </c>
      <c r="C622" s="6" t="s">
        <v>55</v>
      </c>
      <c r="D622" s="6">
        <v>0</v>
      </c>
      <c r="E622" s="6">
        <f t="shared" ref="E622:E685" si="20">D622-D578</f>
        <v>0</v>
      </c>
      <c r="F622" s="6" t="s">
        <v>15</v>
      </c>
    </row>
    <row r="623" spans="1:6" x14ac:dyDescent="0.25">
      <c r="A623" s="6" t="str">
        <f t="shared" si="19"/>
        <v>20098Semana 15</v>
      </c>
      <c r="B623" s="6">
        <v>20098</v>
      </c>
      <c r="C623" s="6" t="s">
        <v>57</v>
      </c>
      <c r="D623" s="6">
        <v>0</v>
      </c>
      <c r="E623" s="6">
        <f t="shared" si="20"/>
        <v>0</v>
      </c>
      <c r="F623" s="6" t="s">
        <v>15</v>
      </c>
    </row>
    <row r="624" spans="1:6" x14ac:dyDescent="0.25">
      <c r="A624" s="6" t="str">
        <f t="shared" si="19"/>
        <v>20109Semana 15</v>
      </c>
      <c r="B624" s="6">
        <v>20109</v>
      </c>
      <c r="C624" s="6" t="s">
        <v>59</v>
      </c>
      <c r="D624" s="6">
        <v>0</v>
      </c>
      <c r="E624" s="6">
        <f t="shared" si="20"/>
        <v>0</v>
      </c>
      <c r="F624" s="6" t="s">
        <v>15</v>
      </c>
    </row>
    <row r="625" spans="1:6" x14ac:dyDescent="0.25">
      <c r="A625" s="6" t="str">
        <f t="shared" si="19"/>
        <v>20116Semana 15</v>
      </c>
      <c r="B625" s="6">
        <v>20116</v>
      </c>
      <c r="C625" s="6" t="s">
        <v>60</v>
      </c>
      <c r="D625" s="6">
        <v>0</v>
      </c>
      <c r="E625" s="6">
        <f t="shared" si="20"/>
        <v>0</v>
      </c>
      <c r="F625" s="6" t="s">
        <v>15</v>
      </c>
    </row>
    <row r="626" spans="1:6" x14ac:dyDescent="0.25">
      <c r="A626" s="6" t="str">
        <f t="shared" si="19"/>
        <v>20163Semana 15</v>
      </c>
      <c r="B626" s="6">
        <v>20163</v>
      </c>
      <c r="C626" s="6" t="s">
        <v>64</v>
      </c>
      <c r="D626" s="6">
        <v>0</v>
      </c>
      <c r="E626" s="6">
        <f t="shared" si="20"/>
        <v>0</v>
      </c>
      <c r="F626" s="6" t="s">
        <v>15</v>
      </c>
    </row>
    <row r="627" spans="1:6" x14ac:dyDescent="0.25">
      <c r="A627" s="6" t="str">
        <f t="shared" si="19"/>
        <v>20171Semana 15</v>
      </c>
      <c r="B627" s="6">
        <v>20171</v>
      </c>
      <c r="C627" s="6" t="s">
        <v>66</v>
      </c>
      <c r="D627" s="6">
        <v>0</v>
      </c>
      <c r="E627" s="6">
        <f t="shared" si="20"/>
        <v>0</v>
      </c>
      <c r="F627" s="6" t="s">
        <v>15</v>
      </c>
    </row>
    <row r="628" spans="1:6" x14ac:dyDescent="0.25">
      <c r="A628" s="6" t="str">
        <f t="shared" si="19"/>
        <v>20177Semana 15</v>
      </c>
      <c r="B628" s="6">
        <v>20177</v>
      </c>
      <c r="C628" s="6" t="s">
        <v>67</v>
      </c>
      <c r="D628" s="6">
        <v>0</v>
      </c>
      <c r="E628" s="6">
        <f t="shared" si="20"/>
        <v>0</v>
      </c>
      <c r="F628" s="6" t="s">
        <v>15</v>
      </c>
    </row>
    <row r="629" spans="1:6" x14ac:dyDescent="0.25">
      <c r="A629" s="6" t="str">
        <f t="shared" si="19"/>
        <v>20206Semana 15</v>
      </c>
      <c r="B629" s="6">
        <v>20206</v>
      </c>
      <c r="C629" s="6" t="s">
        <v>70</v>
      </c>
      <c r="D629" s="6">
        <v>0</v>
      </c>
      <c r="E629" s="6">
        <f t="shared" si="20"/>
        <v>0</v>
      </c>
      <c r="F629" s="6" t="s">
        <v>15</v>
      </c>
    </row>
    <row r="630" spans="1:6" x14ac:dyDescent="0.25">
      <c r="A630" s="6" t="str">
        <f t="shared" si="19"/>
        <v>20234Semana 15</v>
      </c>
      <c r="B630" s="6">
        <v>20234</v>
      </c>
      <c r="C630" s="6" t="s">
        <v>73</v>
      </c>
      <c r="D630" s="6">
        <v>0</v>
      </c>
      <c r="E630" s="6">
        <f t="shared" si="20"/>
        <v>0</v>
      </c>
      <c r="F630" s="6" t="s">
        <v>15</v>
      </c>
    </row>
    <row r="631" spans="1:6" x14ac:dyDescent="0.25">
      <c r="A631" s="6" t="str">
        <f t="shared" si="19"/>
        <v>20244Semana 15</v>
      </c>
      <c r="B631" s="6">
        <v>20244</v>
      </c>
      <c r="C631" s="6" t="s">
        <v>74</v>
      </c>
      <c r="D631" s="6">
        <v>0</v>
      </c>
      <c r="E631" s="6">
        <f t="shared" si="20"/>
        <v>0</v>
      </c>
      <c r="F631" s="6" t="s">
        <v>15</v>
      </c>
    </row>
    <row r="632" spans="1:6" x14ac:dyDescent="0.25">
      <c r="A632" s="6" t="str">
        <f t="shared" si="19"/>
        <v>20249Semana 15</v>
      </c>
      <c r="B632" s="6">
        <v>20249</v>
      </c>
      <c r="C632" s="6" t="s">
        <v>75</v>
      </c>
      <c r="D632" s="6">
        <v>0</v>
      </c>
      <c r="E632" s="6">
        <f t="shared" si="20"/>
        <v>0</v>
      </c>
      <c r="F632" s="6" t="s">
        <v>15</v>
      </c>
    </row>
    <row r="633" spans="1:6" x14ac:dyDescent="0.25">
      <c r="A633" s="6" t="str">
        <f t="shared" si="19"/>
        <v>20326Semana 15</v>
      </c>
      <c r="B633" s="6">
        <v>20326</v>
      </c>
      <c r="C633" s="6" t="s">
        <v>80</v>
      </c>
      <c r="D633" s="6">
        <v>0</v>
      </c>
      <c r="E633" s="6">
        <f t="shared" si="20"/>
        <v>0</v>
      </c>
      <c r="F633" s="6" t="s">
        <v>15</v>
      </c>
    </row>
    <row r="634" spans="1:6" x14ac:dyDescent="0.25">
      <c r="A634" s="6" t="str">
        <f t="shared" si="19"/>
        <v>20374Semana 15</v>
      </c>
      <c r="B634" s="6">
        <v>20374</v>
      </c>
      <c r="C634" s="6" t="s">
        <v>85</v>
      </c>
      <c r="D634" s="6">
        <v>0</v>
      </c>
      <c r="E634" s="6">
        <f t="shared" si="20"/>
        <v>0</v>
      </c>
      <c r="F634" s="6" t="str">
        <f>F633</f>
        <v>Semana 15</v>
      </c>
    </row>
    <row r="635" spans="1:6" x14ac:dyDescent="0.25">
      <c r="A635" s="6" t="str">
        <f t="shared" si="19"/>
        <v>20406Semana 15</v>
      </c>
      <c r="B635" s="6">
        <v>20406</v>
      </c>
      <c r="C635" s="6" t="s">
        <v>86</v>
      </c>
      <c r="D635" s="6">
        <v>0</v>
      </c>
      <c r="E635" s="6">
        <f t="shared" si="20"/>
        <v>0</v>
      </c>
      <c r="F635" s="6" t="s">
        <v>15</v>
      </c>
    </row>
    <row r="636" spans="1:6" x14ac:dyDescent="0.25">
      <c r="A636" s="6" t="str">
        <f t="shared" si="19"/>
        <v>20425Semana 15</v>
      </c>
      <c r="B636" s="6">
        <v>20425</v>
      </c>
      <c r="C636" s="6" t="s">
        <v>89</v>
      </c>
      <c r="D636" s="6">
        <v>0</v>
      </c>
      <c r="E636" s="6">
        <f t="shared" si="20"/>
        <v>0</v>
      </c>
      <c r="F636" s="6" t="s">
        <v>15</v>
      </c>
    </row>
    <row r="637" spans="1:6" x14ac:dyDescent="0.25">
      <c r="A637" s="6" t="str">
        <f t="shared" si="19"/>
        <v>20431Semana 15</v>
      </c>
      <c r="B637" s="6">
        <v>20431</v>
      </c>
      <c r="C637" s="6" t="s">
        <v>90</v>
      </c>
      <c r="D637" s="6">
        <v>0</v>
      </c>
      <c r="E637" s="6">
        <f t="shared" si="20"/>
        <v>0</v>
      </c>
      <c r="F637" s="6" t="s">
        <v>15</v>
      </c>
    </row>
    <row r="638" spans="1:6" x14ac:dyDescent="0.25">
      <c r="A638" s="6" t="str">
        <f t="shared" si="19"/>
        <v>20434Semana 15</v>
      </c>
      <c r="B638" s="6">
        <v>20434</v>
      </c>
      <c r="C638" s="6" t="s">
        <v>91</v>
      </c>
      <c r="D638" s="6">
        <v>1</v>
      </c>
      <c r="E638" s="6">
        <f t="shared" si="20"/>
        <v>1</v>
      </c>
      <c r="F638" s="6" t="s">
        <v>15</v>
      </c>
    </row>
    <row r="639" spans="1:6" x14ac:dyDescent="0.25">
      <c r="A639" s="6" t="str">
        <f t="shared" si="19"/>
        <v>20438Semana 15</v>
      </c>
      <c r="B639" s="6">
        <v>20438</v>
      </c>
      <c r="C639" s="6" t="s">
        <v>93</v>
      </c>
      <c r="D639" s="6">
        <v>0</v>
      </c>
      <c r="E639" s="6">
        <f t="shared" si="20"/>
        <v>0</v>
      </c>
      <c r="F639" s="6" t="str">
        <f>F638</f>
        <v>Semana 15</v>
      </c>
    </row>
    <row r="640" spans="1:6" x14ac:dyDescent="0.25">
      <c r="A640" s="6" t="str">
        <f t="shared" si="19"/>
        <v>20545Semana 15</v>
      </c>
      <c r="B640" s="6">
        <v>20545</v>
      </c>
      <c r="C640" s="6" t="s">
        <v>99</v>
      </c>
      <c r="D640" s="6">
        <v>1</v>
      </c>
      <c r="E640" s="6">
        <f t="shared" si="20"/>
        <v>1</v>
      </c>
      <c r="F640" s="6" t="s">
        <v>15</v>
      </c>
    </row>
    <row r="641" spans="1:6" x14ac:dyDescent="0.25">
      <c r="A641" s="6" t="str">
        <f t="shared" si="19"/>
        <v>20558Semana 15</v>
      </c>
      <c r="B641" s="6">
        <v>20558</v>
      </c>
      <c r="C641" s="6" t="s">
        <v>102</v>
      </c>
      <c r="D641" s="6">
        <v>0</v>
      </c>
      <c r="E641" s="6">
        <f t="shared" si="20"/>
        <v>0</v>
      </c>
      <c r="F641" s="6" t="s">
        <v>15</v>
      </c>
    </row>
    <row r="642" spans="1:6" x14ac:dyDescent="0.25">
      <c r="A642" s="6" t="str">
        <f t="shared" si="19"/>
        <v>21010Semana 15</v>
      </c>
      <c r="B642" s="6">
        <v>21010</v>
      </c>
      <c r="C642" s="6" t="s">
        <v>40</v>
      </c>
      <c r="D642" s="6">
        <v>0</v>
      </c>
      <c r="E642" s="6">
        <f t="shared" si="20"/>
        <v>0</v>
      </c>
      <c r="F642" s="6" t="s">
        <v>15</v>
      </c>
    </row>
    <row r="643" spans="1:6" x14ac:dyDescent="0.25">
      <c r="A643" s="6" t="str">
        <f t="shared" si="19"/>
        <v>21013Semana 15</v>
      </c>
      <c r="B643" s="6">
        <v>21013</v>
      </c>
      <c r="C643" s="6" t="s">
        <v>42</v>
      </c>
      <c r="D643" s="6">
        <v>0</v>
      </c>
      <c r="E643" s="6">
        <f t="shared" si="20"/>
        <v>0</v>
      </c>
      <c r="F643" s="6" t="s">
        <v>15</v>
      </c>
    </row>
    <row r="644" spans="1:6" x14ac:dyDescent="0.25">
      <c r="A644" s="6" t="str">
        <f t="shared" si="19"/>
        <v>21027Semana 15</v>
      </c>
      <c r="B644" s="6">
        <v>21027</v>
      </c>
      <c r="C644" s="6" t="s">
        <v>43</v>
      </c>
      <c r="D644" s="6">
        <v>0</v>
      </c>
      <c r="E644" s="6">
        <f t="shared" si="20"/>
        <v>0</v>
      </c>
      <c r="F644" s="6" t="s">
        <v>15</v>
      </c>
    </row>
    <row r="645" spans="1:6" x14ac:dyDescent="0.25">
      <c r="A645" s="6" t="str">
        <f t="shared" si="19"/>
        <v>21035Semana 15</v>
      </c>
      <c r="B645" s="6">
        <v>21035</v>
      </c>
      <c r="C645" s="6" t="s">
        <v>48</v>
      </c>
      <c r="D645" s="6">
        <v>2</v>
      </c>
      <c r="E645" s="6">
        <f t="shared" si="20"/>
        <v>1</v>
      </c>
      <c r="F645" s="6" t="s">
        <v>15</v>
      </c>
    </row>
    <row r="646" spans="1:6" x14ac:dyDescent="0.25">
      <c r="A646" s="6" t="str">
        <f t="shared" si="19"/>
        <v>21046Semana 15</v>
      </c>
      <c r="B646" s="6">
        <v>21046</v>
      </c>
      <c r="C646" s="6" t="s">
        <v>44</v>
      </c>
      <c r="D646" s="6">
        <v>0</v>
      </c>
      <c r="E646" s="6">
        <f t="shared" si="20"/>
        <v>0</v>
      </c>
      <c r="F646" s="6" t="s">
        <v>15</v>
      </c>
    </row>
    <row r="647" spans="1:6" x14ac:dyDescent="0.25">
      <c r="A647" s="6" t="str">
        <f t="shared" si="19"/>
        <v>21061Semana 15</v>
      </c>
      <c r="B647" s="6">
        <v>21061</v>
      </c>
      <c r="C647" s="6" t="s">
        <v>51</v>
      </c>
      <c r="D647" s="6">
        <v>0</v>
      </c>
      <c r="E647" s="6">
        <f t="shared" si="20"/>
        <v>0</v>
      </c>
      <c r="F647" s="6" t="s">
        <v>15</v>
      </c>
    </row>
    <row r="648" spans="1:6" x14ac:dyDescent="0.25">
      <c r="A648" s="6" t="str">
        <f t="shared" si="19"/>
        <v>21103Semana 15</v>
      </c>
      <c r="B648" s="6">
        <v>21103</v>
      </c>
      <c r="C648" s="6" t="s">
        <v>56</v>
      </c>
      <c r="D648" s="6">
        <v>0</v>
      </c>
      <c r="E648" s="6">
        <f t="shared" si="20"/>
        <v>0</v>
      </c>
      <c r="F648" s="6" t="s">
        <v>15</v>
      </c>
    </row>
    <row r="649" spans="1:6" x14ac:dyDescent="0.25">
      <c r="A649" s="6" t="str">
        <f t="shared" si="19"/>
        <v>21120Semana 15</v>
      </c>
      <c r="B649" s="6">
        <v>21120</v>
      </c>
      <c r="C649" s="6" t="s">
        <v>58</v>
      </c>
      <c r="D649" s="6">
        <v>0</v>
      </c>
      <c r="E649" s="6">
        <f t="shared" si="20"/>
        <v>0</v>
      </c>
      <c r="F649" s="6" t="s">
        <v>15</v>
      </c>
    </row>
    <row r="650" spans="1:6" x14ac:dyDescent="0.25">
      <c r="A650" s="6" t="str">
        <f t="shared" si="19"/>
        <v>21124Semana 15</v>
      </c>
      <c r="B650" s="6">
        <v>21124</v>
      </c>
      <c r="C650" s="6" t="s">
        <v>63</v>
      </c>
      <c r="D650" s="6">
        <v>2</v>
      </c>
      <c r="E650" s="6">
        <f t="shared" si="20"/>
        <v>1</v>
      </c>
      <c r="F650" s="6" t="s">
        <v>15</v>
      </c>
    </row>
    <row r="651" spans="1:6" x14ac:dyDescent="0.25">
      <c r="A651" s="6" t="str">
        <f t="shared" si="19"/>
        <v>21129Semana 15</v>
      </c>
      <c r="B651" s="6">
        <v>21129</v>
      </c>
      <c r="C651" s="6" t="s">
        <v>65</v>
      </c>
      <c r="D651" s="6">
        <v>0</v>
      </c>
      <c r="E651" s="6">
        <f t="shared" si="20"/>
        <v>0</v>
      </c>
      <c r="F651" s="6" t="s">
        <v>15</v>
      </c>
    </row>
    <row r="652" spans="1:6" x14ac:dyDescent="0.25">
      <c r="A652" s="6" t="str">
        <f t="shared" si="19"/>
        <v>21145Semana 15</v>
      </c>
      <c r="B652" s="6">
        <v>21145</v>
      </c>
      <c r="C652" s="6" t="s">
        <v>82</v>
      </c>
      <c r="D652" s="6">
        <v>0</v>
      </c>
      <c r="E652" s="6">
        <f t="shared" si="20"/>
        <v>0</v>
      </c>
      <c r="F652" s="6" t="s">
        <v>15</v>
      </c>
    </row>
    <row r="653" spans="1:6" x14ac:dyDescent="0.25">
      <c r="A653" s="6" t="str">
        <f t="shared" si="19"/>
        <v>21149Semana 15</v>
      </c>
      <c r="B653" s="6">
        <v>21149</v>
      </c>
      <c r="C653" s="6" t="s">
        <v>94</v>
      </c>
      <c r="D653" s="6">
        <v>1</v>
      </c>
      <c r="E653" s="6">
        <f t="shared" si="20"/>
        <v>0</v>
      </c>
      <c r="F653" s="6" t="s">
        <v>15</v>
      </c>
    </row>
    <row r="654" spans="1:6" x14ac:dyDescent="0.25">
      <c r="A654" s="6" t="str">
        <f t="shared" si="19"/>
        <v>21156Semana 15</v>
      </c>
      <c r="B654" s="6">
        <v>21156</v>
      </c>
      <c r="C654" s="6" t="s">
        <v>98</v>
      </c>
      <c r="D654" s="6">
        <v>50</v>
      </c>
      <c r="E654" s="6">
        <f t="shared" si="20"/>
        <v>29</v>
      </c>
      <c r="F654" s="6" t="s">
        <v>15</v>
      </c>
    </row>
    <row r="655" spans="1:6" x14ac:dyDescent="0.25">
      <c r="A655" s="6" t="str">
        <f t="shared" si="19"/>
        <v>21161Semana 15</v>
      </c>
      <c r="B655" s="6">
        <v>21161</v>
      </c>
      <c r="C655" s="6" t="s">
        <v>100</v>
      </c>
      <c r="D655" s="6">
        <v>0</v>
      </c>
      <c r="E655" s="6">
        <f t="shared" si="20"/>
        <v>0</v>
      </c>
      <c r="F655" s="6" t="s">
        <v>15</v>
      </c>
    </row>
    <row r="656" spans="1:6" x14ac:dyDescent="0.25">
      <c r="A656" s="6" t="str">
        <f t="shared" si="19"/>
        <v>21177Semana 15</v>
      </c>
      <c r="B656" s="6">
        <v>21177</v>
      </c>
      <c r="C656" s="6" t="s">
        <v>101</v>
      </c>
      <c r="D656" s="6">
        <v>0</v>
      </c>
      <c r="E656" s="6">
        <f t="shared" si="20"/>
        <v>0</v>
      </c>
      <c r="F656" s="6" t="s">
        <v>15</v>
      </c>
    </row>
    <row r="657" spans="1:6" x14ac:dyDescent="0.25">
      <c r="A657" s="6" t="str">
        <f t="shared" si="19"/>
        <v>21195Semana 15</v>
      </c>
      <c r="B657" s="6">
        <v>21195</v>
      </c>
      <c r="C657" s="6" t="s">
        <v>103</v>
      </c>
      <c r="D657" s="6">
        <v>0</v>
      </c>
      <c r="E657" s="6">
        <f t="shared" si="20"/>
        <v>0</v>
      </c>
      <c r="F657" s="6" t="s">
        <v>15</v>
      </c>
    </row>
    <row r="658" spans="1:6" x14ac:dyDescent="0.25">
      <c r="A658" s="6" t="str">
        <f t="shared" si="19"/>
        <v>21205Semana 15</v>
      </c>
      <c r="B658" s="6">
        <v>21205</v>
      </c>
      <c r="C658" s="6" t="s">
        <v>104</v>
      </c>
      <c r="D658" s="6">
        <v>0</v>
      </c>
      <c r="E658" s="6">
        <f t="shared" si="20"/>
        <v>0</v>
      </c>
      <c r="F658" s="6" t="s">
        <v>15</v>
      </c>
    </row>
    <row r="659" spans="1:6" x14ac:dyDescent="0.25">
      <c r="A659" s="6" t="str">
        <f t="shared" si="19"/>
        <v>21209Semana 15</v>
      </c>
      <c r="B659" s="6">
        <v>21209</v>
      </c>
      <c r="C659" s="6" t="s">
        <v>105</v>
      </c>
      <c r="D659" s="6">
        <v>0</v>
      </c>
      <c r="E659" s="6">
        <f t="shared" si="20"/>
        <v>0</v>
      </c>
      <c r="F659" s="6" t="s">
        <v>15</v>
      </c>
    </row>
    <row r="660" spans="1:6" x14ac:dyDescent="0.25">
      <c r="A660" s="6" t="str">
        <f t="shared" si="19"/>
        <v>21214Semana 15</v>
      </c>
      <c r="B660" s="6">
        <v>21214</v>
      </c>
      <c r="C660" s="6" t="s">
        <v>106</v>
      </c>
      <c r="D660" s="6">
        <v>1</v>
      </c>
      <c r="E660" s="6">
        <f t="shared" si="20"/>
        <v>1</v>
      </c>
      <c r="F660" s="6" t="s">
        <v>15</v>
      </c>
    </row>
    <row r="661" spans="1:6" x14ac:dyDescent="0.25">
      <c r="A661" s="6" t="str">
        <f t="shared" si="19"/>
        <v>21217Semana 15</v>
      </c>
      <c r="B661" s="6">
        <v>21217</v>
      </c>
      <c r="C661" s="6" t="s">
        <v>107</v>
      </c>
      <c r="D661" s="6">
        <v>0</v>
      </c>
      <c r="E661" s="6">
        <f t="shared" si="20"/>
        <v>0</v>
      </c>
      <c r="F661" s="6" t="s">
        <v>15</v>
      </c>
    </row>
    <row r="662" spans="1:6" x14ac:dyDescent="0.25">
      <c r="A662" s="3" t="str">
        <f t="shared" si="19"/>
        <v>20024Semana 16</v>
      </c>
      <c r="B662" s="3">
        <v>20024</v>
      </c>
      <c r="C662" s="3" t="s">
        <v>50</v>
      </c>
      <c r="D662" s="3">
        <v>1</v>
      </c>
      <c r="E662" s="3">
        <f t="shared" si="20"/>
        <v>0</v>
      </c>
      <c r="F662" s="3" t="s">
        <v>16</v>
      </c>
    </row>
    <row r="663" spans="1:6" x14ac:dyDescent="0.25">
      <c r="A663" s="3" t="str">
        <f t="shared" si="19"/>
        <v>20027Semana 16</v>
      </c>
      <c r="B663" s="3">
        <v>20027</v>
      </c>
      <c r="C663" s="3" t="s">
        <v>46</v>
      </c>
      <c r="D663" s="3">
        <v>0</v>
      </c>
      <c r="E663" s="3">
        <f t="shared" si="20"/>
        <v>0</v>
      </c>
      <c r="F663" s="3" t="s">
        <v>16</v>
      </c>
    </row>
    <row r="664" spans="1:6" x14ac:dyDescent="0.25">
      <c r="A664" s="3" t="str">
        <f t="shared" si="19"/>
        <v>20029Semana 16</v>
      </c>
      <c r="B664" s="3">
        <v>20029</v>
      </c>
      <c r="C664" s="3" t="s">
        <v>52</v>
      </c>
      <c r="D664" s="3">
        <v>1</v>
      </c>
      <c r="E664" s="3">
        <f t="shared" si="20"/>
        <v>0</v>
      </c>
      <c r="F664" s="3" t="s">
        <v>16</v>
      </c>
    </row>
    <row r="665" spans="1:6" x14ac:dyDescent="0.25">
      <c r="A665" s="3" t="str">
        <f t="shared" si="19"/>
        <v>20041Semana 16</v>
      </c>
      <c r="B665" s="3">
        <v>20041</v>
      </c>
      <c r="C665" s="3" t="s">
        <v>54</v>
      </c>
      <c r="D665" s="3">
        <v>0</v>
      </c>
      <c r="E665" s="3">
        <f t="shared" si="20"/>
        <v>0</v>
      </c>
      <c r="F665" s="3" t="s">
        <v>16</v>
      </c>
    </row>
    <row r="666" spans="1:6" x14ac:dyDescent="0.25">
      <c r="A666" s="3" t="str">
        <f t="shared" si="19"/>
        <v>20058Semana 16</v>
      </c>
      <c r="B666" s="3">
        <v>20058</v>
      </c>
      <c r="C666" s="3" t="s">
        <v>55</v>
      </c>
      <c r="D666" s="3">
        <v>0</v>
      </c>
      <c r="E666" s="3">
        <f t="shared" si="20"/>
        <v>0</v>
      </c>
      <c r="F666" s="3" t="s">
        <v>16</v>
      </c>
    </row>
    <row r="667" spans="1:6" x14ac:dyDescent="0.25">
      <c r="A667" s="3" t="str">
        <f t="shared" si="19"/>
        <v>20098Semana 16</v>
      </c>
      <c r="B667" s="3">
        <v>20098</v>
      </c>
      <c r="C667" s="3" t="s">
        <v>57</v>
      </c>
      <c r="D667" s="3">
        <v>0</v>
      </c>
      <c r="E667" s="3">
        <f t="shared" si="20"/>
        <v>0</v>
      </c>
      <c r="F667" s="3" t="s">
        <v>16</v>
      </c>
    </row>
    <row r="668" spans="1:6" x14ac:dyDescent="0.25">
      <c r="A668" s="3" t="str">
        <f t="shared" si="19"/>
        <v>20109Semana 16</v>
      </c>
      <c r="B668" s="3">
        <v>20109</v>
      </c>
      <c r="C668" s="3" t="s">
        <v>59</v>
      </c>
      <c r="D668" s="3">
        <v>0</v>
      </c>
      <c r="E668" s="3">
        <f t="shared" si="20"/>
        <v>0</v>
      </c>
      <c r="F668" s="3" t="s">
        <v>16</v>
      </c>
    </row>
    <row r="669" spans="1:6" x14ac:dyDescent="0.25">
      <c r="A669" s="3" t="str">
        <f t="shared" si="19"/>
        <v>20116Semana 16</v>
      </c>
      <c r="B669" s="3">
        <v>20116</v>
      </c>
      <c r="C669" s="3" t="s">
        <v>60</v>
      </c>
      <c r="D669" s="3">
        <v>0</v>
      </c>
      <c r="E669" s="3">
        <f t="shared" si="20"/>
        <v>0</v>
      </c>
      <c r="F669" s="3" t="s">
        <v>16</v>
      </c>
    </row>
    <row r="670" spans="1:6" x14ac:dyDescent="0.25">
      <c r="A670" s="3" t="str">
        <f t="shared" si="19"/>
        <v>20163Semana 16</v>
      </c>
      <c r="B670" s="3">
        <v>20163</v>
      </c>
      <c r="C670" s="3" t="s">
        <v>64</v>
      </c>
      <c r="D670" s="3">
        <v>0</v>
      </c>
      <c r="E670" s="3">
        <f t="shared" si="20"/>
        <v>0</v>
      </c>
      <c r="F670" s="3" t="s">
        <v>16</v>
      </c>
    </row>
    <row r="671" spans="1:6" x14ac:dyDescent="0.25">
      <c r="A671" s="3" t="str">
        <f t="shared" si="19"/>
        <v>20171Semana 16</v>
      </c>
      <c r="B671" s="3">
        <v>20171</v>
      </c>
      <c r="C671" s="3" t="s">
        <v>66</v>
      </c>
      <c r="D671" s="3">
        <v>1</v>
      </c>
      <c r="E671" s="3">
        <f t="shared" si="20"/>
        <v>1</v>
      </c>
      <c r="F671" s="3" t="s">
        <v>16</v>
      </c>
    </row>
    <row r="672" spans="1:6" x14ac:dyDescent="0.25">
      <c r="A672" s="3" t="str">
        <f t="shared" si="19"/>
        <v>20177Semana 16</v>
      </c>
      <c r="B672" s="3">
        <v>20177</v>
      </c>
      <c r="C672" s="3" t="s">
        <v>67</v>
      </c>
      <c r="D672" s="3">
        <v>0</v>
      </c>
      <c r="E672" s="3">
        <f t="shared" si="20"/>
        <v>0</v>
      </c>
      <c r="F672" s="3" t="s">
        <v>16</v>
      </c>
    </row>
    <row r="673" spans="1:6" x14ac:dyDescent="0.25">
      <c r="A673" s="3" t="str">
        <f t="shared" ref="A673:A740" si="21">B673&amp;F673</f>
        <v>20206Semana 16</v>
      </c>
      <c r="B673" s="3">
        <v>20206</v>
      </c>
      <c r="C673" s="3" t="s">
        <v>70</v>
      </c>
      <c r="D673" s="3">
        <v>0</v>
      </c>
      <c r="E673" s="3">
        <f t="shared" si="20"/>
        <v>0</v>
      </c>
      <c r="F673" s="3" t="s">
        <v>16</v>
      </c>
    </row>
    <row r="674" spans="1:6" x14ac:dyDescent="0.25">
      <c r="A674" s="3" t="str">
        <f t="shared" si="21"/>
        <v>20234Semana 16</v>
      </c>
      <c r="B674" s="3">
        <v>20234</v>
      </c>
      <c r="C674" s="3" t="s">
        <v>73</v>
      </c>
      <c r="D674" s="3">
        <v>1</v>
      </c>
      <c r="E674" s="3">
        <f t="shared" si="20"/>
        <v>1</v>
      </c>
      <c r="F674" s="3" t="s">
        <v>16</v>
      </c>
    </row>
    <row r="675" spans="1:6" x14ac:dyDescent="0.25">
      <c r="A675" s="3" t="str">
        <f t="shared" si="21"/>
        <v>20244Semana 16</v>
      </c>
      <c r="B675" s="3">
        <v>20244</v>
      </c>
      <c r="C675" s="3" t="s">
        <v>74</v>
      </c>
      <c r="D675" s="3">
        <v>0</v>
      </c>
      <c r="E675" s="3">
        <f t="shared" si="20"/>
        <v>0</v>
      </c>
      <c r="F675" s="3" t="s">
        <v>16</v>
      </c>
    </row>
    <row r="676" spans="1:6" x14ac:dyDescent="0.25">
      <c r="A676" s="3" t="str">
        <f t="shared" si="21"/>
        <v>20249Semana 16</v>
      </c>
      <c r="B676" s="3">
        <v>20249</v>
      </c>
      <c r="C676" s="3" t="s">
        <v>75</v>
      </c>
      <c r="D676" s="3">
        <v>0</v>
      </c>
      <c r="E676" s="3">
        <f t="shared" si="20"/>
        <v>0</v>
      </c>
      <c r="F676" s="3" t="s">
        <v>16</v>
      </c>
    </row>
    <row r="677" spans="1:6" x14ac:dyDescent="0.25">
      <c r="A677" s="3" t="str">
        <f t="shared" si="21"/>
        <v>20326Semana 16</v>
      </c>
      <c r="B677" s="3">
        <v>20326</v>
      </c>
      <c r="C677" s="3" t="s">
        <v>80</v>
      </c>
      <c r="D677" s="3">
        <v>0</v>
      </c>
      <c r="E677" s="3">
        <f t="shared" si="20"/>
        <v>0</v>
      </c>
      <c r="F677" s="3" t="s">
        <v>16</v>
      </c>
    </row>
    <row r="678" spans="1:6" x14ac:dyDescent="0.25">
      <c r="A678" s="3" t="str">
        <f t="shared" si="21"/>
        <v>20374Semana 16</v>
      </c>
      <c r="B678" s="3">
        <v>20374</v>
      </c>
      <c r="C678" s="3" t="s">
        <v>85</v>
      </c>
      <c r="D678" s="3">
        <v>0</v>
      </c>
      <c r="E678" s="3">
        <f t="shared" si="20"/>
        <v>0</v>
      </c>
      <c r="F678" s="3" t="str">
        <f>F677</f>
        <v>Semana 16</v>
      </c>
    </row>
    <row r="679" spans="1:6" x14ac:dyDescent="0.25">
      <c r="A679" s="3" t="str">
        <f t="shared" si="21"/>
        <v>20406Semana 16</v>
      </c>
      <c r="B679" s="3">
        <v>20406</v>
      </c>
      <c r="C679" s="3" t="s">
        <v>86</v>
      </c>
      <c r="D679" s="3">
        <v>0</v>
      </c>
      <c r="E679" s="3">
        <f t="shared" si="20"/>
        <v>0</v>
      </c>
      <c r="F679" s="3" t="s">
        <v>16</v>
      </c>
    </row>
    <row r="680" spans="1:6" x14ac:dyDescent="0.25">
      <c r="A680" s="3" t="str">
        <f t="shared" si="21"/>
        <v>20425Semana 16</v>
      </c>
      <c r="B680" s="3">
        <v>20425</v>
      </c>
      <c r="C680" s="3" t="s">
        <v>89</v>
      </c>
      <c r="D680" s="3">
        <v>0</v>
      </c>
      <c r="E680" s="3">
        <f t="shared" si="20"/>
        <v>0</v>
      </c>
      <c r="F680" s="3" t="s">
        <v>16</v>
      </c>
    </row>
    <row r="681" spans="1:6" x14ac:dyDescent="0.25">
      <c r="A681" s="3" t="str">
        <f t="shared" si="21"/>
        <v>20431Semana 16</v>
      </c>
      <c r="B681" s="3">
        <v>20431</v>
      </c>
      <c r="C681" s="3" t="s">
        <v>90</v>
      </c>
      <c r="D681" s="3">
        <v>0</v>
      </c>
      <c r="E681" s="3">
        <f t="shared" si="20"/>
        <v>0</v>
      </c>
      <c r="F681" s="3" t="s">
        <v>16</v>
      </c>
    </row>
    <row r="682" spans="1:6" x14ac:dyDescent="0.25">
      <c r="A682" s="3" t="str">
        <f t="shared" si="21"/>
        <v>20434Semana 16</v>
      </c>
      <c r="B682" s="3">
        <v>20434</v>
      </c>
      <c r="C682" s="3" t="s">
        <v>91</v>
      </c>
      <c r="D682" s="3">
        <v>1</v>
      </c>
      <c r="E682" s="3">
        <f t="shared" si="20"/>
        <v>0</v>
      </c>
      <c r="F682" s="3" t="s">
        <v>16</v>
      </c>
    </row>
    <row r="683" spans="1:6" x14ac:dyDescent="0.25">
      <c r="A683" s="3" t="str">
        <f t="shared" si="21"/>
        <v>20438Semana 16</v>
      </c>
      <c r="B683" s="3">
        <v>20438</v>
      </c>
      <c r="C683" s="3" t="s">
        <v>93</v>
      </c>
      <c r="D683" s="3">
        <v>0</v>
      </c>
      <c r="E683" s="3">
        <f t="shared" si="20"/>
        <v>0</v>
      </c>
      <c r="F683" s="3" t="str">
        <f>F682</f>
        <v>Semana 16</v>
      </c>
    </row>
    <row r="684" spans="1:6" x14ac:dyDescent="0.25">
      <c r="A684" s="3" t="str">
        <f t="shared" si="21"/>
        <v>20545Semana 16</v>
      </c>
      <c r="B684" s="3">
        <v>20545</v>
      </c>
      <c r="C684" s="3" t="s">
        <v>99</v>
      </c>
      <c r="D684" s="3">
        <v>3</v>
      </c>
      <c r="E684" s="3">
        <f t="shared" si="20"/>
        <v>2</v>
      </c>
      <c r="F684" s="3" t="s">
        <v>16</v>
      </c>
    </row>
    <row r="685" spans="1:6" x14ac:dyDescent="0.25">
      <c r="A685" s="3" t="str">
        <f t="shared" si="21"/>
        <v>20558Semana 16</v>
      </c>
      <c r="B685" s="3">
        <v>20558</v>
      </c>
      <c r="C685" s="3" t="s">
        <v>102</v>
      </c>
      <c r="D685" s="3">
        <v>0</v>
      </c>
      <c r="E685" s="3">
        <f t="shared" si="20"/>
        <v>0</v>
      </c>
      <c r="F685" s="3" t="s">
        <v>16</v>
      </c>
    </row>
    <row r="686" spans="1:6" x14ac:dyDescent="0.25">
      <c r="A686" s="3" t="str">
        <f t="shared" si="21"/>
        <v>21010Semana 16</v>
      </c>
      <c r="B686" s="3">
        <v>21010</v>
      </c>
      <c r="C686" s="3" t="s">
        <v>40</v>
      </c>
      <c r="D686" s="3">
        <v>0</v>
      </c>
      <c r="E686" s="3">
        <f t="shared" ref="E686:E749" si="22">D686-D642</f>
        <v>0</v>
      </c>
      <c r="F686" s="3" t="s">
        <v>16</v>
      </c>
    </row>
    <row r="687" spans="1:6" x14ac:dyDescent="0.25">
      <c r="A687" s="3" t="str">
        <f t="shared" si="21"/>
        <v>21013Semana 16</v>
      </c>
      <c r="B687" s="3">
        <v>21013</v>
      </c>
      <c r="C687" s="3" t="s">
        <v>42</v>
      </c>
      <c r="D687" s="3">
        <v>0</v>
      </c>
      <c r="E687" s="3">
        <f t="shared" si="22"/>
        <v>0</v>
      </c>
      <c r="F687" s="3" t="s">
        <v>16</v>
      </c>
    </row>
    <row r="688" spans="1:6" x14ac:dyDescent="0.25">
      <c r="A688" s="3" t="str">
        <f t="shared" si="21"/>
        <v>21027Semana 16</v>
      </c>
      <c r="B688" s="3">
        <v>21027</v>
      </c>
      <c r="C688" s="3" t="s">
        <v>43</v>
      </c>
      <c r="D688" s="3">
        <v>0</v>
      </c>
      <c r="E688" s="3">
        <f t="shared" si="22"/>
        <v>0</v>
      </c>
      <c r="F688" s="3" t="s">
        <v>16</v>
      </c>
    </row>
    <row r="689" spans="1:6" x14ac:dyDescent="0.25">
      <c r="A689" s="3" t="str">
        <f t="shared" si="21"/>
        <v>21035Semana 16</v>
      </c>
      <c r="B689" s="3">
        <v>21035</v>
      </c>
      <c r="C689" s="3" t="s">
        <v>48</v>
      </c>
      <c r="D689" s="3">
        <v>2</v>
      </c>
      <c r="E689" s="3">
        <f t="shared" si="22"/>
        <v>0</v>
      </c>
      <c r="F689" s="3" t="s">
        <v>16</v>
      </c>
    </row>
    <row r="690" spans="1:6" x14ac:dyDescent="0.25">
      <c r="A690" s="3" t="str">
        <f t="shared" si="21"/>
        <v>21046Semana 16</v>
      </c>
      <c r="B690" s="3">
        <v>21046</v>
      </c>
      <c r="C690" s="3" t="s">
        <v>44</v>
      </c>
      <c r="D690" s="3">
        <v>1</v>
      </c>
      <c r="E690" s="3">
        <f t="shared" si="22"/>
        <v>1</v>
      </c>
      <c r="F690" s="3" t="s">
        <v>16</v>
      </c>
    </row>
    <row r="691" spans="1:6" x14ac:dyDescent="0.25">
      <c r="A691" s="3" t="str">
        <f t="shared" si="21"/>
        <v>21061Semana 16</v>
      </c>
      <c r="B691" s="3">
        <v>21061</v>
      </c>
      <c r="C691" s="3" t="s">
        <v>51</v>
      </c>
      <c r="D691" s="3">
        <v>0</v>
      </c>
      <c r="E691" s="3">
        <f t="shared" si="22"/>
        <v>0</v>
      </c>
      <c r="F691" s="3" t="s">
        <v>16</v>
      </c>
    </row>
    <row r="692" spans="1:6" x14ac:dyDescent="0.25">
      <c r="A692" s="3" t="str">
        <f t="shared" si="21"/>
        <v>21103Semana 16</v>
      </c>
      <c r="B692" s="3">
        <v>21103</v>
      </c>
      <c r="C692" s="3" t="s">
        <v>56</v>
      </c>
      <c r="D692" s="3">
        <v>0</v>
      </c>
      <c r="E692" s="3">
        <f t="shared" si="22"/>
        <v>0</v>
      </c>
      <c r="F692" s="3" t="s">
        <v>16</v>
      </c>
    </row>
    <row r="693" spans="1:6" x14ac:dyDescent="0.25">
      <c r="A693" s="3" t="str">
        <f t="shared" si="21"/>
        <v>21120Semana 16</v>
      </c>
      <c r="B693" s="3">
        <v>21120</v>
      </c>
      <c r="C693" s="3" t="s">
        <v>58</v>
      </c>
      <c r="D693" s="3">
        <v>0</v>
      </c>
      <c r="E693" s="3">
        <f t="shared" si="22"/>
        <v>0</v>
      </c>
      <c r="F693" s="3" t="s">
        <v>16</v>
      </c>
    </row>
    <row r="694" spans="1:6" x14ac:dyDescent="0.25">
      <c r="A694" s="3" t="str">
        <f t="shared" si="21"/>
        <v>21124Semana 16</v>
      </c>
      <c r="B694" s="3">
        <v>21124</v>
      </c>
      <c r="C694" s="3" t="s">
        <v>63</v>
      </c>
      <c r="D694" s="3">
        <v>3</v>
      </c>
      <c r="E694" s="3">
        <f t="shared" si="22"/>
        <v>1</v>
      </c>
      <c r="F694" s="3" t="s">
        <v>16</v>
      </c>
    </row>
    <row r="695" spans="1:6" x14ac:dyDescent="0.25">
      <c r="A695" s="3" t="str">
        <f t="shared" si="21"/>
        <v>21129Semana 16</v>
      </c>
      <c r="B695" s="3">
        <v>21129</v>
      </c>
      <c r="C695" s="3" t="s">
        <v>65</v>
      </c>
      <c r="D695" s="3">
        <v>0</v>
      </c>
      <c r="E695" s="3">
        <f t="shared" si="22"/>
        <v>0</v>
      </c>
      <c r="F695" s="3" t="s">
        <v>16</v>
      </c>
    </row>
    <row r="696" spans="1:6" x14ac:dyDescent="0.25">
      <c r="A696" s="3" t="str">
        <f t="shared" si="21"/>
        <v>21145Semana 16</v>
      </c>
      <c r="B696" s="3">
        <v>21145</v>
      </c>
      <c r="C696" s="3" t="s">
        <v>82</v>
      </c>
      <c r="D696" s="3">
        <v>0</v>
      </c>
      <c r="E696" s="3">
        <f t="shared" si="22"/>
        <v>0</v>
      </c>
      <c r="F696" s="3" t="s">
        <v>16</v>
      </c>
    </row>
    <row r="697" spans="1:6" x14ac:dyDescent="0.25">
      <c r="A697" s="3" t="str">
        <f t="shared" si="21"/>
        <v>21149Semana 16</v>
      </c>
      <c r="B697" s="3">
        <v>21149</v>
      </c>
      <c r="C697" s="3" t="s">
        <v>94</v>
      </c>
      <c r="D697" s="3">
        <v>1</v>
      </c>
      <c r="E697" s="3">
        <f t="shared" si="22"/>
        <v>0</v>
      </c>
      <c r="F697" s="3" t="s">
        <v>16</v>
      </c>
    </row>
    <row r="698" spans="1:6" x14ac:dyDescent="0.25">
      <c r="A698" s="3" t="str">
        <f t="shared" si="21"/>
        <v>21156Semana 16</v>
      </c>
      <c r="B698" s="3">
        <v>21156</v>
      </c>
      <c r="C698" s="3" t="s">
        <v>98</v>
      </c>
      <c r="D698" s="3">
        <v>64</v>
      </c>
      <c r="E698" s="3">
        <f t="shared" si="22"/>
        <v>14</v>
      </c>
      <c r="F698" s="3" t="s">
        <v>16</v>
      </c>
    </row>
    <row r="699" spans="1:6" x14ac:dyDescent="0.25">
      <c r="A699" s="3" t="str">
        <f t="shared" si="21"/>
        <v>21161Semana 16</v>
      </c>
      <c r="B699" s="3">
        <v>21161</v>
      </c>
      <c r="C699" s="3" t="s">
        <v>100</v>
      </c>
      <c r="D699" s="3">
        <v>1</v>
      </c>
      <c r="E699" s="3">
        <f t="shared" si="22"/>
        <v>1</v>
      </c>
      <c r="F699" s="3" t="s">
        <v>16</v>
      </c>
    </row>
    <row r="700" spans="1:6" x14ac:dyDescent="0.25">
      <c r="A700" s="3" t="str">
        <f t="shared" si="21"/>
        <v>21177Semana 16</v>
      </c>
      <c r="B700" s="3">
        <v>21177</v>
      </c>
      <c r="C700" s="3" t="s">
        <v>101</v>
      </c>
      <c r="D700" s="3">
        <v>1</v>
      </c>
      <c r="E700" s="3">
        <f t="shared" si="22"/>
        <v>1</v>
      </c>
      <c r="F700" s="3" t="s">
        <v>16</v>
      </c>
    </row>
    <row r="701" spans="1:6" x14ac:dyDescent="0.25">
      <c r="A701" s="3" t="str">
        <f t="shared" si="21"/>
        <v>21195Semana 16</v>
      </c>
      <c r="B701" s="3">
        <v>21195</v>
      </c>
      <c r="C701" s="3" t="s">
        <v>103</v>
      </c>
      <c r="D701" s="3">
        <v>0</v>
      </c>
      <c r="E701" s="3">
        <f t="shared" si="22"/>
        <v>0</v>
      </c>
      <c r="F701" s="3" t="s">
        <v>16</v>
      </c>
    </row>
    <row r="702" spans="1:6" x14ac:dyDescent="0.25">
      <c r="A702" s="3" t="str">
        <f t="shared" si="21"/>
        <v>21205Semana 16</v>
      </c>
      <c r="B702" s="3">
        <v>21205</v>
      </c>
      <c r="C702" s="3" t="s">
        <v>104</v>
      </c>
      <c r="D702" s="3">
        <v>0</v>
      </c>
      <c r="E702" s="3">
        <f t="shared" si="22"/>
        <v>0</v>
      </c>
      <c r="F702" s="3" t="s">
        <v>16</v>
      </c>
    </row>
    <row r="703" spans="1:6" x14ac:dyDescent="0.25">
      <c r="A703" s="3" t="str">
        <f t="shared" si="21"/>
        <v>21209Semana 16</v>
      </c>
      <c r="B703" s="3">
        <v>21209</v>
      </c>
      <c r="C703" s="3" t="s">
        <v>105</v>
      </c>
      <c r="D703" s="3">
        <v>0</v>
      </c>
      <c r="E703" s="3">
        <f t="shared" si="22"/>
        <v>0</v>
      </c>
      <c r="F703" s="3" t="s">
        <v>16</v>
      </c>
    </row>
    <row r="704" spans="1:6" x14ac:dyDescent="0.25">
      <c r="A704" s="3" t="str">
        <f t="shared" si="21"/>
        <v>21214Semana 16</v>
      </c>
      <c r="B704" s="3">
        <v>21214</v>
      </c>
      <c r="C704" s="3" t="s">
        <v>106</v>
      </c>
      <c r="D704" s="3">
        <v>1</v>
      </c>
      <c r="E704" s="3">
        <f t="shared" si="22"/>
        <v>0</v>
      </c>
      <c r="F704" s="3" t="s">
        <v>16</v>
      </c>
    </row>
    <row r="705" spans="1:6" x14ac:dyDescent="0.25">
      <c r="A705" s="3" t="str">
        <f t="shared" si="21"/>
        <v>21217Semana 16</v>
      </c>
      <c r="B705" s="3">
        <v>21217</v>
      </c>
      <c r="C705" s="3" t="s">
        <v>107</v>
      </c>
      <c r="D705" s="3">
        <v>0</v>
      </c>
      <c r="E705" s="3">
        <f t="shared" si="22"/>
        <v>0</v>
      </c>
      <c r="F705" s="3" t="s">
        <v>16</v>
      </c>
    </row>
    <row r="706" spans="1:6" x14ac:dyDescent="0.25">
      <c r="A706" s="6" t="str">
        <f t="shared" si="21"/>
        <v>20024Semana 17</v>
      </c>
      <c r="B706" s="6">
        <v>20024</v>
      </c>
      <c r="C706" s="6" t="s">
        <v>50</v>
      </c>
      <c r="D706" s="6">
        <v>1</v>
      </c>
      <c r="E706" s="6">
        <f t="shared" si="22"/>
        <v>0</v>
      </c>
      <c r="F706" s="6" t="s">
        <v>17</v>
      </c>
    </row>
    <row r="707" spans="1:6" x14ac:dyDescent="0.25">
      <c r="A707" s="6" t="str">
        <f t="shared" si="21"/>
        <v>20027Semana 17</v>
      </c>
      <c r="B707" s="6">
        <v>20027</v>
      </c>
      <c r="C707" s="6" t="s">
        <v>46</v>
      </c>
      <c r="D707" s="6">
        <v>0</v>
      </c>
      <c r="E707" s="6">
        <f t="shared" si="22"/>
        <v>0</v>
      </c>
      <c r="F707" s="6" t="s">
        <v>17</v>
      </c>
    </row>
    <row r="708" spans="1:6" x14ac:dyDescent="0.25">
      <c r="A708" s="6" t="str">
        <f t="shared" si="21"/>
        <v>20029Semana 17</v>
      </c>
      <c r="B708" s="6">
        <v>20029</v>
      </c>
      <c r="C708" s="6" t="s">
        <v>52</v>
      </c>
      <c r="D708" s="6">
        <v>1</v>
      </c>
      <c r="E708" s="6">
        <f t="shared" si="22"/>
        <v>0</v>
      </c>
      <c r="F708" s="6" t="s">
        <v>17</v>
      </c>
    </row>
    <row r="709" spans="1:6" x14ac:dyDescent="0.25">
      <c r="A709" s="6" t="str">
        <f t="shared" si="21"/>
        <v>20041Semana 17</v>
      </c>
      <c r="B709" s="6">
        <v>20041</v>
      </c>
      <c r="C709" s="6" t="s">
        <v>54</v>
      </c>
      <c r="D709" s="6">
        <v>0</v>
      </c>
      <c r="E709" s="6">
        <f t="shared" si="22"/>
        <v>0</v>
      </c>
      <c r="F709" s="6" t="s">
        <v>17</v>
      </c>
    </row>
    <row r="710" spans="1:6" x14ac:dyDescent="0.25">
      <c r="A710" s="6" t="str">
        <f t="shared" si="21"/>
        <v>20058Semana 17</v>
      </c>
      <c r="B710" s="6">
        <v>20058</v>
      </c>
      <c r="C710" s="6" t="s">
        <v>55</v>
      </c>
      <c r="D710" s="6">
        <v>0</v>
      </c>
      <c r="E710" s="6">
        <f t="shared" si="22"/>
        <v>0</v>
      </c>
      <c r="F710" s="6" t="s">
        <v>17</v>
      </c>
    </row>
    <row r="711" spans="1:6" x14ac:dyDescent="0.25">
      <c r="A711" s="6" t="str">
        <f t="shared" si="21"/>
        <v>20098Semana 17</v>
      </c>
      <c r="B711" s="6">
        <v>20098</v>
      </c>
      <c r="C711" s="6" t="s">
        <v>57</v>
      </c>
      <c r="D711" s="6">
        <v>0</v>
      </c>
      <c r="E711" s="6">
        <f t="shared" si="22"/>
        <v>0</v>
      </c>
      <c r="F711" s="6" t="s">
        <v>17</v>
      </c>
    </row>
    <row r="712" spans="1:6" x14ac:dyDescent="0.25">
      <c r="A712" s="6" t="str">
        <f t="shared" si="21"/>
        <v>20109Semana 17</v>
      </c>
      <c r="B712" s="6">
        <v>20109</v>
      </c>
      <c r="C712" s="6" t="s">
        <v>59</v>
      </c>
      <c r="D712" s="6">
        <v>0</v>
      </c>
      <c r="E712" s="6">
        <f t="shared" si="22"/>
        <v>0</v>
      </c>
      <c r="F712" s="6" t="s">
        <v>17</v>
      </c>
    </row>
    <row r="713" spans="1:6" x14ac:dyDescent="0.25">
      <c r="A713" s="6" t="str">
        <f t="shared" si="21"/>
        <v>20116Semana 17</v>
      </c>
      <c r="B713" s="6">
        <v>20116</v>
      </c>
      <c r="C713" s="6" t="s">
        <v>60</v>
      </c>
      <c r="D713" s="6">
        <v>0</v>
      </c>
      <c r="E713" s="6">
        <f t="shared" si="22"/>
        <v>0</v>
      </c>
      <c r="F713" s="6" t="s">
        <v>17</v>
      </c>
    </row>
    <row r="714" spans="1:6" x14ac:dyDescent="0.25">
      <c r="A714" s="6" t="str">
        <f t="shared" si="21"/>
        <v>20163Semana 17</v>
      </c>
      <c r="B714" s="6">
        <v>20163</v>
      </c>
      <c r="C714" s="6" t="s">
        <v>64</v>
      </c>
      <c r="D714" s="6">
        <v>0</v>
      </c>
      <c r="E714" s="6">
        <f t="shared" si="22"/>
        <v>0</v>
      </c>
      <c r="F714" s="6" t="s">
        <v>17</v>
      </c>
    </row>
    <row r="715" spans="1:6" x14ac:dyDescent="0.25">
      <c r="A715" s="6" t="str">
        <f t="shared" si="21"/>
        <v>20171Semana 17</v>
      </c>
      <c r="B715" s="6">
        <v>20171</v>
      </c>
      <c r="C715" s="6" t="s">
        <v>66</v>
      </c>
      <c r="D715" s="6">
        <v>1</v>
      </c>
      <c r="E715" s="6">
        <f t="shared" si="22"/>
        <v>0</v>
      </c>
      <c r="F715" s="6" t="s">
        <v>17</v>
      </c>
    </row>
    <row r="716" spans="1:6" x14ac:dyDescent="0.25">
      <c r="A716" s="6" t="str">
        <f t="shared" si="21"/>
        <v>20177Semana 17</v>
      </c>
      <c r="B716" s="6">
        <v>20177</v>
      </c>
      <c r="C716" s="6" t="s">
        <v>67</v>
      </c>
      <c r="D716" s="6">
        <v>1</v>
      </c>
      <c r="E716" s="6">
        <f t="shared" si="22"/>
        <v>1</v>
      </c>
      <c r="F716" s="6" t="s">
        <v>17</v>
      </c>
    </row>
    <row r="717" spans="1:6" x14ac:dyDescent="0.25">
      <c r="A717" s="6" t="str">
        <f t="shared" si="21"/>
        <v>20206Semana 17</v>
      </c>
      <c r="B717" s="6">
        <v>20206</v>
      </c>
      <c r="C717" s="6" t="s">
        <v>70</v>
      </c>
      <c r="D717" s="6">
        <v>0</v>
      </c>
      <c r="E717" s="6">
        <f t="shared" si="22"/>
        <v>0</v>
      </c>
      <c r="F717" s="6" t="s">
        <v>17</v>
      </c>
    </row>
    <row r="718" spans="1:6" x14ac:dyDescent="0.25">
      <c r="A718" s="6" t="str">
        <f t="shared" si="21"/>
        <v>20234Semana 17</v>
      </c>
      <c r="B718" s="6">
        <v>20234</v>
      </c>
      <c r="C718" s="6" t="s">
        <v>73</v>
      </c>
      <c r="D718" s="6">
        <v>1</v>
      </c>
      <c r="E718" s="6">
        <f t="shared" si="22"/>
        <v>0</v>
      </c>
      <c r="F718" s="6" t="s">
        <v>17</v>
      </c>
    </row>
    <row r="719" spans="1:6" x14ac:dyDescent="0.25">
      <c r="A719" s="6" t="str">
        <f t="shared" si="21"/>
        <v>20244Semana 17</v>
      </c>
      <c r="B719" s="6">
        <v>20244</v>
      </c>
      <c r="C719" s="6" t="s">
        <v>74</v>
      </c>
      <c r="D719" s="6">
        <v>0</v>
      </c>
      <c r="E719" s="6">
        <f t="shared" si="22"/>
        <v>0</v>
      </c>
      <c r="F719" s="6" t="s">
        <v>17</v>
      </c>
    </row>
    <row r="720" spans="1:6" x14ac:dyDescent="0.25">
      <c r="A720" s="6" t="str">
        <f t="shared" si="21"/>
        <v>20249Semana 17</v>
      </c>
      <c r="B720" s="6">
        <v>20249</v>
      </c>
      <c r="C720" s="6" t="s">
        <v>75</v>
      </c>
      <c r="D720" s="6">
        <v>0</v>
      </c>
      <c r="E720" s="6">
        <f t="shared" si="22"/>
        <v>0</v>
      </c>
      <c r="F720" s="6" t="s">
        <v>17</v>
      </c>
    </row>
    <row r="721" spans="1:6" x14ac:dyDescent="0.25">
      <c r="A721" s="6" t="str">
        <f t="shared" si="21"/>
        <v>20326Semana 17</v>
      </c>
      <c r="B721" s="6">
        <v>20326</v>
      </c>
      <c r="C721" s="6" t="s">
        <v>80</v>
      </c>
      <c r="D721" s="6">
        <v>0</v>
      </c>
      <c r="E721" s="6">
        <f t="shared" si="22"/>
        <v>0</v>
      </c>
      <c r="F721" s="6" t="s">
        <v>17</v>
      </c>
    </row>
    <row r="722" spans="1:6" x14ac:dyDescent="0.25">
      <c r="A722" s="6" t="str">
        <f t="shared" si="21"/>
        <v>20374Semana 17</v>
      </c>
      <c r="B722" s="6">
        <v>20374</v>
      </c>
      <c r="C722" s="6" t="s">
        <v>85</v>
      </c>
      <c r="D722" s="6">
        <v>0</v>
      </c>
      <c r="E722" s="6">
        <f t="shared" si="22"/>
        <v>0</v>
      </c>
      <c r="F722" s="6" t="str">
        <f>F721</f>
        <v>Semana 17</v>
      </c>
    </row>
    <row r="723" spans="1:6" x14ac:dyDescent="0.25">
      <c r="A723" s="6" t="str">
        <f t="shared" si="21"/>
        <v>20406Semana 17</v>
      </c>
      <c r="B723" s="6">
        <v>20406</v>
      </c>
      <c r="C723" s="6" t="s">
        <v>86</v>
      </c>
      <c r="D723" s="6">
        <v>0</v>
      </c>
      <c r="E723" s="6">
        <f t="shared" si="22"/>
        <v>0</v>
      </c>
      <c r="F723" s="6" t="s">
        <v>17</v>
      </c>
    </row>
    <row r="724" spans="1:6" x14ac:dyDescent="0.25">
      <c r="A724" s="6" t="str">
        <f t="shared" si="21"/>
        <v>20425Semana 17</v>
      </c>
      <c r="B724" s="6">
        <v>20425</v>
      </c>
      <c r="C724" s="6" t="s">
        <v>89</v>
      </c>
      <c r="D724" s="6">
        <v>0</v>
      </c>
      <c r="E724" s="6">
        <f t="shared" si="22"/>
        <v>0</v>
      </c>
      <c r="F724" s="6" t="s">
        <v>17</v>
      </c>
    </row>
    <row r="725" spans="1:6" x14ac:dyDescent="0.25">
      <c r="A725" s="6" t="str">
        <f t="shared" si="21"/>
        <v>20431Semana 17</v>
      </c>
      <c r="B725" s="6">
        <v>20431</v>
      </c>
      <c r="C725" s="6" t="s">
        <v>90</v>
      </c>
      <c r="D725" s="6">
        <v>0</v>
      </c>
      <c r="E725" s="6">
        <f t="shared" si="22"/>
        <v>0</v>
      </c>
      <c r="F725" s="6" t="s">
        <v>17</v>
      </c>
    </row>
    <row r="726" spans="1:6" x14ac:dyDescent="0.25">
      <c r="A726" s="6" t="str">
        <f t="shared" si="21"/>
        <v>20434Semana 17</v>
      </c>
      <c r="B726" s="6">
        <v>20434</v>
      </c>
      <c r="C726" s="6" t="s">
        <v>91</v>
      </c>
      <c r="D726" s="6">
        <v>2</v>
      </c>
      <c r="E726" s="6">
        <f t="shared" si="22"/>
        <v>1</v>
      </c>
      <c r="F726" s="6" t="s">
        <v>17</v>
      </c>
    </row>
    <row r="727" spans="1:6" x14ac:dyDescent="0.25">
      <c r="A727" s="6" t="str">
        <f t="shared" si="21"/>
        <v>20438Semana 17</v>
      </c>
      <c r="B727" s="6">
        <v>20438</v>
      </c>
      <c r="C727" s="6" t="s">
        <v>93</v>
      </c>
      <c r="D727" s="6">
        <v>0</v>
      </c>
      <c r="E727" s="6">
        <f t="shared" si="22"/>
        <v>0</v>
      </c>
      <c r="F727" s="6" t="str">
        <f>F726</f>
        <v>Semana 17</v>
      </c>
    </row>
    <row r="728" spans="1:6" x14ac:dyDescent="0.25">
      <c r="A728" s="6" t="str">
        <f t="shared" si="21"/>
        <v>20545Semana 17</v>
      </c>
      <c r="B728" s="6">
        <v>20545</v>
      </c>
      <c r="C728" s="6" t="s">
        <v>99</v>
      </c>
      <c r="D728" s="6">
        <v>4</v>
      </c>
      <c r="E728" s="6">
        <f t="shared" si="22"/>
        <v>1</v>
      </c>
      <c r="F728" s="6" t="s">
        <v>17</v>
      </c>
    </row>
    <row r="729" spans="1:6" x14ac:dyDescent="0.25">
      <c r="A729" s="6" t="str">
        <f t="shared" si="21"/>
        <v>20558Semana 17</v>
      </c>
      <c r="B729" s="6">
        <v>20558</v>
      </c>
      <c r="C729" s="6" t="s">
        <v>102</v>
      </c>
      <c r="D729" s="6">
        <v>0</v>
      </c>
      <c r="E729" s="6">
        <f t="shared" si="22"/>
        <v>0</v>
      </c>
      <c r="F729" s="6" t="s">
        <v>17</v>
      </c>
    </row>
    <row r="730" spans="1:6" x14ac:dyDescent="0.25">
      <c r="A730" s="6" t="str">
        <f t="shared" si="21"/>
        <v>21010Semana 17</v>
      </c>
      <c r="B730" s="6">
        <v>21010</v>
      </c>
      <c r="C730" s="6" t="s">
        <v>40</v>
      </c>
      <c r="D730" s="6">
        <v>2</v>
      </c>
      <c r="E730" s="6">
        <f t="shared" si="22"/>
        <v>2</v>
      </c>
      <c r="F730" s="6" t="s">
        <v>17</v>
      </c>
    </row>
    <row r="731" spans="1:6" x14ac:dyDescent="0.25">
      <c r="A731" s="6" t="str">
        <f t="shared" si="21"/>
        <v>21013Semana 17</v>
      </c>
      <c r="B731" s="6">
        <v>21013</v>
      </c>
      <c r="C731" s="6" t="s">
        <v>42</v>
      </c>
      <c r="D731" s="6">
        <v>1</v>
      </c>
      <c r="E731" s="6">
        <f t="shared" si="22"/>
        <v>1</v>
      </c>
      <c r="F731" s="6" t="s">
        <v>17</v>
      </c>
    </row>
    <row r="732" spans="1:6" x14ac:dyDescent="0.25">
      <c r="A732" s="6" t="str">
        <f t="shared" si="21"/>
        <v>21027Semana 17</v>
      </c>
      <c r="B732" s="6">
        <v>21027</v>
      </c>
      <c r="C732" s="6" t="s">
        <v>43</v>
      </c>
      <c r="D732" s="6">
        <v>0</v>
      </c>
      <c r="E732" s="6">
        <f t="shared" si="22"/>
        <v>0</v>
      </c>
      <c r="F732" s="6" t="s">
        <v>17</v>
      </c>
    </row>
    <row r="733" spans="1:6" x14ac:dyDescent="0.25">
      <c r="A733" s="6" t="str">
        <f t="shared" si="21"/>
        <v>21035Semana 17</v>
      </c>
      <c r="B733" s="6">
        <v>21035</v>
      </c>
      <c r="C733" s="6" t="s">
        <v>48</v>
      </c>
      <c r="D733" s="6">
        <v>2</v>
      </c>
      <c r="E733" s="6">
        <f t="shared" si="22"/>
        <v>0</v>
      </c>
      <c r="F733" s="6" t="s">
        <v>17</v>
      </c>
    </row>
    <row r="734" spans="1:6" x14ac:dyDescent="0.25">
      <c r="A734" s="6" t="str">
        <f t="shared" si="21"/>
        <v>21046Semana 17</v>
      </c>
      <c r="B734" s="6">
        <v>21046</v>
      </c>
      <c r="C734" s="6" t="s">
        <v>44</v>
      </c>
      <c r="D734" s="6">
        <v>2</v>
      </c>
      <c r="E734" s="6">
        <f t="shared" si="22"/>
        <v>1</v>
      </c>
      <c r="F734" s="6" t="s">
        <v>17</v>
      </c>
    </row>
    <row r="735" spans="1:6" x14ac:dyDescent="0.25">
      <c r="A735" s="6" t="str">
        <f t="shared" si="21"/>
        <v>21061Semana 17</v>
      </c>
      <c r="B735" s="6">
        <v>21061</v>
      </c>
      <c r="C735" s="6" t="s">
        <v>51</v>
      </c>
      <c r="D735" s="6">
        <v>0</v>
      </c>
      <c r="E735" s="6">
        <f t="shared" si="22"/>
        <v>0</v>
      </c>
      <c r="F735" s="6" t="s">
        <v>17</v>
      </c>
    </row>
    <row r="736" spans="1:6" x14ac:dyDescent="0.25">
      <c r="A736" s="6" t="str">
        <f t="shared" si="21"/>
        <v>21103Semana 17</v>
      </c>
      <c r="B736" s="6">
        <v>21103</v>
      </c>
      <c r="C736" s="6" t="s">
        <v>56</v>
      </c>
      <c r="D736" s="6">
        <v>0</v>
      </c>
      <c r="E736" s="6">
        <f t="shared" si="22"/>
        <v>0</v>
      </c>
      <c r="F736" s="6" t="s">
        <v>17</v>
      </c>
    </row>
    <row r="737" spans="1:6" x14ac:dyDescent="0.25">
      <c r="A737" s="6" t="str">
        <f t="shared" si="21"/>
        <v>21120Semana 17</v>
      </c>
      <c r="B737" s="6">
        <v>21120</v>
      </c>
      <c r="C737" s="6" t="s">
        <v>58</v>
      </c>
      <c r="D737" s="6">
        <v>0</v>
      </c>
      <c r="E737" s="6">
        <f t="shared" si="22"/>
        <v>0</v>
      </c>
      <c r="F737" s="6" t="s">
        <v>17</v>
      </c>
    </row>
    <row r="738" spans="1:6" x14ac:dyDescent="0.25">
      <c r="A738" s="6" t="str">
        <f t="shared" si="21"/>
        <v>21124Semana 17</v>
      </c>
      <c r="B738" s="6">
        <v>21124</v>
      </c>
      <c r="C738" s="6" t="s">
        <v>63</v>
      </c>
      <c r="D738" s="6">
        <v>4</v>
      </c>
      <c r="E738" s="6">
        <f t="shared" si="22"/>
        <v>1</v>
      </c>
      <c r="F738" s="6" t="s">
        <v>17</v>
      </c>
    </row>
    <row r="739" spans="1:6" x14ac:dyDescent="0.25">
      <c r="A739" s="6" t="str">
        <f t="shared" si="21"/>
        <v>21129Semana 17</v>
      </c>
      <c r="B739" s="6">
        <v>21129</v>
      </c>
      <c r="C739" s="6" t="s">
        <v>65</v>
      </c>
      <c r="D739" s="6">
        <v>0</v>
      </c>
      <c r="E739" s="6">
        <f t="shared" si="22"/>
        <v>0</v>
      </c>
      <c r="F739" s="6" t="s">
        <v>17</v>
      </c>
    </row>
    <row r="740" spans="1:6" x14ac:dyDescent="0.25">
      <c r="A740" s="6" t="str">
        <f t="shared" si="21"/>
        <v>21145Semana 17</v>
      </c>
      <c r="B740" s="6">
        <v>21145</v>
      </c>
      <c r="C740" s="6" t="s">
        <v>82</v>
      </c>
      <c r="D740" s="6">
        <v>0</v>
      </c>
      <c r="E740" s="6">
        <f t="shared" si="22"/>
        <v>0</v>
      </c>
      <c r="F740" s="6" t="s">
        <v>17</v>
      </c>
    </row>
    <row r="741" spans="1:6" x14ac:dyDescent="0.25">
      <c r="A741" s="6" t="str">
        <f t="shared" ref="A741:A806" si="23">B741&amp;F741</f>
        <v>21149Semana 17</v>
      </c>
      <c r="B741" s="6">
        <v>21149</v>
      </c>
      <c r="C741" s="6" t="s">
        <v>94</v>
      </c>
      <c r="D741" s="6">
        <v>1</v>
      </c>
      <c r="E741" s="6">
        <f t="shared" si="22"/>
        <v>0</v>
      </c>
      <c r="F741" s="6" t="s">
        <v>17</v>
      </c>
    </row>
    <row r="742" spans="1:6" x14ac:dyDescent="0.25">
      <c r="A742" s="6" t="str">
        <f t="shared" si="23"/>
        <v>21156Semana 17</v>
      </c>
      <c r="B742" s="6">
        <v>21156</v>
      </c>
      <c r="C742" s="6" t="s">
        <v>98</v>
      </c>
      <c r="D742" s="6">
        <v>89</v>
      </c>
      <c r="E742" s="6">
        <f t="shared" si="22"/>
        <v>25</v>
      </c>
      <c r="F742" s="6" t="s">
        <v>17</v>
      </c>
    </row>
    <row r="743" spans="1:6" x14ac:dyDescent="0.25">
      <c r="A743" s="6" t="str">
        <f t="shared" si="23"/>
        <v>21161Semana 17</v>
      </c>
      <c r="B743" s="6">
        <v>21161</v>
      </c>
      <c r="C743" s="6" t="s">
        <v>100</v>
      </c>
      <c r="D743" s="6">
        <v>2</v>
      </c>
      <c r="E743" s="6">
        <f t="shared" si="22"/>
        <v>1</v>
      </c>
      <c r="F743" s="6" t="s">
        <v>17</v>
      </c>
    </row>
    <row r="744" spans="1:6" x14ac:dyDescent="0.25">
      <c r="A744" s="6" t="str">
        <f t="shared" si="23"/>
        <v>21177Semana 17</v>
      </c>
      <c r="B744" s="6">
        <v>21177</v>
      </c>
      <c r="C744" s="6" t="s">
        <v>101</v>
      </c>
      <c r="D744" s="6">
        <v>3</v>
      </c>
      <c r="E744" s="6">
        <f t="shared" si="22"/>
        <v>2</v>
      </c>
      <c r="F744" s="6" t="s">
        <v>17</v>
      </c>
    </row>
    <row r="745" spans="1:6" x14ac:dyDescent="0.25">
      <c r="A745" s="6" t="str">
        <f t="shared" si="23"/>
        <v>21195Semana 17</v>
      </c>
      <c r="B745" s="6">
        <v>21195</v>
      </c>
      <c r="C745" s="6" t="s">
        <v>103</v>
      </c>
      <c r="D745" s="6">
        <v>0</v>
      </c>
      <c r="E745" s="6">
        <f t="shared" si="22"/>
        <v>0</v>
      </c>
      <c r="F745" s="6" t="s">
        <v>17</v>
      </c>
    </row>
    <row r="746" spans="1:6" x14ac:dyDescent="0.25">
      <c r="A746" s="6" t="str">
        <f t="shared" si="23"/>
        <v>21205Semana 17</v>
      </c>
      <c r="B746" s="6">
        <v>21205</v>
      </c>
      <c r="C746" s="6" t="s">
        <v>104</v>
      </c>
      <c r="D746" s="6">
        <v>0</v>
      </c>
      <c r="E746" s="6">
        <f t="shared" si="22"/>
        <v>0</v>
      </c>
      <c r="F746" s="6" t="s">
        <v>17</v>
      </c>
    </row>
    <row r="747" spans="1:6" x14ac:dyDescent="0.25">
      <c r="A747" s="6" t="str">
        <f t="shared" si="23"/>
        <v>21209Semana 17</v>
      </c>
      <c r="B747" s="6">
        <v>21209</v>
      </c>
      <c r="C747" s="6" t="s">
        <v>105</v>
      </c>
      <c r="D747" s="6">
        <v>0</v>
      </c>
      <c r="E747" s="6">
        <f t="shared" si="22"/>
        <v>0</v>
      </c>
      <c r="F747" s="6" t="s">
        <v>17</v>
      </c>
    </row>
    <row r="748" spans="1:6" x14ac:dyDescent="0.25">
      <c r="A748" s="6" t="str">
        <f t="shared" si="23"/>
        <v>21214Semana 17</v>
      </c>
      <c r="B748" s="6">
        <v>21214</v>
      </c>
      <c r="C748" s="6" t="s">
        <v>106</v>
      </c>
      <c r="D748" s="6">
        <v>3</v>
      </c>
      <c r="E748" s="6">
        <f t="shared" si="22"/>
        <v>2</v>
      </c>
      <c r="F748" s="6" t="s">
        <v>17</v>
      </c>
    </row>
    <row r="749" spans="1:6" x14ac:dyDescent="0.25">
      <c r="A749" s="6" t="str">
        <f t="shared" si="23"/>
        <v>21217Semana 17</v>
      </c>
      <c r="B749" s="6">
        <v>21217</v>
      </c>
      <c r="C749" s="6" t="s">
        <v>107</v>
      </c>
      <c r="D749" s="6">
        <v>1</v>
      </c>
      <c r="E749" s="6">
        <f t="shared" si="22"/>
        <v>1</v>
      </c>
      <c r="F749" s="6" t="s">
        <v>17</v>
      </c>
    </row>
    <row r="750" spans="1:6" x14ac:dyDescent="0.25">
      <c r="A750" s="3" t="str">
        <f t="shared" si="23"/>
        <v>20024Semana 18</v>
      </c>
      <c r="B750" s="3">
        <v>20024</v>
      </c>
      <c r="C750" s="3" t="s">
        <v>50</v>
      </c>
      <c r="D750" s="3">
        <v>1</v>
      </c>
      <c r="E750" s="3">
        <f t="shared" ref="E750:E813" si="24">D750-D706</f>
        <v>0</v>
      </c>
      <c r="F750" s="3" t="s">
        <v>18</v>
      </c>
    </row>
    <row r="751" spans="1:6" x14ac:dyDescent="0.25">
      <c r="A751" s="3" t="str">
        <f t="shared" si="23"/>
        <v>20027Semana 18</v>
      </c>
      <c r="B751" s="3">
        <v>20027</v>
      </c>
      <c r="C751" s="3" t="s">
        <v>46</v>
      </c>
      <c r="D751" s="3">
        <v>0</v>
      </c>
      <c r="E751" s="3">
        <f t="shared" si="24"/>
        <v>0</v>
      </c>
      <c r="F751" s="3" t="s">
        <v>18</v>
      </c>
    </row>
    <row r="752" spans="1:6" x14ac:dyDescent="0.25">
      <c r="A752" s="3" t="str">
        <f t="shared" si="23"/>
        <v>20029Semana 18</v>
      </c>
      <c r="B752" s="3">
        <v>20029</v>
      </c>
      <c r="C752" s="3" t="s">
        <v>52</v>
      </c>
      <c r="D752" s="3">
        <v>1</v>
      </c>
      <c r="E752" s="3">
        <f t="shared" si="24"/>
        <v>0</v>
      </c>
      <c r="F752" s="3" t="s">
        <v>18</v>
      </c>
    </row>
    <row r="753" spans="1:6" x14ac:dyDescent="0.25">
      <c r="A753" s="3" t="str">
        <f t="shared" si="23"/>
        <v>20041Semana 18</v>
      </c>
      <c r="B753" s="3">
        <v>20041</v>
      </c>
      <c r="C753" s="3" t="s">
        <v>54</v>
      </c>
      <c r="D753" s="3">
        <v>0</v>
      </c>
      <c r="E753" s="3">
        <f t="shared" si="24"/>
        <v>0</v>
      </c>
      <c r="F753" s="3" t="s">
        <v>18</v>
      </c>
    </row>
    <row r="754" spans="1:6" x14ac:dyDescent="0.25">
      <c r="A754" s="3" t="str">
        <f t="shared" si="23"/>
        <v>20058Semana 18</v>
      </c>
      <c r="B754" s="3">
        <v>20058</v>
      </c>
      <c r="C754" s="3" t="s">
        <v>55</v>
      </c>
      <c r="D754" s="3">
        <v>0</v>
      </c>
      <c r="E754" s="3">
        <f t="shared" si="24"/>
        <v>0</v>
      </c>
      <c r="F754" s="3" t="s">
        <v>18</v>
      </c>
    </row>
    <row r="755" spans="1:6" x14ac:dyDescent="0.25">
      <c r="A755" s="3" t="str">
        <f t="shared" si="23"/>
        <v>20098Semana 18</v>
      </c>
      <c r="B755" s="3">
        <v>20098</v>
      </c>
      <c r="C755" s="3" t="s">
        <v>57</v>
      </c>
      <c r="D755" s="3">
        <v>0</v>
      </c>
      <c r="E755" s="3">
        <f t="shared" si="24"/>
        <v>0</v>
      </c>
      <c r="F755" s="3" t="s">
        <v>18</v>
      </c>
    </row>
    <row r="756" spans="1:6" x14ac:dyDescent="0.25">
      <c r="A756" s="3" t="str">
        <f t="shared" si="23"/>
        <v>20109Semana 18</v>
      </c>
      <c r="B756" s="3">
        <v>20109</v>
      </c>
      <c r="C756" s="3" t="s">
        <v>59</v>
      </c>
      <c r="D756" s="3">
        <v>0</v>
      </c>
      <c r="E756" s="3">
        <f t="shared" si="24"/>
        <v>0</v>
      </c>
      <c r="F756" s="3" t="s">
        <v>18</v>
      </c>
    </row>
    <row r="757" spans="1:6" x14ac:dyDescent="0.25">
      <c r="A757" s="3" t="str">
        <f t="shared" si="23"/>
        <v>20116Semana 18</v>
      </c>
      <c r="B757" s="3">
        <v>20116</v>
      </c>
      <c r="C757" s="3" t="s">
        <v>60</v>
      </c>
      <c r="D757" s="3">
        <v>0</v>
      </c>
      <c r="E757" s="3">
        <f t="shared" si="24"/>
        <v>0</v>
      </c>
      <c r="F757" s="3" t="s">
        <v>18</v>
      </c>
    </row>
    <row r="758" spans="1:6" x14ac:dyDescent="0.25">
      <c r="A758" s="3" t="str">
        <f t="shared" si="23"/>
        <v>20163Semana 18</v>
      </c>
      <c r="B758" s="3">
        <v>20163</v>
      </c>
      <c r="C758" s="3" t="s">
        <v>64</v>
      </c>
      <c r="D758" s="3">
        <v>0</v>
      </c>
      <c r="E758" s="3">
        <f t="shared" si="24"/>
        <v>0</v>
      </c>
      <c r="F758" s="3" t="s">
        <v>18</v>
      </c>
    </row>
    <row r="759" spans="1:6" x14ac:dyDescent="0.25">
      <c r="A759" s="3" t="str">
        <f t="shared" si="23"/>
        <v>20171Semana 18</v>
      </c>
      <c r="B759" s="3">
        <v>20171</v>
      </c>
      <c r="C759" s="3" t="s">
        <v>66</v>
      </c>
      <c r="D759" s="3">
        <v>2</v>
      </c>
      <c r="E759" s="3">
        <f t="shared" si="24"/>
        <v>1</v>
      </c>
      <c r="F759" s="3" t="s">
        <v>18</v>
      </c>
    </row>
    <row r="760" spans="1:6" x14ac:dyDescent="0.25">
      <c r="A760" s="3" t="str">
        <f t="shared" si="23"/>
        <v>20177Semana 18</v>
      </c>
      <c r="B760" s="3">
        <v>20177</v>
      </c>
      <c r="C760" s="3" t="s">
        <v>67</v>
      </c>
      <c r="D760" s="3">
        <v>2</v>
      </c>
      <c r="E760" s="3">
        <f t="shared" si="24"/>
        <v>1</v>
      </c>
      <c r="F760" s="3" t="s">
        <v>18</v>
      </c>
    </row>
    <row r="761" spans="1:6" x14ac:dyDescent="0.25">
      <c r="A761" s="3" t="str">
        <f t="shared" si="23"/>
        <v>20206Semana 18</v>
      </c>
      <c r="B761" s="3">
        <v>20206</v>
      </c>
      <c r="C761" s="3" t="s">
        <v>70</v>
      </c>
      <c r="D761" s="3">
        <v>0</v>
      </c>
      <c r="E761" s="3">
        <f t="shared" si="24"/>
        <v>0</v>
      </c>
      <c r="F761" s="3" t="s">
        <v>18</v>
      </c>
    </row>
    <row r="762" spans="1:6" x14ac:dyDescent="0.25">
      <c r="A762" s="3" t="str">
        <f t="shared" si="23"/>
        <v>20234Semana 18</v>
      </c>
      <c r="B762" s="3">
        <v>20234</v>
      </c>
      <c r="C762" s="3" t="s">
        <v>73</v>
      </c>
      <c r="D762" s="3">
        <v>1</v>
      </c>
      <c r="E762" s="3">
        <f t="shared" si="24"/>
        <v>0</v>
      </c>
      <c r="F762" s="3" t="s">
        <v>18</v>
      </c>
    </row>
    <row r="763" spans="1:6" x14ac:dyDescent="0.25">
      <c r="A763" s="3" t="str">
        <f t="shared" si="23"/>
        <v>20244Semana 18</v>
      </c>
      <c r="B763" s="3">
        <v>20244</v>
      </c>
      <c r="C763" s="3" t="s">
        <v>74</v>
      </c>
      <c r="D763" s="3">
        <v>0</v>
      </c>
      <c r="E763" s="3">
        <f t="shared" si="24"/>
        <v>0</v>
      </c>
      <c r="F763" s="3" t="s">
        <v>18</v>
      </c>
    </row>
    <row r="764" spans="1:6" x14ac:dyDescent="0.25">
      <c r="A764" s="3" t="str">
        <f t="shared" si="23"/>
        <v>20249Semana 18</v>
      </c>
      <c r="B764" s="3">
        <v>20249</v>
      </c>
      <c r="C764" s="3" t="s">
        <v>75</v>
      </c>
      <c r="D764" s="3">
        <v>0</v>
      </c>
      <c r="E764" s="3">
        <f t="shared" si="24"/>
        <v>0</v>
      </c>
      <c r="F764" s="3" t="s">
        <v>18</v>
      </c>
    </row>
    <row r="765" spans="1:6" x14ac:dyDescent="0.25">
      <c r="A765" s="3" t="str">
        <f t="shared" si="23"/>
        <v>20326Semana 18</v>
      </c>
      <c r="B765" s="3">
        <v>20326</v>
      </c>
      <c r="C765" s="3" t="s">
        <v>80</v>
      </c>
      <c r="D765" s="3">
        <v>0</v>
      </c>
      <c r="E765" s="3">
        <f t="shared" si="24"/>
        <v>0</v>
      </c>
      <c r="F765" s="3" t="s">
        <v>18</v>
      </c>
    </row>
    <row r="766" spans="1:6" x14ac:dyDescent="0.25">
      <c r="A766" s="3" t="str">
        <f t="shared" si="23"/>
        <v>20374Semana 18</v>
      </c>
      <c r="B766" s="3">
        <v>20374</v>
      </c>
      <c r="C766" s="3" t="s">
        <v>85</v>
      </c>
      <c r="D766" s="3">
        <v>0</v>
      </c>
      <c r="E766" s="3">
        <f t="shared" si="24"/>
        <v>0</v>
      </c>
      <c r="F766" s="3" t="str">
        <f>F765</f>
        <v>Semana 18</v>
      </c>
    </row>
    <row r="767" spans="1:6" x14ac:dyDescent="0.25">
      <c r="A767" s="3" t="str">
        <f t="shared" si="23"/>
        <v>20406Semana 18</v>
      </c>
      <c r="B767" s="3">
        <v>20406</v>
      </c>
      <c r="C767" s="3" t="s">
        <v>86</v>
      </c>
      <c r="D767" s="3">
        <v>0</v>
      </c>
      <c r="E767" s="3">
        <f t="shared" si="24"/>
        <v>0</v>
      </c>
      <c r="F767" s="3" t="s">
        <v>18</v>
      </c>
    </row>
    <row r="768" spans="1:6" x14ac:dyDescent="0.25">
      <c r="A768" s="3" t="str">
        <f t="shared" si="23"/>
        <v>20425Semana 18</v>
      </c>
      <c r="B768" s="3">
        <v>20425</v>
      </c>
      <c r="C768" s="3" t="s">
        <v>89</v>
      </c>
      <c r="D768" s="3">
        <v>0</v>
      </c>
      <c r="E768" s="3">
        <f t="shared" si="24"/>
        <v>0</v>
      </c>
      <c r="F768" s="3" t="s">
        <v>18</v>
      </c>
    </row>
    <row r="769" spans="1:6" x14ac:dyDescent="0.25">
      <c r="A769" s="3" t="str">
        <f t="shared" si="23"/>
        <v>20431Semana 18</v>
      </c>
      <c r="B769" s="3">
        <v>20431</v>
      </c>
      <c r="C769" s="3" t="s">
        <v>90</v>
      </c>
      <c r="D769" s="3">
        <v>0</v>
      </c>
      <c r="E769" s="3">
        <f t="shared" si="24"/>
        <v>0</v>
      </c>
      <c r="F769" s="3" t="s">
        <v>18</v>
      </c>
    </row>
    <row r="770" spans="1:6" x14ac:dyDescent="0.25">
      <c r="A770" s="3" t="str">
        <f t="shared" si="23"/>
        <v>20434Semana 18</v>
      </c>
      <c r="B770" s="3">
        <v>20434</v>
      </c>
      <c r="C770" s="3" t="s">
        <v>91</v>
      </c>
      <c r="D770" s="3">
        <v>2</v>
      </c>
      <c r="E770" s="3">
        <f t="shared" si="24"/>
        <v>0</v>
      </c>
      <c r="F770" s="3" t="s">
        <v>18</v>
      </c>
    </row>
    <row r="771" spans="1:6" x14ac:dyDescent="0.25">
      <c r="A771" s="3" t="str">
        <f t="shared" si="23"/>
        <v>20438Semana 18</v>
      </c>
      <c r="B771" s="3">
        <v>20438</v>
      </c>
      <c r="C771" s="3" t="s">
        <v>93</v>
      </c>
      <c r="D771" s="3">
        <v>0</v>
      </c>
      <c r="E771" s="3">
        <f t="shared" si="24"/>
        <v>0</v>
      </c>
      <c r="F771" s="3" t="str">
        <f>F770</f>
        <v>Semana 18</v>
      </c>
    </row>
    <row r="772" spans="1:6" x14ac:dyDescent="0.25">
      <c r="A772" s="3" t="str">
        <f t="shared" si="23"/>
        <v>20545Semana 18</v>
      </c>
      <c r="B772" s="3">
        <v>20545</v>
      </c>
      <c r="C772" s="3" t="s">
        <v>99</v>
      </c>
      <c r="D772" s="3">
        <v>4</v>
      </c>
      <c r="E772" s="3">
        <f t="shared" si="24"/>
        <v>0</v>
      </c>
      <c r="F772" s="3" t="s">
        <v>18</v>
      </c>
    </row>
    <row r="773" spans="1:6" x14ac:dyDescent="0.25">
      <c r="A773" s="3" t="str">
        <f t="shared" si="23"/>
        <v>20558Semana 18</v>
      </c>
      <c r="B773" s="3">
        <v>20558</v>
      </c>
      <c r="C773" s="3" t="s">
        <v>102</v>
      </c>
      <c r="D773" s="3">
        <v>0</v>
      </c>
      <c r="E773" s="3">
        <f t="shared" si="24"/>
        <v>0</v>
      </c>
      <c r="F773" s="3" t="s">
        <v>18</v>
      </c>
    </row>
    <row r="774" spans="1:6" x14ac:dyDescent="0.25">
      <c r="A774" s="3" t="str">
        <f t="shared" si="23"/>
        <v>21010Semana 18</v>
      </c>
      <c r="B774" s="3">
        <v>21010</v>
      </c>
      <c r="C774" s="3" t="s">
        <v>40</v>
      </c>
      <c r="D774" s="3">
        <v>5</v>
      </c>
      <c r="E774" s="3">
        <f t="shared" si="24"/>
        <v>3</v>
      </c>
      <c r="F774" s="3" t="s">
        <v>18</v>
      </c>
    </row>
    <row r="775" spans="1:6" x14ac:dyDescent="0.25">
      <c r="A775" s="3" t="str">
        <f t="shared" si="23"/>
        <v>21013Semana 18</v>
      </c>
      <c r="B775" s="3">
        <v>21013</v>
      </c>
      <c r="C775" s="3" t="s">
        <v>42</v>
      </c>
      <c r="D775" s="3">
        <v>1</v>
      </c>
      <c r="E775" s="3">
        <f t="shared" si="24"/>
        <v>0</v>
      </c>
      <c r="F775" s="3" t="s">
        <v>18</v>
      </c>
    </row>
    <row r="776" spans="1:6" x14ac:dyDescent="0.25">
      <c r="A776" s="3" t="str">
        <f t="shared" si="23"/>
        <v>21027Semana 18</v>
      </c>
      <c r="B776" s="3">
        <v>21027</v>
      </c>
      <c r="C776" s="3" t="s">
        <v>43</v>
      </c>
      <c r="D776" s="3">
        <v>0</v>
      </c>
      <c r="E776" s="3">
        <f t="shared" si="24"/>
        <v>0</v>
      </c>
      <c r="F776" s="3" t="s">
        <v>18</v>
      </c>
    </row>
    <row r="777" spans="1:6" x14ac:dyDescent="0.25">
      <c r="A777" s="3" t="str">
        <f t="shared" si="23"/>
        <v>21035Semana 18</v>
      </c>
      <c r="B777" s="3">
        <v>21035</v>
      </c>
      <c r="C777" s="3" t="s">
        <v>48</v>
      </c>
      <c r="D777" s="3">
        <v>2</v>
      </c>
      <c r="E777" s="3">
        <f t="shared" si="24"/>
        <v>0</v>
      </c>
      <c r="F777" s="3" t="s">
        <v>18</v>
      </c>
    </row>
    <row r="778" spans="1:6" x14ac:dyDescent="0.25">
      <c r="A778" s="3" t="str">
        <f t="shared" si="23"/>
        <v>21046Semana 18</v>
      </c>
      <c r="B778" s="3">
        <v>21046</v>
      </c>
      <c r="C778" s="3" t="s">
        <v>44</v>
      </c>
      <c r="D778" s="3">
        <v>2</v>
      </c>
      <c r="E778" s="3">
        <f t="shared" si="24"/>
        <v>0</v>
      </c>
      <c r="F778" s="3" t="s">
        <v>18</v>
      </c>
    </row>
    <row r="779" spans="1:6" x14ac:dyDescent="0.25">
      <c r="A779" s="3" t="str">
        <f t="shared" si="23"/>
        <v>21061Semana 18</v>
      </c>
      <c r="B779" s="3">
        <v>21061</v>
      </c>
      <c r="C779" s="3" t="s">
        <v>51</v>
      </c>
      <c r="D779" s="3">
        <v>0</v>
      </c>
      <c r="E779" s="3">
        <f t="shared" si="24"/>
        <v>0</v>
      </c>
      <c r="F779" s="3" t="s">
        <v>18</v>
      </c>
    </row>
    <row r="780" spans="1:6" x14ac:dyDescent="0.25">
      <c r="A780" s="3" t="str">
        <f t="shared" si="23"/>
        <v>21103Semana 18</v>
      </c>
      <c r="B780" s="3">
        <v>21103</v>
      </c>
      <c r="C780" s="3" t="s">
        <v>56</v>
      </c>
      <c r="D780" s="3">
        <v>0</v>
      </c>
      <c r="E780" s="3">
        <f t="shared" si="24"/>
        <v>0</v>
      </c>
      <c r="F780" s="3" t="s">
        <v>18</v>
      </c>
    </row>
    <row r="781" spans="1:6" x14ac:dyDescent="0.25">
      <c r="A781" s="3" t="str">
        <f t="shared" si="23"/>
        <v>21120Semana 18</v>
      </c>
      <c r="B781" s="3">
        <v>21120</v>
      </c>
      <c r="C781" s="3" t="s">
        <v>58</v>
      </c>
      <c r="D781" s="3">
        <v>0</v>
      </c>
      <c r="E781" s="3">
        <f t="shared" si="24"/>
        <v>0</v>
      </c>
      <c r="F781" s="3" t="s">
        <v>18</v>
      </c>
    </row>
    <row r="782" spans="1:6" x14ac:dyDescent="0.25">
      <c r="A782" s="3" t="str">
        <f t="shared" si="23"/>
        <v>21124Semana 18</v>
      </c>
      <c r="B782" s="3">
        <v>21124</v>
      </c>
      <c r="C782" s="3" t="s">
        <v>63</v>
      </c>
      <c r="D782" s="3">
        <v>4</v>
      </c>
      <c r="E782" s="3">
        <f t="shared" si="24"/>
        <v>0</v>
      </c>
      <c r="F782" s="3" t="s">
        <v>18</v>
      </c>
    </row>
    <row r="783" spans="1:6" x14ac:dyDescent="0.25">
      <c r="A783" s="3" t="str">
        <f t="shared" si="23"/>
        <v>21129Semana 18</v>
      </c>
      <c r="B783" s="3">
        <v>21129</v>
      </c>
      <c r="C783" s="3" t="s">
        <v>65</v>
      </c>
      <c r="D783" s="3">
        <v>1</v>
      </c>
      <c r="E783" s="3">
        <f t="shared" si="24"/>
        <v>1</v>
      </c>
      <c r="F783" s="3" t="s">
        <v>18</v>
      </c>
    </row>
    <row r="784" spans="1:6" x14ac:dyDescent="0.25">
      <c r="A784" s="3" t="str">
        <f t="shared" si="23"/>
        <v>21145Semana 18</v>
      </c>
      <c r="B784" s="3">
        <v>21145</v>
      </c>
      <c r="C784" s="3" t="s">
        <v>82</v>
      </c>
      <c r="D784" s="3">
        <v>0</v>
      </c>
      <c r="E784" s="3">
        <f t="shared" si="24"/>
        <v>0</v>
      </c>
      <c r="F784" s="3" t="s">
        <v>18</v>
      </c>
    </row>
    <row r="785" spans="1:6" x14ac:dyDescent="0.25">
      <c r="A785" s="3" t="str">
        <f t="shared" si="23"/>
        <v>21149Semana 18</v>
      </c>
      <c r="B785" s="3">
        <v>21149</v>
      </c>
      <c r="C785" s="3" t="s">
        <v>94</v>
      </c>
      <c r="D785" s="3">
        <v>1</v>
      </c>
      <c r="E785" s="3">
        <f t="shared" si="24"/>
        <v>0</v>
      </c>
      <c r="F785" s="3" t="s">
        <v>18</v>
      </c>
    </row>
    <row r="786" spans="1:6" x14ac:dyDescent="0.25">
      <c r="A786" s="3" t="str">
        <f t="shared" si="23"/>
        <v>21156Semana 18</v>
      </c>
      <c r="B786" s="3">
        <v>21156</v>
      </c>
      <c r="C786" s="3" t="s">
        <v>98</v>
      </c>
      <c r="D786" s="3">
        <v>128</v>
      </c>
      <c r="E786" s="3">
        <f t="shared" si="24"/>
        <v>39</v>
      </c>
      <c r="F786" s="3" t="s">
        <v>18</v>
      </c>
    </row>
    <row r="787" spans="1:6" x14ac:dyDescent="0.25">
      <c r="A787" s="3" t="str">
        <f t="shared" si="23"/>
        <v>21161Semana 18</v>
      </c>
      <c r="B787" s="3">
        <v>21161</v>
      </c>
      <c r="C787" s="3" t="s">
        <v>100</v>
      </c>
      <c r="D787" s="3">
        <v>2</v>
      </c>
      <c r="E787" s="3">
        <f t="shared" si="24"/>
        <v>0</v>
      </c>
      <c r="F787" s="3" t="s">
        <v>18</v>
      </c>
    </row>
    <row r="788" spans="1:6" x14ac:dyDescent="0.25">
      <c r="A788" s="3" t="str">
        <f t="shared" si="23"/>
        <v>21177Semana 18</v>
      </c>
      <c r="B788" s="3">
        <v>21177</v>
      </c>
      <c r="C788" s="3" t="s">
        <v>101</v>
      </c>
      <c r="D788" s="3">
        <v>3</v>
      </c>
      <c r="E788" s="3">
        <f t="shared" si="24"/>
        <v>0</v>
      </c>
      <c r="F788" s="3" t="s">
        <v>18</v>
      </c>
    </row>
    <row r="789" spans="1:6" x14ac:dyDescent="0.25">
      <c r="A789" s="3" t="str">
        <f t="shared" si="23"/>
        <v>21195Semana 18</v>
      </c>
      <c r="B789" s="3">
        <v>21195</v>
      </c>
      <c r="C789" s="3" t="s">
        <v>103</v>
      </c>
      <c r="D789" s="3">
        <v>0</v>
      </c>
      <c r="E789" s="3">
        <f t="shared" si="24"/>
        <v>0</v>
      </c>
      <c r="F789" s="3" t="s">
        <v>18</v>
      </c>
    </row>
    <row r="790" spans="1:6" x14ac:dyDescent="0.25">
      <c r="A790" s="3" t="str">
        <f t="shared" si="23"/>
        <v>21205Semana 18</v>
      </c>
      <c r="B790" s="3">
        <v>21205</v>
      </c>
      <c r="C790" s="3" t="s">
        <v>104</v>
      </c>
      <c r="D790" s="3">
        <v>1</v>
      </c>
      <c r="E790" s="3">
        <f t="shared" si="24"/>
        <v>1</v>
      </c>
      <c r="F790" s="3" t="s">
        <v>18</v>
      </c>
    </row>
    <row r="791" spans="1:6" x14ac:dyDescent="0.25">
      <c r="A791" s="3" t="str">
        <f t="shared" si="23"/>
        <v>21209Semana 18</v>
      </c>
      <c r="B791" s="3">
        <v>21209</v>
      </c>
      <c r="C791" s="3" t="s">
        <v>105</v>
      </c>
      <c r="D791" s="3">
        <v>0</v>
      </c>
      <c r="E791" s="3">
        <f t="shared" si="24"/>
        <v>0</v>
      </c>
      <c r="F791" s="3" t="s">
        <v>18</v>
      </c>
    </row>
    <row r="792" spans="1:6" x14ac:dyDescent="0.25">
      <c r="A792" s="3" t="str">
        <f t="shared" si="23"/>
        <v>21214Semana 18</v>
      </c>
      <c r="B792" s="3">
        <v>21214</v>
      </c>
      <c r="C792" s="3" t="s">
        <v>106</v>
      </c>
      <c r="D792" s="3">
        <v>4</v>
      </c>
      <c r="E792" s="3">
        <f t="shared" si="24"/>
        <v>1</v>
      </c>
      <c r="F792" s="3" t="s">
        <v>18</v>
      </c>
    </row>
    <row r="793" spans="1:6" x14ac:dyDescent="0.25">
      <c r="A793" s="3" t="str">
        <f t="shared" si="23"/>
        <v>21217Semana 18</v>
      </c>
      <c r="B793" s="3">
        <v>21217</v>
      </c>
      <c r="C793" s="3" t="s">
        <v>107</v>
      </c>
      <c r="D793" s="3">
        <v>1</v>
      </c>
      <c r="E793" s="3">
        <f t="shared" si="24"/>
        <v>0</v>
      </c>
      <c r="F793" s="3" t="s">
        <v>18</v>
      </c>
    </row>
    <row r="794" spans="1:6" x14ac:dyDescent="0.25">
      <c r="A794" s="6" t="str">
        <f t="shared" si="23"/>
        <v>20024Semana 19</v>
      </c>
      <c r="B794" s="6">
        <v>20024</v>
      </c>
      <c r="C794" s="6" t="s">
        <v>50</v>
      </c>
      <c r="D794" s="6">
        <v>1</v>
      </c>
      <c r="E794" s="6">
        <f t="shared" si="24"/>
        <v>0</v>
      </c>
      <c r="F794" s="6" t="s">
        <v>19</v>
      </c>
    </row>
    <row r="795" spans="1:6" x14ac:dyDescent="0.25">
      <c r="A795" s="6" t="str">
        <f t="shared" si="23"/>
        <v>20027Semana 19</v>
      </c>
      <c r="B795" s="6">
        <v>20027</v>
      </c>
      <c r="C795" s="6" t="s">
        <v>46</v>
      </c>
      <c r="D795" s="6">
        <v>0</v>
      </c>
      <c r="E795" s="6">
        <f t="shared" si="24"/>
        <v>0</v>
      </c>
      <c r="F795" s="6" t="s">
        <v>19</v>
      </c>
    </row>
    <row r="796" spans="1:6" x14ac:dyDescent="0.25">
      <c r="A796" s="6" t="str">
        <f t="shared" si="23"/>
        <v>20029Semana 19</v>
      </c>
      <c r="B796" s="6">
        <v>20029</v>
      </c>
      <c r="C796" s="6" t="s">
        <v>52</v>
      </c>
      <c r="D796" s="6">
        <v>1</v>
      </c>
      <c r="E796" s="6">
        <f t="shared" si="24"/>
        <v>0</v>
      </c>
      <c r="F796" s="6" t="s">
        <v>19</v>
      </c>
    </row>
    <row r="797" spans="1:6" x14ac:dyDescent="0.25">
      <c r="A797" s="6" t="str">
        <f t="shared" si="23"/>
        <v>20041Semana 19</v>
      </c>
      <c r="B797" s="6">
        <v>20041</v>
      </c>
      <c r="C797" s="6" t="s">
        <v>54</v>
      </c>
      <c r="D797" s="6">
        <v>1</v>
      </c>
      <c r="E797" s="6">
        <f t="shared" si="24"/>
        <v>1</v>
      </c>
      <c r="F797" s="6" t="s">
        <v>19</v>
      </c>
    </row>
    <row r="798" spans="1:6" x14ac:dyDescent="0.25">
      <c r="A798" s="6" t="str">
        <f t="shared" si="23"/>
        <v>20058Semana 19</v>
      </c>
      <c r="B798" s="6">
        <v>20058</v>
      </c>
      <c r="C798" s="6" t="s">
        <v>55</v>
      </c>
      <c r="D798" s="6">
        <v>0</v>
      </c>
      <c r="E798" s="6">
        <f t="shared" si="24"/>
        <v>0</v>
      </c>
      <c r="F798" s="6" t="s">
        <v>19</v>
      </c>
    </row>
    <row r="799" spans="1:6" x14ac:dyDescent="0.25">
      <c r="A799" s="6" t="str">
        <f t="shared" si="23"/>
        <v>20098Semana 19</v>
      </c>
      <c r="B799" s="6">
        <v>20098</v>
      </c>
      <c r="C799" s="6" t="s">
        <v>57</v>
      </c>
      <c r="D799" s="6">
        <v>0</v>
      </c>
      <c r="E799" s="6">
        <f t="shared" si="24"/>
        <v>0</v>
      </c>
      <c r="F799" s="6" t="s">
        <v>19</v>
      </c>
    </row>
    <row r="800" spans="1:6" x14ac:dyDescent="0.25">
      <c r="A800" s="6" t="str">
        <f t="shared" si="23"/>
        <v>20109Semana 19</v>
      </c>
      <c r="B800" s="6">
        <v>20109</v>
      </c>
      <c r="C800" s="6" t="s">
        <v>59</v>
      </c>
      <c r="D800" s="6">
        <v>0</v>
      </c>
      <c r="E800" s="6">
        <f t="shared" si="24"/>
        <v>0</v>
      </c>
      <c r="F800" s="6" t="s">
        <v>19</v>
      </c>
    </row>
    <row r="801" spans="1:6" x14ac:dyDescent="0.25">
      <c r="A801" s="6" t="str">
        <f t="shared" si="23"/>
        <v>20116Semana 19</v>
      </c>
      <c r="B801" s="6">
        <v>20116</v>
      </c>
      <c r="C801" s="6" t="s">
        <v>60</v>
      </c>
      <c r="D801" s="6">
        <v>0</v>
      </c>
      <c r="E801" s="6">
        <f t="shared" si="24"/>
        <v>0</v>
      </c>
      <c r="F801" s="6" t="s">
        <v>19</v>
      </c>
    </row>
    <row r="802" spans="1:6" x14ac:dyDescent="0.25">
      <c r="A802" s="6" t="str">
        <f t="shared" si="23"/>
        <v>20163Semana 19</v>
      </c>
      <c r="B802" s="6">
        <v>20163</v>
      </c>
      <c r="C802" s="6" t="s">
        <v>64</v>
      </c>
      <c r="D802" s="6">
        <v>0</v>
      </c>
      <c r="E802" s="6">
        <f t="shared" si="24"/>
        <v>0</v>
      </c>
      <c r="F802" s="6" t="s">
        <v>19</v>
      </c>
    </row>
    <row r="803" spans="1:6" x14ac:dyDescent="0.25">
      <c r="A803" s="6" t="str">
        <f t="shared" si="23"/>
        <v>20171Semana 19</v>
      </c>
      <c r="B803" s="6">
        <v>20171</v>
      </c>
      <c r="C803" s="6" t="s">
        <v>66</v>
      </c>
      <c r="D803" s="6">
        <v>3</v>
      </c>
      <c r="E803" s="6">
        <f t="shared" si="24"/>
        <v>1</v>
      </c>
      <c r="F803" s="6" t="s">
        <v>19</v>
      </c>
    </row>
    <row r="804" spans="1:6" x14ac:dyDescent="0.25">
      <c r="A804" s="6" t="str">
        <f t="shared" si="23"/>
        <v>20177Semana 19</v>
      </c>
      <c r="B804" s="6">
        <v>20177</v>
      </c>
      <c r="C804" s="6" t="s">
        <v>67</v>
      </c>
      <c r="D804" s="6">
        <v>3</v>
      </c>
      <c r="E804" s="6">
        <f t="shared" si="24"/>
        <v>1</v>
      </c>
      <c r="F804" s="6" t="s">
        <v>19</v>
      </c>
    </row>
    <row r="805" spans="1:6" x14ac:dyDescent="0.25">
      <c r="A805" s="6" t="str">
        <f t="shared" si="23"/>
        <v>20206Semana 19</v>
      </c>
      <c r="B805" s="6">
        <v>20206</v>
      </c>
      <c r="C805" s="6" t="s">
        <v>70</v>
      </c>
      <c r="D805" s="6">
        <v>0</v>
      </c>
      <c r="E805" s="6">
        <f t="shared" si="24"/>
        <v>0</v>
      </c>
      <c r="F805" s="6" t="s">
        <v>19</v>
      </c>
    </row>
    <row r="806" spans="1:6" x14ac:dyDescent="0.25">
      <c r="A806" s="6" t="str">
        <f t="shared" si="23"/>
        <v>20234Semana 19</v>
      </c>
      <c r="B806" s="6">
        <v>20234</v>
      </c>
      <c r="C806" s="6" t="s">
        <v>73</v>
      </c>
      <c r="D806" s="6">
        <v>1</v>
      </c>
      <c r="E806" s="6">
        <f t="shared" si="24"/>
        <v>0</v>
      </c>
      <c r="F806" s="6" t="s">
        <v>19</v>
      </c>
    </row>
    <row r="807" spans="1:6" x14ac:dyDescent="0.25">
      <c r="A807" s="6" t="str">
        <f t="shared" ref="A807:A874" si="25">B807&amp;F807</f>
        <v>20244Semana 19</v>
      </c>
      <c r="B807" s="6">
        <v>20244</v>
      </c>
      <c r="C807" s="6" t="s">
        <v>74</v>
      </c>
      <c r="D807" s="6">
        <v>1</v>
      </c>
      <c r="E807" s="6">
        <f t="shared" si="24"/>
        <v>1</v>
      </c>
      <c r="F807" s="6" t="s">
        <v>19</v>
      </c>
    </row>
    <row r="808" spans="1:6" x14ac:dyDescent="0.25">
      <c r="A808" s="6" t="str">
        <f t="shared" si="25"/>
        <v>20249Semana 19</v>
      </c>
      <c r="B808" s="6">
        <v>20249</v>
      </c>
      <c r="C808" s="6" t="s">
        <v>75</v>
      </c>
      <c r="D808" s="6">
        <v>0</v>
      </c>
      <c r="E808" s="6">
        <f t="shared" si="24"/>
        <v>0</v>
      </c>
      <c r="F808" s="6" t="s">
        <v>19</v>
      </c>
    </row>
    <row r="809" spans="1:6" x14ac:dyDescent="0.25">
      <c r="A809" s="6" t="str">
        <f t="shared" si="25"/>
        <v>20326Semana 19</v>
      </c>
      <c r="B809" s="6">
        <v>20326</v>
      </c>
      <c r="C809" s="6" t="s">
        <v>80</v>
      </c>
      <c r="D809" s="6">
        <v>0</v>
      </c>
      <c r="E809" s="6">
        <f t="shared" si="24"/>
        <v>0</v>
      </c>
      <c r="F809" s="6" t="s">
        <v>19</v>
      </c>
    </row>
    <row r="810" spans="1:6" x14ac:dyDescent="0.25">
      <c r="A810" s="6" t="str">
        <f t="shared" si="25"/>
        <v>20374Semana 19</v>
      </c>
      <c r="B810" s="6">
        <v>20374</v>
      </c>
      <c r="C810" s="6" t="s">
        <v>85</v>
      </c>
      <c r="D810" s="6">
        <v>0</v>
      </c>
      <c r="E810" s="6">
        <f t="shared" si="24"/>
        <v>0</v>
      </c>
      <c r="F810" s="6" t="str">
        <f>F809</f>
        <v>Semana 19</v>
      </c>
    </row>
    <row r="811" spans="1:6" x14ac:dyDescent="0.25">
      <c r="A811" s="6" t="str">
        <f t="shared" si="25"/>
        <v>20406Semana 19</v>
      </c>
      <c r="B811" s="6">
        <v>20406</v>
      </c>
      <c r="C811" s="6" t="s">
        <v>86</v>
      </c>
      <c r="D811" s="6">
        <v>0</v>
      </c>
      <c r="E811" s="6">
        <f t="shared" si="24"/>
        <v>0</v>
      </c>
      <c r="F811" s="6" t="s">
        <v>19</v>
      </c>
    </row>
    <row r="812" spans="1:6" x14ac:dyDescent="0.25">
      <c r="A812" s="6" t="str">
        <f t="shared" si="25"/>
        <v>20425Semana 19</v>
      </c>
      <c r="B812" s="6">
        <v>20425</v>
      </c>
      <c r="C812" s="6" t="s">
        <v>89</v>
      </c>
      <c r="D812" s="6">
        <v>0</v>
      </c>
      <c r="E812" s="6">
        <f t="shared" si="24"/>
        <v>0</v>
      </c>
      <c r="F812" s="6" t="s">
        <v>19</v>
      </c>
    </row>
    <row r="813" spans="1:6" x14ac:dyDescent="0.25">
      <c r="A813" s="6" t="str">
        <f t="shared" si="25"/>
        <v>20431Semana 19</v>
      </c>
      <c r="B813" s="6">
        <v>20431</v>
      </c>
      <c r="C813" s="6" t="s">
        <v>90</v>
      </c>
      <c r="D813" s="6">
        <v>0</v>
      </c>
      <c r="E813" s="6">
        <f t="shared" si="24"/>
        <v>0</v>
      </c>
      <c r="F813" s="6" t="s">
        <v>19</v>
      </c>
    </row>
    <row r="814" spans="1:6" x14ac:dyDescent="0.25">
      <c r="A814" s="6" t="str">
        <f t="shared" si="25"/>
        <v>20434Semana 19</v>
      </c>
      <c r="B814" s="6">
        <v>20434</v>
      </c>
      <c r="C814" s="6" t="s">
        <v>91</v>
      </c>
      <c r="D814" s="6">
        <v>2</v>
      </c>
      <c r="E814" s="6">
        <f t="shared" ref="E814:E877" si="26">D814-D770</f>
        <v>0</v>
      </c>
      <c r="F814" s="6" t="s">
        <v>19</v>
      </c>
    </row>
    <row r="815" spans="1:6" x14ac:dyDescent="0.25">
      <c r="A815" s="6" t="str">
        <f t="shared" si="25"/>
        <v>20438Semana 19</v>
      </c>
      <c r="B815" s="6">
        <v>20438</v>
      </c>
      <c r="C815" s="6" t="s">
        <v>93</v>
      </c>
      <c r="D815" s="6">
        <v>0</v>
      </c>
      <c r="E815" s="6">
        <f t="shared" si="26"/>
        <v>0</v>
      </c>
      <c r="F815" s="6" t="str">
        <f>F814</f>
        <v>Semana 19</v>
      </c>
    </row>
    <row r="816" spans="1:6" x14ac:dyDescent="0.25">
      <c r="A816" s="6" t="str">
        <f t="shared" si="25"/>
        <v>20545Semana 19</v>
      </c>
      <c r="B816" s="6">
        <v>20545</v>
      </c>
      <c r="C816" s="6" t="s">
        <v>99</v>
      </c>
      <c r="D816" s="6">
        <v>4</v>
      </c>
      <c r="E816" s="6">
        <f t="shared" si="26"/>
        <v>0</v>
      </c>
      <c r="F816" s="6" t="s">
        <v>19</v>
      </c>
    </row>
    <row r="817" spans="1:6" x14ac:dyDescent="0.25">
      <c r="A817" s="6" t="str">
        <f t="shared" si="25"/>
        <v>20558Semana 19</v>
      </c>
      <c r="B817" s="6">
        <v>20558</v>
      </c>
      <c r="C817" s="6" t="s">
        <v>102</v>
      </c>
      <c r="D817" s="6">
        <v>0</v>
      </c>
      <c r="E817" s="6">
        <f t="shared" si="26"/>
        <v>0</v>
      </c>
      <c r="F817" s="6" t="s">
        <v>19</v>
      </c>
    </row>
    <row r="818" spans="1:6" x14ac:dyDescent="0.25">
      <c r="A818" s="6" t="str">
        <f t="shared" si="25"/>
        <v>21010Semana 19</v>
      </c>
      <c r="B818" s="6">
        <v>21010</v>
      </c>
      <c r="C818" s="6" t="s">
        <v>40</v>
      </c>
      <c r="D818" s="6">
        <v>11</v>
      </c>
      <c r="E818" s="6">
        <f t="shared" si="26"/>
        <v>6</v>
      </c>
      <c r="F818" s="6" t="s">
        <v>19</v>
      </c>
    </row>
    <row r="819" spans="1:6" x14ac:dyDescent="0.25">
      <c r="A819" s="6" t="str">
        <f t="shared" si="25"/>
        <v>21013Semana 19</v>
      </c>
      <c r="B819" s="6">
        <v>21013</v>
      </c>
      <c r="C819" s="6" t="s">
        <v>42</v>
      </c>
      <c r="D819" s="6">
        <v>4</v>
      </c>
      <c r="E819" s="6">
        <f t="shared" si="26"/>
        <v>3</v>
      </c>
      <c r="F819" s="6" t="s">
        <v>19</v>
      </c>
    </row>
    <row r="820" spans="1:6" x14ac:dyDescent="0.25">
      <c r="A820" s="6" t="str">
        <f t="shared" si="25"/>
        <v>21027Semana 19</v>
      </c>
      <c r="B820" s="6">
        <v>21027</v>
      </c>
      <c r="C820" s="6" t="s">
        <v>43</v>
      </c>
      <c r="D820" s="6">
        <v>0</v>
      </c>
      <c r="E820" s="6">
        <f t="shared" si="26"/>
        <v>0</v>
      </c>
      <c r="F820" s="6" t="s">
        <v>19</v>
      </c>
    </row>
    <row r="821" spans="1:6" x14ac:dyDescent="0.25">
      <c r="A821" s="6" t="str">
        <f t="shared" si="25"/>
        <v>21035Semana 19</v>
      </c>
      <c r="B821" s="6">
        <v>21035</v>
      </c>
      <c r="C821" s="6" t="s">
        <v>48</v>
      </c>
      <c r="D821" s="6">
        <v>11</v>
      </c>
      <c r="E821" s="6">
        <f t="shared" si="26"/>
        <v>9</v>
      </c>
      <c r="F821" s="6" t="s">
        <v>19</v>
      </c>
    </row>
    <row r="822" spans="1:6" x14ac:dyDescent="0.25">
      <c r="A822" s="6" t="str">
        <f t="shared" si="25"/>
        <v>21046Semana 19</v>
      </c>
      <c r="B822" s="6">
        <v>21046</v>
      </c>
      <c r="C822" s="6" t="s">
        <v>44</v>
      </c>
      <c r="D822" s="6">
        <v>2</v>
      </c>
      <c r="E822" s="6">
        <f t="shared" si="26"/>
        <v>0</v>
      </c>
      <c r="F822" s="6" t="s">
        <v>19</v>
      </c>
    </row>
    <row r="823" spans="1:6" x14ac:dyDescent="0.25">
      <c r="A823" s="6" t="str">
        <f t="shared" si="25"/>
        <v>21061Semana 19</v>
      </c>
      <c r="B823" s="6">
        <v>21061</v>
      </c>
      <c r="C823" s="6" t="s">
        <v>51</v>
      </c>
      <c r="D823" s="6">
        <v>0</v>
      </c>
      <c r="E823" s="6">
        <f t="shared" si="26"/>
        <v>0</v>
      </c>
      <c r="F823" s="6" t="s">
        <v>19</v>
      </c>
    </row>
    <row r="824" spans="1:6" x14ac:dyDescent="0.25">
      <c r="A824" s="6" t="str">
        <f t="shared" si="25"/>
        <v>21103Semana 19</v>
      </c>
      <c r="B824" s="6">
        <v>21103</v>
      </c>
      <c r="C824" s="6" t="s">
        <v>56</v>
      </c>
      <c r="D824" s="6">
        <v>0</v>
      </c>
      <c r="E824" s="6">
        <f t="shared" si="26"/>
        <v>0</v>
      </c>
      <c r="F824" s="6" t="s">
        <v>19</v>
      </c>
    </row>
    <row r="825" spans="1:6" x14ac:dyDescent="0.25">
      <c r="A825" s="6" t="str">
        <f t="shared" si="25"/>
        <v>21120Semana 19</v>
      </c>
      <c r="B825" s="6">
        <v>21120</v>
      </c>
      <c r="C825" s="6" t="s">
        <v>58</v>
      </c>
      <c r="D825" s="6">
        <v>0</v>
      </c>
      <c r="E825" s="6">
        <f t="shared" si="26"/>
        <v>0</v>
      </c>
      <c r="F825" s="6" t="s">
        <v>19</v>
      </c>
    </row>
    <row r="826" spans="1:6" x14ac:dyDescent="0.25">
      <c r="A826" s="6" t="str">
        <f t="shared" si="25"/>
        <v>21124Semana 19</v>
      </c>
      <c r="B826" s="6">
        <v>21124</v>
      </c>
      <c r="C826" s="6" t="s">
        <v>63</v>
      </c>
      <c r="D826" s="6">
        <v>6</v>
      </c>
      <c r="E826" s="6">
        <f t="shared" si="26"/>
        <v>2</v>
      </c>
      <c r="F826" s="6" t="s">
        <v>19</v>
      </c>
    </row>
    <row r="827" spans="1:6" x14ac:dyDescent="0.25">
      <c r="A827" s="6" t="str">
        <f t="shared" si="25"/>
        <v>21129Semana 19</v>
      </c>
      <c r="B827" s="6">
        <v>21129</v>
      </c>
      <c r="C827" s="6" t="s">
        <v>65</v>
      </c>
      <c r="D827" s="6">
        <v>1</v>
      </c>
      <c r="E827" s="6">
        <f t="shared" si="26"/>
        <v>0</v>
      </c>
      <c r="F827" s="6" t="s">
        <v>19</v>
      </c>
    </row>
    <row r="828" spans="1:6" x14ac:dyDescent="0.25">
      <c r="A828" s="6" t="str">
        <f t="shared" si="25"/>
        <v>21145Semana 19</v>
      </c>
      <c r="B828" s="6">
        <v>21145</v>
      </c>
      <c r="C828" s="6" t="s">
        <v>82</v>
      </c>
      <c r="D828" s="6">
        <v>0</v>
      </c>
      <c r="E828" s="6">
        <f t="shared" si="26"/>
        <v>0</v>
      </c>
      <c r="F828" s="6" t="s">
        <v>19</v>
      </c>
    </row>
    <row r="829" spans="1:6" x14ac:dyDescent="0.25">
      <c r="A829" s="6" t="str">
        <f t="shared" si="25"/>
        <v>21149Semana 19</v>
      </c>
      <c r="B829" s="6">
        <v>21149</v>
      </c>
      <c r="C829" s="6" t="s">
        <v>94</v>
      </c>
      <c r="D829" s="6">
        <v>2</v>
      </c>
      <c r="E829" s="6">
        <f t="shared" si="26"/>
        <v>1</v>
      </c>
      <c r="F829" s="6" t="s">
        <v>19</v>
      </c>
    </row>
    <row r="830" spans="1:6" x14ac:dyDescent="0.25">
      <c r="A830" s="6" t="str">
        <f t="shared" si="25"/>
        <v>21156Semana 19</v>
      </c>
      <c r="B830" s="6">
        <v>21156</v>
      </c>
      <c r="C830" s="6" t="s">
        <v>98</v>
      </c>
      <c r="D830" s="6">
        <v>198</v>
      </c>
      <c r="E830" s="6">
        <f t="shared" si="26"/>
        <v>70</v>
      </c>
      <c r="F830" s="6" t="s">
        <v>19</v>
      </c>
    </row>
    <row r="831" spans="1:6" x14ac:dyDescent="0.25">
      <c r="A831" s="6" t="str">
        <f t="shared" si="25"/>
        <v>21161Semana 19</v>
      </c>
      <c r="B831" s="6">
        <v>21161</v>
      </c>
      <c r="C831" s="6" t="s">
        <v>100</v>
      </c>
      <c r="D831" s="6">
        <v>4</v>
      </c>
      <c r="E831" s="6">
        <f t="shared" si="26"/>
        <v>2</v>
      </c>
      <c r="F831" s="6" t="s">
        <v>19</v>
      </c>
    </row>
    <row r="832" spans="1:6" x14ac:dyDescent="0.25">
      <c r="A832" s="6" t="str">
        <f t="shared" si="25"/>
        <v>21177Semana 19</v>
      </c>
      <c r="B832" s="6">
        <v>21177</v>
      </c>
      <c r="C832" s="6" t="s">
        <v>101</v>
      </c>
      <c r="D832" s="6">
        <v>7</v>
      </c>
      <c r="E832" s="6">
        <f t="shared" si="26"/>
        <v>4</v>
      </c>
      <c r="F832" s="6" t="s">
        <v>19</v>
      </c>
    </row>
    <row r="833" spans="1:6" x14ac:dyDescent="0.25">
      <c r="A833" s="6" t="str">
        <f t="shared" si="25"/>
        <v>21195Semana 19</v>
      </c>
      <c r="B833" s="6">
        <v>21195</v>
      </c>
      <c r="C833" s="6" t="s">
        <v>103</v>
      </c>
      <c r="D833" s="6">
        <v>0</v>
      </c>
      <c r="E833" s="6">
        <f t="shared" si="26"/>
        <v>0</v>
      </c>
      <c r="F833" s="6" t="s">
        <v>19</v>
      </c>
    </row>
    <row r="834" spans="1:6" x14ac:dyDescent="0.25">
      <c r="A834" s="6" t="str">
        <f t="shared" si="25"/>
        <v>21205Semana 19</v>
      </c>
      <c r="B834" s="6">
        <v>21205</v>
      </c>
      <c r="C834" s="6" t="s">
        <v>104</v>
      </c>
      <c r="D834" s="6">
        <v>2</v>
      </c>
      <c r="E834" s="6">
        <f t="shared" si="26"/>
        <v>1</v>
      </c>
      <c r="F834" s="6" t="s">
        <v>19</v>
      </c>
    </row>
    <row r="835" spans="1:6" x14ac:dyDescent="0.25">
      <c r="A835" s="6" t="str">
        <f t="shared" si="25"/>
        <v>21209Semana 19</v>
      </c>
      <c r="B835" s="6">
        <v>21209</v>
      </c>
      <c r="C835" s="6" t="s">
        <v>105</v>
      </c>
      <c r="D835" s="6">
        <v>0</v>
      </c>
      <c r="E835" s="6">
        <f t="shared" si="26"/>
        <v>0</v>
      </c>
      <c r="F835" s="6" t="s">
        <v>19</v>
      </c>
    </row>
    <row r="836" spans="1:6" x14ac:dyDescent="0.25">
      <c r="A836" s="6" t="str">
        <f t="shared" si="25"/>
        <v>21214Semana 19</v>
      </c>
      <c r="B836" s="6">
        <v>21214</v>
      </c>
      <c r="C836" s="6" t="s">
        <v>106</v>
      </c>
      <c r="D836" s="6">
        <v>8</v>
      </c>
      <c r="E836" s="6">
        <f t="shared" si="26"/>
        <v>4</v>
      </c>
      <c r="F836" s="6" t="s">
        <v>19</v>
      </c>
    </row>
    <row r="837" spans="1:6" x14ac:dyDescent="0.25">
      <c r="A837" s="6" t="str">
        <f t="shared" si="25"/>
        <v>21217Semana 19</v>
      </c>
      <c r="B837" s="6">
        <v>21217</v>
      </c>
      <c r="C837" s="6" t="s">
        <v>107</v>
      </c>
      <c r="D837" s="6">
        <v>1</v>
      </c>
      <c r="E837" s="6">
        <f t="shared" si="26"/>
        <v>0</v>
      </c>
      <c r="F837" s="6" t="s">
        <v>19</v>
      </c>
    </row>
    <row r="838" spans="1:6" x14ac:dyDescent="0.25">
      <c r="A838" s="3" t="str">
        <f t="shared" si="25"/>
        <v>20024Semana 20</v>
      </c>
      <c r="B838" s="3">
        <v>20024</v>
      </c>
      <c r="C838" s="3" t="s">
        <v>50</v>
      </c>
      <c r="D838" s="3">
        <v>1</v>
      </c>
      <c r="E838" s="3">
        <f t="shared" si="26"/>
        <v>0</v>
      </c>
      <c r="F838" s="3" t="s">
        <v>20</v>
      </c>
    </row>
    <row r="839" spans="1:6" x14ac:dyDescent="0.25">
      <c r="A839" s="3" t="str">
        <f t="shared" si="25"/>
        <v>20027Semana 20</v>
      </c>
      <c r="B839" s="3">
        <v>20027</v>
      </c>
      <c r="C839" s="3" t="s">
        <v>46</v>
      </c>
      <c r="D839" s="3">
        <v>0</v>
      </c>
      <c r="E839" s="3">
        <f t="shared" si="26"/>
        <v>0</v>
      </c>
      <c r="F839" s="3" t="s">
        <v>20</v>
      </c>
    </row>
    <row r="840" spans="1:6" x14ac:dyDescent="0.25">
      <c r="A840" s="3" t="str">
        <f t="shared" si="25"/>
        <v>20029Semana 20</v>
      </c>
      <c r="B840" s="3">
        <v>20029</v>
      </c>
      <c r="C840" s="3" t="s">
        <v>52</v>
      </c>
      <c r="D840" s="3">
        <v>1</v>
      </c>
      <c r="E840" s="3">
        <f t="shared" si="26"/>
        <v>0</v>
      </c>
      <c r="F840" s="3" t="s">
        <v>20</v>
      </c>
    </row>
    <row r="841" spans="1:6" x14ac:dyDescent="0.25">
      <c r="A841" s="3" t="str">
        <f t="shared" si="25"/>
        <v>20041Semana 20</v>
      </c>
      <c r="B841" s="3">
        <v>20041</v>
      </c>
      <c r="C841" s="3" t="s">
        <v>54</v>
      </c>
      <c r="D841" s="3">
        <v>4</v>
      </c>
      <c r="E841" s="3">
        <f t="shared" si="26"/>
        <v>3</v>
      </c>
      <c r="F841" s="3" t="s">
        <v>20</v>
      </c>
    </row>
    <row r="842" spans="1:6" x14ac:dyDescent="0.25">
      <c r="A842" s="3" t="str">
        <f t="shared" si="25"/>
        <v>20058Semana 20</v>
      </c>
      <c r="B842" s="3">
        <v>20058</v>
      </c>
      <c r="C842" s="3" t="s">
        <v>55</v>
      </c>
      <c r="D842" s="3">
        <v>0</v>
      </c>
      <c r="E842" s="3">
        <f t="shared" si="26"/>
        <v>0</v>
      </c>
      <c r="F842" s="3" t="s">
        <v>20</v>
      </c>
    </row>
    <row r="843" spans="1:6" x14ac:dyDescent="0.25">
      <c r="A843" s="3" t="str">
        <f t="shared" si="25"/>
        <v>20098Semana 20</v>
      </c>
      <c r="B843" s="3">
        <v>20098</v>
      </c>
      <c r="C843" s="3" t="s">
        <v>57</v>
      </c>
      <c r="D843" s="3">
        <v>0</v>
      </c>
      <c r="E843" s="3">
        <f t="shared" si="26"/>
        <v>0</v>
      </c>
      <c r="F843" s="3" t="s">
        <v>20</v>
      </c>
    </row>
    <row r="844" spans="1:6" x14ac:dyDescent="0.25">
      <c r="A844" s="3" t="str">
        <f t="shared" si="25"/>
        <v>20109Semana 20</v>
      </c>
      <c r="B844" s="3">
        <v>20109</v>
      </c>
      <c r="C844" s="3" t="s">
        <v>59</v>
      </c>
      <c r="D844" s="3">
        <v>0</v>
      </c>
      <c r="E844" s="3">
        <f t="shared" si="26"/>
        <v>0</v>
      </c>
      <c r="F844" s="3" t="s">
        <v>20</v>
      </c>
    </row>
    <row r="845" spans="1:6" x14ac:dyDescent="0.25">
      <c r="A845" s="3" t="str">
        <f t="shared" si="25"/>
        <v>20116Semana 20</v>
      </c>
      <c r="B845" s="3">
        <v>20116</v>
      </c>
      <c r="C845" s="3" t="s">
        <v>60</v>
      </c>
      <c r="D845" s="3">
        <v>0</v>
      </c>
      <c r="E845" s="3">
        <f t="shared" si="26"/>
        <v>0</v>
      </c>
      <c r="F845" s="3" t="s">
        <v>20</v>
      </c>
    </row>
    <row r="846" spans="1:6" x14ac:dyDescent="0.25">
      <c r="A846" s="3" t="str">
        <f t="shared" si="25"/>
        <v>20163Semana 20</v>
      </c>
      <c r="B846" s="3">
        <v>20163</v>
      </c>
      <c r="C846" s="3" t="s">
        <v>64</v>
      </c>
      <c r="D846" s="3">
        <v>0</v>
      </c>
      <c r="E846" s="3">
        <f t="shared" si="26"/>
        <v>0</v>
      </c>
      <c r="F846" s="3" t="s">
        <v>20</v>
      </c>
    </row>
    <row r="847" spans="1:6" x14ac:dyDescent="0.25">
      <c r="A847" s="3" t="str">
        <f t="shared" si="25"/>
        <v>20171Semana 20</v>
      </c>
      <c r="B847" s="3">
        <v>20171</v>
      </c>
      <c r="C847" s="3" t="s">
        <v>66</v>
      </c>
      <c r="D847" s="3">
        <v>3</v>
      </c>
      <c r="E847" s="3">
        <f t="shared" si="26"/>
        <v>0</v>
      </c>
      <c r="F847" s="3" t="s">
        <v>20</v>
      </c>
    </row>
    <row r="848" spans="1:6" x14ac:dyDescent="0.25">
      <c r="A848" s="3" t="str">
        <f t="shared" si="25"/>
        <v>20177Semana 20</v>
      </c>
      <c r="B848" s="3">
        <v>20177</v>
      </c>
      <c r="C848" s="3" t="s">
        <v>67</v>
      </c>
      <c r="D848" s="3">
        <v>4</v>
      </c>
      <c r="E848" s="3">
        <f t="shared" si="26"/>
        <v>1</v>
      </c>
      <c r="F848" s="3" t="s">
        <v>20</v>
      </c>
    </row>
    <row r="849" spans="1:6" x14ac:dyDescent="0.25">
      <c r="A849" s="3" t="str">
        <f t="shared" si="25"/>
        <v>20206Semana 20</v>
      </c>
      <c r="B849" s="3">
        <v>20206</v>
      </c>
      <c r="C849" s="3" t="s">
        <v>70</v>
      </c>
      <c r="D849" s="3">
        <v>0</v>
      </c>
      <c r="E849" s="3">
        <f t="shared" si="26"/>
        <v>0</v>
      </c>
      <c r="F849" s="3" t="s">
        <v>20</v>
      </c>
    </row>
    <row r="850" spans="1:6" x14ac:dyDescent="0.25">
      <c r="A850" s="3" t="str">
        <f t="shared" si="25"/>
        <v>20234Semana 20</v>
      </c>
      <c r="B850" s="3">
        <v>20234</v>
      </c>
      <c r="C850" s="3" t="s">
        <v>73</v>
      </c>
      <c r="D850" s="3">
        <v>1</v>
      </c>
      <c r="E850" s="3">
        <f t="shared" si="26"/>
        <v>0</v>
      </c>
      <c r="F850" s="3" t="s">
        <v>20</v>
      </c>
    </row>
    <row r="851" spans="1:6" x14ac:dyDescent="0.25">
      <c r="A851" s="3" t="str">
        <f t="shared" si="25"/>
        <v>20244Semana 20</v>
      </c>
      <c r="B851" s="3">
        <v>20244</v>
      </c>
      <c r="C851" s="3" t="s">
        <v>74</v>
      </c>
      <c r="D851" s="3">
        <v>1</v>
      </c>
      <c r="E851" s="3">
        <f t="shared" si="26"/>
        <v>0</v>
      </c>
      <c r="F851" s="3" t="s">
        <v>20</v>
      </c>
    </row>
    <row r="852" spans="1:6" x14ac:dyDescent="0.25">
      <c r="A852" s="3" t="str">
        <f t="shared" si="25"/>
        <v>20249Semana 20</v>
      </c>
      <c r="B852" s="3">
        <v>20249</v>
      </c>
      <c r="C852" s="3" t="s">
        <v>75</v>
      </c>
      <c r="D852" s="3">
        <v>0</v>
      </c>
      <c r="E852" s="3">
        <f t="shared" si="26"/>
        <v>0</v>
      </c>
      <c r="F852" s="3" t="s">
        <v>20</v>
      </c>
    </row>
    <row r="853" spans="1:6" x14ac:dyDescent="0.25">
      <c r="A853" s="3" t="str">
        <f t="shared" si="25"/>
        <v>20326Semana 20</v>
      </c>
      <c r="B853" s="3">
        <v>20326</v>
      </c>
      <c r="C853" s="3" t="s">
        <v>80</v>
      </c>
      <c r="D853" s="3">
        <v>0</v>
      </c>
      <c r="E853" s="3">
        <f t="shared" si="26"/>
        <v>0</v>
      </c>
      <c r="F853" s="3" t="s">
        <v>20</v>
      </c>
    </row>
    <row r="854" spans="1:6" x14ac:dyDescent="0.25">
      <c r="A854" s="3" t="str">
        <f t="shared" si="25"/>
        <v>20374Semana 20</v>
      </c>
      <c r="B854" s="3">
        <v>20374</v>
      </c>
      <c r="C854" s="3" t="s">
        <v>85</v>
      </c>
      <c r="D854" s="3">
        <v>0</v>
      </c>
      <c r="E854" s="3">
        <f t="shared" si="26"/>
        <v>0</v>
      </c>
      <c r="F854" s="3" t="str">
        <f>F853</f>
        <v>Semana 20</v>
      </c>
    </row>
    <row r="855" spans="1:6" x14ac:dyDescent="0.25">
      <c r="A855" s="3" t="str">
        <f t="shared" si="25"/>
        <v>20406Semana 20</v>
      </c>
      <c r="B855" s="3">
        <v>20406</v>
      </c>
      <c r="C855" s="3" t="s">
        <v>86</v>
      </c>
      <c r="D855" s="3">
        <v>0</v>
      </c>
      <c r="E855" s="3">
        <f t="shared" si="26"/>
        <v>0</v>
      </c>
      <c r="F855" s="3" t="s">
        <v>20</v>
      </c>
    </row>
    <row r="856" spans="1:6" x14ac:dyDescent="0.25">
      <c r="A856" s="3" t="str">
        <f t="shared" si="25"/>
        <v>20425Semana 20</v>
      </c>
      <c r="B856" s="3">
        <v>20425</v>
      </c>
      <c r="C856" s="3" t="s">
        <v>89</v>
      </c>
      <c r="D856" s="3">
        <v>1</v>
      </c>
      <c r="E856" s="3">
        <f t="shared" si="26"/>
        <v>1</v>
      </c>
      <c r="F856" s="3" t="s">
        <v>20</v>
      </c>
    </row>
    <row r="857" spans="1:6" x14ac:dyDescent="0.25">
      <c r="A857" s="3" t="str">
        <f t="shared" si="25"/>
        <v>20431Semana 20</v>
      </c>
      <c r="B857" s="3">
        <v>20431</v>
      </c>
      <c r="C857" s="3" t="s">
        <v>90</v>
      </c>
      <c r="D857" s="3">
        <v>1</v>
      </c>
      <c r="E857" s="3">
        <f t="shared" si="26"/>
        <v>1</v>
      </c>
      <c r="F857" s="3" t="s">
        <v>20</v>
      </c>
    </row>
    <row r="858" spans="1:6" x14ac:dyDescent="0.25">
      <c r="A858" s="3" t="str">
        <f t="shared" si="25"/>
        <v>20434Semana 20</v>
      </c>
      <c r="B858" s="3">
        <v>20434</v>
      </c>
      <c r="C858" s="3" t="s">
        <v>91</v>
      </c>
      <c r="D858" s="3">
        <v>2</v>
      </c>
      <c r="E858" s="3">
        <f t="shared" si="26"/>
        <v>0</v>
      </c>
      <c r="F858" s="3" t="s">
        <v>20</v>
      </c>
    </row>
    <row r="859" spans="1:6" x14ac:dyDescent="0.25">
      <c r="A859" s="3" t="str">
        <f t="shared" si="25"/>
        <v>20438Semana 20</v>
      </c>
      <c r="B859" s="3">
        <v>20438</v>
      </c>
      <c r="C859" s="3" t="s">
        <v>93</v>
      </c>
      <c r="D859" s="3">
        <v>0</v>
      </c>
      <c r="E859" s="3">
        <f t="shared" si="26"/>
        <v>0</v>
      </c>
      <c r="F859" s="3" t="str">
        <f>F858</f>
        <v>Semana 20</v>
      </c>
    </row>
    <row r="860" spans="1:6" x14ac:dyDescent="0.25">
      <c r="A860" s="3" t="str">
        <f t="shared" si="25"/>
        <v>20545Semana 20</v>
      </c>
      <c r="B860" s="3">
        <v>20545</v>
      </c>
      <c r="C860" s="3" t="s">
        <v>99</v>
      </c>
      <c r="D860" s="3">
        <v>4</v>
      </c>
      <c r="E860" s="3">
        <f t="shared" si="26"/>
        <v>0</v>
      </c>
      <c r="F860" s="3" t="s">
        <v>20</v>
      </c>
    </row>
    <row r="861" spans="1:6" x14ac:dyDescent="0.25">
      <c r="A861" s="3" t="str">
        <f t="shared" si="25"/>
        <v>20558Semana 20</v>
      </c>
      <c r="B861" s="3">
        <v>20558</v>
      </c>
      <c r="C861" s="3" t="s">
        <v>102</v>
      </c>
      <c r="D861" s="3">
        <v>1</v>
      </c>
      <c r="E861" s="3">
        <f t="shared" si="26"/>
        <v>1</v>
      </c>
      <c r="F861" s="3" t="s">
        <v>20</v>
      </c>
    </row>
    <row r="862" spans="1:6" x14ac:dyDescent="0.25">
      <c r="A862" s="3" t="str">
        <f t="shared" si="25"/>
        <v>21010Semana 20</v>
      </c>
      <c r="B862" s="3">
        <v>21010</v>
      </c>
      <c r="C862" s="3" t="s">
        <v>40</v>
      </c>
      <c r="D862" s="3">
        <v>14</v>
      </c>
      <c r="E862" s="3">
        <f t="shared" si="26"/>
        <v>3</v>
      </c>
      <c r="F862" s="3" t="s">
        <v>20</v>
      </c>
    </row>
    <row r="863" spans="1:6" x14ac:dyDescent="0.25">
      <c r="A863" s="3" t="str">
        <f t="shared" si="25"/>
        <v>21013Semana 20</v>
      </c>
      <c r="B863" s="3">
        <v>21013</v>
      </c>
      <c r="C863" s="3" t="s">
        <v>42</v>
      </c>
      <c r="D863" s="3">
        <v>7</v>
      </c>
      <c r="E863" s="3">
        <f t="shared" si="26"/>
        <v>3</v>
      </c>
      <c r="F863" s="3" t="s">
        <v>20</v>
      </c>
    </row>
    <row r="864" spans="1:6" x14ac:dyDescent="0.25">
      <c r="A864" s="3" t="str">
        <f t="shared" si="25"/>
        <v>21027Semana 20</v>
      </c>
      <c r="B864" s="3">
        <v>21027</v>
      </c>
      <c r="C864" s="3" t="s">
        <v>43</v>
      </c>
      <c r="D864" s="3">
        <v>0</v>
      </c>
      <c r="E864" s="3">
        <f t="shared" si="26"/>
        <v>0</v>
      </c>
      <c r="F864" s="3" t="s">
        <v>20</v>
      </c>
    </row>
    <row r="865" spans="1:6" x14ac:dyDescent="0.25">
      <c r="A865" s="3" t="str">
        <f t="shared" si="25"/>
        <v>21035Semana 20</v>
      </c>
      <c r="B865" s="3">
        <v>21035</v>
      </c>
      <c r="C865" s="3" t="s">
        <v>48</v>
      </c>
      <c r="D865" s="3">
        <v>12</v>
      </c>
      <c r="E865" s="3">
        <f t="shared" si="26"/>
        <v>1</v>
      </c>
      <c r="F865" s="3" t="s">
        <v>20</v>
      </c>
    </row>
    <row r="866" spans="1:6" x14ac:dyDescent="0.25">
      <c r="A866" s="3" t="str">
        <f t="shared" si="25"/>
        <v>21046Semana 20</v>
      </c>
      <c r="B866" s="3">
        <v>21046</v>
      </c>
      <c r="C866" s="3" t="s">
        <v>44</v>
      </c>
      <c r="D866" s="3">
        <v>4</v>
      </c>
      <c r="E866" s="3">
        <f t="shared" si="26"/>
        <v>2</v>
      </c>
      <c r="F866" s="3" t="s">
        <v>20</v>
      </c>
    </row>
    <row r="867" spans="1:6" x14ac:dyDescent="0.25">
      <c r="A867" s="3" t="str">
        <f t="shared" si="25"/>
        <v>21061Semana 20</v>
      </c>
      <c r="B867" s="3">
        <v>21061</v>
      </c>
      <c r="C867" s="3" t="s">
        <v>51</v>
      </c>
      <c r="D867" s="3">
        <v>0</v>
      </c>
      <c r="E867" s="3">
        <f t="shared" si="26"/>
        <v>0</v>
      </c>
      <c r="F867" s="3" t="s">
        <v>20</v>
      </c>
    </row>
    <row r="868" spans="1:6" x14ac:dyDescent="0.25">
      <c r="A868" s="3" t="str">
        <f t="shared" si="25"/>
        <v>21103Semana 20</v>
      </c>
      <c r="B868" s="3">
        <v>21103</v>
      </c>
      <c r="C868" s="3" t="s">
        <v>56</v>
      </c>
      <c r="D868" s="3">
        <v>0</v>
      </c>
      <c r="E868" s="3">
        <f t="shared" si="26"/>
        <v>0</v>
      </c>
      <c r="F868" s="3" t="s">
        <v>20</v>
      </c>
    </row>
    <row r="869" spans="1:6" x14ac:dyDescent="0.25">
      <c r="A869" s="3" t="str">
        <f t="shared" si="25"/>
        <v>21120Semana 20</v>
      </c>
      <c r="B869" s="3">
        <v>21120</v>
      </c>
      <c r="C869" s="3" t="s">
        <v>58</v>
      </c>
      <c r="D869" s="3">
        <v>0</v>
      </c>
      <c r="E869" s="3">
        <f t="shared" si="26"/>
        <v>0</v>
      </c>
      <c r="F869" s="3" t="s">
        <v>20</v>
      </c>
    </row>
    <row r="870" spans="1:6" x14ac:dyDescent="0.25">
      <c r="A870" s="3" t="str">
        <f t="shared" si="25"/>
        <v>21124Semana 20</v>
      </c>
      <c r="B870" s="3">
        <v>21124</v>
      </c>
      <c r="C870" s="3" t="s">
        <v>63</v>
      </c>
      <c r="D870" s="3">
        <v>7</v>
      </c>
      <c r="E870" s="3">
        <f t="shared" si="26"/>
        <v>1</v>
      </c>
      <c r="F870" s="3" t="s">
        <v>20</v>
      </c>
    </row>
    <row r="871" spans="1:6" x14ac:dyDescent="0.25">
      <c r="A871" s="3" t="str">
        <f t="shared" si="25"/>
        <v>21129Semana 20</v>
      </c>
      <c r="B871" s="3">
        <v>21129</v>
      </c>
      <c r="C871" s="3" t="s">
        <v>65</v>
      </c>
      <c r="D871" s="3">
        <v>1</v>
      </c>
      <c r="E871" s="3">
        <f t="shared" si="26"/>
        <v>0</v>
      </c>
      <c r="F871" s="3" t="s">
        <v>20</v>
      </c>
    </row>
    <row r="872" spans="1:6" x14ac:dyDescent="0.25">
      <c r="A872" s="3" t="str">
        <f t="shared" si="25"/>
        <v>21145Semana 20</v>
      </c>
      <c r="B872" s="3">
        <v>21145</v>
      </c>
      <c r="C872" s="3" t="s">
        <v>82</v>
      </c>
      <c r="D872" s="3">
        <v>0</v>
      </c>
      <c r="E872" s="3">
        <f t="shared" si="26"/>
        <v>0</v>
      </c>
      <c r="F872" s="3" t="s">
        <v>20</v>
      </c>
    </row>
    <row r="873" spans="1:6" x14ac:dyDescent="0.25">
      <c r="A873" s="3" t="str">
        <f t="shared" si="25"/>
        <v>21149Semana 20</v>
      </c>
      <c r="B873" s="3">
        <v>21149</v>
      </c>
      <c r="C873" s="3" t="s">
        <v>94</v>
      </c>
      <c r="D873" s="3">
        <v>2</v>
      </c>
      <c r="E873" s="3">
        <f t="shared" si="26"/>
        <v>0</v>
      </c>
      <c r="F873" s="3" t="s">
        <v>20</v>
      </c>
    </row>
    <row r="874" spans="1:6" x14ac:dyDescent="0.25">
      <c r="A874" s="3" t="str">
        <f t="shared" si="25"/>
        <v>21156Semana 20</v>
      </c>
      <c r="B874" s="3">
        <v>21156</v>
      </c>
      <c r="C874" s="3" t="s">
        <v>98</v>
      </c>
      <c r="D874" s="3">
        <v>236</v>
      </c>
      <c r="E874" s="3">
        <f t="shared" si="26"/>
        <v>38</v>
      </c>
      <c r="F874" s="3" t="s">
        <v>20</v>
      </c>
    </row>
    <row r="875" spans="1:6" x14ac:dyDescent="0.25">
      <c r="A875" s="3" t="str">
        <f t="shared" ref="A875:A940" si="27">B875&amp;F875</f>
        <v>21161Semana 20</v>
      </c>
      <c r="B875" s="3">
        <v>21161</v>
      </c>
      <c r="C875" s="3" t="s">
        <v>100</v>
      </c>
      <c r="D875" s="3">
        <v>5</v>
      </c>
      <c r="E875" s="3">
        <f t="shared" si="26"/>
        <v>1</v>
      </c>
      <c r="F875" s="3" t="s">
        <v>20</v>
      </c>
    </row>
    <row r="876" spans="1:6" x14ac:dyDescent="0.25">
      <c r="A876" s="3" t="str">
        <f t="shared" si="27"/>
        <v>21177Semana 20</v>
      </c>
      <c r="B876" s="3">
        <v>21177</v>
      </c>
      <c r="C876" s="3" t="s">
        <v>101</v>
      </c>
      <c r="D876" s="3">
        <v>10</v>
      </c>
      <c r="E876" s="3">
        <f t="shared" si="26"/>
        <v>3</v>
      </c>
      <c r="F876" s="3" t="s">
        <v>20</v>
      </c>
    </row>
    <row r="877" spans="1:6" x14ac:dyDescent="0.25">
      <c r="A877" s="3" t="str">
        <f t="shared" si="27"/>
        <v>21195Semana 20</v>
      </c>
      <c r="B877" s="3">
        <v>21195</v>
      </c>
      <c r="C877" s="3" t="s">
        <v>103</v>
      </c>
      <c r="D877" s="3">
        <v>1</v>
      </c>
      <c r="E877" s="3">
        <f t="shared" si="26"/>
        <v>1</v>
      </c>
      <c r="F877" s="3" t="s">
        <v>20</v>
      </c>
    </row>
    <row r="878" spans="1:6" x14ac:dyDescent="0.25">
      <c r="A878" s="3" t="str">
        <f t="shared" si="27"/>
        <v>21205Semana 20</v>
      </c>
      <c r="B878" s="3">
        <v>21205</v>
      </c>
      <c r="C878" s="3" t="s">
        <v>104</v>
      </c>
      <c r="D878" s="3">
        <v>2</v>
      </c>
      <c r="E878" s="3">
        <f t="shared" ref="E878:E941" si="28">D878-D834</f>
        <v>0</v>
      </c>
      <c r="F878" s="3" t="s">
        <v>20</v>
      </c>
    </row>
    <row r="879" spans="1:6" x14ac:dyDescent="0.25">
      <c r="A879" s="3" t="str">
        <f t="shared" si="27"/>
        <v>21209Semana 20</v>
      </c>
      <c r="B879" s="3">
        <v>21209</v>
      </c>
      <c r="C879" s="3" t="s">
        <v>105</v>
      </c>
      <c r="D879" s="3">
        <v>0</v>
      </c>
      <c r="E879" s="3">
        <f t="shared" si="28"/>
        <v>0</v>
      </c>
      <c r="F879" s="3" t="s">
        <v>20</v>
      </c>
    </row>
    <row r="880" spans="1:6" x14ac:dyDescent="0.25">
      <c r="A880" s="3" t="str">
        <f t="shared" si="27"/>
        <v>21214Semana 20</v>
      </c>
      <c r="B880" s="3">
        <v>21214</v>
      </c>
      <c r="C880" s="3" t="s">
        <v>106</v>
      </c>
      <c r="D880" s="3">
        <v>13</v>
      </c>
      <c r="E880" s="3">
        <f t="shared" si="28"/>
        <v>5</v>
      </c>
      <c r="F880" s="3" t="s">
        <v>20</v>
      </c>
    </row>
    <row r="881" spans="1:6" x14ac:dyDescent="0.25">
      <c r="A881" s="3" t="str">
        <f t="shared" si="27"/>
        <v>21217Semana 20</v>
      </c>
      <c r="B881" s="3">
        <v>21217</v>
      </c>
      <c r="C881" s="3" t="s">
        <v>107</v>
      </c>
      <c r="D881" s="3">
        <v>1</v>
      </c>
      <c r="E881" s="3">
        <f t="shared" si="28"/>
        <v>0</v>
      </c>
      <c r="F881" s="3" t="s">
        <v>20</v>
      </c>
    </row>
    <row r="882" spans="1:6" x14ac:dyDescent="0.25">
      <c r="A882" s="6" t="str">
        <f t="shared" si="27"/>
        <v>20024Semana 21</v>
      </c>
      <c r="B882" s="6">
        <v>20024</v>
      </c>
      <c r="C882" s="6" t="s">
        <v>50</v>
      </c>
      <c r="D882" s="6">
        <v>1</v>
      </c>
      <c r="E882" s="6">
        <f t="shared" si="28"/>
        <v>0</v>
      </c>
      <c r="F882" s="6" t="s">
        <v>21</v>
      </c>
    </row>
    <row r="883" spans="1:6" x14ac:dyDescent="0.25">
      <c r="A883" s="6" t="str">
        <f t="shared" si="27"/>
        <v>20027Semana 21</v>
      </c>
      <c r="B883" s="6">
        <v>20027</v>
      </c>
      <c r="C883" s="6" t="s">
        <v>46</v>
      </c>
      <c r="D883" s="6">
        <v>0</v>
      </c>
      <c r="E883" s="6">
        <f t="shared" si="28"/>
        <v>0</v>
      </c>
      <c r="F883" s="6" t="s">
        <v>21</v>
      </c>
    </row>
    <row r="884" spans="1:6" x14ac:dyDescent="0.25">
      <c r="A884" s="6" t="str">
        <f t="shared" si="27"/>
        <v>20029Semana 21</v>
      </c>
      <c r="B884" s="6">
        <v>20029</v>
      </c>
      <c r="C884" s="6" t="s">
        <v>52</v>
      </c>
      <c r="D884" s="6">
        <v>1</v>
      </c>
      <c r="E884" s="6">
        <f t="shared" si="28"/>
        <v>0</v>
      </c>
      <c r="F884" s="6" t="s">
        <v>21</v>
      </c>
    </row>
    <row r="885" spans="1:6" x14ac:dyDescent="0.25">
      <c r="A885" s="6" t="str">
        <f t="shared" si="27"/>
        <v>20041Semana 21</v>
      </c>
      <c r="B885" s="6">
        <v>20041</v>
      </c>
      <c r="C885" s="6" t="s">
        <v>54</v>
      </c>
      <c r="D885" s="6">
        <v>8</v>
      </c>
      <c r="E885" s="6">
        <f t="shared" si="28"/>
        <v>4</v>
      </c>
      <c r="F885" s="6" t="s">
        <v>21</v>
      </c>
    </row>
    <row r="886" spans="1:6" x14ac:dyDescent="0.25">
      <c r="A886" s="6" t="str">
        <f t="shared" si="27"/>
        <v>20058Semana 21</v>
      </c>
      <c r="B886" s="6">
        <v>20058</v>
      </c>
      <c r="C886" s="6" t="s">
        <v>55</v>
      </c>
      <c r="D886" s="6">
        <v>0</v>
      </c>
      <c r="E886" s="6">
        <f t="shared" si="28"/>
        <v>0</v>
      </c>
      <c r="F886" s="6" t="s">
        <v>21</v>
      </c>
    </row>
    <row r="887" spans="1:6" x14ac:dyDescent="0.25">
      <c r="A887" s="6" t="str">
        <f t="shared" si="27"/>
        <v>20098Semana 21</v>
      </c>
      <c r="B887" s="6">
        <v>20098</v>
      </c>
      <c r="C887" s="6" t="s">
        <v>57</v>
      </c>
      <c r="D887" s="6">
        <v>0</v>
      </c>
      <c r="E887" s="6">
        <f t="shared" si="28"/>
        <v>0</v>
      </c>
      <c r="F887" s="6" t="s">
        <v>21</v>
      </c>
    </row>
    <row r="888" spans="1:6" x14ac:dyDescent="0.25">
      <c r="A888" s="6" t="str">
        <f t="shared" si="27"/>
        <v>20109Semana 21</v>
      </c>
      <c r="B888" s="6">
        <v>20109</v>
      </c>
      <c r="C888" s="6" t="s">
        <v>59</v>
      </c>
      <c r="D888" s="6">
        <v>0</v>
      </c>
      <c r="E888" s="6">
        <f t="shared" si="28"/>
        <v>0</v>
      </c>
      <c r="F888" s="6" t="s">
        <v>21</v>
      </c>
    </row>
    <row r="889" spans="1:6" x14ac:dyDescent="0.25">
      <c r="A889" s="6" t="str">
        <f t="shared" si="27"/>
        <v>20116Semana 21</v>
      </c>
      <c r="B889" s="6">
        <v>20116</v>
      </c>
      <c r="C889" s="6" t="s">
        <v>60</v>
      </c>
      <c r="D889" s="6">
        <v>0</v>
      </c>
      <c r="E889" s="6">
        <f t="shared" si="28"/>
        <v>0</v>
      </c>
      <c r="F889" s="6" t="s">
        <v>21</v>
      </c>
    </row>
    <row r="890" spans="1:6" x14ac:dyDescent="0.25">
      <c r="A890" s="6" t="str">
        <f t="shared" si="27"/>
        <v>20163Semana 21</v>
      </c>
      <c r="B890" s="6">
        <v>20163</v>
      </c>
      <c r="C890" s="6" t="s">
        <v>64</v>
      </c>
      <c r="D890" s="6">
        <v>0</v>
      </c>
      <c r="E890" s="6">
        <f t="shared" si="28"/>
        <v>0</v>
      </c>
      <c r="F890" s="6" t="s">
        <v>21</v>
      </c>
    </row>
    <row r="891" spans="1:6" x14ac:dyDescent="0.25">
      <c r="A891" s="6" t="str">
        <f t="shared" si="27"/>
        <v>20171Semana 21</v>
      </c>
      <c r="B891" s="6">
        <v>20171</v>
      </c>
      <c r="C891" s="6" t="s">
        <v>66</v>
      </c>
      <c r="D891" s="6">
        <v>4</v>
      </c>
      <c r="E891" s="6">
        <f t="shared" si="28"/>
        <v>1</v>
      </c>
      <c r="F891" s="6" t="s">
        <v>21</v>
      </c>
    </row>
    <row r="892" spans="1:6" x14ac:dyDescent="0.25">
      <c r="A892" s="6" t="str">
        <f t="shared" si="27"/>
        <v>20177Semana 21</v>
      </c>
      <c r="B892" s="6">
        <v>20177</v>
      </c>
      <c r="C892" s="6" t="s">
        <v>67</v>
      </c>
      <c r="D892" s="6">
        <v>7</v>
      </c>
      <c r="E892" s="6">
        <f t="shared" si="28"/>
        <v>3</v>
      </c>
      <c r="F892" s="6" t="s">
        <v>21</v>
      </c>
    </row>
    <row r="893" spans="1:6" x14ac:dyDescent="0.25">
      <c r="A893" s="6" t="str">
        <f t="shared" si="27"/>
        <v>20206Semana 21</v>
      </c>
      <c r="B893" s="6">
        <v>20206</v>
      </c>
      <c r="C893" s="6" t="s">
        <v>70</v>
      </c>
      <c r="D893" s="6">
        <v>1</v>
      </c>
      <c r="E893" s="6">
        <f t="shared" si="28"/>
        <v>1</v>
      </c>
      <c r="F893" s="6" t="s">
        <v>21</v>
      </c>
    </row>
    <row r="894" spans="1:6" x14ac:dyDescent="0.25">
      <c r="A894" s="6" t="str">
        <f t="shared" si="27"/>
        <v>20234Semana 21</v>
      </c>
      <c r="B894" s="6">
        <v>20234</v>
      </c>
      <c r="C894" s="6" t="s">
        <v>73</v>
      </c>
      <c r="D894" s="6">
        <v>1</v>
      </c>
      <c r="E894" s="6">
        <f t="shared" si="28"/>
        <v>0</v>
      </c>
      <c r="F894" s="6" t="s">
        <v>21</v>
      </c>
    </row>
    <row r="895" spans="1:6" x14ac:dyDescent="0.25">
      <c r="A895" s="6" t="str">
        <f t="shared" si="27"/>
        <v>20244Semana 21</v>
      </c>
      <c r="B895" s="6">
        <v>20244</v>
      </c>
      <c r="C895" s="6" t="s">
        <v>74</v>
      </c>
      <c r="D895" s="6">
        <v>1</v>
      </c>
      <c r="E895" s="6">
        <f t="shared" si="28"/>
        <v>0</v>
      </c>
      <c r="F895" s="6" t="s">
        <v>21</v>
      </c>
    </row>
    <row r="896" spans="1:6" x14ac:dyDescent="0.25">
      <c r="A896" s="6" t="str">
        <f t="shared" si="27"/>
        <v>20249Semana 21</v>
      </c>
      <c r="B896" s="6">
        <v>20249</v>
      </c>
      <c r="C896" s="6" t="s">
        <v>75</v>
      </c>
      <c r="D896" s="6">
        <v>0</v>
      </c>
      <c r="E896" s="6">
        <f t="shared" si="28"/>
        <v>0</v>
      </c>
      <c r="F896" s="6" t="s">
        <v>21</v>
      </c>
    </row>
    <row r="897" spans="1:6" x14ac:dyDescent="0.25">
      <c r="A897" s="6" t="str">
        <f t="shared" si="27"/>
        <v>20326Semana 21</v>
      </c>
      <c r="B897" s="6">
        <v>20326</v>
      </c>
      <c r="C897" s="6" t="s">
        <v>80</v>
      </c>
      <c r="D897" s="6">
        <v>0</v>
      </c>
      <c r="E897" s="6">
        <f t="shared" si="28"/>
        <v>0</v>
      </c>
      <c r="F897" s="6" t="s">
        <v>21</v>
      </c>
    </row>
    <row r="898" spans="1:6" x14ac:dyDescent="0.25">
      <c r="A898" s="6" t="str">
        <f t="shared" si="27"/>
        <v>20374Semana 21</v>
      </c>
      <c r="B898" s="6">
        <v>20374</v>
      </c>
      <c r="C898" s="6" t="s">
        <v>85</v>
      </c>
      <c r="D898" s="6">
        <v>0</v>
      </c>
      <c r="E898" s="6">
        <f t="shared" si="28"/>
        <v>0</v>
      </c>
      <c r="F898" s="6" t="str">
        <f>F897</f>
        <v>Semana 21</v>
      </c>
    </row>
    <row r="899" spans="1:6" x14ac:dyDescent="0.25">
      <c r="A899" s="6" t="str">
        <f t="shared" si="27"/>
        <v>20406Semana 21</v>
      </c>
      <c r="B899" s="6">
        <v>20406</v>
      </c>
      <c r="C899" s="6" t="s">
        <v>86</v>
      </c>
      <c r="D899" s="6">
        <v>0</v>
      </c>
      <c r="E899" s="6">
        <f t="shared" si="28"/>
        <v>0</v>
      </c>
      <c r="F899" s="6" t="s">
        <v>21</v>
      </c>
    </row>
    <row r="900" spans="1:6" x14ac:dyDescent="0.25">
      <c r="A900" s="6" t="str">
        <f t="shared" si="27"/>
        <v>20425Semana 21</v>
      </c>
      <c r="B900" s="6">
        <v>20425</v>
      </c>
      <c r="C900" s="6" t="s">
        <v>89</v>
      </c>
      <c r="D900" s="6">
        <v>2</v>
      </c>
      <c r="E900" s="6">
        <f t="shared" si="28"/>
        <v>1</v>
      </c>
      <c r="F900" s="6" t="s">
        <v>21</v>
      </c>
    </row>
    <row r="901" spans="1:6" x14ac:dyDescent="0.25">
      <c r="A901" s="6" t="str">
        <f t="shared" si="27"/>
        <v>20431Semana 21</v>
      </c>
      <c r="B901" s="6">
        <v>20431</v>
      </c>
      <c r="C901" s="6" t="s">
        <v>90</v>
      </c>
      <c r="D901" s="6">
        <v>2</v>
      </c>
      <c r="E901" s="6">
        <f t="shared" si="28"/>
        <v>1</v>
      </c>
      <c r="F901" s="6" t="s">
        <v>21</v>
      </c>
    </row>
    <row r="902" spans="1:6" x14ac:dyDescent="0.25">
      <c r="A902" s="6" t="str">
        <f t="shared" si="27"/>
        <v>20434Semana 21</v>
      </c>
      <c r="B902" s="6">
        <v>20434</v>
      </c>
      <c r="C902" s="6" t="s">
        <v>91</v>
      </c>
      <c r="D902" s="6">
        <v>2</v>
      </c>
      <c r="E902" s="6">
        <f t="shared" si="28"/>
        <v>0</v>
      </c>
      <c r="F902" s="6" t="s">
        <v>21</v>
      </c>
    </row>
    <row r="903" spans="1:6" x14ac:dyDescent="0.25">
      <c r="A903" s="6" t="str">
        <f t="shared" si="27"/>
        <v>20438Semana 21</v>
      </c>
      <c r="B903" s="6">
        <v>20438</v>
      </c>
      <c r="C903" s="6" t="s">
        <v>93</v>
      </c>
      <c r="D903" s="6">
        <v>0</v>
      </c>
      <c r="E903" s="6">
        <f t="shared" si="28"/>
        <v>0</v>
      </c>
      <c r="F903" s="6" t="str">
        <f>F902</f>
        <v>Semana 21</v>
      </c>
    </row>
    <row r="904" spans="1:6" x14ac:dyDescent="0.25">
      <c r="A904" s="6" t="str">
        <f t="shared" si="27"/>
        <v>20545Semana 21</v>
      </c>
      <c r="B904" s="6">
        <v>20545</v>
      </c>
      <c r="C904" s="6" t="s">
        <v>99</v>
      </c>
      <c r="D904" s="6">
        <v>5</v>
      </c>
      <c r="E904" s="6">
        <f t="shared" si="28"/>
        <v>1</v>
      </c>
      <c r="F904" s="6" t="s">
        <v>21</v>
      </c>
    </row>
    <row r="905" spans="1:6" x14ac:dyDescent="0.25">
      <c r="A905" s="6" t="str">
        <f t="shared" si="27"/>
        <v>20558Semana 21</v>
      </c>
      <c r="B905" s="6">
        <v>20558</v>
      </c>
      <c r="C905" s="6" t="s">
        <v>102</v>
      </c>
      <c r="D905" s="6">
        <v>1</v>
      </c>
      <c r="E905" s="6">
        <f t="shared" si="28"/>
        <v>0</v>
      </c>
      <c r="F905" s="6" t="s">
        <v>21</v>
      </c>
    </row>
    <row r="906" spans="1:6" x14ac:dyDescent="0.25">
      <c r="A906" s="6" t="str">
        <f t="shared" si="27"/>
        <v>21010Semana 21</v>
      </c>
      <c r="B906" s="6">
        <v>21010</v>
      </c>
      <c r="C906" s="6" t="s">
        <v>40</v>
      </c>
      <c r="D906" s="6">
        <v>18</v>
      </c>
      <c r="E906" s="6">
        <f t="shared" si="28"/>
        <v>4</v>
      </c>
      <c r="F906" s="6" t="s">
        <v>21</v>
      </c>
    </row>
    <row r="907" spans="1:6" x14ac:dyDescent="0.25">
      <c r="A907" s="6" t="str">
        <f t="shared" si="27"/>
        <v>21013Semana 21</v>
      </c>
      <c r="B907" s="6">
        <v>21013</v>
      </c>
      <c r="C907" s="6" t="s">
        <v>42</v>
      </c>
      <c r="D907" s="6">
        <v>17</v>
      </c>
      <c r="E907" s="6">
        <f t="shared" si="28"/>
        <v>10</v>
      </c>
      <c r="F907" s="6" t="s">
        <v>21</v>
      </c>
    </row>
    <row r="908" spans="1:6" x14ac:dyDescent="0.25">
      <c r="A908" s="6" t="str">
        <f t="shared" si="27"/>
        <v>21027Semana 21</v>
      </c>
      <c r="B908" s="6">
        <v>21027</v>
      </c>
      <c r="C908" s="6" t="s">
        <v>43</v>
      </c>
      <c r="D908" s="6">
        <v>0</v>
      </c>
      <c r="E908" s="6">
        <f t="shared" si="28"/>
        <v>0</v>
      </c>
      <c r="F908" s="6" t="s">
        <v>21</v>
      </c>
    </row>
    <row r="909" spans="1:6" x14ac:dyDescent="0.25">
      <c r="A909" s="6" t="str">
        <f t="shared" si="27"/>
        <v>21035Semana 21</v>
      </c>
      <c r="B909" s="6">
        <v>21035</v>
      </c>
      <c r="C909" s="6" t="s">
        <v>48</v>
      </c>
      <c r="D909" s="6">
        <v>16</v>
      </c>
      <c r="E909" s="6">
        <f t="shared" si="28"/>
        <v>4</v>
      </c>
      <c r="F909" s="6" t="s">
        <v>21</v>
      </c>
    </row>
    <row r="910" spans="1:6" x14ac:dyDescent="0.25">
      <c r="A910" s="6" t="str">
        <f t="shared" si="27"/>
        <v>21046Semana 21</v>
      </c>
      <c r="B910" s="6">
        <v>21046</v>
      </c>
      <c r="C910" s="6" t="s">
        <v>44</v>
      </c>
      <c r="D910" s="6">
        <v>5</v>
      </c>
      <c r="E910" s="6">
        <f t="shared" si="28"/>
        <v>1</v>
      </c>
      <c r="F910" s="6" t="s">
        <v>21</v>
      </c>
    </row>
    <row r="911" spans="1:6" x14ac:dyDescent="0.25">
      <c r="A911" s="6" t="str">
        <f t="shared" si="27"/>
        <v>21061Semana 21</v>
      </c>
      <c r="B911" s="6">
        <v>21061</v>
      </c>
      <c r="C911" s="6" t="s">
        <v>51</v>
      </c>
      <c r="D911" s="6">
        <v>0</v>
      </c>
      <c r="E911" s="6">
        <f t="shared" si="28"/>
        <v>0</v>
      </c>
      <c r="F911" s="6" t="s">
        <v>21</v>
      </c>
    </row>
    <row r="912" spans="1:6" x14ac:dyDescent="0.25">
      <c r="A912" s="6" t="str">
        <f t="shared" si="27"/>
        <v>21103Semana 21</v>
      </c>
      <c r="B912" s="6">
        <v>21103</v>
      </c>
      <c r="C912" s="6" t="s">
        <v>56</v>
      </c>
      <c r="D912" s="6">
        <v>0</v>
      </c>
      <c r="E912" s="6">
        <f t="shared" si="28"/>
        <v>0</v>
      </c>
      <c r="F912" s="6" t="s">
        <v>21</v>
      </c>
    </row>
    <row r="913" spans="1:6" x14ac:dyDescent="0.25">
      <c r="A913" s="6" t="str">
        <f t="shared" si="27"/>
        <v>21120Semana 21</v>
      </c>
      <c r="B913" s="6">
        <v>21120</v>
      </c>
      <c r="C913" s="6" t="s">
        <v>58</v>
      </c>
      <c r="D913" s="6">
        <v>2</v>
      </c>
      <c r="E913" s="6">
        <f t="shared" si="28"/>
        <v>2</v>
      </c>
      <c r="F913" s="6" t="s">
        <v>21</v>
      </c>
    </row>
    <row r="914" spans="1:6" x14ac:dyDescent="0.25">
      <c r="A914" s="6" t="str">
        <f t="shared" si="27"/>
        <v>21124Semana 21</v>
      </c>
      <c r="B914" s="6">
        <v>21124</v>
      </c>
      <c r="C914" s="6" t="s">
        <v>63</v>
      </c>
      <c r="D914" s="6">
        <v>8</v>
      </c>
      <c r="E914" s="6">
        <f t="shared" si="28"/>
        <v>1</v>
      </c>
      <c r="F914" s="6" t="s">
        <v>21</v>
      </c>
    </row>
    <row r="915" spans="1:6" x14ac:dyDescent="0.25">
      <c r="A915" s="6" t="str">
        <f t="shared" si="27"/>
        <v>21129Semana 21</v>
      </c>
      <c r="B915" s="6">
        <v>21129</v>
      </c>
      <c r="C915" s="6" t="s">
        <v>65</v>
      </c>
      <c r="D915" s="6">
        <v>2</v>
      </c>
      <c r="E915" s="6">
        <f t="shared" si="28"/>
        <v>1</v>
      </c>
      <c r="F915" s="6" t="s">
        <v>21</v>
      </c>
    </row>
    <row r="916" spans="1:6" x14ac:dyDescent="0.25">
      <c r="A916" s="6" t="str">
        <f t="shared" si="27"/>
        <v>21145Semana 21</v>
      </c>
      <c r="B916" s="6">
        <v>21145</v>
      </c>
      <c r="C916" s="6" t="s">
        <v>82</v>
      </c>
      <c r="D916" s="6">
        <v>1</v>
      </c>
      <c r="E916" s="6">
        <f t="shared" si="28"/>
        <v>1</v>
      </c>
      <c r="F916" s="6" t="s">
        <v>21</v>
      </c>
    </row>
    <row r="917" spans="1:6" x14ac:dyDescent="0.25">
      <c r="A917" s="6" t="str">
        <f t="shared" si="27"/>
        <v>21149Semana 21</v>
      </c>
      <c r="B917" s="6">
        <v>21149</v>
      </c>
      <c r="C917" s="6" t="s">
        <v>94</v>
      </c>
      <c r="D917" s="6">
        <v>4</v>
      </c>
      <c r="E917" s="6">
        <f t="shared" si="28"/>
        <v>2</v>
      </c>
      <c r="F917" s="6" t="s">
        <v>21</v>
      </c>
    </row>
    <row r="918" spans="1:6" x14ac:dyDescent="0.25">
      <c r="A918" s="6" t="str">
        <f t="shared" si="27"/>
        <v>21156Semana 21</v>
      </c>
      <c r="B918" s="6">
        <v>21156</v>
      </c>
      <c r="C918" s="6" t="s">
        <v>98</v>
      </c>
      <c r="D918" s="6">
        <v>292</v>
      </c>
      <c r="E918" s="6">
        <f t="shared" si="28"/>
        <v>56</v>
      </c>
      <c r="F918" s="6" t="s">
        <v>21</v>
      </c>
    </row>
    <row r="919" spans="1:6" x14ac:dyDescent="0.25">
      <c r="A919" s="6" t="str">
        <f t="shared" si="27"/>
        <v>21161Semana 21</v>
      </c>
      <c r="B919" s="6">
        <v>21161</v>
      </c>
      <c r="C919" s="6" t="s">
        <v>100</v>
      </c>
      <c r="D919" s="6">
        <v>9</v>
      </c>
      <c r="E919" s="6">
        <f t="shared" si="28"/>
        <v>4</v>
      </c>
      <c r="F919" s="6" t="s">
        <v>21</v>
      </c>
    </row>
    <row r="920" spans="1:6" x14ac:dyDescent="0.25">
      <c r="A920" s="6" t="str">
        <f t="shared" si="27"/>
        <v>21177Semana 21</v>
      </c>
      <c r="B920" s="6">
        <v>21177</v>
      </c>
      <c r="C920" s="6" t="s">
        <v>101</v>
      </c>
      <c r="D920" s="6">
        <v>13</v>
      </c>
      <c r="E920" s="6">
        <f t="shared" si="28"/>
        <v>3</v>
      </c>
      <c r="F920" s="6" t="s">
        <v>21</v>
      </c>
    </row>
    <row r="921" spans="1:6" x14ac:dyDescent="0.25">
      <c r="A921" s="6" t="str">
        <f t="shared" si="27"/>
        <v>21195Semana 21</v>
      </c>
      <c r="B921" s="6">
        <v>21195</v>
      </c>
      <c r="C921" s="6" t="s">
        <v>103</v>
      </c>
      <c r="D921" s="6">
        <v>1</v>
      </c>
      <c r="E921" s="6">
        <f t="shared" si="28"/>
        <v>0</v>
      </c>
      <c r="F921" s="6" t="s">
        <v>21</v>
      </c>
    </row>
    <row r="922" spans="1:6" x14ac:dyDescent="0.25">
      <c r="A922" s="6" t="str">
        <f t="shared" si="27"/>
        <v>21205Semana 21</v>
      </c>
      <c r="B922" s="6">
        <v>21205</v>
      </c>
      <c r="C922" s="6" t="s">
        <v>104</v>
      </c>
      <c r="D922" s="6">
        <v>5</v>
      </c>
      <c r="E922" s="6">
        <f t="shared" si="28"/>
        <v>3</v>
      </c>
      <c r="F922" s="6" t="s">
        <v>21</v>
      </c>
    </row>
    <row r="923" spans="1:6" x14ac:dyDescent="0.25">
      <c r="A923" s="6" t="str">
        <f t="shared" si="27"/>
        <v>21209Semana 21</v>
      </c>
      <c r="B923" s="6">
        <v>21209</v>
      </c>
      <c r="C923" s="6" t="s">
        <v>105</v>
      </c>
      <c r="D923" s="6">
        <v>2</v>
      </c>
      <c r="E923" s="6">
        <f t="shared" si="28"/>
        <v>2</v>
      </c>
      <c r="F923" s="6" t="s">
        <v>21</v>
      </c>
    </row>
    <row r="924" spans="1:6" x14ac:dyDescent="0.25">
      <c r="A924" s="6" t="str">
        <f t="shared" si="27"/>
        <v>21214Semana 21</v>
      </c>
      <c r="B924" s="6">
        <v>21214</v>
      </c>
      <c r="C924" s="6" t="s">
        <v>106</v>
      </c>
      <c r="D924" s="6">
        <v>20</v>
      </c>
      <c r="E924" s="6">
        <f t="shared" si="28"/>
        <v>7</v>
      </c>
      <c r="F924" s="6" t="s">
        <v>21</v>
      </c>
    </row>
    <row r="925" spans="1:6" x14ac:dyDescent="0.25">
      <c r="A925" s="6" t="str">
        <f t="shared" si="27"/>
        <v>21217Semana 21</v>
      </c>
      <c r="B925" s="6">
        <v>21217</v>
      </c>
      <c r="C925" s="6" t="s">
        <v>107</v>
      </c>
      <c r="D925" s="6">
        <v>1</v>
      </c>
      <c r="E925" s="6">
        <f t="shared" si="28"/>
        <v>0</v>
      </c>
      <c r="F925" s="6" t="s">
        <v>21</v>
      </c>
    </row>
    <row r="926" spans="1:6" x14ac:dyDescent="0.25">
      <c r="A926" s="3" t="str">
        <f t="shared" si="27"/>
        <v>20024Semana 22</v>
      </c>
      <c r="B926" s="3">
        <v>20024</v>
      </c>
      <c r="C926" s="3" t="s">
        <v>50</v>
      </c>
      <c r="D926" s="3">
        <v>1</v>
      </c>
      <c r="E926" s="3">
        <f t="shared" si="28"/>
        <v>0</v>
      </c>
      <c r="F926" s="3" t="s">
        <v>22</v>
      </c>
    </row>
    <row r="927" spans="1:6" x14ac:dyDescent="0.25">
      <c r="A927" s="3" t="str">
        <f t="shared" si="27"/>
        <v>20027Semana 22</v>
      </c>
      <c r="B927" s="3">
        <v>20027</v>
      </c>
      <c r="C927" s="3" t="s">
        <v>46</v>
      </c>
      <c r="D927" s="3">
        <v>1</v>
      </c>
      <c r="E927" s="3">
        <f t="shared" si="28"/>
        <v>1</v>
      </c>
      <c r="F927" s="3" t="s">
        <v>22</v>
      </c>
    </row>
    <row r="928" spans="1:6" x14ac:dyDescent="0.25">
      <c r="A928" s="3" t="str">
        <f t="shared" si="27"/>
        <v>20029Semana 22</v>
      </c>
      <c r="B928" s="3">
        <v>20029</v>
      </c>
      <c r="C928" s="3" t="s">
        <v>52</v>
      </c>
      <c r="D928" s="3">
        <v>1</v>
      </c>
      <c r="E928" s="3">
        <f t="shared" si="28"/>
        <v>0</v>
      </c>
      <c r="F928" s="3" t="s">
        <v>22</v>
      </c>
    </row>
    <row r="929" spans="1:6" x14ac:dyDescent="0.25">
      <c r="A929" s="3" t="str">
        <f t="shared" si="27"/>
        <v>20041Semana 22</v>
      </c>
      <c r="B929" s="3">
        <v>20041</v>
      </c>
      <c r="C929" s="3" t="s">
        <v>54</v>
      </c>
      <c r="D929" s="3">
        <v>10</v>
      </c>
      <c r="E929" s="3">
        <f t="shared" si="28"/>
        <v>2</v>
      </c>
      <c r="F929" s="3" t="s">
        <v>22</v>
      </c>
    </row>
    <row r="930" spans="1:6" x14ac:dyDescent="0.25">
      <c r="A930" s="3" t="str">
        <f t="shared" si="27"/>
        <v>20058Semana 22</v>
      </c>
      <c r="B930" s="3">
        <v>20058</v>
      </c>
      <c r="C930" s="3" t="s">
        <v>55</v>
      </c>
      <c r="D930" s="3">
        <v>0</v>
      </c>
      <c r="E930" s="3">
        <f t="shared" si="28"/>
        <v>0</v>
      </c>
      <c r="F930" s="3" t="s">
        <v>22</v>
      </c>
    </row>
    <row r="931" spans="1:6" x14ac:dyDescent="0.25">
      <c r="A931" s="3" t="str">
        <f t="shared" si="27"/>
        <v>20098Semana 22</v>
      </c>
      <c r="B931" s="3">
        <v>20098</v>
      </c>
      <c r="C931" s="3" t="s">
        <v>57</v>
      </c>
      <c r="D931" s="3">
        <v>0</v>
      </c>
      <c r="E931" s="3">
        <f t="shared" si="28"/>
        <v>0</v>
      </c>
      <c r="F931" s="3" t="s">
        <v>22</v>
      </c>
    </row>
    <row r="932" spans="1:6" x14ac:dyDescent="0.25">
      <c r="A932" s="3" t="str">
        <f t="shared" si="27"/>
        <v>20109Semana 22</v>
      </c>
      <c r="B932" s="3">
        <v>20109</v>
      </c>
      <c r="C932" s="3" t="s">
        <v>59</v>
      </c>
      <c r="D932" s="3">
        <v>1</v>
      </c>
      <c r="E932" s="3">
        <f t="shared" si="28"/>
        <v>1</v>
      </c>
      <c r="F932" s="3" t="s">
        <v>22</v>
      </c>
    </row>
    <row r="933" spans="1:6" x14ac:dyDescent="0.25">
      <c r="A933" s="3" t="str">
        <f t="shared" si="27"/>
        <v>20116Semana 22</v>
      </c>
      <c r="B933" s="3">
        <v>20116</v>
      </c>
      <c r="C933" s="3" t="s">
        <v>60</v>
      </c>
      <c r="D933" s="3">
        <v>0</v>
      </c>
      <c r="E933" s="3">
        <f t="shared" si="28"/>
        <v>0</v>
      </c>
      <c r="F933" s="3" t="s">
        <v>22</v>
      </c>
    </row>
    <row r="934" spans="1:6" x14ac:dyDescent="0.25">
      <c r="A934" s="3" t="str">
        <f t="shared" si="27"/>
        <v>20163Semana 22</v>
      </c>
      <c r="B934" s="3">
        <v>20163</v>
      </c>
      <c r="C934" s="3" t="s">
        <v>64</v>
      </c>
      <c r="D934" s="3">
        <v>1</v>
      </c>
      <c r="E934" s="3">
        <f t="shared" si="28"/>
        <v>1</v>
      </c>
      <c r="F934" s="3" t="s">
        <v>22</v>
      </c>
    </row>
    <row r="935" spans="1:6" x14ac:dyDescent="0.25">
      <c r="A935" s="3" t="str">
        <f t="shared" si="27"/>
        <v>20171Semana 22</v>
      </c>
      <c r="B935" s="3">
        <v>20171</v>
      </c>
      <c r="C935" s="3" t="s">
        <v>66</v>
      </c>
      <c r="D935" s="3">
        <v>4</v>
      </c>
      <c r="E935" s="3">
        <f t="shared" si="28"/>
        <v>0</v>
      </c>
      <c r="F935" s="3" t="s">
        <v>22</v>
      </c>
    </row>
    <row r="936" spans="1:6" x14ac:dyDescent="0.25">
      <c r="A936" s="3" t="str">
        <f t="shared" si="27"/>
        <v>20177Semana 22</v>
      </c>
      <c r="B936" s="3">
        <v>20177</v>
      </c>
      <c r="C936" s="3" t="s">
        <v>67</v>
      </c>
      <c r="D936" s="3">
        <v>8</v>
      </c>
      <c r="E936" s="3">
        <f t="shared" si="28"/>
        <v>1</v>
      </c>
      <c r="F936" s="3" t="s">
        <v>22</v>
      </c>
    </row>
    <row r="937" spans="1:6" x14ac:dyDescent="0.25">
      <c r="A937" s="3" t="str">
        <f t="shared" si="27"/>
        <v>20206Semana 22</v>
      </c>
      <c r="B937" s="3">
        <v>20206</v>
      </c>
      <c r="C937" s="3" t="s">
        <v>70</v>
      </c>
      <c r="D937" s="3">
        <v>1</v>
      </c>
      <c r="E937" s="3">
        <f t="shared" si="28"/>
        <v>0</v>
      </c>
      <c r="F937" s="3" t="s">
        <v>22</v>
      </c>
    </row>
    <row r="938" spans="1:6" x14ac:dyDescent="0.25">
      <c r="A938" s="3" t="str">
        <f t="shared" si="27"/>
        <v>20234Semana 22</v>
      </c>
      <c r="B938" s="3">
        <v>20234</v>
      </c>
      <c r="C938" s="3" t="s">
        <v>73</v>
      </c>
      <c r="D938" s="3">
        <v>1</v>
      </c>
      <c r="E938" s="3">
        <f t="shared" si="28"/>
        <v>0</v>
      </c>
      <c r="F938" s="3" t="s">
        <v>22</v>
      </c>
    </row>
    <row r="939" spans="1:6" x14ac:dyDescent="0.25">
      <c r="A939" s="3" t="str">
        <f t="shared" si="27"/>
        <v>20244Semana 22</v>
      </c>
      <c r="B939" s="3">
        <v>20244</v>
      </c>
      <c r="C939" s="3" t="s">
        <v>74</v>
      </c>
      <c r="D939" s="3">
        <v>2</v>
      </c>
      <c r="E939" s="3">
        <f t="shared" si="28"/>
        <v>1</v>
      </c>
      <c r="F939" s="3" t="s">
        <v>22</v>
      </c>
    </row>
    <row r="940" spans="1:6" x14ac:dyDescent="0.25">
      <c r="A940" s="3" t="str">
        <f t="shared" si="27"/>
        <v>20249Semana 22</v>
      </c>
      <c r="B940" s="3">
        <v>20249</v>
      </c>
      <c r="C940" s="3" t="s">
        <v>75</v>
      </c>
      <c r="D940" s="3">
        <v>0</v>
      </c>
      <c r="E940" s="3">
        <f t="shared" si="28"/>
        <v>0</v>
      </c>
      <c r="F940" s="3" t="s">
        <v>22</v>
      </c>
    </row>
    <row r="941" spans="1:6" x14ac:dyDescent="0.25">
      <c r="A941" s="3" t="str">
        <f t="shared" ref="A941:A1008" si="29">B941&amp;F941</f>
        <v>20326Semana 22</v>
      </c>
      <c r="B941" s="3">
        <v>20326</v>
      </c>
      <c r="C941" s="3" t="s">
        <v>80</v>
      </c>
      <c r="D941" s="3">
        <v>0</v>
      </c>
      <c r="E941" s="3">
        <f t="shared" si="28"/>
        <v>0</v>
      </c>
      <c r="F941" s="3" t="s">
        <v>22</v>
      </c>
    </row>
    <row r="942" spans="1:6" x14ac:dyDescent="0.25">
      <c r="A942" s="3" t="str">
        <f t="shared" si="29"/>
        <v>20374Semana 22</v>
      </c>
      <c r="B942" s="3">
        <v>20374</v>
      </c>
      <c r="C942" s="3" t="s">
        <v>85</v>
      </c>
      <c r="D942" s="3">
        <v>0</v>
      </c>
      <c r="E942" s="3">
        <f t="shared" ref="E942:E1005" si="30">D942-D898</f>
        <v>0</v>
      </c>
      <c r="F942" s="3" t="str">
        <f>F941</f>
        <v>Semana 22</v>
      </c>
    </row>
    <row r="943" spans="1:6" x14ac:dyDescent="0.25">
      <c r="A943" s="3" t="str">
        <f t="shared" si="29"/>
        <v>20406Semana 22</v>
      </c>
      <c r="B943" s="3">
        <v>20406</v>
      </c>
      <c r="C943" s="3" t="s">
        <v>86</v>
      </c>
      <c r="D943" s="3">
        <v>0</v>
      </c>
      <c r="E943" s="3">
        <f t="shared" si="30"/>
        <v>0</v>
      </c>
      <c r="F943" s="3" t="s">
        <v>22</v>
      </c>
    </row>
    <row r="944" spans="1:6" x14ac:dyDescent="0.25">
      <c r="A944" s="3" t="str">
        <f t="shared" si="29"/>
        <v>20425Semana 22</v>
      </c>
      <c r="B944" s="3">
        <v>20425</v>
      </c>
      <c r="C944" s="3" t="s">
        <v>89</v>
      </c>
      <c r="D944" s="3">
        <v>2</v>
      </c>
      <c r="E944" s="3">
        <f t="shared" si="30"/>
        <v>0</v>
      </c>
      <c r="F944" s="3" t="s">
        <v>22</v>
      </c>
    </row>
    <row r="945" spans="1:6" x14ac:dyDescent="0.25">
      <c r="A945" s="3" t="str">
        <f t="shared" si="29"/>
        <v>20431Semana 22</v>
      </c>
      <c r="B945" s="3">
        <v>20431</v>
      </c>
      <c r="C945" s="3" t="s">
        <v>90</v>
      </c>
      <c r="D945" s="3">
        <v>2</v>
      </c>
      <c r="E945" s="3">
        <f t="shared" si="30"/>
        <v>0</v>
      </c>
      <c r="F945" s="3" t="s">
        <v>22</v>
      </c>
    </row>
    <row r="946" spans="1:6" x14ac:dyDescent="0.25">
      <c r="A946" s="3" t="str">
        <f t="shared" si="29"/>
        <v>20434Semana 22</v>
      </c>
      <c r="B946" s="3">
        <v>20434</v>
      </c>
      <c r="C946" s="3" t="s">
        <v>91</v>
      </c>
      <c r="D946" s="3">
        <v>2</v>
      </c>
      <c r="E946" s="3">
        <f t="shared" si="30"/>
        <v>0</v>
      </c>
      <c r="F946" s="3" t="s">
        <v>22</v>
      </c>
    </row>
    <row r="947" spans="1:6" x14ac:dyDescent="0.25">
      <c r="A947" s="3" t="str">
        <f t="shared" si="29"/>
        <v>20438Semana 22</v>
      </c>
      <c r="B947" s="3">
        <v>20438</v>
      </c>
      <c r="C947" s="3" t="s">
        <v>93</v>
      </c>
      <c r="D947" s="3">
        <v>0</v>
      </c>
      <c r="E947" s="3">
        <f t="shared" si="30"/>
        <v>0</v>
      </c>
      <c r="F947" s="3" t="str">
        <f>F946</f>
        <v>Semana 22</v>
      </c>
    </row>
    <row r="948" spans="1:6" x14ac:dyDescent="0.25">
      <c r="A948" s="3" t="str">
        <f t="shared" si="29"/>
        <v>20545Semana 22</v>
      </c>
      <c r="B948" s="3">
        <v>20545</v>
      </c>
      <c r="C948" s="3" t="s">
        <v>99</v>
      </c>
      <c r="D948" s="3">
        <v>8</v>
      </c>
      <c r="E948" s="3">
        <f t="shared" si="30"/>
        <v>3</v>
      </c>
      <c r="F948" s="3" t="s">
        <v>22</v>
      </c>
    </row>
    <row r="949" spans="1:6" x14ac:dyDescent="0.25">
      <c r="A949" s="3" t="str">
        <f t="shared" si="29"/>
        <v>20558Semana 22</v>
      </c>
      <c r="B949" s="3">
        <v>20558</v>
      </c>
      <c r="C949" s="3" t="s">
        <v>102</v>
      </c>
      <c r="D949" s="3">
        <v>2</v>
      </c>
      <c r="E949" s="3">
        <f t="shared" si="30"/>
        <v>1</v>
      </c>
      <c r="F949" s="3" t="s">
        <v>22</v>
      </c>
    </row>
    <row r="950" spans="1:6" x14ac:dyDescent="0.25">
      <c r="A950" s="3" t="str">
        <f t="shared" si="29"/>
        <v>21010Semana 22</v>
      </c>
      <c r="B950" s="3">
        <v>21010</v>
      </c>
      <c r="C950" s="3" t="s">
        <v>40</v>
      </c>
      <c r="D950" s="3">
        <v>20</v>
      </c>
      <c r="E950" s="3">
        <f t="shared" si="30"/>
        <v>2</v>
      </c>
      <c r="F950" s="3" t="s">
        <v>22</v>
      </c>
    </row>
    <row r="951" spans="1:6" x14ac:dyDescent="0.25">
      <c r="A951" s="3" t="str">
        <f t="shared" si="29"/>
        <v>21013Semana 22</v>
      </c>
      <c r="B951" s="3">
        <v>21013</v>
      </c>
      <c r="C951" s="3" t="s">
        <v>42</v>
      </c>
      <c r="D951" s="3">
        <v>18</v>
      </c>
      <c r="E951" s="3">
        <f t="shared" si="30"/>
        <v>1</v>
      </c>
      <c r="F951" s="3" t="s">
        <v>22</v>
      </c>
    </row>
    <row r="952" spans="1:6" x14ac:dyDescent="0.25">
      <c r="A952" s="3" t="str">
        <f t="shared" si="29"/>
        <v>21027Semana 22</v>
      </c>
      <c r="B952" s="3">
        <v>21027</v>
      </c>
      <c r="C952" s="3" t="s">
        <v>43</v>
      </c>
      <c r="D952" s="3">
        <v>1</v>
      </c>
      <c r="E952" s="3">
        <f t="shared" si="30"/>
        <v>1</v>
      </c>
      <c r="F952" s="3" t="s">
        <v>22</v>
      </c>
    </row>
    <row r="953" spans="1:6" x14ac:dyDescent="0.25">
      <c r="A953" s="3" t="str">
        <f t="shared" si="29"/>
        <v>21035Semana 22</v>
      </c>
      <c r="B953" s="3">
        <v>21035</v>
      </c>
      <c r="C953" s="3" t="s">
        <v>48</v>
      </c>
      <c r="D953" s="3">
        <v>18</v>
      </c>
      <c r="E953" s="3">
        <f t="shared" si="30"/>
        <v>2</v>
      </c>
      <c r="F953" s="3" t="s">
        <v>22</v>
      </c>
    </row>
    <row r="954" spans="1:6" x14ac:dyDescent="0.25">
      <c r="A954" s="3" t="str">
        <f t="shared" si="29"/>
        <v>21046Semana 22</v>
      </c>
      <c r="B954" s="3">
        <v>21046</v>
      </c>
      <c r="C954" s="3" t="s">
        <v>44</v>
      </c>
      <c r="D954" s="3">
        <v>5</v>
      </c>
      <c r="E954" s="3">
        <f t="shared" si="30"/>
        <v>0</v>
      </c>
      <c r="F954" s="3" t="s">
        <v>22</v>
      </c>
    </row>
    <row r="955" spans="1:6" x14ac:dyDescent="0.25">
      <c r="A955" s="3" t="str">
        <f t="shared" si="29"/>
        <v>21061Semana 22</v>
      </c>
      <c r="B955" s="3">
        <v>21061</v>
      </c>
      <c r="C955" s="3" t="s">
        <v>51</v>
      </c>
      <c r="D955" s="3">
        <v>0</v>
      </c>
      <c r="E955" s="3">
        <f t="shared" si="30"/>
        <v>0</v>
      </c>
      <c r="F955" s="3" t="s">
        <v>22</v>
      </c>
    </row>
    <row r="956" spans="1:6" x14ac:dyDescent="0.25">
      <c r="A956" s="3" t="str">
        <f t="shared" si="29"/>
        <v>21103Semana 22</v>
      </c>
      <c r="B956" s="3">
        <v>21103</v>
      </c>
      <c r="C956" s="3" t="s">
        <v>56</v>
      </c>
      <c r="D956" s="3">
        <v>1</v>
      </c>
      <c r="E956" s="3">
        <f t="shared" si="30"/>
        <v>1</v>
      </c>
      <c r="F956" s="3" t="s">
        <v>22</v>
      </c>
    </row>
    <row r="957" spans="1:6" x14ac:dyDescent="0.25">
      <c r="A957" s="3" t="str">
        <f t="shared" si="29"/>
        <v>21120Semana 22</v>
      </c>
      <c r="B957" s="3">
        <v>21120</v>
      </c>
      <c r="C957" s="3" t="s">
        <v>58</v>
      </c>
      <c r="D957" s="3">
        <v>3</v>
      </c>
      <c r="E957" s="3">
        <f t="shared" si="30"/>
        <v>1</v>
      </c>
      <c r="F957" s="3" t="s">
        <v>22</v>
      </c>
    </row>
    <row r="958" spans="1:6" x14ac:dyDescent="0.25">
      <c r="A958" s="3" t="str">
        <f t="shared" si="29"/>
        <v>21124Semana 22</v>
      </c>
      <c r="B958" s="3">
        <v>21124</v>
      </c>
      <c r="C958" s="3" t="s">
        <v>63</v>
      </c>
      <c r="D958" s="3">
        <v>10</v>
      </c>
      <c r="E958" s="3">
        <f t="shared" si="30"/>
        <v>2</v>
      </c>
      <c r="F958" s="3" t="s">
        <v>22</v>
      </c>
    </row>
    <row r="959" spans="1:6" x14ac:dyDescent="0.25">
      <c r="A959" s="3" t="str">
        <f t="shared" si="29"/>
        <v>21129Semana 22</v>
      </c>
      <c r="B959" s="3">
        <v>21129</v>
      </c>
      <c r="C959" s="3" t="s">
        <v>65</v>
      </c>
      <c r="D959" s="3">
        <v>2</v>
      </c>
      <c r="E959" s="3">
        <f t="shared" si="30"/>
        <v>0</v>
      </c>
      <c r="F959" s="3" t="s">
        <v>22</v>
      </c>
    </row>
    <row r="960" spans="1:6" x14ac:dyDescent="0.25">
      <c r="A960" s="3" t="str">
        <f t="shared" si="29"/>
        <v>21145Semana 22</v>
      </c>
      <c r="B960" s="3">
        <v>21145</v>
      </c>
      <c r="C960" s="3" t="s">
        <v>82</v>
      </c>
      <c r="D960" s="3">
        <v>2</v>
      </c>
      <c r="E960" s="3">
        <f t="shared" si="30"/>
        <v>1</v>
      </c>
      <c r="F960" s="3" t="s">
        <v>22</v>
      </c>
    </row>
    <row r="961" spans="1:6" x14ac:dyDescent="0.25">
      <c r="A961" s="3" t="str">
        <f t="shared" si="29"/>
        <v>21149Semana 22</v>
      </c>
      <c r="B961" s="3">
        <v>21149</v>
      </c>
      <c r="C961" s="3" t="s">
        <v>94</v>
      </c>
      <c r="D961" s="3">
        <v>4</v>
      </c>
      <c r="E961" s="3">
        <f t="shared" si="30"/>
        <v>0</v>
      </c>
      <c r="F961" s="3" t="s">
        <v>22</v>
      </c>
    </row>
    <row r="962" spans="1:6" x14ac:dyDescent="0.25">
      <c r="A962" s="3" t="str">
        <f t="shared" si="29"/>
        <v>21156Semana 22</v>
      </c>
      <c r="B962" s="3">
        <v>21156</v>
      </c>
      <c r="C962" s="3" t="s">
        <v>98</v>
      </c>
      <c r="D962" s="3">
        <v>365</v>
      </c>
      <c r="E962" s="3">
        <f t="shared" si="30"/>
        <v>73</v>
      </c>
      <c r="F962" s="3" t="s">
        <v>22</v>
      </c>
    </row>
    <row r="963" spans="1:6" x14ac:dyDescent="0.25">
      <c r="A963" s="3" t="str">
        <f t="shared" si="29"/>
        <v>21161Semana 22</v>
      </c>
      <c r="B963" s="3">
        <v>21161</v>
      </c>
      <c r="C963" s="3" t="s">
        <v>100</v>
      </c>
      <c r="D963" s="3">
        <v>12</v>
      </c>
      <c r="E963" s="3">
        <f t="shared" si="30"/>
        <v>3</v>
      </c>
      <c r="F963" s="3" t="s">
        <v>22</v>
      </c>
    </row>
    <row r="964" spans="1:6" x14ac:dyDescent="0.25">
      <c r="A964" s="3" t="str">
        <f t="shared" si="29"/>
        <v>21177Semana 22</v>
      </c>
      <c r="B964" s="3">
        <v>21177</v>
      </c>
      <c r="C964" s="3" t="s">
        <v>101</v>
      </c>
      <c r="D964" s="3">
        <v>15</v>
      </c>
      <c r="E964" s="3">
        <f t="shared" si="30"/>
        <v>2</v>
      </c>
      <c r="F964" s="3" t="s">
        <v>22</v>
      </c>
    </row>
    <row r="965" spans="1:6" x14ac:dyDescent="0.25">
      <c r="A965" s="3" t="str">
        <f t="shared" si="29"/>
        <v>21195Semana 22</v>
      </c>
      <c r="B965" s="3">
        <v>21195</v>
      </c>
      <c r="C965" s="3" t="s">
        <v>103</v>
      </c>
      <c r="D965" s="3">
        <v>1</v>
      </c>
      <c r="E965" s="3">
        <f t="shared" si="30"/>
        <v>0</v>
      </c>
      <c r="F965" s="3" t="s">
        <v>22</v>
      </c>
    </row>
    <row r="966" spans="1:6" x14ac:dyDescent="0.25">
      <c r="A966" s="3" t="str">
        <f t="shared" si="29"/>
        <v>21205Semana 22</v>
      </c>
      <c r="B966" s="3">
        <v>21205</v>
      </c>
      <c r="C966" s="3" t="s">
        <v>104</v>
      </c>
      <c r="D966" s="3">
        <v>5</v>
      </c>
      <c r="E966" s="3">
        <f t="shared" si="30"/>
        <v>0</v>
      </c>
      <c r="F966" s="3" t="s">
        <v>22</v>
      </c>
    </row>
    <row r="967" spans="1:6" x14ac:dyDescent="0.25">
      <c r="A967" s="3" t="str">
        <f t="shared" si="29"/>
        <v>21209Semana 22</v>
      </c>
      <c r="B967" s="3">
        <v>21209</v>
      </c>
      <c r="C967" s="3" t="s">
        <v>105</v>
      </c>
      <c r="D967" s="3">
        <v>2</v>
      </c>
      <c r="E967" s="3">
        <f t="shared" si="30"/>
        <v>0</v>
      </c>
      <c r="F967" s="3" t="s">
        <v>22</v>
      </c>
    </row>
    <row r="968" spans="1:6" x14ac:dyDescent="0.25">
      <c r="A968" s="3" t="str">
        <f t="shared" si="29"/>
        <v>21214Semana 22</v>
      </c>
      <c r="B968" s="3">
        <v>21214</v>
      </c>
      <c r="C968" s="3" t="s">
        <v>106</v>
      </c>
      <c r="D968" s="3">
        <v>23</v>
      </c>
      <c r="E968" s="3">
        <f t="shared" si="30"/>
        <v>3</v>
      </c>
      <c r="F968" s="3" t="s">
        <v>22</v>
      </c>
    </row>
    <row r="969" spans="1:6" x14ac:dyDescent="0.25">
      <c r="A969" s="3" t="str">
        <f t="shared" si="29"/>
        <v>21217Semana 22</v>
      </c>
      <c r="B969" s="3">
        <v>21217</v>
      </c>
      <c r="C969" s="3" t="s">
        <v>107</v>
      </c>
      <c r="D969" s="3">
        <v>2</v>
      </c>
      <c r="E969" s="3">
        <f t="shared" si="30"/>
        <v>1</v>
      </c>
      <c r="F969" s="3" t="s">
        <v>22</v>
      </c>
    </row>
    <row r="970" spans="1:6" x14ac:dyDescent="0.25">
      <c r="A970" s="6" t="str">
        <f t="shared" si="29"/>
        <v>20024Semana 23</v>
      </c>
      <c r="B970" s="6">
        <v>20024</v>
      </c>
      <c r="C970" s="6" t="s">
        <v>50</v>
      </c>
      <c r="D970" s="6">
        <v>1</v>
      </c>
      <c r="E970" s="6">
        <f t="shared" si="30"/>
        <v>0</v>
      </c>
      <c r="F970" s="6" t="s">
        <v>23</v>
      </c>
    </row>
    <row r="971" spans="1:6" x14ac:dyDescent="0.25">
      <c r="A971" s="6" t="str">
        <f t="shared" si="29"/>
        <v>20027Semana 23</v>
      </c>
      <c r="B971" s="6">
        <v>20027</v>
      </c>
      <c r="C971" s="6" t="s">
        <v>46</v>
      </c>
      <c r="D971" s="6">
        <v>1</v>
      </c>
      <c r="E971" s="6">
        <f t="shared" si="30"/>
        <v>0</v>
      </c>
      <c r="F971" s="6" t="s">
        <v>23</v>
      </c>
    </row>
    <row r="972" spans="1:6" x14ac:dyDescent="0.25">
      <c r="A972" s="6" t="str">
        <f t="shared" si="29"/>
        <v>20029Semana 23</v>
      </c>
      <c r="B972" s="6">
        <v>20029</v>
      </c>
      <c r="C972" s="6" t="s">
        <v>52</v>
      </c>
      <c r="D972" s="6">
        <v>1</v>
      </c>
      <c r="E972" s="6">
        <f t="shared" si="30"/>
        <v>0</v>
      </c>
      <c r="F972" s="6" t="s">
        <v>23</v>
      </c>
    </row>
    <row r="973" spans="1:6" x14ac:dyDescent="0.25">
      <c r="A973" s="6" t="str">
        <f t="shared" si="29"/>
        <v>20041Semana 23</v>
      </c>
      <c r="B973" s="6">
        <v>20041</v>
      </c>
      <c r="C973" s="6" t="s">
        <v>54</v>
      </c>
      <c r="D973" s="6">
        <v>12</v>
      </c>
      <c r="E973" s="6">
        <f t="shared" si="30"/>
        <v>2</v>
      </c>
      <c r="F973" s="6" t="s">
        <v>23</v>
      </c>
    </row>
    <row r="974" spans="1:6" x14ac:dyDescent="0.25">
      <c r="A974" s="6" t="str">
        <f t="shared" si="29"/>
        <v>20058Semana 23</v>
      </c>
      <c r="B974" s="6">
        <v>20058</v>
      </c>
      <c r="C974" s="6" t="s">
        <v>55</v>
      </c>
      <c r="D974" s="6">
        <v>0</v>
      </c>
      <c r="E974" s="6">
        <f t="shared" si="30"/>
        <v>0</v>
      </c>
      <c r="F974" s="6" t="s">
        <v>23</v>
      </c>
    </row>
    <row r="975" spans="1:6" x14ac:dyDescent="0.25">
      <c r="A975" s="6" t="str">
        <f t="shared" si="29"/>
        <v>20098Semana 23</v>
      </c>
      <c r="B975" s="6">
        <v>20098</v>
      </c>
      <c r="C975" s="6" t="s">
        <v>57</v>
      </c>
      <c r="D975" s="6">
        <v>0</v>
      </c>
      <c r="E975" s="6">
        <f t="shared" si="30"/>
        <v>0</v>
      </c>
      <c r="F975" s="6" t="s">
        <v>23</v>
      </c>
    </row>
    <row r="976" spans="1:6" x14ac:dyDescent="0.25">
      <c r="A976" s="6" t="str">
        <f t="shared" si="29"/>
        <v>20109Semana 23</v>
      </c>
      <c r="B976" s="6">
        <v>20109</v>
      </c>
      <c r="C976" s="6" t="s">
        <v>59</v>
      </c>
      <c r="D976" s="6">
        <v>1</v>
      </c>
      <c r="E976" s="6">
        <f t="shared" si="30"/>
        <v>0</v>
      </c>
      <c r="F976" s="6" t="s">
        <v>23</v>
      </c>
    </row>
    <row r="977" spans="1:6" x14ac:dyDescent="0.25">
      <c r="A977" s="6" t="str">
        <f t="shared" si="29"/>
        <v>20116Semana 23</v>
      </c>
      <c r="B977" s="6">
        <v>20116</v>
      </c>
      <c r="C977" s="6" t="s">
        <v>60</v>
      </c>
      <c r="D977" s="6">
        <v>0</v>
      </c>
      <c r="E977" s="6">
        <f t="shared" si="30"/>
        <v>0</v>
      </c>
      <c r="F977" s="6" t="s">
        <v>23</v>
      </c>
    </row>
    <row r="978" spans="1:6" x14ac:dyDescent="0.25">
      <c r="A978" s="6" t="str">
        <f t="shared" si="29"/>
        <v>20163Semana 23</v>
      </c>
      <c r="B978" s="6">
        <v>20163</v>
      </c>
      <c r="C978" s="6" t="s">
        <v>64</v>
      </c>
      <c r="D978" s="6">
        <v>1</v>
      </c>
      <c r="E978" s="6">
        <f t="shared" si="30"/>
        <v>0</v>
      </c>
      <c r="F978" s="6" t="s">
        <v>23</v>
      </c>
    </row>
    <row r="979" spans="1:6" x14ac:dyDescent="0.25">
      <c r="A979" s="6" t="str">
        <f t="shared" si="29"/>
        <v>20171Semana 23</v>
      </c>
      <c r="B979" s="6">
        <v>20171</v>
      </c>
      <c r="C979" s="6" t="s">
        <v>66</v>
      </c>
      <c r="D979" s="6">
        <v>4</v>
      </c>
      <c r="E979" s="6">
        <f t="shared" si="30"/>
        <v>0</v>
      </c>
      <c r="F979" s="6" t="s">
        <v>23</v>
      </c>
    </row>
    <row r="980" spans="1:6" x14ac:dyDescent="0.25">
      <c r="A980" s="6" t="str">
        <f t="shared" si="29"/>
        <v>20177Semana 23</v>
      </c>
      <c r="B980" s="6">
        <v>20177</v>
      </c>
      <c r="C980" s="6" t="s">
        <v>67</v>
      </c>
      <c r="D980" s="6">
        <v>71</v>
      </c>
      <c r="E980" s="6">
        <f t="shared" si="30"/>
        <v>63</v>
      </c>
      <c r="F980" s="6" t="s">
        <v>23</v>
      </c>
    </row>
    <row r="981" spans="1:6" x14ac:dyDescent="0.25">
      <c r="A981" s="6" t="str">
        <f t="shared" si="29"/>
        <v>20206Semana 23</v>
      </c>
      <c r="B981" s="6">
        <v>20206</v>
      </c>
      <c r="C981" s="6" t="s">
        <v>70</v>
      </c>
      <c r="D981" s="6">
        <v>5</v>
      </c>
      <c r="E981" s="6">
        <f t="shared" si="30"/>
        <v>4</v>
      </c>
      <c r="F981" s="6" t="s">
        <v>23</v>
      </c>
    </row>
    <row r="982" spans="1:6" x14ac:dyDescent="0.25">
      <c r="A982" s="6" t="str">
        <f t="shared" si="29"/>
        <v>20234Semana 23</v>
      </c>
      <c r="B982" s="6">
        <v>20234</v>
      </c>
      <c r="C982" s="6" t="s">
        <v>73</v>
      </c>
      <c r="D982" s="6">
        <v>1</v>
      </c>
      <c r="E982" s="6">
        <f t="shared" si="30"/>
        <v>0</v>
      </c>
      <c r="F982" s="6" t="s">
        <v>23</v>
      </c>
    </row>
    <row r="983" spans="1:6" x14ac:dyDescent="0.25">
      <c r="A983" s="6" t="str">
        <f t="shared" si="29"/>
        <v>20244Semana 23</v>
      </c>
      <c r="B983" s="6">
        <v>20244</v>
      </c>
      <c r="C983" s="6" t="s">
        <v>74</v>
      </c>
      <c r="D983" s="6">
        <v>2</v>
      </c>
      <c r="E983" s="6">
        <f t="shared" si="30"/>
        <v>0</v>
      </c>
      <c r="F983" s="6" t="s">
        <v>23</v>
      </c>
    </row>
    <row r="984" spans="1:6" x14ac:dyDescent="0.25">
      <c r="A984" s="6" t="str">
        <f t="shared" si="29"/>
        <v>20249Semana 23</v>
      </c>
      <c r="B984" s="6">
        <v>20249</v>
      </c>
      <c r="C984" s="6" t="s">
        <v>75</v>
      </c>
      <c r="D984" s="6">
        <v>0</v>
      </c>
      <c r="E984" s="6">
        <f t="shared" si="30"/>
        <v>0</v>
      </c>
      <c r="F984" s="6" t="s">
        <v>23</v>
      </c>
    </row>
    <row r="985" spans="1:6" x14ac:dyDescent="0.25">
      <c r="A985" s="6" t="str">
        <f t="shared" si="29"/>
        <v>20326Semana 23</v>
      </c>
      <c r="B985" s="6">
        <v>20326</v>
      </c>
      <c r="C985" s="6" t="s">
        <v>80</v>
      </c>
      <c r="D985" s="6">
        <v>1</v>
      </c>
      <c r="E985" s="6">
        <f t="shared" si="30"/>
        <v>1</v>
      </c>
      <c r="F985" s="6" t="s">
        <v>23</v>
      </c>
    </row>
    <row r="986" spans="1:6" x14ac:dyDescent="0.25">
      <c r="A986" s="6" t="str">
        <f t="shared" si="29"/>
        <v>20374Semana 23</v>
      </c>
      <c r="B986" s="6">
        <v>20374</v>
      </c>
      <c r="C986" s="6" t="s">
        <v>85</v>
      </c>
      <c r="D986" s="6">
        <v>0</v>
      </c>
      <c r="E986" s="6">
        <f t="shared" si="30"/>
        <v>0</v>
      </c>
      <c r="F986" s="6" t="str">
        <f>F985</f>
        <v>Semana 23</v>
      </c>
    </row>
    <row r="987" spans="1:6" x14ac:dyDescent="0.25">
      <c r="A987" s="6" t="str">
        <f t="shared" si="29"/>
        <v>20406Semana 23</v>
      </c>
      <c r="B987" s="6">
        <v>20406</v>
      </c>
      <c r="C987" s="6" t="s">
        <v>86</v>
      </c>
      <c r="D987" s="6">
        <v>0</v>
      </c>
      <c r="E987" s="6">
        <f t="shared" si="30"/>
        <v>0</v>
      </c>
      <c r="F987" s="6" t="s">
        <v>23</v>
      </c>
    </row>
    <row r="988" spans="1:6" x14ac:dyDescent="0.25">
      <c r="A988" s="6" t="str">
        <f t="shared" si="29"/>
        <v>20425Semana 23</v>
      </c>
      <c r="B988" s="6">
        <v>20425</v>
      </c>
      <c r="C988" s="6" t="s">
        <v>89</v>
      </c>
      <c r="D988" s="6">
        <v>2</v>
      </c>
      <c r="E988" s="6">
        <f t="shared" si="30"/>
        <v>0</v>
      </c>
      <c r="F988" s="6" t="s">
        <v>23</v>
      </c>
    </row>
    <row r="989" spans="1:6" x14ac:dyDescent="0.25">
      <c r="A989" s="6" t="str">
        <f t="shared" si="29"/>
        <v>20431Semana 23</v>
      </c>
      <c r="B989" s="6">
        <v>20431</v>
      </c>
      <c r="C989" s="6" t="s">
        <v>90</v>
      </c>
      <c r="D989" s="6">
        <v>3</v>
      </c>
      <c r="E989" s="6">
        <f t="shared" si="30"/>
        <v>1</v>
      </c>
      <c r="F989" s="6" t="s">
        <v>23</v>
      </c>
    </row>
    <row r="990" spans="1:6" x14ac:dyDescent="0.25">
      <c r="A990" s="6" t="str">
        <f t="shared" si="29"/>
        <v>20434Semana 23</v>
      </c>
      <c r="B990" s="6">
        <v>20434</v>
      </c>
      <c r="C990" s="6" t="s">
        <v>91</v>
      </c>
      <c r="D990" s="6">
        <v>2</v>
      </c>
      <c r="E990" s="6">
        <f t="shared" si="30"/>
        <v>0</v>
      </c>
      <c r="F990" s="6" t="s">
        <v>23</v>
      </c>
    </row>
    <row r="991" spans="1:6" x14ac:dyDescent="0.25">
      <c r="A991" s="6" t="str">
        <f t="shared" si="29"/>
        <v>20438Semana 23</v>
      </c>
      <c r="B991" s="6">
        <v>20438</v>
      </c>
      <c r="C991" s="6" t="s">
        <v>93</v>
      </c>
      <c r="D991" s="6">
        <v>0</v>
      </c>
      <c r="E991" s="6">
        <f t="shared" si="30"/>
        <v>0</v>
      </c>
      <c r="F991" s="6" t="str">
        <f>F990</f>
        <v>Semana 23</v>
      </c>
    </row>
    <row r="992" spans="1:6" x14ac:dyDescent="0.25">
      <c r="A992" s="6" t="str">
        <f t="shared" si="29"/>
        <v>20545Semana 23</v>
      </c>
      <c r="B992" s="6">
        <v>20545</v>
      </c>
      <c r="C992" s="6" t="s">
        <v>99</v>
      </c>
      <c r="D992" s="6">
        <v>12</v>
      </c>
      <c r="E992" s="6">
        <f t="shared" si="30"/>
        <v>4</v>
      </c>
      <c r="F992" s="6" t="s">
        <v>23</v>
      </c>
    </row>
    <row r="993" spans="1:6" x14ac:dyDescent="0.25">
      <c r="A993" s="6" t="str">
        <f t="shared" si="29"/>
        <v>20558Semana 23</v>
      </c>
      <c r="B993" s="6">
        <v>20558</v>
      </c>
      <c r="C993" s="6" t="s">
        <v>102</v>
      </c>
      <c r="D993" s="6">
        <v>8</v>
      </c>
      <c r="E993" s="6">
        <f t="shared" si="30"/>
        <v>6</v>
      </c>
      <c r="F993" s="6" t="s">
        <v>23</v>
      </c>
    </row>
    <row r="994" spans="1:6" x14ac:dyDescent="0.25">
      <c r="A994" s="6" t="str">
        <f t="shared" si="29"/>
        <v>21010Semana 23</v>
      </c>
      <c r="B994" s="6">
        <v>21010</v>
      </c>
      <c r="C994" s="6" t="s">
        <v>40</v>
      </c>
      <c r="D994" s="6">
        <v>29</v>
      </c>
      <c r="E994" s="6">
        <f t="shared" si="30"/>
        <v>9</v>
      </c>
      <c r="F994" s="6" t="s">
        <v>23</v>
      </c>
    </row>
    <row r="995" spans="1:6" x14ac:dyDescent="0.25">
      <c r="A995" s="6" t="str">
        <f t="shared" si="29"/>
        <v>21013Semana 23</v>
      </c>
      <c r="B995" s="6">
        <v>21013</v>
      </c>
      <c r="C995" s="6" t="s">
        <v>42</v>
      </c>
      <c r="D995" s="6">
        <v>23</v>
      </c>
      <c r="E995" s="6">
        <f t="shared" si="30"/>
        <v>5</v>
      </c>
      <c r="F995" s="6" t="s">
        <v>23</v>
      </c>
    </row>
    <row r="996" spans="1:6" x14ac:dyDescent="0.25">
      <c r="A996" s="6" t="str">
        <f t="shared" si="29"/>
        <v>21027Semana 23</v>
      </c>
      <c r="B996" s="6">
        <v>21027</v>
      </c>
      <c r="C996" s="6" t="s">
        <v>43</v>
      </c>
      <c r="D996" s="6">
        <v>1</v>
      </c>
      <c r="E996" s="6">
        <f t="shared" si="30"/>
        <v>0</v>
      </c>
      <c r="F996" s="6" t="s">
        <v>23</v>
      </c>
    </row>
    <row r="997" spans="1:6" x14ac:dyDescent="0.25">
      <c r="A997" s="6" t="str">
        <f t="shared" si="29"/>
        <v>21035Semana 23</v>
      </c>
      <c r="B997" s="6">
        <v>21035</v>
      </c>
      <c r="C997" s="6" t="s">
        <v>48</v>
      </c>
      <c r="D997" s="6">
        <v>22</v>
      </c>
      <c r="E997" s="6">
        <f t="shared" si="30"/>
        <v>4</v>
      </c>
      <c r="F997" s="6" t="s">
        <v>23</v>
      </c>
    </row>
    <row r="998" spans="1:6" x14ac:dyDescent="0.25">
      <c r="A998" s="6" t="str">
        <f t="shared" si="29"/>
        <v>21046Semana 23</v>
      </c>
      <c r="B998" s="6">
        <v>21046</v>
      </c>
      <c r="C998" s="6" t="s">
        <v>44</v>
      </c>
      <c r="D998" s="6">
        <v>5</v>
      </c>
      <c r="E998" s="6">
        <f t="shared" si="30"/>
        <v>0</v>
      </c>
      <c r="F998" s="6" t="s">
        <v>23</v>
      </c>
    </row>
    <row r="999" spans="1:6" x14ac:dyDescent="0.25">
      <c r="A999" s="6" t="str">
        <f t="shared" si="29"/>
        <v>21061Semana 23</v>
      </c>
      <c r="B999" s="6">
        <v>21061</v>
      </c>
      <c r="C999" s="6" t="s">
        <v>51</v>
      </c>
      <c r="D999" s="6">
        <v>0</v>
      </c>
      <c r="E999" s="6">
        <f t="shared" si="30"/>
        <v>0</v>
      </c>
      <c r="F999" s="6" t="s">
        <v>23</v>
      </c>
    </row>
    <row r="1000" spans="1:6" x14ac:dyDescent="0.25">
      <c r="A1000" s="6" t="str">
        <f t="shared" si="29"/>
        <v>21103Semana 23</v>
      </c>
      <c r="B1000" s="6">
        <v>21103</v>
      </c>
      <c r="C1000" s="6" t="s">
        <v>56</v>
      </c>
      <c r="D1000" s="6">
        <v>1</v>
      </c>
      <c r="E1000" s="6">
        <f t="shared" si="30"/>
        <v>0</v>
      </c>
      <c r="F1000" s="6" t="s">
        <v>23</v>
      </c>
    </row>
    <row r="1001" spans="1:6" x14ac:dyDescent="0.25">
      <c r="A1001" s="6" t="str">
        <f t="shared" si="29"/>
        <v>21120Semana 23</v>
      </c>
      <c r="B1001" s="6">
        <v>21120</v>
      </c>
      <c r="C1001" s="6" t="s">
        <v>58</v>
      </c>
      <c r="D1001" s="6">
        <v>3</v>
      </c>
      <c r="E1001" s="6">
        <f t="shared" si="30"/>
        <v>0</v>
      </c>
      <c r="F1001" s="6" t="s">
        <v>23</v>
      </c>
    </row>
    <row r="1002" spans="1:6" x14ac:dyDescent="0.25">
      <c r="A1002" s="6" t="str">
        <f t="shared" si="29"/>
        <v>21124Semana 23</v>
      </c>
      <c r="B1002" s="6">
        <v>21124</v>
      </c>
      <c r="C1002" s="6" t="s">
        <v>63</v>
      </c>
      <c r="D1002" s="6">
        <v>12</v>
      </c>
      <c r="E1002" s="6">
        <f t="shared" si="30"/>
        <v>2</v>
      </c>
      <c r="F1002" s="6" t="s">
        <v>23</v>
      </c>
    </row>
    <row r="1003" spans="1:6" x14ac:dyDescent="0.25">
      <c r="A1003" s="6" t="str">
        <f t="shared" si="29"/>
        <v>21129Semana 23</v>
      </c>
      <c r="B1003" s="6">
        <v>21129</v>
      </c>
      <c r="C1003" s="6" t="s">
        <v>65</v>
      </c>
      <c r="D1003" s="6">
        <v>3</v>
      </c>
      <c r="E1003" s="6">
        <f t="shared" si="30"/>
        <v>1</v>
      </c>
      <c r="F1003" s="6" t="s">
        <v>23</v>
      </c>
    </row>
    <row r="1004" spans="1:6" x14ac:dyDescent="0.25">
      <c r="A1004" s="6" t="str">
        <f t="shared" si="29"/>
        <v>21145Semana 23</v>
      </c>
      <c r="B1004" s="6">
        <v>21145</v>
      </c>
      <c r="C1004" s="6" t="s">
        <v>82</v>
      </c>
      <c r="D1004" s="6">
        <v>3</v>
      </c>
      <c r="E1004" s="6">
        <f t="shared" si="30"/>
        <v>1</v>
      </c>
      <c r="F1004" s="6" t="s">
        <v>23</v>
      </c>
    </row>
    <row r="1005" spans="1:6" x14ac:dyDescent="0.25">
      <c r="A1005" s="6" t="str">
        <f t="shared" si="29"/>
        <v>21149Semana 23</v>
      </c>
      <c r="B1005" s="6">
        <v>21149</v>
      </c>
      <c r="C1005" s="6" t="s">
        <v>94</v>
      </c>
      <c r="D1005" s="6">
        <v>6</v>
      </c>
      <c r="E1005" s="6">
        <f t="shared" si="30"/>
        <v>2</v>
      </c>
      <c r="F1005" s="6" t="s">
        <v>23</v>
      </c>
    </row>
    <row r="1006" spans="1:6" x14ac:dyDescent="0.25">
      <c r="A1006" s="6" t="str">
        <f t="shared" si="29"/>
        <v>21156Semana 23</v>
      </c>
      <c r="B1006" s="6">
        <v>21156</v>
      </c>
      <c r="C1006" s="6" t="s">
        <v>98</v>
      </c>
      <c r="D1006" s="6">
        <v>446</v>
      </c>
      <c r="E1006" s="6">
        <f t="shared" ref="E1006:E1069" si="31">D1006-D962</f>
        <v>81</v>
      </c>
      <c r="F1006" s="6" t="s">
        <v>23</v>
      </c>
    </row>
    <row r="1007" spans="1:6" x14ac:dyDescent="0.25">
      <c r="A1007" s="6" t="str">
        <f t="shared" si="29"/>
        <v>21161Semana 23</v>
      </c>
      <c r="B1007" s="6">
        <v>21161</v>
      </c>
      <c r="C1007" s="6" t="s">
        <v>100</v>
      </c>
      <c r="D1007" s="6">
        <v>14</v>
      </c>
      <c r="E1007" s="6">
        <f t="shared" si="31"/>
        <v>2</v>
      </c>
      <c r="F1007" s="6" t="s">
        <v>23</v>
      </c>
    </row>
    <row r="1008" spans="1:6" x14ac:dyDescent="0.25">
      <c r="A1008" s="6" t="str">
        <f t="shared" si="29"/>
        <v>21177Semana 23</v>
      </c>
      <c r="B1008" s="6">
        <v>21177</v>
      </c>
      <c r="C1008" s="6" t="s">
        <v>101</v>
      </c>
      <c r="D1008" s="6">
        <v>19</v>
      </c>
      <c r="E1008" s="6">
        <f t="shared" si="31"/>
        <v>4</v>
      </c>
      <c r="F1008" s="6" t="s">
        <v>23</v>
      </c>
    </row>
    <row r="1009" spans="1:6" x14ac:dyDescent="0.25">
      <c r="A1009" s="6" t="str">
        <f t="shared" ref="A1009:A1075" si="32">B1009&amp;F1009</f>
        <v>21195Semana 23</v>
      </c>
      <c r="B1009" s="6">
        <v>21195</v>
      </c>
      <c r="C1009" s="6" t="s">
        <v>103</v>
      </c>
      <c r="D1009" s="6">
        <v>1</v>
      </c>
      <c r="E1009" s="6">
        <f t="shared" si="31"/>
        <v>0</v>
      </c>
      <c r="F1009" s="6" t="s">
        <v>23</v>
      </c>
    </row>
    <row r="1010" spans="1:6" x14ac:dyDescent="0.25">
      <c r="A1010" s="6" t="str">
        <f t="shared" si="32"/>
        <v>21205Semana 23</v>
      </c>
      <c r="B1010" s="6">
        <v>21205</v>
      </c>
      <c r="C1010" s="6" t="s">
        <v>104</v>
      </c>
      <c r="D1010" s="6">
        <v>6</v>
      </c>
      <c r="E1010" s="6">
        <f t="shared" si="31"/>
        <v>1</v>
      </c>
      <c r="F1010" s="6" t="s">
        <v>23</v>
      </c>
    </row>
    <row r="1011" spans="1:6" x14ac:dyDescent="0.25">
      <c r="A1011" s="6" t="str">
        <f t="shared" si="32"/>
        <v>21209Semana 23</v>
      </c>
      <c r="B1011" s="6">
        <v>21209</v>
      </c>
      <c r="C1011" s="6" t="s">
        <v>105</v>
      </c>
      <c r="D1011" s="6">
        <v>2</v>
      </c>
      <c r="E1011" s="6">
        <f t="shared" si="31"/>
        <v>0</v>
      </c>
      <c r="F1011" s="6" t="s">
        <v>23</v>
      </c>
    </row>
    <row r="1012" spans="1:6" x14ac:dyDescent="0.25">
      <c r="A1012" s="6" t="str">
        <f t="shared" si="32"/>
        <v>21214Semana 23</v>
      </c>
      <c r="B1012" s="6">
        <v>21214</v>
      </c>
      <c r="C1012" s="6" t="s">
        <v>106</v>
      </c>
      <c r="D1012" s="6">
        <v>25</v>
      </c>
      <c r="E1012" s="6">
        <f t="shared" si="31"/>
        <v>2</v>
      </c>
      <c r="F1012" s="6" t="s">
        <v>23</v>
      </c>
    </row>
    <row r="1013" spans="1:6" x14ac:dyDescent="0.25">
      <c r="A1013" s="6" t="str">
        <f t="shared" si="32"/>
        <v>21217Semana 23</v>
      </c>
      <c r="B1013" s="6">
        <v>21217</v>
      </c>
      <c r="C1013" s="6" t="s">
        <v>107</v>
      </c>
      <c r="D1013" s="6">
        <v>2</v>
      </c>
      <c r="E1013" s="6">
        <f t="shared" si="31"/>
        <v>0</v>
      </c>
      <c r="F1013" s="6" t="s">
        <v>23</v>
      </c>
    </row>
    <row r="1014" spans="1:6" x14ac:dyDescent="0.25">
      <c r="A1014" s="3" t="str">
        <f t="shared" si="32"/>
        <v>20024Semana 24</v>
      </c>
      <c r="B1014" s="3">
        <v>20024</v>
      </c>
      <c r="C1014" s="3" t="s">
        <v>50</v>
      </c>
      <c r="D1014" s="3">
        <v>1</v>
      </c>
      <c r="E1014" s="3">
        <f t="shared" si="31"/>
        <v>0</v>
      </c>
      <c r="F1014" s="3" t="s">
        <v>24</v>
      </c>
    </row>
    <row r="1015" spans="1:6" x14ac:dyDescent="0.25">
      <c r="A1015" s="3" t="str">
        <f t="shared" si="32"/>
        <v>20027Semana 24</v>
      </c>
      <c r="B1015" s="3">
        <v>20027</v>
      </c>
      <c r="C1015" s="3" t="s">
        <v>46</v>
      </c>
      <c r="D1015" s="3">
        <v>2</v>
      </c>
      <c r="E1015" s="3">
        <f t="shared" si="31"/>
        <v>1</v>
      </c>
      <c r="F1015" s="3" t="s">
        <v>24</v>
      </c>
    </row>
    <row r="1016" spans="1:6" x14ac:dyDescent="0.25">
      <c r="A1016" s="3" t="str">
        <f t="shared" si="32"/>
        <v>20029Semana 24</v>
      </c>
      <c r="B1016" s="3">
        <v>20029</v>
      </c>
      <c r="C1016" s="3" t="s">
        <v>52</v>
      </c>
      <c r="D1016" s="3">
        <v>1</v>
      </c>
      <c r="E1016" s="3">
        <f t="shared" si="31"/>
        <v>0</v>
      </c>
      <c r="F1016" s="3" t="s">
        <v>24</v>
      </c>
    </row>
    <row r="1017" spans="1:6" x14ac:dyDescent="0.25">
      <c r="A1017" s="3" t="str">
        <f t="shared" si="32"/>
        <v>20041Semana 24</v>
      </c>
      <c r="B1017" s="3">
        <v>20041</v>
      </c>
      <c r="C1017" s="3" t="s">
        <v>54</v>
      </c>
      <c r="D1017" s="3">
        <v>22</v>
      </c>
      <c r="E1017" s="3">
        <f t="shared" si="31"/>
        <v>10</v>
      </c>
      <c r="F1017" s="3" t="s">
        <v>24</v>
      </c>
    </row>
    <row r="1018" spans="1:6" x14ac:dyDescent="0.25">
      <c r="A1018" s="3" t="str">
        <f t="shared" si="32"/>
        <v>20058Semana 24</v>
      </c>
      <c r="B1018" s="3">
        <v>20058</v>
      </c>
      <c r="C1018" s="3" t="s">
        <v>55</v>
      </c>
      <c r="D1018" s="3">
        <v>1</v>
      </c>
      <c r="E1018" s="3">
        <f t="shared" si="31"/>
        <v>1</v>
      </c>
      <c r="F1018" s="3" t="s">
        <v>24</v>
      </c>
    </row>
    <row r="1019" spans="1:6" x14ac:dyDescent="0.25">
      <c r="A1019" s="3" t="str">
        <f t="shared" si="32"/>
        <v>20098Semana 24</v>
      </c>
      <c r="B1019" s="3">
        <v>20098</v>
      </c>
      <c r="C1019" s="3" t="s">
        <v>57</v>
      </c>
      <c r="D1019" s="3">
        <v>0</v>
      </c>
      <c r="E1019" s="3">
        <f t="shared" si="31"/>
        <v>0</v>
      </c>
      <c r="F1019" s="3" t="s">
        <v>24</v>
      </c>
    </row>
    <row r="1020" spans="1:6" x14ac:dyDescent="0.25">
      <c r="A1020" s="3" t="str">
        <f t="shared" si="32"/>
        <v>20109Semana 24</v>
      </c>
      <c r="B1020" s="3">
        <v>20109</v>
      </c>
      <c r="C1020" s="3" t="s">
        <v>59</v>
      </c>
      <c r="D1020" s="3">
        <v>1</v>
      </c>
      <c r="E1020" s="3">
        <f t="shared" si="31"/>
        <v>0</v>
      </c>
      <c r="F1020" s="3" t="s">
        <v>24</v>
      </c>
    </row>
    <row r="1021" spans="1:6" x14ac:dyDescent="0.25">
      <c r="A1021" s="3" t="str">
        <f t="shared" si="32"/>
        <v>20116Semana 24</v>
      </c>
      <c r="B1021" s="3">
        <v>20116</v>
      </c>
      <c r="C1021" s="3" t="s">
        <v>60</v>
      </c>
      <c r="D1021" s="3">
        <v>0</v>
      </c>
      <c r="E1021" s="3">
        <f t="shared" si="31"/>
        <v>0</v>
      </c>
      <c r="F1021" s="3" t="s">
        <v>24</v>
      </c>
    </row>
    <row r="1022" spans="1:6" x14ac:dyDescent="0.25">
      <c r="A1022" s="3" t="str">
        <f t="shared" si="32"/>
        <v>20163Semana 24</v>
      </c>
      <c r="B1022" s="3">
        <v>20163</v>
      </c>
      <c r="C1022" s="3" t="s">
        <v>64</v>
      </c>
      <c r="D1022" s="3">
        <v>2</v>
      </c>
      <c r="E1022" s="3">
        <f t="shared" si="31"/>
        <v>1</v>
      </c>
      <c r="F1022" s="3" t="s">
        <v>24</v>
      </c>
    </row>
    <row r="1023" spans="1:6" x14ac:dyDescent="0.25">
      <c r="A1023" s="3" t="str">
        <f t="shared" si="32"/>
        <v>20171Semana 24</v>
      </c>
      <c r="B1023" s="3">
        <v>20171</v>
      </c>
      <c r="C1023" s="3" t="s">
        <v>66</v>
      </c>
      <c r="D1023" s="3">
        <v>5</v>
      </c>
      <c r="E1023" s="3">
        <f t="shared" si="31"/>
        <v>1</v>
      </c>
      <c r="F1023" s="3" t="s">
        <v>24</v>
      </c>
    </row>
    <row r="1024" spans="1:6" x14ac:dyDescent="0.25">
      <c r="A1024" s="3" t="str">
        <f t="shared" si="32"/>
        <v>20177Semana 24</v>
      </c>
      <c r="B1024" s="3">
        <v>20177</v>
      </c>
      <c r="C1024" s="3" t="s">
        <v>67</v>
      </c>
      <c r="D1024" s="3">
        <v>73</v>
      </c>
      <c r="E1024" s="3">
        <f t="shared" si="31"/>
        <v>2</v>
      </c>
      <c r="F1024" s="3" t="s">
        <v>24</v>
      </c>
    </row>
    <row r="1025" spans="1:6" x14ac:dyDescent="0.25">
      <c r="A1025" s="3" t="str">
        <f t="shared" si="32"/>
        <v>20206Semana 24</v>
      </c>
      <c r="B1025" s="3">
        <v>20206</v>
      </c>
      <c r="C1025" s="3" t="s">
        <v>70</v>
      </c>
      <c r="D1025" s="3">
        <v>6</v>
      </c>
      <c r="E1025" s="3">
        <f t="shared" si="31"/>
        <v>1</v>
      </c>
      <c r="F1025" s="3" t="s">
        <v>24</v>
      </c>
    </row>
    <row r="1026" spans="1:6" x14ac:dyDescent="0.25">
      <c r="A1026" s="3" t="str">
        <f t="shared" si="32"/>
        <v>20234Semana 24</v>
      </c>
      <c r="B1026" s="3">
        <v>20234</v>
      </c>
      <c r="C1026" s="3" t="s">
        <v>73</v>
      </c>
      <c r="D1026" s="3">
        <v>1</v>
      </c>
      <c r="E1026" s="3">
        <f t="shared" si="31"/>
        <v>0</v>
      </c>
      <c r="F1026" s="3" t="s">
        <v>24</v>
      </c>
    </row>
    <row r="1027" spans="1:6" x14ac:dyDescent="0.25">
      <c r="A1027" s="3" t="str">
        <f t="shared" si="32"/>
        <v>20244Semana 24</v>
      </c>
      <c r="B1027" s="3">
        <v>20244</v>
      </c>
      <c r="C1027" s="3" t="s">
        <v>74</v>
      </c>
      <c r="D1027" s="3">
        <v>3</v>
      </c>
      <c r="E1027" s="3">
        <f t="shared" si="31"/>
        <v>1</v>
      </c>
      <c r="F1027" s="3" t="s">
        <v>24</v>
      </c>
    </row>
    <row r="1028" spans="1:6" x14ac:dyDescent="0.25">
      <c r="A1028" s="3" t="str">
        <f t="shared" si="32"/>
        <v>20249Semana 24</v>
      </c>
      <c r="B1028" s="3">
        <v>20249</v>
      </c>
      <c r="C1028" s="3" t="s">
        <v>75</v>
      </c>
      <c r="D1028" s="3">
        <v>0</v>
      </c>
      <c r="E1028" s="3">
        <f t="shared" si="31"/>
        <v>0</v>
      </c>
      <c r="F1028" s="3" t="s">
        <v>24</v>
      </c>
    </row>
    <row r="1029" spans="1:6" x14ac:dyDescent="0.25">
      <c r="A1029" s="3" t="str">
        <f t="shared" si="32"/>
        <v>20326Semana 24</v>
      </c>
      <c r="B1029" s="3">
        <v>20326</v>
      </c>
      <c r="C1029" s="3" t="s">
        <v>80</v>
      </c>
      <c r="D1029" s="3">
        <v>1</v>
      </c>
      <c r="E1029" s="3">
        <f t="shared" si="31"/>
        <v>0</v>
      </c>
      <c r="F1029" s="3" t="s">
        <v>24</v>
      </c>
    </row>
    <row r="1030" spans="1:6" x14ac:dyDescent="0.25">
      <c r="A1030" s="3" t="str">
        <f t="shared" si="32"/>
        <v>20374Semana 24</v>
      </c>
      <c r="B1030" s="3">
        <v>20374</v>
      </c>
      <c r="C1030" s="3" t="s">
        <v>85</v>
      </c>
      <c r="D1030" s="3">
        <v>0</v>
      </c>
      <c r="E1030" s="3">
        <f t="shared" si="31"/>
        <v>0</v>
      </c>
      <c r="F1030" s="3" t="str">
        <f>F1029</f>
        <v>Semana 24</v>
      </c>
    </row>
    <row r="1031" spans="1:6" x14ac:dyDescent="0.25">
      <c r="A1031" s="3" t="str">
        <f t="shared" si="32"/>
        <v>20406Semana 24</v>
      </c>
      <c r="B1031" s="3">
        <v>20406</v>
      </c>
      <c r="C1031" s="3" t="s">
        <v>86</v>
      </c>
      <c r="D1031" s="3">
        <v>2</v>
      </c>
      <c r="E1031" s="3">
        <f t="shared" si="31"/>
        <v>2</v>
      </c>
      <c r="F1031" s="3" t="s">
        <v>24</v>
      </c>
    </row>
    <row r="1032" spans="1:6" x14ac:dyDescent="0.25">
      <c r="A1032" s="3" t="str">
        <f t="shared" si="32"/>
        <v>20425Semana 24</v>
      </c>
      <c r="B1032" s="3">
        <v>20425</v>
      </c>
      <c r="C1032" s="3" t="s">
        <v>89</v>
      </c>
      <c r="D1032" s="3">
        <v>2</v>
      </c>
      <c r="E1032" s="3">
        <f t="shared" si="31"/>
        <v>0</v>
      </c>
      <c r="F1032" s="3" t="s">
        <v>24</v>
      </c>
    </row>
    <row r="1033" spans="1:6" x14ac:dyDescent="0.25">
      <c r="A1033" s="3" t="str">
        <f t="shared" si="32"/>
        <v>20431Semana 24</v>
      </c>
      <c r="B1033" s="3">
        <v>20431</v>
      </c>
      <c r="C1033" s="3" t="s">
        <v>90</v>
      </c>
      <c r="D1033" s="3">
        <v>3</v>
      </c>
      <c r="E1033" s="3">
        <f t="shared" si="31"/>
        <v>0</v>
      </c>
      <c r="F1033" s="3" t="s">
        <v>24</v>
      </c>
    </row>
    <row r="1034" spans="1:6" x14ac:dyDescent="0.25">
      <c r="A1034" s="3" t="str">
        <f t="shared" si="32"/>
        <v>20434Semana 24</v>
      </c>
      <c r="B1034" s="3">
        <v>20434</v>
      </c>
      <c r="C1034" s="3" t="s">
        <v>91</v>
      </c>
      <c r="D1034" s="3">
        <v>2</v>
      </c>
      <c r="E1034" s="3">
        <f t="shared" si="31"/>
        <v>0</v>
      </c>
      <c r="F1034" s="3" t="s">
        <v>24</v>
      </c>
    </row>
    <row r="1035" spans="1:6" x14ac:dyDescent="0.25">
      <c r="A1035" s="3" t="str">
        <f t="shared" si="32"/>
        <v>20438Semana 24</v>
      </c>
      <c r="B1035" s="3">
        <v>20438</v>
      </c>
      <c r="C1035" s="3" t="s">
        <v>93</v>
      </c>
      <c r="D1035" s="3">
        <v>0</v>
      </c>
      <c r="E1035" s="3">
        <f t="shared" si="31"/>
        <v>0</v>
      </c>
      <c r="F1035" s="3" t="str">
        <f>F1034</f>
        <v>Semana 24</v>
      </c>
    </row>
    <row r="1036" spans="1:6" x14ac:dyDescent="0.25">
      <c r="A1036" s="3" t="str">
        <f t="shared" si="32"/>
        <v>20545Semana 24</v>
      </c>
      <c r="B1036" s="3">
        <v>20545</v>
      </c>
      <c r="C1036" s="3" t="s">
        <v>99</v>
      </c>
      <c r="D1036" s="3">
        <v>21</v>
      </c>
      <c r="E1036" s="3">
        <f t="shared" si="31"/>
        <v>9</v>
      </c>
      <c r="F1036" s="3" t="s">
        <v>24</v>
      </c>
    </row>
    <row r="1037" spans="1:6" x14ac:dyDescent="0.25">
      <c r="A1037" s="3" t="str">
        <f t="shared" si="32"/>
        <v>20558Semana 24</v>
      </c>
      <c r="B1037" s="3">
        <v>20558</v>
      </c>
      <c r="C1037" s="3" t="s">
        <v>102</v>
      </c>
      <c r="D1037" s="3">
        <v>8</v>
      </c>
      <c r="E1037" s="3">
        <f t="shared" si="31"/>
        <v>0</v>
      </c>
      <c r="F1037" s="3" t="s">
        <v>24</v>
      </c>
    </row>
    <row r="1038" spans="1:6" x14ac:dyDescent="0.25">
      <c r="A1038" s="3" t="str">
        <f t="shared" si="32"/>
        <v>21010Semana 24</v>
      </c>
      <c r="B1038" s="3">
        <v>21010</v>
      </c>
      <c r="C1038" s="3" t="s">
        <v>40</v>
      </c>
      <c r="D1038" s="3">
        <v>39</v>
      </c>
      <c r="E1038" s="3">
        <f t="shared" si="31"/>
        <v>10</v>
      </c>
      <c r="F1038" s="3" t="s">
        <v>24</v>
      </c>
    </row>
    <row r="1039" spans="1:6" x14ac:dyDescent="0.25">
      <c r="A1039" s="3" t="str">
        <f t="shared" si="32"/>
        <v>21013Semana 24</v>
      </c>
      <c r="B1039" s="3">
        <v>21013</v>
      </c>
      <c r="C1039" s="3" t="s">
        <v>42</v>
      </c>
      <c r="D1039" s="3">
        <v>25</v>
      </c>
      <c r="E1039" s="3">
        <f t="shared" si="31"/>
        <v>2</v>
      </c>
      <c r="F1039" s="3" t="s">
        <v>24</v>
      </c>
    </row>
    <row r="1040" spans="1:6" x14ac:dyDescent="0.25">
      <c r="A1040" s="3" t="str">
        <f t="shared" si="32"/>
        <v>21027Semana 24</v>
      </c>
      <c r="B1040" s="3">
        <v>21027</v>
      </c>
      <c r="C1040" s="3" t="s">
        <v>43</v>
      </c>
      <c r="D1040" s="3">
        <v>2</v>
      </c>
      <c r="E1040" s="3">
        <f t="shared" si="31"/>
        <v>1</v>
      </c>
      <c r="F1040" s="3" t="s">
        <v>24</v>
      </c>
    </row>
    <row r="1041" spans="1:6" x14ac:dyDescent="0.25">
      <c r="A1041" s="3" t="str">
        <f t="shared" si="32"/>
        <v>21035Semana 24</v>
      </c>
      <c r="B1041" s="3">
        <v>21035</v>
      </c>
      <c r="C1041" s="3" t="s">
        <v>48</v>
      </c>
      <c r="D1041" s="3">
        <v>22</v>
      </c>
      <c r="E1041" s="3">
        <f t="shared" si="31"/>
        <v>0</v>
      </c>
      <c r="F1041" s="3" t="s">
        <v>24</v>
      </c>
    </row>
    <row r="1042" spans="1:6" x14ac:dyDescent="0.25">
      <c r="A1042" s="3" t="str">
        <f t="shared" si="32"/>
        <v>21046Semana 24</v>
      </c>
      <c r="B1042" s="3">
        <v>21046</v>
      </c>
      <c r="C1042" s="3" t="s">
        <v>44</v>
      </c>
      <c r="D1042" s="3">
        <v>5</v>
      </c>
      <c r="E1042" s="3">
        <f t="shared" si="31"/>
        <v>0</v>
      </c>
      <c r="F1042" s="3" t="s">
        <v>24</v>
      </c>
    </row>
    <row r="1043" spans="1:6" x14ac:dyDescent="0.25">
      <c r="A1043" s="3" t="str">
        <f t="shared" si="32"/>
        <v>21061Semana 24</v>
      </c>
      <c r="B1043" s="3">
        <v>21061</v>
      </c>
      <c r="C1043" s="3" t="s">
        <v>51</v>
      </c>
      <c r="D1043" s="3">
        <v>0</v>
      </c>
      <c r="E1043" s="3">
        <f t="shared" si="31"/>
        <v>0</v>
      </c>
      <c r="F1043" s="3" t="s">
        <v>24</v>
      </c>
    </row>
    <row r="1044" spans="1:6" x14ac:dyDescent="0.25">
      <c r="A1044" s="3" t="str">
        <f t="shared" si="32"/>
        <v>21103Semana 24</v>
      </c>
      <c r="B1044" s="3">
        <v>21103</v>
      </c>
      <c r="C1044" s="3" t="s">
        <v>56</v>
      </c>
      <c r="D1044" s="3">
        <v>1</v>
      </c>
      <c r="E1044" s="3">
        <f t="shared" si="31"/>
        <v>0</v>
      </c>
      <c r="F1044" s="3" t="s">
        <v>24</v>
      </c>
    </row>
    <row r="1045" spans="1:6" x14ac:dyDescent="0.25">
      <c r="A1045" s="3" t="str">
        <f t="shared" si="32"/>
        <v>21120Semana 24</v>
      </c>
      <c r="B1045" s="3">
        <v>21120</v>
      </c>
      <c r="C1045" s="3" t="s">
        <v>58</v>
      </c>
      <c r="D1045" s="3">
        <v>4</v>
      </c>
      <c r="E1045" s="3">
        <f t="shared" si="31"/>
        <v>1</v>
      </c>
      <c r="F1045" s="3" t="s">
        <v>24</v>
      </c>
    </row>
    <row r="1046" spans="1:6" x14ac:dyDescent="0.25">
      <c r="A1046" s="3" t="str">
        <f t="shared" si="32"/>
        <v>21124Semana 24</v>
      </c>
      <c r="B1046" s="3">
        <v>21124</v>
      </c>
      <c r="C1046" s="3" t="s">
        <v>63</v>
      </c>
      <c r="D1046" s="3">
        <v>15</v>
      </c>
      <c r="E1046" s="3">
        <f t="shared" si="31"/>
        <v>3</v>
      </c>
      <c r="F1046" s="3" t="s">
        <v>24</v>
      </c>
    </row>
    <row r="1047" spans="1:6" x14ac:dyDescent="0.25">
      <c r="A1047" s="3" t="str">
        <f t="shared" si="32"/>
        <v>21129Semana 24</v>
      </c>
      <c r="B1047" s="3">
        <v>21129</v>
      </c>
      <c r="C1047" s="3" t="s">
        <v>65</v>
      </c>
      <c r="D1047" s="3">
        <v>3</v>
      </c>
      <c r="E1047" s="3">
        <f t="shared" si="31"/>
        <v>0</v>
      </c>
      <c r="F1047" s="3" t="s">
        <v>24</v>
      </c>
    </row>
    <row r="1048" spans="1:6" x14ac:dyDescent="0.25">
      <c r="A1048" s="3" t="str">
        <f t="shared" si="32"/>
        <v>21145Semana 24</v>
      </c>
      <c r="B1048" s="3">
        <v>21145</v>
      </c>
      <c r="C1048" s="3" t="s">
        <v>82</v>
      </c>
      <c r="D1048" s="3">
        <v>3</v>
      </c>
      <c r="E1048" s="3">
        <f t="shared" si="31"/>
        <v>0</v>
      </c>
      <c r="F1048" s="3" t="s">
        <v>24</v>
      </c>
    </row>
    <row r="1049" spans="1:6" x14ac:dyDescent="0.25">
      <c r="A1049" s="3" t="str">
        <f t="shared" si="32"/>
        <v>21149Semana 24</v>
      </c>
      <c r="B1049" s="3">
        <v>21149</v>
      </c>
      <c r="C1049" s="3" t="s">
        <v>94</v>
      </c>
      <c r="D1049" s="3">
        <v>7</v>
      </c>
      <c r="E1049" s="3">
        <f t="shared" si="31"/>
        <v>1</v>
      </c>
      <c r="F1049" s="3" t="s">
        <v>24</v>
      </c>
    </row>
    <row r="1050" spans="1:6" x14ac:dyDescent="0.25">
      <c r="A1050" s="3" t="str">
        <f t="shared" si="32"/>
        <v>21156Semana 24</v>
      </c>
      <c r="B1050" s="3">
        <v>21156</v>
      </c>
      <c r="C1050" s="3" t="s">
        <v>98</v>
      </c>
      <c r="D1050" s="3">
        <v>570</v>
      </c>
      <c r="E1050" s="3">
        <f t="shared" si="31"/>
        <v>124</v>
      </c>
      <c r="F1050" s="3" t="s">
        <v>24</v>
      </c>
    </row>
    <row r="1051" spans="1:6" x14ac:dyDescent="0.25">
      <c r="A1051" s="3" t="str">
        <f t="shared" si="32"/>
        <v>21161Semana 24</v>
      </c>
      <c r="B1051" s="3">
        <v>21161</v>
      </c>
      <c r="C1051" s="3" t="s">
        <v>100</v>
      </c>
      <c r="D1051" s="3">
        <v>15</v>
      </c>
      <c r="E1051" s="3">
        <f t="shared" si="31"/>
        <v>1</v>
      </c>
      <c r="F1051" s="3" t="s">
        <v>24</v>
      </c>
    </row>
    <row r="1052" spans="1:6" x14ac:dyDescent="0.25">
      <c r="A1052" s="3" t="str">
        <f t="shared" si="32"/>
        <v>21177Semana 24</v>
      </c>
      <c r="B1052" s="3">
        <v>21177</v>
      </c>
      <c r="C1052" s="3" t="s">
        <v>101</v>
      </c>
      <c r="D1052" s="3">
        <v>27</v>
      </c>
      <c r="E1052" s="3">
        <f t="shared" si="31"/>
        <v>8</v>
      </c>
      <c r="F1052" s="3" t="s">
        <v>24</v>
      </c>
    </row>
    <row r="1053" spans="1:6" x14ac:dyDescent="0.25">
      <c r="A1053" s="3" t="str">
        <f t="shared" si="32"/>
        <v>21195Semana 24</v>
      </c>
      <c r="B1053" s="3">
        <v>21195</v>
      </c>
      <c r="C1053" s="3" t="s">
        <v>103</v>
      </c>
      <c r="D1053" s="3">
        <v>1</v>
      </c>
      <c r="E1053" s="3">
        <f t="shared" si="31"/>
        <v>0</v>
      </c>
      <c r="F1053" s="3" t="s">
        <v>24</v>
      </c>
    </row>
    <row r="1054" spans="1:6" x14ac:dyDescent="0.25">
      <c r="A1054" s="3" t="str">
        <f t="shared" si="32"/>
        <v>21205Semana 24</v>
      </c>
      <c r="B1054" s="3">
        <v>21205</v>
      </c>
      <c r="C1054" s="3" t="s">
        <v>104</v>
      </c>
      <c r="D1054" s="3">
        <v>7</v>
      </c>
      <c r="E1054" s="3">
        <f t="shared" si="31"/>
        <v>1</v>
      </c>
      <c r="F1054" s="3" t="s">
        <v>24</v>
      </c>
    </row>
    <row r="1055" spans="1:6" x14ac:dyDescent="0.25">
      <c r="A1055" s="3" t="str">
        <f t="shared" si="32"/>
        <v>21209Semana 24</v>
      </c>
      <c r="B1055" s="3">
        <v>21209</v>
      </c>
      <c r="C1055" s="3" t="s">
        <v>105</v>
      </c>
      <c r="D1055" s="3">
        <v>3</v>
      </c>
      <c r="E1055" s="3">
        <f t="shared" si="31"/>
        <v>1</v>
      </c>
      <c r="F1055" s="3" t="s">
        <v>24</v>
      </c>
    </row>
    <row r="1056" spans="1:6" x14ac:dyDescent="0.25">
      <c r="A1056" s="3" t="str">
        <f t="shared" si="32"/>
        <v>21214Semana 24</v>
      </c>
      <c r="B1056" s="3">
        <v>21214</v>
      </c>
      <c r="C1056" s="3" t="s">
        <v>106</v>
      </c>
      <c r="D1056" s="3">
        <v>26</v>
      </c>
      <c r="E1056" s="3">
        <f t="shared" si="31"/>
        <v>1</v>
      </c>
      <c r="F1056" s="3" t="s">
        <v>24</v>
      </c>
    </row>
    <row r="1057" spans="1:6" x14ac:dyDescent="0.25">
      <c r="A1057" s="3" t="str">
        <f t="shared" si="32"/>
        <v>21217Semana 24</v>
      </c>
      <c r="B1057" s="3">
        <v>21217</v>
      </c>
      <c r="C1057" s="3" t="s">
        <v>107</v>
      </c>
      <c r="D1057" s="3">
        <v>2</v>
      </c>
      <c r="E1057" s="3">
        <f t="shared" si="31"/>
        <v>0</v>
      </c>
      <c r="F1057" s="3" t="s">
        <v>24</v>
      </c>
    </row>
    <row r="1058" spans="1:6" x14ac:dyDescent="0.25">
      <c r="A1058" s="6" t="str">
        <f t="shared" si="32"/>
        <v>20024Semana 25</v>
      </c>
      <c r="B1058" s="6">
        <v>20024</v>
      </c>
      <c r="C1058" s="6" t="s">
        <v>50</v>
      </c>
      <c r="D1058" s="6">
        <v>1</v>
      </c>
      <c r="E1058" s="6">
        <f t="shared" si="31"/>
        <v>0</v>
      </c>
      <c r="F1058" s="6" t="s">
        <v>25</v>
      </c>
    </row>
    <row r="1059" spans="1:6" x14ac:dyDescent="0.25">
      <c r="A1059" s="6" t="str">
        <f t="shared" si="32"/>
        <v>20027Semana 25</v>
      </c>
      <c r="B1059" s="6">
        <v>20027</v>
      </c>
      <c r="C1059" s="6" t="s">
        <v>46</v>
      </c>
      <c r="D1059" s="6">
        <v>2</v>
      </c>
      <c r="E1059" s="6">
        <f t="shared" si="31"/>
        <v>0</v>
      </c>
      <c r="F1059" s="6" t="s">
        <v>25</v>
      </c>
    </row>
    <row r="1060" spans="1:6" x14ac:dyDescent="0.25">
      <c r="A1060" s="6" t="str">
        <f t="shared" si="32"/>
        <v>20029Semana 25</v>
      </c>
      <c r="B1060" s="6">
        <v>20029</v>
      </c>
      <c r="C1060" s="6" t="s">
        <v>52</v>
      </c>
      <c r="D1060" s="6">
        <v>1</v>
      </c>
      <c r="E1060" s="6">
        <f t="shared" si="31"/>
        <v>0</v>
      </c>
      <c r="F1060" s="6" t="s">
        <v>25</v>
      </c>
    </row>
    <row r="1061" spans="1:6" x14ac:dyDescent="0.25">
      <c r="A1061" s="6" t="str">
        <f t="shared" si="32"/>
        <v>20041Semana 25</v>
      </c>
      <c r="B1061" s="6">
        <v>20041</v>
      </c>
      <c r="C1061" s="6" t="s">
        <v>54</v>
      </c>
      <c r="D1061" s="6">
        <v>24</v>
      </c>
      <c r="E1061" s="6">
        <f t="shared" si="31"/>
        <v>2</v>
      </c>
      <c r="F1061" s="6" t="s">
        <v>25</v>
      </c>
    </row>
    <row r="1062" spans="1:6" x14ac:dyDescent="0.25">
      <c r="A1062" s="6" t="str">
        <f t="shared" si="32"/>
        <v>20058Semana 25</v>
      </c>
      <c r="B1062" s="6">
        <v>20058</v>
      </c>
      <c r="C1062" s="6" t="s">
        <v>55</v>
      </c>
      <c r="D1062" s="6">
        <v>1</v>
      </c>
      <c r="E1062" s="6">
        <f t="shared" si="31"/>
        <v>0</v>
      </c>
      <c r="F1062" s="6" t="s">
        <v>25</v>
      </c>
    </row>
    <row r="1063" spans="1:6" x14ac:dyDescent="0.25">
      <c r="A1063" s="6" t="str">
        <f t="shared" si="32"/>
        <v>20098Semana 25</v>
      </c>
      <c r="B1063" s="6">
        <v>20098</v>
      </c>
      <c r="C1063" s="6" t="s">
        <v>57</v>
      </c>
      <c r="D1063" s="6">
        <v>0</v>
      </c>
      <c r="E1063" s="6">
        <f t="shared" si="31"/>
        <v>0</v>
      </c>
      <c r="F1063" s="6" t="s">
        <v>25</v>
      </c>
    </row>
    <row r="1064" spans="1:6" x14ac:dyDescent="0.25">
      <c r="A1064" s="6" t="str">
        <f t="shared" si="32"/>
        <v>20109Semana 25</v>
      </c>
      <c r="B1064" s="6">
        <v>20109</v>
      </c>
      <c r="C1064" s="6" t="s">
        <v>59</v>
      </c>
      <c r="D1064" s="6">
        <v>2</v>
      </c>
      <c r="E1064" s="6">
        <f t="shared" si="31"/>
        <v>1</v>
      </c>
      <c r="F1064" s="6" t="s">
        <v>25</v>
      </c>
    </row>
    <row r="1065" spans="1:6" x14ac:dyDescent="0.25">
      <c r="A1065" s="6" t="str">
        <f t="shared" si="32"/>
        <v>20116Semana 25</v>
      </c>
      <c r="B1065" s="6">
        <v>20116</v>
      </c>
      <c r="C1065" s="6" t="s">
        <v>60</v>
      </c>
      <c r="D1065" s="6">
        <v>0</v>
      </c>
      <c r="E1065" s="6">
        <f t="shared" si="31"/>
        <v>0</v>
      </c>
      <c r="F1065" s="6" t="s">
        <v>25</v>
      </c>
    </row>
    <row r="1066" spans="1:6" x14ac:dyDescent="0.25">
      <c r="A1066" s="6" t="str">
        <f t="shared" si="32"/>
        <v>20163Semana 25</v>
      </c>
      <c r="B1066" s="6">
        <v>20163</v>
      </c>
      <c r="C1066" s="6" t="s">
        <v>64</v>
      </c>
      <c r="D1066" s="6">
        <v>2</v>
      </c>
      <c r="E1066" s="6">
        <f t="shared" si="31"/>
        <v>0</v>
      </c>
      <c r="F1066" s="6" t="s">
        <v>25</v>
      </c>
    </row>
    <row r="1067" spans="1:6" x14ac:dyDescent="0.25">
      <c r="A1067" s="6" t="str">
        <f t="shared" si="32"/>
        <v>20171Semana 25</v>
      </c>
      <c r="B1067" s="6">
        <v>20171</v>
      </c>
      <c r="C1067" s="6" t="s">
        <v>66</v>
      </c>
      <c r="D1067" s="6">
        <v>6</v>
      </c>
      <c r="E1067" s="6">
        <f t="shared" si="31"/>
        <v>1</v>
      </c>
      <c r="F1067" s="6" t="s">
        <v>25</v>
      </c>
    </row>
    <row r="1068" spans="1:6" x14ac:dyDescent="0.25">
      <c r="A1068" s="6" t="str">
        <f t="shared" si="32"/>
        <v>20177Semana 25</v>
      </c>
      <c r="B1068" s="6">
        <v>20177</v>
      </c>
      <c r="C1068" s="6" t="s">
        <v>67</v>
      </c>
      <c r="D1068" s="6">
        <v>74</v>
      </c>
      <c r="E1068" s="6">
        <f t="shared" si="31"/>
        <v>1</v>
      </c>
      <c r="F1068" s="6" t="s">
        <v>25</v>
      </c>
    </row>
    <row r="1069" spans="1:6" x14ac:dyDescent="0.25">
      <c r="A1069" s="6" t="str">
        <f t="shared" si="32"/>
        <v>20206Semana 25</v>
      </c>
      <c r="B1069" s="6">
        <v>20206</v>
      </c>
      <c r="C1069" s="6" t="s">
        <v>70</v>
      </c>
      <c r="D1069" s="6">
        <v>6</v>
      </c>
      <c r="E1069" s="6">
        <f t="shared" si="31"/>
        <v>0</v>
      </c>
      <c r="F1069" s="6" t="s">
        <v>25</v>
      </c>
    </row>
    <row r="1070" spans="1:6" x14ac:dyDescent="0.25">
      <c r="A1070" s="6" t="str">
        <f t="shared" si="32"/>
        <v>20234Semana 25</v>
      </c>
      <c r="B1070" s="6">
        <v>20234</v>
      </c>
      <c r="C1070" s="6" t="s">
        <v>73</v>
      </c>
      <c r="D1070" s="6">
        <v>1</v>
      </c>
      <c r="E1070" s="6">
        <f t="shared" ref="E1070:E1118" si="33">D1070-D1026</f>
        <v>0</v>
      </c>
      <c r="F1070" s="6" t="s">
        <v>25</v>
      </c>
    </row>
    <row r="1071" spans="1:6" x14ac:dyDescent="0.25">
      <c r="A1071" s="6" t="str">
        <f t="shared" si="32"/>
        <v>20244Semana 25</v>
      </c>
      <c r="B1071" s="6">
        <v>20244</v>
      </c>
      <c r="C1071" s="6" t="s">
        <v>74</v>
      </c>
      <c r="D1071" s="6">
        <v>4</v>
      </c>
      <c r="E1071" s="6">
        <f t="shared" si="33"/>
        <v>1</v>
      </c>
      <c r="F1071" s="6" t="s">
        <v>25</v>
      </c>
    </row>
    <row r="1072" spans="1:6" x14ac:dyDescent="0.25">
      <c r="A1072" s="6" t="str">
        <f t="shared" si="32"/>
        <v>20249Semana 25</v>
      </c>
      <c r="B1072" s="6">
        <v>20249</v>
      </c>
      <c r="C1072" s="6" t="s">
        <v>75</v>
      </c>
      <c r="D1072" s="6">
        <v>1</v>
      </c>
      <c r="E1072" s="6">
        <f t="shared" si="33"/>
        <v>1</v>
      </c>
      <c r="F1072" s="6" t="s">
        <v>25</v>
      </c>
    </row>
    <row r="1073" spans="1:6" x14ac:dyDescent="0.25">
      <c r="A1073" s="6" t="str">
        <f t="shared" si="32"/>
        <v>20326Semana 25</v>
      </c>
      <c r="B1073" s="6">
        <v>20326</v>
      </c>
      <c r="C1073" s="6" t="s">
        <v>80</v>
      </c>
      <c r="D1073" s="6">
        <v>1</v>
      </c>
      <c r="E1073" s="6">
        <f t="shared" si="33"/>
        <v>0</v>
      </c>
      <c r="F1073" s="6" t="s">
        <v>25</v>
      </c>
    </row>
    <row r="1074" spans="1:6" x14ac:dyDescent="0.25">
      <c r="A1074" s="6" t="str">
        <f t="shared" si="32"/>
        <v>20374Semana 25</v>
      </c>
      <c r="B1074" s="6">
        <v>20374</v>
      </c>
      <c r="C1074" s="6" t="s">
        <v>85</v>
      </c>
      <c r="D1074" s="6">
        <v>0</v>
      </c>
      <c r="E1074" s="6">
        <f t="shared" si="33"/>
        <v>0</v>
      </c>
      <c r="F1074" s="6" t="str">
        <f>F1073</f>
        <v>Semana 25</v>
      </c>
    </row>
    <row r="1075" spans="1:6" x14ac:dyDescent="0.25">
      <c r="A1075" s="6" t="str">
        <f t="shared" si="32"/>
        <v>20406Semana 25</v>
      </c>
      <c r="B1075" s="6">
        <v>20406</v>
      </c>
      <c r="C1075" s="6" t="s">
        <v>86</v>
      </c>
      <c r="D1075" s="6">
        <v>2</v>
      </c>
      <c r="E1075" s="6">
        <f t="shared" si="33"/>
        <v>0</v>
      </c>
      <c r="F1075" s="6" t="s">
        <v>25</v>
      </c>
    </row>
    <row r="1076" spans="1:6" x14ac:dyDescent="0.25">
      <c r="A1076" s="6" t="str">
        <f t="shared" ref="A1076:A1142" si="34">B1076&amp;F1076</f>
        <v>20425Semana 25</v>
      </c>
      <c r="B1076" s="6">
        <v>20425</v>
      </c>
      <c r="C1076" s="6" t="s">
        <v>89</v>
      </c>
      <c r="D1076" s="6">
        <v>2</v>
      </c>
      <c r="E1076" s="6">
        <f t="shared" si="33"/>
        <v>0</v>
      </c>
      <c r="F1076" s="6" t="s">
        <v>25</v>
      </c>
    </row>
    <row r="1077" spans="1:6" x14ac:dyDescent="0.25">
      <c r="A1077" s="6" t="str">
        <f t="shared" si="34"/>
        <v>20431Semana 25</v>
      </c>
      <c r="B1077" s="6">
        <v>20431</v>
      </c>
      <c r="C1077" s="6" t="s">
        <v>90</v>
      </c>
      <c r="D1077" s="6">
        <v>3</v>
      </c>
      <c r="E1077" s="6">
        <f t="shared" si="33"/>
        <v>0</v>
      </c>
      <c r="F1077" s="6" t="s">
        <v>25</v>
      </c>
    </row>
    <row r="1078" spans="1:6" x14ac:dyDescent="0.25">
      <c r="A1078" s="6" t="str">
        <f t="shared" si="34"/>
        <v>20434Semana 25</v>
      </c>
      <c r="B1078" s="6">
        <v>20434</v>
      </c>
      <c r="C1078" s="6" t="s">
        <v>91</v>
      </c>
      <c r="D1078" s="6">
        <v>2</v>
      </c>
      <c r="E1078" s="6">
        <f t="shared" si="33"/>
        <v>0</v>
      </c>
      <c r="F1078" s="6" t="s">
        <v>25</v>
      </c>
    </row>
    <row r="1079" spans="1:6" x14ac:dyDescent="0.25">
      <c r="A1079" s="6" t="str">
        <f t="shared" si="34"/>
        <v>20438Semana 25</v>
      </c>
      <c r="B1079" s="6">
        <v>20438</v>
      </c>
      <c r="C1079" s="6" t="s">
        <v>93</v>
      </c>
      <c r="D1079" s="6">
        <v>0</v>
      </c>
      <c r="E1079" s="6">
        <f t="shared" si="33"/>
        <v>0</v>
      </c>
      <c r="F1079" s="6" t="str">
        <f>F1078</f>
        <v>Semana 25</v>
      </c>
    </row>
    <row r="1080" spans="1:6" x14ac:dyDescent="0.25">
      <c r="A1080" s="6" t="str">
        <f t="shared" si="34"/>
        <v>20545Semana 25</v>
      </c>
      <c r="B1080" s="6">
        <v>20545</v>
      </c>
      <c r="C1080" s="6" t="s">
        <v>99</v>
      </c>
      <c r="D1080" s="6">
        <v>29</v>
      </c>
      <c r="E1080" s="6">
        <f t="shared" si="33"/>
        <v>8</v>
      </c>
      <c r="F1080" s="6" t="s">
        <v>25</v>
      </c>
    </row>
    <row r="1081" spans="1:6" x14ac:dyDescent="0.25">
      <c r="A1081" s="6" t="str">
        <f t="shared" si="34"/>
        <v>20558Semana 25</v>
      </c>
      <c r="B1081" s="6">
        <v>20558</v>
      </c>
      <c r="C1081" s="6" t="s">
        <v>102</v>
      </c>
      <c r="D1081" s="6">
        <v>8</v>
      </c>
      <c r="E1081" s="6">
        <f t="shared" si="33"/>
        <v>0</v>
      </c>
      <c r="F1081" s="6" t="s">
        <v>25</v>
      </c>
    </row>
    <row r="1082" spans="1:6" x14ac:dyDescent="0.25">
      <c r="A1082" s="6" t="str">
        <f t="shared" si="34"/>
        <v>21010Semana 25</v>
      </c>
      <c r="B1082" s="6">
        <v>21010</v>
      </c>
      <c r="C1082" s="6" t="s">
        <v>40</v>
      </c>
      <c r="D1082" s="6">
        <v>45</v>
      </c>
      <c r="E1082" s="6">
        <f t="shared" si="33"/>
        <v>6</v>
      </c>
      <c r="F1082" s="6" t="s">
        <v>25</v>
      </c>
    </row>
    <row r="1083" spans="1:6" x14ac:dyDescent="0.25">
      <c r="A1083" s="6" t="str">
        <f t="shared" si="34"/>
        <v>21013Semana 25</v>
      </c>
      <c r="B1083" s="6">
        <v>21013</v>
      </c>
      <c r="C1083" s="6" t="s">
        <v>42</v>
      </c>
      <c r="D1083" s="6">
        <v>31</v>
      </c>
      <c r="E1083" s="6">
        <f t="shared" si="33"/>
        <v>6</v>
      </c>
      <c r="F1083" s="6" t="s">
        <v>25</v>
      </c>
    </row>
    <row r="1084" spans="1:6" x14ac:dyDescent="0.25">
      <c r="A1084" s="6" t="str">
        <f t="shared" si="34"/>
        <v>21027Semana 25</v>
      </c>
      <c r="B1084" s="6">
        <v>21027</v>
      </c>
      <c r="C1084" s="6" t="s">
        <v>43</v>
      </c>
      <c r="D1084" s="6">
        <v>2</v>
      </c>
      <c r="E1084" s="6">
        <f t="shared" si="33"/>
        <v>0</v>
      </c>
      <c r="F1084" s="6" t="s">
        <v>25</v>
      </c>
    </row>
    <row r="1085" spans="1:6" x14ac:dyDescent="0.25">
      <c r="A1085" s="6" t="str">
        <f t="shared" si="34"/>
        <v>21035Semana 25</v>
      </c>
      <c r="B1085" s="6">
        <v>21035</v>
      </c>
      <c r="C1085" s="6" t="s">
        <v>48</v>
      </c>
      <c r="D1085" s="6">
        <v>24</v>
      </c>
      <c r="E1085" s="6">
        <f t="shared" si="33"/>
        <v>2</v>
      </c>
      <c r="F1085" s="6" t="s">
        <v>25</v>
      </c>
    </row>
    <row r="1086" spans="1:6" x14ac:dyDescent="0.25">
      <c r="A1086" s="6" t="str">
        <f t="shared" si="34"/>
        <v>21046Semana 25</v>
      </c>
      <c r="B1086" s="6">
        <v>21046</v>
      </c>
      <c r="C1086" s="6" t="s">
        <v>44</v>
      </c>
      <c r="D1086" s="6">
        <v>7</v>
      </c>
      <c r="E1086" s="6">
        <f t="shared" si="33"/>
        <v>2</v>
      </c>
      <c r="F1086" s="6" t="s">
        <v>25</v>
      </c>
    </row>
    <row r="1087" spans="1:6" x14ac:dyDescent="0.25">
      <c r="A1087" s="6" t="str">
        <f t="shared" si="34"/>
        <v>21061Semana 25</v>
      </c>
      <c r="B1087" s="6">
        <v>21061</v>
      </c>
      <c r="C1087" s="6" t="s">
        <v>51</v>
      </c>
      <c r="D1087" s="6">
        <v>0</v>
      </c>
      <c r="E1087" s="6">
        <f t="shared" si="33"/>
        <v>0</v>
      </c>
      <c r="F1087" s="6" t="s">
        <v>25</v>
      </c>
    </row>
    <row r="1088" spans="1:6" x14ac:dyDescent="0.25">
      <c r="A1088" s="6" t="str">
        <f t="shared" si="34"/>
        <v>21103Semana 25</v>
      </c>
      <c r="B1088" s="6">
        <v>21103</v>
      </c>
      <c r="C1088" s="6" t="s">
        <v>56</v>
      </c>
      <c r="D1088" s="6">
        <v>1</v>
      </c>
      <c r="E1088" s="6">
        <f t="shared" si="33"/>
        <v>0</v>
      </c>
      <c r="F1088" s="6" t="s">
        <v>25</v>
      </c>
    </row>
    <row r="1089" spans="1:6" x14ac:dyDescent="0.25">
      <c r="A1089" s="6" t="str">
        <f t="shared" si="34"/>
        <v>21120Semana 25</v>
      </c>
      <c r="B1089" s="6">
        <v>21120</v>
      </c>
      <c r="C1089" s="6" t="s">
        <v>58</v>
      </c>
      <c r="D1089" s="6">
        <v>4</v>
      </c>
      <c r="E1089" s="6">
        <f t="shared" si="33"/>
        <v>0</v>
      </c>
      <c r="F1089" s="6" t="s">
        <v>25</v>
      </c>
    </row>
    <row r="1090" spans="1:6" x14ac:dyDescent="0.25">
      <c r="A1090" s="6" t="str">
        <f t="shared" si="34"/>
        <v>21124Semana 25</v>
      </c>
      <c r="B1090" s="6">
        <v>21124</v>
      </c>
      <c r="C1090" s="6" t="s">
        <v>63</v>
      </c>
      <c r="D1090" s="6">
        <v>16</v>
      </c>
      <c r="E1090" s="6">
        <f t="shared" si="33"/>
        <v>1</v>
      </c>
      <c r="F1090" s="6" t="s">
        <v>25</v>
      </c>
    </row>
    <row r="1091" spans="1:6" x14ac:dyDescent="0.25">
      <c r="A1091" s="6" t="str">
        <f t="shared" si="34"/>
        <v>21129Semana 25</v>
      </c>
      <c r="B1091" s="6">
        <v>21129</v>
      </c>
      <c r="C1091" s="6" t="s">
        <v>65</v>
      </c>
      <c r="D1091" s="6">
        <v>4</v>
      </c>
      <c r="E1091" s="6">
        <f t="shared" si="33"/>
        <v>1</v>
      </c>
      <c r="F1091" s="6" t="s">
        <v>25</v>
      </c>
    </row>
    <row r="1092" spans="1:6" x14ac:dyDescent="0.25">
      <c r="A1092" s="6" t="str">
        <f t="shared" si="34"/>
        <v>21145Semana 25</v>
      </c>
      <c r="B1092" s="6">
        <v>21145</v>
      </c>
      <c r="C1092" s="6" t="s">
        <v>82</v>
      </c>
      <c r="D1092" s="6">
        <v>3</v>
      </c>
      <c r="E1092" s="6">
        <f t="shared" si="33"/>
        <v>0</v>
      </c>
      <c r="F1092" s="6" t="s">
        <v>25</v>
      </c>
    </row>
    <row r="1093" spans="1:6" x14ac:dyDescent="0.25">
      <c r="A1093" s="6" t="str">
        <f t="shared" si="34"/>
        <v>21149Semana 25</v>
      </c>
      <c r="B1093" s="6">
        <v>21149</v>
      </c>
      <c r="C1093" s="6" t="s">
        <v>94</v>
      </c>
      <c r="D1093" s="6">
        <v>13</v>
      </c>
      <c r="E1093" s="6">
        <f t="shared" si="33"/>
        <v>6</v>
      </c>
      <c r="F1093" s="6" t="s">
        <v>25</v>
      </c>
    </row>
    <row r="1094" spans="1:6" x14ac:dyDescent="0.25">
      <c r="A1094" s="6" t="str">
        <f t="shared" si="34"/>
        <v>21156Semana 25</v>
      </c>
      <c r="B1094" s="6">
        <v>21156</v>
      </c>
      <c r="C1094" s="6" t="s">
        <v>98</v>
      </c>
      <c r="D1094" s="6">
        <v>739</v>
      </c>
      <c r="E1094" s="6">
        <f t="shared" si="33"/>
        <v>169</v>
      </c>
      <c r="F1094" s="6" t="s">
        <v>25</v>
      </c>
    </row>
    <row r="1095" spans="1:6" x14ac:dyDescent="0.25">
      <c r="A1095" s="6" t="str">
        <f t="shared" si="34"/>
        <v>21161Semana 25</v>
      </c>
      <c r="B1095" s="6">
        <v>21161</v>
      </c>
      <c r="C1095" s="6" t="s">
        <v>100</v>
      </c>
      <c r="D1095" s="6">
        <v>16</v>
      </c>
      <c r="E1095" s="6">
        <f t="shared" si="33"/>
        <v>1</v>
      </c>
      <c r="F1095" s="6" t="s">
        <v>25</v>
      </c>
    </row>
    <row r="1096" spans="1:6" x14ac:dyDescent="0.25">
      <c r="A1096" s="6" t="str">
        <f t="shared" si="34"/>
        <v>21177Semana 25</v>
      </c>
      <c r="B1096" s="6">
        <v>21177</v>
      </c>
      <c r="C1096" s="6" t="s">
        <v>101</v>
      </c>
      <c r="D1096" s="6">
        <v>30</v>
      </c>
      <c r="E1096" s="6">
        <f t="shared" si="33"/>
        <v>3</v>
      </c>
      <c r="F1096" s="6" t="s">
        <v>25</v>
      </c>
    </row>
    <row r="1097" spans="1:6" x14ac:dyDescent="0.25">
      <c r="A1097" s="6" t="str">
        <f t="shared" si="34"/>
        <v>21195Semana 25</v>
      </c>
      <c r="B1097" s="6">
        <v>21195</v>
      </c>
      <c r="C1097" s="6" t="s">
        <v>103</v>
      </c>
      <c r="D1097" s="6">
        <v>1</v>
      </c>
      <c r="E1097" s="6">
        <f t="shared" si="33"/>
        <v>0</v>
      </c>
      <c r="F1097" s="6" t="s">
        <v>25</v>
      </c>
    </row>
    <row r="1098" spans="1:6" x14ac:dyDescent="0.25">
      <c r="A1098" s="6" t="str">
        <f t="shared" si="34"/>
        <v>21205Semana 25</v>
      </c>
      <c r="B1098" s="6">
        <v>21205</v>
      </c>
      <c r="C1098" s="6" t="s">
        <v>104</v>
      </c>
      <c r="D1098" s="6">
        <v>7</v>
      </c>
      <c r="E1098" s="6">
        <f t="shared" si="33"/>
        <v>0</v>
      </c>
      <c r="F1098" s="6" t="s">
        <v>25</v>
      </c>
    </row>
    <row r="1099" spans="1:6" x14ac:dyDescent="0.25">
      <c r="A1099" s="6" t="str">
        <f t="shared" si="34"/>
        <v>21209Semana 25</v>
      </c>
      <c r="B1099" s="6">
        <v>21209</v>
      </c>
      <c r="C1099" s="6" t="s">
        <v>105</v>
      </c>
      <c r="D1099" s="6">
        <v>5</v>
      </c>
      <c r="E1099" s="6">
        <f t="shared" si="33"/>
        <v>2</v>
      </c>
      <c r="F1099" s="6" t="s">
        <v>25</v>
      </c>
    </row>
    <row r="1100" spans="1:6" x14ac:dyDescent="0.25">
      <c r="A1100" s="6" t="str">
        <f t="shared" si="34"/>
        <v>21214Semana 25</v>
      </c>
      <c r="B1100" s="6">
        <v>21214</v>
      </c>
      <c r="C1100" s="6" t="s">
        <v>106</v>
      </c>
      <c r="D1100" s="6">
        <v>26</v>
      </c>
      <c r="E1100" s="6">
        <f t="shared" si="33"/>
        <v>0</v>
      </c>
      <c r="F1100" s="6" t="s">
        <v>25</v>
      </c>
    </row>
    <row r="1101" spans="1:6" x14ac:dyDescent="0.25">
      <c r="A1101" s="6" t="str">
        <f t="shared" si="34"/>
        <v>21217Semana 25</v>
      </c>
      <c r="B1101" s="6">
        <v>21217</v>
      </c>
      <c r="C1101" s="6" t="s">
        <v>107</v>
      </c>
      <c r="D1101" s="6">
        <v>2</v>
      </c>
      <c r="E1101" s="6">
        <f t="shared" si="33"/>
        <v>0</v>
      </c>
      <c r="F1101" s="6" t="s">
        <v>25</v>
      </c>
    </row>
    <row r="1102" spans="1:6" x14ac:dyDescent="0.25">
      <c r="A1102" s="3" t="str">
        <f t="shared" si="34"/>
        <v>20024Semana 26</v>
      </c>
      <c r="B1102" s="3">
        <v>20024</v>
      </c>
      <c r="C1102" s="3" t="s">
        <v>50</v>
      </c>
      <c r="D1102" s="3">
        <v>1</v>
      </c>
      <c r="E1102" s="3">
        <f t="shared" si="33"/>
        <v>0</v>
      </c>
      <c r="F1102" s="3" t="s">
        <v>26</v>
      </c>
    </row>
    <row r="1103" spans="1:6" x14ac:dyDescent="0.25">
      <c r="A1103" s="3" t="str">
        <f t="shared" si="34"/>
        <v>20027Semana 26</v>
      </c>
      <c r="B1103" s="3">
        <v>20027</v>
      </c>
      <c r="C1103" s="3" t="s">
        <v>46</v>
      </c>
      <c r="D1103" s="3">
        <v>2</v>
      </c>
      <c r="E1103" s="3">
        <f t="shared" si="33"/>
        <v>0</v>
      </c>
      <c r="F1103" s="3" t="s">
        <v>26</v>
      </c>
    </row>
    <row r="1104" spans="1:6" x14ac:dyDescent="0.25">
      <c r="A1104" s="3" t="str">
        <f t="shared" si="34"/>
        <v>20029Semana 26</v>
      </c>
      <c r="B1104" s="3">
        <v>20029</v>
      </c>
      <c r="C1104" s="3" t="s">
        <v>52</v>
      </c>
      <c r="D1104" s="3">
        <v>1</v>
      </c>
      <c r="E1104" s="3">
        <f t="shared" si="33"/>
        <v>0</v>
      </c>
      <c r="F1104" s="3" t="s">
        <v>26</v>
      </c>
    </row>
    <row r="1105" spans="1:6" x14ac:dyDescent="0.25">
      <c r="A1105" s="3" t="str">
        <f t="shared" si="34"/>
        <v>20041Semana 26</v>
      </c>
      <c r="B1105" s="3">
        <v>20041</v>
      </c>
      <c r="C1105" s="3" t="s">
        <v>54</v>
      </c>
      <c r="D1105" s="3">
        <v>25</v>
      </c>
      <c r="E1105" s="3">
        <f t="shared" si="33"/>
        <v>1</v>
      </c>
      <c r="F1105" s="3" t="s">
        <v>26</v>
      </c>
    </row>
    <row r="1106" spans="1:6" x14ac:dyDescent="0.25">
      <c r="A1106" s="3" t="str">
        <f t="shared" si="34"/>
        <v>20058Semana 26</v>
      </c>
      <c r="B1106" s="3">
        <v>20058</v>
      </c>
      <c r="C1106" s="3" t="s">
        <v>55</v>
      </c>
      <c r="D1106" s="3">
        <v>1</v>
      </c>
      <c r="E1106" s="3">
        <f t="shared" si="33"/>
        <v>0</v>
      </c>
      <c r="F1106" s="3" t="s">
        <v>26</v>
      </c>
    </row>
    <row r="1107" spans="1:6" x14ac:dyDescent="0.25">
      <c r="A1107" s="3" t="str">
        <f t="shared" si="34"/>
        <v>20098Semana 26</v>
      </c>
      <c r="B1107" s="3">
        <v>20098</v>
      </c>
      <c r="C1107" s="3" t="s">
        <v>57</v>
      </c>
      <c r="D1107" s="3">
        <v>0</v>
      </c>
      <c r="E1107" s="3">
        <f t="shared" si="33"/>
        <v>0</v>
      </c>
      <c r="F1107" s="3" t="s">
        <v>26</v>
      </c>
    </row>
    <row r="1108" spans="1:6" x14ac:dyDescent="0.25">
      <c r="A1108" s="3" t="str">
        <f t="shared" si="34"/>
        <v>20109Semana 26</v>
      </c>
      <c r="B1108" s="3">
        <v>20109</v>
      </c>
      <c r="C1108" s="3" t="s">
        <v>59</v>
      </c>
      <c r="D1108" s="3">
        <v>2</v>
      </c>
      <c r="E1108" s="3">
        <f t="shared" si="33"/>
        <v>0</v>
      </c>
      <c r="F1108" s="3" t="s">
        <v>26</v>
      </c>
    </row>
    <row r="1109" spans="1:6" x14ac:dyDescent="0.25">
      <c r="A1109" s="3" t="str">
        <f t="shared" si="34"/>
        <v>20116Semana 26</v>
      </c>
      <c r="B1109" s="3">
        <v>20116</v>
      </c>
      <c r="C1109" s="3" t="s">
        <v>60</v>
      </c>
      <c r="D1109" s="3">
        <v>0</v>
      </c>
      <c r="E1109" s="3">
        <f t="shared" si="33"/>
        <v>0</v>
      </c>
      <c r="F1109" s="3" t="s">
        <v>26</v>
      </c>
    </row>
    <row r="1110" spans="1:6" x14ac:dyDescent="0.25">
      <c r="A1110" s="3" t="str">
        <f t="shared" si="34"/>
        <v>20163Semana 26</v>
      </c>
      <c r="B1110" s="3">
        <v>20163</v>
      </c>
      <c r="C1110" s="3" t="s">
        <v>64</v>
      </c>
      <c r="D1110" s="3">
        <v>2</v>
      </c>
      <c r="E1110" s="3">
        <f t="shared" si="33"/>
        <v>0</v>
      </c>
      <c r="F1110" s="3" t="s">
        <v>26</v>
      </c>
    </row>
    <row r="1111" spans="1:6" x14ac:dyDescent="0.25">
      <c r="A1111" s="3" t="str">
        <f t="shared" si="34"/>
        <v>20171Semana 26</v>
      </c>
      <c r="B1111" s="3">
        <v>20171</v>
      </c>
      <c r="C1111" s="3" t="s">
        <v>66</v>
      </c>
      <c r="D1111" s="3">
        <v>8</v>
      </c>
      <c r="E1111" s="3">
        <f t="shared" si="33"/>
        <v>2</v>
      </c>
      <c r="F1111" s="3" t="s">
        <v>26</v>
      </c>
    </row>
    <row r="1112" spans="1:6" x14ac:dyDescent="0.25">
      <c r="A1112" s="3" t="str">
        <f t="shared" si="34"/>
        <v>20177Semana 26</v>
      </c>
      <c r="B1112" s="3">
        <v>20177</v>
      </c>
      <c r="C1112" s="3" t="s">
        <v>67</v>
      </c>
      <c r="D1112" s="3">
        <v>76</v>
      </c>
      <c r="E1112" s="3">
        <f t="shared" si="33"/>
        <v>2</v>
      </c>
      <c r="F1112" s="3" t="s">
        <v>26</v>
      </c>
    </row>
    <row r="1113" spans="1:6" x14ac:dyDescent="0.25">
      <c r="A1113" s="3" t="str">
        <f t="shared" si="34"/>
        <v>20206Semana 26</v>
      </c>
      <c r="B1113" s="3">
        <v>20206</v>
      </c>
      <c r="C1113" s="3" t="s">
        <v>70</v>
      </c>
      <c r="D1113" s="3">
        <v>7</v>
      </c>
      <c r="E1113" s="3">
        <f t="shared" si="33"/>
        <v>1</v>
      </c>
      <c r="F1113" s="3" t="s">
        <v>26</v>
      </c>
    </row>
    <row r="1114" spans="1:6" x14ac:dyDescent="0.25">
      <c r="A1114" s="3" t="str">
        <f t="shared" si="34"/>
        <v>20234Semana 26</v>
      </c>
      <c r="B1114" s="3">
        <v>20234</v>
      </c>
      <c r="C1114" s="3" t="s">
        <v>73</v>
      </c>
      <c r="D1114" s="3">
        <v>1</v>
      </c>
      <c r="E1114" s="3">
        <f t="shared" si="33"/>
        <v>0</v>
      </c>
      <c r="F1114" s="3" t="s">
        <v>26</v>
      </c>
    </row>
    <row r="1115" spans="1:6" x14ac:dyDescent="0.25">
      <c r="A1115" s="3" t="str">
        <f t="shared" si="34"/>
        <v>20244Semana 26</v>
      </c>
      <c r="B1115" s="3">
        <v>20244</v>
      </c>
      <c r="C1115" s="3" t="s">
        <v>74</v>
      </c>
      <c r="D1115" s="3">
        <v>4</v>
      </c>
      <c r="E1115" s="3">
        <f t="shared" si="33"/>
        <v>0</v>
      </c>
      <c r="F1115" s="3" t="s">
        <v>26</v>
      </c>
    </row>
    <row r="1116" spans="1:6" x14ac:dyDescent="0.25">
      <c r="A1116" s="3" t="str">
        <f t="shared" si="34"/>
        <v>20249Semana 26</v>
      </c>
      <c r="B1116" s="3">
        <v>20249</v>
      </c>
      <c r="C1116" s="3" t="s">
        <v>75</v>
      </c>
      <c r="D1116" s="3">
        <v>1</v>
      </c>
      <c r="E1116" s="3">
        <f t="shared" si="33"/>
        <v>0</v>
      </c>
      <c r="F1116" s="3" t="s">
        <v>26</v>
      </c>
    </row>
    <row r="1117" spans="1:6" x14ac:dyDescent="0.25">
      <c r="A1117" s="3" t="str">
        <f t="shared" si="34"/>
        <v>20326Semana 26</v>
      </c>
      <c r="B1117" s="3">
        <v>20326</v>
      </c>
      <c r="C1117" s="3" t="s">
        <v>80</v>
      </c>
      <c r="D1117" s="3">
        <v>1</v>
      </c>
      <c r="E1117" s="3">
        <f t="shared" si="33"/>
        <v>0</v>
      </c>
      <c r="F1117" s="3" t="s">
        <v>26</v>
      </c>
    </row>
    <row r="1118" spans="1:6" x14ac:dyDescent="0.25">
      <c r="A1118" s="3" t="str">
        <f t="shared" si="34"/>
        <v>20374Semana 26</v>
      </c>
      <c r="B1118" s="3">
        <v>20374</v>
      </c>
      <c r="C1118" s="3" t="s">
        <v>85</v>
      </c>
      <c r="D1118" s="3">
        <v>0</v>
      </c>
      <c r="E1118" s="3">
        <f t="shared" si="33"/>
        <v>0</v>
      </c>
      <c r="F1118" s="3" t="str">
        <f>F1117</f>
        <v>Semana 26</v>
      </c>
    </row>
    <row r="1119" spans="1:6" x14ac:dyDescent="0.25">
      <c r="A1119" s="3" t="str">
        <f t="shared" si="34"/>
        <v>20406Semana 26</v>
      </c>
      <c r="B1119" s="3">
        <v>20406</v>
      </c>
      <c r="C1119" s="3" t="s">
        <v>86</v>
      </c>
      <c r="D1119" s="3">
        <v>2</v>
      </c>
      <c r="E1119" s="3">
        <f t="shared" ref="E1119" si="35">D1119-D1075</f>
        <v>0</v>
      </c>
      <c r="F1119" s="3" t="s">
        <v>26</v>
      </c>
    </row>
    <row r="1120" spans="1:6" x14ac:dyDescent="0.25">
      <c r="A1120" s="3" t="str">
        <f t="shared" si="34"/>
        <v>20425Semana 26</v>
      </c>
      <c r="B1120" s="3">
        <v>20425</v>
      </c>
      <c r="C1120" s="3" t="s">
        <v>89</v>
      </c>
      <c r="D1120" s="3">
        <v>2</v>
      </c>
      <c r="E1120" s="3">
        <f t="shared" ref="E1120:E1183" si="36">D1120-D1076</f>
        <v>0</v>
      </c>
      <c r="F1120" s="3" t="s">
        <v>26</v>
      </c>
    </row>
    <row r="1121" spans="1:6" x14ac:dyDescent="0.25">
      <c r="A1121" s="3" t="str">
        <f t="shared" si="34"/>
        <v>20431Semana 26</v>
      </c>
      <c r="B1121" s="3">
        <v>20431</v>
      </c>
      <c r="C1121" s="3" t="s">
        <v>90</v>
      </c>
      <c r="D1121" s="3">
        <v>3</v>
      </c>
      <c r="E1121" s="3">
        <f t="shared" si="36"/>
        <v>0</v>
      </c>
      <c r="F1121" s="3" t="s">
        <v>26</v>
      </c>
    </row>
    <row r="1122" spans="1:6" x14ac:dyDescent="0.25">
      <c r="A1122" s="3" t="str">
        <f t="shared" si="34"/>
        <v>20434Semana 26</v>
      </c>
      <c r="B1122" s="3">
        <v>20434</v>
      </c>
      <c r="C1122" s="3" t="s">
        <v>91</v>
      </c>
      <c r="D1122" s="3">
        <v>2</v>
      </c>
      <c r="E1122" s="3">
        <f t="shared" si="36"/>
        <v>0</v>
      </c>
      <c r="F1122" s="3" t="s">
        <v>26</v>
      </c>
    </row>
    <row r="1123" spans="1:6" x14ac:dyDescent="0.25">
      <c r="A1123" s="3" t="str">
        <f t="shared" si="34"/>
        <v>20438Semana 26</v>
      </c>
      <c r="B1123" s="3">
        <v>20438</v>
      </c>
      <c r="C1123" s="3" t="s">
        <v>93</v>
      </c>
      <c r="D1123" s="3">
        <v>0</v>
      </c>
      <c r="E1123" s="3">
        <f t="shared" si="36"/>
        <v>0</v>
      </c>
      <c r="F1123" s="3" t="str">
        <f>F1122</f>
        <v>Semana 26</v>
      </c>
    </row>
    <row r="1124" spans="1:6" x14ac:dyDescent="0.25">
      <c r="A1124" s="3" t="str">
        <f t="shared" si="34"/>
        <v>20545Semana 26</v>
      </c>
      <c r="B1124" s="3">
        <v>20545</v>
      </c>
      <c r="C1124" s="3" t="s">
        <v>99</v>
      </c>
      <c r="D1124" s="3">
        <v>33</v>
      </c>
      <c r="E1124" s="3">
        <f t="shared" si="36"/>
        <v>4</v>
      </c>
      <c r="F1124" s="3" t="s">
        <v>26</v>
      </c>
    </row>
    <row r="1125" spans="1:6" x14ac:dyDescent="0.25">
      <c r="A1125" s="3" t="str">
        <f t="shared" si="34"/>
        <v>20558Semana 26</v>
      </c>
      <c r="B1125" s="3">
        <v>20558</v>
      </c>
      <c r="C1125" s="3" t="s">
        <v>102</v>
      </c>
      <c r="D1125" s="3">
        <v>8</v>
      </c>
      <c r="E1125" s="3">
        <f t="shared" si="36"/>
        <v>0</v>
      </c>
      <c r="F1125" s="3" t="s">
        <v>26</v>
      </c>
    </row>
    <row r="1126" spans="1:6" x14ac:dyDescent="0.25">
      <c r="A1126" s="3" t="str">
        <f t="shared" si="34"/>
        <v>21010Semana 26</v>
      </c>
      <c r="B1126" s="3">
        <v>21010</v>
      </c>
      <c r="C1126" s="3" t="s">
        <v>40</v>
      </c>
      <c r="D1126" s="3">
        <v>50</v>
      </c>
      <c r="E1126" s="3">
        <f t="shared" si="36"/>
        <v>5</v>
      </c>
      <c r="F1126" s="3" t="s">
        <v>26</v>
      </c>
    </row>
    <row r="1127" spans="1:6" x14ac:dyDescent="0.25">
      <c r="A1127" s="3" t="str">
        <f t="shared" si="34"/>
        <v>21013Semana 26</v>
      </c>
      <c r="B1127" s="3">
        <v>21013</v>
      </c>
      <c r="C1127" s="3" t="s">
        <v>42</v>
      </c>
      <c r="D1127" s="3">
        <v>35</v>
      </c>
      <c r="E1127" s="3">
        <f t="shared" si="36"/>
        <v>4</v>
      </c>
      <c r="F1127" s="3" t="s">
        <v>26</v>
      </c>
    </row>
    <row r="1128" spans="1:6" x14ac:dyDescent="0.25">
      <c r="A1128" s="3" t="str">
        <f t="shared" si="34"/>
        <v>21027Semana 26</v>
      </c>
      <c r="B1128" s="3">
        <v>21027</v>
      </c>
      <c r="C1128" s="3" t="s">
        <v>43</v>
      </c>
      <c r="D1128" s="3">
        <v>3</v>
      </c>
      <c r="E1128" s="3">
        <f t="shared" si="36"/>
        <v>1</v>
      </c>
      <c r="F1128" s="3" t="s">
        <v>26</v>
      </c>
    </row>
    <row r="1129" spans="1:6" x14ac:dyDescent="0.25">
      <c r="A1129" s="3" t="str">
        <f t="shared" si="34"/>
        <v>21035Semana 26</v>
      </c>
      <c r="B1129" s="3">
        <v>21035</v>
      </c>
      <c r="C1129" s="3" t="s">
        <v>48</v>
      </c>
      <c r="D1129" s="3">
        <v>31</v>
      </c>
      <c r="E1129" s="3">
        <f t="shared" si="36"/>
        <v>7</v>
      </c>
      <c r="F1129" s="3" t="s">
        <v>26</v>
      </c>
    </row>
    <row r="1130" spans="1:6" x14ac:dyDescent="0.25">
      <c r="A1130" s="3" t="str">
        <f t="shared" si="34"/>
        <v>21046Semana 26</v>
      </c>
      <c r="B1130" s="3">
        <v>21046</v>
      </c>
      <c r="C1130" s="3" t="s">
        <v>44</v>
      </c>
      <c r="D1130" s="3">
        <v>7</v>
      </c>
      <c r="E1130" s="3">
        <f t="shared" si="36"/>
        <v>0</v>
      </c>
      <c r="F1130" s="3" t="s">
        <v>26</v>
      </c>
    </row>
    <row r="1131" spans="1:6" x14ac:dyDescent="0.25">
      <c r="A1131" s="3" t="str">
        <f t="shared" si="34"/>
        <v>21061Semana 26</v>
      </c>
      <c r="B1131" s="3">
        <v>21061</v>
      </c>
      <c r="C1131" s="3" t="s">
        <v>51</v>
      </c>
      <c r="D1131" s="3">
        <v>0</v>
      </c>
      <c r="E1131" s="3">
        <f t="shared" si="36"/>
        <v>0</v>
      </c>
      <c r="F1131" s="3" t="s">
        <v>26</v>
      </c>
    </row>
    <row r="1132" spans="1:6" x14ac:dyDescent="0.25">
      <c r="A1132" s="3" t="str">
        <f t="shared" si="34"/>
        <v>21103Semana 26</v>
      </c>
      <c r="B1132" s="3">
        <v>21103</v>
      </c>
      <c r="C1132" s="3" t="s">
        <v>56</v>
      </c>
      <c r="D1132" s="3">
        <v>3</v>
      </c>
      <c r="E1132" s="3">
        <f t="shared" si="36"/>
        <v>2</v>
      </c>
      <c r="F1132" s="3" t="s">
        <v>26</v>
      </c>
    </row>
    <row r="1133" spans="1:6" x14ac:dyDescent="0.25">
      <c r="A1133" s="3" t="str">
        <f t="shared" si="34"/>
        <v>21120Semana 26</v>
      </c>
      <c r="B1133" s="3">
        <v>21120</v>
      </c>
      <c r="C1133" s="3" t="s">
        <v>58</v>
      </c>
      <c r="D1133" s="3">
        <v>5</v>
      </c>
      <c r="E1133" s="3">
        <f t="shared" si="36"/>
        <v>1</v>
      </c>
      <c r="F1133" s="3" t="s">
        <v>26</v>
      </c>
    </row>
    <row r="1134" spans="1:6" x14ac:dyDescent="0.25">
      <c r="A1134" s="3" t="str">
        <f t="shared" si="34"/>
        <v>21124Semana 26</v>
      </c>
      <c r="B1134" s="3">
        <v>21124</v>
      </c>
      <c r="C1134" s="3" t="s">
        <v>63</v>
      </c>
      <c r="D1134" s="3">
        <v>18</v>
      </c>
      <c r="E1134" s="3">
        <f t="shared" si="36"/>
        <v>2</v>
      </c>
      <c r="F1134" s="3" t="s">
        <v>26</v>
      </c>
    </row>
    <row r="1135" spans="1:6" x14ac:dyDescent="0.25">
      <c r="A1135" s="3" t="str">
        <f t="shared" si="34"/>
        <v>21129Semana 26</v>
      </c>
      <c r="B1135" s="3">
        <v>21129</v>
      </c>
      <c r="C1135" s="3" t="s">
        <v>65</v>
      </c>
      <c r="D1135" s="3">
        <v>5</v>
      </c>
      <c r="E1135" s="3">
        <f t="shared" si="36"/>
        <v>1</v>
      </c>
      <c r="F1135" s="3" t="s">
        <v>26</v>
      </c>
    </row>
    <row r="1136" spans="1:6" x14ac:dyDescent="0.25">
      <c r="A1136" s="3" t="str">
        <f t="shared" si="34"/>
        <v>21145Semana 26</v>
      </c>
      <c r="B1136" s="3">
        <v>21145</v>
      </c>
      <c r="C1136" s="3" t="s">
        <v>82</v>
      </c>
      <c r="D1136" s="3">
        <v>3</v>
      </c>
      <c r="E1136" s="3">
        <f t="shared" si="36"/>
        <v>0</v>
      </c>
      <c r="F1136" s="3" t="s">
        <v>26</v>
      </c>
    </row>
    <row r="1137" spans="1:6" x14ac:dyDescent="0.25">
      <c r="A1137" s="3" t="str">
        <f t="shared" si="34"/>
        <v>21149Semana 26</v>
      </c>
      <c r="B1137" s="3">
        <v>21149</v>
      </c>
      <c r="C1137" s="3" t="s">
        <v>94</v>
      </c>
      <c r="D1137" s="3">
        <v>15</v>
      </c>
      <c r="E1137" s="3">
        <f t="shared" si="36"/>
        <v>2</v>
      </c>
      <c r="F1137" s="3" t="s">
        <v>26</v>
      </c>
    </row>
    <row r="1138" spans="1:6" x14ac:dyDescent="0.25">
      <c r="A1138" s="3" t="str">
        <f t="shared" si="34"/>
        <v>21156Semana 26</v>
      </c>
      <c r="B1138" s="3">
        <v>21156</v>
      </c>
      <c r="C1138" s="3" t="s">
        <v>98</v>
      </c>
      <c r="D1138" s="3">
        <v>925</v>
      </c>
      <c r="E1138" s="3">
        <f t="shared" si="36"/>
        <v>186</v>
      </c>
      <c r="F1138" s="3" t="s">
        <v>26</v>
      </c>
    </row>
    <row r="1139" spans="1:6" x14ac:dyDescent="0.25">
      <c r="A1139" s="3" t="str">
        <f t="shared" si="34"/>
        <v>21161Semana 26</v>
      </c>
      <c r="B1139" s="3">
        <v>21161</v>
      </c>
      <c r="C1139" s="3" t="s">
        <v>100</v>
      </c>
      <c r="D1139" s="3">
        <v>23</v>
      </c>
      <c r="E1139" s="3">
        <f t="shared" si="36"/>
        <v>7</v>
      </c>
      <c r="F1139" s="3" t="s">
        <v>26</v>
      </c>
    </row>
    <row r="1140" spans="1:6" x14ac:dyDescent="0.25">
      <c r="A1140" s="3" t="str">
        <f t="shared" si="34"/>
        <v>21177Semana 26</v>
      </c>
      <c r="B1140" s="3">
        <v>21177</v>
      </c>
      <c r="C1140" s="3" t="s">
        <v>101</v>
      </c>
      <c r="D1140" s="3">
        <v>31</v>
      </c>
      <c r="E1140" s="3">
        <f t="shared" si="36"/>
        <v>1</v>
      </c>
      <c r="F1140" s="3" t="s">
        <v>26</v>
      </c>
    </row>
    <row r="1141" spans="1:6" x14ac:dyDescent="0.25">
      <c r="A1141" s="3" t="str">
        <f t="shared" si="34"/>
        <v>21195Semana 26</v>
      </c>
      <c r="B1141" s="3">
        <v>21195</v>
      </c>
      <c r="C1141" s="3" t="s">
        <v>103</v>
      </c>
      <c r="D1141" s="3">
        <v>1</v>
      </c>
      <c r="E1141" s="3">
        <f t="shared" si="36"/>
        <v>0</v>
      </c>
      <c r="F1141" s="3" t="s">
        <v>26</v>
      </c>
    </row>
    <row r="1142" spans="1:6" x14ac:dyDescent="0.25">
      <c r="A1142" s="3" t="str">
        <f t="shared" si="34"/>
        <v>21205Semana 26</v>
      </c>
      <c r="B1142" s="3">
        <v>21205</v>
      </c>
      <c r="C1142" s="3" t="s">
        <v>104</v>
      </c>
      <c r="D1142" s="3">
        <v>7</v>
      </c>
      <c r="E1142" s="3">
        <f t="shared" si="36"/>
        <v>0</v>
      </c>
      <c r="F1142" s="3" t="s">
        <v>26</v>
      </c>
    </row>
    <row r="1143" spans="1:6" x14ac:dyDescent="0.25">
      <c r="A1143" s="3" t="str">
        <f t="shared" ref="A1143:A1209" si="37">B1143&amp;F1143</f>
        <v>21209Semana 26</v>
      </c>
      <c r="B1143" s="3">
        <v>21209</v>
      </c>
      <c r="C1143" s="3" t="s">
        <v>105</v>
      </c>
      <c r="D1143" s="3">
        <v>5</v>
      </c>
      <c r="E1143" s="3">
        <f t="shared" si="36"/>
        <v>0</v>
      </c>
      <c r="F1143" s="3" t="s">
        <v>26</v>
      </c>
    </row>
    <row r="1144" spans="1:6" x14ac:dyDescent="0.25">
      <c r="A1144" s="3" t="str">
        <f t="shared" si="37"/>
        <v>21214Semana 26</v>
      </c>
      <c r="B1144" s="3">
        <v>21214</v>
      </c>
      <c r="C1144" s="3" t="s">
        <v>106</v>
      </c>
      <c r="D1144" s="3">
        <v>28</v>
      </c>
      <c r="E1144" s="3">
        <f t="shared" si="36"/>
        <v>2</v>
      </c>
      <c r="F1144" s="3" t="s">
        <v>26</v>
      </c>
    </row>
    <row r="1145" spans="1:6" x14ac:dyDescent="0.25">
      <c r="A1145" s="3" t="str">
        <f t="shared" si="37"/>
        <v>21217Semana 26</v>
      </c>
      <c r="B1145" s="3">
        <v>21217</v>
      </c>
      <c r="C1145" s="3" t="s">
        <v>107</v>
      </c>
      <c r="D1145" s="3">
        <v>2</v>
      </c>
      <c r="E1145" s="3">
        <f t="shared" si="36"/>
        <v>0</v>
      </c>
      <c r="F1145" s="3" t="s">
        <v>26</v>
      </c>
    </row>
    <row r="1146" spans="1:6" x14ac:dyDescent="0.25">
      <c r="A1146" s="6" t="str">
        <f t="shared" si="37"/>
        <v>20024Semana 27</v>
      </c>
      <c r="B1146" s="6">
        <v>20024</v>
      </c>
      <c r="C1146" s="6" t="s">
        <v>50</v>
      </c>
      <c r="D1146" s="6">
        <v>1</v>
      </c>
      <c r="E1146" s="6">
        <f t="shared" si="36"/>
        <v>0</v>
      </c>
      <c r="F1146" s="6" t="s">
        <v>27</v>
      </c>
    </row>
    <row r="1147" spans="1:6" x14ac:dyDescent="0.25">
      <c r="A1147" s="6" t="str">
        <f t="shared" si="37"/>
        <v>20027Semana 27</v>
      </c>
      <c r="B1147" s="6">
        <v>20027</v>
      </c>
      <c r="C1147" s="6" t="s">
        <v>46</v>
      </c>
      <c r="D1147" s="6">
        <v>2</v>
      </c>
      <c r="E1147" s="6">
        <f t="shared" si="36"/>
        <v>0</v>
      </c>
      <c r="F1147" s="6" t="s">
        <v>27</v>
      </c>
    </row>
    <row r="1148" spans="1:6" x14ac:dyDescent="0.25">
      <c r="A1148" s="6" t="str">
        <f t="shared" si="37"/>
        <v>20029Semana 27</v>
      </c>
      <c r="B1148" s="6">
        <v>20029</v>
      </c>
      <c r="C1148" s="6" t="s">
        <v>52</v>
      </c>
      <c r="D1148" s="6">
        <v>1</v>
      </c>
      <c r="E1148" s="6">
        <f t="shared" si="36"/>
        <v>0</v>
      </c>
      <c r="F1148" s="6" t="s">
        <v>27</v>
      </c>
    </row>
    <row r="1149" spans="1:6" x14ac:dyDescent="0.25">
      <c r="A1149" s="6" t="str">
        <f t="shared" si="37"/>
        <v>20041Semana 27</v>
      </c>
      <c r="B1149" s="6">
        <v>20041</v>
      </c>
      <c r="C1149" s="6" t="s">
        <v>54</v>
      </c>
      <c r="D1149" s="6">
        <v>29</v>
      </c>
      <c r="E1149" s="6">
        <f t="shared" si="36"/>
        <v>4</v>
      </c>
      <c r="F1149" s="6" t="s">
        <v>27</v>
      </c>
    </row>
    <row r="1150" spans="1:6" x14ac:dyDescent="0.25">
      <c r="A1150" s="6" t="str">
        <f t="shared" si="37"/>
        <v>20058Semana 27</v>
      </c>
      <c r="B1150" s="6">
        <v>20058</v>
      </c>
      <c r="C1150" s="6" t="s">
        <v>55</v>
      </c>
      <c r="D1150" s="6">
        <v>1</v>
      </c>
      <c r="E1150" s="6">
        <f t="shared" si="36"/>
        <v>0</v>
      </c>
      <c r="F1150" s="6" t="s">
        <v>27</v>
      </c>
    </row>
    <row r="1151" spans="1:6" x14ac:dyDescent="0.25">
      <c r="A1151" s="6" t="str">
        <f t="shared" si="37"/>
        <v>20098Semana 27</v>
      </c>
      <c r="B1151" s="6">
        <v>20098</v>
      </c>
      <c r="C1151" s="6" t="s">
        <v>57</v>
      </c>
      <c r="D1151" s="6">
        <v>0</v>
      </c>
      <c r="E1151" s="6">
        <f t="shared" si="36"/>
        <v>0</v>
      </c>
      <c r="F1151" s="6" t="s">
        <v>27</v>
      </c>
    </row>
    <row r="1152" spans="1:6" x14ac:dyDescent="0.25">
      <c r="A1152" s="6" t="str">
        <f t="shared" si="37"/>
        <v>20109Semana 27</v>
      </c>
      <c r="B1152" s="6">
        <v>20109</v>
      </c>
      <c r="C1152" s="6" t="s">
        <v>59</v>
      </c>
      <c r="D1152" s="6">
        <v>2</v>
      </c>
      <c r="E1152" s="6">
        <f t="shared" si="36"/>
        <v>0</v>
      </c>
      <c r="F1152" s="6" t="s">
        <v>27</v>
      </c>
    </row>
    <row r="1153" spans="1:6" x14ac:dyDescent="0.25">
      <c r="A1153" s="6" t="str">
        <f t="shared" si="37"/>
        <v>20116Semana 27</v>
      </c>
      <c r="B1153" s="6">
        <v>20116</v>
      </c>
      <c r="C1153" s="6" t="s">
        <v>60</v>
      </c>
      <c r="D1153" s="6">
        <v>0</v>
      </c>
      <c r="E1153" s="6">
        <f t="shared" si="36"/>
        <v>0</v>
      </c>
      <c r="F1153" s="6" t="s">
        <v>27</v>
      </c>
    </row>
    <row r="1154" spans="1:6" x14ac:dyDescent="0.25">
      <c r="A1154" s="6" t="str">
        <f t="shared" si="37"/>
        <v>20163Semana 27</v>
      </c>
      <c r="B1154" s="6">
        <v>20163</v>
      </c>
      <c r="C1154" s="6" t="s">
        <v>64</v>
      </c>
      <c r="D1154" s="6">
        <v>2</v>
      </c>
      <c r="E1154" s="6">
        <f t="shared" si="36"/>
        <v>0</v>
      </c>
      <c r="F1154" s="6" t="s">
        <v>27</v>
      </c>
    </row>
    <row r="1155" spans="1:6" x14ac:dyDescent="0.25">
      <c r="A1155" s="6" t="str">
        <f t="shared" si="37"/>
        <v>20171Semana 27</v>
      </c>
      <c r="B1155" s="6">
        <v>20171</v>
      </c>
      <c r="C1155" s="6" t="s">
        <v>66</v>
      </c>
      <c r="D1155" s="6">
        <v>8</v>
      </c>
      <c r="E1155" s="6">
        <f t="shared" si="36"/>
        <v>0</v>
      </c>
      <c r="F1155" s="6" t="s">
        <v>27</v>
      </c>
    </row>
    <row r="1156" spans="1:6" x14ac:dyDescent="0.25">
      <c r="A1156" s="6" t="str">
        <f t="shared" si="37"/>
        <v>20177Semana 27</v>
      </c>
      <c r="B1156" s="6">
        <v>20177</v>
      </c>
      <c r="C1156" s="6" t="s">
        <v>67</v>
      </c>
      <c r="D1156" s="6">
        <v>81</v>
      </c>
      <c r="E1156" s="6">
        <f t="shared" si="36"/>
        <v>5</v>
      </c>
      <c r="F1156" s="6" t="s">
        <v>27</v>
      </c>
    </row>
    <row r="1157" spans="1:6" x14ac:dyDescent="0.25">
      <c r="A1157" s="6" t="str">
        <f t="shared" si="37"/>
        <v>20206Semana 27</v>
      </c>
      <c r="B1157" s="6">
        <v>20206</v>
      </c>
      <c r="C1157" s="6" t="s">
        <v>70</v>
      </c>
      <c r="D1157" s="6">
        <v>7</v>
      </c>
      <c r="E1157" s="6">
        <f t="shared" si="36"/>
        <v>0</v>
      </c>
      <c r="F1157" s="6" t="s">
        <v>27</v>
      </c>
    </row>
    <row r="1158" spans="1:6" x14ac:dyDescent="0.25">
      <c r="A1158" s="6" t="str">
        <f t="shared" si="37"/>
        <v>20234Semana 27</v>
      </c>
      <c r="B1158" s="6">
        <v>20234</v>
      </c>
      <c r="C1158" s="6" t="s">
        <v>73</v>
      </c>
      <c r="D1158" s="6">
        <v>1</v>
      </c>
      <c r="E1158" s="6">
        <f t="shared" si="36"/>
        <v>0</v>
      </c>
      <c r="F1158" s="6" t="s">
        <v>27</v>
      </c>
    </row>
    <row r="1159" spans="1:6" x14ac:dyDescent="0.25">
      <c r="A1159" s="6" t="str">
        <f t="shared" si="37"/>
        <v>20244Semana 27</v>
      </c>
      <c r="B1159" s="6">
        <v>20244</v>
      </c>
      <c r="C1159" s="6" t="s">
        <v>74</v>
      </c>
      <c r="D1159" s="6">
        <v>4</v>
      </c>
      <c r="E1159" s="6">
        <f t="shared" si="36"/>
        <v>0</v>
      </c>
      <c r="F1159" s="6" t="s">
        <v>27</v>
      </c>
    </row>
    <row r="1160" spans="1:6" x14ac:dyDescent="0.25">
      <c r="A1160" s="6" t="str">
        <f t="shared" si="37"/>
        <v>20249Semana 27</v>
      </c>
      <c r="B1160" s="6">
        <v>20249</v>
      </c>
      <c r="C1160" s="6" t="s">
        <v>75</v>
      </c>
      <c r="D1160" s="6">
        <v>1</v>
      </c>
      <c r="E1160" s="6">
        <f t="shared" si="36"/>
        <v>0</v>
      </c>
      <c r="F1160" s="6" t="s">
        <v>27</v>
      </c>
    </row>
    <row r="1161" spans="1:6" x14ac:dyDescent="0.25">
      <c r="A1161" s="6" t="str">
        <f t="shared" si="37"/>
        <v>20326Semana 27</v>
      </c>
      <c r="B1161" s="6">
        <v>20326</v>
      </c>
      <c r="C1161" s="6" t="s">
        <v>80</v>
      </c>
      <c r="D1161" s="6">
        <v>1</v>
      </c>
      <c r="E1161" s="6">
        <f t="shared" si="36"/>
        <v>0</v>
      </c>
      <c r="F1161" s="6" t="s">
        <v>27</v>
      </c>
    </row>
    <row r="1162" spans="1:6" x14ac:dyDescent="0.25">
      <c r="A1162" s="6" t="str">
        <f t="shared" si="37"/>
        <v>20374Semana 27</v>
      </c>
      <c r="B1162" s="6">
        <v>20374</v>
      </c>
      <c r="C1162" s="6" t="s">
        <v>85</v>
      </c>
      <c r="D1162" s="6">
        <v>0</v>
      </c>
      <c r="E1162" s="6">
        <f t="shared" si="36"/>
        <v>0</v>
      </c>
      <c r="F1162" s="6" t="str">
        <f>F1161</f>
        <v>Semana 27</v>
      </c>
    </row>
    <row r="1163" spans="1:6" x14ac:dyDescent="0.25">
      <c r="A1163" s="6" t="str">
        <f t="shared" si="37"/>
        <v>20406Semana 27</v>
      </c>
      <c r="B1163" s="6">
        <v>20406</v>
      </c>
      <c r="C1163" s="6" t="s">
        <v>86</v>
      </c>
      <c r="D1163" s="6">
        <v>2</v>
      </c>
      <c r="E1163" s="6">
        <f t="shared" si="36"/>
        <v>0</v>
      </c>
      <c r="F1163" s="6" t="s">
        <v>27</v>
      </c>
    </row>
    <row r="1164" spans="1:6" x14ac:dyDescent="0.25">
      <c r="A1164" s="6" t="str">
        <f t="shared" si="37"/>
        <v>20425Semana 27</v>
      </c>
      <c r="B1164" s="6">
        <v>20425</v>
      </c>
      <c r="C1164" s="6" t="s">
        <v>89</v>
      </c>
      <c r="D1164" s="6">
        <v>2</v>
      </c>
      <c r="E1164" s="6">
        <f t="shared" si="36"/>
        <v>0</v>
      </c>
      <c r="F1164" s="6" t="s">
        <v>27</v>
      </c>
    </row>
    <row r="1165" spans="1:6" x14ac:dyDescent="0.25">
      <c r="A1165" s="6" t="str">
        <f t="shared" si="37"/>
        <v>20431Semana 27</v>
      </c>
      <c r="B1165" s="6">
        <v>20431</v>
      </c>
      <c r="C1165" s="6" t="s">
        <v>90</v>
      </c>
      <c r="D1165" s="6">
        <v>3</v>
      </c>
      <c r="E1165" s="6">
        <f t="shared" si="36"/>
        <v>0</v>
      </c>
      <c r="F1165" s="6" t="s">
        <v>27</v>
      </c>
    </row>
    <row r="1166" spans="1:6" x14ac:dyDescent="0.25">
      <c r="A1166" s="6" t="str">
        <f t="shared" si="37"/>
        <v>20434Semana 27</v>
      </c>
      <c r="B1166" s="6">
        <v>20434</v>
      </c>
      <c r="C1166" s="6" t="s">
        <v>91</v>
      </c>
      <c r="D1166" s="6">
        <v>2</v>
      </c>
      <c r="E1166" s="6">
        <f t="shared" si="36"/>
        <v>0</v>
      </c>
      <c r="F1166" s="6" t="s">
        <v>27</v>
      </c>
    </row>
    <row r="1167" spans="1:6" x14ac:dyDescent="0.25">
      <c r="A1167" s="6" t="str">
        <f t="shared" si="37"/>
        <v>20438Semana 27</v>
      </c>
      <c r="B1167" s="6">
        <v>20438</v>
      </c>
      <c r="C1167" s="6" t="s">
        <v>93</v>
      </c>
      <c r="D1167" s="6">
        <v>0</v>
      </c>
      <c r="E1167" s="6">
        <f t="shared" si="36"/>
        <v>0</v>
      </c>
      <c r="F1167" s="6" t="str">
        <f>F1166</f>
        <v>Semana 27</v>
      </c>
    </row>
    <row r="1168" spans="1:6" x14ac:dyDescent="0.25">
      <c r="A1168" s="6" t="str">
        <f t="shared" si="37"/>
        <v>20545Semana 27</v>
      </c>
      <c r="B1168" s="6">
        <v>20545</v>
      </c>
      <c r="C1168" s="6" t="s">
        <v>99</v>
      </c>
      <c r="D1168" s="6">
        <v>36</v>
      </c>
      <c r="E1168" s="6">
        <f t="shared" si="36"/>
        <v>3</v>
      </c>
      <c r="F1168" s="6" t="s">
        <v>27</v>
      </c>
    </row>
    <row r="1169" spans="1:6" x14ac:dyDescent="0.25">
      <c r="A1169" s="6" t="str">
        <f t="shared" si="37"/>
        <v>20558Semana 27</v>
      </c>
      <c r="B1169" s="6">
        <v>20558</v>
      </c>
      <c r="C1169" s="6" t="s">
        <v>102</v>
      </c>
      <c r="D1169" s="6">
        <v>8</v>
      </c>
      <c r="E1169" s="6">
        <f t="shared" si="36"/>
        <v>0</v>
      </c>
      <c r="F1169" s="6" t="s">
        <v>27</v>
      </c>
    </row>
    <row r="1170" spans="1:6" x14ac:dyDescent="0.25">
      <c r="A1170" s="6" t="str">
        <f t="shared" si="37"/>
        <v>21010Semana 27</v>
      </c>
      <c r="B1170" s="6">
        <v>21010</v>
      </c>
      <c r="C1170" s="6" t="s">
        <v>40</v>
      </c>
      <c r="D1170" s="6">
        <v>53</v>
      </c>
      <c r="E1170" s="6">
        <f t="shared" si="36"/>
        <v>3</v>
      </c>
      <c r="F1170" s="6" t="s">
        <v>27</v>
      </c>
    </row>
    <row r="1171" spans="1:6" x14ac:dyDescent="0.25">
      <c r="A1171" s="6" t="str">
        <f t="shared" si="37"/>
        <v>21013Semana 27</v>
      </c>
      <c r="B1171" s="6">
        <v>21013</v>
      </c>
      <c r="C1171" s="6" t="s">
        <v>42</v>
      </c>
      <c r="D1171" s="6">
        <v>36</v>
      </c>
      <c r="E1171" s="6">
        <f t="shared" si="36"/>
        <v>1</v>
      </c>
      <c r="F1171" s="6" t="s">
        <v>27</v>
      </c>
    </row>
    <row r="1172" spans="1:6" x14ac:dyDescent="0.25">
      <c r="A1172" s="6" t="str">
        <f t="shared" si="37"/>
        <v>21027Semana 27</v>
      </c>
      <c r="B1172" s="6">
        <v>21027</v>
      </c>
      <c r="C1172" s="6" t="s">
        <v>43</v>
      </c>
      <c r="D1172" s="6">
        <v>3</v>
      </c>
      <c r="E1172" s="6">
        <f t="shared" si="36"/>
        <v>0</v>
      </c>
      <c r="F1172" s="6" t="s">
        <v>27</v>
      </c>
    </row>
    <row r="1173" spans="1:6" x14ac:dyDescent="0.25">
      <c r="A1173" s="6" t="str">
        <f t="shared" si="37"/>
        <v>21035Semana 27</v>
      </c>
      <c r="B1173" s="6">
        <v>21035</v>
      </c>
      <c r="C1173" s="6" t="s">
        <v>48</v>
      </c>
      <c r="D1173" s="6">
        <v>39</v>
      </c>
      <c r="E1173" s="6">
        <f t="shared" si="36"/>
        <v>8</v>
      </c>
      <c r="F1173" s="6" t="s">
        <v>27</v>
      </c>
    </row>
    <row r="1174" spans="1:6" x14ac:dyDescent="0.25">
      <c r="A1174" s="6" t="str">
        <f t="shared" si="37"/>
        <v>21046Semana 27</v>
      </c>
      <c r="B1174" s="6">
        <v>21046</v>
      </c>
      <c r="C1174" s="6" t="s">
        <v>44</v>
      </c>
      <c r="D1174" s="6">
        <v>11</v>
      </c>
      <c r="E1174" s="6">
        <f t="shared" si="36"/>
        <v>4</v>
      </c>
      <c r="F1174" s="6" t="s">
        <v>27</v>
      </c>
    </row>
    <row r="1175" spans="1:6" x14ac:dyDescent="0.25">
      <c r="A1175" s="6" t="str">
        <f t="shared" si="37"/>
        <v>21061Semana 27</v>
      </c>
      <c r="B1175" s="6">
        <v>21061</v>
      </c>
      <c r="C1175" s="6" t="s">
        <v>51</v>
      </c>
      <c r="D1175" s="6">
        <v>0</v>
      </c>
      <c r="E1175" s="6">
        <f t="shared" si="36"/>
        <v>0</v>
      </c>
      <c r="F1175" s="6" t="s">
        <v>27</v>
      </c>
    </row>
    <row r="1176" spans="1:6" x14ac:dyDescent="0.25">
      <c r="A1176" s="6" t="str">
        <f t="shared" si="37"/>
        <v>21103Semana 27</v>
      </c>
      <c r="B1176" s="6">
        <v>21103</v>
      </c>
      <c r="C1176" s="6" t="s">
        <v>56</v>
      </c>
      <c r="D1176" s="6">
        <v>4</v>
      </c>
      <c r="E1176" s="6">
        <f t="shared" si="36"/>
        <v>1</v>
      </c>
      <c r="F1176" s="6" t="s">
        <v>27</v>
      </c>
    </row>
    <row r="1177" spans="1:6" x14ac:dyDescent="0.25">
      <c r="A1177" s="6" t="str">
        <f t="shared" si="37"/>
        <v>21120Semana 27</v>
      </c>
      <c r="B1177" s="6">
        <v>21120</v>
      </c>
      <c r="C1177" s="6" t="s">
        <v>58</v>
      </c>
      <c r="D1177" s="6">
        <v>5</v>
      </c>
      <c r="E1177" s="6">
        <f t="shared" si="36"/>
        <v>0</v>
      </c>
      <c r="F1177" s="6" t="s">
        <v>27</v>
      </c>
    </row>
    <row r="1178" spans="1:6" x14ac:dyDescent="0.25">
      <c r="A1178" s="6" t="str">
        <f t="shared" si="37"/>
        <v>21124Semana 27</v>
      </c>
      <c r="B1178" s="6">
        <v>21124</v>
      </c>
      <c r="C1178" s="6" t="s">
        <v>63</v>
      </c>
      <c r="D1178" s="6">
        <v>20</v>
      </c>
      <c r="E1178" s="6">
        <f t="shared" si="36"/>
        <v>2</v>
      </c>
      <c r="F1178" s="6" t="s">
        <v>27</v>
      </c>
    </row>
    <row r="1179" spans="1:6" x14ac:dyDescent="0.25">
      <c r="A1179" s="6" t="str">
        <f t="shared" si="37"/>
        <v>21129Semana 27</v>
      </c>
      <c r="B1179" s="6">
        <v>21129</v>
      </c>
      <c r="C1179" s="6" t="s">
        <v>65</v>
      </c>
      <c r="D1179" s="6">
        <v>6</v>
      </c>
      <c r="E1179" s="6">
        <f t="shared" si="36"/>
        <v>1</v>
      </c>
      <c r="F1179" s="6" t="s">
        <v>27</v>
      </c>
    </row>
    <row r="1180" spans="1:6" x14ac:dyDescent="0.25">
      <c r="A1180" s="6" t="str">
        <f t="shared" si="37"/>
        <v>21145Semana 27</v>
      </c>
      <c r="B1180" s="6">
        <v>21145</v>
      </c>
      <c r="C1180" s="6" t="s">
        <v>82</v>
      </c>
      <c r="D1180" s="6">
        <v>3</v>
      </c>
      <c r="E1180" s="6">
        <f t="shared" si="36"/>
        <v>0</v>
      </c>
      <c r="F1180" s="6" t="s">
        <v>27</v>
      </c>
    </row>
    <row r="1181" spans="1:6" x14ac:dyDescent="0.25">
      <c r="A1181" s="6" t="str">
        <f t="shared" si="37"/>
        <v>21149Semana 27</v>
      </c>
      <c r="B1181" s="6">
        <v>21149</v>
      </c>
      <c r="C1181" s="6" t="s">
        <v>94</v>
      </c>
      <c r="D1181" s="6">
        <v>19</v>
      </c>
      <c r="E1181" s="6">
        <f t="shared" si="36"/>
        <v>4</v>
      </c>
      <c r="F1181" s="6" t="s">
        <v>27</v>
      </c>
    </row>
    <row r="1182" spans="1:6" x14ac:dyDescent="0.25">
      <c r="A1182" s="6" t="str">
        <f t="shared" si="37"/>
        <v>21156Semana 27</v>
      </c>
      <c r="B1182" s="6">
        <v>21156</v>
      </c>
      <c r="C1182" s="6" t="s">
        <v>98</v>
      </c>
      <c r="D1182" s="6">
        <v>1111</v>
      </c>
      <c r="E1182" s="6">
        <f t="shared" si="36"/>
        <v>186</v>
      </c>
      <c r="F1182" s="6" t="s">
        <v>27</v>
      </c>
    </row>
    <row r="1183" spans="1:6" x14ac:dyDescent="0.25">
      <c r="A1183" s="6" t="str">
        <f t="shared" si="37"/>
        <v>21161Semana 27</v>
      </c>
      <c r="B1183" s="6">
        <v>21161</v>
      </c>
      <c r="C1183" s="6" t="s">
        <v>100</v>
      </c>
      <c r="D1183" s="6">
        <v>27</v>
      </c>
      <c r="E1183" s="6">
        <f t="shared" si="36"/>
        <v>4</v>
      </c>
      <c r="F1183" s="6" t="s">
        <v>27</v>
      </c>
    </row>
    <row r="1184" spans="1:6" x14ac:dyDescent="0.25">
      <c r="A1184" s="6" t="str">
        <f t="shared" si="37"/>
        <v>21177Semana 27</v>
      </c>
      <c r="B1184" s="6">
        <v>21177</v>
      </c>
      <c r="C1184" s="6" t="s">
        <v>101</v>
      </c>
      <c r="D1184" s="6">
        <v>32</v>
      </c>
      <c r="E1184" s="6">
        <f t="shared" ref="E1184:E1247" si="38">D1184-D1140</f>
        <v>1</v>
      </c>
      <c r="F1184" s="6" t="s">
        <v>27</v>
      </c>
    </row>
    <row r="1185" spans="1:6" x14ac:dyDescent="0.25">
      <c r="A1185" s="6" t="str">
        <f t="shared" si="37"/>
        <v>21195Semana 27</v>
      </c>
      <c r="B1185" s="6">
        <v>21195</v>
      </c>
      <c r="C1185" s="6" t="s">
        <v>103</v>
      </c>
      <c r="D1185" s="6">
        <v>1</v>
      </c>
      <c r="E1185" s="6">
        <f t="shared" si="38"/>
        <v>0</v>
      </c>
      <c r="F1185" s="6" t="s">
        <v>27</v>
      </c>
    </row>
    <row r="1186" spans="1:6" x14ac:dyDescent="0.25">
      <c r="A1186" s="6" t="str">
        <f t="shared" si="37"/>
        <v>21205Semana 27</v>
      </c>
      <c r="B1186" s="6">
        <v>21205</v>
      </c>
      <c r="C1186" s="6" t="s">
        <v>104</v>
      </c>
      <c r="D1186" s="6">
        <v>13</v>
      </c>
      <c r="E1186" s="6">
        <f t="shared" si="38"/>
        <v>6</v>
      </c>
      <c r="F1186" s="6" t="s">
        <v>27</v>
      </c>
    </row>
    <row r="1187" spans="1:6" x14ac:dyDescent="0.25">
      <c r="A1187" s="6" t="str">
        <f t="shared" si="37"/>
        <v>21209Semana 27</v>
      </c>
      <c r="B1187" s="6">
        <v>21209</v>
      </c>
      <c r="C1187" s="6" t="s">
        <v>105</v>
      </c>
      <c r="D1187" s="6">
        <v>6</v>
      </c>
      <c r="E1187" s="6">
        <f t="shared" si="38"/>
        <v>1</v>
      </c>
      <c r="F1187" s="6" t="s">
        <v>27</v>
      </c>
    </row>
    <row r="1188" spans="1:6" x14ac:dyDescent="0.25">
      <c r="A1188" s="6" t="str">
        <f t="shared" si="37"/>
        <v>21214Semana 27</v>
      </c>
      <c r="B1188" s="6">
        <v>21214</v>
      </c>
      <c r="C1188" s="6" t="s">
        <v>106</v>
      </c>
      <c r="D1188" s="6">
        <v>29</v>
      </c>
      <c r="E1188" s="6">
        <f t="shared" si="38"/>
        <v>1</v>
      </c>
      <c r="F1188" s="6" t="s">
        <v>27</v>
      </c>
    </row>
    <row r="1189" spans="1:6" x14ac:dyDescent="0.25">
      <c r="A1189" s="6" t="str">
        <f t="shared" si="37"/>
        <v>21217Semana 27</v>
      </c>
      <c r="B1189" s="6">
        <v>21217</v>
      </c>
      <c r="C1189" s="6" t="s">
        <v>107</v>
      </c>
      <c r="D1189" s="6">
        <v>3</v>
      </c>
      <c r="E1189" s="6">
        <f t="shared" si="38"/>
        <v>1</v>
      </c>
      <c r="F1189" s="6" t="s">
        <v>27</v>
      </c>
    </row>
    <row r="1190" spans="1:6" x14ac:dyDescent="0.25">
      <c r="A1190" s="3" t="str">
        <f t="shared" si="37"/>
        <v>20024Semana 28</v>
      </c>
      <c r="B1190" s="3">
        <v>20024</v>
      </c>
      <c r="C1190" s="3" t="s">
        <v>50</v>
      </c>
      <c r="D1190" s="3">
        <v>1</v>
      </c>
      <c r="E1190" s="3">
        <f t="shared" si="38"/>
        <v>0</v>
      </c>
      <c r="F1190" s="3" t="s">
        <v>28</v>
      </c>
    </row>
    <row r="1191" spans="1:6" x14ac:dyDescent="0.25">
      <c r="A1191" s="3" t="str">
        <f t="shared" si="37"/>
        <v>20027Semana 28</v>
      </c>
      <c r="B1191" s="3">
        <v>20027</v>
      </c>
      <c r="C1191" s="3" t="s">
        <v>46</v>
      </c>
      <c r="D1191" s="3">
        <v>2</v>
      </c>
      <c r="E1191" s="3">
        <f t="shared" si="38"/>
        <v>0</v>
      </c>
      <c r="F1191" s="3" t="s">
        <v>28</v>
      </c>
    </row>
    <row r="1192" spans="1:6" x14ac:dyDescent="0.25">
      <c r="A1192" s="3" t="str">
        <f t="shared" si="37"/>
        <v>20029Semana 28</v>
      </c>
      <c r="B1192" s="3">
        <v>20029</v>
      </c>
      <c r="C1192" s="3" t="s">
        <v>52</v>
      </c>
      <c r="D1192" s="3">
        <v>1</v>
      </c>
      <c r="E1192" s="3">
        <f t="shared" si="38"/>
        <v>0</v>
      </c>
      <c r="F1192" s="3" t="s">
        <v>28</v>
      </c>
    </row>
    <row r="1193" spans="1:6" x14ac:dyDescent="0.25">
      <c r="A1193" s="3" t="str">
        <f t="shared" si="37"/>
        <v>20041Semana 28</v>
      </c>
      <c r="B1193" s="3">
        <v>20041</v>
      </c>
      <c r="C1193" s="3" t="s">
        <v>54</v>
      </c>
      <c r="D1193" s="3">
        <v>32</v>
      </c>
      <c r="E1193" s="3">
        <f t="shared" si="38"/>
        <v>3</v>
      </c>
      <c r="F1193" s="3" t="s">
        <v>28</v>
      </c>
    </row>
    <row r="1194" spans="1:6" x14ac:dyDescent="0.25">
      <c r="A1194" s="3" t="str">
        <f t="shared" si="37"/>
        <v>20058Semana 28</v>
      </c>
      <c r="B1194" s="3">
        <v>20058</v>
      </c>
      <c r="C1194" s="3" t="s">
        <v>55</v>
      </c>
      <c r="D1194" s="3">
        <v>1</v>
      </c>
      <c r="E1194" s="3">
        <f t="shared" si="38"/>
        <v>0</v>
      </c>
      <c r="F1194" s="3" t="s">
        <v>28</v>
      </c>
    </row>
    <row r="1195" spans="1:6" x14ac:dyDescent="0.25">
      <c r="A1195" s="3" t="str">
        <f t="shared" si="37"/>
        <v>20098Semana 28</v>
      </c>
      <c r="B1195" s="3">
        <v>20098</v>
      </c>
      <c r="C1195" s="3" t="s">
        <v>57</v>
      </c>
      <c r="D1195" s="3">
        <v>1</v>
      </c>
      <c r="E1195" s="3">
        <f t="shared" si="38"/>
        <v>1</v>
      </c>
      <c r="F1195" s="3" t="s">
        <v>28</v>
      </c>
    </row>
    <row r="1196" spans="1:6" x14ac:dyDescent="0.25">
      <c r="A1196" s="3" t="str">
        <f t="shared" si="37"/>
        <v>20109Semana 28</v>
      </c>
      <c r="B1196" s="3">
        <v>20109</v>
      </c>
      <c r="C1196" s="3" t="s">
        <v>59</v>
      </c>
      <c r="D1196" s="3">
        <v>2</v>
      </c>
      <c r="E1196" s="3">
        <f t="shared" si="38"/>
        <v>0</v>
      </c>
      <c r="F1196" s="3" t="s">
        <v>28</v>
      </c>
    </row>
    <row r="1197" spans="1:6" x14ac:dyDescent="0.25">
      <c r="A1197" s="3" t="str">
        <f t="shared" si="37"/>
        <v>20116Semana 28</v>
      </c>
      <c r="B1197" s="3">
        <v>20116</v>
      </c>
      <c r="C1197" s="3" t="s">
        <v>60</v>
      </c>
      <c r="D1197" s="3">
        <v>0</v>
      </c>
      <c r="E1197" s="3">
        <f t="shared" si="38"/>
        <v>0</v>
      </c>
      <c r="F1197" s="3" t="s">
        <v>28</v>
      </c>
    </row>
    <row r="1198" spans="1:6" x14ac:dyDescent="0.25">
      <c r="A1198" s="3" t="str">
        <f t="shared" si="37"/>
        <v>20163Semana 28</v>
      </c>
      <c r="B1198" s="3">
        <v>20163</v>
      </c>
      <c r="C1198" s="3" t="s">
        <v>64</v>
      </c>
      <c r="D1198" s="3">
        <v>2</v>
      </c>
      <c r="E1198" s="3">
        <f t="shared" si="38"/>
        <v>0</v>
      </c>
      <c r="F1198" s="3" t="s">
        <v>28</v>
      </c>
    </row>
    <row r="1199" spans="1:6" x14ac:dyDescent="0.25">
      <c r="A1199" s="3" t="str">
        <f t="shared" si="37"/>
        <v>20171Semana 28</v>
      </c>
      <c r="B1199" s="3">
        <v>20171</v>
      </c>
      <c r="C1199" s="3" t="s">
        <v>66</v>
      </c>
      <c r="D1199" s="3">
        <v>8</v>
      </c>
      <c r="E1199" s="3">
        <f t="shared" si="38"/>
        <v>0</v>
      </c>
      <c r="F1199" s="3" t="s">
        <v>28</v>
      </c>
    </row>
    <row r="1200" spans="1:6" x14ac:dyDescent="0.25">
      <c r="A1200" s="3" t="str">
        <f t="shared" si="37"/>
        <v>20177Semana 28</v>
      </c>
      <c r="B1200" s="3">
        <v>20177</v>
      </c>
      <c r="C1200" s="3" t="s">
        <v>67</v>
      </c>
      <c r="D1200" s="3">
        <v>87</v>
      </c>
      <c r="E1200" s="3">
        <f t="shared" si="38"/>
        <v>6</v>
      </c>
      <c r="F1200" s="3" t="s">
        <v>28</v>
      </c>
    </row>
    <row r="1201" spans="1:6" x14ac:dyDescent="0.25">
      <c r="A1201" s="3" t="str">
        <f t="shared" si="37"/>
        <v>20206Semana 28</v>
      </c>
      <c r="B1201" s="3">
        <v>20206</v>
      </c>
      <c r="C1201" s="3" t="s">
        <v>70</v>
      </c>
      <c r="D1201" s="3">
        <v>8</v>
      </c>
      <c r="E1201" s="3">
        <f t="shared" si="38"/>
        <v>1</v>
      </c>
      <c r="F1201" s="3" t="s">
        <v>28</v>
      </c>
    </row>
    <row r="1202" spans="1:6" x14ac:dyDescent="0.25">
      <c r="A1202" s="3" t="str">
        <f t="shared" si="37"/>
        <v>20234Semana 28</v>
      </c>
      <c r="B1202" s="3">
        <v>20234</v>
      </c>
      <c r="C1202" s="3" t="s">
        <v>73</v>
      </c>
      <c r="D1202" s="3">
        <v>1</v>
      </c>
      <c r="E1202" s="3">
        <f t="shared" si="38"/>
        <v>0</v>
      </c>
      <c r="F1202" s="3" t="s">
        <v>28</v>
      </c>
    </row>
    <row r="1203" spans="1:6" x14ac:dyDescent="0.25">
      <c r="A1203" s="3" t="str">
        <f t="shared" si="37"/>
        <v>20244Semana 28</v>
      </c>
      <c r="B1203" s="3">
        <v>20244</v>
      </c>
      <c r="C1203" s="3" t="s">
        <v>74</v>
      </c>
      <c r="D1203" s="3">
        <v>4</v>
      </c>
      <c r="E1203" s="3">
        <f t="shared" si="38"/>
        <v>0</v>
      </c>
      <c r="F1203" s="3" t="s">
        <v>28</v>
      </c>
    </row>
    <row r="1204" spans="1:6" x14ac:dyDescent="0.25">
      <c r="A1204" s="3" t="str">
        <f t="shared" si="37"/>
        <v>20249Semana 28</v>
      </c>
      <c r="B1204" s="3">
        <v>20249</v>
      </c>
      <c r="C1204" s="3" t="s">
        <v>75</v>
      </c>
      <c r="D1204" s="3">
        <v>1</v>
      </c>
      <c r="E1204" s="3">
        <f t="shared" si="38"/>
        <v>0</v>
      </c>
      <c r="F1204" s="3" t="s">
        <v>28</v>
      </c>
    </row>
    <row r="1205" spans="1:6" x14ac:dyDescent="0.25">
      <c r="A1205" s="3" t="str">
        <f t="shared" si="37"/>
        <v>20326Semana 28</v>
      </c>
      <c r="B1205" s="3">
        <v>20326</v>
      </c>
      <c r="C1205" s="3" t="s">
        <v>80</v>
      </c>
      <c r="D1205" s="3">
        <v>1</v>
      </c>
      <c r="E1205" s="3">
        <f t="shared" si="38"/>
        <v>0</v>
      </c>
      <c r="F1205" s="3" t="s">
        <v>28</v>
      </c>
    </row>
    <row r="1206" spans="1:6" x14ac:dyDescent="0.25">
      <c r="A1206" s="3" t="str">
        <f t="shared" si="37"/>
        <v>20374Semana 28</v>
      </c>
      <c r="B1206" s="3">
        <v>20374</v>
      </c>
      <c r="C1206" s="3" t="s">
        <v>85</v>
      </c>
      <c r="D1206" s="3">
        <v>0</v>
      </c>
      <c r="E1206" s="3">
        <f t="shared" si="38"/>
        <v>0</v>
      </c>
      <c r="F1206" s="3" t="str">
        <f>F1205</f>
        <v>Semana 28</v>
      </c>
    </row>
    <row r="1207" spans="1:6" x14ac:dyDescent="0.25">
      <c r="A1207" s="3" t="str">
        <f t="shared" si="37"/>
        <v>20406Semana 28</v>
      </c>
      <c r="B1207" s="3">
        <v>20406</v>
      </c>
      <c r="C1207" s="3" t="s">
        <v>86</v>
      </c>
      <c r="D1207" s="3">
        <v>2</v>
      </c>
      <c r="E1207" s="3">
        <f t="shared" si="38"/>
        <v>0</v>
      </c>
      <c r="F1207" s="3" t="s">
        <v>28</v>
      </c>
    </row>
    <row r="1208" spans="1:6" x14ac:dyDescent="0.25">
      <c r="A1208" s="3" t="str">
        <f t="shared" si="37"/>
        <v>20425Semana 28</v>
      </c>
      <c r="B1208" s="3">
        <v>20425</v>
      </c>
      <c r="C1208" s="3" t="s">
        <v>89</v>
      </c>
      <c r="D1208" s="3">
        <v>2</v>
      </c>
      <c r="E1208" s="3">
        <f t="shared" si="38"/>
        <v>0</v>
      </c>
      <c r="F1208" s="3" t="s">
        <v>28</v>
      </c>
    </row>
    <row r="1209" spans="1:6" x14ac:dyDescent="0.25">
      <c r="A1209" s="3" t="str">
        <f t="shared" si="37"/>
        <v>20431Semana 28</v>
      </c>
      <c r="B1209" s="3">
        <v>20431</v>
      </c>
      <c r="C1209" s="3" t="s">
        <v>90</v>
      </c>
      <c r="D1209" s="3">
        <v>3</v>
      </c>
      <c r="E1209" s="3">
        <f t="shared" si="38"/>
        <v>0</v>
      </c>
      <c r="F1209" s="3" t="s">
        <v>28</v>
      </c>
    </row>
    <row r="1210" spans="1:6" x14ac:dyDescent="0.25">
      <c r="A1210" s="3" t="str">
        <f t="shared" ref="A1210:A1276" si="39">B1210&amp;F1210</f>
        <v>20434Semana 28</v>
      </c>
      <c r="B1210" s="3">
        <v>20434</v>
      </c>
      <c r="C1210" s="3" t="s">
        <v>91</v>
      </c>
      <c r="D1210" s="3">
        <v>2</v>
      </c>
      <c r="E1210" s="3">
        <f t="shared" si="38"/>
        <v>0</v>
      </c>
      <c r="F1210" s="3" t="s">
        <v>28</v>
      </c>
    </row>
    <row r="1211" spans="1:6" x14ac:dyDescent="0.25">
      <c r="A1211" s="3" t="str">
        <f t="shared" si="39"/>
        <v>20438Semana 28</v>
      </c>
      <c r="B1211" s="3">
        <v>20438</v>
      </c>
      <c r="C1211" s="3" t="s">
        <v>93</v>
      </c>
      <c r="D1211" s="3">
        <v>0</v>
      </c>
      <c r="E1211" s="3">
        <f t="shared" si="38"/>
        <v>0</v>
      </c>
      <c r="F1211" s="3" t="str">
        <f>F1210</f>
        <v>Semana 28</v>
      </c>
    </row>
    <row r="1212" spans="1:6" x14ac:dyDescent="0.25">
      <c r="A1212" s="3" t="str">
        <f t="shared" si="39"/>
        <v>20545Semana 28</v>
      </c>
      <c r="B1212" s="3">
        <v>20545</v>
      </c>
      <c r="C1212" s="3" t="s">
        <v>99</v>
      </c>
      <c r="D1212" s="3">
        <v>40</v>
      </c>
      <c r="E1212" s="3">
        <f t="shared" si="38"/>
        <v>4</v>
      </c>
      <c r="F1212" s="3" t="s">
        <v>28</v>
      </c>
    </row>
    <row r="1213" spans="1:6" x14ac:dyDescent="0.25">
      <c r="A1213" s="3" t="str">
        <f t="shared" si="39"/>
        <v>20558Semana 28</v>
      </c>
      <c r="B1213" s="3">
        <v>20558</v>
      </c>
      <c r="C1213" s="3" t="s">
        <v>102</v>
      </c>
      <c r="D1213" s="3">
        <v>8</v>
      </c>
      <c r="E1213" s="3">
        <f t="shared" si="38"/>
        <v>0</v>
      </c>
      <c r="F1213" s="3" t="s">
        <v>28</v>
      </c>
    </row>
    <row r="1214" spans="1:6" x14ac:dyDescent="0.25">
      <c r="A1214" s="3" t="str">
        <f t="shared" si="39"/>
        <v>21010Semana 28</v>
      </c>
      <c r="B1214" s="3">
        <v>21010</v>
      </c>
      <c r="C1214" s="3" t="s">
        <v>40</v>
      </c>
      <c r="D1214" s="3">
        <v>58</v>
      </c>
      <c r="E1214" s="3">
        <f t="shared" si="38"/>
        <v>5</v>
      </c>
      <c r="F1214" s="3" t="s">
        <v>28</v>
      </c>
    </row>
    <row r="1215" spans="1:6" x14ac:dyDescent="0.25">
      <c r="A1215" s="3" t="str">
        <f t="shared" si="39"/>
        <v>21013Semana 28</v>
      </c>
      <c r="B1215" s="3">
        <v>21013</v>
      </c>
      <c r="C1215" s="3" t="s">
        <v>42</v>
      </c>
      <c r="D1215" s="3">
        <v>39</v>
      </c>
      <c r="E1215" s="3">
        <f t="shared" si="38"/>
        <v>3</v>
      </c>
      <c r="F1215" s="3" t="s">
        <v>28</v>
      </c>
    </row>
    <row r="1216" spans="1:6" x14ac:dyDescent="0.25">
      <c r="A1216" s="3" t="str">
        <f t="shared" si="39"/>
        <v>21027Semana 28</v>
      </c>
      <c r="B1216" s="3">
        <v>21027</v>
      </c>
      <c r="C1216" s="3" t="s">
        <v>43</v>
      </c>
      <c r="D1216" s="3">
        <v>3</v>
      </c>
      <c r="E1216" s="3">
        <f t="shared" si="38"/>
        <v>0</v>
      </c>
      <c r="F1216" s="3" t="s">
        <v>28</v>
      </c>
    </row>
    <row r="1217" spans="1:6" x14ac:dyDescent="0.25">
      <c r="A1217" s="3" t="str">
        <f t="shared" si="39"/>
        <v>21035Semana 28</v>
      </c>
      <c r="B1217" s="3">
        <v>21035</v>
      </c>
      <c r="C1217" s="3" t="s">
        <v>48</v>
      </c>
      <c r="D1217" s="3">
        <v>43</v>
      </c>
      <c r="E1217" s="3">
        <f t="shared" si="38"/>
        <v>4</v>
      </c>
      <c r="F1217" s="3" t="s">
        <v>28</v>
      </c>
    </row>
    <row r="1218" spans="1:6" x14ac:dyDescent="0.25">
      <c r="A1218" s="3" t="str">
        <f t="shared" si="39"/>
        <v>21046Semana 28</v>
      </c>
      <c r="B1218" s="3">
        <v>21046</v>
      </c>
      <c r="C1218" s="3" t="s">
        <v>44</v>
      </c>
      <c r="D1218" s="3">
        <v>11</v>
      </c>
      <c r="E1218" s="3">
        <f t="shared" si="38"/>
        <v>0</v>
      </c>
      <c r="F1218" s="3" t="s">
        <v>28</v>
      </c>
    </row>
    <row r="1219" spans="1:6" x14ac:dyDescent="0.25">
      <c r="A1219" s="3" t="str">
        <f t="shared" si="39"/>
        <v>21061Semana 28</v>
      </c>
      <c r="B1219" s="3">
        <v>21061</v>
      </c>
      <c r="C1219" s="3" t="s">
        <v>51</v>
      </c>
      <c r="D1219" s="3">
        <v>0</v>
      </c>
      <c r="E1219" s="3">
        <f t="shared" si="38"/>
        <v>0</v>
      </c>
      <c r="F1219" s="3" t="s">
        <v>28</v>
      </c>
    </row>
    <row r="1220" spans="1:6" x14ac:dyDescent="0.25">
      <c r="A1220" s="3" t="str">
        <f t="shared" si="39"/>
        <v>21103Semana 28</v>
      </c>
      <c r="B1220" s="3">
        <v>21103</v>
      </c>
      <c r="C1220" s="3" t="s">
        <v>56</v>
      </c>
      <c r="D1220" s="3">
        <v>4</v>
      </c>
      <c r="E1220" s="3">
        <f t="shared" si="38"/>
        <v>0</v>
      </c>
      <c r="F1220" s="3" t="s">
        <v>28</v>
      </c>
    </row>
    <row r="1221" spans="1:6" x14ac:dyDescent="0.25">
      <c r="A1221" s="3" t="str">
        <f t="shared" si="39"/>
        <v>21120Semana 28</v>
      </c>
      <c r="B1221" s="3">
        <v>21120</v>
      </c>
      <c r="C1221" s="3" t="s">
        <v>58</v>
      </c>
      <c r="D1221" s="3">
        <v>5</v>
      </c>
      <c r="E1221" s="3">
        <f t="shared" si="38"/>
        <v>0</v>
      </c>
      <c r="F1221" s="3" t="s">
        <v>28</v>
      </c>
    </row>
    <row r="1222" spans="1:6" x14ac:dyDescent="0.25">
      <c r="A1222" s="3" t="str">
        <f t="shared" si="39"/>
        <v>21124Semana 28</v>
      </c>
      <c r="B1222" s="3">
        <v>21124</v>
      </c>
      <c r="C1222" s="3" t="s">
        <v>63</v>
      </c>
      <c r="D1222" s="3">
        <v>22</v>
      </c>
      <c r="E1222" s="3">
        <f t="shared" si="38"/>
        <v>2</v>
      </c>
      <c r="F1222" s="3" t="s">
        <v>28</v>
      </c>
    </row>
    <row r="1223" spans="1:6" x14ac:dyDescent="0.25">
      <c r="A1223" s="3" t="str">
        <f t="shared" si="39"/>
        <v>21129Semana 28</v>
      </c>
      <c r="B1223" s="3">
        <v>21129</v>
      </c>
      <c r="C1223" s="3" t="s">
        <v>65</v>
      </c>
      <c r="D1223" s="3">
        <v>7</v>
      </c>
      <c r="E1223" s="3">
        <f t="shared" si="38"/>
        <v>1</v>
      </c>
      <c r="F1223" s="3" t="s">
        <v>28</v>
      </c>
    </row>
    <row r="1224" spans="1:6" x14ac:dyDescent="0.25">
      <c r="A1224" s="3" t="str">
        <f t="shared" si="39"/>
        <v>21145Semana 28</v>
      </c>
      <c r="B1224" s="3">
        <v>21145</v>
      </c>
      <c r="C1224" s="3" t="s">
        <v>82</v>
      </c>
      <c r="D1224" s="3">
        <v>3</v>
      </c>
      <c r="E1224" s="3">
        <f t="shared" si="38"/>
        <v>0</v>
      </c>
      <c r="F1224" s="3" t="s">
        <v>28</v>
      </c>
    </row>
    <row r="1225" spans="1:6" x14ac:dyDescent="0.25">
      <c r="A1225" s="3" t="str">
        <f t="shared" si="39"/>
        <v>21149Semana 28</v>
      </c>
      <c r="B1225" s="3">
        <v>21149</v>
      </c>
      <c r="C1225" s="3" t="s">
        <v>94</v>
      </c>
      <c r="D1225" s="3">
        <v>25</v>
      </c>
      <c r="E1225" s="3">
        <f t="shared" si="38"/>
        <v>6</v>
      </c>
      <c r="F1225" s="3" t="s">
        <v>28</v>
      </c>
    </row>
    <row r="1226" spans="1:6" x14ac:dyDescent="0.25">
      <c r="A1226" s="3" t="str">
        <f t="shared" si="39"/>
        <v>21156Semana 28</v>
      </c>
      <c r="B1226" s="3">
        <v>21156</v>
      </c>
      <c r="C1226" s="3" t="s">
        <v>98</v>
      </c>
      <c r="D1226" s="3">
        <v>1306</v>
      </c>
      <c r="E1226" s="3">
        <f t="shared" si="38"/>
        <v>195</v>
      </c>
      <c r="F1226" s="3" t="s">
        <v>28</v>
      </c>
    </row>
    <row r="1227" spans="1:6" x14ac:dyDescent="0.25">
      <c r="A1227" s="3" t="str">
        <f t="shared" si="39"/>
        <v>21161Semana 28</v>
      </c>
      <c r="B1227" s="3">
        <v>21161</v>
      </c>
      <c r="C1227" s="3" t="s">
        <v>100</v>
      </c>
      <c r="D1227" s="3">
        <v>32</v>
      </c>
      <c r="E1227" s="3">
        <f t="shared" si="38"/>
        <v>5</v>
      </c>
      <c r="F1227" s="3" t="s">
        <v>28</v>
      </c>
    </row>
    <row r="1228" spans="1:6" x14ac:dyDescent="0.25">
      <c r="A1228" s="3" t="str">
        <f t="shared" si="39"/>
        <v>21177Semana 28</v>
      </c>
      <c r="B1228" s="3">
        <v>21177</v>
      </c>
      <c r="C1228" s="3" t="s">
        <v>101</v>
      </c>
      <c r="D1228" s="3">
        <v>33</v>
      </c>
      <c r="E1228" s="3">
        <f t="shared" si="38"/>
        <v>1</v>
      </c>
      <c r="F1228" s="3" t="s">
        <v>28</v>
      </c>
    </row>
    <row r="1229" spans="1:6" x14ac:dyDescent="0.25">
      <c r="A1229" s="3" t="str">
        <f t="shared" si="39"/>
        <v>21195Semana 28</v>
      </c>
      <c r="B1229" s="3">
        <v>21195</v>
      </c>
      <c r="C1229" s="3" t="s">
        <v>103</v>
      </c>
      <c r="D1229" s="3">
        <v>1</v>
      </c>
      <c r="E1229" s="3">
        <f t="shared" si="38"/>
        <v>0</v>
      </c>
      <c r="F1229" s="3" t="s">
        <v>28</v>
      </c>
    </row>
    <row r="1230" spans="1:6" x14ac:dyDescent="0.25">
      <c r="A1230" s="3" t="str">
        <f t="shared" si="39"/>
        <v>21205Semana 28</v>
      </c>
      <c r="B1230" s="3">
        <v>21205</v>
      </c>
      <c r="C1230" s="3" t="s">
        <v>104</v>
      </c>
      <c r="D1230" s="3">
        <v>23</v>
      </c>
      <c r="E1230" s="3">
        <f t="shared" si="38"/>
        <v>10</v>
      </c>
      <c r="F1230" s="3" t="s">
        <v>28</v>
      </c>
    </row>
    <row r="1231" spans="1:6" x14ac:dyDescent="0.25">
      <c r="A1231" s="3" t="str">
        <f t="shared" si="39"/>
        <v>21209Semana 28</v>
      </c>
      <c r="B1231" s="3">
        <v>21209</v>
      </c>
      <c r="C1231" s="3" t="s">
        <v>105</v>
      </c>
      <c r="D1231" s="3">
        <v>8</v>
      </c>
      <c r="E1231" s="3">
        <f t="shared" si="38"/>
        <v>2</v>
      </c>
      <c r="F1231" s="3" t="s">
        <v>28</v>
      </c>
    </row>
    <row r="1232" spans="1:6" x14ac:dyDescent="0.25">
      <c r="A1232" s="3" t="str">
        <f t="shared" si="39"/>
        <v>21214Semana 28</v>
      </c>
      <c r="B1232" s="3">
        <v>21214</v>
      </c>
      <c r="C1232" s="3" t="s">
        <v>106</v>
      </c>
      <c r="D1232" s="3">
        <v>32</v>
      </c>
      <c r="E1232" s="3">
        <f t="shared" si="38"/>
        <v>3</v>
      </c>
      <c r="F1232" s="3" t="s">
        <v>28</v>
      </c>
    </row>
    <row r="1233" spans="1:6" x14ac:dyDescent="0.25">
      <c r="A1233" s="3" t="str">
        <f t="shared" si="39"/>
        <v>21217Semana 28</v>
      </c>
      <c r="B1233" s="3">
        <v>21217</v>
      </c>
      <c r="C1233" s="3" t="s">
        <v>107</v>
      </c>
      <c r="D1233" s="3">
        <v>3</v>
      </c>
      <c r="E1233" s="3">
        <f t="shared" si="38"/>
        <v>0</v>
      </c>
      <c r="F1233" s="3" t="s">
        <v>28</v>
      </c>
    </row>
    <row r="1234" spans="1:6" x14ac:dyDescent="0.25">
      <c r="A1234" s="6" t="str">
        <f t="shared" si="39"/>
        <v>20024Semana 29</v>
      </c>
      <c r="B1234" s="6">
        <v>20024</v>
      </c>
      <c r="C1234" s="6" t="s">
        <v>50</v>
      </c>
      <c r="D1234" s="6">
        <v>3</v>
      </c>
      <c r="E1234" s="6">
        <f t="shared" si="38"/>
        <v>2</v>
      </c>
      <c r="F1234" s="6" t="s">
        <v>29</v>
      </c>
    </row>
    <row r="1235" spans="1:6" x14ac:dyDescent="0.25">
      <c r="A1235" s="6" t="str">
        <f t="shared" si="39"/>
        <v>20027Semana 29</v>
      </c>
      <c r="B1235" s="6">
        <v>20027</v>
      </c>
      <c r="C1235" s="6" t="s">
        <v>46</v>
      </c>
      <c r="D1235" s="6">
        <v>2</v>
      </c>
      <c r="E1235" s="6">
        <f t="shared" si="38"/>
        <v>0</v>
      </c>
      <c r="F1235" s="6" t="s">
        <v>29</v>
      </c>
    </row>
    <row r="1236" spans="1:6" x14ac:dyDescent="0.25">
      <c r="A1236" s="6" t="str">
        <f t="shared" si="39"/>
        <v>20029Semana 29</v>
      </c>
      <c r="B1236" s="6">
        <v>20029</v>
      </c>
      <c r="C1236" s="6" t="s">
        <v>52</v>
      </c>
      <c r="D1236" s="6">
        <v>1</v>
      </c>
      <c r="E1236" s="6">
        <f t="shared" si="38"/>
        <v>0</v>
      </c>
      <c r="F1236" s="6" t="s">
        <v>29</v>
      </c>
    </row>
    <row r="1237" spans="1:6" x14ac:dyDescent="0.25">
      <c r="A1237" s="6" t="str">
        <f t="shared" si="39"/>
        <v>20041Semana 29</v>
      </c>
      <c r="B1237" s="6">
        <v>20041</v>
      </c>
      <c r="C1237" s="6" t="s">
        <v>54</v>
      </c>
      <c r="D1237" s="6">
        <v>41</v>
      </c>
      <c r="E1237" s="6">
        <f t="shared" si="38"/>
        <v>9</v>
      </c>
      <c r="F1237" s="6" t="s">
        <v>29</v>
      </c>
    </row>
    <row r="1238" spans="1:6" x14ac:dyDescent="0.25">
      <c r="A1238" s="6" t="str">
        <f t="shared" si="39"/>
        <v>20058Semana 29</v>
      </c>
      <c r="B1238" s="6">
        <v>20058</v>
      </c>
      <c r="C1238" s="6" t="s">
        <v>55</v>
      </c>
      <c r="D1238" s="6">
        <v>1</v>
      </c>
      <c r="E1238" s="6">
        <f t="shared" si="38"/>
        <v>0</v>
      </c>
      <c r="F1238" s="6" t="s">
        <v>29</v>
      </c>
    </row>
    <row r="1239" spans="1:6" x14ac:dyDescent="0.25">
      <c r="A1239" s="6" t="str">
        <f t="shared" si="39"/>
        <v>20098Semana 29</v>
      </c>
      <c r="B1239" s="6">
        <v>20098</v>
      </c>
      <c r="C1239" s="6" t="s">
        <v>57</v>
      </c>
      <c r="D1239" s="6">
        <v>1</v>
      </c>
      <c r="E1239" s="6">
        <f t="shared" si="38"/>
        <v>0</v>
      </c>
      <c r="F1239" s="6" t="s">
        <v>29</v>
      </c>
    </row>
    <row r="1240" spans="1:6" x14ac:dyDescent="0.25">
      <c r="A1240" s="6" t="str">
        <f t="shared" si="39"/>
        <v>20109Semana 29</v>
      </c>
      <c r="B1240" s="6">
        <v>20109</v>
      </c>
      <c r="C1240" s="6" t="s">
        <v>59</v>
      </c>
      <c r="D1240" s="6">
        <v>2</v>
      </c>
      <c r="E1240" s="6">
        <f t="shared" si="38"/>
        <v>0</v>
      </c>
      <c r="F1240" s="6" t="s">
        <v>29</v>
      </c>
    </row>
    <row r="1241" spans="1:6" x14ac:dyDescent="0.25">
      <c r="A1241" s="6" t="str">
        <f t="shared" si="39"/>
        <v>20116Semana 29</v>
      </c>
      <c r="B1241" s="6">
        <v>20116</v>
      </c>
      <c r="C1241" s="6" t="s">
        <v>60</v>
      </c>
      <c r="D1241" s="6">
        <v>1</v>
      </c>
      <c r="E1241" s="6">
        <f t="shared" si="38"/>
        <v>1</v>
      </c>
      <c r="F1241" s="6" t="s">
        <v>29</v>
      </c>
    </row>
    <row r="1242" spans="1:6" x14ac:dyDescent="0.25">
      <c r="A1242" s="6" t="str">
        <f t="shared" si="39"/>
        <v>20163Semana 29</v>
      </c>
      <c r="B1242" s="6">
        <v>20163</v>
      </c>
      <c r="C1242" s="6" t="s">
        <v>64</v>
      </c>
      <c r="D1242" s="6">
        <v>2</v>
      </c>
      <c r="E1242" s="6">
        <f t="shared" si="38"/>
        <v>0</v>
      </c>
      <c r="F1242" s="6" t="s">
        <v>29</v>
      </c>
    </row>
    <row r="1243" spans="1:6" x14ac:dyDescent="0.25">
      <c r="A1243" s="6" t="str">
        <f t="shared" si="39"/>
        <v>20171Semana 29</v>
      </c>
      <c r="B1243" s="6">
        <v>20171</v>
      </c>
      <c r="C1243" s="6" t="s">
        <v>66</v>
      </c>
      <c r="D1243" s="6">
        <v>9</v>
      </c>
      <c r="E1243" s="6">
        <f t="shared" si="38"/>
        <v>1</v>
      </c>
      <c r="F1243" s="6" t="s">
        <v>29</v>
      </c>
    </row>
    <row r="1244" spans="1:6" x14ac:dyDescent="0.25">
      <c r="A1244" s="6" t="str">
        <f t="shared" si="39"/>
        <v>20177Semana 29</v>
      </c>
      <c r="B1244" s="6">
        <v>20177</v>
      </c>
      <c r="C1244" s="6" t="s">
        <v>67</v>
      </c>
      <c r="D1244" s="6">
        <v>88</v>
      </c>
      <c r="E1244" s="6">
        <f t="shared" si="38"/>
        <v>1</v>
      </c>
      <c r="F1244" s="6" t="s">
        <v>29</v>
      </c>
    </row>
    <row r="1245" spans="1:6" x14ac:dyDescent="0.25">
      <c r="A1245" s="6" t="str">
        <f t="shared" si="39"/>
        <v>20206Semana 29</v>
      </c>
      <c r="B1245" s="6">
        <v>20206</v>
      </c>
      <c r="C1245" s="6" t="s">
        <v>70</v>
      </c>
      <c r="D1245" s="6">
        <v>8</v>
      </c>
      <c r="E1245" s="6">
        <f t="shared" si="38"/>
        <v>0</v>
      </c>
      <c r="F1245" s="6" t="s">
        <v>29</v>
      </c>
    </row>
    <row r="1246" spans="1:6" x14ac:dyDescent="0.25">
      <c r="A1246" s="6" t="str">
        <f t="shared" si="39"/>
        <v>20234Semana 29</v>
      </c>
      <c r="B1246" s="6">
        <v>20234</v>
      </c>
      <c r="C1246" s="6" t="s">
        <v>73</v>
      </c>
      <c r="D1246" s="6">
        <v>1</v>
      </c>
      <c r="E1246" s="6">
        <f t="shared" si="38"/>
        <v>0</v>
      </c>
      <c r="F1246" s="6" t="s">
        <v>29</v>
      </c>
    </row>
    <row r="1247" spans="1:6" x14ac:dyDescent="0.25">
      <c r="A1247" s="6" t="str">
        <f t="shared" si="39"/>
        <v>20244Semana 29</v>
      </c>
      <c r="B1247" s="6">
        <v>20244</v>
      </c>
      <c r="C1247" s="6" t="s">
        <v>74</v>
      </c>
      <c r="D1247" s="6">
        <v>4</v>
      </c>
      <c r="E1247" s="6">
        <f t="shared" si="38"/>
        <v>0</v>
      </c>
      <c r="F1247" s="6" t="s">
        <v>29</v>
      </c>
    </row>
    <row r="1248" spans="1:6" x14ac:dyDescent="0.25">
      <c r="A1248" s="6" t="str">
        <f t="shared" si="39"/>
        <v>20249Semana 29</v>
      </c>
      <c r="B1248" s="6">
        <v>20249</v>
      </c>
      <c r="C1248" s="6" t="s">
        <v>75</v>
      </c>
      <c r="D1248" s="6">
        <v>1</v>
      </c>
      <c r="E1248" s="6">
        <f t="shared" ref="E1248:E1311" si="40">D1248-D1204</f>
        <v>0</v>
      </c>
      <c r="F1248" s="6" t="s">
        <v>29</v>
      </c>
    </row>
    <row r="1249" spans="1:6" x14ac:dyDescent="0.25">
      <c r="A1249" s="6" t="str">
        <f t="shared" si="39"/>
        <v>20326Semana 29</v>
      </c>
      <c r="B1249" s="6">
        <v>20326</v>
      </c>
      <c r="C1249" s="6" t="s">
        <v>80</v>
      </c>
      <c r="D1249" s="6">
        <v>1</v>
      </c>
      <c r="E1249" s="6">
        <f t="shared" si="40"/>
        <v>0</v>
      </c>
      <c r="F1249" s="6" t="s">
        <v>29</v>
      </c>
    </row>
    <row r="1250" spans="1:6" x14ac:dyDescent="0.25">
      <c r="A1250" s="6" t="str">
        <f t="shared" si="39"/>
        <v>20374Semana 29</v>
      </c>
      <c r="B1250" s="6">
        <v>20374</v>
      </c>
      <c r="C1250" s="6" t="s">
        <v>85</v>
      </c>
      <c r="D1250" s="6">
        <v>1</v>
      </c>
      <c r="E1250" s="6">
        <f t="shared" si="40"/>
        <v>1</v>
      </c>
      <c r="F1250" s="6" t="str">
        <f>F1249</f>
        <v>Semana 29</v>
      </c>
    </row>
    <row r="1251" spans="1:6" x14ac:dyDescent="0.25">
      <c r="A1251" s="6" t="str">
        <f t="shared" si="39"/>
        <v>20406Semana 29</v>
      </c>
      <c r="B1251" s="6">
        <v>20406</v>
      </c>
      <c r="C1251" s="6" t="s">
        <v>86</v>
      </c>
      <c r="D1251" s="6">
        <v>2</v>
      </c>
      <c r="E1251" s="6">
        <f t="shared" si="40"/>
        <v>0</v>
      </c>
      <c r="F1251" s="6" t="s">
        <v>29</v>
      </c>
    </row>
    <row r="1252" spans="1:6" x14ac:dyDescent="0.25">
      <c r="A1252" s="6" t="str">
        <f t="shared" si="39"/>
        <v>20425Semana 29</v>
      </c>
      <c r="B1252" s="6">
        <v>20425</v>
      </c>
      <c r="C1252" s="6" t="s">
        <v>89</v>
      </c>
      <c r="D1252" s="6">
        <v>2</v>
      </c>
      <c r="E1252" s="6">
        <f t="shared" si="40"/>
        <v>0</v>
      </c>
      <c r="F1252" s="6" t="s">
        <v>29</v>
      </c>
    </row>
    <row r="1253" spans="1:6" x14ac:dyDescent="0.25">
      <c r="A1253" s="6" t="str">
        <f t="shared" si="39"/>
        <v>20431Semana 29</v>
      </c>
      <c r="B1253" s="6">
        <v>20431</v>
      </c>
      <c r="C1253" s="6" t="s">
        <v>90</v>
      </c>
      <c r="D1253" s="6">
        <v>3</v>
      </c>
      <c r="E1253" s="6">
        <f t="shared" si="40"/>
        <v>0</v>
      </c>
      <c r="F1253" s="6" t="s">
        <v>29</v>
      </c>
    </row>
    <row r="1254" spans="1:6" x14ac:dyDescent="0.25">
      <c r="A1254" s="6" t="str">
        <f t="shared" si="39"/>
        <v>20434Semana 29</v>
      </c>
      <c r="B1254" s="6">
        <v>20434</v>
      </c>
      <c r="C1254" s="6" t="s">
        <v>91</v>
      </c>
      <c r="D1254" s="6">
        <v>2</v>
      </c>
      <c r="E1254" s="6">
        <f t="shared" si="40"/>
        <v>0</v>
      </c>
      <c r="F1254" s="6" t="s">
        <v>29</v>
      </c>
    </row>
    <row r="1255" spans="1:6" x14ac:dyDescent="0.25">
      <c r="A1255" s="6" t="str">
        <f t="shared" si="39"/>
        <v>20438Semana 29</v>
      </c>
      <c r="B1255" s="6">
        <v>20438</v>
      </c>
      <c r="C1255" s="6" t="s">
        <v>93</v>
      </c>
      <c r="D1255" s="6">
        <v>0</v>
      </c>
      <c r="E1255" s="6">
        <f t="shared" si="40"/>
        <v>0</v>
      </c>
      <c r="F1255" s="6" t="str">
        <f>F1254</f>
        <v>Semana 29</v>
      </c>
    </row>
    <row r="1256" spans="1:6" x14ac:dyDescent="0.25">
      <c r="A1256" s="6" t="str">
        <f t="shared" si="39"/>
        <v>20545Semana 29</v>
      </c>
      <c r="B1256" s="6">
        <v>20545</v>
      </c>
      <c r="C1256" s="6" t="s">
        <v>99</v>
      </c>
      <c r="D1256" s="6">
        <v>41</v>
      </c>
      <c r="E1256" s="6">
        <f t="shared" si="40"/>
        <v>1</v>
      </c>
      <c r="F1256" s="6" t="s">
        <v>29</v>
      </c>
    </row>
    <row r="1257" spans="1:6" x14ac:dyDescent="0.25">
      <c r="A1257" s="6" t="str">
        <f t="shared" si="39"/>
        <v>20558Semana 29</v>
      </c>
      <c r="B1257" s="6">
        <v>20558</v>
      </c>
      <c r="C1257" s="6" t="s">
        <v>102</v>
      </c>
      <c r="D1257" s="6">
        <v>8</v>
      </c>
      <c r="E1257" s="6">
        <f t="shared" si="40"/>
        <v>0</v>
      </c>
      <c r="F1257" s="6" t="s">
        <v>29</v>
      </c>
    </row>
    <row r="1258" spans="1:6" x14ac:dyDescent="0.25">
      <c r="A1258" s="6" t="str">
        <f t="shared" si="39"/>
        <v>21010Semana 29</v>
      </c>
      <c r="B1258" s="6">
        <v>21010</v>
      </c>
      <c r="C1258" s="6" t="s">
        <v>40</v>
      </c>
      <c r="D1258" s="6">
        <v>65</v>
      </c>
      <c r="E1258" s="6">
        <f t="shared" si="40"/>
        <v>7</v>
      </c>
      <c r="F1258" s="6" t="s">
        <v>29</v>
      </c>
    </row>
    <row r="1259" spans="1:6" x14ac:dyDescent="0.25">
      <c r="A1259" s="6" t="str">
        <f t="shared" si="39"/>
        <v>21013Semana 29</v>
      </c>
      <c r="B1259" s="6">
        <v>21013</v>
      </c>
      <c r="C1259" s="6" t="s">
        <v>42</v>
      </c>
      <c r="D1259" s="6">
        <v>42</v>
      </c>
      <c r="E1259" s="6">
        <f t="shared" si="40"/>
        <v>3</v>
      </c>
      <c r="F1259" s="6" t="s">
        <v>29</v>
      </c>
    </row>
    <row r="1260" spans="1:6" x14ac:dyDescent="0.25">
      <c r="A1260" s="6" t="str">
        <f t="shared" si="39"/>
        <v>21027Semana 29</v>
      </c>
      <c r="B1260" s="6">
        <v>21027</v>
      </c>
      <c r="C1260" s="6" t="s">
        <v>43</v>
      </c>
      <c r="D1260" s="6">
        <v>3</v>
      </c>
      <c r="E1260" s="6">
        <f t="shared" si="40"/>
        <v>0</v>
      </c>
      <c r="F1260" s="6" t="s">
        <v>29</v>
      </c>
    </row>
    <row r="1261" spans="1:6" x14ac:dyDescent="0.25">
      <c r="A1261" s="6" t="str">
        <f t="shared" si="39"/>
        <v>21035Semana 29</v>
      </c>
      <c r="B1261" s="6">
        <v>21035</v>
      </c>
      <c r="C1261" s="6" t="s">
        <v>48</v>
      </c>
      <c r="D1261" s="6">
        <v>52</v>
      </c>
      <c r="E1261" s="6">
        <f t="shared" si="40"/>
        <v>9</v>
      </c>
      <c r="F1261" s="6" t="s">
        <v>29</v>
      </c>
    </row>
    <row r="1262" spans="1:6" x14ac:dyDescent="0.25">
      <c r="A1262" s="6" t="str">
        <f t="shared" si="39"/>
        <v>21046Semana 29</v>
      </c>
      <c r="B1262" s="6">
        <v>21046</v>
      </c>
      <c r="C1262" s="6" t="s">
        <v>44</v>
      </c>
      <c r="D1262" s="6">
        <v>11</v>
      </c>
      <c r="E1262" s="6">
        <f t="shared" si="40"/>
        <v>0</v>
      </c>
      <c r="F1262" s="6" t="s">
        <v>29</v>
      </c>
    </row>
    <row r="1263" spans="1:6" x14ac:dyDescent="0.25">
      <c r="A1263" s="6" t="str">
        <f t="shared" si="39"/>
        <v>21061Semana 29</v>
      </c>
      <c r="B1263" s="6">
        <v>21061</v>
      </c>
      <c r="C1263" s="6" t="s">
        <v>51</v>
      </c>
      <c r="D1263" s="6">
        <v>1</v>
      </c>
      <c r="E1263" s="6">
        <f t="shared" si="40"/>
        <v>1</v>
      </c>
      <c r="F1263" s="6" t="s">
        <v>29</v>
      </c>
    </row>
    <row r="1264" spans="1:6" x14ac:dyDescent="0.25">
      <c r="A1264" s="6" t="str">
        <f t="shared" si="39"/>
        <v>21103Semana 29</v>
      </c>
      <c r="B1264" s="6">
        <v>21103</v>
      </c>
      <c r="C1264" s="6" t="s">
        <v>56</v>
      </c>
      <c r="D1264" s="6">
        <v>8</v>
      </c>
      <c r="E1264" s="6">
        <f t="shared" si="40"/>
        <v>4</v>
      </c>
      <c r="F1264" s="6" t="s">
        <v>29</v>
      </c>
    </row>
    <row r="1265" spans="1:6" x14ac:dyDescent="0.25">
      <c r="A1265" s="6" t="str">
        <f t="shared" si="39"/>
        <v>21120Semana 29</v>
      </c>
      <c r="B1265" s="6">
        <v>21120</v>
      </c>
      <c r="C1265" s="6" t="s">
        <v>58</v>
      </c>
      <c r="D1265" s="6">
        <v>5</v>
      </c>
      <c r="E1265" s="6">
        <f t="shared" si="40"/>
        <v>0</v>
      </c>
      <c r="F1265" s="6" t="s">
        <v>29</v>
      </c>
    </row>
    <row r="1266" spans="1:6" x14ac:dyDescent="0.25">
      <c r="A1266" s="6" t="str">
        <f t="shared" si="39"/>
        <v>21124Semana 29</v>
      </c>
      <c r="B1266" s="6">
        <v>21124</v>
      </c>
      <c r="C1266" s="6" t="s">
        <v>63</v>
      </c>
      <c r="D1266" s="6">
        <v>22</v>
      </c>
      <c r="E1266" s="6">
        <f t="shared" si="40"/>
        <v>0</v>
      </c>
      <c r="F1266" s="6" t="s">
        <v>29</v>
      </c>
    </row>
    <row r="1267" spans="1:6" x14ac:dyDescent="0.25">
      <c r="A1267" s="6" t="str">
        <f t="shared" si="39"/>
        <v>21129Semana 29</v>
      </c>
      <c r="B1267" s="6">
        <v>21129</v>
      </c>
      <c r="C1267" s="6" t="s">
        <v>65</v>
      </c>
      <c r="D1267" s="6">
        <v>7</v>
      </c>
      <c r="E1267" s="6">
        <f t="shared" si="40"/>
        <v>0</v>
      </c>
      <c r="F1267" s="6" t="s">
        <v>29</v>
      </c>
    </row>
    <row r="1268" spans="1:6" x14ac:dyDescent="0.25">
      <c r="A1268" s="6" t="str">
        <f t="shared" si="39"/>
        <v>21145Semana 29</v>
      </c>
      <c r="B1268" s="6">
        <v>21145</v>
      </c>
      <c r="C1268" s="6" t="s">
        <v>82</v>
      </c>
      <c r="D1268" s="6">
        <v>5</v>
      </c>
      <c r="E1268" s="6">
        <f t="shared" si="40"/>
        <v>2</v>
      </c>
      <c r="F1268" s="6" t="s">
        <v>29</v>
      </c>
    </row>
    <row r="1269" spans="1:6" x14ac:dyDescent="0.25">
      <c r="A1269" s="6" t="str">
        <f t="shared" si="39"/>
        <v>21149Semana 29</v>
      </c>
      <c r="B1269" s="6">
        <v>21149</v>
      </c>
      <c r="C1269" s="6" t="s">
        <v>94</v>
      </c>
      <c r="D1269" s="6">
        <v>30</v>
      </c>
      <c r="E1269" s="6">
        <f t="shared" si="40"/>
        <v>5</v>
      </c>
      <c r="F1269" s="6" t="s">
        <v>29</v>
      </c>
    </row>
    <row r="1270" spans="1:6" x14ac:dyDescent="0.25">
      <c r="A1270" s="6" t="str">
        <f t="shared" si="39"/>
        <v>21156Semana 29</v>
      </c>
      <c r="B1270" s="6">
        <v>21156</v>
      </c>
      <c r="C1270" s="6" t="s">
        <v>98</v>
      </c>
      <c r="D1270" s="6">
        <v>1474</v>
      </c>
      <c r="E1270" s="6">
        <f t="shared" si="40"/>
        <v>168</v>
      </c>
      <c r="F1270" s="6" t="s">
        <v>29</v>
      </c>
    </row>
    <row r="1271" spans="1:6" x14ac:dyDescent="0.25">
      <c r="A1271" s="6" t="str">
        <f t="shared" si="39"/>
        <v>21161Semana 29</v>
      </c>
      <c r="B1271" s="6">
        <v>21161</v>
      </c>
      <c r="C1271" s="6" t="s">
        <v>100</v>
      </c>
      <c r="D1271" s="6">
        <v>38</v>
      </c>
      <c r="E1271" s="6">
        <f t="shared" si="40"/>
        <v>6</v>
      </c>
      <c r="F1271" s="6" t="s">
        <v>29</v>
      </c>
    </row>
    <row r="1272" spans="1:6" x14ac:dyDescent="0.25">
      <c r="A1272" s="6" t="str">
        <f t="shared" si="39"/>
        <v>21177Semana 29</v>
      </c>
      <c r="B1272" s="6">
        <v>21177</v>
      </c>
      <c r="C1272" s="6" t="s">
        <v>101</v>
      </c>
      <c r="D1272" s="6">
        <v>33</v>
      </c>
      <c r="E1272" s="6">
        <f t="shared" si="40"/>
        <v>0</v>
      </c>
      <c r="F1272" s="6" t="s">
        <v>29</v>
      </c>
    </row>
    <row r="1273" spans="1:6" x14ac:dyDescent="0.25">
      <c r="A1273" s="6" t="str">
        <f t="shared" si="39"/>
        <v>21195Semana 29</v>
      </c>
      <c r="B1273" s="6">
        <v>21195</v>
      </c>
      <c r="C1273" s="6" t="s">
        <v>103</v>
      </c>
      <c r="D1273" s="6">
        <v>1</v>
      </c>
      <c r="E1273" s="6">
        <f t="shared" si="40"/>
        <v>0</v>
      </c>
      <c r="F1273" s="6" t="s">
        <v>29</v>
      </c>
    </row>
    <row r="1274" spans="1:6" x14ac:dyDescent="0.25">
      <c r="A1274" s="6" t="str">
        <f t="shared" si="39"/>
        <v>21205Semana 29</v>
      </c>
      <c r="B1274" s="6">
        <v>21205</v>
      </c>
      <c r="C1274" s="6" t="s">
        <v>104</v>
      </c>
      <c r="D1274" s="6">
        <v>29</v>
      </c>
      <c r="E1274" s="6">
        <f t="shared" si="40"/>
        <v>6</v>
      </c>
      <c r="F1274" s="6" t="s">
        <v>29</v>
      </c>
    </row>
    <row r="1275" spans="1:6" x14ac:dyDescent="0.25">
      <c r="A1275" s="6" t="str">
        <f t="shared" si="39"/>
        <v>21209Semana 29</v>
      </c>
      <c r="B1275" s="6">
        <v>21209</v>
      </c>
      <c r="C1275" s="6" t="s">
        <v>105</v>
      </c>
      <c r="D1275" s="6">
        <v>10</v>
      </c>
      <c r="E1275" s="6">
        <f t="shared" si="40"/>
        <v>2</v>
      </c>
      <c r="F1275" s="6" t="s">
        <v>29</v>
      </c>
    </row>
    <row r="1276" spans="1:6" x14ac:dyDescent="0.25">
      <c r="A1276" s="6" t="str">
        <f t="shared" si="39"/>
        <v>21214Semana 29</v>
      </c>
      <c r="B1276" s="6">
        <v>21214</v>
      </c>
      <c r="C1276" s="6" t="s">
        <v>106</v>
      </c>
      <c r="D1276" s="6">
        <v>34</v>
      </c>
      <c r="E1276" s="6">
        <f t="shared" si="40"/>
        <v>2</v>
      </c>
      <c r="F1276" s="6" t="s">
        <v>29</v>
      </c>
    </row>
    <row r="1277" spans="1:6" x14ac:dyDescent="0.25">
      <c r="A1277" s="6" t="str">
        <f t="shared" ref="A1277:A1340" si="41">B1277&amp;F1277</f>
        <v>21217Semana 29</v>
      </c>
      <c r="B1277" s="6">
        <v>21217</v>
      </c>
      <c r="C1277" s="6" t="s">
        <v>107</v>
      </c>
      <c r="D1277" s="6">
        <v>3</v>
      </c>
      <c r="E1277" s="6">
        <f t="shared" si="40"/>
        <v>0</v>
      </c>
      <c r="F1277" s="6" t="s">
        <v>29</v>
      </c>
    </row>
    <row r="1278" spans="1:6" x14ac:dyDescent="0.25">
      <c r="A1278" s="3" t="str">
        <f t="shared" si="41"/>
        <v>20024Semana 30</v>
      </c>
      <c r="B1278" s="3">
        <v>20024</v>
      </c>
      <c r="C1278" s="3" t="s">
        <v>50</v>
      </c>
      <c r="D1278" s="3">
        <v>3</v>
      </c>
      <c r="E1278" s="3">
        <f t="shared" si="40"/>
        <v>0</v>
      </c>
      <c r="F1278" s="3" t="s">
        <v>137</v>
      </c>
    </row>
    <row r="1279" spans="1:6" x14ac:dyDescent="0.25">
      <c r="A1279" s="3" t="str">
        <f t="shared" si="41"/>
        <v>20027Semana 30</v>
      </c>
      <c r="B1279" s="3">
        <v>20027</v>
      </c>
      <c r="C1279" s="3" t="s">
        <v>46</v>
      </c>
      <c r="D1279" s="3">
        <v>3</v>
      </c>
      <c r="E1279" s="3">
        <f t="shared" si="40"/>
        <v>1</v>
      </c>
      <c r="F1279" s="3" t="s">
        <v>137</v>
      </c>
    </row>
    <row r="1280" spans="1:6" x14ac:dyDescent="0.25">
      <c r="A1280" s="3" t="str">
        <f t="shared" si="41"/>
        <v>20029Semana 30</v>
      </c>
      <c r="B1280" s="3">
        <v>20029</v>
      </c>
      <c r="C1280" s="3" t="s">
        <v>52</v>
      </c>
      <c r="D1280" s="3">
        <v>1</v>
      </c>
      <c r="E1280" s="3">
        <f t="shared" si="40"/>
        <v>0</v>
      </c>
      <c r="F1280" s="3" t="s">
        <v>137</v>
      </c>
    </row>
    <row r="1281" spans="1:6" x14ac:dyDescent="0.25">
      <c r="A1281" s="3" t="str">
        <f t="shared" si="41"/>
        <v>20041Semana 30</v>
      </c>
      <c r="B1281" s="3">
        <v>20041</v>
      </c>
      <c r="C1281" s="3" t="s">
        <v>54</v>
      </c>
      <c r="D1281" s="3">
        <v>47</v>
      </c>
      <c r="E1281" s="3">
        <f t="shared" si="40"/>
        <v>6</v>
      </c>
      <c r="F1281" s="3" t="s">
        <v>137</v>
      </c>
    </row>
    <row r="1282" spans="1:6" x14ac:dyDescent="0.25">
      <c r="A1282" s="3" t="str">
        <f t="shared" si="41"/>
        <v>20058Semana 30</v>
      </c>
      <c r="B1282" s="3">
        <v>20058</v>
      </c>
      <c r="C1282" s="3" t="s">
        <v>55</v>
      </c>
      <c r="D1282" s="3">
        <v>1</v>
      </c>
      <c r="E1282" s="3">
        <f t="shared" si="40"/>
        <v>0</v>
      </c>
      <c r="F1282" s="3" t="s">
        <v>137</v>
      </c>
    </row>
    <row r="1283" spans="1:6" x14ac:dyDescent="0.25">
      <c r="A1283" s="3" t="str">
        <f t="shared" si="41"/>
        <v>20098Semana 30</v>
      </c>
      <c r="B1283" s="3">
        <v>20098</v>
      </c>
      <c r="C1283" s="3" t="s">
        <v>57</v>
      </c>
      <c r="D1283" s="3">
        <v>1</v>
      </c>
      <c r="E1283" s="3">
        <f t="shared" si="40"/>
        <v>0</v>
      </c>
      <c r="F1283" s="3" t="s">
        <v>137</v>
      </c>
    </row>
    <row r="1284" spans="1:6" x14ac:dyDescent="0.25">
      <c r="A1284" s="3" t="str">
        <f t="shared" si="41"/>
        <v>20109Semana 30</v>
      </c>
      <c r="B1284" s="3">
        <v>20109</v>
      </c>
      <c r="C1284" s="3" t="s">
        <v>59</v>
      </c>
      <c r="D1284" s="3">
        <v>2</v>
      </c>
      <c r="E1284" s="3">
        <f t="shared" si="40"/>
        <v>0</v>
      </c>
      <c r="F1284" s="3" t="s">
        <v>137</v>
      </c>
    </row>
    <row r="1285" spans="1:6" x14ac:dyDescent="0.25">
      <c r="A1285" s="3" t="str">
        <f t="shared" si="41"/>
        <v>20116Semana 30</v>
      </c>
      <c r="B1285" s="3">
        <v>20116</v>
      </c>
      <c r="C1285" s="3" t="s">
        <v>60</v>
      </c>
      <c r="D1285" s="3">
        <v>1</v>
      </c>
      <c r="E1285" s="3">
        <f t="shared" si="40"/>
        <v>0</v>
      </c>
      <c r="F1285" s="3" t="s">
        <v>137</v>
      </c>
    </row>
    <row r="1286" spans="1:6" x14ac:dyDescent="0.25">
      <c r="A1286" s="3" t="str">
        <f t="shared" si="41"/>
        <v>20163Semana 30</v>
      </c>
      <c r="B1286" s="3">
        <v>20163</v>
      </c>
      <c r="C1286" s="3" t="s">
        <v>64</v>
      </c>
      <c r="D1286" s="3">
        <v>3</v>
      </c>
      <c r="E1286" s="3">
        <f t="shared" si="40"/>
        <v>1</v>
      </c>
      <c r="F1286" s="3" t="s">
        <v>137</v>
      </c>
    </row>
    <row r="1287" spans="1:6" x14ac:dyDescent="0.25">
      <c r="A1287" s="3" t="str">
        <f t="shared" si="41"/>
        <v>20171Semana 30</v>
      </c>
      <c r="B1287" s="3">
        <v>20171</v>
      </c>
      <c r="C1287" s="3" t="s">
        <v>66</v>
      </c>
      <c r="D1287" s="3">
        <v>9</v>
      </c>
      <c r="E1287" s="3">
        <f t="shared" si="40"/>
        <v>0</v>
      </c>
      <c r="F1287" s="3" t="s">
        <v>137</v>
      </c>
    </row>
    <row r="1288" spans="1:6" x14ac:dyDescent="0.25">
      <c r="A1288" s="3" t="str">
        <f t="shared" si="41"/>
        <v>20177Semana 30</v>
      </c>
      <c r="B1288" s="3">
        <v>20177</v>
      </c>
      <c r="C1288" s="3" t="s">
        <v>67</v>
      </c>
      <c r="D1288" s="3">
        <v>89</v>
      </c>
      <c r="E1288" s="3">
        <f t="shared" si="40"/>
        <v>1</v>
      </c>
      <c r="F1288" s="3" t="s">
        <v>137</v>
      </c>
    </row>
    <row r="1289" spans="1:6" x14ac:dyDescent="0.25">
      <c r="A1289" s="3" t="str">
        <f t="shared" si="41"/>
        <v>20206Semana 30</v>
      </c>
      <c r="B1289" s="3">
        <v>20206</v>
      </c>
      <c r="C1289" s="3" t="s">
        <v>70</v>
      </c>
      <c r="D1289" s="3">
        <v>8</v>
      </c>
      <c r="E1289" s="3">
        <f t="shared" si="40"/>
        <v>0</v>
      </c>
      <c r="F1289" s="3" t="s">
        <v>137</v>
      </c>
    </row>
    <row r="1290" spans="1:6" x14ac:dyDescent="0.25">
      <c r="A1290" s="3" t="str">
        <f t="shared" si="41"/>
        <v>20234Semana 30</v>
      </c>
      <c r="B1290" s="3">
        <v>20234</v>
      </c>
      <c r="C1290" s="3" t="s">
        <v>73</v>
      </c>
      <c r="D1290" s="3">
        <v>1</v>
      </c>
      <c r="E1290" s="3">
        <f t="shared" si="40"/>
        <v>0</v>
      </c>
      <c r="F1290" s="3" t="s">
        <v>137</v>
      </c>
    </row>
    <row r="1291" spans="1:6" x14ac:dyDescent="0.25">
      <c r="A1291" s="3" t="str">
        <f t="shared" si="41"/>
        <v>20244Semana 30</v>
      </c>
      <c r="B1291" s="3">
        <v>20244</v>
      </c>
      <c r="C1291" s="3" t="s">
        <v>74</v>
      </c>
      <c r="D1291" s="3">
        <v>4</v>
      </c>
      <c r="E1291" s="3">
        <f t="shared" si="40"/>
        <v>0</v>
      </c>
      <c r="F1291" s="3" t="s">
        <v>137</v>
      </c>
    </row>
    <row r="1292" spans="1:6" x14ac:dyDescent="0.25">
      <c r="A1292" s="3" t="str">
        <f t="shared" si="41"/>
        <v>20249Semana 30</v>
      </c>
      <c r="B1292" s="3">
        <v>20249</v>
      </c>
      <c r="C1292" s="3" t="s">
        <v>75</v>
      </c>
      <c r="D1292" s="3">
        <v>2</v>
      </c>
      <c r="E1292" s="3">
        <f t="shared" si="40"/>
        <v>1</v>
      </c>
      <c r="F1292" s="3" t="s">
        <v>137</v>
      </c>
    </row>
    <row r="1293" spans="1:6" x14ac:dyDescent="0.25">
      <c r="A1293" s="3" t="str">
        <f t="shared" si="41"/>
        <v>20326Semana 30</v>
      </c>
      <c r="B1293" s="3">
        <v>20326</v>
      </c>
      <c r="C1293" s="3" t="s">
        <v>80</v>
      </c>
      <c r="D1293" s="3">
        <v>4</v>
      </c>
      <c r="E1293" s="3">
        <f t="shared" si="40"/>
        <v>3</v>
      </c>
      <c r="F1293" s="3" t="s">
        <v>137</v>
      </c>
    </row>
    <row r="1294" spans="1:6" x14ac:dyDescent="0.25">
      <c r="A1294" s="3" t="str">
        <f t="shared" si="41"/>
        <v>20374Semana 30</v>
      </c>
      <c r="B1294" s="3">
        <v>20374</v>
      </c>
      <c r="C1294" s="3" t="s">
        <v>85</v>
      </c>
      <c r="D1294" s="3">
        <v>1</v>
      </c>
      <c r="E1294" s="3">
        <f t="shared" si="40"/>
        <v>0</v>
      </c>
      <c r="F1294" s="3" t="s">
        <v>137</v>
      </c>
    </row>
    <row r="1295" spans="1:6" x14ac:dyDescent="0.25">
      <c r="A1295" s="3" t="str">
        <f t="shared" si="41"/>
        <v>20406Semana 30</v>
      </c>
      <c r="B1295" s="3">
        <v>20406</v>
      </c>
      <c r="C1295" s="3" t="s">
        <v>86</v>
      </c>
      <c r="D1295" s="3">
        <v>2</v>
      </c>
      <c r="E1295" s="3">
        <f t="shared" si="40"/>
        <v>0</v>
      </c>
      <c r="F1295" s="3" t="s">
        <v>137</v>
      </c>
    </row>
    <row r="1296" spans="1:6" x14ac:dyDescent="0.25">
      <c r="A1296" s="3" t="str">
        <f t="shared" si="41"/>
        <v>20425Semana 30</v>
      </c>
      <c r="B1296" s="3">
        <v>20425</v>
      </c>
      <c r="C1296" s="3" t="s">
        <v>89</v>
      </c>
      <c r="D1296" s="3">
        <v>3</v>
      </c>
      <c r="E1296" s="3">
        <f t="shared" si="40"/>
        <v>1</v>
      </c>
      <c r="F1296" s="3" t="s">
        <v>137</v>
      </c>
    </row>
    <row r="1297" spans="1:6" x14ac:dyDescent="0.25">
      <c r="A1297" s="3" t="str">
        <f t="shared" si="41"/>
        <v>20431Semana 30</v>
      </c>
      <c r="B1297" s="3">
        <v>20431</v>
      </c>
      <c r="C1297" s="3" t="s">
        <v>90</v>
      </c>
      <c r="D1297" s="3">
        <v>3</v>
      </c>
      <c r="E1297" s="3">
        <f t="shared" si="40"/>
        <v>0</v>
      </c>
      <c r="F1297" s="3" t="s">
        <v>137</v>
      </c>
    </row>
    <row r="1298" spans="1:6" x14ac:dyDescent="0.25">
      <c r="A1298" s="3" t="str">
        <f t="shared" si="41"/>
        <v>20434Semana 30</v>
      </c>
      <c r="B1298" s="3">
        <v>20434</v>
      </c>
      <c r="C1298" s="3" t="s">
        <v>91</v>
      </c>
      <c r="D1298" s="3">
        <v>2</v>
      </c>
      <c r="E1298" s="3">
        <f t="shared" si="40"/>
        <v>0</v>
      </c>
      <c r="F1298" s="3" t="s">
        <v>137</v>
      </c>
    </row>
    <row r="1299" spans="1:6" x14ac:dyDescent="0.25">
      <c r="A1299" s="3" t="str">
        <f t="shared" si="41"/>
        <v>20438Semana 30</v>
      </c>
      <c r="B1299" s="3">
        <v>20438</v>
      </c>
      <c r="C1299" s="3" t="s">
        <v>93</v>
      </c>
      <c r="D1299" s="3">
        <v>0</v>
      </c>
      <c r="E1299" s="3">
        <f t="shared" si="40"/>
        <v>0</v>
      </c>
      <c r="F1299" s="3" t="s">
        <v>137</v>
      </c>
    </row>
    <row r="1300" spans="1:6" x14ac:dyDescent="0.25">
      <c r="A1300" s="3" t="str">
        <f t="shared" si="41"/>
        <v>20545Semana 30</v>
      </c>
      <c r="B1300" s="3">
        <v>20545</v>
      </c>
      <c r="C1300" s="3" t="s">
        <v>99</v>
      </c>
      <c r="D1300" s="3">
        <v>42</v>
      </c>
      <c r="E1300" s="3">
        <f t="shared" si="40"/>
        <v>1</v>
      </c>
      <c r="F1300" s="3" t="s">
        <v>137</v>
      </c>
    </row>
    <row r="1301" spans="1:6" x14ac:dyDescent="0.25">
      <c r="A1301" s="3" t="str">
        <f t="shared" si="41"/>
        <v>20558Semana 30</v>
      </c>
      <c r="B1301" s="3">
        <v>20558</v>
      </c>
      <c r="C1301" s="3" t="s">
        <v>102</v>
      </c>
      <c r="D1301" s="3">
        <v>9</v>
      </c>
      <c r="E1301" s="3">
        <f t="shared" si="40"/>
        <v>1</v>
      </c>
      <c r="F1301" s="3" t="s">
        <v>137</v>
      </c>
    </row>
    <row r="1302" spans="1:6" x14ac:dyDescent="0.25">
      <c r="A1302" s="3" t="str">
        <f t="shared" si="41"/>
        <v>21010Semana 30</v>
      </c>
      <c r="B1302" s="3">
        <v>21010</v>
      </c>
      <c r="C1302" s="3" t="s">
        <v>40</v>
      </c>
      <c r="D1302" s="3">
        <v>69</v>
      </c>
      <c r="E1302" s="3">
        <f t="shared" si="40"/>
        <v>4</v>
      </c>
      <c r="F1302" s="3" t="s">
        <v>137</v>
      </c>
    </row>
    <row r="1303" spans="1:6" x14ac:dyDescent="0.25">
      <c r="A1303" s="3" t="str">
        <f t="shared" si="41"/>
        <v>21013Semana 30</v>
      </c>
      <c r="B1303" s="3">
        <v>21013</v>
      </c>
      <c r="C1303" s="3" t="s">
        <v>42</v>
      </c>
      <c r="D1303" s="3">
        <v>43</v>
      </c>
      <c r="E1303" s="3">
        <f t="shared" si="40"/>
        <v>1</v>
      </c>
      <c r="F1303" s="3" t="s">
        <v>137</v>
      </c>
    </row>
    <row r="1304" spans="1:6" x14ac:dyDescent="0.25">
      <c r="A1304" s="3" t="str">
        <f t="shared" si="41"/>
        <v>21027Semana 30</v>
      </c>
      <c r="B1304" s="3">
        <v>21027</v>
      </c>
      <c r="C1304" s="3" t="s">
        <v>43</v>
      </c>
      <c r="D1304" s="3">
        <v>3</v>
      </c>
      <c r="E1304" s="3">
        <f t="shared" si="40"/>
        <v>0</v>
      </c>
      <c r="F1304" s="3" t="s">
        <v>137</v>
      </c>
    </row>
    <row r="1305" spans="1:6" x14ac:dyDescent="0.25">
      <c r="A1305" s="3" t="str">
        <f t="shared" si="41"/>
        <v>21035Semana 30</v>
      </c>
      <c r="B1305" s="3">
        <v>21035</v>
      </c>
      <c r="C1305" s="3" t="s">
        <v>48</v>
      </c>
      <c r="D1305" s="3">
        <v>57</v>
      </c>
      <c r="E1305" s="3">
        <f t="shared" si="40"/>
        <v>5</v>
      </c>
      <c r="F1305" s="3" t="s">
        <v>137</v>
      </c>
    </row>
    <row r="1306" spans="1:6" x14ac:dyDescent="0.25">
      <c r="A1306" s="3" t="str">
        <f t="shared" si="41"/>
        <v>21046Semana 30</v>
      </c>
      <c r="B1306" s="3">
        <v>21046</v>
      </c>
      <c r="C1306" s="3" t="s">
        <v>44</v>
      </c>
      <c r="D1306" s="3">
        <v>12</v>
      </c>
      <c r="E1306" s="3">
        <f t="shared" si="40"/>
        <v>1</v>
      </c>
      <c r="F1306" s="3" t="s">
        <v>137</v>
      </c>
    </row>
    <row r="1307" spans="1:6" x14ac:dyDescent="0.25">
      <c r="A1307" s="3" t="str">
        <f t="shared" si="41"/>
        <v>21061Semana 30</v>
      </c>
      <c r="B1307" s="3">
        <v>21061</v>
      </c>
      <c r="C1307" s="3" t="s">
        <v>51</v>
      </c>
      <c r="D1307" s="3">
        <v>2</v>
      </c>
      <c r="E1307" s="3">
        <f t="shared" si="40"/>
        <v>1</v>
      </c>
      <c r="F1307" s="3" t="s">
        <v>137</v>
      </c>
    </row>
    <row r="1308" spans="1:6" x14ac:dyDescent="0.25">
      <c r="A1308" s="3" t="str">
        <f t="shared" si="41"/>
        <v>21103Semana 30</v>
      </c>
      <c r="B1308" s="3">
        <v>21103</v>
      </c>
      <c r="C1308" s="3" t="s">
        <v>56</v>
      </c>
      <c r="D1308" s="3">
        <v>9</v>
      </c>
      <c r="E1308" s="3">
        <f t="shared" si="40"/>
        <v>1</v>
      </c>
      <c r="F1308" s="3" t="s">
        <v>137</v>
      </c>
    </row>
    <row r="1309" spans="1:6" x14ac:dyDescent="0.25">
      <c r="A1309" s="3" t="str">
        <f t="shared" si="41"/>
        <v>21120Semana 30</v>
      </c>
      <c r="B1309" s="3">
        <v>21120</v>
      </c>
      <c r="C1309" s="3" t="s">
        <v>58</v>
      </c>
      <c r="D1309" s="3">
        <v>5</v>
      </c>
      <c r="E1309" s="3">
        <f t="shared" si="40"/>
        <v>0</v>
      </c>
      <c r="F1309" s="3" t="s">
        <v>137</v>
      </c>
    </row>
    <row r="1310" spans="1:6" x14ac:dyDescent="0.25">
      <c r="A1310" s="3" t="str">
        <f t="shared" si="41"/>
        <v>21124Semana 30</v>
      </c>
      <c r="B1310" s="3">
        <v>21124</v>
      </c>
      <c r="C1310" s="3" t="s">
        <v>63</v>
      </c>
      <c r="D1310" s="3">
        <v>25</v>
      </c>
      <c r="E1310" s="3">
        <f t="shared" si="40"/>
        <v>3</v>
      </c>
      <c r="F1310" s="3" t="s">
        <v>137</v>
      </c>
    </row>
    <row r="1311" spans="1:6" x14ac:dyDescent="0.25">
      <c r="A1311" s="3" t="str">
        <f t="shared" si="41"/>
        <v>21129Semana 30</v>
      </c>
      <c r="B1311" s="3">
        <v>21129</v>
      </c>
      <c r="C1311" s="3" t="s">
        <v>65</v>
      </c>
      <c r="D1311" s="3">
        <v>9</v>
      </c>
      <c r="E1311" s="3">
        <f t="shared" si="40"/>
        <v>2</v>
      </c>
      <c r="F1311" s="3" t="s">
        <v>137</v>
      </c>
    </row>
    <row r="1312" spans="1:6" x14ac:dyDescent="0.25">
      <c r="A1312" s="3" t="str">
        <f t="shared" si="41"/>
        <v>21145Semana 30</v>
      </c>
      <c r="B1312" s="3">
        <v>21145</v>
      </c>
      <c r="C1312" s="3" t="s">
        <v>82</v>
      </c>
      <c r="D1312" s="3">
        <v>5</v>
      </c>
      <c r="E1312" s="3">
        <f t="shared" ref="E1312:E1375" si="42">D1312-D1268</f>
        <v>0</v>
      </c>
      <c r="F1312" s="3" t="s">
        <v>137</v>
      </c>
    </row>
    <row r="1313" spans="1:6" x14ac:dyDescent="0.25">
      <c r="A1313" s="3" t="str">
        <f t="shared" si="41"/>
        <v>21149Semana 30</v>
      </c>
      <c r="B1313" s="3">
        <v>21149</v>
      </c>
      <c r="C1313" s="3" t="s">
        <v>94</v>
      </c>
      <c r="D1313" s="3">
        <v>34</v>
      </c>
      <c r="E1313" s="3">
        <f t="shared" si="42"/>
        <v>4</v>
      </c>
      <c r="F1313" s="3" t="s">
        <v>137</v>
      </c>
    </row>
    <row r="1314" spans="1:6" x14ac:dyDescent="0.25">
      <c r="A1314" s="3" t="str">
        <f t="shared" si="41"/>
        <v>21156Semana 30</v>
      </c>
      <c r="B1314" s="3">
        <v>21156</v>
      </c>
      <c r="C1314" s="3" t="s">
        <v>98</v>
      </c>
      <c r="D1314" s="3">
        <v>1691</v>
      </c>
      <c r="E1314" s="3">
        <f t="shared" si="42"/>
        <v>217</v>
      </c>
      <c r="F1314" s="3" t="s">
        <v>137</v>
      </c>
    </row>
    <row r="1315" spans="1:6" x14ac:dyDescent="0.25">
      <c r="A1315" s="3" t="str">
        <f t="shared" si="41"/>
        <v>21161Semana 30</v>
      </c>
      <c r="B1315" s="3">
        <v>21161</v>
      </c>
      <c r="C1315" s="3" t="s">
        <v>100</v>
      </c>
      <c r="D1315" s="3">
        <v>43</v>
      </c>
      <c r="E1315" s="3">
        <f t="shared" si="42"/>
        <v>5</v>
      </c>
      <c r="F1315" s="3" t="s">
        <v>137</v>
      </c>
    </row>
    <row r="1316" spans="1:6" x14ac:dyDescent="0.25">
      <c r="A1316" s="3" t="str">
        <f t="shared" si="41"/>
        <v>21177Semana 30</v>
      </c>
      <c r="B1316" s="3">
        <v>21177</v>
      </c>
      <c r="C1316" s="3" t="s">
        <v>101</v>
      </c>
      <c r="D1316" s="3">
        <v>35</v>
      </c>
      <c r="E1316" s="3">
        <f t="shared" si="42"/>
        <v>2</v>
      </c>
      <c r="F1316" s="3" t="s">
        <v>137</v>
      </c>
    </row>
    <row r="1317" spans="1:6" x14ac:dyDescent="0.25">
      <c r="A1317" s="3" t="str">
        <f t="shared" si="41"/>
        <v>21195Semana 30</v>
      </c>
      <c r="B1317" s="3">
        <v>21195</v>
      </c>
      <c r="C1317" s="3" t="s">
        <v>103</v>
      </c>
      <c r="D1317" s="3">
        <v>2</v>
      </c>
      <c r="E1317" s="3">
        <f t="shared" si="42"/>
        <v>1</v>
      </c>
      <c r="F1317" s="3" t="s">
        <v>137</v>
      </c>
    </row>
    <row r="1318" spans="1:6" x14ac:dyDescent="0.25">
      <c r="A1318" s="3" t="str">
        <f t="shared" si="41"/>
        <v>21205Semana 30</v>
      </c>
      <c r="B1318" s="3">
        <v>21205</v>
      </c>
      <c r="C1318" s="3" t="s">
        <v>104</v>
      </c>
      <c r="D1318" s="3">
        <v>32</v>
      </c>
      <c r="E1318" s="3">
        <f t="shared" si="42"/>
        <v>3</v>
      </c>
      <c r="F1318" s="3" t="s">
        <v>137</v>
      </c>
    </row>
    <row r="1319" spans="1:6" x14ac:dyDescent="0.25">
      <c r="A1319" s="3" t="str">
        <f t="shared" si="41"/>
        <v>21209Semana 30</v>
      </c>
      <c r="B1319" s="3">
        <v>21209</v>
      </c>
      <c r="C1319" s="3" t="s">
        <v>105</v>
      </c>
      <c r="D1319" s="3">
        <v>10</v>
      </c>
      <c r="E1319" s="3">
        <f t="shared" si="42"/>
        <v>0</v>
      </c>
      <c r="F1319" s="3" t="s">
        <v>137</v>
      </c>
    </row>
    <row r="1320" spans="1:6" x14ac:dyDescent="0.25">
      <c r="A1320" s="3" t="str">
        <f t="shared" si="41"/>
        <v>21214Semana 30</v>
      </c>
      <c r="B1320" s="3">
        <v>21214</v>
      </c>
      <c r="C1320" s="3" t="s">
        <v>106</v>
      </c>
      <c r="D1320" s="3">
        <v>38</v>
      </c>
      <c r="E1320" s="3">
        <f t="shared" si="42"/>
        <v>4</v>
      </c>
      <c r="F1320" s="3" t="s">
        <v>137</v>
      </c>
    </row>
    <row r="1321" spans="1:6" x14ac:dyDescent="0.25">
      <c r="A1321" s="3" t="str">
        <f t="shared" si="41"/>
        <v>21217Semana 30</v>
      </c>
      <c r="B1321" s="3">
        <v>21217</v>
      </c>
      <c r="C1321" s="3" t="s">
        <v>107</v>
      </c>
      <c r="D1321" s="3">
        <v>3</v>
      </c>
      <c r="E1321" s="3">
        <f t="shared" si="42"/>
        <v>0</v>
      </c>
      <c r="F1321" s="3" t="s">
        <v>137</v>
      </c>
    </row>
    <row r="1322" spans="1:6" x14ac:dyDescent="0.25">
      <c r="A1322" s="6" t="str">
        <f t="shared" si="41"/>
        <v>20024Semana 31</v>
      </c>
      <c r="B1322" s="6">
        <v>20024</v>
      </c>
      <c r="C1322" s="6" t="s">
        <v>50</v>
      </c>
      <c r="D1322" s="6">
        <v>3</v>
      </c>
      <c r="E1322" s="6">
        <f t="shared" si="42"/>
        <v>0</v>
      </c>
      <c r="F1322" s="6" t="s">
        <v>138</v>
      </c>
    </row>
    <row r="1323" spans="1:6" x14ac:dyDescent="0.25">
      <c r="A1323" s="6" t="str">
        <f t="shared" si="41"/>
        <v>20027Semana 31</v>
      </c>
      <c r="B1323" s="6">
        <v>20027</v>
      </c>
      <c r="C1323" s="6" t="s">
        <v>46</v>
      </c>
      <c r="D1323" s="6">
        <v>3</v>
      </c>
      <c r="E1323" s="6">
        <f t="shared" si="42"/>
        <v>0</v>
      </c>
      <c r="F1323" s="6" t="s">
        <v>138</v>
      </c>
    </row>
    <row r="1324" spans="1:6" x14ac:dyDescent="0.25">
      <c r="A1324" s="6" t="str">
        <f t="shared" si="41"/>
        <v>20029Semana 31</v>
      </c>
      <c r="B1324" s="6">
        <v>20029</v>
      </c>
      <c r="C1324" s="6" t="s">
        <v>52</v>
      </c>
      <c r="D1324" s="6">
        <v>1</v>
      </c>
      <c r="E1324" s="6">
        <f t="shared" si="42"/>
        <v>0</v>
      </c>
      <c r="F1324" s="6" t="s">
        <v>138</v>
      </c>
    </row>
    <row r="1325" spans="1:6" x14ac:dyDescent="0.25">
      <c r="A1325" s="6" t="str">
        <f t="shared" si="41"/>
        <v>20041Semana 31</v>
      </c>
      <c r="B1325" s="6">
        <v>20041</v>
      </c>
      <c r="C1325" s="6" t="s">
        <v>54</v>
      </c>
      <c r="D1325" s="6">
        <v>51</v>
      </c>
      <c r="E1325" s="6">
        <f t="shared" si="42"/>
        <v>4</v>
      </c>
      <c r="F1325" s="6" t="s">
        <v>138</v>
      </c>
    </row>
    <row r="1326" spans="1:6" x14ac:dyDescent="0.25">
      <c r="A1326" s="6" t="str">
        <f t="shared" si="41"/>
        <v>20058Semana 31</v>
      </c>
      <c r="B1326" s="6">
        <v>20058</v>
      </c>
      <c r="C1326" s="6" t="s">
        <v>55</v>
      </c>
      <c r="D1326" s="6">
        <v>1</v>
      </c>
      <c r="E1326" s="6">
        <f t="shared" si="42"/>
        <v>0</v>
      </c>
      <c r="F1326" s="6" t="s">
        <v>138</v>
      </c>
    </row>
    <row r="1327" spans="1:6" x14ac:dyDescent="0.25">
      <c r="A1327" s="6" t="str">
        <f t="shared" si="41"/>
        <v>20098Semana 31</v>
      </c>
      <c r="B1327" s="6">
        <v>20098</v>
      </c>
      <c r="C1327" s="6" t="s">
        <v>57</v>
      </c>
      <c r="D1327" s="6">
        <v>1</v>
      </c>
      <c r="E1327" s="6">
        <f t="shared" si="42"/>
        <v>0</v>
      </c>
      <c r="F1327" s="6" t="s">
        <v>138</v>
      </c>
    </row>
    <row r="1328" spans="1:6" x14ac:dyDescent="0.25">
      <c r="A1328" s="6" t="str">
        <f t="shared" si="41"/>
        <v>20109Semana 31</v>
      </c>
      <c r="B1328" s="6">
        <v>20109</v>
      </c>
      <c r="C1328" s="6" t="s">
        <v>59</v>
      </c>
      <c r="D1328" s="6">
        <v>2</v>
      </c>
      <c r="E1328" s="6">
        <f t="shared" si="42"/>
        <v>0</v>
      </c>
      <c r="F1328" s="6" t="s">
        <v>138</v>
      </c>
    </row>
    <row r="1329" spans="1:6" x14ac:dyDescent="0.25">
      <c r="A1329" s="6" t="str">
        <f t="shared" si="41"/>
        <v>20116Semana 31</v>
      </c>
      <c r="B1329" s="6">
        <v>20116</v>
      </c>
      <c r="C1329" s="6" t="s">
        <v>60</v>
      </c>
      <c r="D1329" s="6">
        <v>1</v>
      </c>
      <c r="E1329" s="6">
        <f t="shared" si="42"/>
        <v>0</v>
      </c>
      <c r="F1329" s="6" t="s">
        <v>138</v>
      </c>
    </row>
    <row r="1330" spans="1:6" x14ac:dyDescent="0.25">
      <c r="A1330" s="6" t="str">
        <f t="shared" si="41"/>
        <v>20163Semana 31</v>
      </c>
      <c r="B1330" s="6">
        <v>20163</v>
      </c>
      <c r="C1330" s="6" t="s">
        <v>64</v>
      </c>
      <c r="D1330" s="6">
        <v>3</v>
      </c>
      <c r="E1330" s="6">
        <f t="shared" si="42"/>
        <v>0</v>
      </c>
      <c r="F1330" s="6" t="s">
        <v>138</v>
      </c>
    </row>
    <row r="1331" spans="1:6" x14ac:dyDescent="0.25">
      <c r="A1331" s="6" t="str">
        <f t="shared" si="41"/>
        <v>20171Semana 31</v>
      </c>
      <c r="B1331" s="6">
        <v>20171</v>
      </c>
      <c r="C1331" s="6" t="s">
        <v>66</v>
      </c>
      <c r="D1331" s="6">
        <v>9</v>
      </c>
      <c r="E1331" s="6">
        <f t="shared" si="42"/>
        <v>0</v>
      </c>
      <c r="F1331" s="6" t="s">
        <v>138</v>
      </c>
    </row>
    <row r="1332" spans="1:6" x14ac:dyDescent="0.25">
      <c r="A1332" s="6" t="str">
        <f t="shared" si="41"/>
        <v>20177Semana 31</v>
      </c>
      <c r="B1332" s="6">
        <v>20177</v>
      </c>
      <c r="C1332" s="6" t="s">
        <v>67</v>
      </c>
      <c r="D1332" s="6">
        <v>92</v>
      </c>
      <c r="E1332" s="6">
        <f t="shared" si="42"/>
        <v>3</v>
      </c>
      <c r="F1332" s="6" t="s">
        <v>138</v>
      </c>
    </row>
    <row r="1333" spans="1:6" x14ac:dyDescent="0.25">
      <c r="A1333" s="6" t="str">
        <f t="shared" si="41"/>
        <v>20206Semana 31</v>
      </c>
      <c r="B1333" s="6">
        <v>20206</v>
      </c>
      <c r="C1333" s="6" t="s">
        <v>70</v>
      </c>
      <c r="D1333" s="6">
        <v>8</v>
      </c>
      <c r="E1333" s="6">
        <f t="shared" si="42"/>
        <v>0</v>
      </c>
      <c r="F1333" s="6" t="s">
        <v>138</v>
      </c>
    </row>
    <row r="1334" spans="1:6" x14ac:dyDescent="0.25">
      <c r="A1334" s="6" t="str">
        <f t="shared" si="41"/>
        <v>20234Semana 31</v>
      </c>
      <c r="B1334" s="6">
        <v>20234</v>
      </c>
      <c r="C1334" s="6" t="s">
        <v>73</v>
      </c>
      <c r="D1334" s="6">
        <v>1</v>
      </c>
      <c r="E1334" s="6">
        <f t="shared" si="42"/>
        <v>0</v>
      </c>
      <c r="F1334" s="6" t="s">
        <v>138</v>
      </c>
    </row>
    <row r="1335" spans="1:6" x14ac:dyDescent="0.25">
      <c r="A1335" s="6" t="str">
        <f t="shared" si="41"/>
        <v>20244Semana 31</v>
      </c>
      <c r="B1335" s="6">
        <v>20244</v>
      </c>
      <c r="C1335" s="6" t="s">
        <v>74</v>
      </c>
      <c r="D1335" s="6">
        <v>4</v>
      </c>
      <c r="E1335" s="6">
        <f t="shared" si="42"/>
        <v>0</v>
      </c>
      <c r="F1335" s="6" t="s">
        <v>138</v>
      </c>
    </row>
    <row r="1336" spans="1:6" x14ac:dyDescent="0.25">
      <c r="A1336" s="6" t="str">
        <f t="shared" si="41"/>
        <v>20249Semana 31</v>
      </c>
      <c r="B1336" s="6">
        <v>20249</v>
      </c>
      <c r="C1336" s="6" t="s">
        <v>75</v>
      </c>
      <c r="D1336" s="6">
        <v>2</v>
      </c>
      <c r="E1336" s="6">
        <f t="shared" si="42"/>
        <v>0</v>
      </c>
      <c r="F1336" s="6" t="s">
        <v>138</v>
      </c>
    </row>
    <row r="1337" spans="1:6" x14ac:dyDescent="0.25">
      <c r="A1337" s="6" t="str">
        <f t="shared" si="41"/>
        <v>20326Semana 31</v>
      </c>
      <c r="B1337" s="6">
        <v>20326</v>
      </c>
      <c r="C1337" s="6" t="s">
        <v>80</v>
      </c>
      <c r="D1337" s="6">
        <v>4</v>
      </c>
      <c r="E1337" s="6">
        <f t="shared" si="42"/>
        <v>0</v>
      </c>
      <c r="F1337" s="6" t="s">
        <v>138</v>
      </c>
    </row>
    <row r="1338" spans="1:6" x14ac:dyDescent="0.25">
      <c r="A1338" s="6" t="str">
        <f t="shared" si="41"/>
        <v>20374Semana 31</v>
      </c>
      <c r="B1338" s="6">
        <v>20374</v>
      </c>
      <c r="C1338" s="6" t="s">
        <v>85</v>
      </c>
      <c r="D1338" s="6">
        <v>1</v>
      </c>
      <c r="E1338" s="6">
        <f t="shared" si="42"/>
        <v>0</v>
      </c>
      <c r="F1338" s="6" t="s">
        <v>138</v>
      </c>
    </row>
    <row r="1339" spans="1:6" x14ac:dyDescent="0.25">
      <c r="A1339" s="6" t="str">
        <f t="shared" si="41"/>
        <v>20406Semana 31</v>
      </c>
      <c r="B1339" s="6">
        <v>20406</v>
      </c>
      <c r="C1339" s="6" t="s">
        <v>86</v>
      </c>
      <c r="D1339" s="6">
        <v>2</v>
      </c>
      <c r="E1339" s="6">
        <f t="shared" si="42"/>
        <v>0</v>
      </c>
      <c r="F1339" s="6" t="s">
        <v>138</v>
      </c>
    </row>
    <row r="1340" spans="1:6" x14ac:dyDescent="0.25">
      <c r="A1340" s="6" t="str">
        <f t="shared" si="41"/>
        <v>20425Semana 31</v>
      </c>
      <c r="B1340" s="6">
        <v>20425</v>
      </c>
      <c r="C1340" s="6" t="s">
        <v>89</v>
      </c>
      <c r="D1340" s="6">
        <v>3</v>
      </c>
      <c r="E1340" s="6">
        <f t="shared" si="42"/>
        <v>0</v>
      </c>
      <c r="F1340" s="6" t="s">
        <v>138</v>
      </c>
    </row>
    <row r="1341" spans="1:6" x14ac:dyDescent="0.25">
      <c r="A1341" s="6" t="str">
        <f t="shared" ref="A1341:A1404" si="43">B1341&amp;F1341</f>
        <v>20431Semana 31</v>
      </c>
      <c r="B1341" s="6">
        <v>20431</v>
      </c>
      <c r="C1341" s="6" t="s">
        <v>90</v>
      </c>
      <c r="D1341" s="6">
        <v>3</v>
      </c>
      <c r="E1341" s="6">
        <f t="shared" si="42"/>
        <v>0</v>
      </c>
      <c r="F1341" s="6" t="s">
        <v>138</v>
      </c>
    </row>
    <row r="1342" spans="1:6" x14ac:dyDescent="0.25">
      <c r="A1342" s="6" t="str">
        <f t="shared" si="43"/>
        <v>20434Semana 31</v>
      </c>
      <c r="B1342" s="6">
        <v>20434</v>
      </c>
      <c r="C1342" s="6" t="s">
        <v>91</v>
      </c>
      <c r="D1342" s="6">
        <v>2</v>
      </c>
      <c r="E1342" s="6">
        <f t="shared" si="42"/>
        <v>0</v>
      </c>
      <c r="F1342" s="6" t="s">
        <v>138</v>
      </c>
    </row>
    <row r="1343" spans="1:6" x14ac:dyDescent="0.25">
      <c r="A1343" s="6" t="str">
        <f t="shared" si="43"/>
        <v>20438Semana 31</v>
      </c>
      <c r="B1343" s="6">
        <v>20438</v>
      </c>
      <c r="C1343" s="6" t="s">
        <v>93</v>
      </c>
      <c r="D1343" s="6">
        <v>0</v>
      </c>
      <c r="E1343" s="6">
        <f t="shared" si="42"/>
        <v>0</v>
      </c>
      <c r="F1343" s="6" t="s">
        <v>138</v>
      </c>
    </row>
    <row r="1344" spans="1:6" x14ac:dyDescent="0.25">
      <c r="A1344" s="6" t="str">
        <f t="shared" si="43"/>
        <v>20545Semana 31</v>
      </c>
      <c r="B1344" s="6">
        <v>20545</v>
      </c>
      <c r="C1344" s="6" t="s">
        <v>99</v>
      </c>
      <c r="D1344" s="6">
        <v>43</v>
      </c>
      <c r="E1344" s="6">
        <f t="shared" si="42"/>
        <v>1</v>
      </c>
      <c r="F1344" s="6" t="s">
        <v>138</v>
      </c>
    </row>
    <row r="1345" spans="1:6" x14ac:dyDescent="0.25">
      <c r="A1345" s="6" t="str">
        <f t="shared" si="43"/>
        <v>20558Semana 31</v>
      </c>
      <c r="B1345" s="6">
        <v>20558</v>
      </c>
      <c r="C1345" s="6" t="s">
        <v>102</v>
      </c>
      <c r="D1345" s="6">
        <v>9</v>
      </c>
      <c r="E1345" s="6">
        <f t="shared" si="42"/>
        <v>0</v>
      </c>
      <c r="F1345" s="6" t="s">
        <v>138</v>
      </c>
    </row>
    <row r="1346" spans="1:6" x14ac:dyDescent="0.25">
      <c r="A1346" s="6" t="str">
        <f t="shared" si="43"/>
        <v>21010Semana 31</v>
      </c>
      <c r="B1346" s="6">
        <v>21010</v>
      </c>
      <c r="C1346" s="6" t="s">
        <v>40</v>
      </c>
      <c r="D1346" s="6">
        <v>75</v>
      </c>
      <c r="E1346" s="6">
        <f t="shared" si="42"/>
        <v>6</v>
      </c>
      <c r="F1346" s="6" t="s">
        <v>138</v>
      </c>
    </row>
    <row r="1347" spans="1:6" x14ac:dyDescent="0.25">
      <c r="A1347" s="6" t="str">
        <f t="shared" si="43"/>
        <v>21013Semana 31</v>
      </c>
      <c r="B1347" s="6">
        <v>21013</v>
      </c>
      <c r="C1347" s="6" t="s">
        <v>42</v>
      </c>
      <c r="D1347" s="6">
        <v>45</v>
      </c>
      <c r="E1347" s="6">
        <f t="shared" si="42"/>
        <v>2</v>
      </c>
      <c r="F1347" s="6" t="s">
        <v>138</v>
      </c>
    </row>
    <row r="1348" spans="1:6" x14ac:dyDescent="0.25">
      <c r="A1348" s="6" t="str">
        <f t="shared" si="43"/>
        <v>21027Semana 31</v>
      </c>
      <c r="B1348" s="6">
        <v>21027</v>
      </c>
      <c r="C1348" s="6" t="s">
        <v>43</v>
      </c>
      <c r="D1348" s="6">
        <v>4</v>
      </c>
      <c r="E1348" s="6">
        <f t="shared" si="42"/>
        <v>1</v>
      </c>
      <c r="F1348" s="6" t="s">
        <v>138</v>
      </c>
    </row>
    <row r="1349" spans="1:6" x14ac:dyDescent="0.25">
      <c r="A1349" s="6" t="str">
        <f t="shared" si="43"/>
        <v>21035Semana 31</v>
      </c>
      <c r="B1349" s="6">
        <v>21035</v>
      </c>
      <c r="C1349" s="6" t="s">
        <v>48</v>
      </c>
      <c r="D1349" s="6">
        <v>60</v>
      </c>
      <c r="E1349" s="6">
        <f t="shared" si="42"/>
        <v>3</v>
      </c>
      <c r="F1349" s="6" t="s">
        <v>138</v>
      </c>
    </row>
    <row r="1350" spans="1:6" x14ac:dyDescent="0.25">
      <c r="A1350" s="6" t="str">
        <f t="shared" si="43"/>
        <v>21046Semana 31</v>
      </c>
      <c r="B1350" s="6">
        <v>21046</v>
      </c>
      <c r="C1350" s="6" t="s">
        <v>44</v>
      </c>
      <c r="D1350" s="6">
        <v>13</v>
      </c>
      <c r="E1350" s="6">
        <f t="shared" si="42"/>
        <v>1</v>
      </c>
      <c r="F1350" s="6" t="s">
        <v>138</v>
      </c>
    </row>
    <row r="1351" spans="1:6" x14ac:dyDescent="0.25">
      <c r="A1351" s="6" t="str">
        <f t="shared" si="43"/>
        <v>21061Semana 31</v>
      </c>
      <c r="B1351" s="6">
        <v>21061</v>
      </c>
      <c r="C1351" s="6" t="s">
        <v>51</v>
      </c>
      <c r="D1351" s="6">
        <v>2</v>
      </c>
      <c r="E1351" s="6">
        <f t="shared" si="42"/>
        <v>0</v>
      </c>
      <c r="F1351" s="6" t="s">
        <v>138</v>
      </c>
    </row>
    <row r="1352" spans="1:6" x14ac:dyDescent="0.25">
      <c r="A1352" s="6" t="str">
        <f t="shared" si="43"/>
        <v>21103Semana 31</v>
      </c>
      <c r="B1352" s="6">
        <v>21103</v>
      </c>
      <c r="C1352" s="6" t="s">
        <v>56</v>
      </c>
      <c r="D1352" s="6">
        <v>9</v>
      </c>
      <c r="E1352" s="6">
        <f t="shared" si="42"/>
        <v>0</v>
      </c>
      <c r="F1352" s="6" t="s">
        <v>138</v>
      </c>
    </row>
    <row r="1353" spans="1:6" x14ac:dyDescent="0.25">
      <c r="A1353" s="6" t="str">
        <f t="shared" si="43"/>
        <v>21120Semana 31</v>
      </c>
      <c r="B1353" s="6">
        <v>21120</v>
      </c>
      <c r="C1353" s="6" t="s">
        <v>58</v>
      </c>
      <c r="D1353" s="6">
        <v>6</v>
      </c>
      <c r="E1353" s="6">
        <f t="shared" si="42"/>
        <v>1</v>
      </c>
      <c r="F1353" s="6" t="s">
        <v>138</v>
      </c>
    </row>
    <row r="1354" spans="1:6" x14ac:dyDescent="0.25">
      <c r="A1354" s="6" t="str">
        <f t="shared" si="43"/>
        <v>21124Semana 31</v>
      </c>
      <c r="B1354" s="6">
        <v>21124</v>
      </c>
      <c r="C1354" s="6" t="s">
        <v>63</v>
      </c>
      <c r="D1354" s="6">
        <v>25</v>
      </c>
      <c r="E1354" s="6">
        <f t="shared" si="42"/>
        <v>0</v>
      </c>
      <c r="F1354" s="6" t="s">
        <v>138</v>
      </c>
    </row>
    <row r="1355" spans="1:6" x14ac:dyDescent="0.25">
      <c r="A1355" s="6" t="str">
        <f t="shared" si="43"/>
        <v>21129Semana 31</v>
      </c>
      <c r="B1355" s="6">
        <v>21129</v>
      </c>
      <c r="C1355" s="6" t="s">
        <v>65</v>
      </c>
      <c r="D1355" s="6">
        <v>9</v>
      </c>
      <c r="E1355" s="6">
        <f t="shared" si="42"/>
        <v>0</v>
      </c>
      <c r="F1355" s="6" t="s">
        <v>138</v>
      </c>
    </row>
    <row r="1356" spans="1:6" x14ac:dyDescent="0.25">
      <c r="A1356" s="6" t="str">
        <f t="shared" si="43"/>
        <v>21145Semana 31</v>
      </c>
      <c r="B1356" s="6">
        <v>21145</v>
      </c>
      <c r="C1356" s="6" t="s">
        <v>82</v>
      </c>
      <c r="D1356" s="6">
        <v>6</v>
      </c>
      <c r="E1356" s="6">
        <f t="shared" si="42"/>
        <v>1</v>
      </c>
      <c r="F1356" s="6" t="s">
        <v>138</v>
      </c>
    </row>
    <row r="1357" spans="1:6" x14ac:dyDescent="0.25">
      <c r="A1357" s="6" t="str">
        <f t="shared" si="43"/>
        <v>21149Semana 31</v>
      </c>
      <c r="B1357" s="6">
        <v>21149</v>
      </c>
      <c r="C1357" s="6" t="s">
        <v>94</v>
      </c>
      <c r="D1357" s="6">
        <v>37</v>
      </c>
      <c r="E1357" s="6">
        <f t="shared" si="42"/>
        <v>3</v>
      </c>
      <c r="F1357" s="6" t="s">
        <v>138</v>
      </c>
    </row>
    <row r="1358" spans="1:6" x14ac:dyDescent="0.25">
      <c r="A1358" s="6" t="str">
        <f t="shared" si="43"/>
        <v>21156Semana 31</v>
      </c>
      <c r="B1358" s="6">
        <v>21156</v>
      </c>
      <c r="C1358" s="6" t="s">
        <v>98</v>
      </c>
      <c r="D1358" s="6">
        <v>1861</v>
      </c>
      <c r="E1358" s="6">
        <f t="shared" si="42"/>
        <v>170</v>
      </c>
      <c r="F1358" s="6" t="s">
        <v>138</v>
      </c>
    </row>
    <row r="1359" spans="1:6" x14ac:dyDescent="0.25">
      <c r="A1359" s="6" t="str">
        <f t="shared" si="43"/>
        <v>21161Semana 31</v>
      </c>
      <c r="B1359" s="6">
        <v>21161</v>
      </c>
      <c r="C1359" s="6" t="s">
        <v>100</v>
      </c>
      <c r="D1359" s="6">
        <v>44</v>
      </c>
      <c r="E1359" s="6">
        <f t="shared" si="42"/>
        <v>1</v>
      </c>
      <c r="F1359" s="6" t="s">
        <v>138</v>
      </c>
    </row>
    <row r="1360" spans="1:6" x14ac:dyDescent="0.25">
      <c r="A1360" s="6" t="str">
        <f t="shared" si="43"/>
        <v>21177Semana 31</v>
      </c>
      <c r="B1360" s="6">
        <v>21177</v>
      </c>
      <c r="C1360" s="6" t="s">
        <v>101</v>
      </c>
      <c r="D1360" s="6">
        <v>39</v>
      </c>
      <c r="E1360" s="6">
        <f t="shared" si="42"/>
        <v>4</v>
      </c>
      <c r="F1360" s="6" t="s">
        <v>138</v>
      </c>
    </row>
    <row r="1361" spans="1:6" x14ac:dyDescent="0.25">
      <c r="A1361" s="6" t="str">
        <f t="shared" si="43"/>
        <v>21195Semana 31</v>
      </c>
      <c r="B1361" s="6">
        <v>21195</v>
      </c>
      <c r="C1361" s="6" t="s">
        <v>103</v>
      </c>
      <c r="D1361" s="6">
        <v>2</v>
      </c>
      <c r="E1361" s="6">
        <f t="shared" si="42"/>
        <v>0</v>
      </c>
      <c r="F1361" s="6" t="s">
        <v>138</v>
      </c>
    </row>
    <row r="1362" spans="1:6" x14ac:dyDescent="0.25">
      <c r="A1362" s="6" t="str">
        <f t="shared" si="43"/>
        <v>21205Semana 31</v>
      </c>
      <c r="B1362" s="6">
        <v>21205</v>
      </c>
      <c r="C1362" s="6" t="s">
        <v>104</v>
      </c>
      <c r="D1362" s="6">
        <v>34</v>
      </c>
      <c r="E1362" s="6">
        <f t="shared" si="42"/>
        <v>2</v>
      </c>
      <c r="F1362" s="6" t="s">
        <v>138</v>
      </c>
    </row>
    <row r="1363" spans="1:6" x14ac:dyDescent="0.25">
      <c r="A1363" s="6" t="str">
        <f t="shared" si="43"/>
        <v>21209Semana 31</v>
      </c>
      <c r="B1363" s="6">
        <v>21209</v>
      </c>
      <c r="C1363" s="6" t="s">
        <v>105</v>
      </c>
      <c r="D1363" s="6">
        <v>11</v>
      </c>
      <c r="E1363" s="6">
        <f t="shared" si="42"/>
        <v>1</v>
      </c>
      <c r="F1363" s="6" t="s">
        <v>138</v>
      </c>
    </row>
    <row r="1364" spans="1:6" x14ac:dyDescent="0.25">
      <c r="A1364" s="6" t="str">
        <f t="shared" si="43"/>
        <v>21214Semana 31</v>
      </c>
      <c r="B1364" s="6">
        <v>21214</v>
      </c>
      <c r="C1364" s="6" t="s">
        <v>106</v>
      </c>
      <c r="D1364" s="6">
        <v>38</v>
      </c>
      <c r="E1364" s="6">
        <f t="shared" si="42"/>
        <v>0</v>
      </c>
      <c r="F1364" s="6" t="s">
        <v>138</v>
      </c>
    </row>
    <row r="1365" spans="1:6" x14ac:dyDescent="0.25">
      <c r="A1365" s="6" t="str">
        <f t="shared" si="43"/>
        <v>21217Semana 31</v>
      </c>
      <c r="B1365" s="6">
        <v>21217</v>
      </c>
      <c r="C1365" s="6" t="s">
        <v>107</v>
      </c>
      <c r="D1365" s="6">
        <v>3</v>
      </c>
      <c r="E1365" s="6">
        <f t="shared" si="42"/>
        <v>0</v>
      </c>
      <c r="F1365" s="6" t="s">
        <v>138</v>
      </c>
    </row>
    <row r="1366" spans="1:6" x14ac:dyDescent="0.25">
      <c r="A1366" s="3" t="str">
        <f t="shared" si="43"/>
        <v>20024Semana 32</v>
      </c>
      <c r="B1366" s="3">
        <v>20024</v>
      </c>
      <c r="C1366" s="3" t="s">
        <v>50</v>
      </c>
      <c r="D1366" s="3">
        <v>3</v>
      </c>
      <c r="E1366" s="3">
        <f t="shared" si="42"/>
        <v>0</v>
      </c>
      <c r="F1366" s="3" t="s">
        <v>139</v>
      </c>
    </row>
    <row r="1367" spans="1:6" x14ac:dyDescent="0.25">
      <c r="A1367" s="3" t="str">
        <f t="shared" si="43"/>
        <v>20027Semana 32</v>
      </c>
      <c r="B1367" s="3">
        <v>20027</v>
      </c>
      <c r="C1367" s="3" t="s">
        <v>46</v>
      </c>
      <c r="D1367" s="3">
        <v>3</v>
      </c>
      <c r="E1367" s="3">
        <f t="shared" si="42"/>
        <v>0</v>
      </c>
      <c r="F1367" s="3" t="s">
        <v>139</v>
      </c>
    </row>
    <row r="1368" spans="1:6" x14ac:dyDescent="0.25">
      <c r="A1368" s="3" t="str">
        <f t="shared" si="43"/>
        <v>20029Semana 32</v>
      </c>
      <c r="B1368" s="3">
        <v>20029</v>
      </c>
      <c r="C1368" s="3" t="s">
        <v>52</v>
      </c>
      <c r="D1368" s="3">
        <v>1</v>
      </c>
      <c r="E1368" s="3">
        <f t="shared" si="42"/>
        <v>0</v>
      </c>
      <c r="F1368" s="3" t="s">
        <v>139</v>
      </c>
    </row>
    <row r="1369" spans="1:6" x14ac:dyDescent="0.25">
      <c r="A1369" s="3" t="str">
        <f t="shared" si="43"/>
        <v>20041Semana 32</v>
      </c>
      <c r="B1369" s="3">
        <v>20041</v>
      </c>
      <c r="C1369" s="3" t="s">
        <v>54</v>
      </c>
      <c r="D1369" s="3">
        <v>53</v>
      </c>
      <c r="E1369" s="3">
        <f t="shared" si="42"/>
        <v>2</v>
      </c>
      <c r="F1369" s="3" t="s">
        <v>139</v>
      </c>
    </row>
    <row r="1370" spans="1:6" x14ac:dyDescent="0.25">
      <c r="A1370" s="3" t="str">
        <f t="shared" si="43"/>
        <v>20058Semana 32</v>
      </c>
      <c r="B1370" s="3">
        <v>20058</v>
      </c>
      <c r="C1370" s="3" t="s">
        <v>55</v>
      </c>
      <c r="D1370" s="3">
        <v>1</v>
      </c>
      <c r="E1370" s="3">
        <f t="shared" si="42"/>
        <v>0</v>
      </c>
      <c r="F1370" s="3" t="s">
        <v>139</v>
      </c>
    </row>
    <row r="1371" spans="1:6" x14ac:dyDescent="0.25">
      <c r="A1371" s="3" t="str">
        <f t="shared" si="43"/>
        <v>20098Semana 32</v>
      </c>
      <c r="B1371" s="3">
        <v>20098</v>
      </c>
      <c r="C1371" s="3" t="s">
        <v>57</v>
      </c>
      <c r="D1371" s="3">
        <v>1</v>
      </c>
      <c r="E1371" s="3">
        <f t="shared" si="42"/>
        <v>0</v>
      </c>
      <c r="F1371" s="3" t="s">
        <v>139</v>
      </c>
    </row>
    <row r="1372" spans="1:6" x14ac:dyDescent="0.25">
      <c r="A1372" s="3" t="str">
        <f t="shared" si="43"/>
        <v>20109Semana 32</v>
      </c>
      <c r="B1372" s="3">
        <v>20109</v>
      </c>
      <c r="C1372" s="3" t="s">
        <v>59</v>
      </c>
      <c r="D1372" s="3">
        <v>2</v>
      </c>
      <c r="E1372" s="3">
        <f t="shared" si="42"/>
        <v>0</v>
      </c>
      <c r="F1372" s="3" t="s">
        <v>139</v>
      </c>
    </row>
    <row r="1373" spans="1:6" x14ac:dyDescent="0.25">
      <c r="A1373" s="3" t="str">
        <f t="shared" si="43"/>
        <v>20116Semana 32</v>
      </c>
      <c r="B1373" s="3">
        <v>20116</v>
      </c>
      <c r="C1373" s="3" t="s">
        <v>60</v>
      </c>
      <c r="D1373" s="3">
        <v>1</v>
      </c>
      <c r="E1373" s="3">
        <f t="shared" si="42"/>
        <v>0</v>
      </c>
      <c r="F1373" s="3" t="s">
        <v>139</v>
      </c>
    </row>
    <row r="1374" spans="1:6" x14ac:dyDescent="0.25">
      <c r="A1374" s="3" t="str">
        <f t="shared" si="43"/>
        <v>20163Semana 32</v>
      </c>
      <c r="B1374" s="3">
        <v>20163</v>
      </c>
      <c r="C1374" s="3" t="s">
        <v>64</v>
      </c>
      <c r="D1374" s="3">
        <v>3</v>
      </c>
      <c r="E1374" s="3">
        <f t="shared" si="42"/>
        <v>0</v>
      </c>
      <c r="F1374" s="3" t="s">
        <v>139</v>
      </c>
    </row>
    <row r="1375" spans="1:6" x14ac:dyDescent="0.25">
      <c r="A1375" s="3" t="str">
        <f t="shared" si="43"/>
        <v>20171Semana 32</v>
      </c>
      <c r="B1375" s="3">
        <v>20171</v>
      </c>
      <c r="C1375" s="3" t="s">
        <v>66</v>
      </c>
      <c r="D1375" s="3">
        <v>9</v>
      </c>
      <c r="E1375" s="3">
        <f t="shared" si="42"/>
        <v>0</v>
      </c>
      <c r="F1375" s="3" t="s">
        <v>139</v>
      </c>
    </row>
    <row r="1376" spans="1:6" x14ac:dyDescent="0.25">
      <c r="A1376" s="3" t="str">
        <f t="shared" si="43"/>
        <v>20177Semana 32</v>
      </c>
      <c r="B1376" s="3">
        <v>20177</v>
      </c>
      <c r="C1376" s="3" t="s">
        <v>67</v>
      </c>
      <c r="D1376" s="3">
        <v>92</v>
      </c>
      <c r="E1376" s="3">
        <f t="shared" ref="E1376:E1439" si="44">D1376-D1332</f>
        <v>0</v>
      </c>
      <c r="F1376" s="3" t="s">
        <v>139</v>
      </c>
    </row>
    <row r="1377" spans="1:6" x14ac:dyDescent="0.25">
      <c r="A1377" s="3" t="str">
        <f t="shared" si="43"/>
        <v>20206Semana 32</v>
      </c>
      <c r="B1377" s="3">
        <v>20206</v>
      </c>
      <c r="C1377" s="3" t="s">
        <v>70</v>
      </c>
      <c r="D1377" s="3">
        <v>8</v>
      </c>
      <c r="E1377" s="3">
        <f t="shared" si="44"/>
        <v>0</v>
      </c>
      <c r="F1377" s="3" t="s">
        <v>139</v>
      </c>
    </row>
    <row r="1378" spans="1:6" x14ac:dyDescent="0.25">
      <c r="A1378" s="3" t="str">
        <f t="shared" si="43"/>
        <v>20234Semana 32</v>
      </c>
      <c r="B1378" s="3">
        <v>20234</v>
      </c>
      <c r="C1378" s="3" t="s">
        <v>73</v>
      </c>
      <c r="D1378" s="3">
        <v>1</v>
      </c>
      <c r="E1378" s="3">
        <f t="shared" si="44"/>
        <v>0</v>
      </c>
      <c r="F1378" s="3" t="s">
        <v>139</v>
      </c>
    </row>
    <row r="1379" spans="1:6" x14ac:dyDescent="0.25">
      <c r="A1379" s="3" t="str">
        <f t="shared" si="43"/>
        <v>20244Semana 32</v>
      </c>
      <c r="B1379" s="3">
        <v>20244</v>
      </c>
      <c r="C1379" s="3" t="s">
        <v>74</v>
      </c>
      <c r="D1379" s="3">
        <v>4</v>
      </c>
      <c r="E1379" s="3">
        <f t="shared" si="44"/>
        <v>0</v>
      </c>
      <c r="F1379" s="3" t="s">
        <v>139</v>
      </c>
    </row>
    <row r="1380" spans="1:6" x14ac:dyDescent="0.25">
      <c r="A1380" s="3" t="str">
        <f t="shared" si="43"/>
        <v>20249Semana 32</v>
      </c>
      <c r="B1380" s="3">
        <v>20249</v>
      </c>
      <c r="C1380" s="3" t="s">
        <v>75</v>
      </c>
      <c r="D1380" s="3">
        <v>2</v>
      </c>
      <c r="E1380" s="3">
        <f t="shared" si="44"/>
        <v>0</v>
      </c>
      <c r="F1380" s="3" t="s">
        <v>139</v>
      </c>
    </row>
    <row r="1381" spans="1:6" x14ac:dyDescent="0.25">
      <c r="A1381" s="3" t="str">
        <f t="shared" si="43"/>
        <v>20326Semana 32</v>
      </c>
      <c r="B1381" s="3">
        <v>20326</v>
      </c>
      <c r="C1381" s="3" t="s">
        <v>80</v>
      </c>
      <c r="D1381" s="3">
        <v>5</v>
      </c>
      <c r="E1381" s="3">
        <f t="shared" si="44"/>
        <v>1</v>
      </c>
      <c r="F1381" s="3" t="s">
        <v>139</v>
      </c>
    </row>
    <row r="1382" spans="1:6" x14ac:dyDescent="0.25">
      <c r="A1382" s="3" t="str">
        <f t="shared" si="43"/>
        <v>20374Semana 32</v>
      </c>
      <c r="B1382" s="3">
        <v>20374</v>
      </c>
      <c r="C1382" s="3" t="s">
        <v>85</v>
      </c>
      <c r="D1382" s="3">
        <v>1</v>
      </c>
      <c r="E1382" s="3">
        <f t="shared" si="44"/>
        <v>0</v>
      </c>
      <c r="F1382" s="3" t="s">
        <v>139</v>
      </c>
    </row>
    <row r="1383" spans="1:6" x14ac:dyDescent="0.25">
      <c r="A1383" s="3" t="str">
        <f t="shared" si="43"/>
        <v>20406Semana 32</v>
      </c>
      <c r="B1383" s="3">
        <v>20406</v>
      </c>
      <c r="C1383" s="3" t="s">
        <v>86</v>
      </c>
      <c r="D1383" s="3">
        <v>2</v>
      </c>
      <c r="E1383" s="3">
        <f t="shared" si="44"/>
        <v>0</v>
      </c>
      <c r="F1383" s="3" t="s">
        <v>139</v>
      </c>
    </row>
    <row r="1384" spans="1:6" x14ac:dyDescent="0.25">
      <c r="A1384" s="3" t="str">
        <f t="shared" si="43"/>
        <v>20425Semana 32</v>
      </c>
      <c r="B1384" s="3">
        <v>20425</v>
      </c>
      <c r="C1384" s="3" t="s">
        <v>89</v>
      </c>
      <c r="D1384" s="3">
        <v>3</v>
      </c>
      <c r="E1384" s="3">
        <f t="shared" si="44"/>
        <v>0</v>
      </c>
      <c r="F1384" s="3" t="s">
        <v>139</v>
      </c>
    </row>
    <row r="1385" spans="1:6" x14ac:dyDescent="0.25">
      <c r="A1385" s="3" t="str">
        <f t="shared" si="43"/>
        <v>20431Semana 32</v>
      </c>
      <c r="B1385" s="3">
        <v>20431</v>
      </c>
      <c r="C1385" s="3" t="s">
        <v>90</v>
      </c>
      <c r="D1385" s="3">
        <v>3</v>
      </c>
      <c r="E1385" s="3">
        <f t="shared" si="44"/>
        <v>0</v>
      </c>
      <c r="F1385" s="3" t="s">
        <v>139</v>
      </c>
    </row>
    <row r="1386" spans="1:6" x14ac:dyDescent="0.25">
      <c r="A1386" s="3" t="str">
        <f t="shared" si="43"/>
        <v>20434Semana 32</v>
      </c>
      <c r="B1386" s="3">
        <v>20434</v>
      </c>
      <c r="C1386" s="3" t="s">
        <v>91</v>
      </c>
      <c r="D1386" s="3">
        <v>3</v>
      </c>
      <c r="E1386" s="3">
        <f t="shared" si="44"/>
        <v>1</v>
      </c>
      <c r="F1386" s="3" t="s">
        <v>139</v>
      </c>
    </row>
    <row r="1387" spans="1:6" x14ac:dyDescent="0.25">
      <c r="A1387" s="3" t="str">
        <f t="shared" si="43"/>
        <v>20438Semana 32</v>
      </c>
      <c r="B1387" s="3">
        <v>20438</v>
      </c>
      <c r="C1387" s="3" t="s">
        <v>93</v>
      </c>
      <c r="D1387" s="3">
        <v>0</v>
      </c>
      <c r="E1387" s="3">
        <f t="shared" si="44"/>
        <v>0</v>
      </c>
      <c r="F1387" s="3" t="s">
        <v>139</v>
      </c>
    </row>
    <row r="1388" spans="1:6" x14ac:dyDescent="0.25">
      <c r="A1388" s="3" t="str">
        <f t="shared" si="43"/>
        <v>20545Semana 32</v>
      </c>
      <c r="B1388" s="3">
        <v>20545</v>
      </c>
      <c r="C1388" s="3" t="s">
        <v>99</v>
      </c>
      <c r="D1388" s="3">
        <v>43</v>
      </c>
      <c r="E1388" s="3">
        <f t="shared" si="44"/>
        <v>0</v>
      </c>
      <c r="F1388" s="3" t="s">
        <v>139</v>
      </c>
    </row>
    <row r="1389" spans="1:6" x14ac:dyDescent="0.25">
      <c r="A1389" s="3" t="str">
        <f t="shared" si="43"/>
        <v>20558Semana 32</v>
      </c>
      <c r="B1389" s="3">
        <v>20558</v>
      </c>
      <c r="C1389" s="3" t="s">
        <v>102</v>
      </c>
      <c r="D1389" s="3">
        <v>9</v>
      </c>
      <c r="E1389" s="3">
        <f t="shared" si="44"/>
        <v>0</v>
      </c>
      <c r="F1389" s="3" t="s">
        <v>139</v>
      </c>
    </row>
    <row r="1390" spans="1:6" x14ac:dyDescent="0.25">
      <c r="A1390" s="3" t="str">
        <f t="shared" si="43"/>
        <v>21010Semana 32</v>
      </c>
      <c r="B1390" s="3">
        <v>21010</v>
      </c>
      <c r="C1390" s="3" t="s">
        <v>40</v>
      </c>
      <c r="D1390" s="3">
        <v>78</v>
      </c>
      <c r="E1390" s="3">
        <f t="shared" si="44"/>
        <v>3</v>
      </c>
      <c r="F1390" s="3" t="s">
        <v>139</v>
      </c>
    </row>
    <row r="1391" spans="1:6" x14ac:dyDescent="0.25">
      <c r="A1391" s="3" t="str">
        <f t="shared" si="43"/>
        <v>21013Semana 32</v>
      </c>
      <c r="B1391" s="3">
        <v>21013</v>
      </c>
      <c r="C1391" s="3" t="s">
        <v>42</v>
      </c>
      <c r="D1391" s="3">
        <v>48</v>
      </c>
      <c r="E1391" s="3">
        <f t="shared" si="44"/>
        <v>3</v>
      </c>
      <c r="F1391" s="3" t="s">
        <v>139</v>
      </c>
    </row>
    <row r="1392" spans="1:6" x14ac:dyDescent="0.25">
      <c r="A1392" s="3" t="str">
        <f t="shared" si="43"/>
        <v>21027Semana 32</v>
      </c>
      <c r="B1392" s="3">
        <v>21027</v>
      </c>
      <c r="C1392" s="3" t="s">
        <v>43</v>
      </c>
      <c r="D1392" s="3">
        <v>4</v>
      </c>
      <c r="E1392" s="3">
        <f t="shared" si="44"/>
        <v>0</v>
      </c>
      <c r="F1392" s="3" t="s">
        <v>139</v>
      </c>
    </row>
    <row r="1393" spans="1:6" x14ac:dyDescent="0.25">
      <c r="A1393" s="3" t="str">
        <f t="shared" si="43"/>
        <v>21035Semana 32</v>
      </c>
      <c r="B1393" s="3">
        <v>21035</v>
      </c>
      <c r="C1393" s="3" t="s">
        <v>48</v>
      </c>
      <c r="D1393" s="3">
        <v>73</v>
      </c>
      <c r="E1393" s="3">
        <f t="shared" si="44"/>
        <v>13</v>
      </c>
      <c r="F1393" s="3" t="s">
        <v>139</v>
      </c>
    </row>
    <row r="1394" spans="1:6" x14ac:dyDescent="0.25">
      <c r="A1394" s="3" t="str">
        <f t="shared" si="43"/>
        <v>21046Semana 32</v>
      </c>
      <c r="B1394" s="3">
        <v>21046</v>
      </c>
      <c r="C1394" s="3" t="s">
        <v>44</v>
      </c>
      <c r="D1394" s="3">
        <v>13</v>
      </c>
      <c r="E1394" s="3">
        <f t="shared" si="44"/>
        <v>0</v>
      </c>
      <c r="F1394" s="3" t="s">
        <v>139</v>
      </c>
    </row>
    <row r="1395" spans="1:6" x14ac:dyDescent="0.25">
      <c r="A1395" s="3" t="str">
        <f t="shared" si="43"/>
        <v>21061Semana 32</v>
      </c>
      <c r="B1395" s="3">
        <v>21061</v>
      </c>
      <c r="C1395" s="3" t="s">
        <v>51</v>
      </c>
      <c r="D1395" s="3">
        <v>2</v>
      </c>
      <c r="E1395" s="3">
        <f t="shared" si="44"/>
        <v>0</v>
      </c>
      <c r="F1395" s="3" t="s">
        <v>139</v>
      </c>
    </row>
    <row r="1396" spans="1:6" x14ac:dyDescent="0.25">
      <c r="A1396" s="3" t="str">
        <f t="shared" si="43"/>
        <v>21103Semana 32</v>
      </c>
      <c r="B1396" s="3">
        <v>21103</v>
      </c>
      <c r="C1396" s="3" t="s">
        <v>56</v>
      </c>
      <c r="D1396" s="3">
        <v>10</v>
      </c>
      <c r="E1396" s="3">
        <f t="shared" si="44"/>
        <v>1</v>
      </c>
      <c r="F1396" s="3" t="s">
        <v>139</v>
      </c>
    </row>
    <row r="1397" spans="1:6" x14ac:dyDescent="0.25">
      <c r="A1397" s="3" t="str">
        <f t="shared" si="43"/>
        <v>21120Semana 32</v>
      </c>
      <c r="B1397" s="3">
        <v>21120</v>
      </c>
      <c r="C1397" s="3" t="s">
        <v>58</v>
      </c>
      <c r="D1397" s="3">
        <v>6</v>
      </c>
      <c r="E1397" s="3">
        <f t="shared" si="44"/>
        <v>0</v>
      </c>
      <c r="F1397" s="3" t="s">
        <v>139</v>
      </c>
    </row>
    <row r="1398" spans="1:6" x14ac:dyDescent="0.25">
      <c r="A1398" s="3" t="str">
        <f t="shared" si="43"/>
        <v>21124Semana 32</v>
      </c>
      <c r="B1398" s="3">
        <v>21124</v>
      </c>
      <c r="C1398" s="3" t="s">
        <v>63</v>
      </c>
      <c r="D1398" s="3">
        <v>27</v>
      </c>
      <c r="E1398" s="3">
        <f t="shared" si="44"/>
        <v>2</v>
      </c>
      <c r="F1398" s="3" t="s">
        <v>139</v>
      </c>
    </row>
    <row r="1399" spans="1:6" x14ac:dyDescent="0.25">
      <c r="A1399" s="3" t="str">
        <f t="shared" si="43"/>
        <v>21129Semana 32</v>
      </c>
      <c r="B1399" s="3">
        <v>21129</v>
      </c>
      <c r="C1399" s="3" t="s">
        <v>65</v>
      </c>
      <c r="D1399" s="3">
        <v>9</v>
      </c>
      <c r="E1399" s="3">
        <f t="shared" si="44"/>
        <v>0</v>
      </c>
      <c r="F1399" s="3" t="s">
        <v>139</v>
      </c>
    </row>
    <row r="1400" spans="1:6" x14ac:dyDescent="0.25">
      <c r="A1400" s="3" t="str">
        <f t="shared" si="43"/>
        <v>21145Semana 32</v>
      </c>
      <c r="B1400" s="3">
        <v>21145</v>
      </c>
      <c r="C1400" s="3" t="s">
        <v>82</v>
      </c>
      <c r="D1400" s="3">
        <v>6</v>
      </c>
      <c r="E1400" s="3">
        <f t="shared" si="44"/>
        <v>0</v>
      </c>
      <c r="F1400" s="3" t="s">
        <v>139</v>
      </c>
    </row>
    <row r="1401" spans="1:6" x14ac:dyDescent="0.25">
      <c r="A1401" s="3" t="str">
        <f t="shared" si="43"/>
        <v>21149Semana 32</v>
      </c>
      <c r="B1401" s="3">
        <v>21149</v>
      </c>
      <c r="C1401" s="3" t="s">
        <v>94</v>
      </c>
      <c r="D1401" s="3">
        <v>44</v>
      </c>
      <c r="E1401" s="3">
        <f t="shared" si="44"/>
        <v>7</v>
      </c>
      <c r="F1401" s="3" t="s">
        <v>139</v>
      </c>
    </row>
    <row r="1402" spans="1:6" x14ac:dyDescent="0.25">
      <c r="A1402" s="3" t="str">
        <f t="shared" si="43"/>
        <v>21156Semana 32</v>
      </c>
      <c r="B1402" s="3">
        <v>21156</v>
      </c>
      <c r="C1402" s="3" t="s">
        <v>98</v>
      </c>
      <c r="D1402" s="3">
        <v>1981</v>
      </c>
      <c r="E1402" s="3">
        <f t="shared" si="44"/>
        <v>120</v>
      </c>
      <c r="F1402" s="3" t="s">
        <v>139</v>
      </c>
    </row>
    <row r="1403" spans="1:6" x14ac:dyDescent="0.25">
      <c r="A1403" s="3" t="str">
        <f t="shared" si="43"/>
        <v>21161Semana 32</v>
      </c>
      <c r="B1403" s="3">
        <v>21161</v>
      </c>
      <c r="C1403" s="3" t="s">
        <v>100</v>
      </c>
      <c r="D1403" s="3">
        <v>50</v>
      </c>
      <c r="E1403" s="3">
        <f t="shared" si="44"/>
        <v>6</v>
      </c>
      <c r="F1403" s="3" t="s">
        <v>139</v>
      </c>
    </row>
    <row r="1404" spans="1:6" x14ac:dyDescent="0.25">
      <c r="A1404" s="3" t="str">
        <f t="shared" si="43"/>
        <v>21177Semana 32</v>
      </c>
      <c r="B1404" s="3">
        <v>21177</v>
      </c>
      <c r="C1404" s="3" t="s">
        <v>101</v>
      </c>
      <c r="D1404" s="3">
        <v>45</v>
      </c>
      <c r="E1404" s="3">
        <f t="shared" si="44"/>
        <v>6</v>
      </c>
      <c r="F1404" s="3" t="s">
        <v>139</v>
      </c>
    </row>
    <row r="1405" spans="1:6" x14ac:dyDescent="0.25">
      <c r="A1405" s="3" t="str">
        <f t="shared" ref="A1405:A1453" si="45">B1405&amp;F1405</f>
        <v>21195Semana 32</v>
      </c>
      <c r="B1405" s="3">
        <v>21195</v>
      </c>
      <c r="C1405" s="3" t="s">
        <v>103</v>
      </c>
      <c r="D1405" s="3">
        <v>2</v>
      </c>
      <c r="E1405" s="3">
        <f t="shared" si="44"/>
        <v>0</v>
      </c>
      <c r="F1405" s="3" t="s">
        <v>139</v>
      </c>
    </row>
    <row r="1406" spans="1:6" x14ac:dyDescent="0.25">
      <c r="A1406" s="3" t="str">
        <f t="shared" si="45"/>
        <v>21205Semana 32</v>
      </c>
      <c r="B1406" s="3">
        <v>21205</v>
      </c>
      <c r="C1406" s="3" t="s">
        <v>104</v>
      </c>
      <c r="D1406" s="3">
        <v>34</v>
      </c>
      <c r="E1406" s="3">
        <f t="shared" si="44"/>
        <v>0</v>
      </c>
      <c r="F1406" s="3" t="s">
        <v>139</v>
      </c>
    </row>
    <row r="1407" spans="1:6" x14ac:dyDescent="0.25">
      <c r="A1407" s="3" t="str">
        <f t="shared" si="45"/>
        <v>21209Semana 32</v>
      </c>
      <c r="B1407" s="3">
        <v>21209</v>
      </c>
      <c r="C1407" s="3" t="s">
        <v>105</v>
      </c>
      <c r="D1407" s="3">
        <v>11</v>
      </c>
      <c r="E1407" s="3">
        <f t="shared" si="44"/>
        <v>0</v>
      </c>
      <c r="F1407" s="3" t="s">
        <v>139</v>
      </c>
    </row>
    <row r="1408" spans="1:6" x14ac:dyDescent="0.25">
      <c r="A1408" s="3" t="str">
        <f t="shared" si="45"/>
        <v>21214Semana 32</v>
      </c>
      <c r="B1408" s="3">
        <v>21214</v>
      </c>
      <c r="C1408" s="3" t="s">
        <v>106</v>
      </c>
      <c r="D1408" s="3">
        <v>40</v>
      </c>
      <c r="E1408" s="3">
        <f t="shared" si="44"/>
        <v>2</v>
      </c>
      <c r="F1408" s="3" t="s">
        <v>139</v>
      </c>
    </row>
    <row r="1409" spans="1:6" x14ac:dyDescent="0.25">
      <c r="A1409" s="3" t="str">
        <f t="shared" si="45"/>
        <v>21217Semana 32</v>
      </c>
      <c r="B1409" s="3">
        <v>21217</v>
      </c>
      <c r="C1409" s="3" t="s">
        <v>107</v>
      </c>
      <c r="D1409" s="3">
        <v>3</v>
      </c>
      <c r="E1409" s="3">
        <f t="shared" si="44"/>
        <v>0</v>
      </c>
      <c r="F1409" s="3" t="s">
        <v>139</v>
      </c>
    </row>
    <row r="1410" spans="1:6" x14ac:dyDescent="0.25">
      <c r="A1410" s="6" t="str">
        <f t="shared" si="45"/>
        <v>20024Semana 33</v>
      </c>
      <c r="B1410" s="6">
        <v>20024</v>
      </c>
      <c r="C1410" s="6" t="s">
        <v>50</v>
      </c>
      <c r="D1410" s="6">
        <v>3</v>
      </c>
      <c r="E1410" s="6">
        <f t="shared" si="44"/>
        <v>0</v>
      </c>
      <c r="F1410" s="6" t="s">
        <v>140</v>
      </c>
    </row>
    <row r="1411" spans="1:6" x14ac:dyDescent="0.25">
      <c r="A1411" s="6" t="str">
        <f t="shared" si="45"/>
        <v>20027Semana 33</v>
      </c>
      <c r="B1411" s="6">
        <v>20027</v>
      </c>
      <c r="C1411" s="6" t="s">
        <v>46</v>
      </c>
      <c r="D1411" s="6">
        <v>3</v>
      </c>
      <c r="E1411" s="6">
        <f t="shared" si="44"/>
        <v>0</v>
      </c>
      <c r="F1411" s="6" t="s">
        <v>140</v>
      </c>
    </row>
    <row r="1412" spans="1:6" x14ac:dyDescent="0.25">
      <c r="A1412" s="6" t="str">
        <f t="shared" si="45"/>
        <v>20029Semana 33</v>
      </c>
      <c r="B1412" s="6">
        <v>20029</v>
      </c>
      <c r="C1412" s="6" t="s">
        <v>52</v>
      </c>
      <c r="D1412" s="6">
        <v>1</v>
      </c>
      <c r="E1412" s="6">
        <f t="shared" si="44"/>
        <v>0</v>
      </c>
      <c r="F1412" s="6" t="s">
        <v>140</v>
      </c>
    </row>
    <row r="1413" spans="1:6" x14ac:dyDescent="0.25">
      <c r="A1413" s="6" t="str">
        <f t="shared" si="45"/>
        <v>20041Semana 33</v>
      </c>
      <c r="B1413" s="6">
        <v>20041</v>
      </c>
      <c r="C1413" s="6" t="s">
        <v>54</v>
      </c>
      <c r="D1413" s="6">
        <v>54</v>
      </c>
      <c r="E1413" s="6">
        <f t="shared" si="44"/>
        <v>1</v>
      </c>
      <c r="F1413" s="6" t="s">
        <v>140</v>
      </c>
    </row>
    <row r="1414" spans="1:6" x14ac:dyDescent="0.25">
      <c r="A1414" s="6" t="str">
        <f t="shared" si="45"/>
        <v>20058Semana 33</v>
      </c>
      <c r="B1414" s="6">
        <v>20058</v>
      </c>
      <c r="C1414" s="6" t="s">
        <v>55</v>
      </c>
      <c r="D1414" s="6">
        <v>1</v>
      </c>
      <c r="E1414" s="6">
        <f t="shared" si="44"/>
        <v>0</v>
      </c>
      <c r="F1414" s="6" t="s">
        <v>140</v>
      </c>
    </row>
    <row r="1415" spans="1:6" x14ac:dyDescent="0.25">
      <c r="A1415" s="6" t="str">
        <f t="shared" si="45"/>
        <v>20098Semana 33</v>
      </c>
      <c r="B1415" s="6">
        <v>20098</v>
      </c>
      <c r="C1415" s="6" t="s">
        <v>57</v>
      </c>
      <c r="D1415" s="6">
        <v>1</v>
      </c>
      <c r="E1415" s="6">
        <f t="shared" si="44"/>
        <v>0</v>
      </c>
      <c r="F1415" s="6" t="s">
        <v>140</v>
      </c>
    </row>
    <row r="1416" spans="1:6" x14ac:dyDescent="0.25">
      <c r="A1416" s="6" t="str">
        <f t="shared" si="45"/>
        <v>20109Semana 33</v>
      </c>
      <c r="B1416" s="6">
        <v>20109</v>
      </c>
      <c r="C1416" s="6" t="s">
        <v>59</v>
      </c>
      <c r="D1416" s="6">
        <v>2</v>
      </c>
      <c r="E1416" s="6">
        <f t="shared" si="44"/>
        <v>0</v>
      </c>
      <c r="F1416" s="6" t="s">
        <v>140</v>
      </c>
    </row>
    <row r="1417" spans="1:6" x14ac:dyDescent="0.25">
      <c r="A1417" s="6" t="str">
        <f t="shared" si="45"/>
        <v>20116Semana 33</v>
      </c>
      <c r="B1417" s="6">
        <v>20116</v>
      </c>
      <c r="C1417" s="6" t="s">
        <v>60</v>
      </c>
      <c r="D1417" s="6">
        <v>1</v>
      </c>
      <c r="E1417" s="6">
        <f t="shared" si="44"/>
        <v>0</v>
      </c>
      <c r="F1417" s="6" t="s">
        <v>140</v>
      </c>
    </row>
    <row r="1418" spans="1:6" x14ac:dyDescent="0.25">
      <c r="A1418" s="6" t="str">
        <f t="shared" si="45"/>
        <v>20163Semana 33</v>
      </c>
      <c r="B1418" s="6">
        <v>20163</v>
      </c>
      <c r="C1418" s="6" t="s">
        <v>64</v>
      </c>
      <c r="D1418" s="6">
        <v>3</v>
      </c>
      <c r="E1418" s="6">
        <f t="shared" si="44"/>
        <v>0</v>
      </c>
      <c r="F1418" s="6" t="s">
        <v>140</v>
      </c>
    </row>
    <row r="1419" spans="1:6" x14ac:dyDescent="0.25">
      <c r="A1419" s="6" t="str">
        <f t="shared" si="45"/>
        <v>20171Semana 33</v>
      </c>
      <c r="B1419" s="6">
        <v>20171</v>
      </c>
      <c r="C1419" s="6" t="s">
        <v>66</v>
      </c>
      <c r="D1419" s="6">
        <v>9</v>
      </c>
      <c r="E1419" s="6">
        <f t="shared" si="44"/>
        <v>0</v>
      </c>
      <c r="F1419" s="6" t="s">
        <v>140</v>
      </c>
    </row>
    <row r="1420" spans="1:6" x14ac:dyDescent="0.25">
      <c r="A1420" s="6" t="str">
        <f t="shared" si="45"/>
        <v>20177Semana 33</v>
      </c>
      <c r="B1420" s="6">
        <v>20177</v>
      </c>
      <c r="C1420" s="6" t="s">
        <v>67</v>
      </c>
      <c r="D1420" s="6">
        <v>92</v>
      </c>
      <c r="E1420" s="6">
        <f t="shared" si="44"/>
        <v>0</v>
      </c>
      <c r="F1420" s="6" t="s">
        <v>140</v>
      </c>
    </row>
    <row r="1421" spans="1:6" x14ac:dyDescent="0.25">
      <c r="A1421" s="6" t="str">
        <f t="shared" si="45"/>
        <v>20206Semana 33</v>
      </c>
      <c r="B1421" s="6">
        <v>20206</v>
      </c>
      <c r="C1421" s="6" t="s">
        <v>70</v>
      </c>
      <c r="D1421" s="6">
        <v>8</v>
      </c>
      <c r="E1421" s="6">
        <f t="shared" si="44"/>
        <v>0</v>
      </c>
      <c r="F1421" s="6" t="s">
        <v>140</v>
      </c>
    </row>
    <row r="1422" spans="1:6" x14ac:dyDescent="0.25">
      <c r="A1422" s="6" t="str">
        <f t="shared" si="45"/>
        <v>20234Semana 33</v>
      </c>
      <c r="B1422" s="6">
        <v>20234</v>
      </c>
      <c r="C1422" s="6" t="s">
        <v>73</v>
      </c>
      <c r="D1422" s="6">
        <v>1</v>
      </c>
      <c r="E1422" s="6">
        <f t="shared" si="44"/>
        <v>0</v>
      </c>
      <c r="F1422" s="6" t="s">
        <v>140</v>
      </c>
    </row>
    <row r="1423" spans="1:6" x14ac:dyDescent="0.25">
      <c r="A1423" s="6" t="str">
        <f t="shared" si="45"/>
        <v>20244Semana 33</v>
      </c>
      <c r="B1423" s="6">
        <v>20244</v>
      </c>
      <c r="C1423" s="6" t="s">
        <v>74</v>
      </c>
      <c r="D1423" s="6">
        <v>5</v>
      </c>
      <c r="E1423" s="6">
        <f t="shared" si="44"/>
        <v>1</v>
      </c>
      <c r="F1423" s="6" t="s">
        <v>140</v>
      </c>
    </row>
    <row r="1424" spans="1:6" x14ac:dyDescent="0.25">
      <c r="A1424" s="6" t="str">
        <f t="shared" si="45"/>
        <v>20249Semana 33</v>
      </c>
      <c r="B1424" s="6">
        <v>20249</v>
      </c>
      <c r="C1424" s="6" t="s">
        <v>75</v>
      </c>
      <c r="D1424" s="6">
        <v>2</v>
      </c>
      <c r="E1424" s="6">
        <f t="shared" si="44"/>
        <v>0</v>
      </c>
      <c r="F1424" s="6" t="s">
        <v>140</v>
      </c>
    </row>
    <row r="1425" spans="1:6" x14ac:dyDescent="0.25">
      <c r="A1425" s="6" t="str">
        <f t="shared" si="45"/>
        <v>20326Semana 33</v>
      </c>
      <c r="B1425" s="6">
        <v>20326</v>
      </c>
      <c r="C1425" s="6" t="s">
        <v>80</v>
      </c>
      <c r="D1425" s="6">
        <v>8</v>
      </c>
      <c r="E1425" s="6">
        <f t="shared" si="44"/>
        <v>3</v>
      </c>
      <c r="F1425" s="6" t="s">
        <v>140</v>
      </c>
    </row>
    <row r="1426" spans="1:6" x14ac:dyDescent="0.25">
      <c r="A1426" s="6" t="str">
        <f t="shared" si="45"/>
        <v>20374Semana 33</v>
      </c>
      <c r="B1426" s="6">
        <v>20374</v>
      </c>
      <c r="C1426" s="6" t="s">
        <v>85</v>
      </c>
      <c r="D1426" s="6">
        <v>1</v>
      </c>
      <c r="E1426" s="6">
        <f t="shared" si="44"/>
        <v>0</v>
      </c>
      <c r="F1426" s="6" t="s">
        <v>140</v>
      </c>
    </row>
    <row r="1427" spans="1:6" x14ac:dyDescent="0.25">
      <c r="A1427" s="6" t="str">
        <f t="shared" si="45"/>
        <v>20406Semana 33</v>
      </c>
      <c r="B1427" s="6">
        <v>20406</v>
      </c>
      <c r="C1427" s="6" t="s">
        <v>86</v>
      </c>
      <c r="D1427" s="6">
        <v>2</v>
      </c>
      <c r="E1427" s="6">
        <f t="shared" si="44"/>
        <v>0</v>
      </c>
      <c r="F1427" s="6" t="s">
        <v>140</v>
      </c>
    </row>
    <row r="1428" spans="1:6" x14ac:dyDescent="0.25">
      <c r="A1428" s="6" t="str">
        <f t="shared" si="45"/>
        <v>20425Semana 33</v>
      </c>
      <c r="B1428" s="6">
        <v>20425</v>
      </c>
      <c r="C1428" s="6" t="s">
        <v>89</v>
      </c>
      <c r="D1428" s="6">
        <v>3</v>
      </c>
      <c r="E1428" s="6">
        <f t="shared" si="44"/>
        <v>0</v>
      </c>
      <c r="F1428" s="6" t="s">
        <v>140</v>
      </c>
    </row>
    <row r="1429" spans="1:6" x14ac:dyDescent="0.25">
      <c r="A1429" s="6" t="str">
        <f t="shared" si="45"/>
        <v>20431Semana 33</v>
      </c>
      <c r="B1429" s="6">
        <v>20431</v>
      </c>
      <c r="C1429" s="6" t="s">
        <v>90</v>
      </c>
      <c r="D1429" s="6">
        <v>3</v>
      </c>
      <c r="E1429" s="6">
        <f t="shared" si="44"/>
        <v>0</v>
      </c>
      <c r="F1429" s="6" t="s">
        <v>140</v>
      </c>
    </row>
    <row r="1430" spans="1:6" x14ac:dyDescent="0.25">
      <c r="A1430" s="6" t="str">
        <f t="shared" si="45"/>
        <v>20434Semana 33</v>
      </c>
      <c r="B1430" s="6">
        <v>20434</v>
      </c>
      <c r="C1430" s="6" t="s">
        <v>91</v>
      </c>
      <c r="D1430" s="6">
        <v>3</v>
      </c>
      <c r="E1430" s="6">
        <f t="shared" si="44"/>
        <v>0</v>
      </c>
      <c r="F1430" s="6" t="s">
        <v>140</v>
      </c>
    </row>
    <row r="1431" spans="1:6" x14ac:dyDescent="0.25">
      <c r="A1431" s="6" t="str">
        <f t="shared" si="45"/>
        <v>20438Semana 33</v>
      </c>
      <c r="B1431" s="6">
        <v>20438</v>
      </c>
      <c r="C1431" s="6" t="s">
        <v>93</v>
      </c>
      <c r="D1431" s="6">
        <v>1</v>
      </c>
      <c r="E1431" s="6">
        <f t="shared" si="44"/>
        <v>1</v>
      </c>
      <c r="F1431" s="6" t="s">
        <v>140</v>
      </c>
    </row>
    <row r="1432" spans="1:6" x14ac:dyDescent="0.25">
      <c r="A1432" s="6" t="str">
        <f t="shared" si="45"/>
        <v>20545Semana 33</v>
      </c>
      <c r="B1432" s="6">
        <v>20545</v>
      </c>
      <c r="C1432" s="6" t="s">
        <v>99</v>
      </c>
      <c r="D1432" s="6">
        <v>45</v>
      </c>
      <c r="E1432" s="6">
        <f t="shared" si="44"/>
        <v>2</v>
      </c>
      <c r="F1432" s="6" t="s">
        <v>140</v>
      </c>
    </row>
    <row r="1433" spans="1:6" x14ac:dyDescent="0.25">
      <c r="A1433" s="6" t="str">
        <f t="shared" si="45"/>
        <v>20558Semana 33</v>
      </c>
      <c r="B1433" s="6">
        <v>20558</v>
      </c>
      <c r="C1433" s="6" t="s">
        <v>102</v>
      </c>
      <c r="D1433" s="6">
        <v>9</v>
      </c>
      <c r="E1433" s="6">
        <f t="shared" si="44"/>
        <v>0</v>
      </c>
      <c r="F1433" s="6" t="s">
        <v>140</v>
      </c>
    </row>
    <row r="1434" spans="1:6" x14ac:dyDescent="0.25">
      <c r="A1434" s="6" t="str">
        <f t="shared" si="45"/>
        <v>21010Semana 33</v>
      </c>
      <c r="B1434" s="6">
        <v>21010</v>
      </c>
      <c r="C1434" s="6" t="s">
        <v>40</v>
      </c>
      <c r="D1434" s="6">
        <v>82</v>
      </c>
      <c r="E1434" s="6">
        <f t="shared" si="44"/>
        <v>4</v>
      </c>
      <c r="F1434" s="6" t="s">
        <v>140</v>
      </c>
    </row>
    <row r="1435" spans="1:6" x14ac:dyDescent="0.25">
      <c r="A1435" s="6" t="str">
        <f t="shared" si="45"/>
        <v>21013Semana 33</v>
      </c>
      <c r="B1435" s="6">
        <v>21013</v>
      </c>
      <c r="C1435" s="6" t="s">
        <v>42</v>
      </c>
      <c r="D1435" s="6">
        <v>49</v>
      </c>
      <c r="E1435" s="6">
        <f t="shared" si="44"/>
        <v>1</v>
      </c>
      <c r="F1435" s="6" t="s">
        <v>140</v>
      </c>
    </row>
    <row r="1436" spans="1:6" x14ac:dyDescent="0.25">
      <c r="A1436" s="6" t="str">
        <f t="shared" si="45"/>
        <v>21027Semana 33</v>
      </c>
      <c r="B1436" s="6">
        <v>21027</v>
      </c>
      <c r="C1436" s="6" t="s">
        <v>43</v>
      </c>
      <c r="D1436" s="6">
        <v>4</v>
      </c>
      <c r="E1436" s="6">
        <f t="shared" si="44"/>
        <v>0</v>
      </c>
      <c r="F1436" s="6" t="s">
        <v>140</v>
      </c>
    </row>
    <row r="1437" spans="1:6" x14ac:dyDescent="0.25">
      <c r="A1437" s="6" t="str">
        <f t="shared" si="45"/>
        <v>21035Semana 33</v>
      </c>
      <c r="B1437" s="6">
        <v>21035</v>
      </c>
      <c r="C1437" s="6" t="s">
        <v>48</v>
      </c>
      <c r="D1437" s="6">
        <v>73</v>
      </c>
      <c r="E1437" s="6">
        <f t="shared" si="44"/>
        <v>0</v>
      </c>
      <c r="F1437" s="6" t="s">
        <v>140</v>
      </c>
    </row>
    <row r="1438" spans="1:6" x14ac:dyDescent="0.25">
      <c r="A1438" s="6" t="str">
        <f t="shared" si="45"/>
        <v>21046Semana 33</v>
      </c>
      <c r="B1438" s="6">
        <v>21046</v>
      </c>
      <c r="C1438" s="6" t="s">
        <v>44</v>
      </c>
      <c r="D1438" s="6">
        <v>14</v>
      </c>
      <c r="E1438" s="6">
        <f t="shared" si="44"/>
        <v>1</v>
      </c>
      <c r="F1438" s="6" t="s">
        <v>140</v>
      </c>
    </row>
    <row r="1439" spans="1:6" x14ac:dyDescent="0.25">
      <c r="A1439" s="6" t="str">
        <f t="shared" si="45"/>
        <v>21061Semana 33</v>
      </c>
      <c r="B1439" s="6">
        <v>21061</v>
      </c>
      <c r="C1439" s="6" t="s">
        <v>51</v>
      </c>
      <c r="D1439" s="6">
        <v>2</v>
      </c>
      <c r="E1439" s="6">
        <f t="shared" si="44"/>
        <v>0</v>
      </c>
      <c r="F1439" s="6" t="s">
        <v>140</v>
      </c>
    </row>
    <row r="1440" spans="1:6" x14ac:dyDescent="0.25">
      <c r="A1440" s="6" t="str">
        <f t="shared" si="45"/>
        <v>21103Semana 33</v>
      </c>
      <c r="B1440" s="6">
        <v>21103</v>
      </c>
      <c r="C1440" s="6" t="s">
        <v>56</v>
      </c>
      <c r="D1440" s="6">
        <v>10</v>
      </c>
      <c r="E1440" s="6">
        <f t="shared" ref="E1440:E1453" si="46">D1440-D1396</f>
        <v>0</v>
      </c>
      <c r="F1440" s="6" t="s">
        <v>140</v>
      </c>
    </row>
    <row r="1441" spans="1:6" x14ac:dyDescent="0.25">
      <c r="A1441" s="6" t="str">
        <f t="shared" si="45"/>
        <v>21120Semana 33</v>
      </c>
      <c r="B1441" s="6">
        <v>21120</v>
      </c>
      <c r="C1441" s="6" t="s">
        <v>58</v>
      </c>
      <c r="D1441" s="6">
        <v>6</v>
      </c>
      <c r="E1441" s="6">
        <f t="shared" si="46"/>
        <v>0</v>
      </c>
      <c r="F1441" s="6" t="s">
        <v>140</v>
      </c>
    </row>
    <row r="1442" spans="1:6" x14ac:dyDescent="0.25">
      <c r="A1442" s="6" t="str">
        <f t="shared" si="45"/>
        <v>21124Semana 33</v>
      </c>
      <c r="B1442" s="6">
        <v>21124</v>
      </c>
      <c r="C1442" s="6" t="s">
        <v>63</v>
      </c>
      <c r="D1442" s="6">
        <v>27</v>
      </c>
      <c r="E1442" s="6">
        <f t="shared" si="46"/>
        <v>0</v>
      </c>
      <c r="F1442" s="6" t="s">
        <v>140</v>
      </c>
    </row>
    <row r="1443" spans="1:6" x14ac:dyDescent="0.25">
      <c r="A1443" s="6" t="str">
        <f t="shared" si="45"/>
        <v>21129Semana 33</v>
      </c>
      <c r="B1443" s="6">
        <v>21129</v>
      </c>
      <c r="C1443" s="6" t="s">
        <v>65</v>
      </c>
      <c r="D1443" s="6">
        <v>9</v>
      </c>
      <c r="E1443" s="6">
        <f t="shared" si="46"/>
        <v>0</v>
      </c>
      <c r="F1443" s="6" t="s">
        <v>140</v>
      </c>
    </row>
    <row r="1444" spans="1:6" x14ac:dyDescent="0.25">
      <c r="A1444" s="6" t="str">
        <f t="shared" si="45"/>
        <v>21145Semana 33</v>
      </c>
      <c r="B1444" s="6">
        <v>21145</v>
      </c>
      <c r="C1444" s="6" t="s">
        <v>82</v>
      </c>
      <c r="D1444" s="6">
        <v>6</v>
      </c>
      <c r="E1444" s="6">
        <f t="shared" si="46"/>
        <v>0</v>
      </c>
      <c r="F1444" s="6" t="s">
        <v>140</v>
      </c>
    </row>
    <row r="1445" spans="1:6" x14ac:dyDescent="0.25">
      <c r="A1445" s="6" t="str">
        <f t="shared" si="45"/>
        <v>21149Semana 33</v>
      </c>
      <c r="B1445" s="6">
        <v>21149</v>
      </c>
      <c r="C1445" s="6" t="s">
        <v>94</v>
      </c>
      <c r="D1445" s="6">
        <v>46</v>
      </c>
      <c r="E1445" s="6">
        <f t="shared" si="46"/>
        <v>2</v>
      </c>
      <c r="F1445" s="6" t="s">
        <v>140</v>
      </c>
    </row>
    <row r="1446" spans="1:6" x14ac:dyDescent="0.25">
      <c r="A1446" s="6" t="str">
        <f t="shared" si="45"/>
        <v>21156Semana 33</v>
      </c>
      <c r="B1446" s="6">
        <v>21156</v>
      </c>
      <c r="C1446" s="6" t="s">
        <v>98</v>
      </c>
      <c r="D1446" s="6">
        <v>2080</v>
      </c>
      <c r="E1446" s="6">
        <f t="shared" si="46"/>
        <v>99</v>
      </c>
      <c r="F1446" s="6" t="s">
        <v>140</v>
      </c>
    </row>
    <row r="1447" spans="1:6" x14ac:dyDescent="0.25">
      <c r="A1447" s="6" t="str">
        <f t="shared" si="45"/>
        <v>21161Semana 33</v>
      </c>
      <c r="B1447" s="6">
        <v>21161</v>
      </c>
      <c r="C1447" s="6" t="s">
        <v>100</v>
      </c>
      <c r="D1447" s="6">
        <v>55</v>
      </c>
      <c r="E1447" s="6">
        <f t="shared" si="46"/>
        <v>5</v>
      </c>
      <c r="F1447" s="6" t="s">
        <v>140</v>
      </c>
    </row>
    <row r="1448" spans="1:6" x14ac:dyDescent="0.25">
      <c r="A1448" s="6" t="str">
        <f t="shared" si="45"/>
        <v>21177Semana 33</v>
      </c>
      <c r="B1448" s="6">
        <v>21177</v>
      </c>
      <c r="C1448" s="6" t="s">
        <v>101</v>
      </c>
      <c r="D1448" s="6">
        <v>47</v>
      </c>
      <c r="E1448" s="6">
        <f t="shared" si="46"/>
        <v>2</v>
      </c>
      <c r="F1448" s="6" t="s">
        <v>140</v>
      </c>
    </row>
    <row r="1449" spans="1:6" x14ac:dyDescent="0.25">
      <c r="A1449" s="6" t="str">
        <f t="shared" si="45"/>
        <v>21195Semana 33</v>
      </c>
      <c r="B1449" s="6">
        <v>21195</v>
      </c>
      <c r="C1449" s="6" t="s">
        <v>103</v>
      </c>
      <c r="D1449" s="6">
        <v>2</v>
      </c>
      <c r="E1449" s="6">
        <f t="shared" si="46"/>
        <v>0</v>
      </c>
      <c r="F1449" s="6" t="s">
        <v>140</v>
      </c>
    </row>
    <row r="1450" spans="1:6" x14ac:dyDescent="0.25">
      <c r="A1450" s="6" t="str">
        <f t="shared" si="45"/>
        <v>21205Semana 33</v>
      </c>
      <c r="B1450" s="6">
        <v>21205</v>
      </c>
      <c r="C1450" s="6" t="s">
        <v>104</v>
      </c>
      <c r="D1450" s="6">
        <v>35</v>
      </c>
      <c r="E1450" s="6">
        <f t="shared" si="46"/>
        <v>1</v>
      </c>
      <c r="F1450" s="6" t="s">
        <v>140</v>
      </c>
    </row>
    <row r="1451" spans="1:6" x14ac:dyDescent="0.25">
      <c r="A1451" s="6" t="str">
        <f t="shared" si="45"/>
        <v>21209Semana 33</v>
      </c>
      <c r="B1451" s="6">
        <v>21209</v>
      </c>
      <c r="C1451" s="6" t="s">
        <v>105</v>
      </c>
      <c r="D1451" s="6">
        <v>13</v>
      </c>
      <c r="E1451" s="6">
        <f t="shared" si="46"/>
        <v>2</v>
      </c>
      <c r="F1451" s="6" t="s">
        <v>140</v>
      </c>
    </row>
    <row r="1452" spans="1:6" x14ac:dyDescent="0.25">
      <c r="A1452" s="6" t="str">
        <f t="shared" si="45"/>
        <v>21214Semana 33</v>
      </c>
      <c r="B1452" s="6">
        <v>21214</v>
      </c>
      <c r="C1452" s="6" t="s">
        <v>106</v>
      </c>
      <c r="D1452" s="6">
        <v>40</v>
      </c>
      <c r="E1452" s="6">
        <f t="shared" si="46"/>
        <v>0</v>
      </c>
      <c r="F1452" s="6" t="s">
        <v>140</v>
      </c>
    </row>
    <row r="1453" spans="1:6" x14ac:dyDescent="0.25">
      <c r="A1453" s="6" t="str">
        <f t="shared" si="45"/>
        <v>21217Semana 33</v>
      </c>
      <c r="B1453" s="6">
        <v>21217</v>
      </c>
      <c r="C1453" s="6" t="s">
        <v>107</v>
      </c>
      <c r="D1453" s="6">
        <v>3</v>
      </c>
      <c r="E1453" s="6">
        <f t="shared" si="46"/>
        <v>0</v>
      </c>
      <c r="F1453" s="6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8"/>
  <sheetViews>
    <sheetView topLeftCell="A761" zoomScaleNormal="100" workbookViewId="0">
      <selection activeCell="I25" sqref="I25"/>
    </sheetView>
  </sheetViews>
  <sheetFormatPr baseColWidth="10" defaultRowHeight="15" x14ac:dyDescent="0.25"/>
  <cols>
    <col min="1" max="1" width="40.7109375" bestFit="1" customWidth="1"/>
  </cols>
  <sheetData>
    <row r="1" spans="1:9" ht="15.75" thickBot="1" x14ac:dyDescent="0.3">
      <c r="A1" s="13" t="s">
        <v>151</v>
      </c>
      <c r="B1" s="13" t="s">
        <v>150</v>
      </c>
      <c r="D1" s="2" t="s">
        <v>127</v>
      </c>
      <c r="E1" s="2" t="s">
        <v>150</v>
      </c>
      <c r="H1" s="2" t="s">
        <v>192</v>
      </c>
      <c r="I1" s="2" t="s">
        <v>193</v>
      </c>
    </row>
    <row r="2" spans="1:9" x14ac:dyDescent="0.25">
      <c r="A2" t="s">
        <v>191</v>
      </c>
      <c r="B2" t="s">
        <v>153</v>
      </c>
      <c r="D2" t="s">
        <v>1</v>
      </c>
      <c r="E2" t="s">
        <v>157</v>
      </c>
      <c r="H2">
        <v>20001</v>
      </c>
      <c r="I2">
        <v>882</v>
      </c>
    </row>
    <row r="3" spans="1:9" x14ac:dyDescent="0.25">
      <c r="A3" t="s">
        <v>33</v>
      </c>
      <c r="B3" t="s">
        <v>152</v>
      </c>
      <c r="D3" t="s">
        <v>2</v>
      </c>
      <c r="E3" t="s">
        <v>157</v>
      </c>
      <c r="H3">
        <v>20002</v>
      </c>
      <c r="I3">
        <v>45883</v>
      </c>
    </row>
    <row r="4" spans="1:9" x14ac:dyDescent="0.25">
      <c r="A4" t="s">
        <v>37</v>
      </c>
      <c r="B4" t="s">
        <v>153</v>
      </c>
      <c r="D4" t="s">
        <v>3</v>
      </c>
      <c r="E4" t="s">
        <v>157</v>
      </c>
      <c r="H4">
        <v>20003</v>
      </c>
      <c r="I4">
        <v>2027</v>
      </c>
    </row>
    <row r="5" spans="1:9" x14ac:dyDescent="0.25">
      <c r="A5" t="s">
        <v>38</v>
      </c>
      <c r="B5" t="s">
        <v>153</v>
      </c>
      <c r="D5" t="s">
        <v>4</v>
      </c>
      <c r="E5" t="s">
        <v>157</v>
      </c>
      <c r="H5">
        <v>20004</v>
      </c>
      <c r="I5">
        <v>930</v>
      </c>
    </row>
    <row r="6" spans="1:9" x14ac:dyDescent="0.25">
      <c r="A6" t="s">
        <v>35</v>
      </c>
      <c r="B6" t="s">
        <v>153</v>
      </c>
      <c r="D6" t="s">
        <v>5</v>
      </c>
      <c r="E6" t="s">
        <v>157</v>
      </c>
      <c r="H6">
        <v>20005</v>
      </c>
      <c r="I6">
        <v>15105</v>
      </c>
    </row>
    <row r="7" spans="1:9" x14ac:dyDescent="0.25">
      <c r="A7" t="s">
        <v>39</v>
      </c>
      <c r="B7" t="s">
        <v>153</v>
      </c>
      <c r="D7" t="s">
        <v>6</v>
      </c>
      <c r="E7" t="s">
        <v>157</v>
      </c>
      <c r="H7">
        <v>20006</v>
      </c>
      <c r="I7">
        <v>18525</v>
      </c>
    </row>
    <row r="8" spans="1:9" x14ac:dyDescent="0.25">
      <c r="A8" t="s">
        <v>30</v>
      </c>
      <c r="B8" t="s">
        <v>152</v>
      </c>
      <c r="D8" t="s">
        <v>7</v>
      </c>
      <c r="E8" t="s">
        <v>157</v>
      </c>
      <c r="H8">
        <v>20007</v>
      </c>
      <c r="I8">
        <v>2550</v>
      </c>
    </row>
    <row r="9" spans="1:9" x14ac:dyDescent="0.25">
      <c r="A9" t="s">
        <v>32</v>
      </c>
      <c r="B9" t="s">
        <v>152</v>
      </c>
      <c r="D9" t="s">
        <v>8</v>
      </c>
      <c r="E9" t="s">
        <v>157</v>
      </c>
      <c r="H9">
        <v>20008</v>
      </c>
      <c r="I9">
        <v>758</v>
      </c>
    </row>
    <row r="10" spans="1:9" x14ac:dyDescent="0.25">
      <c r="A10" t="s">
        <v>31</v>
      </c>
      <c r="B10" t="s">
        <v>152</v>
      </c>
      <c r="D10" t="s">
        <v>9</v>
      </c>
      <c r="E10" t="s">
        <v>157</v>
      </c>
      <c r="H10">
        <v>20009</v>
      </c>
      <c r="I10">
        <v>7102</v>
      </c>
    </row>
    <row r="11" spans="1:9" x14ac:dyDescent="0.25">
      <c r="A11" t="s">
        <v>36</v>
      </c>
      <c r="B11" t="s">
        <v>153</v>
      </c>
      <c r="D11" t="s">
        <v>10</v>
      </c>
      <c r="E11" t="s">
        <v>157</v>
      </c>
      <c r="H11">
        <v>20010</v>
      </c>
      <c r="I11">
        <v>14277</v>
      </c>
    </row>
    <row r="12" spans="1:9" x14ac:dyDescent="0.25">
      <c r="A12" t="s">
        <v>34</v>
      </c>
      <c r="B12" t="s">
        <v>153</v>
      </c>
      <c r="D12" t="s">
        <v>11</v>
      </c>
      <c r="E12" t="s">
        <v>157</v>
      </c>
      <c r="H12">
        <v>20011</v>
      </c>
      <c r="I12">
        <v>1182</v>
      </c>
    </row>
    <row r="13" spans="1:9" x14ac:dyDescent="0.25">
      <c r="D13" t="s">
        <v>12</v>
      </c>
      <c r="E13" t="s">
        <v>159</v>
      </c>
      <c r="H13">
        <v>20012</v>
      </c>
      <c r="I13">
        <v>10497</v>
      </c>
    </row>
    <row r="14" spans="1:9" x14ac:dyDescent="0.25">
      <c r="D14" t="s">
        <v>13</v>
      </c>
      <c r="E14" t="s">
        <v>159</v>
      </c>
      <c r="H14">
        <v>20013</v>
      </c>
      <c r="I14">
        <v>2953</v>
      </c>
    </row>
    <row r="15" spans="1:9" x14ac:dyDescent="0.25">
      <c r="D15" t="s">
        <v>14</v>
      </c>
      <c r="E15" t="s">
        <v>159</v>
      </c>
      <c r="H15">
        <v>20014</v>
      </c>
      <c r="I15">
        <v>28637</v>
      </c>
    </row>
    <row r="16" spans="1:9" x14ac:dyDescent="0.25">
      <c r="D16" t="s">
        <v>15</v>
      </c>
      <c r="E16" t="s">
        <v>159</v>
      </c>
      <c r="H16">
        <v>20015</v>
      </c>
      <c r="I16">
        <v>4823</v>
      </c>
    </row>
    <row r="17" spans="4:9" x14ac:dyDescent="0.25">
      <c r="D17" t="s">
        <v>16</v>
      </c>
      <c r="E17" t="s">
        <v>159</v>
      </c>
      <c r="H17">
        <v>20016</v>
      </c>
      <c r="I17">
        <v>9936</v>
      </c>
    </row>
    <row r="18" spans="4:9" x14ac:dyDescent="0.25">
      <c r="D18" t="s">
        <v>17</v>
      </c>
      <c r="E18" t="s">
        <v>159</v>
      </c>
      <c r="H18">
        <v>20017</v>
      </c>
      <c r="I18">
        <v>3365</v>
      </c>
    </row>
    <row r="19" spans="4:9" x14ac:dyDescent="0.25">
      <c r="D19" t="s">
        <v>18</v>
      </c>
      <c r="E19" t="s">
        <v>159</v>
      </c>
      <c r="H19">
        <v>20018</v>
      </c>
      <c r="I19">
        <v>803</v>
      </c>
    </row>
    <row r="20" spans="4:9" x14ac:dyDescent="0.25">
      <c r="D20" t="s">
        <v>19</v>
      </c>
      <c r="E20" t="s">
        <v>159</v>
      </c>
      <c r="H20">
        <v>20019</v>
      </c>
      <c r="I20">
        <v>2934</v>
      </c>
    </row>
    <row r="21" spans="4:9" x14ac:dyDescent="0.25">
      <c r="D21" t="s">
        <v>20</v>
      </c>
      <c r="E21" t="s">
        <v>159</v>
      </c>
      <c r="H21">
        <v>20020</v>
      </c>
      <c r="I21">
        <v>3947</v>
      </c>
    </row>
    <row r="22" spans="4:9" x14ac:dyDescent="0.25">
      <c r="D22" t="s">
        <v>21</v>
      </c>
      <c r="E22" t="s">
        <v>159</v>
      </c>
      <c r="H22">
        <v>20021</v>
      </c>
      <c r="I22">
        <v>15866</v>
      </c>
    </row>
    <row r="23" spans="4:9" x14ac:dyDescent="0.25">
      <c r="D23" t="s">
        <v>22</v>
      </c>
      <c r="E23" t="s">
        <v>159</v>
      </c>
      <c r="H23">
        <v>20022</v>
      </c>
      <c r="I23">
        <v>716</v>
      </c>
    </row>
    <row r="24" spans="4:9" x14ac:dyDescent="0.25">
      <c r="D24" t="s">
        <v>23</v>
      </c>
      <c r="E24" t="s">
        <v>158</v>
      </c>
      <c r="H24">
        <v>20023</v>
      </c>
      <c r="I24">
        <v>21597</v>
      </c>
    </row>
    <row r="25" spans="4:9" x14ac:dyDescent="0.25">
      <c r="D25" t="s">
        <v>24</v>
      </c>
      <c r="E25" t="s">
        <v>158</v>
      </c>
      <c r="H25">
        <v>20024</v>
      </c>
      <c r="I25">
        <v>3643</v>
      </c>
    </row>
    <row r="26" spans="4:9" x14ac:dyDescent="0.25">
      <c r="D26" t="s">
        <v>25</v>
      </c>
      <c r="E26" t="s">
        <v>158</v>
      </c>
      <c r="H26">
        <v>20025</v>
      </c>
      <c r="I26">
        <v>11413</v>
      </c>
    </row>
    <row r="27" spans="4:9" x14ac:dyDescent="0.25">
      <c r="D27" t="s">
        <v>26</v>
      </c>
      <c r="E27" t="s">
        <v>158</v>
      </c>
      <c r="H27">
        <v>20026</v>
      </c>
      <c r="I27">
        <v>9066</v>
      </c>
    </row>
    <row r="28" spans="4:9" x14ac:dyDescent="0.25">
      <c r="D28" t="s">
        <v>27</v>
      </c>
      <c r="E28" t="s">
        <v>158</v>
      </c>
      <c r="H28">
        <v>20027</v>
      </c>
      <c r="I28">
        <v>2251</v>
      </c>
    </row>
    <row r="29" spans="4:9" x14ac:dyDescent="0.25">
      <c r="D29" t="s">
        <v>28</v>
      </c>
      <c r="E29" t="s">
        <v>158</v>
      </c>
      <c r="H29">
        <v>20028</v>
      </c>
      <c r="I29">
        <v>20915</v>
      </c>
    </row>
    <row r="30" spans="4:9" x14ac:dyDescent="0.25">
      <c r="D30" t="s">
        <v>29</v>
      </c>
      <c r="E30" t="s">
        <v>158</v>
      </c>
      <c r="H30">
        <v>20029</v>
      </c>
      <c r="I30">
        <v>4135</v>
      </c>
    </row>
    <row r="31" spans="4:9" x14ac:dyDescent="0.25">
      <c r="D31" t="s">
        <v>137</v>
      </c>
      <c r="E31" t="s">
        <v>158</v>
      </c>
      <c r="H31">
        <v>20030</v>
      </c>
      <c r="I31">
        <v>8575</v>
      </c>
    </row>
    <row r="32" spans="4:9" x14ac:dyDescent="0.25">
      <c r="D32" t="s">
        <v>138</v>
      </c>
      <c r="E32" t="s">
        <v>158</v>
      </c>
      <c r="H32">
        <v>20031</v>
      </c>
      <c r="I32">
        <v>7102</v>
      </c>
    </row>
    <row r="33" spans="4:9" x14ac:dyDescent="0.25">
      <c r="D33" t="s">
        <v>139</v>
      </c>
      <c r="E33" t="s">
        <v>158</v>
      </c>
      <c r="H33">
        <v>20032</v>
      </c>
      <c r="I33">
        <v>996</v>
      </c>
    </row>
    <row r="34" spans="4:9" x14ac:dyDescent="0.25">
      <c r="D34" t="s">
        <v>140</v>
      </c>
      <c r="E34" t="s">
        <v>158</v>
      </c>
      <c r="H34">
        <v>20033</v>
      </c>
      <c r="I34">
        <v>2637</v>
      </c>
    </row>
    <row r="35" spans="4:9" x14ac:dyDescent="0.25">
      <c r="H35">
        <v>20034</v>
      </c>
      <c r="I35">
        <v>1172</v>
      </c>
    </row>
    <row r="36" spans="4:9" x14ac:dyDescent="0.25">
      <c r="H36">
        <v>20035</v>
      </c>
      <c r="I36">
        <v>531</v>
      </c>
    </row>
    <row r="37" spans="4:9" x14ac:dyDescent="0.25">
      <c r="H37">
        <v>20036</v>
      </c>
      <c r="I37">
        <v>5409</v>
      </c>
    </row>
    <row r="38" spans="4:9" x14ac:dyDescent="0.25">
      <c r="H38">
        <v>20037</v>
      </c>
      <c r="I38">
        <v>4380</v>
      </c>
    </row>
    <row r="39" spans="4:9" x14ac:dyDescent="0.25">
      <c r="H39">
        <v>20038</v>
      </c>
      <c r="I39">
        <v>1917</v>
      </c>
    </row>
    <row r="40" spans="4:9" x14ac:dyDescent="0.25">
      <c r="H40">
        <v>20039</v>
      </c>
      <c r="I40">
        <v>77547</v>
      </c>
    </row>
    <row r="41" spans="4:9" x14ac:dyDescent="0.25">
      <c r="H41">
        <v>20040</v>
      </c>
      <c r="I41">
        <v>6299</v>
      </c>
    </row>
    <row r="42" spans="4:9" x14ac:dyDescent="0.25">
      <c r="H42">
        <v>20041</v>
      </c>
      <c r="I42">
        <v>31551</v>
      </c>
    </row>
    <row r="43" spans="4:9" x14ac:dyDescent="0.25">
      <c r="H43">
        <v>20042</v>
      </c>
      <c r="I43">
        <v>8268</v>
      </c>
    </row>
    <row r="44" spans="4:9" x14ac:dyDescent="0.25">
      <c r="H44">
        <v>20043</v>
      </c>
      <c r="I44">
        <v>98043</v>
      </c>
    </row>
    <row r="45" spans="4:9" x14ac:dyDescent="0.25">
      <c r="H45">
        <v>20044</v>
      </c>
      <c r="I45">
        <v>42884</v>
      </c>
    </row>
    <row r="46" spans="4:9" x14ac:dyDescent="0.25">
      <c r="H46">
        <v>20045</v>
      </c>
      <c r="I46">
        <v>8303</v>
      </c>
    </row>
    <row r="47" spans="4:9" x14ac:dyDescent="0.25">
      <c r="H47">
        <v>20046</v>
      </c>
      <c r="I47">
        <v>3149</v>
      </c>
    </row>
    <row r="48" spans="4:9" x14ac:dyDescent="0.25">
      <c r="H48">
        <v>20047</v>
      </c>
      <c r="I48">
        <v>87</v>
      </c>
    </row>
    <row r="49" spans="8:9" x14ac:dyDescent="0.25">
      <c r="H49">
        <v>20048</v>
      </c>
      <c r="I49">
        <v>1375</v>
      </c>
    </row>
    <row r="50" spans="8:9" x14ac:dyDescent="0.25">
      <c r="H50">
        <v>20049</v>
      </c>
      <c r="I50">
        <v>1146</v>
      </c>
    </row>
    <row r="51" spans="8:9" x14ac:dyDescent="0.25">
      <c r="H51">
        <v>20050</v>
      </c>
      <c r="I51">
        <v>3381</v>
      </c>
    </row>
    <row r="52" spans="8:9" x14ac:dyDescent="0.25">
      <c r="H52">
        <v>20051</v>
      </c>
      <c r="I52">
        <v>4563</v>
      </c>
    </row>
    <row r="53" spans="8:9" x14ac:dyDescent="0.25">
      <c r="H53">
        <v>20052</v>
      </c>
      <c r="I53">
        <v>6038</v>
      </c>
    </row>
    <row r="54" spans="8:9" x14ac:dyDescent="0.25">
      <c r="H54">
        <v>20053</v>
      </c>
      <c r="I54">
        <v>1220</v>
      </c>
    </row>
    <row r="55" spans="8:9" x14ac:dyDescent="0.25">
      <c r="H55">
        <v>20054</v>
      </c>
      <c r="I55">
        <v>415</v>
      </c>
    </row>
    <row r="56" spans="8:9" x14ac:dyDescent="0.25">
      <c r="H56">
        <v>20055</v>
      </c>
      <c r="I56">
        <v>3486</v>
      </c>
    </row>
    <row r="57" spans="8:9" x14ac:dyDescent="0.25">
      <c r="H57">
        <v>20056</v>
      </c>
      <c r="I57">
        <v>1424</v>
      </c>
    </row>
    <row r="58" spans="8:9" x14ac:dyDescent="0.25">
      <c r="H58">
        <v>20057</v>
      </c>
      <c r="I58">
        <v>39828</v>
      </c>
    </row>
    <row r="59" spans="8:9" x14ac:dyDescent="0.25">
      <c r="H59">
        <v>20058</v>
      </c>
      <c r="I59">
        <v>13097</v>
      </c>
    </row>
    <row r="60" spans="8:9" x14ac:dyDescent="0.25">
      <c r="H60">
        <v>20059</v>
      </c>
      <c r="I60">
        <v>42312</v>
      </c>
    </row>
    <row r="61" spans="8:9" x14ac:dyDescent="0.25">
      <c r="H61">
        <v>20060</v>
      </c>
      <c r="I61">
        <v>2585</v>
      </c>
    </row>
    <row r="62" spans="8:9" x14ac:dyDescent="0.25">
      <c r="H62">
        <v>20061</v>
      </c>
      <c r="I62">
        <v>2722</v>
      </c>
    </row>
    <row r="63" spans="8:9" x14ac:dyDescent="0.25">
      <c r="H63">
        <v>20062</v>
      </c>
      <c r="I63">
        <v>475</v>
      </c>
    </row>
    <row r="64" spans="8:9" x14ac:dyDescent="0.25">
      <c r="H64">
        <v>20063</v>
      </c>
      <c r="I64">
        <v>3910</v>
      </c>
    </row>
    <row r="65" spans="8:9" x14ac:dyDescent="0.25">
      <c r="H65">
        <v>20064</v>
      </c>
      <c r="I65">
        <v>7385</v>
      </c>
    </row>
    <row r="66" spans="8:9" x14ac:dyDescent="0.25">
      <c r="H66">
        <v>20065</v>
      </c>
      <c r="I66">
        <v>1209</v>
      </c>
    </row>
    <row r="67" spans="8:9" x14ac:dyDescent="0.25">
      <c r="H67">
        <v>20066</v>
      </c>
      <c r="I67">
        <v>5327</v>
      </c>
    </row>
    <row r="68" spans="8:9" x14ac:dyDescent="0.25">
      <c r="H68">
        <v>20067</v>
      </c>
      <c r="I68">
        <v>264251</v>
      </c>
    </row>
    <row r="69" spans="8:9" x14ac:dyDescent="0.25">
      <c r="H69">
        <v>20068</v>
      </c>
      <c r="I69">
        <v>21676</v>
      </c>
    </row>
    <row r="70" spans="8:9" x14ac:dyDescent="0.25">
      <c r="H70">
        <v>20069</v>
      </c>
      <c r="I70">
        <v>2632</v>
      </c>
    </row>
    <row r="71" spans="8:9" x14ac:dyDescent="0.25">
      <c r="H71">
        <v>20070</v>
      </c>
      <c r="I71">
        <v>6893</v>
      </c>
    </row>
    <row r="72" spans="8:9" x14ac:dyDescent="0.25">
      <c r="H72">
        <v>20071</v>
      </c>
      <c r="I72">
        <v>2871</v>
      </c>
    </row>
    <row r="73" spans="8:9" x14ac:dyDescent="0.25">
      <c r="H73">
        <v>20072</v>
      </c>
      <c r="I73">
        <v>6822</v>
      </c>
    </row>
    <row r="74" spans="8:9" x14ac:dyDescent="0.25">
      <c r="H74">
        <v>20073</v>
      </c>
      <c r="I74">
        <v>32640</v>
      </c>
    </row>
    <row r="75" spans="8:9" x14ac:dyDescent="0.25">
      <c r="H75">
        <v>20074</v>
      </c>
      <c r="I75">
        <v>482</v>
      </c>
    </row>
    <row r="76" spans="8:9" x14ac:dyDescent="0.25">
      <c r="H76">
        <v>20075</v>
      </c>
      <c r="I76">
        <v>2723</v>
      </c>
    </row>
    <row r="77" spans="8:9" x14ac:dyDescent="0.25">
      <c r="H77">
        <v>20076</v>
      </c>
      <c r="I77">
        <v>3256</v>
      </c>
    </row>
    <row r="78" spans="8:9" x14ac:dyDescent="0.25">
      <c r="H78">
        <v>20077</v>
      </c>
      <c r="I78">
        <v>3757</v>
      </c>
    </row>
    <row r="79" spans="8:9" x14ac:dyDescent="0.25">
      <c r="H79">
        <v>20078</v>
      </c>
      <c r="I79">
        <v>1095</v>
      </c>
    </row>
    <row r="80" spans="8:9" x14ac:dyDescent="0.25">
      <c r="H80">
        <v>20079</v>
      </c>
      <c r="I80">
        <v>89211</v>
      </c>
    </row>
    <row r="81" spans="8:9" x14ac:dyDescent="0.25">
      <c r="H81">
        <v>20080</v>
      </c>
      <c r="I81">
        <v>1459</v>
      </c>
    </row>
    <row r="82" spans="8:9" x14ac:dyDescent="0.25">
      <c r="H82">
        <v>20081</v>
      </c>
      <c r="I82">
        <v>1760</v>
      </c>
    </row>
    <row r="83" spans="8:9" x14ac:dyDescent="0.25">
      <c r="H83">
        <v>20082</v>
      </c>
      <c r="I83">
        <v>4099</v>
      </c>
    </row>
    <row r="84" spans="8:9" x14ac:dyDescent="0.25">
      <c r="H84">
        <v>20083</v>
      </c>
      <c r="I84">
        <v>9342</v>
      </c>
    </row>
    <row r="85" spans="8:9" x14ac:dyDescent="0.25">
      <c r="H85">
        <v>20084</v>
      </c>
      <c r="I85">
        <v>3984</v>
      </c>
    </row>
    <row r="86" spans="8:9" x14ac:dyDescent="0.25">
      <c r="H86">
        <v>20085</v>
      </c>
      <c r="I86">
        <v>24467</v>
      </c>
    </row>
    <row r="87" spans="8:9" x14ac:dyDescent="0.25">
      <c r="H87">
        <v>20086</v>
      </c>
      <c r="I87">
        <v>929</v>
      </c>
    </row>
    <row r="88" spans="8:9" x14ac:dyDescent="0.25">
      <c r="H88">
        <v>20087</v>
      </c>
      <c r="I88">
        <v>4334</v>
      </c>
    </row>
    <row r="89" spans="8:9" x14ac:dyDescent="0.25">
      <c r="H89">
        <v>20088</v>
      </c>
      <c r="I89">
        <v>2819</v>
      </c>
    </row>
    <row r="90" spans="8:9" x14ac:dyDescent="0.25">
      <c r="H90">
        <v>20089</v>
      </c>
      <c r="I90">
        <v>2112</v>
      </c>
    </row>
    <row r="91" spans="8:9" x14ac:dyDescent="0.25">
      <c r="H91">
        <v>20090</v>
      </c>
      <c r="I91">
        <v>6168</v>
      </c>
    </row>
    <row r="92" spans="8:9" x14ac:dyDescent="0.25">
      <c r="H92">
        <v>20091</v>
      </c>
      <c r="I92">
        <v>5336</v>
      </c>
    </row>
    <row r="93" spans="8:9" x14ac:dyDescent="0.25">
      <c r="H93">
        <v>20092</v>
      </c>
      <c r="I93">
        <v>1604</v>
      </c>
    </row>
    <row r="94" spans="8:9" x14ac:dyDescent="0.25">
      <c r="H94">
        <v>20093</v>
      </c>
      <c r="I94">
        <v>483</v>
      </c>
    </row>
    <row r="95" spans="8:9" x14ac:dyDescent="0.25">
      <c r="H95">
        <v>20094</v>
      </c>
      <c r="I95">
        <v>1756</v>
      </c>
    </row>
    <row r="96" spans="8:9" x14ac:dyDescent="0.25">
      <c r="H96">
        <v>20095</v>
      </c>
      <c r="I96">
        <v>4295</v>
      </c>
    </row>
    <row r="97" spans="8:9" x14ac:dyDescent="0.25">
      <c r="H97">
        <v>20096</v>
      </c>
      <c r="I97">
        <v>716</v>
      </c>
    </row>
    <row r="98" spans="8:9" x14ac:dyDescent="0.25">
      <c r="H98">
        <v>20097</v>
      </c>
      <c r="I98">
        <v>1671</v>
      </c>
    </row>
    <row r="99" spans="8:9" x14ac:dyDescent="0.25">
      <c r="H99">
        <v>20098</v>
      </c>
      <c r="I99">
        <v>4425</v>
      </c>
    </row>
    <row r="100" spans="8:9" x14ac:dyDescent="0.25">
      <c r="H100">
        <v>20099</v>
      </c>
      <c r="I100">
        <v>472</v>
      </c>
    </row>
    <row r="101" spans="8:9" x14ac:dyDescent="0.25">
      <c r="H101">
        <v>20100</v>
      </c>
      <c r="I101">
        <v>422</v>
      </c>
    </row>
    <row r="102" spans="8:9" x14ac:dyDescent="0.25">
      <c r="H102">
        <v>20101</v>
      </c>
      <c r="I102">
        <v>739</v>
      </c>
    </row>
    <row r="103" spans="8:9" x14ac:dyDescent="0.25">
      <c r="H103">
        <v>20102</v>
      </c>
      <c r="I103">
        <v>4409</v>
      </c>
    </row>
    <row r="104" spans="8:9" x14ac:dyDescent="0.25">
      <c r="H104">
        <v>20103</v>
      </c>
      <c r="I104">
        <v>6009</v>
      </c>
    </row>
    <row r="105" spans="8:9" x14ac:dyDescent="0.25">
      <c r="H105">
        <v>20104</v>
      </c>
      <c r="I105">
        <v>2606</v>
      </c>
    </row>
    <row r="106" spans="8:9" x14ac:dyDescent="0.25">
      <c r="H106">
        <v>20105</v>
      </c>
      <c r="I106">
        <v>7305</v>
      </c>
    </row>
    <row r="107" spans="8:9" x14ac:dyDescent="0.25">
      <c r="H107">
        <v>20106</v>
      </c>
      <c r="I107">
        <v>249</v>
      </c>
    </row>
    <row r="108" spans="8:9" x14ac:dyDescent="0.25">
      <c r="H108">
        <v>20107</v>
      </c>
      <c r="I108">
        <v>23038</v>
      </c>
    </row>
    <row r="109" spans="8:9" x14ac:dyDescent="0.25">
      <c r="H109">
        <v>20108</v>
      </c>
      <c r="I109">
        <v>4421</v>
      </c>
    </row>
    <row r="110" spans="8:9" x14ac:dyDescent="0.25">
      <c r="H110">
        <v>20109</v>
      </c>
      <c r="I110">
        <v>1227</v>
      </c>
    </row>
    <row r="111" spans="8:9" x14ac:dyDescent="0.25">
      <c r="H111">
        <v>20110</v>
      </c>
      <c r="I111">
        <v>1484</v>
      </c>
    </row>
    <row r="112" spans="8:9" x14ac:dyDescent="0.25">
      <c r="H112">
        <v>20111</v>
      </c>
      <c r="I112">
        <v>4245</v>
      </c>
    </row>
    <row r="113" spans="8:9" x14ac:dyDescent="0.25">
      <c r="H113">
        <v>20112</v>
      </c>
      <c r="I113">
        <v>2494</v>
      </c>
    </row>
    <row r="114" spans="8:9" x14ac:dyDescent="0.25">
      <c r="H114">
        <v>20113</v>
      </c>
      <c r="I114">
        <v>2996</v>
      </c>
    </row>
    <row r="115" spans="8:9" x14ac:dyDescent="0.25">
      <c r="H115">
        <v>20114</v>
      </c>
      <c r="I115">
        <v>641</v>
      </c>
    </row>
    <row r="116" spans="8:9" x14ac:dyDescent="0.25">
      <c r="H116">
        <v>20115</v>
      </c>
      <c r="I116">
        <v>9105</v>
      </c>
    </row>
    <row r="117" spans="8:9" x14ac:dyDescent="0.25">
      <c r="H117">
        <v>20116</v>
      </c>
      <c r="I117">
        <v>4415</v>
      </c>
    </row>
    <row r="118" spans="8:9" x14ac:dyDescent="0.25">
      <c r="H118">
        <v>20117</v>
      </c>
      <c r="I118">
        <v>2337</v>
      </c>
    </row>
    <row r="119" spans="8:9" x14ac:dyDescent="0.25">
      <c r="H119">
        <v>20118</v>
      </c>
      <c r="I119">
        <v>2476</v>
      </c>
    </row>
    <row r="120" spans="8:9" x14ac:dyDescent="0.25">
      <c r="H120">
        <v>20119</v>
      </c>
      <c r="I120">
        <v>386</v>
      </c>
    </row>
    <row r="121" spans="8:9" x14ac:dyDescent="0.25">
      <c r="H121">
        <v>20120</v>
      </c>
      <c r="I121">
        <v>334</v>
      </c>
    </row>
    <row r="122" spans="8:9" x14ac:dyDescent="0.25">
      <c r="H122">
        <v>20121</v>
      </c>
      <c r="I122">
        <v>654</v>
      </c>
    </row>
    <row r="123" spans="8:9" x14ac:dyDescent="0.25">
      <c r="H123">
        <v>20122</v>
      </c>
      <c r="I123">
        <v>636</v>
      </c>
    </row>
    <row r="124" spans="8:9" x14ac:dyDescent="0.25">
      <c r="H124">
        <v>20123</v>
      </c>
      <c r="I124">
        <v>2741</v>
      </c>
    </row>
    <row r="125" spans="8:9" x14ac:dyDescent="0.25">
      <c r="H125">
        <v>20124</v>
      </c>
      <c r="I125">
        <v>18406</v>
      </c>
    </row>
    <row r="126" spans="8:9" x14ac:dyDescent="0.25">
      <c r="H126">
        <v>20125</v>
      </c>
      <c r="I126">
        <v>12101</v>
      </c>
    </row>
    <row r="127" spans="8:9" x14ac:dyDescent="0.25">
      <c r="H127">
        <v>20126</v>
      </c>
      <c r="I127">
        <v>5148</v>
      </c>
    </row>
    <row r="128" spans="8:9" x14ac:dyDescent="0.25">
      <c r="H128">
        <v>20127</v>
      </c>
      <c r="I128">
        <v>1004</v>
      </c>
    </row>
    <row r="129" spans="8:9" x14ac:dyDescent="0.25">
      <c r="H129">
        <v>20128</v>
      </c>
      <c r="I129">
        <v>1206</v>
      </c>
    </row>
    <row r="130" spans="8:9" x14ac:dyDescent="0.25">
      <c r="H130">
        <v>20129</v>
      </c>
      <c r="I130">
        <v>360</v>
      </c>
    </row>
    <row r="131" spans="8:9" x14ac:dyDescent="0.25">
      <c r="H131">
        <v>20130</v>
      </c>
      <c r="I131">
        <v>5127</v>
      </c>
    </row>
    <row r="132" spans="8:9" x14ac:dyDescent="0.25">
      <c r="H132">
        <v>20131</v>
      </c>
      <c r="I132">
        <v>10628</v>
      </c>
    </row>
    <row r="133" spans="8:9" x14ac:dyDescent="0.25">
      <c r="H133">
        <v>20132</v>
      </c>
      <c r="I133">
        <v>1077</v>
      </c>
    </row>
    <row r="134" spans="8:9" x14ac:dyDescent="0.25">
      <c r="H134">
        <v>20133</v>
      </c>
      <c r="I134">
        <v>3596</v>
      </c>
    </row>
    <row r="135" spans="8:9" x14ac:dyDescent="0.25">
      <c r="H135">
        <v>20134</v>
      </c>
      <c r="I135">
        <v>27979</v>
      </c>
    </row>
    <row r="136" spans="8:9" x14ac:dyDescent="0.25">
      <c r="H136">
        <v>20135</v>
      </c>
      <c r="I136">
        <v>7862</v>
      </c>
    </row>
    <row r="137" spans="8:9" x14ac:dyDescent="0.25">
      <c r="H137">
        <v>20136</v>
      </c>
      <c r="I137">
        <v>11604</v>
      </c>
    </row>
    <row r="138" spans="8:9" x14ac:dyDescent="0.25">
      <c r="H138">
        <v>20137</v>
      </c>
      <c r="I138">
        <v>3379</v>
      </c>
    </row>
    <row r="139" spans="8:9" x14ac:dyDescent="0.25">
      <c r="H139">
        <v>20138</v>
      </c>
      <c r="I139">
        <v>440</v>
      </c>
    </row>
    <row r="140" spans="8:9" x14ac:dyDescent="0.25">
      <c r="H140">
        <v>20139</v>
      </c>
      <c r="I140">
        <v>2045</v>
      </c>
    </row>
    <row r="141" spans="8:9" x14ac:dyDescent="0.25">
      <c r="H141">
        <v>20140</v>
      </c>
      <c r="I141">
        <v>791</v>
      </c>
    </row>
    <row r="142" spans="8:9" x14ac:dyDescent="0.25">
      <c r="H142">
        <v>20141</v>
      </c>
      <c r="I142">
        <v>7650</v>
      </c>
    </row>
    <row r="143" spans="8:9" x14ac:dyDescent="0.25">
      <c r="H143">
        <v>20142</v>
      </c>
      <c r="I143">
        <v>991</v>
      </c>
    </row>
    <row r="144" spans="8:9" x14ac:dyDescent="0.25">
      <c r="H144">
        <v>20143</v>
      </c>
      <c r="I144">
        <v>8980</v>
      </c>
    </row>
    <row r="145" spans="8:9" x14ac:dyDescent="0.25">
      <c r="H145">
        <v>20144</v>
      </c>
      <c r="I145">
        <v>949</v>
      </c>
    </row>
    <row r="146" spans="8:9" x14ac:dyDescent="0.25">
      <c r="H146">
        <v>20145</v>
      </c>
      <c r="I146">
        <v>3854</v>
      </c>
    </row>
    <row r="147" spans="8:9" x14ac:dyDescent="0.25">
      <c r="H147">
        <v>20146</v>
      </c>
      <c r="I147">
        <v>2787</v>
      </c>
    </row>
    <row r="148" spans="8:9" x14ac:dyDescent="0.25">
      <c r="H148">
        <v>20147</v>
      </c>
      <c r="I148">
        <v>367</v>
      </c>
    </row>
    <row r="149" spans="8:9" x14ac:dyDescent="0.25">
      <c r="H149">
        <v>20148</v>
      </c>
      <c r="I149">
        <v>1940</v>
      </c>
    </row>
    <row r="150" spans="8:9" x14ac:dyDescent="0.25">
      <c r="H150">
        <v>20149</v>
      </c>
      <c r="I150">
        <v>1731</v>
      </c>
    </row>
    <row r="151" spans="8:9" x14ac:dyDescent="0.25">
      <c r="H151">
        <v>20150</v>
      </c>
      <c r="I151">
        <v>12894</v>
      </c>
    </row>
    <row r="152" spans="8:9" x14ac:dyDescent="0.25">
      <c r="H152">
        <v>20151</v>
      </c>
      <c r="I152">
        <v>323</v>
      </c>
    </row>
    <row r="153" spans="8:9" x14ac:dyDescent="0.25">
      <c r="H153">
        <v>20152</v>
      </c>
      <c r="I153">
        <v>2109</v>
      </c>
    </row>
    <row r="154" spans="8:9" x14ac:dyDescent="0.25">
      <c r="H154">
        <v>20153</v>
      </c>
      <c r="I154">
        <v>4836</v>
      </c>
    </row>
    <row r="155" spans="8:9" x14ac:dyDescent="0.25">
      <c r="H155">
        <v>20154</v>
      </c>
      <c r="I155">
        <v>2407</v>
      </c>
    </row>
    <row r="156" spans="8:9" x14ac:dyDescent="0.25">
      <c r="H156">
        <v>20155</v>
      </c>
      <c r="I156">
        <v>985</v>
      </c>
    </row>
    <row r="157" spans="8:9" x14ac:dyDescent="0.25">
      <c r="H157">
        <v>20156</v>
      </c>
      <c r="I157">
        <v>3316</v>
      </c>
    </row>
    <row r="158" spans="8:9" x14ac:dyDescent="0.25">
      <c r="H158">
        <v>20157</v>
      </c>
      <c r="I158">
        <v>15720</v>
      </c>
    </row>
    <row r="159" spans="8:9" x14ac:dyDescent="0.25">
      <c r="H159">
        <v>20158</v>
      </c>
      <c r="I159">
        <v>2258</v>
      </c>
    </row>
    <row r="160" spans="8:9" x14ac:dyDescent="0.25">
      <c r="H160">
        <v>20159</v>
      </c>
      <c r="I160">
        <v>5019</v>
      </c>
    </row>
    <row r="161" spans="8:9" x14ac:dyDescent="0.25">
      <c r="H161">
        <v>20160</v>
      </c>
      <c r="I161">
        <v>1391</v>
      </c>
    </row>
    <row r="162" spans="8:9" x14ac:dyDescent="0.25">
      <c r="H162">
        <v>20161</v>
      </c>
      <c r="I162">
        <v>2517</v>
      </c>
    </row>
    <row r="163" spans="8:9" x14ac:dyDescent="0.25">
      <c r="H163">
        <v>20162</v>
      </c>
      <c r="I163">
        <v>1934</v>
      </c>
    </row>
    <row r="164" spans="8:9" x14ac:dyDescent="0.25">
      <c r="H164">
        <v>20163</v>
      </c>
      <c r="I164">
        <v>1590</v>
      </c>
    </row>
    <row r="165" spans="8:9" x14ac:dyDescent="0.25">
      <c r="H165">
        <v>20164</v>
      </c>
      <c r="I165">
        <v>2772</v>
      </c>
    </row>
    <row r="166" spans="8:9" x14ac:dyDescent="0.25">
      <c r="H166">
        <v>20165</v>
      </c>
      <c r="I166">
        <v>1512</v>
      </c>
    </row>
    <row r="167" spans="8:9" x14ac:dyDescent="0.25">
      <c r="H167">
        <v>20166</v>
      </c>
      <c r="I167">
        <v>12098</v>
      </c>
    </row>
    <row r="168" spans="8:9" x14ac:dyDescent="0.25">
      <c r="H168">
        <v>20167</v>
      </c>
      <c r="I168">
        <v>2035</v>
      </c>
    </row>
    <row r="169" spans="8:9" x14ac:dyDescent="0.25">
      <c r="H169">
        <v>20168</v>
      </c>
      <c r="I169">
        <v>1059</v>
      </c>
    </row>
    <row r="170" spans="8:9" x14ac:dyDescent="0.25">
      <c r="H170">
        <v>20169</v>
      </c>
      <c r="I170">
        <v>3867</v>
      </c>
    </row>
    <row r="171" spans="8:9" x14ac:dyDescent="0.25">
      <c r="H171">
        <v>20170</v>
      </c>
      <c r="I171">
        <v>3251</v>
      </c>
    </row>
    <row r="172" spans="8:9" x14ac:dyDescent="0.25">
      <c r="H172">
        <v>20171</v>
      </c>
      <c r="I172">
        <v>18316</v>
      </c>
    </row>
    <row r="173" spans="8:9" x14ac:dyDescent="0.25">
      <c r="H173">
        <v>20172</v>
      </c>
      <c r="I173">
        <v>376</v>
      </c>
    </row>
    <row r="174" spans="8:9" x14ac:dyDescent="0.25">
      <c r="H174">
        <v>20173</v>
      </c>
      <c r="I174">
        <v>1462</v>
      </c>
    </row>
    <row r="175" spans="8:9" x14ac:dyDescent="0.25">
      <c r="H175">
        <v>20174</v>
      </c>
      <c r="I175">
        <v>3917</v>
      </c>
    </row>
    <row r="176" spans="8:9" x14ac:dyDescent="0.25">
      <c r="H176">
        <v>20175</v>
      </c>
      <c r="I176">
        <v>1583</v>
      </c>
    </row>
    <row r="177" spans="8:9" x14ac:dyDescent="0.25">
      <c r="H177">
        <v>20176</v>
      </c>
      <c r="I177">
        <v>2687</v>
      </c>
    </row>
    <row r="178" spans="8:9" x14ac:dyDescent="0.25">
      <c r="H178">
        <v>20177</v>
      </c>
      <c r="I178">
        <v>9945</v>
      </c>
    </row>
    <row r="179" spans="8:9" x14ac:dyDescent="0.25">
      <c r="H179">
        <v>20178</v>
      </c>
      <c r="I179">
        <v>6874</v>
      </c>
    </row>
    <row r="180" spans="8:9" x14ac:dyDescent="0.25">
      <c r="H180">
        <v>20179</v>
      </c>
      <c r="I180">
        <v>1456</v>
      </c>
    </row>
    <row r="181" spans="8:9" x14ac:dyDescent="0.25">
      <c r="H181">
        <v>20180</v>
      </c>
      <c r="I181">
        <v>2593</v>
      </c>
    </row>
    <row r="182" spans="8:9" x14ac:dyDescent="0.25">
      <c r="H182">
        <v>20181</v>
      </c>
      <c r="I182">
        <v>440</v>
      </c>
    </row>
    <row r="183" spans="8:9" x14ac:dyDescent="0.25">
      <c r="H183">
        <v>20182</v>
      </c>
      <c r="I183">
        <v>2178</v>
      </c>
    </row>
    <row r="184" spans="8:9" x14ac:dyDescent="0.25">
      <c r="H184">
        <v>20183</v>
      </c>
      <c r="I184">
        <v>1383</v>
      </c>
    </row>
    <row r="185" spans="8:9" x14ac:dyDescent="0.25">
      <c r="H185">
        <v>20184</v>
      </c>
      <c r="I185">
        <v>162511</v>
      </c>
    </row>
    <row r="186" spans="8:9" x14ac:dyDescent="0.25">
      <c r="H186">
        <v>20185</v>
      </c>
      <c r="I186">
        <v>8855</v>
      </c>
    </row>
    <row r="187" spans="8:9" x14ac:dyDescent="0.25">
      <c r="H187">
        <v>20186</v>
      </c>
      <c r="I187">
        <v>547</v>
      </c>
    </row>
    <row r="188" spans="8:9" x14ac:dyDescent="0.25">
      <c r="H188">
        <v>20187</v>
      </c>
      <c r="I188">
        <v>1808</v>
      </c>
    </row>
    <row r="189" spans="8:9" x14ac:dyDescent="0.25">
      <c r="H189">
        <v>20188</v>
      </c>
      <c r="I189">
        <v>10030</v>
      </c>
    </row>
    <row r="190" spans="8:9" x14ac:dyDescent="0.25">
      <c r="H190">
        <v>20189</v>
      </c>
      <c r="I190">
        <v>2870</v>
      </c>
    </row>
    <row r="191" spans="8:9" x14ac:dyDescent="0.25">
      <c r="H191">
        <v>20190</v>
      </c>
      <c r="I191">
        <v>23686</v>
      </c>
    </row>
    <row r="192" spans="8:9" x14ac:dyDescent="0.25">
      <c r="H192">
        <v>20191</v>
      </c>
      <c r="I192">
        <v>330</v>
      </c>
    </row>
    <row r="193" spans="8:9" x14ac:dyDescent="0.25">
      <c r="H193">
        <v>20192</v>
      </c>
      <c r="I193">
        <v>1494</v>
      </c>
    </row>
    <row r="194" spans="8:9" x14ac:dyDescent="0.25">
      <c r="H194">
        <v>20193</v>
      </c>
      <c r="I194">
        <v>2592</v>
      </c>
    </row>
    <row r="195" spans="8:9" x14ac:dyDescent="0.25">
      <c r="H195">
        <v>20194</v>
      </c>
      <c r="I195">
        <v>1237</v>
      </c>
    </row>
    <row r="196" spans="8:9" x14ac:dyDescent="0.25">
      <c r="H196">
        <v>20195</v>
      </c>
      <c r="I196">
        <v>1071</v>
      </c>
    </row>
    <row r="197" spans="8:9" x14ac:dyDescent="0.25">
      <c r="H197">
        <v>20196</v>
      </c>
      <c r="I197">
        <v>413</v>
      </c>
    </row>
    <row r="198" spans="8:9" x14ac:dyDescent="0.25">
      <c r="H198">
        <v>20197</v>
      </c>
      <c r="I198">
        <v>3212</v>
      </c>
    </row>
    <row r="199" spans="8:9" x14ac:dyDescent="0.25">
      <c r="H199">
        <v>20198</v>
      </c>
      <c r="I199">
        <v>29364</v>
      </c>
    </row>
    <row r="200" spans="8:9" x14ac:dyDescent="0.25">
      <c r="H200">
        <v>20199</v>
      </c>
      <c r="I200">
        <v>580</v>
      </c>
    </row>
    <row r="201" spans="8:9" x14ac:dyDescent="0.25">
      <c r="H201">
        <v>20200</v>
      </c>
      <c r="I201">
        <v>3726</v>
      </c>
    </row>
    <row r="202" spans="8:9" x14ac:dyDescent="0.25">
      <c r="H202">
        <v>20201</v>
      </c>
      <c r="I202">
        <v>1953</v>
      </c>
    </row>
    <row r="203" spans="8:9" x14ac:dyDescent="0.25">
      <c r="H203">
        <v>20202</v>
      </c>
      <c r="I203">
        <v>4677</v>
      </c>
    </row>
    <row r="204" spans="8:9" x14ac:dyDescent="0.25">
      <c r="H204">
        <v>20203</v>
      </c>
      <c r="I204">
        <v>3277</v>
      </c>
    </row>
    <row r="205" spans="8:9" x14ac:dyDescent="0.25">
      <c r="H205">
        <v>20204</v>
      </c>
      <c r="I205">
        <v>607</v>
      </c>
    </row>
    <row r="206" spans="8:9" x14ac:dyDescent="0.25">
      <c r="H206">
        <v>20205</v>
      </c>
      <c r="I206">
        <v>16972</v>
      </c>
    </row>
    <row r="207" spans="8:9" x14ac:dyDescent="0.25">
      <c r="H207">
        <v>20206</v>
      </c>
      <c r="I207">
        <v>2444</v>
      </c>
    </row>
    <row r="208" spans="8:9" x14ac:dyDescent="0.25">
      <c r="H208">
        <v>20207</v>
      </c>
      <c r="I208">
        <v>19163</v>
      </c>
    </row>
    <row r="209" spans="8:9" x14ac:dyDescent="0.25">
      <c r="H209">
        <v>20208</v>
      </c>
      <c r="I209">
        <v>6680</v>
      </c>
    </row>
    <row r="210" spans="8:9" x14ac:dyDescent="0.25">
      <c r="H210">
        <v>20209</v>
      </c>
      <c r="I210">
        <v>660</v>
      </c>
    </row>
    <row r="211" spans="8:9" x14ac:dyDescent="0.25">
      <c r="H211">
        <v>20210</v>
      </c>
      <c r="I211">
        <v>5747</v>
      </c>
    </row>
    <row r="212" spans="8:9" x14ac:dyDescent="0.25">
      <c r="H212">
        <v>20211</v>
      </c>
      <c r="I212">
        <v>2664</v>
      </c>
    </row>
    <row r="213" spans="8:9" x14ac:dyDescent="0.25">
      <c r="H213">
        <v>20212</v>
      </c>
      <c r="I213">
        <v>2919</v>
      </c>
    </row>
    <row r="214" spans="8:9" x14ac:dyDescent="0.25">
      <c r="H214">
        <v>20213</v>
      </c>
      <c r="I214">
        <v>4286</v>
      </c>
    </row>
    <row r="215" spans="8:9" x14ac:dyDescent="0.25">
      <c r="H215">
        <v>20214</v>
      </c>
      <c r="I215">
        <v>1979</v>
      </c>
    </row>
    <row r="216" spans="8:9" x14ac:dyDescent="0.25">
      <c r="H216">
        <v>20215</v>
      </c>
      <c r="I216">
        <v>788</v>
      </c>
    </row>
    <row r="217" spans="8:9" x14ac:dyDescent="0.25">
      <c r="H217">
        <v>20216</v>
      </c>
      <c r="I217">
        <v>1280</v>
      </c>
    </row>
    <row r="218" spans="8:9" x14ac:dyDescent="0.25">
      <c r="H218">
        <v>20217</v>
      </c>
      <c r="I218">
        <v>2877</v>
      </c>
    </row>
    <row r="219" spans="8:9" x14ac:dyDescent="0.25">
      <c r="H219">
        <v>20218</v>
      </c>
      <c r="I219">
        <v>531</v>
      </c>
    </row>
    <row r="220" spans="8:9" x14ac:dyDescent="0.25">
      <c r="H220">
        <v>20219</v>
      </c>
      <c r="I220">
        <v>2619</v>
      </c>
    </row>
    <row r="221" spans="8:9" x14ac:dyDescent="0.25">
      <c r="H221">
        <v>20220</v>
      </c>
      <c r="I221">
        <v>2639</v>
      </c>
    </row>
    <row r="222" spans="8:9" x14ac:dyDescent="0.25">
      <c r="H222">
        <v>20221</v>
      </c>
      <c r="I222">
        <v>1228</v>
      </c>
    </row>
    <row r="223" spans="8:9" x14ac:dyDescent="0.25">
      <c r="H223">
        <v>20222</v>
      </c>
      <c r="I223">
        <v>1481</v>
      </c>
    </row>
    <row r="224" spans="8:9" x14ac:dyDescent="0.25">
      <c r="H224">
        <v>20223</v>
      </c>
      <c r="I224">
        <v>474</v>
      </c>
    </row>
    <row r="225" spans="8:9" x14ac:dyDescent="0.25">
      <c r="H225">
        <v>20224</v>
      </c>
      <c r="I225">
        <v>567</v>
      </c>
    </row>
    <row r="226" spans="8:9" x14ac:dyDescent="0.25">
      <c r="H226">
        <v>20225</v>
      </c>
      <c r="I226">
        <v>6101</v>
      </c>
    </row>
    <row r="227" spans="8:9" x14ac:dyDescent="0.25">
      <c r="H227">
        <v>20226</v>
      </c>
      <c r="I227">
        <v>2723</v>
      </c>
    </row>
    <row r="228" spans="8:9" x14ac:dyDescent="0.25">
      <c r="H228">
        <v>20227</v>
      </c>
      <c r="I228">
        <v>15735</v>
      </c>
    </row>
    <row r="229" spans="8:9" x14ac:dyDescent="0.25">
      <c r="H229">
        <v>20228</v>
      </c>
      <c r="I229">
        <v>807</v>
      </c>
    </row>
    <row r="230" spans="8:9" x14ac:dyDescent="0.25">
      <c r="H230">
        <v>20229</v>
      </c>
      <c r="I230">
        <v>8323</v>
      </c>
    </row>
    <row r="231" spans="8:9" x14ac:dyDescent="0.25">
      <c r="H231">
        <v>20230</v>
      </c>
      <c r="I231">
        <v>942</v>
      </c>
    </row>
    <row r="232" spans="8:9" x14ac:dyDescent="0.25">
      <c r="H232">
        <v>20231</v>
      </c>
      <c r="I232">
        <v>2961</v>
      </c>
    </row>
    <row r="233" spans="8:9" x14ac:dyDescent="0.25">
      <c r="H233">
        <v>20232</v>
      </c>
      <c r="I233">
        <v>20085</v>
      </c>
    </row>
    <row r="234" spans="8:9" x14ac:dyDescent="0.25">
      <c r="H234">
        <v>20233</v>
      </c>
      <c r="I234">
        <v>1736</v>
      </c>
    </row>
    <row r="235" spans="8:9" x14ac:dyDescent="0.25">
      <c r="H235">
        <v>20234</v>
      </c>
      <c r="I235">
        <v>7250</v>
      </c>
    </row>
    <row r="236" spans="8:9" x14ac:dyDescent="0.25">
      <c r="H236">
        <v>20235</v>
      </c>
      <c r="I236">
        <v>3642</v>
      </c>
    </row>
    <row r="237" spans="8:9" x14ac:dyDescent="0.25">
      <c r="H237">
        <v>20236</v>
      </c>
      <c r="I237">
        <v>1557</v>
      </c>
    </row>
    <row r="238" spans="8:9" x14ac:dyDescent="0.25">
      <c r="H238">
        <v>20237</v>
      </c>
      <c r="I238">
        <v>1422</v>
      </c>
    </row>
    <row r="239" spans="8:9" x14ac:dyDescent="0.25">
      <c r="H239">
        <v>20238</v>
      </c>
      <c r="I239">
        <v>851</v>
      </c>
    </row>
    <row r="240" spans="8:9" x14ac:dyDescent="0.25">
      <c r="H240">
        <v>20239</v>
      </c>
      <c r="I240">
        <v>1010</v>
      </c>
    </row>
    <row r="241" spans="8:9" x14ac:dyDescent="0.25">
      <c r="H241">
        <v>20240</v>
      </c>
      <c r="I241">
        <v>2298</v>
      </c>
    </row>
    <row r="242" spans="8:9" x14ac:dyDescent="0.25">
      <c r="H242">
        <v>20241</v>
      </c>
      <c r="I242">
        <v>1087</v>
      </c>
    </row>
    <row r="243" spans="8:9" x14ac:dyDescent="0.25">
      <c r="H243">
        <v>20242</v>
      </c>
      <c r="I243">
        <v>12246</v>
      </c>
    </row>
    <row r="244" spans="8:9" x14ac:dyDescent="0.25">
      <c r="H244">
        <v>20243</v>
      </c>
      <c r="I244">
        <v>1821</v>
      </c>
    </row>
    <row r="245" spans="8:9" x14ac:dyDescent="0.25">
      <c r="H245">
        <v>20244</v>
      </c>
      <c r="I245">
        <v>3787</v>
      </c>
    </row>
    <row r="246" spans="8:9" x14ac:dyDescent="0.25">
      <c r="H246">
        <v>20245</v>
      </c>
      <c r="I246">
        <v>1265</v>
      </c>
    </row>
    <row r="247" spans="8:9" x14ac:dyDescent="0.25">
      <c r="H247">
        <v>20246</v>
      </c>
      <c r="I247">
        <v>616</v>
      </c>
    </row>
    <row r="248" spans="8:9" x14ac:dyDescent="0.25">
      <c r="H248">
        <v>20247</v>
      </c>
      <c r="I248">
        <v>1549</v>
      </c>
    </row>
    <row r="249" spans="8:9" x14ac:dyDescent="0.25">
      <c r="H249">
        <v>20248</v>
      </c>
      <c r="I249">
        <v>14835</v>
      </c>
    </row>
    <row r="250" spans="8:9" x14ac:dyDescent="0.25">
      <c r="H250">
        <v>20249</v>
      </c>
      <c r="I250">
        <v>3614</v>
      </c>
    </row>
    <row r="251" spans="8:9" x14ac:dyDescent="0.25">
      <c r="H251">
        <v>20250</v>
      </c>
      <c r="I251">
        <v>1107</v>
      </c>
    </row>
    <row r="252" spans="8:9" x14ac:dyDescent="0.25">
      <c r="H252">
        <v>20251</v>
      </c>
      <c r="I252">
        <v>1144</v>
      </c>
    </row>
    <row r="253" spans="8:9" x14ac:dyDescent="0.25">
      <c r="H253">
        <v>20252</v>
      </c>
      <c r="I253">
        <v>2062</v>
      </c>
    </row>
    <row r="254" spans="8:9" x14ac:dyDescent="0.25">
      <c r="H254">
        <v>20253</v>
      </c>
      <c r="I254">
        <v>2084</v>
      </c>
    </row>
    <row r="255" spans="8:9" x14ac:dyDescent="0.25">
      <c r="H255">
        <v>20254</v>
      </c>
      <c r="I255">
        <v>3133</v>
      </c>
    </row>
    <row r="256" spans="8:9" x14ac:dyDescent="0.25">
      <c r="H256">
        <v>20255</v>
      </c>
      <c r="I256">
        <v>2019</v>
      </c>
    </row>
    <row r="257" spans="8:9" x14ac:dyDescent="0.25">
      <c r="H257">
        <v>20256</v>
      </c>
      <c r="I257">
        <v>224</v>
      </c>
    </row>
    <row r="258" spans="8:9" x14ac:dyDescent="0.25">
      <c r="H258">
        <v>20257</v>
      </c>
      <c r="I258">
        <v>986</v>
      </c>
    </row>
    <row r="259" spans="8:9" x14ac:dyDescent="0.25">
      <c r="H259">
        <v>20258</v>
      </c>
      <c r="I259">
        <v>712</v>
      </c>
    </row>
    <row r="260" spans="8:9" x14ac:dyDescent="0.25">
      <c r="H260">
        <v>20259</v>
      </c>
      <c r="I260">
        <v>2360</v>
      </c>
    </row>
    <row r="261" spans="8:9" x14ac:dyDescent="0.25">
      <c r="H261">
        <v>20260</v>
      </c>
      <c r="I261">
        <v>2172</v>
      </c>
    </row>
    <row r="262" spans="8:9" x14ac:dyDescent="0.25">
      <c r="H262">
        <v>20261</v>
      </c>
      <c r="I262">
        <v>7549</v>
      </c>
    </row>
    <row r="263" spans="8:9" x14ac:dyDescent="0.25">
      <c r="H263">
        <v>20262</v>
      </c>
      <c r="I263">
        <v>993</v>
      </c>
    </row>
    <row r="264" spans="8:9" x14ac:dyDescent="0.25">
      <c r="H264">
        <v>20263</v>
      </c>
      <c r="I264">
        <v>3178</v>
      </c>
    </row>
    <row r="265" spans="8:9" x14ac:dyDescent="0.25">
      <c r="H265">
        <v>20264</v>
      </c>
      <c r="I265">
        <v>2097</v>
      </c>
    </row>
    <row r="266" spans="8:9" x14ac:dyDescent="0.25">
      <c r="H266">
        <v>20265</v>
      </c>
      <c r="I266">
        <v>6817</v>
      </c>
    </row>
    <row r="267" spans="8:9" x14ac:dyDescent="0.25">
      <c r="H267">
        <v>20266</v>
      </c>
      <c r="I267">
        <v>8362</v>
      </c>
    </row>
    <row r="268" spans="8:9" x14ac:dyDescent="0.25">
      <c r="H268">
        <v>20267</v>
      </c>
      <c r="I268">
        <v>244</v>
      </c>
    </row>
    <row r="269" spans="8:9" x14ac:dyDescent="0.25">
      <c r="H269">
        <v>20268</v>
      </c>
      <c r="I269">
        <v>1014</v>
      </c>
    </row>
    <row r="270" spans="8:9" x14ac:dyDescent="0.25">
      <c r="H270">
        <v>20269</v>
      </c>
      <c r="I270">
        <v>4109</v>
      </c>
    </row>
    <row r="271" spans="8:9" x14ac:dyDescent="0.25">
      <c r="H271">
        <v>20270</v>
      </c>
      <c r="I271">
        <v>1094</v>
      </c>
    </row>
    <row r="272" spans="8:9" x14ac:dyDescent="0.25">
      <c r="H272">
        <v>20271</v>
      </c>
      <c r="I272">
        <v>2644</v>
      </c>
    </row>
    <row r="273" spans="8:9" x14ac:dyDescent="0.25">
      <c r="H273">
        <v>20272</v>
      </c>
      <c r="I273">
        <v>6422</v>
      </c>
    </row>
    <row r="274" spans="8:9" x14ac:dyDescent="0.25">
      <c r="H274">
        <v>20273</v>
      </c>
      <c r="I274">
        <v>3287</v>
      </c>
    </row>
    <row r="275" spans="8:9" x14ac:dyDescent="0.25">
      <c r="H275">
        <v>20274</v>
      </c>
      <c r="I275">
        <v>1271</v>
      </c>
    </row>
    <row r="276" spans="8:9" x14ac:dyDescent="0.25">
      <c r="H276">
        <v>20275</v>
      </c>
      <c r="I276">
        <v>8119</v>
      </c>
    </row>
    <row r="277" spans="8:9" x14ac:dyDescent="0.25">
      <c r="H277">
        <v>20276</v>
      </c>
      <c r="I277">
        <v>702</v>
      </c>
    </row>
    <row r="278" spans="8:9" x14ac:dyDescent="0.25">
      <c r="H278">
        <v>20277</v>
      </c>
      <c r="I278">
        <v>12425</v>
      </c>
    </row>
    <row r="279" spans="8:9" x14ac:dyDescent="0.25">
      <c r="H279">
        <v>20278</v>
      </c>
      <c r="I279">
        <v>39680</v>
      </c>
    </row>
    <row r="280" spans="8:9" x14ac:dyDescent="0.25">
      <c r="H280">
        <v>20279</v>
      </c>
      <c r="I280">
        <v>2665</v>
      </c>
    </row>
    <row r="281" spans="8:9" x14ac:dyDescent="0.25">
      <c r="H281">
        <v>20280</v>
      </c>
      <c r="I281">
        <v>2279</v>
      </c>
    </row>
    <row r="282" spans="8:9" x14ac:dyDescent="0.25">
      <c r="H282">
        <v>20281</v>
      </c>
      <c r="I282">
        <v>266</v>
      </c>
    </row>
    <row r="283" spans="8:9" x14ac:dyDescent="0.25">
      <c r="H283">
        <v>20282</v>
      </c>
      <c r="I283">
        <v>729</v>
      </c>
    </row>
    <row r="284" spans="8:9" x14ac:dyDescent="0.25">
      <c r="H284">
        <v>20283</v>
      </c>
      <c r="I284">
        <v>997</v>
      </c>
    </row>
    <row r="285" spans="8:9" x14ac:dyDescent="0.25">
      <c r="H285">
        <v>20284</v>
      </c>
      <c r="I285">
        <v>3149</v>
      </c>
    </row>
    <row r="286" spans="8:9" x14ac:dyDescent="0.25">
      <c r="H286">
        <v>20285</v>
      </c>
      <c r="I286">
        <v>3662</v>
      </c>
    </row>
    <row r="287" spans="8:9" x14ac:dyDescent="0.25">
      <c r="H287">
        <v>20286</v>
      </c>
      <c r="I287">
        <v>3164</v>
      </c>
    </row>
    <row r="288" spans="8:9" x14ac:dyDescent="0.25">
      <c r="H288">
        <v>20287</v>
      </c>
      <c r="I288">
        <v>296</v>
      </c>
    </row>
    <row r="289" spans="8:9" x14ac:dyDescent="0.25">
      <c r="H289">
        <v>20288</v>
      </c>
      <c r="I289">
        <v>593</v>
      </c>
    </row>
    <row r="290" spans="8:9" x14ac:dyDescent="0.25">
      <c r="H290">
        <v>20289</v>
      </c>
      <c r="I290">
        <v>1135</v>
      </c>
    </row>
    <row r="291" spans="8:9" x14ac:dyDescent="0.25">
      <c r="H291">
        <v>20290</v>
      </c>
      <c r="I291">
        <v>975</v>
      </c>
    </row>
    <row r="292" spans="8:9" x14ac:dyDescent="0.25">
      <c r="H292">
        <v>20291</v>
      </c>
      <c r="I292">
        <v>4245</v>
      </c>
    </row>
    <row r="293" spans="8:9" x14ac:dyDescent="0.25">
      <c r="H293">
        <v>20292</v>
      </c>
      <c r="I293">
        <v>1411</v>
      </c>
    </row>
    <row r="294" spans="8:9" x14ac:dyDescent="0.25">
      <c r="H294">
        <v>20293</v>
      </c>
      <c r="I294">
        <v>15993</v>
      </c>
    </row>
    <row r="295" spans="8:9" x14ac:dyDescent="0.25">
      <c r="H295">
        <v>20294</v>
      </c>
      <c r="I295">
        <v>7024</v>
      </c>
    </row>
    <row r="296" spans="8:9" x14ac:dyDescent="0.25">
      <c r="H296">
        <v>20295</v>
      </c>
      <c r="I296">
        <v>9313</v>
      </c>
    </row>
    <row r="297" spans="8:9" x14ac:dyDescent="0.25">
      <c r="H297">
        <v>20296</v>
      </c>
      <c r="I297">
        <v>890</v>
      </c>
    </row>
    <row r="298" spans="8:9" x14ac:dyDescent="0.25">
      <c r="H298">
        <v>20297</v>
      </c>
      <c r="I298">
        <v>2504</v>
      </c>
    </row>
    <row r="299" spans="8:9" x14ac:dyDescent="0.25">
      <c r="H299">
        <v>20298</v>
      </c>
      <c r="I299">
        <v>12511</v>
      </c>
    </row>
    <row r="300" spans="8:9" x14ac:dyDescent="0.25">
      <c r="H300">
        <v>20299</v>
      </c>
      <c r="I300">
        <v>1063</v>
      </c>
    </row>
    <row r="301" spans="8:9" x14ac:dyDescent="0.25">
      <c r="H301">
        <v>20300</v>
      </c>
      <c r="I301">
        <v>6664</v>
      </c>
    </row>
    <row r="302" spans="8:9" x14ac:dyDescent="0.25">
      <c r="H302">
        <v>20301</v>
      </c>
      <c r="I302">
        <v>1505</v>
      </c>
    </row>
    <row r="303" spans="8:9" x14ac:dyDescent="0.25">
      <c r="H303">
        <v>20302</v>
      </c>
      <c r="I303">
        <v>4539</v>
      </c>
    </row>
    <row r="304" spans="8:9" x14ac:dyDescent="0.25">
      <c r="H304">
        <v>20303</v>
      </c>
      <c r="I304">
        <v>1089</v>
      </c>
    </row>
    <row r="305" spans="8:9" x14ac:dyDescent="0.25">
      <c r="H305">
        <v>20304</v>
      </c>
      <c r="I305">
        <v>735</v>
      </c>
    </row>
    <row r="306" spans="8:9" x14ac:dyDescent="0.25">
      <c r="H306">
        <v>20305</v>
      </c>
      <c r="I306">
        <v>4234</v>
      </c>
    </row>
    <row r="307" spans="8:9" x14ac:dyDescent="0.25">
      <c r="H307">
        <v>20306</v>
      </c>
      <c r="I307">
        <v>3551</v>
      </c>
    </row>
    <row r="308" spans="8:9" x14ac:dyDescent="0.25">
      <c r="H308">
        <v>20307</v>
      </c>
      <c r="I308">
        <v>10014</v>
      </c>
    </row>
    <row r="309" spans="8:9" x14ac:dyDescent="0.25">
      <c r="H309">
        <v>20308</v>
      </c>
      <c r="I309">
        <v>3146</v>
      </c>
    </row>
    <row r="310" spans="8:9" x14ac:dyDescent="0.25">
      <c r="H310">
        <v>20309</v>
      </c>
      <c r="I310">
        <v>11653</v>
      </c>
    </row>
    <row r="311" spans="8:9" x14ac:dyDescent="0.25">
      <c r="H311">
        <v>20310</v>
      </c>
      <c r="I311">
        <v>8561</v>
      </c>
    </row>
    <row r="312" spans="8:9" x14ac:dyDescent="0.25">
      <c r="H312">
        <v>20311</v>
      </c>
      <c r="I312">
        <v>545</v>
      </c>
    </row>
    <row r="313" spans="8:9" x14ac:dyDescent="0.25">
      <c r="H313">
        <v>20312</v>
      </c>
      <c r="I313">
        <v>12387</v>
      </c>
    </row>
    <row r="314" spans="8:9" x14ac:dyDescent="0.25">
      <c r="H314">
        <v>20313</v>
      </c>
      <c r="I314">
        <v>779</v>
      </c>
    </row>
    <row r="315" spans="8:9" x14ac:dyDescent="0.25">
      <c r="H315">
        <v>20314</v>
      </c>
      <c r="I315">
        <v>1561</v>
      </c>
    </row>
    <row r="316" spans="8:9" x14ac:dyDescent="0.25">
      <c r="H316">
        <v>20315</v>
      </c>
      <c r="I316">
        <v>1694</v>
      </c>
    </row>
    <row r="317" spans="8:9" x14ac:dyDescent="0.25">
      <c r="H317">
        <v>20316</v>
      </c>
      <c r="I317">
        <v>693</v>
      </c>
    </row>
    <row r="318" spans="8:9" x14ac:dyDescent="0.25">
      <c r="H318">
        <v>20317</v>
      </c>
      <c r="I318">
        <v>1239</v>
      </c>
    </row>
    <row r="319" spans="8:9" x14ac:dyDescent="0.25">
      <c r="H319">
        <v>20318</v>
      </c>
      <c r="I319">
        <v>48336</v>
      </c>
    </row>
    <row r="320" spans="8:9" x14ac:dyDescent="0.25">
      <c r="H320">
        <v>20319</v>
      </c>
      <c r="I320">
        <v>1074</v>
      </c>
    </row>
    <row r="321" spans="8:9" x14ac:dyDescent="0.25">
      <c r="H321">
        <v>20320</v>
      </c>
      <c r="I321">
        <v>668</v>
      </c>
    </row>
    <row r="322" spans="8:9" x14ac:dyDescent="0.25">
      <c r="H322">
        <v>20321</v>
      </c>
      <c r="I322">
        <v>720</v>
      </c>
    </row>
    <row r="323" spans="8:9" x14ac:dyDescent="0.25">
      <c r="H323">
        <v>20322</v>
      </c>
      <c r="I323">
        <v>790</v>
      </c>
    </row>
    <row r="324" spans="8:9" x14ac:dyDescent="0.25">
      <c r="H324">
        <v>20323</v>
      </c>
      <c r="I324">
        <v>2098</v>
      </c>
    </row>
    <row r="325" spans="8:9" x14ac:dyDescent="0.25">
      <c r="H325">
        <v>20324</v>
      </c>
      <c r="I325">
        <v>47476</v>
      </c>
    </row>
    <row r="326" spans="8:9" x14ac:dyDescent="0.25">
      <c r="H326">
        <v>20325</v>
      </c>
      <c r="I326">
        <v>10810</v>
      </c>
    </row>
    <row r="327" spans="8:9" x14ac:dyDescent="0.25">
      <c r="H327">
        <v>20326</v>
      </c>
      <c r="I327">
        <v>5134</v>
      </c>
    </row>
    <row r="328" spans="8:9" x14ac:dyDescent="0.25">
      <c r="H328">
        <v>20327</v>
      </c>
      <c r="I328">
        <v>15152</v>
      </c>
    </row>
    <row r="329" spans="8:9" x14ac:dyDescent="0.25">
      <c r="H329">
        <v>20328</v>
      </c>
      <c r="I329">
        <v>1208</v>
      </c>
    </row>
    <row r="330" spans="8:9" x14ac:dyDescent="0.25">
      <c r="H330">
        <v>20329</v>
      </c>
      <c r="I330">
        <v>1225</v>
      </c>
    </row>
    <row r="331" spans="8:9" x14ac:dyDescent="0.25">
      <c r="H331">
        <v>20330</v>
      </c>
      <c r="I331">
        <v>4232</v>
      </c>
    </row>
    <row r="332" spans="8:9" x14ac:dyDescent="0.25">
      <c r="H332">
        <v>20331</v>
      </c>
      <c r="I332">
        <v>873</v>
      </c>
    </row>
    <row r="333" spans="8:9" x14ac:dyDescent="0.25">
      <c r="H333">
        <v>20332</v>
      </c>
      <c r="I333">
        <v>343</v>
      </c>
    </row>
    <row r="334" spans="8:9" x14ac:dyDescent="0.25">
      <c r="H334">
        <v>20333</v>
      </c>
      <c r="I334">
        <v>2626</v>
      </c>
    </row>
    <row r="335" spans="8:9" x14ac:dyDescent="0.25">
      <c r="H335">
        <v>20334</v>
      </c>
      <c r="I335">
        <v>46152</v>
      </c>
    </row>
    <row r="336" spans="8:9" x14ac:dyDescent="0.25">
      <c r="H336">
        <v>20335</v>
      </c>
      <c r="I336">
        <v>910</v>
      </c>
    </row>
    <row r="337" spans="8:9" x14ac:dyDescent="0.25">
      <c r="H337">
        <v>20336</v>
      </c>
      <c r="I337">
        <v>1698</v>
      </c>
    </row>
    <row r="338" spans="8:9" x14ac:dyDescent="0.25">
      <c r="H338">
        <v>20337</v>
      </c>
      <c r="I338">
        <v>4813</v>
      </c>
    </row>
    <row r="339" spans="8:9" x14ac:dyDescent="0.25">
      <c r="H339">
        <v>20338</v>
      </c>
      <c r="I339">
        <v>10737</v>
      </c>
    </row>
    <row r="340" spans="8:9" x14ac:dyDescent="0.25">
      <c r="H340">
        <v>20339</v>
      </c>
      <c r="I340">
        <v>4016</v>
      </c>
    </row>
    <row r="341" spans="8:9" x14ac:dyDescent="0.25">
      <c r="H341">
        <v>20340</v>
      </c>
      <c r="I341">
        <v>1680</v>
      </c>
    </row>
    <row r="342" spans="8:9" x14ac:dyDescent="0.25">
      <c r="H342">
        <v>20341</v>
      </c>
      <c r="I342">
        <v>236</v>
      </c>
    </row>
    <row r="343" spans="8:9" x14ac:dyDescent="0.25">
      <c r="H343">
        <v>20342</v>
      </c>
      <c r="I343">
        <v>3336</v>
      </c>
    </row>
    <row r="344" spans="8:9" x14ac:dyDescent="0.25">
      <c r="H344">
        <v>20343</v>
      </c>
      <c r="I344">
        <v>1933</v>
      </c>
    </row>
    <row r="345" spans="8:9" x14ac:dyDescent="0.25">
      <c r="H345">
        <v>20344</v>
      </c>
      <c r="I345">
        <v>2678</v>
      </c>
    </row>
    <row r="346" spans="8:9" x14ac:dyDescent="0.25">
      <c r="H346">
        <v>20345</v>
      </c>
      <c r="I346">
        <v>4072</v>
      </c>
    </row>
    <row r="347" spans="8:9" x14ac:dyDescent="0.25">
      <c r="H347">
        <v>20346</v>
      </c>
      <c r="I347">
        <v>1441</v>
      </c>
    </row>
    <row r="348" spans="8:9" x14ac:dyDescent="0.25">
      <c r="H348">
        <v>20347</v>
      </c>
      <c r="I348">
        <v>3587</v>
      </c>
    </row>
    <row r="349" spans="8:9" x14ac:dyDescent="0.25">
      <c r="H349">
        <v>20348</v>
      </c>
      <c r="I349">
        <v>8352</v>
      </c>
    </row>
    <row r="350" spans="8:9" x14ac:dyDescent="0.25">
      <c r="H350">
        <v>20349</v>
      </c>
      <c r="I350">
        <v>1967</v>
      </c>
    </row>
    <row r="351" spans="8:9" x14ac:dyDescent="0.25">
      <c r="H351">
        <v>20350</v>
      </c>
      <c r="I351">
        <v>18195</v>
      </c>
    </row>
    <row r="352" spans="8:9" x14ac:dyDescent="0.25">
      <c r="H352">
        <v>20351</v>
      </c>
      <c r="I352">
        <v>2820</v>
      </c>
    </row>
    <row r="353" spans="8:9" x14ac:dyDescent="0.25">
      <c r="H353">
        <v>20352</v>
      </c>
      <c r="I353">
        <v>3526</v>
      </c>
    </row>
    <row r="354" spans="8:9" x14ac:dyDescent="0.25">
      <c r="H354">
        <v>20353</v>
      </c>
      <c r="I354">
        <v>2153</v>
      </c>
    </row>
    <row r="355" spans="8:9" x14ac:dyDescent="0.25">
      <c r="H355">
        <v>20354</v>
      </c>
      <c r="I355">
        <v>516</v>
      </c>
    </row>
    <row r="356" spans="8:9" x14ac:dyDescent="0.25">
      <c r="H356">
        <v>20355</v>
      </c>
      <c r="I356">
        <v>727</v>
      </c>
    </row>
    <row r="357" spans="8:9" x14ac:dyDescent="0.25">
      <c r="H357">
        <v>20356</v>
      </c>
      <c r="I357">
        <v>2067</v>
      </c>
    </row>
    <row r="358" spans="8:9" x14ac:dyDescent="0.25">
      <c r="H358">
        <v>20357</v>
      </c>
      <c r="I358">
        <v>762</v>
      </c>
    </row>
    <row r="359" spans="8:9" x14ac:dyDescent="0.25">
      <c r="H359">
        <v>20358</v>
      </c>
      <c r="I359">
        <v>1950</v>
      </c>
    </row>
    <row r="360" spans="8:9" x14ac:dyDescent="0.25">
      <c r="H360">
        <v>20359</v>
      </c>
      <c r="I360">
        <v>918</v>
      </c>
    </row>
    <row r="361" spans="8:9" x14ac:dyDescent="0.25">
      <c r="H361">
        <v>20360</v>
      </c>
      <c r="I361">
        <v>3773</v>
      </c>
    </row>
    <row r="362" spans="8:9" x14ac:dyDescent="0.25">
      <c r="H362">
        <v>20361</v>
      </c>
      <c r="I362">
        <v>871</v>
      </c>
    </row>
    <row r="363" spans="8:9" x14ac:dyDescent="0.25">
      <c r="H363">
        <v>20362</v>
      </c>
      <c r="I363">
        <v>1427</v>
      </c>
    </row>
    <row r="364" spans="8:9" x14ac:dyDescent="0.25">
      <c r="H364">
        <v>20363</v>
      </c>
      <c r="I364">
        <v>2572</v>
      </c>
    </row>
    <row r="365" spans="8:9" x14ac:dyDescent="0.25">
      <c r="H365">
        <v>20364</v>
      </c>
      <c r="I365">
        <v>15987</v>
      </c>
    </row>
    <row r="366" spans="8:9" x14ac:dyDescent="0.25">
      <c r="H366">
        <v>20365</v>
      </c>
      <c r="I366">
        <v>1068</v>
      </c>
    </row>
    <row r="367" spans="8:9" x14ac:dyDescent="0.25">
      <c r="H367">
        <v>20366</v>
      </c>
      <c r="I367">
        <v>3905</v>
      </c>
    </row>
    <row r="368" spans="8:9" x14ac:dyDescent="0.25">
      <c r="H368">
        <v>20367</v>
      </c>
      <c r="I368">
        <v>4460</v>
      </c>
    </row>
    <row r="369" spans="8:9" x14ac:dyDescent="0.25">
      <c r="H369">
        <v>20368</v>
      </c>
      <c r="I369">
        <v>1930</v>
      </c>
    </row>
    <row r="370" spans="8:9" x14ac:dyDescent="0.25">
      <c r="H370">
        <v>20369</v>
      </c>
      <c r="I370">
        <v>1931</v>
      </c>
    </row>
    <row r="371" spans="8:9" x14ac:dyDescent="0.25">
      <c r="H371">
        <v>20370</v>
      </c>
      <c r="I371">
        <v>663</v>
      </c>
    </row>
    <row r="372" spans="8:9" x14ac:dyDescent="0.25">
      <c r="H372">
        <v>20371</v>
      </c>
      <c r="I372">
        <v>1031</v>
      </c>
    </row>
    <row r="373" spans="8:9" x14ac:dyDescent="0.25">
      <c r="H373">
        <v>20372</v>
      </c>
      <c r="I373">
        <v>1556</v>
      </c>
    </row>
    <row r="374" spans="8:9" x14ac:dyDescent="0.25">
      <c r="H374">
        <v>20373</v>
      </c>
      <c r="I374">
        <v>366</v>
      </c>
    </row>
    <row r="375" spans="8:9" x14ac:dyDescent="0.25">
      <c r="H375">
        <v>20374</v>
      </c>
      <c r="I375">
        <v>1548</v>
      </c>
    </row>
    <row r="376" spans="8:9" x14ac:dyDescent="0.25">
      <c r="H376">
        <v>20375</v>
      </c>
      <c r="I376">
        <v>12814</v>
      </c>
    </row>
    <row r="377" spans="8:9" x14ac:dyDescent="0.25">
      <c r="H377">
        <v>20376</v>
      </c>
      <c r="I377">
        <v>356</v>
      </c>
    </row>
    <row r="378" spans="8:9" x14ac:dyDescent="0.25">
      <c r="H378">
        <v>20377</v>
      </c>
      <c r="I378">
        <v>11616</v>
      </c>
    </row>
    <row r="379" spans="8:9" x14ac:dyDescent="0.25">
      <c r="H379">
        <v>20378</v>
      </c>
      <c r="I379">
        <v>3425</v>
      </c>
    </row>
    <row r="380" spans="8:9" x14ac:dyDescent="0.25">
      <c r="H380">
        <v>20379</v>
      </c>
      <c r="I380">
        <v>2921</v>
      </c>
    </row>
    <row r="381" spans="8:9" x14ac:dyDescent="0.25">
      <c r="H381">
        <v>20380</v>
      </c>
      <c r="I381">
        <v>2127</v>
      </c>
    </row>
    <row r="382" spans="8:9" x14ac:dyDescent="0.25">
      <c r="H382">
        <v>20381</v>
      </c>
      <c r="I382">
        <v>2675</v>
      </c>
    </row>
    <row r="383" spans="8:9" x14ac:dyDescent="0.25">
      <c r="H383">
        <v>20382</v>
      </c>
      <c r="I383">
        <v>1116</v>
      </c>
    </row>
    <row r="384" spans="8:9" x14ac:dyDescent="0.25">
      <c r="H384">
        <v>20383</v>
      </c>
      <c r="I384">
        <v>583</v>
      </c>
    </row>
    <row r="385" spans="8:9" x14ac:dyDescent="0.25">
      <c r="H385">
        <v>20384</v>
      </c>
      <c r="I385">
        <v>4754</v>
      </c>
    </row>
    <row r="386" spans="8:9" x14ac:dyDescent="0.25">
      <c r="H386">
        <v>20385</v>
      </c>
      <c r="I386">
        <v>93188</v>
      </c>
    </row>
    <row r="387" spans="8:9" x14ac:dyDescent="0.25">
      <c r="H387">
        <v>20386</v>
      </c>
      <c r="I387">
        <v>18512</v>
      </c>
    </row>
    <row r="388" spans="8:9" x14ac:dyDescent="0.25">
      <c r="H388">
        <v>20387</v>
      </c>
      <c r="I388">
        <v>2914</v>
      </c>
    </row>
    <row r="389" spans="8:9" x14ac:dyDescent="0.25">
      <c r="H389">
        <v>20388</v>
      </c>
      <c r="I389">
        <v>2372</v>
      </c>
    </row>
    <row r="390" spans="8:9" x14ac:dyDescent="0.25">
      <c r="H390">
        <v>20389</v>
      </c>
      <c r="I390">
        <v>952</v>
      </c>
    </row>
    <row r="391" spans="8:9" x14ac:dyDescent="0.25">
      <c r="H391">
        <v>20390</v>
      </c>
      <c r="I391">
        <v>49459</v>
      </c>
    </row>
    <row r="392" spans="8:9" x14ac:dyDescent="0.25">
      <c r="H392">
        <v>20391</v>
      </c>
      <c r="I392">
        <v>3361</v>
      </c>
    </row>
    <row r="393" spans="8:9" x14ac:dyDescent="0.25">
      <c r="H393">
        <v>20392</v>
      </c>
      <c r="I393">
        <v>6398</v>
      </c>
    </row>
    <row r="394" spans="8:9" x14ac:dyDescent="0.25">
      <c r="H394">
        <v>20393</v>
      </c>
      <c r="I394">
        <v>3855</v>
      </c>
    </row>
    <row r="395" spans="8:9" x14ac:dyDescent="0.25">
      <c r="H395">
        <v>20394</v>
      </c>
      <c r="I395">
        <v>2766</v>
      </c>
    </row>
    <row r="396" spans="8:9" x14ac:dyDescent="0.25">
      <c r="H396">
        <v>20395</v>
      </c>
      <c r="I396">
        <v>1720</v>
      </c>
    </row>
    <row r="397" spans="8:9" x14ac:dyDescent="0.25">
      <c r="H397">
        <v>20396</v>
      </c>
      <c r="I397">
        <v>3237</v>
      </c>
    </row>
    <row r="398" spans="8:9" x14ac:dyDescent="0.25">
      <c r="H398">
        <v>20397</v>
      </c>
      <c r="I398">
        <v>39945</v>
      </c>
    </row>
    <row r="399" spans="8:9" x14ac:dyDescent="0.25">
      <c r="H399">
        <v>20398</v>
      </c>
      <c r="I399">
        <v>4418</v>
      </c>
    </row>
    <row r="400" spans="8:9" x14ac:dyDescent="0.25">
      <c r="H400">
        <v>20399</v>
      </c>
      <c r="I400">
        <v>34115</v>
      </c>
    </row>
    <row r="401" spans="8:9" x14ac:dyDescent="0.25">
      <c r="H401">
        <v>20400</v>
      </c>
      <c r="I401">
        <v>1568</v>
      </c>
    </row>
    <row r="402" spans="8:9" x14ac:dyDescent="0.25">
      <c r="H402">
        <v>20401</v>
      </c>
      <c r="I402">
        <v>24076</v>
      </c>
    </row>
    <row r="403" spans="8:9" x14ac:dyDescent="0.25">
      <c r="H403">
        <v>20402</v>
      </c>
      <c r="I403">
        <v>1075</v>
      </c>
    </row>
    <row r="404" spans="8:9" x14ac:dyDescent="0.25">
      <c r="H404">
        <v>20403</v>
      </c>
      <c r="I404">
        <v>2971</v>
      </c>
    </row>
    <row r="405" spans="8:9" x14ac:dyDescent="0.25">
      <c r="H405">
        <v>20404</v>
      </c>
      <c r="I405">
        <v>733</v>
      </c>
    </row>
    <row r="406" spans="8:9" x14ac:dyDescent="0.25">
      <c r="H406">
        <v>20405</v>
      </c>
      <c r="I406">
        <v>2110</v>
      </c>
    </row>
    <row r="407" spans="8:9" x14ac:dyDescent="0.25">
      <c r="H407">
        <v>20406</v>
      </c>
      <c r="I407">
        <v>20328</v>
      </c>
    </row>
    <row r="408" spans="8:9" x14ac:dyDescent="0.25">
      <c r="H408">
        <v>20407</v>
      </c>
      <c r="I408">
        <v>9078</v>
      </c>
    </row>
    <row r="409" spans="8:9" x14ac:dyDescent="0.25">
      <c r="H409">
        <v>20408</v>
      </c>
      <c r="I409">
        <v>482</v>
      </c>
    </row>
    <row r="410" spans="8:9" x14ac:dyDescent="0.25">
      <c r="H410">
        <v>20409</v>
      </c>
      <c r="I410">
        <v>8918</v>
      </c>
    </row>
    <row r="411" spans="8:9" x14ac:dyDescent="0.25">
      <c r="H411">
        <v>20410</v>
      </c>
      <c r="I411">
        <v>3353</v>
      </c>
    </row>
    <row r="412" spans="8:9" x14ac:dyDescent="0.25">
      <c r="H412">
        <v>20411</v>
      </c>
      <c r="I412">
        <v>813</v>
      </c>
    </row>
    <row r="413" spans="8:9" x14ac:dyDescent="0.25">
      <c r="H413">
        <v>20412</v>
      </c>
      <c r="I413">
        <v>3168</v>
      </c>
    </row>
    <row r="414" spans="8:9" x14ac:dyDescent="0.25">
      <c r="H414">
        <v>20413</v>
      </c>
      <c r="I414">
        <v>45680</v>
      </c>
    </row>
    <row r="415" spans="8:9" x14ac:dyDescent="0.25">
      <c r="H415">
        <v>20414</v>
      </c>
      <c r="I415">
        <v>11400</v>
      </c>
    </row>
    <row r="416" spans="8:9" x14ac:dyDescent="0.25">
      <c r="H416">
        <v>20415</v>
      </c>
      <c r="I416">
        <v>4990</v>
      </c>
    </row>
    <row r="417" spans="8:9" x14ac:dyDescent="0.25">
      <c r="H417">
        <v>20416</v>
      </c>
      <c r="I417">
        <v>488</v>
      </c>
    </row>
    <row r="418" spans="8:9" x14ac:dyDescent="0.25">
      <c r="H418">
        <v>20417</v>
      </c>
      <c r="I418">
        <v>9474</v>
      </c>
    </row>
    <row r="419" spans="8:9" x14ac:dyDescent="0.25">
      <c r="H419">
        <v>20418</v>
      </c>
      <c r="I419">
        <v>13148</v>
      </c>
    </row>
    <row r="420" spans="8:9" x14ac:dyDescent="0.25">
      <c r="H420">
        <v>20419</v>
      </c>
      <c r="I420">
        <v>499</v>
      </c>
    </row>
    <row r="421" spans="8:9" x14ac:dyDescent="0.25">
      <c r="H421">
        <v>20420</v>
      </c>
      <c r="I421">
        <v>1844</v>
      </c>
    </row>
    <row r="422" spans="8:9" x14ac:dyDescent="0.25">
      <c r="H422">
        <v>20421</v>
      </c>
      <c r="I422">
        <v>4555</v>
      </c>
    </row>
    <row r="423" spans="8:9" x14ac:dyDescent="0.25">
      <c r="H423">
        <v>20422</v>
      </c>
      <c r="I423">
        <v>585</v>
      </c>
    </row>
    <row r="424" spans="8:9" x14ac:dyDescent="0.25">
      <c r="H424">
        <v>20423</v>
      </c>
      <c r="I424">
        <v>466</v>
      </c>
    </row>
    <row r="425" spans="8:9" x14ac:dyDescent="0.25">
      <c r="H425">
        <v>20424</v>
      </c>
      <c r="I425">
        <v>3894</v>
      </c>
    </row>
    <row r="426" spans="8:9" x14ac:dyDescent="0.25">
      <c r="H426">
        <v>20425</v>
      </c>
      <c r="I426">
        <v>2086</v>
      </c>
    </row>
    <row r="427" spans="8:9" x14ac:dyDescent="0.25">
      <c r="H427">
        <v>20426</v>
      </c>
      <c r="I427">
        <v>8593</v>
      </c>
    </row>
    <row r="428" spans="8:9" x14ac:dyDescent="0.25">
      <c r="H428">
        <v>20427</v>
      </c>
      <c r="I428">
        <v>16518</v>
      </c>
    </row>
    <row r="429" spans="8:9" x14ac:dyDescent="0.25">
      <c r="H429">
        <v>20428</v>
      </c>
      <c r="I429">
        <v>1924</v>
      </c>
    </row>
    <row r="430" spans="8:9" x14ac:dyDescent="0.25">
      <c r="H430">
        <v>20429</v>
      </c>
      <c r="I430">
        <v>1471</v>
      </c>
    </row>
    <row r="431" spans="8:9" x14ac:dyDescent="0.25">
      <c r="H431">
        <v>20430</v>
      </c>
      <c r="I431">
        <v>360</v>
      </c>
    </row>
    <row r="432" spans="8:9" x14ac:dyDescent="0.25">
      <c r="H432">
        <v>20431</v>
      </c>
      <c r="I432">
        <v>1692</v>
      </c>
    </row>
    <row r="433" spans="8:9" x14ac:dyDescent="0.25">
      <c r="H433">
        <v>20432</v>
      </c>
      <c r="I433">
        <v>901</v>
      </c>
    </row>
    <row r="434" spans="8:9" x14ac:dyDescent="0.25">
      <c r="H434">
        <v>20433</v>
      </c>
      <c r="I434">
        <v>2571</v>
      </c>
    </row>
    <row r="435" spans="8:9" x14ac:dyDescent="0.25">
      <c r="H435">
        <v>20434</v>
      </c>
      <c r="I435">
        <v>4214</v>
      </c>
    </row>
    <row r="436" spans="8:9" x14ac:dyDescent="0.25">
      <c r="H436">
        <v>20435</v>
      </c>
      <c r="I436">
        <v>3465</v>
      </c>
    </row>
    <row r="437" spans="8:9" x14ac:dyDescent="0.25">
      <c r="H437">
        <v>20436</v>
      </c>
      <c r="I437">
        <v>981</v>
      </c>
    </row>
    <row r="438" spans="8:9" x14ac:dyDescent="0.25">
      <c r="H438">
        <v>20437</v>
      </c>
      <c r="I438">
        <v>8922</v>
      </c>
    </row>
    <row r="439" spans="8:9" x14ac:dyDescent="0.25">
      <c r="H439">
        <v>20438</v>
      </c>
      <c r="I439">
        <v>1635</v>
      </c>
    </row>
    <row r="440" spans="8:9" x14ac:dyDescent="0.25">
      <c r="H440">
        <v>20439</v>
      </c>
      <c r="I440">
        <v>25130</v>
      </c>
    </row>
    <row r="441" spans="8:9" x14ac:dyDescent="0.25">
      <c r="H441">
        <v>20440</v>
      </c>
      <c r="I441">
        <v>839</v>
      </c>
    </row>
    <row r="442" spans="8:9" x14ac:dyDescent="0.25">
      <c r="H442">
        <v>20441</v>
      </c>
      <c r="I442">
        <v>8795</v>
      </c>
    </row>
    <row r="443" spans="8:9" x14ac:dyDescent="0.25">
      <c r="H443">
        <v>20442</v>
      </c>
      <c r="I443">
        <v>267</v>
      </c>
    </row>
    <row r="444" spans="8:9" x14ac:dyDescent="0.25">
      <c r="H444">
        <v>20443</v>
      </c>
      <c r="I444">
        <v>472</v>
      </c>
    </row>
    <row r="445" spans="8:9" x14ac:dyDescent="0.25">
      <c r="H445">
        <v>20444</v>
      </c>
      <c r="I445">
        <v>411</v>
      </c>
    </row>
    <row r="446" spans="8:9" x14ac:dyDescent="0.25">
      <c r="H446">
        <v>20445</v>
      </c>
      <c r="I446">
        <v>1514</v>
      </c>
    </row>
    <row r="447" spans="8:9" x14ac:dyDescent="0.25">
      <c r="H447">
        <v>20446</v>
      </c>
      <c r="I447">
        <v>6048</v>
      </c>
    </row>
    <row r="448" spans="8:9" x14ac:dyDescent="0.25">
      <c r="H448">
        <v>20447</v>
      </c>
      <c r="I448">
        <v>16340</v>
      </c>
    </row>
    <row r="449" spans="8:9" x14ac:dyDescent="0.25">
      <c r="H449">
        <v>20448</v>
      </c>
      <c r="I449">
        <v>2234</v>
      </c>
    </row>
    <row r="450" spans="8:9" x14ac:dyDescent="0.25">
      <c r="H450">
        <v>20449</v>
      </c>
      <c r="I450">
        <v>2939</v>
      </c>
    </row>
    <row r="451" spans="8:9" x14ac:dyDescent="0.25">
      <c r="H451">
        <v>20450</v>
      </c>
      <c r="I451">
        <v>12683</v>
      </c>
    </row>
    <row r="452" spans="8:9" x14ac:dyDescent="0.25">
      <c r="H452">
        <v>20451</v>
      </c>
      <c r="I452">
        <v>875</v>
      </c>
    </row>
    <row r="453" spans="8:9" x14ac:dyDescent="0.25">
      <c r="H453">
        <v>20452</v>
      </c>
      <c r="I453">
        <v>3995</v>
      </c>
    </row>
    <row r="454" spans="8:9" x14ac:dyDescent="0.25">
      <c r="H454">
        <v>20453</v>
      </c>
      <c r="I454">
        <v>3708</v>
      </c>
    </row>
    <row r="455" spans="8:9" x14ac:dyDescent="0.25">
      <c r="H455">
        <v>20454</v>
      </c>
      <c r="I455">
        <v>2920</v>
      </c>
    </row>
    <row r="456" spans="8:9" x14ac:dyDescent="0.25">
      <c r="H456">
        <v>20455</v>
      </c>
      <c r="I456">
        <v>2583</v>
      </c>
    </row>
    <row r="457" spans="8:9" x14ac:dyDescent="0.25">
      <c r="H457">
        <v>20456</v>
      </c>
      <c r="I457">
        <v>1441</v>
      </c>
    </row>
    <row r="458" spans="8:9" x14ac:dyDescent="0.25">
      <c r="H458">
        <v>20457</v>
      </c>
      <c r="I458">
        <v>3082</v>
      </c>
    </row>
    <row r="459" spans="8:9" x14ac:dyDescent="0.25">
      <c r="H459">
        <v>20458</v>
      </c>
      <c r="I459">
        <v>967</v>
      </c>
    </row>
    <row r="460" spans="8:9" x14ac:dyDescent="0.25">
      <c r="H460">
        <v>20459</v>
      </c>
      <c r="I460">
        <v>4371</v>
      </c>
    </row>
    <row r="461" spans="8:9" x14ac:dyDescent="0.25">
      <c r="H461">
        <v>20460</v>
      </c>
      <c r="I461">
        <v>4983</v>
      </c>
    </row>
    <row r="462" spans="8:9" x14ac:dyDescent="0.25">
      <c r="H462">
        <v>20461</v>
      </c>
      <c r="I462">
        <v>518</v>
      </c>
    </row>
    <row r="463" spans="8:9" x14ac:dyDescent="0.25">
      <c r="H463">
        <v>20462</v>
      </c>
      <c r="I463">
        <v>4083</v>
      </c>
    </row>
    <row r="464" spans="8:9" x14ac:dyDescent="0.25">
      <c r="H464">
        <v>20463</v>
      </c>
      <c r="I464">
        <v>529</v>
      </c>
    </row>
    <row r="465" spans="8:9" x14ac:dyDescent="0.25">
      <c r="H465">
        <v>20464</v>
      </c>
      <c r="I465">
        <v>351</v>
      </c>
    </row>
    <row r="466" spans="8:9" x14ac:dyDescent="0.25">
      <c r="H466">
        <v>20465</v>
      </c>
      <c r="I466">
        <v>1598</v>
      </c>
    </row>
    <row r="467" spans="8:9" x14ac:dyDescent="0.25">
      <c r="H467">
        <v>20466</v>
      </c>
      <c r="I467">
        <v>13041</v>
      </c>
    </row>
    <row r="468" spans="8:9" x14ac:dyDescent="0.25">
      <c r="H468">
        <v>20467</v>
      </c>
      <c r="I468">
        <v>19201</v>
      </c>
    </row>
    <row r="469" spans="8:9" x14ac:dyDescent="0.25">
      <c r="H469">
        <v>20468</v>
      </c>
      <c r="I469">
        <v>14135</v>
      </c>
    </row>
    <row r="470" spans="8:9" x14ac:dyDescent="0.25">
      <c r="H470">
        <v>20469</v>
      </c>
      <c r="I470">
        <v>36275</v>
      </c>
    </row>
    <row r="471" spans="8:9" x14ac:dyDescent="0.25">
      <c r="H471">
        <v>20470</v>
      </c>
      <c r="I471">
        <v>4886</v>
      </c>
    </row>
    <row r="472" spans="8:9" x14ac:dyDescent="0.25">
      <c r="H472">
        <v>20471</v>
      </c>
      <c r="I472">
        <v>498</v>
      </c>
    </row>
    <row r="473" spans="8:9" x14ac:dyDescent="0.25">
      <c r="H473">
        <v>20472</v>
      </c>
      <c r="I473">
        <v>3326</v>
      </c>
    </row>
    <row r="474" spans="8:9" x14ac:dyDescent="0.25">
      <c r="H474">
        <v>20473</v>
      </c>
      <c r="I474">
        <v>1292</v>
      </c>
    </row>
    <row r="475" spans="8:9" x14ac:dyDescent="0.25">
      <c r="H475">
        <v>20474</v>
      </c>
      <c r="I475">
        <v>3284</v>
      </c>
    </row>
    <row r="476" spans="8:9" x14ac:dyDescent="0.25">
      <c r="H476">
        <v>20475</v>
      </c>
      <c r="I476">
        <v>9681</v>
      </c>
    </row>
    <row r="477" spans="8:9" x14ac:dyDescent="0.25">
      <c r="H477">
        <v>20476</v>
      </c>
      <c r="I477">
        <v>393</v>
      </c>
    </row>
    <row r="478" spans="8:9" x14ac:dyDescent="0.25">
      <c r="H478">
        <v>20477</v>
      </c>
      <c r="I478">
        <v>1445</v>
      </c>
    </row>
    <row r="479" spans="8:9" x14ac:dyDescent="0.25">
      <c r="H479">
        <v>20478</v>
      </c>
      <c r="I479">
        <v>1785</v>
      </c>
    </row>
    <row r="480" spans="8:9" x14ac:dyDescent="0.25">
      <c r="H480">
        <v>20479</v>
      </c>
      <c r="I480">
        <v>202</v>
      </c>
    </row>
    <row r="481" spans="8:9" x14ac:dyDescent="0.25">
      <c r="H481">
        <v>20480</v>
      </c>
      <c r="I481">
        <v>877</v>
      </c>
    </row>
    <row r="482" spans="8:9" x14ac:dyDescent="0.25">
      <c r="H482">
        <v>20481</v>
      </c>
      <c r="I482">
        <v>1820</v>
      </c>
    </row>
    <row r="483" spans="8:9" x14ac:dyDescent="0.25">
      <c r="H483">
        <v>20482</v>
      </c>
      <c r="I483">
        <v>53148</v>
      </c>
    </row>
    <row r="484" spans="8:9" x14ac:dyDescent="0.25">
      <c r="H484">
        <v>20483</v>
      </c>
      <c r="I484">
        <v>10397</v>
      </c>
    </row>
    <row r="485" spans="8:9" x14ac:dyDescent="0.25">
      <c r="H485">
        <v>20484</v>
      </c>
      <c r="I485">
        <v>4250</v>
      </c>
    </row>
    <row r="486" spans="8:9" x14ac:dyDescent="0.25">
      <c r="H486">
        <v>20485</v>
      </c>
      <c r="I486">
        <v>3208</v>
      </c>
    </row>
    <row r="487" spans="8:9" x14ac:dyDescent="0.25">
      <c r="H487">
        <v>20486</v>
      </c>
      <c r="I487">
        <v>2403</v>
      </c>
    </row>
    <row r="488" spans="8:9" x14ac:dyDescent="0.25">
      <c r="H488">
        <v>20487</v>
      </c>
      <c r="I488">
        <v>1995</v>
      </c>
    </row>
    <row r="489" spans="8:9" x14ac:dyDescent="0.25">
      <c r="H489">
        <v>20488</v>
      </c>
      <c r="I489">
        <v>114</v>
      </c>
    </row>
    <row r="490" spans="8:9" x14ac:dyDescent="0.25">
      <c r="H490">
        <v>20489</v>
      </c>
      <c r="I490">
        <v>4994</v>
      </c>
    </row>
    <row r="491" spans="8:9" x14ac:dyDescent="0.25">
      <c r="H491">
        <v>20490</v>
      </c>
      <c r="I491">
        <v>3098</v>
      </c>
    </row>
    <row r="492" spans="8:9" x14ac:dyDescent="0.25">
      <c r="H492">
        <v>20491</v>
      </c>
      <c r="I492">
        <v>4404</v>
      </c>
    </row>
    <row r="493" spans="8:9" x14ac:dyDescent="0.25">
      <c r="H493">
        <v>20492</v>
      </c>
      <c r="I493">
        <v>2956</v>
      </c>
    </row>
    <row r="494" spans="8:9" x14ac:dyDescent="0.25">
      <c r="H494">
        <v>20493</v>
      </c>
      <c r="I494">
        <v>523</v>
      </c>
    </row>
    <row r="495" spans="8:9" x14ac:dyDescent="0.25">
      <c r="H495">
        <v>20494</v>
      </c>
      <c r="I495">
        <v>4662</v>
      </c>
    </row>
    <row r="496" spans="8:9" x14ac:dyDescent="0.25">
      <c r="H496">
        <v>20495</v>
      </c>
      <c r="I496">
        <v>3101</v>
      </c>
    </row>
    <row r="497" spans="8:9" x14ac:dyDescent="0.25">
      <c r="H497">
        <v>20496</v>
      </c>
      <c r="I497">
        <v>1736</v>
      </c>
    </row>
    <row r="498" spans="8:9" x14ac:dyDescent="0.25">
      <c r="H498">
        <v>20497</v>
      </c>
      <c r="I498">
        <v>4352</v>
      </c>
    </row>
    <row r="499" spans="8:9" x14ac:dyDescent="0.25">
      <c r="H499">
        <v>20498</v>
      </c>
      <c r="I499">
        <v>6885</v>
      </c>
    </row>
    <row r="500" spans="8:9" x14ac:dyDescent="0.25">
      <c r="H500">
        <v>20499</v>
      </c>
      <c r="I500">
        <v>2090</v>
      </c>
    </row>
    <row r="501" spans="8:9" x14ac:dyDescent="0.25">
      <c r="H501">
        <v>20500</v>
      </c>
      <c r="I501">
        <v>8330</v>
      </c>
    </row>
    <row r="502" spans="8:9" x14ac:dyDescent="0.25">
      <c r="H502">
        <v>20501</v>
      </c>
      <c r="I502">
        <v>936</v>
      </c>
    </row>
    <row r="503" spans="8:9" x14ac:dyDescent="0.25">
      <c r="H503">
        <v>20502</v>
      </c>
      <c r="I503">
        <v>5187</v>
      </c>
    </row>
    <row r="504" spans="8:9" x14ac:dyDescent="0.25">
      <c r="H504">
        <v>20503</v>
      </c>
      <c r="I504">
        <v>402</v>
      </c>
    </row>
    <row r="505" spans="8:9" x14ac:dyDescent="0.25">
      <c r="H505">
        <v>20504</v>
      </c>
      <c r="I505">
        <v>1654</v>
      </c>
    </row>
    <row r="506" spans="8:9" x14ac:dyDescent="0.25">
      <c r="H506">
        <v>20505</v>
      </c>
      <c r="I506">
        <v>7965</v>
      </c>
    </row>
    <row r="507" spans="8:9" x14ac:dyDescent="0.25">
      <c r="H507">
        <v>20506</v>
      </c>
      <c r="I507">
        <v>755</v>
      </c>
    </row>
    <row r="508" spans="8:9" x14ac:dyDescent="0.25">
      <c r="H508">
        <v>20507</v>
      </c>
      <c r="I508">
        <v>3469</v>
      </c>
    </row>
    <row r="509" spans="8:9" x14ac:dyDescent="0.25">
      <c r="H509">
        <v>20508</v>
      </c>
      <c r="I509">
        <v>1486</v>
      </c>
    </row>
    <row r="510" spans="8:9" x14ac:dyDescent="0.25">
      <c r="H510">
        <v>20509</v>
      </c>
      <c r="I510">
        <v>10738</v>
      </c>
    </row>
    <row r="511" spans="8:9" x14ac:dyDescent="0.25">
      <c r="H511">
        <v>20510</v>
      </c>
      <c r="I511">
        <v>652</v>
      </c>
    </row>
    <row r="512" spans="8:9" x14ac:dyDescent="0.25">
      <c r="H512">
        <v>20511</v>
      </c>
      <c r="I512">
        <v>3124</v>
      </c>
    </row>
    <row r="513" spans="8:9" x14ac:dyDescent="0.25">
      <c r="H513">
        <v>20512</v>
      </c>
      <c r="I513">
        <v>870</v>
      </c>
    </row>
    <row r="514" spans="8:9" x14ac:dyDescent="0.25">
      <c r="H514">
        <v>20513</v>
      </c>
      <c r="I514">
        <v>9157</v>
      </c>
    </row>
    <row r="515" spans="8:9" x14ac:dyDescent="0.25">
      <c r="H515">
        <v>20514</v>
      </c>
      <c r="I515">
        <v>1020</v>
      </c>
    </row>
    <row r="516" spans="8:9" x14ac:dyDescent="0.25">
      <c r="H516">
        <v>20515</v>
      </c>
      <c r="I516">
        <v>64639</v>
      </c>
    </row>
    <row r="517" spans="8:9" x14ac:dyDescent="0.25">
      <c r="H517">
        <v>20516</v>
      </c>
      <c r="I517">
        <v>5093</v>
      </c>
    </row>
    <row r="518" spans="8:9" x14ac:dyDescent="0.25">
      <c r="H518">
        <v>20517</v>
      </c>
      <c r="I518">
        <v>4815</v>
      </c>
    </row>
    <row r="519" spans="8:9" x14ac:dyDescent="0.25">
      <c r="H519">
        <v>20518</v>
      </c>
      <c r="I519">
        <v>132</v>
      </c>
    </row>
    <row r="520" spans="8:9" x14ac:dyDescent="0.25">
      <c r="H520">
        <v>20519</v>
      </c>
      <c r="I520">
        <v>2988</v>
      </c>
    </row>
    <row r="521" spans="8:9" x14ac:dyDescent="0.25">
      <c r="H521">
        <v>20520</v>
      </c>
      <c r="I521">
        <v>6921</v>
      </c>
    </row>
    <row r="522" spans="8:9" x14ac:dyDescent="0.25">
      <c r="H522">
        <v>20521</v>
      </c>
      <c r="I522">
        <v>235</v>
      </c>
    </row>
    <row r="523" spans="8:9" x14ac:dyDescent="0.25">
      <c r="H523">
        <v>20522</v>
      </c>
      <c r="I523">
        <v>1030</v>
      </c>
    </row>
    <row r="524" spans="8:9" x14ac:dyDescent="0.25">
      <c r="H524">
        <v>20523</v>
      </c>
      <c r="I524">
        <v>1503</v>
      </c>
    </row>
    <row r="525" spans="8:9" x14ac:dyDescent="0.25">
      <c r="H525">
        <v>20524</v>
      </c>
      <c r="I525">
        <v>314</v>
      </c>
    </row>
    <row r="526" spans="8:9" x14ac:dyDescent="0.25">
      <c r="H526">
        <v>20525</v>
      </c>
      <c r="I526">
        <v>12161</v>
      </c>
    </row>
    <row r="527" spans="8:9" x14ac:dyDescent="0.25">
      <c r="H527">
        <v>20526</v>
      </c>
      <c r="I527">
        <v>17583</v>
      </c>
    </row>
    <row r="528" spans="8:9" x14ac:dyDescent="0.25">
      <c r="H528">
        <v>20527</v>
      </c>
      <c r="I528">
        <v>2600</v>
      </c>
    </row>
    <row r="529" spans="8:9" x14ac:dyDescent="0.25">
      <c r="H529">
        <v>20528</v>
      </c>
      <c r="I529">
        <v>980</v>
      </c>
    </row>
    <row r="530" spans="8:9" x14ac:dyDescent="0.25">
      <c r="H530">
        <v>20529</v>
      </c>
      <c r="I530">
        <v>1380</v>
      </c>
    </row>
    <row r="531" spans="8:9" x14ac:dyDescent="0.25">
      <c r="H531">
        <v>20530</v>
      </c>
      <c r="I531">
        <v>3617</v>
      </c>
    </row>
    <row r="532" spans="8:9" x14ac:dyDescent="0.25">
      <c r="H532">
        <v>20531</v>
      </c>
      <c r="I532">
        <v>2632</v>
      </c>
    </row>
    <row r="533" spans="8:9" x14ac:dyDescent="0.25">
      <c r="H533">
        <v>20532</v>
      </c>
      <c r="I533">
        <v>3705</v>
      </c>
    </row>
    <row r="534" spans="8:9" x14ac:dyDescent="0.25">
      <c r="H534">
        <v>20533</v>
      </c>
      <c r="I534">
        <v>2132</v>
      </c>
    </row>
    <row r="535" spans="8:9" x14ac:dyDescent="0.25">
      <c r="H535">
        <v>20534</v>
      </c>
      <c r="I535">
        <v>3923</v>
      </c>
    </row>
    <row r="536" spans="8:9" x14ac:dyDescent="0.25">
      <c r="H536">
        <v>20535</v>
      </c>
      <c r="I536">
        <v>2961</v>
      </c>
    </row>
    <row r="537" spans="8:9" x14ac:dyDescent="0.25">
      <c r="H537">
        <v>20536</v>
      </c>
      <c r="I537">
        <v>413</v>
      </c>
    </row>
    <row r="538" spans="8:9" x14ac:dyDescent="0.25">
      <c r="H538">
        <v>20537</v>
      </c>
      <c r="I538">
        <v>6495</v>
      </c>
    </row>
    <row r="539" spans="8:9" x14ac:dyDescent="0.25">
      <c r="H539">
        <v>20538</v>
      </c>
      <c r="I539">
        <v>669</v>
      </c>
    </row>
    <row r="540" spans="8:9" x14ac:dyDescent="0.25">
      <c r="H540">
        <v>20539</v>
      </c>
      <c r="I540">
        <v>5591</v>
      </c>
    </row>
    <row r="541" spans="8:9" x14ac:dyDescent="0.25">
      <c r="H541">
        <v>20540</v>
      </c>
      <c r="I541">
        <v>7707</v>
      </c>
    </row>
    <row r="542" spans="8:9" x14ac:dyDescent="0.25">
      <c r="H542">
        <v>20541</v>
      </c>
      <c r="I542">
        <v>1622</v>
      </c>
    </row>
    <row r="543" spans="8:9" x14ac:dyDescent="0.25">
      <c r="H543">
        <v>20542</v>
      </c>
      <c r="I543">
        <v>825</v>
      </c>
    </row>
    <row r="544" spans="8:9" x14ac:dyDescent="0.25">
      <c r="H544">
        <v>20543</v>
      </c>
      <c r="I544">
        <v>5869</v>
      </c>
    </row>
    <row r="545" spans="8:9" x14ac:dyDescent="0.25">
      <c r="H545">
        <v>20544</v>
      </c>
      <c r="I545">
        <v>1016</v>
      </c>
    </row>
    <row r="546" spans="8:9" x14ac:dyDescent="0.25">
      <c r="H546">
        <v>20545</v>
      </c>
      <c r="I546">
        <v>9876</v>
      </c>
    </row>
    <row r="547" spans="8:9" x14ac:dyDescent="0.25">
      <c r="H547">
        <v>20546</v>
      </c>
      <c r="I547">
        <v>5784</v>
      </c>
    </row>
    <row r="548" spans="8:9" x14ac:dyDescent="0.25">
      <c r="H548">
        <v>20547</v>
      </c>
      <c r="I548">
        <v>931</v>
      </c>
    </row>
    <row r="549" spans="8:9" x14ac:dyDescent="0.25">
      <c r="H549">
        <v>20548</v>
      </c>
      <c r="I549">
        <v>1607</v>
      </c>
    </row>
    <row r="550" spans="8:9" x14ac:dyDescent="0.25">
      <c r="H550">
        <v>20549</v>
      </c>
      <c r="I550">
        <v>11034</v>
      </c>
    </row>
    <row r="551" spans="8:9" x14ac:dyDescent="0.25">
      <c r="H551">
        <v>20550</v>
      </c>
      <c r="I551">
        <v>5491</v>
      </c>
    </row>
    <row r="552" spans="8:9" x14ac:dyDescent="0.25">
      <c r="H552">
        <v>20551</v>
      </c>
      <c r="I552">
        <v>22545</v>
      </c>
    </row>
    <row r="553" spans="8:9" x14ac:dyDescent="0.25">
      <c r="H553">
        <v>20552</v>
      </c>
      <c r="I553">
        <v>438</v>
      </c>
    </row>
    <row r="554" spans="8:9" x14ac:dyDescent="0.25">
      <c r="H554">
        <v>20553</v>
      </c>
      <c r="I554">
        <v>10208</v>
      </c>
    </row>
    <row r="555" spans="8:9" x14ac:dyDescent="0.25">
      <c r="H555">
        <v>20554</v>
      </c>
      <c r="I555">
        <v>5361</v>
      </c>
    </row>
    <row r="556" spans="8:9" x14ac:dyDescent="0.25">
      <c r="H556">
        <v>20555</v>
      </c>
      <c r="I556">
        <v>3032</v>
      </c>
    </row>
    <row r="557" spans="8:9" x14ac:dyDescent="0.25">
      <c r="H557">
        <v>20556</v>
      </c>
      <c r="I557">
        <v>260</v>
      </c>
    </row>
    <row r="558" spans="8:9" x14ac:dyDescent="0.25">
      <c r="H558">
        <v>20557</v>
      </c>
      <c r="I558">
        <v>15347</v>
      </c>
    </row>
    <row r="559" spans="8:9" x14ac:dyDescent="0.25">
      <c r="H559">
        <v>20558</v>
      </c>
      <c r="I559">
        <v>1371</v>
      </c>
    </row>
    <row r="560" spans="8:9" x14ac:dyDescent="0.25">
      <c r="H560">
        <v>20559</v>
      </c>
      <c r="I560">
        <v>22699</v>
      </c>
    </row>
    <row r="561" spans="8:9" x14ac:dyDescent="0.25">
      <c r="H561">
        <v>20560</v>
      </c>
      <c r="I561">
        <v>6646</v>
      </c>
    </row>
    <row r="562" spans="8:9" x14ac:dyDescent="0.25">
      <c r="H562">
        <v>20561</v>
      </c>
      <c r="I562">
        <v>2789</v>
      </c>
    </row>
    <row r="563" spans="8:9" x14ac:dyDescent="0.25">
      <c r="H563">
        <v>20562</v>
      </c>
      <c r="I563">
        <v>1554</v>
      </c>
    </row>
    <row r="564" spans="8:9" x14ac:dyDescent="0.25">
      <c r="H564">
        <v>20563</v>
      </c>
      <c r="I564">
        <v>1264</v>
      </c>
    </row>
    <row r="565" spans="8:9" x14ac:dyDescent="0.25">
      <c r="H565">
        <v>20564</v>
      </c>
      <c r="I565">
        <v>1129</v>
      </c>
    </row>
    <row r="566" spans="8:9" x14ac:dyDescent="0.25">
      <c r="H566">
        <v>20565</v>
      </c>
      <c r="I566">
        <v>43279</v>
      </c>
    </row>
    <row r="567" spans="8:9" x14ac:dyDescent="0.25">
      <c r="H567">
        <v>20566</v>
      </c>
      <c r="I567">
        <v>3010</v>
      </c>
    </row>
    <row r="568" spans="8:9" x14ac:dyDescent="0.25">
      <c r="H568">
        <v>20567</v>
      </c>
      <c r="I568">
        <v>3142</v>
      </c>
    </row>
    <row r="569" spans="8:9" x14ac:dyDescent="0.25">
      <c r="H569">
        <v>20568</v>
      </c>
      <c r="I569">
        <v>1431</v>
      </c>
    </row>
    <row r="570" spans="8:9" x14ac:dyDescent="0.25">
      <c r="H570">
        <v>20569</v>
      </c>
      <c r="I570">
        <v>1616</v>
      </c>
    </row>
    <row r="571" spans="8:9" x14ac:dyDescent="0.25">
      <c r="H571">
        <v>20570</v>
      </c>
      <c r="I571">
        <v>19849</v>
      </c>
    </row>
    <row r="572" spans="8:9" x14ac:dyDescent="0.25">
      <c r="H572">
        <v>21001</v>
      </c>
      <c r="I572">
        <v>65048</v>
      </c>
    </row>
    <row r="573" spans="8:9" x14ac:dyDescent="0.25">
      <c r="H573">
        <v>21002</v>
      </c>
      <c r="I573">
        <v>9095</v>
      </c>
    </row>
    <row r="574" spans="8:9" x14ac:dyDescent="0.25">
      <c r="H574">
        <v>21003</v>
      </c>
      <c r="I574">
        <v>35764</v>
      </c>
    </row>
    <row r="575" spans="8:9" x14ac:dyDescent="0.25">
      <c r="H575">
        <v>21004</v>
      </c>
      <c r="I575">
        <v>59077</v>
      </c>
    </row>
    <row r="576" spans="8:9" x14ac:dyDescent="0.25">
      <c r="H576">
        <v>21005</v>
      </c>
      <c r="I576">
        <v>2989</v>
      </c>
    </row>
    <row r="577" spans="8:9" x14ac:dyDescent="0.25">
      <c r="H577">
        <v>21006</v>
      </c>
      <c r="I577">
        <v>15637</v>
      </c>
    </row>
    <row r="578" spans="8:9" x14ac:dyDescent="0.25">
      <c r="H578">
        <v>21007</v>
      </c>
      <c r="I578">
        <v>3186</v>
      </c>
    </row>
    <row r="579" spans="8:9" x14ac:dyDescent="0.25">
      <c r="H579">
        <v>21008</v>
      </c>
      <c r="I579">
        <v>11269</v>
      </c>
    </row>
    <row r="580" spans="8:9" x14ac:dyDescent="0.25">
      <c r="H580">
        <v>21009</v>
      </c>
      <c r="I580">
        <v>1803</v>
      </c>
    </row>
    <row r="581" spans="8:9" x14ac:dyDescent="0.25">
      <c r="H581">
        <v>21010</v>
      </c>
      <c r="I581">
        <v>65854</v>
      </c>
    </row>
    <row r="582" spans="8:9" x14ac:dyDescent="0.25">
      <c r="H582">
        <v>21011</v>
      </c>
      <c r="I582">
        <v>1790</v>
      </c>
    </row>
    <row r="583" spans="8:9" x14ac:dyDescent="0.25">
      <c r="H583">
        <v>21012</v>
      </c>
      <c r="I583">
        <v>6521</v>
      </c>
    </row>
    <row r="584" spans="8:9" x14ac:dyDescent="0.25">
      <c r="H584">
        <v>21013</v>
      </c>
      <c r="I584">
        <v>21100</v>
      </c>
    </row>
    <row r="585" spans="8:9" x14ac:dyDescent="0.25">
      <c r="H585">
        <v>21014</v>
      </c>
      <c r="I585">
        <v>4832</v>
      </c>
    </row>
    <row r="586" spans="8:9" x14ac:dyDescent="0.25">
      <c r="H586">
        <v>21015</v>
      </c>
      <c r="I586">
        <v>117244</v>
      </c>
    </row>
    <row r="587" spans="8:9" x14ac:dyDescent="0.25">
      <c r="H587">
        <v>21016</v>
      </c>
      <c r="I587">
        <v>8768</v>
      </c>
    </row>
    <row r="588" spans="8:9" x14ac:dyDescent="0.25">
      <c r="H588">
        <v>21017</v>
      </c>
      <c r="I588">
        <v>28306</v>
      </c>
    </row>
    <row r="589" spans="8:9" x14ac:dyDescent="0.25">
      <c r="H589">
        <v>21018</v>
      </c>
      <c r="I589">
        <v>3679</v>
      </c>
    </row>
    <row r="590" spans="8:9" x14ac:dyDescent="0.25">
      <c r="H590">
        <v>21019</v>
      </c>
      <c r="I590">
        <v>134364</v>
      </c>
    </row>
    <row r="591" spans="8:9" x14ac:dyDescent="0.25">
      <c r="H591">
        <v>21020</v>
      </c>
      <c r="I591">
        <v>7039</v>
      </c>
    </row>
    <row r="592" spans="8:9" x14ac:dyDescent="0.25">
      <c r="H592">
        <v>21021</v>
      </c>
      <c r="I592">
        <v>1326</v>
      </c>
    </row>
    <row r="593" spans="8:9" x14ac:dyDescent="0.25">
      <c r="H593">
        <v>21022</v>
      </c>
      <c r="I593">
        <v>12230</v>
      </c>
    </row>
    <row r="594" spans="8:9" x14ac:dyDescent="0.25">
      <c r="H594">
        <v>21023</v>
      </c>
      <c r="I594">
        <v>9344</v>
      </c>
    </row>
    <row r="595" spans="8:9" x14ac:dyDescent="0.25">
      <c r="H595">
        <v>21024</v>
      </c>
      <c r="I595">
        <v>902</v>
      </c>
    </row>
    <row r="596" spans="8:9" x14ac:dyDescent="0.25">
      <c r="H596">
        <v>21025</v>
      </c>
      <c r="I596">
        <v>8558</v>
      </c>
    </row>
    <row r="597" spans="8:9" x14ac:dyDescent="0.25">
      <c r="H597">
        <v>21026</v>
      </c>
      <c r="I597">
        <v>14440</v>
      </c>
    </row>
    <row r="598" spans="8:9" x14ac:dyDescent="0.25">
      <c r="H598">
        <v>21027</v>
      </c>
      <c r="I598">
        <v>3886</v>
      </c>
    </row>
    <row r="599" spans="8:9" x14ac:dyDescent="0.25">
      <c r="H599">
        <v>21028</v>
      </c>
      <c r="I599">
        <v>2624</v>
      </c>
    </row>
    <row r="600" spans="8:9" x14ac:dyDescent="0.25">
      <c r="H600">
        <v>21029</v>
      </c>
      <c r="I600">
        <v>3637</v>
      </c>
    </row>
    <row r="601" spans="8:9" x14ac:dyDescent="0.25">
      <c r="H601">
        <v>21030</v>
      </c>
      <c r="I601">
        <v>756</v>
      </c>
    </row>
    <row r="602" spans="8:9" x14ac:dyDescent="0.25">
      <c r="H602">
        <v>21031</v>
      </c>
      <c r="I602">
        <v>2951</v>
      </c>
    </row>
    <row r="603" spans="8:9" x14ac:dyDescent="0.25">
      <c r="H603">
        <v>21032</v>
      </c>
      <c r="I603">
        <v>1379</v>
      </c>
    </row>
    <row r="604" spans="8:9" x14ac:dyDescent="0.25">
      <c r="H604">
        <v>21033</v>
      </c>
      <c r="I604">
        <v>4885</v>
      </c>
    </row>
    <row r="605" spans="8:9" x14ac:dyDescent="0.25">
      <c r="H605">
        <v>21034</v>
      </c>
      <c r="I605">
        <v>40949</v>
      </c>
    </row>
    <row r="606" spans="8:9" x14ac:dyDescent="0.25">
      <c r="H606">
        <v>21035</v>
      </c>
      <c r="I606">
        <v>20459</v>
      </c>
    </row>
    <row r="607" spans="8:9" x14ac:dyDescent="0.25">
      <c r="H607">
        <v>21036</v>
      </c>
      <c r="I607">
        <v>13942</v>
      </c>
    </row>
    <row r="608" spans="8:9" x14ac:dyDescent="0.25">
      <c r="H608">
        <v>21037</v>
      </c>
      <c r="I608">
        <v>2221</v>
      </c>
    </row>
    <row r="609" spans="8:9" x14ac:dyDescent="0.25">
      <c r="H609">
        <v>21038</v>
      </c>
      <c r="I609">
        <v>10101</v>
      </c>
    </row>
    <row r="610" spans="8:9" x14ac:dyDescent="0.25">
      <c r="H610">
        <v>21039</v>
      </c>
      <c r="I610">
        <v>9337</v>
      </c>
    </row>
    <row r="611" spans="8:9" x14ac:dyDescent="0.25">
      <c r="H611">
        <v>21040</v>
      </c>
      <c r="I611">
        <v>10179</v>
      </c>
    </row>
    <row r="612" spans="8:9" x14ac:dyDescent="0.25">
      <c r="H612">
        <v>21041</v>
      </c>
      <c r="I612">
        <v>112225</v>
      </c>
    </row>
    <row r="613" spans="8:9" x14ac:dyDescent="0.25">
      <c r="H613">
        <v>21042</v>
      </c>
      <c r="I613">
        <v>3163</v>
      </c>
    </row>
    <row r="614" spans="8:9" x14ac:dyDescent="0.25">
      <c r="H614">
        <v>21043</v>
      </c>
      <c r="I614">
        <v>47983</v>
      </c>
    </row>
    <row r="615" spans="8:9" x14ac:dyDescent="0.25">
      <c r="H615">
        <v>21044</v>
      </c>
      <c r="I615">
        <v>15704</v>
      </c>
    </row>
    <row r="616" spans="8:9" x14ac:dyDescent="0.25">
      <c r="H616">
        <v>21045</v>
      </c>
      <c r="I616">
        <v>46778</v>
      </c>
    </row>
    <row r="617" spans="8:9" x14ac:dyDescent="0.25">
      <c r="H617">
        <v>21046</v>
      </c>
      <c r="I617">
        <v>7752</v>
      </c>
    </row>
    <row r="618" spans="8:9" x14ac:dyDescent="0.25">
      <c r="H618">
        <v>21047</v>
      </c>
      <c r="I618">
        <v>20155</v>
      </c>
    </row>
    <row r="619" spans="8:9" x14ac:dyDescent="0.25">
      <c r="H619">
        <v>21048</v>
      </c>
      <c r="I619">
        <v>20441</v>
      </c>
    </row>
    <row r="620" spans="8:9" x14ac:dyDescent="0.25">
      <c r="H620">
        <v>21049</v>
      </c>
      <c r="I620">
        <v>16569</v>
      </c>
    </row>
    <row r="621" spans="8:9" x14ac:dyDescent="0.25">
      <c r="H621">
        <v>21050</v>
      </c>
      <c r="I621">
        <v>25978</v>
      </c>
    </row>
    <row r="622" spans="8:9" x14ac:dyDescent="0.25">
      <c r="H622">
        <v>21051</v>
      </c>
      <c r="I622">
        <v>34415</v>
      </c>
    </row>
    <row r="623" spans="8:9" x14ac:dyDescent="0.25">
      <c r="H623">
        <v>21052</v>
      </c>
      <c r="I623">
        <v>1137</v>
      </c>
    </row>
    <row r="624" spans="8:9" x14ac:dyDescent="0.25">
      <c r="H624">
        <v>21053</v>
      </c>
      <c r="I624">
        <v>62028</v>
      </c>
    </row>
    <row r="625" spans="8:9" x14ac:dyDescent="0.25">
      <c r="H625">
        <v>21054</v>
      </c>
      <c r="I625">
        <v>34196</v>
      </c>
    </row>
    <row r="626" spans="8:9" x14ac:dyDescent="0.25">
      <c r="H626">
        <v>21055</v>
      </c>
      <c r="I626">
        <v>4515</v>
      </c>
    </row>
    <row r="627" spans="8:9" x14ac:dyDescent="0.25">
      <c r="H627">
        <v>21056</v>
      </c>
      <c r="I627">
        <v>1362</v>
      </c>
    </row>
    <row r="628" spans="8:9" x14ac:dyDescent="0.25">
      <c r="H628">
        <v>21057</v>
      </c>
      <c r="I628">
        <v>7857</v>
      </c>
    </row>
    <row r="629" spans="8:9" x14ac:dyDescent="0.25">
      <c r="H629">
        <v>21058</v>
      </c>
      <c r="I629">
        <v>20010</v>
      </c>
    </row>
    <row r="630" spans="8:9" x14ac:dyDescent="0.25">
      <c r="H630">
        <v>21059</v>
      </c>
      <c r="I630">
        <v>2221</v>
      </c>
    </row>
    <row r="631" spans="8:9" x14ac:dyDescent="0.25">
      <c r="H631">
        <v>21060</v>
      </c>
      <c r="I631">
        <v>7421</v>
      </c>
    </row>
    <row r="632" spans="8:9" x14ac:dyDescent="0.25">
      <c r="H632">
        <v>21061</v>
      </c>
      <c r="I632">
        <v>12520</v>
      </c>
    </row>
    <row r="633" spans="8:9" x14ac:dyDescent="0.25">
      <c r="H633">
        <v>21062</v>
      </c>
      <c r="I633">
        <v>4879</v>
      </c>
    </row>
    <row r="634" spans="8:9" x14ac:dyDescent="0.25">
      <c r="H634">
        <v>21063</v>
      </c>
      <c r="I634">
        <v>14974</v>
      </c>
    </row>
    <row r="635" spans="8:9" x14ac:dyDescent="0.25">
      <c r="H635">
        <v>21064</v>
      </c>
      <c r="I635">
        <v>16677</v>
      </c>
    </row>
    <row r="636" spans="8:9" x14ac:dyDescent="0.25">
      <c r="H636">
        <v>21065</v>
      </c>
      <c r="I636">
        <v>20511</v>
      </c>
    </row>
    <row r="637" spans="8:9" x14ac:dyDescent="0.25">
      <c r="H637">
        <v>21066</v>
      </c>
      <c r="I637">
        <v>5755</v>
      </c>
    </row>
    <row r="638" spans="8:9" x14ac:dyDescent="0.25">
      <c r="H638">
        <v>21067</v>
      </c>
      <c r="I638">
        <v>16923</v>
      </c>
    </row>
    <row r="639" spans="8:9" x14ac:dyDescent="0.25">
      <c r="H639">
        <v>21068</v>
      </c>
      <c r="I639">
        <v>7611</v>
      </c>
    </row>
    <row r="640" spans="8:9" x14ac:dyDescent="0.25">
      <c r="H640">
        <v>21069</v>
      </c>
      <c r="I640">
        <v>24787</v>
      </c>
    </row>
    <row r="641" spans="8:9" x14ac:dyDescent="0.25">
      <c r="H641">
        <v>21070</v>
      </c>
      <c r="I641">
        <v>6317</v>
      </c>
    </row>
    <row r="642" spans="8:9" x14ac:dyDescent="0.25">
      <c r="H642">
        <v>21071</v>
      </c>
      <c r="I642">
        <v>103509</v>
      </c>
    </row>
    <row r="643" spans="8:9" x14ac:dyDescent="0.25">
      <c r="H643">
        <v>21072</v>
      </c>
      <c r="I643">
        <v>18803</v>
      </c>
    </row>
    <row r="644" spans="8:9" x14ac:dyDescent="0.25">
      <c r="H644">
        <v>21073</v>
      </c>
      <c r="I644">
        <v>8443</v>
      </c>
    </row>
    <row r="645" spans="8:9" x14ac:dyDescent="0.25">
      <c r="H645">
        <v>21074</v>
      </c>
      <c r="I645">
        <v>73771</v>
      </c>
    </row>
    <row r="646" spans="8:9" x14ac:dyDescent="0.25">
      <c r="H646">
        <v>21075</v>
      </c>
      <c r="I646">
        <v>12897</v>
      </c>
    </row>
    <row r="647" spans="8:9" x14ac:dyDescent="0.25">
      <c r="H647">
        <v>21076</v>
      </c>
      <c r="I647">
        <v>25981</v>
      </c>
    </row>
    <row r="648" spans="8:9" x14ac:dyDescent="0.25">
      <c r="H648">
        <v>21077</v>
      </c>
      <c r="I648">
        <v>5186</v>
      </c>
    </row>
    <row r="649" spans="8:9" x14ac:dyDescent="0.25">
      <c r="H649">
        <v>21078</v>
      </c>
      <c r="I649">
        <v>15096</v>
      </c>
    </row>
    <row r="650" spans="8:9" x14ac:dyDescent="0.25">
      <c r="H650">
        <v>21079</v>
      </c>
      <c r="I650">
        <v>5373</v>
      </c>
    </row>
    <row r="651" spans="8:9" x14ac:dyDescent="0.25">
      <c r="H651">
        <v>21080</v>
      </c>
      <c r="I651">
        <v>2562</v>
      </c>
    </row>
    <row r="652" spans="8:9" x14ac:dyDescent="0.25">
      <c r="H652">
        <v>21081</v>
      </c>
      <c r="I652">
        <v>3635</v>
      </c>
    </row>
    <row r="653" spans="8:9" x14ac:dyDescent="0.25">
      <c r="H653">
        <v>21082</v>
      </c>
      <c r="I653">
        <v>8752</v>
      </c>
    </row>
    <row r="654" spans="8:9" x14ac:dyDescent="0.25">
      <c r="H654">
        <v>21083</v>
      </c>
      <c r="I654">
        <v>24512</v>
      </c>
    </row>
    <row r="655" spans="8:9" x14ac:dyDescent="0.25">
      <c r="H655">
        <v>21084</v>
      </c>
      <c r="I655">
        <v>6975</v>
      </c>
    </row>
    <row r="656" spans="8:9" x14ac:dyDescent="0.25">
      <c r="H656">
        <v>21085</v>
      </c>
      <c r="I656">
        <v>77601</v>
      </c>
    </row>
    <row r="657" spans="8:9" x14ac:dyDescent="0.25">
      <c r="H657">
        <v>21086</v>
      </c>
      <c r="I657">
        <v>12077</v>
      </c>
    </row>
    <row r="658" spans="8:9" x14ac:dyDescent="0.25">
      <c r="H658">
        <v>21087</v>
      </c>
      <c r="I658">
        <v>13120</v>
      </c>
    </row>
    <row r="659" spans="8:9" x14ac:dyDescent="0.25">
      <c r="H659">
        <v>21088</v>
      </c>
      <c r="I659">
        <v>4504</v>
      </c>
    </row>
    <row r="660" spans="8:9" x14ac:dyDescent="0.25">
      <c r="H660">
        <v>21089</v>
      </c>
      <c r="I660">
        <v>12818</v>
      </c>
    </row>
    <row r="661" spans="8:9" x14ac:dyDescent="0.25">
      <c r="H661">
        <v>21090</v>
      </c>
      <c r="I661">
        <v>21253</v>
      </c>
    </row>
    <row r="662" spans="8:9" x14ac:dyDescent="0.25">
      <c r="H662">
        <v>21091</v>
      </c>
      <c r="I662">
        <v>10685</v>
      </c>
    </row>
    <row r="663" spans="8:9" x14ac:dyDescent="0.25">
      <c r="H663">
        <v>21092</v>
      </c>
      <c r="I663">
        <v>5192</v>
      </c>
    </row>
    <row r="664" spans="8:9" x14ac:dyDescent="0.25">
      <c r="H664">
        <v>21093</v>
      </c>
      <c r="I664">
        <v>7817</v>
      </c>
    </row>
    <row r="665" spans="8:9" x14ac:dyDescent="0.25">
      <c r="H665">
        <v>21094</v>
      </c>
      <c r="I665">
        <v>33784</v>
      </c>
    </row>
    <row r="666" spans="8:9" x14ac:dyDescent="0.25">
      <c r="H666">
        <v>21095</v>
      </c>
      <c r="I666">
        <v>469</v>
      </c>
    </row>
    <row r="667" spans="8:9" x14ac:dyDescent="0.25">
      <c r="H667">
        <v>21096</v>
      </c>
      <c r="I667">
        <v>2826</v>
      </c>
    </row>
    <row r="668" spans="8:9" x14ac:dyDescent="0.25">
      <c r="H668">
        <v>21097</v>
      </c>
      <c r="I668">
        <v>2333</v>
      </c>
    </row>
    <row r="669" spans="8:9" x14ac:dyDescent="0.25">
      <c r="H669">
        <v>21098</v>
      </c>
      <c r="I669">
        <v>6352</v>
      </c>
    </row>
    <row r="670" spans="8:9" x14ac:dyDescent="0.25">
      <c r="H670">
        <v>21099</v>
      </c>
      <c r="I670">
        <v>19174</v>
      </c>
    </row>
    <row r="671" spans="8:9" x14ac:dyDescent="0.25">
      <c r="H671">
        <v>21100</v>
      </c>
      <c r="I671">
        <v>9974</v>
      </c>
    </row>
    <row r="672" spans="8:9" x14ac:dyDescent="0.25">
      <c r="H672">
        <v>21101</v>
      </c>
      <c r="I672">
        <v>3294</v>
      </c>
    </row>
    <row r="673" spans="8:9" x14ac:dyDescent="0.25">
      <c r="H673">
        <v>21102</v>
      </c>
      <c r="I673">
        <v>12442</v>
      </c>
    </row>
    <row r="674" spans="8:9" x14ac:dyDescent="0.25">
      <c r="H674">
        <v>21103</v>
      </c>
      <c r="I674">
        <v>6259</v>
      </c>
    </row>
    <row r="675" spans="8:9" x14ac:dyDescent="0.25">
      <c r="H675">
        <v>21104</v>
      </c>
      <c r="I675">
        <v>30848</v>
      </c>
    </row>
    <row r="676" spans="8:9" x14ac:dyDescent="0.25">
      <c r="H676">
        <v>21105</v>
      </c>
      <c r="I676">
        <v>4735</v>
      </c>
    </row>
    <row r="677" spans="8:9" x14ac:dyDescent="0.25">
      <c r="H677">
        <v>21106</v>
      </c>
      <c r="I677">
        <v>28220</v>
      </c>
    </row>
    <row r="678" spans="8:9" x14ac:dyDescent="0.25">
      <c r="H678">
        <v>21107</v>
      </c>
      <c r="I678">
        <v>11517</v>
      </c>
    </row>
    <row r="679" spans="8:9" x14ac:dyDescent="0.25">
      <c r="H679">
        <v>21108</v>
      </c>
      <c r="I679">
        <v>18239</v>
      </c>
    </row>
    <row r="680" spans="8:9" x14ac:dyDescent="0.25">
      <c r="H680">
        <v>21109</v>
      </c>
      <c r="I680">
        <v>22002</v>
      </c>
    </row>
    <row r="681" spans="8:9" x14ac:dyDescent="0.25">
      <c r="H681">
        <v>21110</v>
      </c>
      <c r="I681">
        <v>46233</v>
      </c>
    </row>
    <row r="682" spans="8:9" x14ac:dyDescent="0.25">
      <c r="H682">
        <v>21111</v>
      </c>
      <c r="I682">
        <v>18102</v>
      </c>
    </row>
    <row r="683" spans="8:9" x14ac:dyDescent="0.25">
      <c r="H683">
        <v>21112</v>
      </c>
      <c r="I683">
        <v>9623</v>
      </c>
    </row>
    <row r="684" spans="8:9" x14ac:dyDescent="0.25">
      <c r="H684">
        <v>21113</v>
      </c>
      <c r="I684">
        <v>4322</v>
      </c>
    </row>
    <row r="685" spans="8:9" x14ac:dyDescent="0.25">
      <c r="H685">
        <v>21114</v>
      </c>
      <c r="I685">
        <v>1576259</v>
      </c>
    </row>
    <row r="686" spans="8:9" x14ac:dyDescent="0.25">
      <c r="H686">
        <v>21115</v>
      </c>
      <c r="I686">
        <v>50962</v>
      </c>
    </row>
    <row r="687" spans="8:9" x14ac:dyDescent="0.25">
      <c r="H687">
        <v>21116</v>
      </c>
      <c r="I687">
        <v>22136</v>
      </c>
    </row>
    <row r="688" spans="8:9" x14ac:dyDescent="0.25">
      <c r="H688">
        <v>21117</v>
      </c>
      <c r="I688">
        <v>14159</v>
      </c>
    </row>
    <row r="689" spans="8:9" x14ac:dyDescent="0.25">
      <c r="H689">
        <v>21118</v>
      </c>
      <c r="I689">
        <v>27454</v>
      </c>
    </row>
    <row r="690" spans="8:9" x14ac:dyDescent="0.25">
      <c r="H690">
        <v>21119</v>
      </c>
      <c r="I690">
        <v>137290</v>
      </c>
    </row>
    <row r="691" spans="8:9" x14ac:dyDescent="0.25">
      <c r="H691">
        <v>21120</v>
      </c>
      <c r="I691">
        <v>5590</v>
      </c>
    </row>
    <row r="692" spans="8:9" x14ac:dyDescent="0.25">
      <c r="H692">
        <v>21121</v>
      </c>
      <c r="I692">
        <v>1198</v>
      </c>
    </row>
    <row r="693" spans="8:9" x14ac:dyDescent="0.25">
      <c r="H693">
        <v>21122</v>
      </c>
      <c r="I693">
        <v>10456</v>
      </c>
    </row>
    <row r="694" spans="8:9" x14ac:dyDescent="0.25">
      <c r="H694">
        <v>21123</v>
      </c>
      <c r="I694">
        <v>3838</v>
      </c>
    </row>
    <row r="695" spans="8:9" x14ac:dyDescent="0.25">
      <c r="H695">
        <v>21124</v>
      </c>
      <c r="I695">
        <v>15763</v>
      </c>
    </row>
    <row r="696" spans="8:9" x14ac:dyDescent="0.25">
      <c r="H696">
        <v>21125</v>
      </c>
      <c r="I696">
        <v>8962</v>
      </c>
    </row>
    <row r="697" spans="8:9" x14ac:dyDescent="0.25">
      <c r="H697">
        <v>21126</v>
      </c>
      <c r="I697">
        <v>6265</v>
      </c>
    </row>
    <row r="698" spans="8:9" x14ac:dyDescent="0.25">
      <c r="H698">
        <v>21127</v>
      </c>
      <c r="I698">
        <v>3441</v>
      </c>
    </row>
    <row r="699" spans="8:9" x14ac:dyDescent="0.25">
      <c r="H699">
        <v>21128</v>
      </c>
      <c r="I699">
        <v>8692</v>
      </c>
    </row>
    <row r="700" spans="8:9" x14ac:dyDescent="0.25">
      <c r="H700">
        <v>21129</v>
      </c>
      <c r="I700">
        <v>13159</v>
      </c>
    </row>
    <row r="701" spans="8:9" x14ac:dyDescent="0.25">
      <c r="H701">
        <v>21130</v>
      </c>
      <c r="I701">
        <v>3362</v>
      </c>
    </row>
    <row r="702" spans="8:9" x14ac:dyDescent="0.25">
      <c r="H702">
        <v>21131</v>
      </c>
      <c r="I702">
        <v>856</v>
      </c>
    </row>
    <row r="703" spans="8:9" x14ac:dyDescent="0.25">
      <c r="H703">
        <v>21132</v>
      </c>
      <c r="I703">
        <v>152051</v>
      </c>
    </row>
    <row r="704" spans="8:9" x14ac:dyDescent="0.25">
      <c r="H704">
        <v>21133</v>
      </c>
      <c r="I704">
        <v>699</v>
      </c>
    </row>
    <row r="705" spans="8:9" x14ac:dyDescent="0.25">
      <c r="H705">
        <v>21134</v>
      </c>
      <c r="I705">
        <v>20175</v>
      </c>
    </row>
    <row r="706" spans="8:9" x14ac:dyDescent="0.25">
      <c r="H706">
        <v>21135</v>
      </c>
      <c r="I706">
        <v>477</v>
      </c>
    </row>
    <row r="707" spans="8:9" x14ac:dyDescent="0.25">
      <c r="H707">
        <v>21136</v>
      </c>
      <c r="I707">
        <v>12341</v>
      </c>
    </row>
    <row r="708" spans="8:9" x14ac:dyDescent="0.25">
      <c r="H708">
        <v>21137</v>
      </c>
      <c r="I708">
        <v>9972</v>
      </c>
    </row>
    <row r="709" spans="8:9" x14ac:dyDescent="0.25">
      <c r="H709">
        <v>21138</v>
      </c>
      <c r="I709">
        <v>11734</v>
      </c>
    </row>
    <row r="710" spans="8:9" x14ac:dyDescent="0.25">
      <c r="H710">
        <v>21139</v>
      </c>
      <c r="I710">
        <v>3534</v>
      </c>
    </row>
    <row r="711" spans="8:9" x14ac:dyDescent="0.25">
      <c r="H711">
        <v>21140</v>
      </c>
      <c r="I711">
        <v>129032</v>
      </c>
    </row>
    <row r="712" spans="8:9" x14ac:dyDescent="0.25">
      <c r="H712">
        <v>21141</v>
      </c>
      <c r="I712">
        <v>3320</v>
      </c>
    </row>
    <row r="713" spans="8:9" x14ac:dyDescent="0.25">
      <c r="H713">
        <v>21142</v>
      </c>
      <c r="I713">
        <v>30303</v>
      </c>
    </row>
    <row r="714" spans="8:9" x14ac:dyDescent="0.25">
      <c r="H714">
        <v>21143</v>
      </c>
      <c r="I714">
        <v>31355</v>
      </c>
    </row>
    <row r="715" spans="8:9" x14ac:dyDescent="0.25">
      <c r="H715">
        <v>21144</v>
      </c>
      <c r="I715">
        <v>14810</v>
      </c>
    </row>
    <row r="716" spans="8:9" x14ac:dyDescent="0.25">
      <c r="H716">
        <v>21145</v>
      </c>
      <c r="I716">
        <v>14092</v>
      </c>
    </row>
    <row r="717" spans="8:9" x14ac:dyDescent="0.25">
      <c r="H717">
        <v>21146</v>
      </c>
      <c r="I717">
        <v>756</v>
      </c>
    </row>
    <row r="718" spans="8:9" x14ac:dyDescent="0.25">
      <c r="H718">
        <v>21147</v>
      </c>
      <c r="I718">
        <v>6289</v>
      </c>
    </row>
    <row r="719" spans="8:9" x14ac:dyDescent="0.25">
      <c r="H719">
        <v>21148</v>
      </c>
      <c r="I719">
        <v>9236</v>
      </c>
    </row>
    <row r="720" spans="8:9" x14ac:dyDescent="0.25">
      <c r="H720">
        <v>21149</v>
      </c>
      <c r="I720">
        <v>25228</v>
      </c>
    </row>
    <row r="721" spans="8:9" x14ac:dyDescent="0.25">
      <c r="H721">
        <v>21150</v>
      </c>
      <c r="I721">
        <v>7242</v>
      </c>
    </row>
    <row r="722" spans="8:9" x14ac:dyDescent="0.25">
      <c r="H722">
        <v>21151</v>
      </c>
      <c r="I722">
        <v>8511</v>
      </c>
    </row>
    <row r="723" spans="8:9" x14ac:dyDescent="0.25">
      <c r="H723">
        <v>21152</v>
      </c>
      <c r="I723">
        <v>12226</v>
      </c>
    </row>
    <row r="724" spans="8:9" x14ac:dyDescent="0.25">
      <c r="H724">
        <v>21153</v>
      </c>
      <c r="I724">
        <v>21992</v>
      </c>
    </row>
    <row r="725" spans="8:9" x14ac:dyDescent="0.25">
      <c r="H725">
        <v>21154</v>
      </c>
      <c r="I725">
        <v>77061</v>
      </c>
    </row>
    <row r="726" spans="8:9" x14ac:dyDescent="0.25">
      <c r="H726">
        <v>21155</v>
      </c>
      <c r="I726">
        <v>5461</v>
      </c>
    </row>
    <row r="727" spans="8:9" x14ac:dyDescent="0.25">
      <c r="H727">
        <v>21156</v>
      </c>
      <c r="I727">
        <v>319375</v>
      </c>
    </row>
    <row r="728" spans="8:9" x14ac:dyDescent="0.25">
      <c r="H728">
        <v>21157</v>
      </c>
      <c r="I728">
        <v>11156</v>
      </c>
    </row>
    <row r="729" spans="8:9" x14ac:dyDescent="0.25">
      <c r="H729">
        <v>21158</v>
      </c>
      <c r="I729">
        <v>6975</v>
      </c>
    </row>
    <row r="730" spans="8:9" x14ac:dyDescent="0.25">
      <c r="H730">
        <v>21159</v>
      </c>
      <c r="I730">
        <v>3707</v>
      </c>
    </row>
    <row r="731" spans="8:9" x14ac:dyDescent="0.25">
      <c r="H731">
        <v>21160</v>
      </c>
      <c r="I731">
        <v>3135</v>
      </c>
    </row>
    <row r="732" spans="8:9" x14ac:dyDescent="0.25">
      <c r="H732">
        <v>21161</v>
      </c>
      <c r="I732">
        <v>20580</v>
      </c>
    </row>
    <row r="733" spans="8:9" x14ac:dyDescent="0.25">
      <c r="H733">
        <v>21162</v>
      </c>
      <c r="I733">
        <v>3947</v>
      </c>
    </row>
    <row r="734" spans="8:9" x14ac:dyDescent="0.25">
      <c r="H734">
        <v>21163</v>
      </c>
      <c r="I734">
        <v>17472</v>
      </c>
    </row>
    <row r="735" spans="8:9" x14ac:dyDescent="0.25">
      <c r="H735">
        <v>21164</v>
      </c>
      <c r="I735">
        <v>80507</v>
      </c>
    </row>
    <row r="736" spans="8:9" x14ac:dyDescent="0.25">
      <c r="H736">
        <v>21165</v>
      </c>
      <c r="I736">
        <v>1124</v>
      </c>
    </row>
    <row r="737" spans="8:9" x14ac:dyDescent="0.25">
      <c r="H737">
        <v>21166</v>
      </c>
      <c r="I737">
        <v>8492</v>
      </c>
    </row>
    <row r="738" spans="8:9" x14ac:dyDescent="0.25">
      <c r="H738">
        <v>21167</v>
      </c>
      <c r="I738">
        <v>11622</v>
      </c>
    </row>
    <row r="739" spans="8:9" x14ac:dyDescent="0.25">
      <c r="H739">
        <v>21168</v>
      </c>
      <c r="I739">
        <v>6793</v>
      </c>
    </row>
    <row r="740" spans="8:9" x14ac:dyDescent="0.25">
      <c r="H740">
        <v>21169</v>
      </c>
      <c r="I740">
        <v>20598</v>
      </c>
    </row>
    <row r="741" spans="8:9" x14ac:dyDescent="0.25">
      <c r="H741">
        <v>21170</v>
      </c>
      <c r="I741">
        <v>16892</v>
      </c>
    </row>
    <row r="742" spans="8:9" x14ac:dyDescent="0.25">
      <c r="H742">
        <v>21171</v>
      </c>
      <c r="I742">
        <v>3534</v>
      </c>
    </row>
    <row r="743" spans="8:9" x14ac:dyDescent="0.25">
      <c r="H743">
        <v>21172</v>
      </c>
      <c r="I743">
        <v>28139</v>
      </c>
    </row>
    <row r="744" spans="8:9" x14ac:dyDescent="0.25">
      <c r="H744">
        <v>21173</v>
      </c>
      <c r="I744">
        <v>5869</v>
      </c>
    </row>
    <row r="745" spans="8:9" x14ac:dyDescent="0.25">
      <c r="H745">
        <v>21174</v>
      </c>
      <c r="I745">
        <v>97590</v>
      </c>
    </row>
    <row r="746" spans="8:9" x14ac:dyDescent="0.25">
      <c r="H746">
        <v>21175</v>
      </c>
      <c r="I746">
        <v>12783</v>
      </c>
    </row>
    <row r="747" spans="8:9" x14ac:dyDescent="0.25">
      <c r="H747">
        <v>21176</v>
      </c>
      <c r="I747">
        <v>8547</v>
      </c>
    </row>
    <row r="748" spans="8:9" x14ac:dyDescent="0.25">
      <c r="H748">
        <v>21177</v>
      </c>
      <c r="I748">
        <v>52508</v>
      </c>
    </row>
    <row r="749" spans="8:9" x14ac:dyDescent="0.25">
      <c r="H749">
        <v>21178</v>
      </c>
      <c r="I749">
        <v>16496</v>
      </c>
    </row>
    <row r="750" spans="8:9" x14ac:dyDescent="0.25">
      <c r="H750">
        <v>21179</v>
      </c>
      <c r="I750">
        <v>28953</v>
      </c>
    </row>
    <row r="751" spans="8:9" x14ac:dyDescent="0.25">
      <c r="H751">
        <v>21180</v>
      </c>
      <c r="I751">
        <v>40220</v>
      </c>
    </row>
    <row r="752" spans="8:9" x14ac:dyDescent="0.25">
      <c r="H752">
        <v>21181</v>
      </c>
      <c r="I752">
        <v>7125</v>
      </c>
    </row>
    <row r="753" spans="8:9" x14ac:dyDescent="0.25">
      <c r="H753">
        <v>21182</v>
      </c>
      <c r="I753">
        <v>4957</v>
      </c>
    </row>
    <row r="754" spans="8:9" x14ac:dyDescent="0.25">
      <c r="H754">
        <v>21183</v>
      </c>
      <c r="I754">
        <v>19982</v>
      </c>
    </row>
    <row r="755" spans="8:9" x14ac:dyDescent="0.25">
      <c r="H755">
        <v>21184</v>
      </c>
      <c r="I755">
        <v>6493</v>
      </c>
    </row>
    <row r="756" spans="8:9" x14ac:dyDescent="0.25">
      <c r="H756">
        <v>21185</v>
      </c>
      <c r="I756">
        <v>8444</v>
      </c>
    </row>
    <row r="757" spans="8:9" x14ac:dyDescent="0.25">
      <c r="H757">
        <v>21186</v>
      </c>
      <c r="I757">
        <v>53498</v>
      </c>
    </row>
    <row r="758" spans="8:9" x14ac:dyDescent="0.25">
      <c r="H758">
        <v>21187</v>
      </c>
      <c r="I758">
        <v>5345</v>
      </c>
    </row>
    <row r="759" spans="8:9" x14ac:dyDescent="0.25">
      <c r="H759">
        <v>21188</v>
      </c>
      <c r="I759">
        <v>17956</v>
      </c>
    </row>
    <row r="760" spans="8:9" x14ac:dyDescent="0.25">
      <c r="H760">
        <v>21189</v>
      </c>
      <c r="I760">
        <v>21229</v>
      </c>
    </row>
    <row r="761" spans="8:9" x14ac:dyDescent="0.25">
      <c r="H761">
        <v>21190</v>
      </c>
      <c r="I761">
        <v>1180</v>
      </c>
    </row>
    <row r="762" spans="8:9" x14ac:dyDescent="0.25">
      <c r="H762">
        <v>21191</v>
      </c>
      <c r="I762">
        <v>9150</v>
      </c>
    </row>
    <row r="763" spans="8:9" x14ac:dyDescent="0.25">
      <c r="H763">
        <v>21192</v>
      </c>
      <c r="I763">
        <v>6314</v>
      </c>
    </row>
    <row r="764" spans="8:9" x14ac:dyDescent="0.25">
      <c r="H764">
        <v>21193</v>
      </c>
      <c r="I764">
        <v>7126</v>
      </c>
    </row>
    <row r="765" spans="8:9" x14ac:dyDescent="0.25">
      <c r="H765">
        <v>21194</v>
      </c>
      <c r="I765">
        <v>29090</v>
      </c>
    </row>
    <row r="766" spans="8:9" x14ac:dyDescent="0.25">
      <c r="H766">
        <v>21195</v>
      </c>
      <c r="I766">
        <v>24660</v>
      </c>
    </row>
    <row r="767" spans="8:9" x14ac:dyDescent="0.25">
      <c r="H767">
        <v>21196</v>
      </c>
      <c r="I767">
        <v>1513</v>
      </c>
    </row>
    <row r="768" spans="8:9" x14ac:dyDescent="0.25">
      <c r="H768">
        <v>21197</v>
      </c>
      <c r="I768">
        <v>81455</v>
      </c>
    </row>
    <row r="769" spans="8:9" x14ac:dyDescent="0.25">
      <c r="H769">
        <v>21198</v>
      </c>
      <c r="I769">
        <v>1177</v>
      </c>
    </row>
    <row r="770" spans="8:9" x14ac:dyDescent="0.25">
      <c r="H770">
        <v>21199</v>
      </c>
      <c r="I770">
        <v>39959</v>
      </c>
    </row>
    <row r="771" spans="8:9" x14ac:dyDescent="0.25">
      <c r="H771">
        <v>21200</v>
      </c>
      <c r="I771">
        <v>3357</v>
      </c>
    </row>
    <row r="772" spans="8:9" x14ac:dyDescent="0.25">
      <c r="H772">
        <v>21201</v>
      </c>
      <c r="I772">
        <v>3301</v>
      </c>
    </row>
    <row r="773" spans="8:9" x14ac:dyDescent="0.25">
      <c r="H773">
        <v>21202</v>
      </c>
      <c r="I773">
        <v>12740</v>
      </c>
    </row>
    <row r="774" spans="8:9" x14ac:dyDescent="0.25">
      <c r="H774">
        <v>21203</v>
      </c>
      <c r="I774">
        <v>6336</v>
      </c>
    </row>
    <row r="775" spans="8:9" x14ac:dyDescent="0.25">
      <c r="H775">
        <v>21204</v>
      </c>
      <c r="I775">
        <v>7943</v>
      </c>
    </row>
    <row r="776" spans="8:9" x14ac:dyDescent="0.25">
      <c r="H776">
        <v>21205</v>
      </c>
      <c r="I776">
        <v>25057</v>
      </c>
    </row>
    <row r="777" spans="8:9" x14ac:dyDescent="0.25">
      <c r="H777">
        <v>21206</v>
      </c>
      <c r="I777">
        <v>4396</v>
      </c>
    </row>
    <row r="778" spans="8:9" x14ac:dyDescent="0.25">
      <c r="H778">
        <v>21207</v>
      </c>
      <c r="I778">
        <v>55299</v>
      </c>
    </row>
    <row r="779" spans="8:9" x14ac:dyDescent="0.25">
      <c r="H779">
        <v>21208</v>
      </c>
      <c r="I779">
        <v>82457</v>
      </c>
    </row>
    <row r="780" spans="8:9" x14ac:dyDescent="0.25">
      <c r="H780">
        <v>21209</v>
      </c>
      <c r="I780">
        <v>8495</v>
      </c>
    </row>
    <row r="781" spans="8:9" x14ac:dyDescent="0.25">
      <c r="H781">
        <v>21210</v>
      </c>
      <c r="I781">
        <v>5469</v>
      </c>
    </row>
    <row r="782" spans="8:9" x14ac:dyDescent="0.25">
      <c r="H782">
        <v>21211</v>
      </c>
      <c r="I782">
        <v>16173</v>
      </c>
    </row>
    <row r="783" spans="8:9" x14ac:dyDescent="0.25">
      <c r="H783">
        <v>21212</v>
      </c>
      <c r="I783">
        <v>19050</v>
      </c>
    </row>
    <row r="784" spans="8:9" x14ac:dyDescent="0.25">
      <c r="H784">
        <v>21213</v>
      </c>
      <c r="I784">
        <v>13320</v>
      </c>
    </row>
    <row r="785" spans="8:9" x14ac:dyDescent="0.25">
      <c r="H785">
        <v>21214</v>
      </c>
      <c r="I785">
        <v>16817</v>
      </c>
    </row>
    <row r="786" spans="8:9" x14ac:dyDescent="0.25">
      <c r="H786">
        <v>21215</v>
      </c>
      <c r="I786">
        <v>4902</v>
      </c>
    </row>
    <row r="787" spans="8:9" x14ac:dyDescent="0.25">
      <c r="H787">
        <v>21216</v>
      </c>
      <c r="I787">
        <v>2442</v>
      </c>
    </row>
    <row r="788" spans="8:9" x14ac:dyDescent="0.25">
      <c r="H788">
        <v>21217</v>
      </c>
      <c r="I788">
        <v>18278</v>
      </c>
    </row>
  </sheetData>
  <sortState ref="A2:B12">
    <sortCondition ref="A2:A12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7"/>
  <sheetViews>
    <sheetView topLeftCell="P1" workbookViewId="0">
      <selection activeCell="R21" sqref="R21:T21"/>
    </sheetView>
  </sheetViews>
  <sheetFormatPr baseColWidth="10" defaultRowHeight="15" x14ac:dyDescent="0.25"/>
  <cols>
    <col min="17" max="17" width="11.85546875" bestFit="1" customWidth="1"/>
    <col min="23" max="23" width="11.28515625" customWidth="1"/>
    <col min="24" max="24" width="12.28515625" customWidth="1"/>
  </cols>
  <sheetData>
    <row r="1" spans="1:28" ht="75.75" thickBot="1" x14ac:dyDescent="0.3">
      <c r="A1" s="15" t="s">
        <v>160</v>
      </c>
      <c r="B1" s="15" t="s">
        <v>161</v>
      </c>
      <c r="C1" s="15" t="s">
        <v>162</v>
      </c>
      <c r="D1" s="15" t="s">
        <v>163</v>
      </c>
      <c r="E1" s="15" t="s">
        <v>164</v>
      </c>
      <c r="F1" s="15" t="s">
        <v>165</v>
      </c>
      <c r="G1" s="15" t="s">
        <v>166</v>
      </c>
      <c r="H1" s="15" t="s">
        <v>167</v>
      </c>
      <c r="I1" s="15" t="s">
        <v>168</v>
      </c>
      <c r="J1" s="15" t="s">
        <v>169</v>
      </c>
      <c r="K1" s="15" t="s">
        <v>170</v>
      </c>
      <c r="L1" s="15" t="s">
        <v>171</v>
      </c>
      <c r="M1" s="15" t="s">
        <v>172</v>
      </c>
      <c r="N1" s="15" t="s">
        <v>173</v>
      </c>
      <c r="O1" s="15" t="s">
        <v>127</v>
      </c>
      <c r="R1" s="2" t="s">
        <v>127</v>
      </c>
      <c r="S1" s="2" t="s">
        <v>180</v>
      </c>
      <c r="T1" s="2" t="s">
        <v>187</v>
      </c>
      <c r="U1" s="2" t="s">
        <v>188</v>
      </c>
      <c r="V1" s="2" t="s">
        <v>190</v>
      </c>
      <c r="W1" s="14" t="s">
        <v>181</v>
      </c>
      <c r="X1" s="14" t="s">
        <v>182</v>
      </c>
      <c r="Y1" s="14" t="s">
        <v>183</v>
      </c>
      <c r="Z1" s="14" t="s">
        <v>184</v>
      </c>
      <c r="AA1" s="14" t="s">
        <v>185</v>
      </c>
      <c r="AB1" s="14" t="s">
        <v>186</v>
      </c>
    </row>
    <row r="2" spans="1:28" x14ac:dyDescent="0.25">
      <c r="A2" t="s">
        <v>174</v>
      </c>
      <c r="B2" t="s">
        <v>175</v>
      </c>
      <c r="C2" t="s">
        <v>176</v>
      </c>
      <c r="F2" t="s">
        <v>177</v>
      </c>
      <c r="H2" s="1">
        <v>43876</v>
      </c>
      <c r="I2">
        <v>1</v>
      </c>
      <c r="J2">
        <v>0</v>
      </c>
      <c r="K2">
        <v>4</v>
      </c>
      <c r="L2">
        <v>-3</v>
      </c>
      <c r="M2">
        <v>2</v>
      </c>
      <c r="N2">
        <v>-1</v>
      </c>
      <c r="O2" t="str">
        <f>IF(H2&lt;&gt;"",IF(AND(H2&gt;=VLOOKUP(H2,Semanas!$A$1:$C$33,1),H2&lt;=VLOOKUP(H2,Semanas!$A$1:$C$33,2)),VLOOKUP(H2,Semanas!$A$1:$C$33,3),""),"")</f>
        <v>Semana 7</v>
      </c>
      <c r="R2" t="s">
        <v>1</v>
      </c>
      <c r="S2">
        <v>1</v>
      </c>
      <c r="T2" t="s">
        <v>176</v>
      </c>
      <c r="U2">
        <v>20</v>
      </c>
      <c r="V2" t="str">
        <f>U2&amp;R2</f>
        <v>20Semana 1</v>
      </c>
      <c r="W2" s="11">
        <f>IFERROR(AVERAGEIFS($I$2:$I$184,$O$2:$O$184,R2),0)</f>
        <v>0</v>
      </c>
      <c r="X2" s="11">
        <f>IFERROR(AVERAGEIFS($J$2:$J$184,$O$2:$O$184,R2),0)</f>
        <v>0</v>
      </c>
      <c r="Y2" s="11">
        <f>IFERROR(AVERAGEIFS($K$2:$K$184,$O$2:$O$184,R2),0)</f>
        <v>0</v>
      </c>
      <c r="Z2" s="11">
        <f>IFERROR(AVERAGEIFS($L$2:$L$184,$O$2:$O$184,R2),0)</f>
        <v>0</v>
      </c>
      <c r="AA2" s="11">
        <f>IFERROR(AVERAGEIFS($M$2:$M$184,$O$2:$O$184,R2),0)</f>
        <v>0</v>
      </c>
      <c r="AB2" s="11">
        <f>IFERROR(AVERAGEIFS($N$2:$N$184,$O$2:$O$184,R2),0)</f>
        <v>0</v>
      </c>
    </row>
    <row r="3" spans="1:28" x14ac:dyDescent="0.25">
      <c r="A3" t="s">
        <v>174</v>
      </c>
      <c r="B3" t="s">
        <v>175</v>
      </c>
      <c r="C3" t="s">
        <v>176</v>
      </c>
      <c r="F3" t="s">
        <v>177</v>
      </c>
      <c r="H3" s="1">
        <v>43877</v>
      </c>
      <c r="I3">
        <v>3</v>
      </c>
      <c r="J3">
        <v>2</v>
      </c>
      <c r="K3">
        <v>3</v>
      </c>
      <c r="L3">
        <v>0</v>
      </c>
      <c r="M3">
        <v>1</v>
      </c>
      <c r="N3">
        <v>0</v>
      </c>
      <c r="O3" t="str">
        <f>IF(H3&lt;&gt;"",IF(AND(H3&gt;=VLOOKUP(H3,Semanas!$A$1:$C$33,1),H3&lt;=VLOOKUP(H3,Semanas!$A$1:$C$33,2)),VLOOKUP(H3,Semanas!$A$1:$C$33,3),""),"")</f>
        <v>Semana 8</v>
      </c>
      <c r="R3" t="s">
        <v>2</v>
      </c>
      <c r="S3">
        <v>2</v>
      </c>
      <c r="T3" t="s">
        <v>176</v>
      </c>
      <c r="U3">
        <v>20</v>
      </c>
      <c r="V3" t="str">
        <f t="shared" ref="V3:V66" si="0">U3&amp;R3</f>
        <v>20Semana 2</v>
      </c>
      <c r="W3" s="11">
        <f t="shared" ref="W3:W34" si="1">IFERROR(AVERAGEIFS($I$2:$I$184,$O$2:$O$184,R3),0)</f>
        <v>0</v>
      </c>
      <c r="X3" s="11">
        <f t="shared" ref="X3:X34" si="2">IFERROR(AVERAGEIFS($J$2:$J$184,$O$2:$O$184,R3),0)</f>
        <v>0</v>
      </c>
      <c r="Y3" s="11">
        <f t="shared" ref="Y3:Y34" si="3">IFERROR(AVERAGEIFS($K$2:$K$184,$O$2:$O$184,R3),0)</f>
        <v>0</v>
      </c>
      <c r="Z3" s="11">
        <f t="shared" ref="Z3:Z34" si="4">IFERROR(AVERAGEIFS($L$2:$L$184,$O$2:$O$184,R3),0)</f>
        <v>0</v>
      </c>
      <c r="AA3" s="11">
        <f t="shared" ref="AA3:AA34" si="5">IFERROR(AVERAGEIFS($M$2:$M$184,$O$2:$O$184,R3),0)</f>
        <v>0</v>
      </c>
      <c r="AB3" s="11">
        <f t="shared" ref="AB3:AB34" si="6">IFERROR(AVERAGEIFS($N$2:$N$184,$O$2:$O$184,R3),0)</f>
        <v>0</v>
      </c>
    </row>
    <row r="4" spans="1:28" x14ac:dyDescent="0.25">
      <c r="A4" t="s">
        <v>174</v>
      </c>
      <c r="B4" t="s">
        <v>175</v>
      </c>
      <c r="C4" t="s">
        <v>176</v>
      </c>
      <c r="F4" t="s">
        <v>177</v>
      </c>
      <c r="H4" s="1">
        <v>43878</v>
      </c>
      <c r="I4">
        <v>-1</v>
      </c>
      <c r="J4">
        <v>0</v>
      </c>
      <c r="K4">
        <v>1</v>
      </c>
      <c r="L4">
        <v>1</v>
      </c>
      <c r="M4">
        <v>11</v>
      </c>
      <c r="N4">
        <v>-2</v>
      </c>
      <c r="O4" t="str">
        <f>IF(H4&lt;&gt;"",IF(AND(H4&gt;=VLOOKUP(H4,Semanas!$A$1:$C$33,1),H4&lt;=VLOOKUP(H4,Semanas!$A$1:$C$33,2)),VLOOKUP(H4,Semanas!$A$1:$C$33,3),""),"")</f>
        <v>Semana 8</v>
      </c>
      <c r="R4" t="s">
        <v>3</v>
      </c>
      <c r="S4">
        <v>3</v>
      </c>
      <c r="T4" t="s">
        <v>176</v>
      </c>
      <c r="U4">
        <v>20</v>
      </c>
      <c r="V4" t="str">
        <f t="shared" si="0"/>
        <v>20Semana 3</v>
      </c>
      <c r="W4" s="11">
        <f t="shared" si="1"/>
        <v>0</v>
      </c>
      <c r="X4" s="11">
        <f t="shared" si="2"/>
        <v>0</v>
      </c>
      <c r="Y4" s="11">
        <f t="shared" si="3"/>
        <v>0</v>
      </c>
      <c r="Z4" s="11">
        <f t="shared" si="4"/>
        <v>0</v>
      </c>
      <c r="AA4" s="11">
        <f t="shared" si="5"/>
        <v>0</v>
      </c>
      <c r="AB4" s="11">
        <f t="shared" si="6"/>
        <v>0</v>
      </c>
    </row>
    <row r="5" spans="1:28" x14ac:dyDescent="0.25">
      <c r="A5" t="s">
        <v>174</v>
      </c>
      <c r="B5" t="s">
        <v>175</v>
      </c>
      <c r="C5" t="s">
        <v>176</v>
      </c>
      <c r="F5" t="s">
        <v>177</v>
      </c>
      <c r="H5" s="1">
        <v>43879</v>
      </c>
      <c r="I5">
        <v>-1</v>
      </c>
      <c r="J5">
        <v>-2</v>
      </c>
      <c r="K5">
        <v>1</v>
      </c>
      <c r="L5">
        <v>-3</v>
      </c>
      <c r="M5">
        <v>9</v>
      </c>
      <c r="N5">
        <v>-1</v>
      </c>
      <c r="O5" t="str">
        <f>IF(H5&lt;&gt;"",IF(AND(H5&gt;=VLOOKUP(H5,Semanas!$A$1:$C$33,1),H5&lt;=VLOOKUP(H5,Semanas!$A$1:$C$33,2)),VLOOKUP(H5,Semanas!$A$1:$C$33,3),""),"")</f>
        <v>Semana 8</v>
      </c>
      <c r="R5" t="s">
        <v>4</v>
      </c>
      <c r="S5">
        <v>4</v>
      </c>
      <c r="T5" t="s">
        <v>176</v>
      </c>
      <c r="U5">
        <v>20</v>
      </c>
      <c r="V5" t="str">
        <f t="shared" si="0"/>
        <v>20Semana 4</v>
      </c>
      <c r="W5" s="11">
        <f t="shared" si="1"/>
        <v>0</v>
      </c>
      <c r="X5" s="11">
        <f t="shared" si="2"/>
        <v>0</v>
      </c>
      <c r="Y5" s="11">
        <f t="shared" si="3"/>
        <v>0</v>
      </c>
      <c r="Z5" s="11">
        <f t="shared" si="4"/>
        <v>0</v>
      </c>
      <c r="AA5" s="11">
        <f t="shared" si="5"/>
        <v>0</v>
      </c>
      <c r="AB5" s="11">
        <f t="shared" si="6"/>
        <v>0</v>
      </c>
    </row>
    <row r="6" spans="1:28" x14ac:dyDescent="0.25">
      <c r="A6" t="s">
        <v>174</v>
      </c>
      <c r="B6" t="s">
        <v>175</v>
      </c>
      <c r="C6" t="s">
        <v>176</v>
      </c>
      <c r="F6" t="s">
        <v>177</v>
      </c>
      <c r="H6" s="1">
        <v>43880</v>
      </c>
      <c r="I6">
        <v>-2</v>
      </c>
      <c r="J6">
        <v>-2</v>
      </c>
      <c r="K6">
        <v>-2</v>
      </c>
      <c r="L6">
        <v>-3</v>
      </c>
      <c r="M6">
        <v>8</v>
      </c>
      <c r="N6">
        <v>-1</v>
      </c>
      <c r="O6" t="str">
        <f>IF(H6&lt;&gt;"",IF(AND(H6&gt;=VLOOKUP(H6,Semanas!$A$1:$C$33,1),H6&lt;=VLOOKUP(H6,Semanas!$A$1:$C$33,2)),VLOOKUP(H6,Semanas!$A$1:$C$33,3),""),"")</f>
        <v>Semana 8</v>
      </c>
      <c r="R6" t="s">
        <v>5</v>
      </c>
      <c r="S6">
        <v>5</v>
      </c>
      <c r="T6" t="s">
        <v>176</v>
      </c>
      <c r="U6">
        <v>20</v>
      </c>
      <c r="V6" t="str">
        <f t="shared" si="0"/>
        <v>20Semana 5</v>
      </c>
      <c r="W6" s="11">
        <f t="shared" si="1"/>
        <v>0</v>
      </c>
      <c r="X6" s="11">
        <f t="shared" si="2"/>
        <v>0</v>
      </c>
      <c r="Y6" s="11">
        <f t="shared" si="3"/>
        <v>0</v>
      </c>
      <c r="Z6" s="11">
        <f t="shared" si="4"/>
        <v>0</v>
      </c>
      <c r="AA6" s="11">
        <f t="shared" si="5"/>
        <v>0</v>
      </c>
      <c r="AB6" s="11">
        <f t="shared" si="6"/>
        <v>0</v>
      </c>
    </row>
    <row r="7" spans="1:28" x14ac:dyDescent="0.25">
      <c r="A7" t="s">
        <v>174</v>
      </c>
      <c r="B7" t="s">
        <v>175</v>
      </c>
      <c r="C7" t="s">
        <v>176</v>
      </c>
      <c r="F7" t="s">
        <v>177</v>
      </c>
      <c r="H7" s="1">
        <v>43881</v>
      </c>
      <c r="I7">
        <v>-3</v>
      </c>
      <c r="J7">
        <v>-4</v>
      </c>
      <c r="K7">
        <v>2</v>
      </c>
      <c r="L7">
        <v>-1</v>
      </c>
      <c r="M7">
        <v>8</v>
      </c>
      <c r="N7">
        <v>-1</v>
      </c>
      <c r="O7" t="str">
        <f>IF(H7&lt;&gt;"",IF(AND(H7&gt;=VLOOKUP(H7,Semanas!$A$1:$C$33,1),H7&lt;=VLOOKUP(H7,Semanas!$A$1:$C$33,2)),VLOOKUP(H7,Semanas!$A$1:$C$33,3),""),"")</f>
        <v>Semana 8</v>
      </c>
      <c r="R7" t="s">
        <v>6</v>
      </c>
      <c r="S7">
        <v>6</v>
      </c>
      <c r="T7" t="s">
        <v>176</v>
      </c>
      <c r="U7">
        <v>20</v>
      </c>
      <c r="V7" t="str">
        <f t="shared" si="0"/>
        <v>20Semana 6</v>
      </c>
      <c r="W7" s="11">
        <f t="shared" si="1"/>
        <v>0</v>
      </c>
      <c r="X7" s="11">
        <f t="shared" si="2"/>
        <v>0</v>
      </c>
      <c r="Y7" s="11">
        <f t="shared" si="3"/>
        <v>0</v>
      </c>
      <c r="Z7" s="11">
        <f t="shared" si="4"/>
        <v>0</v>
      </c>
      <c r="AA7" s="11">
        <f t="shared" si="5"/>
        <v>0</v>
      </c>
      <c r="AB7" s="11">
        <f t="shared" si="6"/>
        <v>0</v>
      </c>
    </row>
    <row r="8" spans="1:28" x14ac:dyDescent="0.25">
      <c r="A8" t="s">
        <v>174</v>
      </c>
      <c r="B8" t="s">
        <v>175</v>
      </c>
      <c r="C8" t="s">
        <v>176</v>
      </c>
      <c r="F8" t="s">
        <v>177</v>
      </c>
      <c r="H8" s="1">
        <v>43882</v>
      </c>
      <c r="I8">
        <v>-5</v>
      </c>
      <c r="J8">
        <v>-5</v>
      </c>
      <c r="K8">
        <v>-4</v>
      </c>
      <c r="L8">
        <v>0</v>
      </c>
      <c r="M8">
        <v>10</v>
      </c>
      <c r="N8">
        <v>-1</v>
      </c>
      <c r="O8" t="str">
        <f>IF(H8&lt;&gt;"",IF(AND(H8&gt;=VLOOKUP(H8,Semanas!$A$1:$C$33,1),H8&lt;=VLOOKUP(H8,Semanas!$A$1:$C$33,2)),VLOOKUP(H8,Semanas!$A$1:$C$33,3),""),"")</f>
        <v>Semana 8</v>
      </c>
      <c r="R8" t="s">
        <v>7</v>
      </c>
      <c r="S8">
        <v>7</v>
      </c>
      <c r="T8" t="s">
        <v>176</v>
      </c>
      <c r="U8">
        <v>20</v>
      </c>
      <c r="V8" t="str">
        <f t="shared" si="0"/>
        <v>20Semana 7</v>
      </c>
      <c r="W8" s="11">
        <f t="shared" si="1"/>
        <v>1</v>
      </c>
      <c r="X8" s="11">
        <f t="shared" si="2"/>
        <v>0</v>
      </c>
      <c r="Y8" s="11">
        <f t="shared" si="3"/>
        <v>4</v>
      </c>
      <c r="Z8" s="11">
        <f t="shared" si="4"/>
        <v>-3</v>
      </c>
      <c r="AA8" s="11">
        <f t="shared" si="5"/>
        <v>2</v>
      </c>
      <c r="AB8" s="11">
        <f t="shared" si="6"/>
        <v>-1</v>
      </c>
    </row>
    <row r="9" spans="1:28" x14ac:dyDescent="0.25">
      <c r="A9" t="s">
        <v>174</v>
      </c>
      <c r="B9" t="s">
        <v>175</v>
      </c>
      <c r="C9" t="s">
        <v>176</v>
      </c>
      <c r="F9" t="s">
        <v>177</v>
      </c>
      <c r="H9" s="1">
        <v>43883</v>
      </c>
      <c r="I9">
        <v>-5</v>
      </c>
      <c r="J9">
        <v>-5</v>
      </c>
      <c r="K9">
        <v>3</v>
      </c>
      <c r="L9">
        <v>1</v>
      </c>
      <c r="M9">
        <v>2</v>
      </c>
      <c r="N9">
        <v>0</v>
      </c>
      <c r="O9" t="str">
        <f>IF(H9&lt;&gt;"",IF(AND(H9&gt;=VLOOKUP(H9,Semanas!$A$1:$C$33,1),H9&lt;=VLOOKUP(H9,Semanas!$A$1:$C$33,2)),VLOOKUP(H9,Semanas!$A$1:$C$33,3),""),"")</f>
        <v>Semana 8</v>
      </c>
      <c r="R9" t="s">
        <v>8</v>
      </c>
      <c r="S9">
        <v>8</v>
      </c>
      <c r="T9" t="s">
        <v>176</v>
      </c>
      <c r="U9">
        <v>20</v>
      </c>
      <c r="V9" t="str">
        <f t="shared" si="0"/>
        <v>20Semana 8</v>
      </c>
      <c r="W9" s="11">
        <f t="shared" si="1"/>
        <v>-2</v>
      </c>
      <c r="X9" s="11">
        <f t="shared" si="2"/>
        <v>-2.2857142857142856</v>
      </c>
      <c r="Y9" s="11">
        <f t="shared" si="3"/>
        <v>0.5714285714285714</v>
      </c>
      <c r="Z9" s="11">
        <f t="shared" si="4"/>
        <v>-0.7142857142857143</v>
      </c>
      <c r="AA9" s="11">
        <f t="shared" si="5"/>
        <v>7</v>
      </c>
      <c r="AB9" s="11">
        <f t="shared" si="6"/>
        <v>-0.8571428571428571</v>
      </c>
    </row>
    <row r="10" spans="1:28" x14ac:dyDescent="0.25">
      <c r="A10" t="s">
        <v>174</v>
      </c>
      <c r="B10" t="s">
        <v>175</v>
      </c>
      <c r="C10" t="s">
        <v>176</v>
      </c>
      <c r="F10" t="s">
        <v>177</v>
      </c>
      <c r="H10" s="1">
        <v>43884</v>
      </c>
      <c r="I10">
        <v>-5</v>
      </c>
      <c r="J10">
        <v>-3</v>
      </c>
      <c r="K10">
        <v>0</v>
      </c>
      <c r="L10">
        <v>-1</v>
      </c>
      <c r="M10">
        <v>1</v>
      </c>
      <c r="N10">
        <v>0</v>
      </c>
      <c r="O10" t="str">
        <f>IF(H10&lt;&gt;"",IF(AND(H10&gt;=VLOOKUP(H10,Semanas!$A$1:$C$33,1),H10&lt;=VLOOKUP(H10,Semanas!$A$1:$C$33,2)),VLOOKUP(H10,Semanas!$A$1:$C$33,3),""),"")</f>
        <v>Semana 9</v>
      </c>
      <c r="R10" t="s">
        <v>9</v>
      </c>
      <c r="S10">
        <v>9</v>
      </c>
      <c r="T10" t="s">
        <v>176</v>
      </c>
      <c r="U10">
        <v>20</v>
      </c>
      <c r="V10" t="str">
        <f t="shared" si="0"/>
        <v>20Semana 9</v>
      </c>
      <c r="W10" s="11">
        <f t="shared" si="1"/>
        <v>-3.1428571428571428</v>
      </c>
      <c r="X10" s="11">
        <f t="shared" si="2"/>
        <v>-2</v>
      </c>
      <c r="Y10" s="11">
        <f t="shared" si="3"/>
        <v>-0.5714285714285714</v>
      </c>
      <c r="Z10" s="11">
        <f t="shared" si="4"/>
        <v>-0.5714285714285714</v>
      </c>
      <c r="AA10" s="11">
        <f t="shared" si="5"/>
        <v>6.1428571428571432</v>
      </c>
      <c r="AB10" s="11">
        <f t="shared" si="6"/>
        <v>-0.5714285714285714</v>
      </c>
    </row>
    <row r="11" spans="1:28" x14ac:dyDescent="0.25">
      <c r="A11" t="s">
        <v>174</v>
      </c>
      <c r="B11" t="s">
        <v>175</v>
      </c>
      <c r="C11" t="s">
        <v>176</v>
      </c>
      <c r="F11" t="s">
        <v>177</v>
      </c>
      <c r="H11" s="1">
        <v>43885</v>
      </c>
      <c r="I11">
        <v>-5</v>
      </c>
      <c r="J11">
        <v>-4</v>
      </c>
      <c r="K11">
        <v>3</v>
      </c>
      <c r="L11">
        <v>0</v>
      </c>
      <c r="M11">
        <v>10</v>
      </c>
      <c r="N11">
        <v>-1</v>
      </c>
      <c r="O11" t="str">
        <f>IF(H11&lt;&gt;"",IF(AND(H11&gt;=VLOOKUP(H11,Semanas!$A$1:$C$33,1),H11&lt;=VLOOKUP(H11,Semanas!$A$1:$C$33,2)),VLOOKUP(H11,Semanas!$A$1:$C$33,3),""),"")</f>
        <v>Semana 9</v>
      </c>
      <c r="R11" t="s">
        <v>10</v>
      </c>
      <c r="S11">
        <v>10</v>
      </c>
      <c r="T11" t="s">
        <v>176</v>
      </c>
      <c r="U11">
        <v>20</v>
      </c>
      <c r="V11" t="str">
        <f t="shared" si="0"/>
        <v>20Semana 10</v>
      </c>
      <c r="W11" s="11">
        <f t="shared" si="1"/>
        <v>-1.7142857142857142</v>
      </c>
      <c r="X11" s="11">
        <f t="shared" si="2"/>
        <v>-0.8571428571428571</v>
      </c>
      <c r="Y11" s="11">
        <f t="shared" si="3"/>
        <v>-2</v>
      </c>
      <c r="Z11" s="11">
        <f t="shared" si="4"/>
        <v>-1.1428571428571428</v>
      </c>
      <c r="AA11" s="11">
        <f t="shared" si="5"/>
        <v>9.1428571428571423</v>
      </c>
      <c r="AB11" s="11">
        <f t="shared" si="6"/>
        <v>-1.1428571428571428</v>
      </c>
    </row>
    <row r="12" spans="1:28" x14ac:dyDescent="0.25">
      <c r="A12" t="s">
        <v>174</v>
      </c>
      <c r="B12" t="s">
        <v>175</v>
      </c>
      <c r="C12" t="s">
        <v>176</v>
      </c>
      <c r="F12" t="s">
        <v>177</v>
      </c>
      <c r="H12" s="1">
        <v>43886</v>
      </c>
      <c r="I12">
        <v>-4</v>
      </c>
      <c r="J12">
        <v>-4</v>
      </c>
      <c r="K12">
        <v>0</v>
      </c>
      <c r="L12">
        <v>1</v>
      </c>
      <c r="M12">
        <v>7</v>
      </c>
      <c r="N12">
        <v>-1</v>
      </c>
      <c r="O12" t="str">
        <f>IF(H12&lt;&gt;"",IF(AND(H12&gt;=VLOOKUP(H12,Semanas!$A$1:$C$33,1),H12&lt;=VLOOKUP(H12,Semanas!$A$1:$C$33,2)),VLOOKUP(H12,Semanas!$A$1:$C$33,3),""),"")</f>
        <v>Semana 9</v>
      </c>
      <c r="R12" t="s">
        <v>11</v>
      </c>
      <c r="S12">
        <v>11</v>
      </c>
      <c r="T12" t="s">
        <v>176</v>
      </c>
      <c r="U12">
        <v>20</v>
      </c>
      <c r="V12" t="str">
        <f t="shared" si="0"/>
        <v>20Semana 11</v>
      </c>
      <c r="W12" s="11">
        <f t="shared" si="1"/>
        <v>-1.5714285714285714</v>
      </c>
      <c r="X12" s="11">
        <f t="shared" si="2"/>
        <v>-0.7142857142857143</v>
      </c>
      <c r="Y12" s="11">
        <f t="shared" si="3"/>
        <v>-0.7142857142857143</v>
      </c>
      <c r="Z12" s="11">
        <f t="shared" si="4"/>
        <v>-2.2857142857142856</v>
      </c>
      <c r="AA12" s="11">
        <f t="shared" si="5"/>
        <v>6</v>
      </c>
      <c r="AB12" s="11">
        <f t="shared" si="6"/>
        <v>-0.5714285714285714</v>
      </c>
    </row>
    <row r="13" spans="1:28" x14ac:dyDescent="0.25">
      <c r="A13" t="s">
        <v>174</v>
      </c>
      <c r="B13" t="s">
        <v>175</v>
      </c>
      <c r="C13" t="s">
        <v>176</v>
      </c>
      <c r="F13" t="s">
        <v>177</v>
      </c>
      <c r="H13" s="1">
        <v>43887</v>
      </c>
      <c r="I13">
        <v>-6</v>
      </c>
      <c r="J13">
        <v>-5</v>
      </c>
      <c r="K13">
        <v>-4</v>
      </c>
      <c r="L13">
        <v>0</v>
      </c>
      <c r="M13">
        <v>6</v>
      </c>
      <c r="N13">
        <v>-1</v>
      </c>
      <c r="O13" t="str">
        <f>IF(H13&lt;&gt;"",IF(AND(H13&gt;=VLOOKUP(H13,Semanas!$A$1:$C$33,1),H13&lt;=VLOOKUP(H13,Semanas!$A$1:$C$33,2)),VLOOKUP(H13,Semanas!$A$1:$C$33,3),""),"")</f>
        <v>Semana 9</v>
      </c>
      <c r="R13" t="s">
        <v>12</v>
      </c>
      <c r="S13">
        <v>12</v>
      </c>
      <c r="T13" t="s">
        <v>176</v>
      </c>
      <c r="U13">
        <v>20</v>
      </c>
      <c r="V13" t="str">
        <f t="shared" si="0"/>
        <v>20Semana 12</v>
      </c>
      <c r="W13" s="11">
        <f t="shared" si="1"/>
        <v>-7.8571428571428568</v>
      </c>
      <c r="X13" s="11">
        <f t="shared" si="2"/>
        <v>1.4285714285714286</v>
      </c>
      <c r="Y13" s="11">
        <f t="shared" si="3"/>
        <v>-7.4285714285714288</v>
      </c>
      <c r="Z13" s="11">
        <f t="shared" si="4"/>
        <v>-11</v>
      </c>
      <c r="AA13" s="11">
        <f t="shared" si="5"/>
        <v>-4.8571428571428568</v>
      </c>
      <c r="AB13" s="11">
        <f t="shared" si="6"/>
        <v>2</v>
      </c>
    </row>
    <row r="14" spans="1:28" x14ac:dyDescent="0.25">
      <c r="A14" t="s">
        <v>174</v>
      </c>
      <c r="B14" t="s">
        <v>175</v>
      </c>
      <c r="C14" t="s">
        <v>176</v>
      </c>
      <c r="F14" t="s">
        <v>177</v>
      </c>
      <c r="H14" s="1">
        <v>43888</v>
      </c>
      <c r="I14">
        <v>-4</v>
      </c>
      <c r="J14">
        <v>-3</v>
      </c>
      <c r="K14">
        <v>-5</v>
      </c>
      <c r="L14">
        <v>-4</v>
      </c>
      <c r="M14">
        <v>3</v>
      </c>
      <c r="N14">
        <v>0</v>
      </c>
      <c r="O14" t="str">
        <f>IF(H14&lt;&gt;"",IF(AND(H14&gt;=VLOOKUP(H14,Semanas!$A$1:$C$33,1),H14&lt;=VLOOKUP(H14,Semanas!$A$1:$C$33,2)),VLOOKUP(H14,Semanas!$A$1:$C$33,3),""),"")</f>
        <v>Semana 9</v>
      </c>
      <c r="R14" t="s">
        <v>13</v>
      </c>
      <c r="S14">
        <v>13</v>
      </c>
      <c r="T14" t="s">
        <v>176</v>
      </c>
      <c r="U14">
        <v>20</v>
      </c>
      <c r="V14" t="str">
        <f t="shared" si="0"/>
        <v>20Semana 13</v>
      </c>
      <c r="W14" s="11">
        <f t="shared" si="1"/>
        <v>-30.571428571428573</v>
      </c>
      <c r="X14" s="11">
        <f t="shared" si="2"/>
        <v>-16.714285714285715</v>
      </c>
      <c r="Y14" s="11">
        <f t="shared" si="3"/>
        <v>-34.857142857142854</v>
      </c>
      <c r="Z14" s="11">
        <f t="shared" si="4"/>
        <v>-31.428571428571427</v>
      </c>
      <c r="AA14" s="11">
        <f t="shared" si="5"/>
        <v>-25</v>
      </c>
      <c r="AB14" s="11">
        <f t="shared" si="6"/>
        <v>9.8571428571428577</v>
      </c>
    </row>
    <row r="15" spans="1:28" x14ac:dyDescent="0.25">
      <c r="A15" t="s">
        <v>174</v>
      </c>
      <c r="B15" t="s">
        <v>175</v>
      </c>
      <c r="C15" t="s">
        <v>176</v>
      </c>
      <c r="F15" t="s">
        <v>177</v>
      </c>
      <c r="H15" s="1">
        <v>43889</v>
      </c>
      <c r="I15">
        <v>0</v>
      </c>
      <c r="J15">
        <v>1</v>
      </c>
      <c r="K15">
        <v>1</v>
      </c>
      <c r="L15">
        <v>0</v>
      </c>
      <c r="M15">
        <v>11</v>
      </c>
      <c r="N15">
        <v>-1</v>
      </c>
      <c r="O15" t="str">
        <f>IF(H15&lt;&gt;"",IF(AND(H15&gt;=VLOOKUP(H15,Semanas!$A$1:$C$33,1),H15&lt;=VLOOKUP(H15,Semanas!$A$1:$C$33,2)),VLOOKUP(H15,Semanas!$A$1:$C$33,3),""),"")</f>
        <v>Semana 9</v>
      </c>
      <c r="R15" t="s">
        <v>14</v>
      </c>
      <c r="S15">
        <v>14</v>
      </c>
      <c r="T15" t="s">
        <v>176</v>
      </c>
      <c r="U15">
        <v>20</v>
      </c>
      <c r="V15" t="str">
        <f t="shared" si="0"/>
        <v>20Semana 14</v>
      </c>
      <c r="W15" s="11">
        <f t="shared" si="1"/>
        <v>-40.428571428571431</v>
      </c>
      <c r="X15" s="11">
        <f t="shared" si="2"/>
        <v>-19.285714285714285</v>
      </c>
      <c r="Y15" s="11">
        <f t="shared" si="3"/>
        <v>-43.285714285714285</v>
      </c>
      <c r="Z15" s="11">
        <f t="shared" si="4"/>
        <v>-41.714285714285715</v>
      </c>
      <c r="AA15" s="11">
        <f t="shared" si="5"/>
        <v>-33.142857142857146</v>
      </c>
      <c r="AB15" s="11">
        <f t="shared" si="6"/>
        <v>12.714285714285714</v>
      </c>
    </row>
    <row r="16" spans="1:28" x14ac:dyDescent="0.25">
      <c r="A16" t="s">
        <v>174</v>
      </c>
      <c r="B16" t="s">
        <v>175</v>
      </c>
      <c r="C16" t="s">
        <v>176</v>
      </c>
      <c r="F16" t="s">
        <v>177</v>
      </c>
      <c r="H16" s="1">
        <v>43890</v>
      </c>
      <c r="I16">
        <v>2</v>
      </c>
      <c r="J16">
        <v>4</v>
      </c>
      <c r="K16">
        <v>1</v>
      </c>
      <c r="L16">
        <v>0</v>
      </c>
      <c r="M16">
        <v>5</v>
      </c>
      <c r="N16">
        <v>0</v>
      </c>
      <c r="O16" t="str">
        <f>IF(H16&lt;&gt;"",IF(AND(H16&gt;=VLOOKUP(H16,Semanas!$A$1:$C$33,1),H16&lt;=VLOOKUP(H16,Semanas!$A$1:$C$33,2)),VLOOKUP(H16,Semanas!$A$1:$C$33,3),""),"")</f>
        <v>Semana 9</v>
      </c>
      <c r="R16" t="s">
        <v>15</v>
      </c>
      <c r="S16">
        <v>15</v>
      </c>
      <c r="T16" t="s">
        <v>176</v>
      </c>
      <c r="U16">
        <v>20</v>
      </c>
      <c r="V16" t="str">
        <f t="shared" si="0"/>
        <v>20Semana 15</v>
      </c>
      <c r="W16" s="11">
        <f t="shared" si="1"/>
        <v>-56.142857142857146</v>
      </c>
      <c r="X16" s="11">
        <f t="shared" si="2"/>
        <v>-28.142857142857142</v>
      </c>
      <c r="Y16" s="11">
        <f t="shared" si="3"/>
        <v>-52.857142857142854</v>
      </c>
      <c r="Z16" s="11">
        <f t="shared" si="4"/>
        <v>-51.428571428571431</v>
      </c>
      <c r="AA16" s="11">
        <f t="shared" si="5"/>
        <v>-46</v>
      </c>
      <c r="AB16" s="11">
        <f t="shared" si="6"/>
        <v>16.428571428571427</v>
      </c>
    </row>
    <row r="17" spans="1:28" x14ac:dyDescent="0.25">
      <c r="A17" t="s">
        <v>174</v>
      </c>
      <c r="B17" t="s">
        <v>175</v>
      </c>
      <c r="C17" t="s">
        <v>176</v>
      </c>
      <c r="F17" t="s">
        <v>177</v>
      </c>
      <c r="H17" s="1">
        <v>43891</v>
      </c>
      <c r="I17">
        <v>2</v>
      </c>
      <c r="J17">
        <v>4</v>
      </c>
      <c r="K17">
        <v>-1</v>
      </c>
      <c r="L17">
        <v>3</v>
      </c>
      <c r="M17">
        <v>3</v>
      </c>
      <c r="N17">
        <v>0</v>
      </c>
      <c r="O17" t="str">
        <f>IF(H17&lt;&gt;"",IF(AND(H17&gt;=VLOOKUP(H17,Semanas!$A$1:$C$33,1),H17&lt;=VLOOKUP(H17,Semanas!$A$1:$C$33,2)),VLOOKUP(H17,Semanas!$A$1:$C$33,3),""),"")</f>
        <v>Semana 10</v>
      </c>
      <c r="R17" t="s">
        <v>16</v>
      </c>
      <c r="S17">
        <v>16</v>
      </c>
      <c r="T17" t="s">
        <v>176</v>
      </c>
      <c r="U17">
        <v>20</v>
      </c>
      <c r="V17" t="str">
        <f t="shared" si="0"/>
        <v>20Semana 16</v>
      </c>
      <c r="W17" s="11">
        <f t="shared" si="1"/>
        <v>-53.714285714285715</v>
      </c>
      <c r="X17" s="11">
        <f t="shared" si="2"/>
        <v>-27.428571428571427</v>
      </c>
      <c r="Y17" s="11">
        <f t="shared" si="3"/>
        <v>-51.571428571428569</v>
      </c>
      <c r="Z17" s="11">
        <f t="shared" si="4"/>
        <v>-51.428571428571431</v>
      </c>
      <c r="AA17" s="11">
        <f t="shared" si="5"/>
        <v>-39.428571428571431</v>
      </c>
      <c r="AB17" s="11">
        <f t="shared" si="6"/>
        <v>15.857142857142858</v>
      </c>
    </row>
    <row r="18" spans="1:28" x14ac:dyDescent="0.25">
      <c r="A18" t="s">
        <v>174</v>
      </c>
      <c r="B18" t="s">
        <v>175</v>
      </c>
      <c r="C18" t="s">
        <v>176</v>
      </c>
      <c r="F18" t="s">
        <v>177</v>
      </c>
      <c r="H18" s="1">
        <v>43892</v>
      </c>
      <c r="I18">
        <v>-1</v>
      </c>
      <c r="J18">
        <v>1</v>
      </c>
      <c r="K18">
        <v>0</v>
      </c>
      <c r="L18">
        <v>5</v>
      </c>
      <c r="M18">
        <v>13</v>
      </c>
      <c r="N18">
        <v>-2</v>
      </c>
      <c r="O18" t="str">
        <f>IF(H18&lt;&gt;"",IF(AND(H18&gt;=VLOOKUP(H18,Semanas!$A$1:$C$33,1),H18&lt;=VLOOKUP(H18,Semanas!$A$1:$C$33,2)),VLOOKUP(H18,Semanas!$A$1:$C$33,3),""),"")</f>
        <v>Semana 10</v>
      </c>
      <c r="R18" t="s">
        <v>17</v>
      </c>
      <c r="S18">
        <v>17</v>
      </c>
      <c r="T18" t="s">
        <v>176</v>
      </c>
      <c r="U18">
        <v>20</v>
      </c>
      <c r="V18" t="str">
        <f t="shared" si="0"/>
        <v>20Semana 17</v>
      </c>
      <c r="W18" s="11">
        <f t="shared" si="1"/>
        <v>-57.428571428571431</v>
      </c>
      <c r="X18" s="11">
        <f t="shared" si="2"/>
        <v>-32.428571428571431</v>
      </c>
      <c r="Y18" s="11">
        <f t="shared" si="3"/>
        <v>-56</v>
      </c>
      <c r="Z18" s="11">
        <f t="shared" si="4"/>
        <v>-54.428571428571431</v>
      </c>
      <c r="AA18" s="11">
        <f t="shared" si="5"/>
        <v>-38.285714285714285</v>
      </c>
      <c r="AB18" s="11">
        <f t="shared" si="6"/>
        <v>16.428571428571427</v>
      </c>
    </row>
    <row r="19" spans="1:28" x14ac:dyDescent="0.25">
      <c r="A19" t="s">
        <v>174</v>
      </c>
      <c r="B19" t="s">
        <v>175</v>
      </c>
      <c r="C19" t="s">
        <v>176</v>
      </c>
      <c r="F19" t="s">
        <v>177</v>
      </c>
      <c r="H19" s="1">
        <v>43893</v>
      </c>
      <c r="I19">
        <v>-1</v>
      </c>
      <c r="J19">
        <v>0</v>
      </c>
      <c r="K19">
        <v>3</v>
      </c>
      <c r="L19">
        <v>-1</v>
      </c>
      <c r="M19">
        <v>10</v>
      </c>
      <c r="N19">
        <v>-2</v>
      </c>
      <c r="O19" t="str">
        <f>IF(H19&lt;&gt;"",IF(AND(H19&gt;=VLOOKUP(H19,Semanas!$A$1:$C$33,1),H19&lt;=VLOOKUP(H19,Semanas!$A$1:$C$33,2)),VLOOKUP(H19,Semanas!$A$1:$C$33,3),""),"")</f>
        <v>Semana 10</v>
      </c>
      <c r="R19" t="s">
        <v>18</v>
      </c>
      <c r="S19">
        <v>18</v>
      </c>
      <c r="T19" t="s">
        <v>176</v>
      </c>
      <c r="U19">
        <v>20</v>
      </c>
      <c r="V19" t="str">
        <f t="shared" si="0"/>
        <v>20Semana 18</v>
      </c>
      <c r="W19" s="11">
        <f t="shared" si="1"/>
        <v>-56.857142857142854</v>
      </c>
      <c r="X19" s="11">
        <f t="shared" si="2"/>
        <v>-28.857142857142858</v>
      </c>
      <c r="Y19" s="11">
        <f t="shared" si="3"/>
        <v>-56.571428571428569</v>
      </c>
      <c r="Z19" s="11">
        <f t="shared" si="4"/>
        <v>-53.428571428571431</v>
      </c>
      <c r="AA19" s="11">
        <f t="shared" si="5"/>
        <v>-39.285714285714285</v>
      </c>
      <c r="AB19" s="11">
        <f t="shared" si="6"/>
        <v>15.857142857142858</v>
      </c>
    </row>
    <row r="20" spans="1:28" x14ac:dyDescent="0.25">
      <c r="A20" t="s">
        <v>174</v>
      </c>
      <c r="B20" t="s">
        <v>175</v>
      </c>
      <c r="C20" t="s">
        <v>176</v>
      </c>
      <c r="F20" t="s">
        <v>177</v>
      </c>
      <c r="H20" s="1">
        <v>43894</v>
      </c>
      <c r="I20">
        <v>-2</v>
      </c>
      <c r="J20">
        <v>0</v>
      </c>
      <c r="K20">
        <v>-4</v>
      </c>
      <c r="L20">
        <v>-1</v>
      </c>
      <c r="M20">
        <v>9</v>
      </c>
      <c r="N20">
        <v>-1</v>
      </c>
      <c r="O20" t="str">
        <f>IF(H20&lt;&gt;"",IF(AND(H20&gt;=VLOOKUP(H20,Semanas!$A$1:$C$33,1),H20&lt;=VLOOKUP(H20,Semanas!$A$1:$C$33,2)),VLOOKUP(H20,Semanas!$A$1:$C$33,3),""),"")</f>
        <v>Semana 10</v>
      </c>
      <c r="R20" t="s">
        <v>19</v>
      </c>
      <c r="S20">
        <v>19</v>
      </c>
      <c r="T20" t="s">
        <v>176</v>
      </c>
      <c r="U20">
        <v>20</v>
      </c>
      <c r="V20" t="str">
        <f t="shared" si="0"/>
        <v>20Semana 19</v>
      </c>
      <c r="W20" s="11">
        <f t="shared" si="1"/>
        <v>-54.857142857142854</v>
      </c>
      <c r="X20" s="11">
        <f t="shared" si="2"/>
        <v>-26.714285714285715</v>
      </c>
      <c r="Y20" s="11">
        <f t="shared" si="3"/>
        <v>-55</v>
      </c>
      <c r="Z20" s="11">
        <f t="shared" si="4"/>
        <v>-51.428571428571431</v>
      </c>
      <c r="AA20" s="11">
        <f t="shared" si="5"/>
        <v>-35.571428571428569</v>
      </c>
      <c r="AB20" s="11">
        <f t="shared" si="6"/>
        <v>16.285714285714285</v>
      </c>
    </row>
    <row r="21" spans="1:28" x14ac:dyDescent="0.25">
      <c r="A21" t="s">
        <v>174</v>
      </c>
      <c r="B21" t="s">
        <v>175</v>
      </c>
      <c r="C21" t="s">
        <v>176</v>
      </c>
      <c r="F21" t="s">
        <v>177</v>
      </c>
      <c r="H21" s="1">
        <v>43895</v>
      </c>
      <c r="I21">
        <v>-3</v>
      </c>
      <c r="J21">
        <v>-3</v>
      </c>
      <c r="K21">
        <v>-5</v>
      </c>
      <c r="L21">
        <v>-4</v>
      </c>
      <c r="M21">
        <v>10</v>
      </c>
      <c r="N21">
        <v>-1</v>
      </c>
      <c r="O21" t="str">
        <f>IF(H21&lt;&gt;"",IF(AND(H21&gt;=VLOOKUP(H21,Semanas!$A$1:$C$33,1),H21&lt;=VLOOKUP(H21,Semanas!$A$1:$C$33,2)),VLOOKUP(H21,Semanas!$A$1:$C$33,3),""),"")</f>
        <v>Semana 10</v>
      </c>
      <c r="R21" t="s">
        <v>20</v>
      </c>
      <c r="S21">
        <v>20</v>
      </c>
      <c r="T21" t="s">
        <v>176</v>
      </c>
      <c r="U21">
        <v>20</v>
      </c>
      <c r="V21" t="str">
        <f t="shared" si="0"/>
        <v>20Semana 20</v>
      </c>
      <c r="W21" s="11">
        <f t="shared" si="1"/>
        <v>-52.571428571428569</v>
      </c>
      <c r="X21" s="11">
        <f t="shared" si="2"/>
        <v>-24.285714285714285</v>
      </c>
      <c r="Y21" s="11">
        <f t="shared" si="3"/>
        <v>-52.571428571428569</v>
      </c>
      <c r="Z21" s="11">
        <f t="shared" si="4"/>
        <v>-50.142857142857146</v>
      </c>
      <c r="AA21" s="11">
        <f t="shared" si="5"/>
        <v>-32.714285714285715</v>
      </c>
      <c r="AB21" s="11">
        <f t="shared" si="6"/>
        <v>15</v>
      </c>
    </row>
    <row r="22" spans="1:28" x14ac:dyDescent="0.25">
      <c r="A22" t="s">
        <v>174</v>
      </c>
      <c r="B22" t="s">
        <v>175</v>
      </c>
      <c r="C22" t="s">
        <v>176</v>
      </c>
      <c r="F22" t="s">
        <v>177</v>
      </c>
      <c r="H22" s="1">
        <v>43896</v>
      </c>
      <c r="I22">
        <v>-4</v>
      </c>
      <c r="J22">
        <v>-4</v>
      </c>
      <c r="K22">
        <v>-5</v>
      </c>
      <c r="L22">
        <v>-5</v>
      </c>
      <c r="M22">
        <v>14</v>
      </c>
      <c r="N22">
        <v>-2</v>
      </c>
      <c r="O22" t="str">
        <f>IF(H22&lt;&gt;"",IF(AND(H22&gt;=VLOOKUP(H22,Semanas!$A$1:$C$33,1),H22&lt;=VLOOKUP(H22,Semanas!$A$1:$C$33,2)),VLOOKUP(H22,Semanas!$A$1:$C$33,3),""),"")</f>
        <v>Semana 10</v>
      </c>
      <c r="R22" t="s">
        <v>21</v>
      </c>
      <c r="S22">
        <v>21</v>
      </c>
      <c r="T22" t="s">
        <v>176</v>
      </c>
      <c r="U22">
        <v>20</v>
      </c>
      <c r="V22" t="str">
        <f t="shared" si="0"/>
        <v>20Semana 21</v>
      </c>
      <c r="W22" s="11">
        <f t="shared" si="1"/>
        <v>-54.571428571428569</v>
      </c>
      <c r="X22" s="11">
        <f t="shared" si="2"/>
        <v>-31</v>
      </c>
      <c r="Y22" s="11">
        <f t="shared" si="3"/>
        <v>-52.714285714285715</v>
      </c>
      <c r="Z22" s="11">
        <f t="shared" si="4"/>
        <v>-49.285714285714285</v>
      </c>
      <c r="AA22" s="11">
        <f t="shared" si="5"/>
        <v>-33.571428571428569</v>
      </c>
      <c r="AB22" s="11">
        <f t="shared" si="6"/>
        <v>15.857142857142858</v>
      </c>
    </row>
    <row r="23" spans="1:28" x14ac:dyDescent="0.25">
      <c r="A23" t="s">
        <v>174</v>
      </c>
      <c r="B23" t="s">
        <v>175</v>
      </c>
      <c r="C23" t="s">
        <v>176</v>
      </c>
      <c r="F23" t="s">
        <v>177</v>
      </c>
      <c r="H23" s="1">
        <v>43897</v>
      </c>
      <c r="I23">
        <v>-3</v>
      </c>
      <c r="J23">
        <v>-4</v>
      </c>
      <c r="K23">
        <v>-2</v>
      </c>
      <c r="L23">
        <v>-5</v>
      </c>
      <c r="M23">
        <v>5</v>
      </c>
      <c r="N23">
        <v>0</v>
      </c>
      <c r="O23" t="str">
        <f>IF(H23&lt;&gt;"",IF(AND(H23&gt;=VLOOKUP(H23,Semanas!$A$1:$C$33,1),H23&lt;=VLOOKUP(H23,Semanas!$A$1:$C$33,2)),VLOOKUP(H23,Semanas!$A$1:$C$33,3),""),"")</f>
        <v>Semana 10</v>
      </c>
      <c r="R23" t="s">
        <v>22</v>
      </c>
      <c r="S23">
        <v>22</v>
      </c>
      <c r="T23" t="s">
        <v>176</v>
      </c>
      <c r="U23">
        <v>20</v>
      </c>
      <c r="V23" t="str">
        <f t="shared" si="0"/>
        <v>20Semana 22</v>
      </c>
      <c r="W23" s="11">
        <f t="shared" si="1"/>
        <v>-56.142857142857146</v>
      </c>
      <c r="X23" s="11">
        <f t="shared" si="2"/>
        <v>-36</v>
      </c>
      <c r="Y23" s="11">
        <f t="shared" si="3"/>
        <v>-53.428571428571431</v>
      </c>
      <c r="Z23" s="11">
        <f t="shared" si="4"/>
        <v>-49.714285714285715</v>
      </c>
      <c r="AA23" s="11">
        <f t="shared" si="5"/>
        <v>-32.857142857142854</v>
      </c>
      <c r="AB23" s="11">
        <f t="shared" si="6"/>
        <v>16.714285714285715</v>
      </c>
    </row>
    <row r="24" spans="1:28" x14ac:dyDescent="0.25">
      <c r="A24" t="s">
        <v>174</v>
      </c>
      <c r="B24" t="s">
        <v>175</v>
      </c>
      <c r="C24" t="s">
        <v>176</v>
      </c>
      <c r="F24" t="s">
        <v>177</v>
      </c>
      <c r="H24" s="1">
        <v>43898</v>
      </c>
      <c r="I24">
        <v>-1</v>
      </c>
      <c r="J24">
        <v>-2</v>
      </c>
      <c r="K24">
        <v>-1</v>
      </c>
      <c r="L24">
        <v>-6</v>
      </c>
      <c r="M24">
        <v>2</v>
      </c>
      <c r="N24">
        <v>1</v>
      </c>
      <c r="O24" t="str">
        <f>IF(H24&lt;&gt;"",IF(AND(H24&gt;=VLOOKUP(H24,Semanas!$A$1:$C$33,1),H24&lt;=VLOOKUP(H24,Semanas!$A$1:$C$33,2)),VLOOKUP(H24,Semanas!$A$1:$C$33,3),""),"")</f>
        <v>Semana 11</v>
      </c>
      <c r="R24" t="s">
        <v>23</v>
      </c>
      <c r="S24">
        <v>23</v>
      </c>
      <c r="T24" t="s">
        <v>176</v>
      </c>
      <c r="U24">
        <v>20</v>
      </c>
      <c r="V24" t="str">
        <f t="shared" si="0"/>
        <v>20Semana 23</v>
      </c>
      <c r="W24" s="11">
        <f t="shared" si="1"/>
        <v>-55.285714285714285</v>
      </c>
      <c r="X24" s="11">
        <f t="shared" si="2"/>
        <v>-34.285714285714285</v>
      </c>
      <c r="Y24" s="11">
        <f t="shared" si="3"/>
        <v>-54.285714285714285</v>
      </c>
      <c r="Z24" s="11">
        <f t="shared" si="4"/>
        <v>-48.285714285714285</v>
      </c>
      <c r="AA24" s="11">
        <f t="shared" si="5"/>
        <v>-31</v>
      </c>
      <c r="AB24" s="11">
        <f t="shared" si="6"/>
        <v>16.857142857142858</v>
      </c>
    </row>
    <row r="25" spans="1:28" x14ac:dyDescent="0.25">
      <c r="A25" t="s">
        <v>174</v>
      </c>
      <c r="B25" t="s">
        <v>175</v>
      </c>
      <c r="C25" t="s">
        <v>176</v>
      </c>
      <c r="F25" t="s">
        <v>177</v>
      </c>
      <c r="H25" s="1">
        <v>43899</v>
      </c>
      <c r="I25">
        <v>-7</v>
      </c>
      <c r="J25">
        <v>-5</v>
      </c>
      <c r="K25">
        <v>-8</v>
      </c>
      <c r="L25">
        <v>-6</v>
      </c>
      <c r="M25">
        <v>-2</v>
      </c>
      <c r="N25">
        <v>3</v>
      </c>
      <c r="O25" t="str">
        <f>IF(H25&lt;&gt;"",IF(AND(H25&gt;=VLOOKUP(H25,Semanas!$A$1:$C$33,1),H25&lt;=VLOOKUP(H25,Semanas!$A$1:$C$33,2)),VLOOKUP(H25,Semanas!$A$1:$C$33,3),""),"")</f>
        <v>Semana 11</v>
      </c>
      <c r="R25" t="s">
        <v>24</v>
      </c>
      <c r="S25">
        <v>24</v>
      </c>
      <c r="T25" t="s">
        <v>176</v>
      </c>
      <c r="U25">
        <v>20</v>
      </c>
      <c r="V25" t="str">
        <f t="shared" si="0"/>
        <v>20Semana 24</v>
      </c>
      <c r="W25" s="11">
        <f t="shared" si="1"/>
        <v>-56.571428571428569</v>
      </c>
      <c r="X25" s="11">
        <f t="shared" si="2"/>
        <v>-37.142857142857146</v>
      </c>
      <c r="Y25" s="11">
        <f t="shared" si="3"/>
        <v>-56.142857142857146</v>
      </c>
      <c r="Z25" s="11">
        <f t="shared" si="4"/>
        <v>-51.571428571428569</v>
      </c>
      <c r="AA25" s="11">
        <f t="shared" si="5"/>
        <v>-32.142857142857146</v>
      </c>
      <c r="AB25" s="11">
        <f t="shared" si="6"/>
        <v>17.428571428571427</v>
      </c>
    </row>
    <row r="26" spans="1:28" x14ac:dyDescent="0.25">
      <c r="A26" t="s">
        <v>174</v>
      </c>
      <c r="B26" t="s">
        <v>175</v>
      </c>
      <c r="C26" t="s">
        <v>176</v>
      </c>
      <c r="F26" t="s">
        <v>177</v>
      </c>
      <c r="H26" s="1">
        <v>43900</v>
      </c>
      <c r="I26">
        <v>-3</v>
      </c>
      <c r="J26">
        <v>-4</v>
      </c>
      <c r="K26">
        <v>0</v>
      </c>
      <c r="L26">
        <v>-2</v>
      </c>
      <c r="M26">
        <v>9</v>
      </c>
      <c r="N26">
        <v>-2</v>
      </c>
      <c r="O26" t="str">
        <f>IF(H26&lt;&gt;"",IF(AND(H26&gt;=VLOOKUP(H26,Semanas!$A$1:$C$33,1),H26&lt;=VLOOKUP(H26,Semanas!$A$1:$C$33,2)),VLOOKUP(H26,Semanas!$A$1:$C$33,3),""),"")</f>
        <v>Semana 11</v>
      </c>
      <c r="R26" t="s">
        <v>25</v>
      </c>
      <c r="S26">
        <v>25</v>
      </c>
      <c r="T26" t="s">
        <v>176</v>
      </c>
      <c r="U26">
        <v>20</v>
      </c>
      <c r="V26" t="str">
        <f t="shared" si="0"/>
        <v>20Semana 25</v>
      </c>
      <c r="W26" s="11">
        <f t="shared" si="1"/>
        <v>-51.142857142857146</v>
      </c>
      <c r="X26" s="11">
        <f t="shared" si="2"/>
        <v>-29.857142857142858</v>
      </c>
      <c r="Y26" s="11">
        <f t="shared" si="3"/>
        <v>-52.285714285714285</v>
      </c>
      <c r="Z26" s="11">
        <f t="shared" si="4"/>
        <v>-47</v>
      </c>
      <c r="AA26" s="11">
        <f t="shared" si="5"/>
        <v>-28.142857142857142</v>
      </c>
      <c r="AB26" s="11">
        <f t="shared" si="6"/>
        <v>16.142857142857142</v>
      </c>
    </row>
    <row r="27" spans="1:28" x14ac:dyDescent="0.25">
      <c r="A27" t="s">
        <v>174</v>
      </c>
      <c r="B27" t="s">
        <v>175</v>
      </c>
      <c r="C27" t="s">
        <v>176</v>
      </c>
      <c r="F27" t="s">
        <v>177</v>
      </c>
      <c r="H27" s="1">
        <v>43901</v>
      </c>
      <c r="I27">
        <v>-3</v>
      </c>
      <c r="J27">
        <v>-2</v>
      </c>
      <c r="K27">
        <v>-4</v>
      </c>
      <c r="L27">
        <v>-1</v>
      </c>
      <c r="M27">
        <v>9</v>
      </c>
      <c r="N27">
        <v>-1</v>
      </c>
      <c r="O27" t="str">
        <f>IF(H27&lt;&gt;"",IF(AND(H27&gt;=VLOOKUP(H27,Semanas!$A$1:$C$33,1),H27&lt;=VLOOKUP(H27,Semanas!$A$1:$C$33,2)),VLOOKUP(H27,Semanas!$A$1:$C$33,3),""),"")</f>
        <v>Semana 11</v>
      </c>
      <c r="R27" t="s">
        <v>26</v>
      </c>
      <c r="S27">
        <v>26</v>
      </c>
      <c r="T27" t="s">
        <v>176</v>
      </c>
      <c r="U27">
        <v>20</v>
      </c>
      <c r="V27" t="str">
        <f t="shared" si="0"/>
        <v>20Semana 26</v>
      </c>
      <c r="W27" s="11">
        <f t="shared" si="1"/>
        <v>-51.714285714285715</v>
      </c>
      <c r="X27" s="11">
        <f t="shared" si="2"/>
        <v>-33</v>
      </c>
      <c r="Y27" s="11">
        <f t="shared" si="3"/>
        <v>-53.571428571428569</v>
      </c>
      <c r="Z27" s="11">
        <f t="shared" si="4"/>
        <v>-47</v>
      </c>
      <c r="AA27" s="11">
        <f t="shared" si="5"/>
        <v>-28.285714285714285</v>
      </c>
      <c r="AB27" s="11">
        <f t="shared" si="6"/>
        <v>15.714285714285714</v>
      </c>
    </row>
    <row r="28" spans="1:28" x14ac:dyDescent="0.25">
      <c r="A28" t="s">
        <v>174</v>
      </c>
      <c r="B28" t="s">
        <v>175</v>
      </c>
      <c r="C28" t="s">
        <v>176</v>
      </c>
      <c r="F28" t="s">
        <v>177</v>
      </c>
      <c r="H28" s="1">
        <v>43902</v>
      </c>
      <c r="I28">
        <v>-2</v>
      </c>
      <c r="J28">
        <v>-3</v>
      </c>
      <c r="K28">
        <v>-4</v>
      </c>
      <c r="L28">
        <v>1</v>
      </c>
      <c r="M28">
        <v>9</v>
      </c>
      <c r="N28">
        <v>-2</v>
      </c>
      <c r="O28" t="str">
        <f>IF(H28&lt;&gt;"",IF(AND(H28&gt;=VLOOKUP(H28,Semanas!$A$1:$C$33,1),H28&lt;=VLOOKUP(H28,Semanas!$A$1:$C$33,2)),VLOOKUP(H28,Semanas!$A$1:$C$33,3),""),"")</f>
        <v>Semana 11</v>
      </c>
      <c r="R28" t="s">
        <v>27</v>
      </c>
      <c r="S28">
        <v>27</v>
      </c>
      <c r="T28" t="s">
        <v>176</v>
      </c>
      <c r="U28">
        <v>20</v>
      </c>
      <c r="V28" t="str">
        <f t="shared" si="0"/>
        <v>20Semana 27</v>
      </c>
      <c r="W28" s="11">
        <f t="shared" si="1"/>
        <v>-47.142857142857146</v>
      </c>
      <c r="X28" s="11">
        <f t="shared" si="2"/>
        <v>-26.285714285714285</v>
      </c>
      <c r="Y28" s="11">
        <f t="shared" si="3"/>
        <v>-51.428571428571431</v>
      </c>
      <c r="Z28" s="11">
        <f t="shared" si="4"/>
        <v>-45.571428571428569</v>
      </c>
      <c r="AA28" s="11">
        <f t="shared" si="5"/>
        <v>-27.428571428571427</v>
      </c>
      <c r="AB28" s="11">
        <f t="shared" si="6"/>
        <v>15</v>
      </c>
    </row>
    <row r="29" spans="1:28" x14ac:dyDescent="0.25">
      <c r="A29" t="s">
        <v>174</v>
      </c>
      <c r="B29" t="s">
        <v>175</v>
      </c>
      <c r="C29" t="s">
        <v>176</v>
      </c>
      <c r="F29" t="s">
        <v>177</v>
      </c>
      <c r="H29" s="1">
        <v>43903</v>
      </c>
      <c r="I29">
        <v>1</v>
      </c>
      <c r="J29">
        <v>3</v>
      </c>
      <c r="K29">
        <v>1</v>
      </c>
      <c r="L29">
        <v>2</v>
      </c>
      <c r="M29">
        <v>11</v>
      </c>
      <c r="N29">
        <v>-2</v>
      </c>
      <c r="O29" t="str">
        <f>IF(H29&lt;&gt;"",IF(AND(H29&gt;=VLOOKUP(H29,Semanas!$A$1:$C$33,1),H29&lt;=VLOOKUP(H29,Semanas!$A$1:$C$33,2)),VLOOKUP(H29,Semanas!$A$1:$C$33,3),""),"")</f>
        <v>Semana 11</v>
      </c>
      <c r="R29" t="s">
        <v>28</v>
      </c>
      <c r="S29">
        <v>28</v>
      </c>
      <c r="T29" t="s">
        <v>176</v>
      </c>
      <c r="U29">
        <v>20</v>
      </c>
      <c r="V29" t="str">
        <f t="shared" si="0"/>
        <v>20Semana 28</v>
      </c>
      <c r="W29" s="11">
        <f t="shared" si="1"/>
        <v>-46.142857142857146</v>
      </c>
      <c r="X29" s="11">
        <f t="shared" si="2"/>
        <v>-29.142857142857142</v>
      </c>
      <c r="Y29" s="11">
        <f t="shared" si="3"/>
        <v>-51.714285714285715</v>
      </c>
      <c r="Z29" s="11">
        <f t="shared" si="4"/>
        <v>-46.714285714285715</v>
      </c>
      <c r="AA29" s="11">
        <f t="shared" si="5"/>
        <v>-28.285714285714285</v>
      </c>
      <c r="AB29" s="11">
        <f t="shared" si="6"/>
        <v>15.285714285714286</v>
      </c>
    </row>
    <row r="30" spans="1:28" x14ac:dyDescent="0.25">
      <c r="A30" t="s">
        <v>174</v>
      </c>
      <c r="B30" t="s">
        <v>175</v>
      </c>
      <c r="C30" t="s">
        <v>176</v>
      </c>
      <c r="F30" t="s">
        <v>177</v>
      </c>
      <c r="H30" s="1">
        <v>43904</v>
      </c>
      <c r="I30">
        <v>4</v>
      </c>
      <c r="J30">
        <v>8</v>
      </c>
      <c r="K30">
        <v>11</v>
      </c>
      <c r="L30">
        <v>-4</v>
      </c>
      <c r="M30">
        <v>4</v>
      </c>
      <c r="N30">
        <v>-1</v>
      </c>
      <c r="O30" t="str">
        <f>IF(H30&lt;&gt;"",IF(AND(H30&gt;=VLOOKUP(H30,Semanas!$A$1:$C$33,1),H30&lt;=VLOOKUP(H30,Semanas!$A$1:$C$33,2)),VLOOKUP(H30,Semanas!$A$1:$C$33,3),""),"")</f>
        <v>Semana 11</v>
      </c>
      <c r="R30" t="s">
        <v>29</v>
      </c>
      <c r="S30">
        <v>29</v>
      </c>
      <c r="T30" t="s">
        <v>176</v>
      </c>
      <c r="U30">
        <v>20</v>
      </c>
      <c r="V30" t="str">
        <f t="shared" si="0"/>
        <v>20Semana 29</v>
      </c>
      <c r="W30" s="11">
        <f t="shared" si="1"/>
        <v>-42.285714285714285</v>
      </c>
      <c r="X30" s="11">
        <f t="shared" si="2"/>
        <v>-24.285714285714285</v>
      </c>
      <c r="Y30" s="11">
        <f t="shared" si="3"/>
        <v>-48.714285714285715</v>
      </c>
      <c r="Z30" s="11">
        <f t="shared" si="4"/>
        <v>-44.285714285714285</v>
      </c>
      <c r="AA30" s="11">
        <f t="shared" si="5"/>
        <v>-27.571428571428573</v>
      </c>
      <c r="AB30" s="11">
        <f t="shared" si="6"/>
        <v>14.714285714285714</v>
      </c>
    </row>
    <row r="31" spans="1:28" x14ac:dyDescent="0.25">
      <c r="A31" t="s">
        <v>174</v>
      </c>
      <c r="B31" t="s">
        <v>175</v>
      </c>
      <c r="C31" t="s">
        <v>176</v>
      </c>
      <c r="F31" t="s">
        <v>177</v>
      </c>
      <c r="H31" s="1">
        <v>43905</v>
      </c>
      <c r="I31">
        <v>4</v>
      </c>
      <c r="J31">
        <v>8</v>
      </c>
      <c r="K31">
        <v>12</v>
      </c>
      <c r="L31">
        <v>-13</v>
      </c>
      <c r="M31">
        <v>1</v>
      </c>
      <c r="N31">
        <v>0</v>
      </c>
      <c r="O31" t="str">
        <f>IF(H31&lt;&gt;"",IF(AND(H31&gt;=VLOOKUP(H31,Semanas!$A$1:$C$33,1),H31&lt;=VLOOKUP(H31,Semanas!$A$1:$C$33,2)),VLOOKUP(H31,Semanas!$A$1:$C$33,3),""),"")</f>
        <v>Semana 12</v>
      </c>
      <c r="R31" t="s">
        <v>137</v>
      </c>
      <c r="S31">
        <v>30</v>
      </c>
      <c r="T31" t="s">
        <v>176</v>
      </c>
      <c r="U31">
        <v>20</v>
      </c>
      <c r="V31" t="str">
        <f t="shared" si="0"/>
        <v>20Semana 30</v>
      </c>
      <c r="W31" s="11">
        <f t="shared" si="1"/>
        <v>-45.285714285714285</v>
      </c>
      <c r="X31" s="11">
        <f t="shared" si="2"/>
        <v>-28</v>
      </c>
      <c r="Y31" s="11">
        <f t="shared" si="3"/>
        <v>-51.428571428571431</v>
      </c>
      <c r="Z31" s="11">
        <f t="shared" si="4"/>
        <v>-46.571428571428569</v>
      </c>
      <c r="AA31" s="11">
        <f t="shared" si="5"/>
        <v>-28.857142857142858</v>
      </c>
      <c r="AB31" s="11">
        <f t="shared" si="6"/>
        <v>15.142857142857142</v>
      </c>
    </row>
    <row r="32" spans="1:28" x14ac:dyDescent="0.25">
      <c r="A32" t="s">
        <v>174</v>
      </c>
      <c r="B32" t="s">
        <v>175</v>
      </c>
      <c r="C32" t="s">
        <v>176</v>
      </c>
      <c r="F32" t="s">
        <v>177</v>
      </c>
      <c r="H32" s="1">
        <v>43906</v>
      </c>
      <c r="I32">
        <v>-5</v>
      </c>
      <c r="J32">
        <v>5</v>
      </c>
      <c r="K32">
        <v>-2</v>
      </c>
      <c r="L32">
        <v>-4</v>
      </c>
      <c r="M32">
        <v>-37</v>
      </c>
      <c r="N32">
        <v>7</v>
      </c>
      <c r="O32" t="str">
        <f>IF(H32&lt;&gt;"",IF(AND(H32&gt;=VLOOKUP(H32,Semanas!$A$1:$C$33,1),H32&lt;=VLOOKUP(H32,Semanas!$A$1:$C$33,2)),VLOOKUP(H32,Semanas!$A$1:$C$33,3),""),"")</f>
        <v>Semana 12</v>
      </c>
      <c r="R32" t="s">
        <v>138</v>
      </c>
      <c r="S32">
        <v>31</v>
      </c>
      <c r="T32" t="s">
        <v>176</v>
      </c>
      <c r="U32">
        <v>20</v>
      </c>
      <c r="V32" t="str">
        <f t="shared" si="0"/>
        <v>20Semana 31</v>
      </c>
      <c r="W32" s="11">
        <f t="shared" si="1"/>
        <v>-43</v>
      </c>
      <c r="X32" s="11">
        <f t="shared" si="2"/>
        <v>-27</v>
      </c>
      <c r="Y32" s="11">
        <f t="shared" si="3"/>
        <v>-51.571428571428569</v>
      </c>
      <c r="Z32" s="11">
        <f t="shared" si="4"/>
        <v>-45.714285714285715</v>
      </c>
      <c r="AA32" s="11">
        <f t="shared" si="5"/>
        <v>-28.857142857142858</v>
      </c>
      <c r="AB32" s="11">
        <f t="shared" si="6"/>
        <v>15</v>
      </c>
    </row>
    <row r="33" spans="1:28" x14ac:dyDescent="0.25">
      <c r="A33" t="s">
        <v>174</v>
      </c>
      <c r="B33" t="s">
        <v>175</v>
      </c>
      <c r="C33" t="s">
        <v>176</v>
      </c>
      <c r="F33" t="s">
        <v>177</v>
      </c>
      <c r="H33" s="1">
        <v>43907</v>
      </c>
      <c r="I33">
        <v>-2</v>
      </c>
      <c r="J33">
        <v>4</v>
      </c>
      <c r="K33">
        <v>-4</v>
      </c>
      <c r="L33">
        <v>-5</v>
      </c>
      <c r="M33">
        <v>8</v>
      </c>
      <c r="N33">
        <v>-2</v>
      </c>
      <c r="O33" t="str">
        <f>IF(H33&lt;&gt;"",IF(AND(H33&gt;=VLOOKUP(H33,Semanas!$A$1:$C$33,1),H33&lt;=VLOOKUP(H33,Semanas!$A$1:$C$33,2)),VLOOKUP(H33,Semanas!$A$1:$C$33,3),""),"")</f>
        <v>Semana 12</v>
      </c>
      <c r="R33" t="s">
        <v>139</v>
      </c>
      <c r="S33">
        <v>32</v>
      </c>
      <c r="T33" t="s">
        <v>176</v>
      </c>
      <c r="U33">
        <v>20</v>
      </c>
      <c r="V33" t="str">
        <f t="shared" si="0"/>
        <v>20Semana 32</v>
      </c>
      <c r="W33" s="11">
        <f t="shared" si="1"/>
        <v>-38.285714285714285</v>
      </c>
      <c r="X33" s="11">
        <f t="shared" si="2"/>
        <v>-24.571428571428573</v>
      </c>
      <c r="Y33" s="11">
        <f t="shared" si="3"/>
        <v>-48.142857142857146</v>
      </c>
      <c r="Z33" s="11">
        <f t="shared" si="4"/>
        <v>-42.428571428571431</v>
      </c>
      <c r="AA33" s="11">
        <f t="shared" si="5"/>
        <v>-27.571428571428573</v>
      </c>
      <c r="AB33" s="11">
        <f t="shared" si="6"/>
        <v>14.285714285714286</v>
      </c>
    </row>
    <row r="34" spans="1:28" x14ac:dyDescent="0.25">
      <c r="A34" t="s">
        <v>174</v>
      </c>
      <c r="B34" t="s">
        <v>175</v>
      </c>
      <c r="C34" t="s">
        <v>176</v>
      </c>
      <c r="F34" t="s">
        <v>177</v>
      </c>
      <c r="H34" s="1">
        <v>43908</v>
      </c>
      <c r="I34">
        <v>-6</v>
      </c>
      <c r="J34">
        <v>3</v>
      </c>
      <c r="K34">
        <v>-10</v>
      </c>
      <c r="L34">
        <v>-11</v>
      </c>
      <c r="M34">
        <v>3</v>
      </c>
      <c r="N34">
        <v>0</v>
      </c>
      <c r="O34" t="str">
        <f>IF(H34&lt;&gt;"",IF(AND(H34&gt;=VLOOKUP(H34,Semanas!$A$1:$C$33,1),H34&lt;=VLOOKUP(H34,Semanas!$A$1:$C$33,2)),VLOOKUP(H34,Semanas!$A$1:$C$33,3),""),"")</f>
        <v>Semana 12</v>
      </c>
      <c r="R34" t="s">
        <v>140</v>
      </c>
      <c r="S34">
        <v>33</v>
      </c>
      <c r="T34" t="s">
        <v>176</v>
      </c>
      <c r="U34">
        <v>20</v>
      </c>
      <c r="V34" t="str">
        <f t="shared" si="0"/>
        <v>20Semana 33</v>
      </c>
      <c r="W34" s="11">
        <f t="shared" si="1"/>
        <v>-37.142857142857146</v>
      </c>
      <c r="X34" s="11">
        <f t="shared" si="2"/>
        <v>-24.714285714285715</v>
      </c>
      <c r="Y34" s="11">
        <f t="shared" si="3"/>
        <v>-46.857142857142854</v>
      </c>
      <c r="Z34" s="11">
        <f t="shared" si="4"/>
        <v>-42.142857142857146</v>
      </c>
      <c r="AA34" s="11">
        <f t="shared" si="5"/>
        <v>-26.857142857142858</v>
      </c>
      <c r="AB34" s="11">
        <f t="shared" si="6"/>
        <v>13.571428571428571</v>
      </c>
    </row>
    <row r="35" spans="1:28" x14ac:dyDescent="0.25">
      <c r="A35" t="s">
        <v>174</v>
      </c>
      <c r="B35" t="s">
        <v>175</v>
      </c>
      <c r="C35" t="s">
        <v>176</v>
      </c>
      <c r="F35" t="s">
        <v>177</v>
      </c>
      <c r="H35" s="1">
        <v>43909</v>
      </c>
      <c r="I35">
        <v>-9</v>
      </c>
      <c r="J35">
        <v>0</v>
      </c>
      <c r="K35">
        <v>-10</v>
      </c>
      <c r="L35">
        <v>-14</v>
      </c>
      <c r="M35">
        <v>-3</v>
      </c>
      <c r="N35">
        <v>1</v>
      </c>
      <c r="O35" t="str">
        <f>IF(H35&lt;&gt;"",IF(AND(H35&gt;=VLOOKUP(H35,Semanas!$A$1:$C$33,1),H35&lt;=VLOOKUP(H35,Semanas!$A$1:$C$33,2)),VLOOKUP(H35,Semanas!$A$1:$C$33,3),""),"")</f>
        <v>Semana 12</v>
      </c>
      <c r="R35" t="s">
        <v>1</v>
      </c>
      <c r="S35">
        <v>1</v>
      </c>
      <c r="T35" t="s">
        <v>178</v>
      </c>
      <c r="U35">
        <v>21</v>
      </c>
      <c r="V35" t="str">
        <f t="shared" si="0"/>
        <v>21Semana 1</v>
      </c>
      <c r="W35" s="11">
        <f>IFERROR(AVERAGEIFS($I$185:$I$367,$O$185:$O$367,R35),0)</f>
        <v>0</v>
      </c>
      <c r="X35" s="11">
        <f>IFERROR(AVERAGEIFS($J$185:$J$367,$O$185:$O$367,R35),0)</f>
        <v>0</v>
      </c>
      <c r="Y35" s="11">
        <f>IFERROR(AVERAGEIFS($K$185:$K$367,$O$185:$O$367,R35),0)</f>
        <v>0</v>
      </c>
      <c r="Z35" s="11">
        <f>IFERROR(AVERAGEIFS($L$185:$L$367,$O$185:$O$367,R35),0)</f>
        <v>0</v>
      </c>
      <c r="AA35" s="11">
        <f>IFERROR(AVERAGEIFS($M$185:$M$367,$O$185:$O$367,R35),0)</f>
        <v>0</v>
      </c>
      <c r="AB35" s="11">
        <f>IFERROR(AVERAGEIFS($N$185:$N$367,$O$185:$O$367,R35),0)</f>
        <v>0</v>
      </c>
    </row>
    <row r="36" spans="1:28" x14ac:dyDescent="0.25">
      <c r="A36" t="s">
        <v>174</v>
      </c>
      <c r="B36" t="s">
        <v>175</v>
      </c>
      <c r="C36" t="s">
        <v>176</v>
      </c>
      <c r="F36" t="s">
        <v>177</v>
      </c>
      <c r="H36" s="1">
        <v>43910</v>
      </c>
      <c r="I36">
        <v>-15</v>
      </c>
      <c r="J36">
        <v>-3</v>
      </c>
      <c r="K36">
        <v>-16</v>
      </c>
      <c r="L36">
        <v>-14</v>
      </c>
      <c r="M36">
        <v>-4</v>
      </c>
      <c r="N36">
        <v>3</v>
      </c>
      <c r="O36" t="str">
        <f>IF(H36&lt;&gt;"",IF(AND(H36&gt;=VLOOKUP(H36,Semanas!$A$1:$C$33,1),H36&lt;=VLOOKUP(H36,Semanas!$A$1:$C$33,2)),VLOOKUP(H36,Semanas!$A$1:$C$33,3),""),"")</f>
        <v>Semana 12</v>
      </c>
      <c r="R36" t="s">
        <v>2</v>
      </c>
      <c r="S36">
        <v>2</v>
      </c>
      <c r="T36" t="s">
        <v>178</v>
      </c>
      <c r="U36">
        <v>21</v>
      </c>
      <c r="V36" t="str">
        <f t="shared" si="0"/>
        <v>21Semana 2</v>
      </c>
      <c r="W36" s="11">
        <f t="shared" ref="W36:W67" si="7">IFERROR(AVERAGEIFS($I$185:$I$367,$O$185:$O$367,R36),0)</f>
        <v>0</v>
      </c>
      <c r="X36" s="11">
        <f t="shared" ref="X36:X67" si="8">IFERROR(AVERAGEIFS($J$185:$J$367,$O$185:$O$367,R36),0)</f>
        <v>0</v>
      </c>
      <c r="Y36" s="11">
        <f t="shared" ref="Y36:Y67" si="9">IFERROR(AVERAGEIFS($K$185:$K$367,$O$185:$O$367,R36),0)</f>
        <v>0</v>
      </c>
      <c r="Z36" s="11">
        <f t="shared" ref="Z36:Z67" si="10">IFERROR(AVERAGEIFS($L$185:$L$367,$O$185:$O$367,R36),0)</f>
        <v>0</v>
      </c>
      <c r="AA36" s="11">
        <f t="shared" ref="AA36:AA67" si="11">IFERROR(AVERAGEIFS($M$185:$M$367,$O$185:$O$367,R36),0)</f>
        <v>0</v>
      </c>
      <c r="AB36" s="11">
        <f t="shared" ref="AB36:AB67" si="12">IFERROR(AVERAGEIFS($N$185:$N$367,$O$185:$O$367,R36),0)</f>
        <v>0</v>
      </c>
    </row>
    <row r="37" spans="1:28" x14ac:dyDescent="0.25">
      <c r="A37" t="s">
        <v>174</v>
      </c>
      <c r="B37" t="s">
        <v>175</v>
      </c>
      <c r="C37" t="s">
        <v>176</v>
      </c>
      <c r="F37" t="s">
        <v>177</v>
      </c>
      <c r="H37" s="1">
        <v>43911</v>
      </c>
      <c r="I37">
        <v>-22</v>
      </c>
      <c r="J37">
        <v>-7</v>
      </c>
      <c r="K37">
        <v>-22</v>
      </c>
      <c r="L37">
        <v>-16</v>
      </c>
      <c r="M37">
        <v>-2</v>
      </c>
      <c r="N37">
        <v>5</v>
      </c>
      <c r="O37" t="str">
        <f>IF(H37&lt;&gt;"",IF(AND(H37&gt;=VLOOKUP(H37,Semanas!$A$1:$C$33,1),H37&lt;=VLOOKUP(H37,Semanas!$A$1:$C$33,2)),VLOOKUP(H37,Semanas!$A$1:$C$33,3),""),"")</f>
        <v>Semana 12</v>
      </c>
      <c r="R37" t="s">
        <v>3</v>
      </c>
      <c r="S37">
        <v>3</v>
      </c>
      <c r="T37" t="s">
        <v>178</v>
      </c>
      <c r="U37">
        <v>21</v>
      </c>
      <c r="V37" t="str">
        <f t="shared" si="0"/>
        <v>21Semana 3</v>
      </c>
      <c r="W37" s="11">
        <f t="shared" si="7"/>
        <v>0</v>
      </c>
      <c r="X37" s="11">
        <f t="shared" si="8"/>
        <v>0</v>
      </c>
      <c r="Y37" s="11">
        <f t="shared" si="9"/>
        <v>0</v>
      </c>
      <c r="Z37" s="11">
        <f t="shared" si="10"/>
        <v>0</v>
      </c>
      <c r="AA37" s="11">
        <f t="shared" si="11"/>
        <v>0</v>
      </c>
      <c r="AB37" s="11">
        <f t="shared" si="12"/>
        <v>0</v>
      </c>
    </row>
    <row r="38" spans="1:28" x14ac:dyDescent="0.25">
      <c r="A38" t="s">
        <v>174</v>
      </c>
      <c r="B38" t="s">
        <v>175</v>
      </c>
      <c r="C38" t="s">
        <v>176</v>
      </c>
      <c r="F38" t="s">
        <v>177</v>
      </c>
      <c r="H38" s="1">
        <v>43912</v>
      </c>
      <c r="I38">
        <v>-28</v>
      </c>
      <c r="J38">
        <v>-12</v>
      </c>
      <c r="K38">
        <v>-29</v>
      </c>
      <c r="L38">
        <v>-24</v>
      </c>
      <c r="M38">
        <v>-6</v>
      </c>
      <c r="N38">
        <v>5</v>
      </c>
      <c r="O38" t="str">
        <f>IF(H38&lt;&gt;"",IF(AND(H38&gt;=VLOOKUP(H38,Semanas!$A$1:$C$33,1),H38&lt;=VLOOKUP(H38,Semanas!$A$1:$C$33,2)),VLOOKUP(H38,Semanas!$A$1:$C$33,3),""),"")</f>
        <v>Semana 13</v>
      </c>
      <c r="R38" t="s">
        <v>4</v>
      </c>
      <c r="S38">
        <v>4</v>
      </c>
      <c r="T38" t="s">
        <v>178</v>
      </c>
      <c r="U38">
        <v>21</v>
      </c>
      <c r="V38" t="str">
        <f t="shared" si="0"/>
        <v>21Semana 4</v>
      </c>
      <c r="W38" s="11">
        <f t="shared" si="7"/>
        <v>0</v>
      </c>
      <c r="X38" s="11">
        <f t="shared" si="8"/>
        <v>0</v>
      </c>
      <c r="Y38" s="11">
        <f t="shared" si="9"/>
        <v>0</v>
      </c>
      <c r="Z38" s="11">
        <f t="shared" si="10"/>
        <v>0</v>
      </c>
      <c r="AA38" s="11">
        <f t="shared" si="11"/>
        <v>0</v>
      </c>
      <c r="AB38" s="11">
        <f t="shared" si="12"/>
        <v>0</v>
      </c>
    </row>
    <row r="39" spans="1:28" x14ac:dyDescent="0.25">
      <c r="A39" t="s">
        <v>174</v>
      </c>
      <c r="B39" t="s">
        <v>175</v>
      </c>
      <c r="C39" t="s">
        <v>176</v>
      </c>
      <c r="F39" t="s">
        <v>177</v>
      </c>
      <c r="H39" s="1">
        <v>43913</v>
      </c>
      <c r="I39">
        <v>-24</v>
      </c>
      <c r="J39">
        <v>-13</v>
      </c>
      <c r="K39">
        <v>-30</v>
      </c>
      <c r="L39">
        <v>-25</v>
      </c>
      <c r="M39">
        <v>-27</v>
      </c>
      <c r="N39">
        <v>9</v>
      </c>
      <c r="O39" t="str">
        <f>IF(H39&lt;&gt;"",IF(AND(H39&gt;=VLOOKUP(H39,Semanas!$A$1:$C$33,1),H39&lt;=VLOOKUP(H39,Semanas!$A$1:$C$33,2)),VLOOKUP(H39,Semanas!$A$1:$C$33,3),""),"")</f>
        <v>Semana 13</v>
      </c>
      <c r="R39" t="s">
        <v>5</v>
      </c>
      <c r="S39">
        <v>5</v>
      </c>
      <c r="T39" t="s">
        <v>178</v>
      </c>
      <c r="U39">
        <v>21</v>
      </c>
      <c r="V39" t="str">
        <f t="shared" si="0"/>
        <v>21Semana 5</v>
      </c>
      <c r="W39" s="11">
        <f t="shared" si="7"/>
        <v>0</v>
      </c>
      <c r="X39" s="11">
        <f t="shared" si="8"/>
        <v>0</v>
      </c>
      <c r="Y39" s="11">
        <f t="shared" si="9"/>
        <v>0</v>
      </c>
      <c r="Z39" s="11">
        <f t="shared" si="10"/>
        <v>0</v>
      </c>
      <c r="AA39" s="11">
        <f t="shared" si="11"/>
        <v>0</v>
      </c>
      <c r="AB39" s="11">
        <f t="shared" si="12"/>
        <v>0</v>
      </c>
    </row>
    <row r="40" spans="1:28" x14ac:dyDescent="0.25">
      <c r="A40" t="s">
        <v>174</v>
      </c>
      <c r="B40" t="s">
        <v>175</v>
      </c>
      <c r="C40" t="s">
        <v>176</v>
      </c>
      <c r="F40" t="s">
        <v>177</v>
      </c>
      <c r="H40" s="1">
        <v>43914</v>
      </c>
      <c r="I40">
        <v>-27</v>
      </c>
      <c r="J40">
        <v>-15</v>
      </c>
      <c r="K40">
        <v>-34</v>
      </c>
      <c r="L40">
        <v>-28</v>
      </c>
      <c r="M40">
        <v>-31</v>
      </c>
      <c r="N40">
        <v>10</v>
      </c>
      <c r="O40" t="str">
        <f>IF(H40&lt;&gt;"",IF(AND(H40&gt;=VLOOKUP(H40,Semanas!$A$1:$C$33,1),H40&lt;=VLOOKUP(H40,Semanas!$A$1:$C$33,2)),VLOOKUP(H40,Semanas!$A$1:$C$33,3),""),"")</f>
        <v>Semana 13</v>
      </c>
      <c r="R40" t="s">
        <v>6</v>
      </c>
      <c r="S40">
        <v>6</v>
      </c>
      <c r="T40" t="s">
        <v>178</v>
      </c>
      <c r="U40">
        <v>21</v>
      </c>
      <c r="V40" t="str">
        <f t="shared" si="0"/>
        <v>21Semana 6</v>
      </c>
      <c r="W40" s="11">
        <f t="shared" si="7"/>
        <v>0</v>
      </c>
      <c r="X40" s="11">
        <f t="shared" si="8"/>
        <v>0</v>
      </c>
      <c r="Y40" s="11">
        <f t="shared" si="9"/>
        <v>0</v>
      </c>
      <c r="Z40" s="11">
        <f t="shared" si="10"/>
        <v>0</v>
      </c>
      <c r="AA40" s="11">
        <f t="shared" si="11"/>
        <v>0</v>
      </c>
      <c r="AB40" s="11">
        <f t="shared" si="12"/>
        <v>0</v>
      </c>
    </row>
    <row r="41" spans="1:28" x14ac:dyDescent="0.25">
      <c r="A41" t="s">
        <v>174</v>
      </c>
      <c r="B41" t="s">
        <v>175</v>
      </c>
      <c r="C41" t="s">
        <v>176</v>
      </c>
      <c r="F41" t="s">
        <v>177</v>
      </c>
      <c r="H41" s="1">
        <v>43915</v>
      </c>
      <c r="I41">
        <v>-30</v>
      </c>
      <c r="J41">
        <v>-18</v>
      </c>
      <c r="K41">
        <v>-37</v>
      </c>
      <c r="L41">
        <v>-29</v>
      </c>
      <c r="M41">
        <v>-33</v>
      </c>
      <c r="N41">
        <v>11</v>
      </c>
      <c r="O41" t="str">
        <f>IF(H41&lt;&gt;"",IF(AND(H41&gt;=VLOOKUP(H41,Semanas!$A$1:$C$33,1),H41&lt;=VLOOKUP(H41,Semanas!$A$1:$C$33,2)),VLOOKUP(H41,Semanas!$A$1:$C$33,3),""),"")</f>
        <v>Semana 13</v>
      </c>
      <c r="R41" t="s">
        <v>7</v>
      </c>
      <c r="S41">
        <v>7</v>
      </c>
      <c r="T41" t="s">
        <v>178</v>
      </c>
      <c r="U41">
        <v>21</v>
      </c>
      <c r="V41" t="str">
        <f t="shared" si="0"/>
        <v>21Semana 7</v>
      </c>
      <c r="W41" s="11">
        <f t="shared" si="7"/>
        <v>6</v>
      </c>
      <c r="X41" s="11">
        <f t="shared" si="8"/>
        <v>5</v>
      </c>
      <c r="Y41" s="11">
        <f t="shared" si="9"/>
        <v>1</v>
      </c>
      <c r="Z41" s="11">
        <f t="shared" si="10"/>
        <v>6</v>
      </c>
      <c r="AA41" s="11">
        <f t="shared" si="11"/>
        <v>4</v>
      </c>
      <c r="AB41" s="11">
        <f t="shared" si="12"/>
        <v>-1</v>
      </c>
    </row>
    <row r="42" spans="1:28" x14ac:dyDescent="0.25">
      <c r="A42" t="s">
        <v>174</v>
      </c>
      <c r="B42" t="s">
        <v>175</v>
      </c>
      <c r="C42" t="s">
        <v>176</v>
      </c>
      <c r="F42" t="s">
        <v>177</v>
      </c>
      <c r="H42" s="1">
        <v>43916</v>
      </c>
      <c r="I42">
        <v>-33</v>
      </c>
      <c r="J42">
        <v>-20</v>
      </c>
      <c r="K42">
        <v>-37</v>
      </c>
      <c r="L42">
        <v>-36</v>
      </c>
      <c r="M42">
        <v>-34</v>
      </c>
      <c r="N42">
        <v>12</v>
      </c>
      <c r="O42" t="str">
        <f>IF(H42&lt;&gt;"",IF(AND(H42&gt;=VLOOKUP(H42,Semanas!$A$1:$C$33,1),H42&lt;=VLOOKUP(H42,Semanas!$A$1:$C$33,2)),VLOOKUP(H42,Semanas!$A$1:$C$33,3),""),"")</f>
        <v>Semana 13</v>
      </c>
      <c r="R42" t="s">
        <v>8</v>
      </c>
      <c r="S42">
        <v>8</v>
      </c>
      <c r="T42" t="s">
        <v>178</v>
      </c>
      <c r="U42">
        <v>21</v>
      </c>
      <c r="V42" t="str">
        <f t="shared" si="0"/>
        <v>21Semana 8</v>
      </c>
      <c r="W42" s="11">
        <f t="shared" si="7"/>
        <v>0.8571428571428571</v>
      </c>
      <c r="X42" s="11">
        <f t="shared" si="8"/>
        <v>1.5714285714285714</v>
      </c>
      <c r="Y42" s="11">
        <f t="shared" si="9"/>
        <v>-2.1428571428571428</v>
      </c>
      <c r="Z42" s="11">
        <f t="shared" si="10"/>
        <v>3.8571428571428572</v>
      </c>
      <c r="AA42" s="11">
        <f t="shared" si="11"/>
        <v>6.7142857142857144</v>
      </c>
      <c r="AB42" s="11">
        <f t="shared" si="12"/>
        <v>-1.1428571428571428</v>
      </c>
    </row>
    <row r="43" spans="1:28" x14ac:dyDescent="0.25">
      <c r="A43" t="s">
        <v>174</v>
      </c>
      <c r="B43" t="s">
        <v>175</v>
      </c>
      <c r="C43" t="s">
        <v>176</v>
      </c>
      <c r="F43" t="s">
        <v>177</v>
      </c>
      <c r="H43" s="1">
        <v>43917</v>
      </c>
      <c r="I43">
        <v>-35</v>
      </c>
      <c r="J43">
        <v>-19</v>
      </c>
      <c r="K43">
        <v>-38</v>
      </c>
      <c r="L43">
        <v>-39</v>
      </c>
      <c r="M43">
        <v>-31</v>
      </c>
      <c r="N43">
        <v>13</v>
      </c>
      <c r="O43" t="str">
        <f>IF(H43&lt;&gt;"",IF(AND(H43&gt;=VLOOKUP(H43,Semanas!$A$1:$C$33,1),H43&lt;=VLOOKUP(H43,Semanas!$A$1:$C$33,2)),VLOOKUP(H43,Semanas!$A$1:$C$33,3),""),"")</f>
        <v>Semana 13</v>
      </c>
      <c r="R43" t="s">
        <v>9</v>
      </c>
      <c r="S43">
        <v>9</v>
      </c>
      <c r="T43" t="s">
        <v>178</v>
      </c>
      <c r="U43">
        <v>21</v>
      </c>
      <c r="V43" t="str">
        <f t="shared" si="0"/>
        <v>21Semana 9</v>
      </c>
      <c r="W43" s="11">
        <f t="shared" si="7"/>
        <v>-0.7142857142857143</v>
      </c>
      <c r="X43" s="11">
        <f t="shared" si="8"/>
        <v>2.5714285714285716</v>
      </c>
      <c r="Y43" s="11">
        <f t="shared" si="9"/>
        <v>1.2857142857142858</v>
      </c>
      <c r="Z43" s="11">
        <f t="shared" si="10"/>
        <v>2.8571428571428572</v>
      </c>
      <c r="AA43" s="11">
        <f t="shared" si="11"/>
        <v>5.2857142857142856</v>
      </c>
      <c r="AB43" s="11">
        <f t="shared" si="12"/>
        <v>-0.5714285714285714</v>
      </c>
    </row>
    <row r="44" spans="1:28" x14ac:dyDescent="0.25">
      <c r="A44" t="s">
        <v>174</v>
      </c>
      <c r="B44" t="s">
        <v>175</v>
      </c>
      <c r="C44" t="s">
        <v>176</v>
      </c>
      <c r="F44" t="s">
        <v>177</v>
      </c>
      <c r="H44" s="1">
        <v>43918</v>
      </c>
      <c r="I44">
        <v>-37</v>
      </c>
      <c r="J44">
        <v>-20</v>
      </c>
      <c r="K44">
        <v>-39</v>
      </c>
      <c r="L44">
        <v>-39</v>
      </c>
      <c r="M44">
        <v>-13</v>
      </c>
      <c r="N44">
        <v>9</v>
      </c>
      <c r="O44" t="str">
        <f>IF(H44&lt;&gt;"",IF(AND(H44&gt;=VLOOKUP(H44,Semanas!$A$1:$C$33,1),H44&lt;=VLOOKUP(H44,Semanas!$A$1:$C$33,2)),VLOOKUP(H44,Semanas!$A$1:$C$33,3),""),"")</f>
        <v>Semana 13</v>
      </c>
      <c r="R44" t="s">
        <v>10</v>
      </c>
      <c r="S44">
        <v>10</v>
      </c>
      <c r="T44" t="s">
        <v>178</v>
      </c>
      <c r="U44">
        <v>21</v>
      </c>
      <c r="V44" t="str">
        <f t="shared" si="0"/>
        <v>21Semana 10</v>
      </c>
      <c r="W44" s="11">
        <f t="shared" si="7"/>
        <v>0.7142857142857143</v>
      </c>
      <c r="X44" s="11">
        <f t="shared" si="8"/>
        <v>4.5714285714285712</v>
      </c>
      <c r="Y44" s="11">
        <f t="shared" si="9"/>
        <v>1</v>
      </c>
      <c r="Z44" s="11">
        <f t="shared" si="10"/>
        <v>2.7142857142857144</v>
      </c>
      <c r="AA44" s="11">
        <f t="shared" si="11"/>
        <v>4.4285714285714288</v>
      </c>
      <c r="AB44" s="11">
        <f t="shared" si="12"/>
        <v>-0.5714285714285714</v>
      </c>
    </row>
    <row r="45" spans="1:28" x14ac:dyDescent="0.25">
      <c r="A45" t="s">
        <v>174</v>
      </c>
      <c r="B45" t="s">
        <v>175</v>
      </c>
      <c r="C45" t="s">
        <v>176</v>
      </c>
      <c r="F45" t="s">
        <v>177</v>
      </c>
      <c r="H45" s="1">
        <v>43919</v>
      </c>
      <c r="I45">
        <v>-41</v>
      </c>
      <c r="J45">
        <v>-23</v>
      </c>
      <c r="K45">
        <v>-44</v>
      </c>
      <c r="L45">
        <v>-46</v>
      </c>
      <c r="M45">
        <v>-16</v>
      </c>
      <c r="N45">
        <v>9</v>
      </c>
      <c r="O45" t="str">
        <f>IF(H45&lt;&gt;"",IF(AND(H45&gt;=VLOOKUP(H45,Semanas!$A$1:$C$33,1),H45&lt;=VLOOKUP(H45,Semanas!$A$1:$C$33,2)),VLOOKUP(H45,Semanas!$A$1:$C$33,3),""),"")</f>
        <v>Semana 14</v>
      </c>
      <c r="R45" t="s">
        <v>11</v>
      </c>
      <c r="S45">
        <v>11</v>
      </c>
      <c r="T45" t="s">
        <v>178</v>
      </c>
      <c r="U45">
        <v>21</v>
      </c>
      <c r="V45" t="str">
        <f t="shared" si="0"/>
        <v>21Semana 11</v>
      </c>
      <c r="W45" s="11">
        <f t="shared" si="7"/>
        <v>-1.5714285714285714</v>
      </c>
      <c r="X45" s="11">
        <f t="shared" si="8"/>
        <v>3.7142857142857144</v>
      </c>
      <c r="Y45" s="11">
        <f t="shared" si="9"/>
        <v>-1.2857142857142858</v>
      </c>
      <c r="Z45" s="11">
        <f t="shared" si="10"/>
        <v>2</v>
      </c>
      <c r="AA45" s="11">
        <f t="shared" si="11"/>
        <v>-0.14285714285714285</v>
      </c>
      <c r="AB45" s="11">
        <f t="shared" si="12"/>
        <v>0.7142857142857143</v>
      </c>
    </row>
    <row r="46" spans="1:28" x14ac:dyDescent="0.25">
      <c r="A46" t="s">
        <v>174</v>
      </c>
      <c r="B46" t="s">
        <v>175</v>
      </c>
      <c r="C46" t="s">
        <v>176</v>
      </c>
      <c r="F46" t="s">
        <v>177</v>
      </c>
      <c r="H46" s="1">
        <v>43920</v>
      </c>
      <c r="I46">
        <v>-31</v>
      </c>
      <c r="J46">
        <v>-16</v>
      </c>
      <c r="K46">
        <v>-37</v>
      </c>
      <c r="L46">
        <v>-37</v>
      </c>
      <c r="M46">
        <v>-35</v>
      </c>
      <c r="N46">
        <v>12</v>
      </c>
      <c r="O46" t="str">
        <f>IF(H46&lt;&gt;"",IF(AND(H46&gt;=VLOOKUP(H46,Semanas!$A$1:$C$33,1),H46&lt;=VLOOKUP(H46,Semanas!$A$1:$C$33,2)),VLOOKUP(H46,Semanas!$A$1:$C$33,3),""),"")</f>
        <v>Semana 14</v>
      </c>
      <c r="R46" t="s">
        <v>12</v>
      </c>
      <c r="S46">
        <v>12</v>
      </c>
      <c r="T46" t="s">
        <v>178</v>
      </c>
      <c r="U46">
        <v>21</v>
      </c>
      <c r="V46" t="str">
        <f t="shared" si="0"/>
        <v>21Semana 12</v>
      </c>
      <c r="W46" s="11">
        <f t="shared" si="7"/>
        <v>-12.571428571428571</v>
      </c>
      <c r="X46" s="11">
        <f t="shared" si="8"/>
        <v>3.7142857142857144</v>
      </c>
      <c r="Y46" s="11">
        <f t="shared" si="9"/>
        <v>-9.2857142857142865</v>
      </c>
      <c r="Z46" s="11">
        <f t="shared" si="10"/>
        <v>-8.1428571428571423</v>
      </c>
      <c r="AA46" s="11">
        <f t="shared" si="11"/>
        <v>-13.142857142857142</v>
      </c>
      <c r="AB46" s="11">
        <f t="shared" si="12"/>
        <v>5.1428571428571432</v>
      </c>
    </row>
    <row r="47" spans="1:28" x14ac:dyDescent="0.25">
      <c r="A47" t="s">
        <v>174</v>
      </c>
      <c r="B47" t="s">
        <v>175</v>
      </c>
      <c r="C47" t="s">
        <v>176</v>
      </c>
      <c r="F47" t="s">
        <v>177</v>
      </c>
      <c r="H47" s="1">
        <v>43921</v>
      </c>
      <c r="I47">
        <v>-31</v>
      </c>
      <c r="J47">
        <v>-15</v>
      </c>
      <c r="K47">
        <v>-38</v>
      </c>
      <c r="L47">
        <v>-37</v>
      </c>
      <c r="M47">
        <v>-38</v>
      </c>
      <c r="N47">
        <v>12</v>
      </c>
      <c r="O47" t="str">
        <f>IF(H47&lt;&gt;"",IF(AND(H47&gt;=VLOOKUP(H47,Semanas!$A$1:$C$33,1),H47&lt;=VLOOKUP(H47,Semanas!$A$1:$C$33,2)),VLOOKUP(H47,Semanas!$A$1:$C$33,3),""),"")</f>
        <v>Semana 14</v>
      </c>
      <c r="R47" t="s">
        <v>13</v>
      </c>
      <c r="S47">
        <v>13</v>
      </c>
      <c r="T47" t="s">
        <v>178</v>
      </c>
      <c r="U47">
        <v>21</v>
      </c>
      <c r="V47" t="str">
        <f t="shared" si="0"/>
        <v>21Semana 13</v>
      </c>
      <c r="W47" s="11">
        <f t="shared" si="7"/>
        <v>-34.714285714285715</v>
      </c>
      <c r="X47" s="11">
        <f t="shared" si="8"/>
        <v>-13.714285714285714</v>
      </c>
      <c r="Y47" s="11">
        <f t="shared" si="9"/>
        <v>-29</v>
      </c>
      <c r="Z47" s="11">
        <f t="shared" si="10"/>
        <v>-30.428571428571427</v>
      </c>
      <c r="AA47" s="11">
        <f t="shared" si="11"/>
        <v>-28.714285714285715</v>
      </c>
      <c r="AB47" s="11">
        <f t="shared" si="12"/>
        <v>12.571428571428571</v>
      </c>
    </row>
    <row r="48" spans="1:28" x14ac:dyDescent="0.25">
      <c r="A48" t="s">
        <v>174</v>
      </c>
      <c r="B48" t="s">
        <v>175</v>
      </c>
      <c r="C48" t="s">
        <v>176</v>
      </c>
      <c r="F48" t="s">
        <v>177</v>
      </c>
      <c r="H48" s="1">
        <v>43922</v>
      </c>
      <c r="I48">
        <v>-33</v>
      </c>
      <c r="J48">
        <v>-17</v>
      </c>
      <c r="K48">
        <v>-40</v>
      </c>
      <c r="L48">
        <v>-38</v>
      </c>
      <c r="M48">
        <v>-40</v>
      </c>
      <c r="N48">
        <v>13</v>
      </c>
      <c r="O48" t="str">
        <f>IF(H48&lt;&gt;"",IF(AND(H48&gt;=VLOOKUP(H48,Semanas!$A$1:$C$33,1),H48&lt;=VLOOKUP(H48,Semanas!$A$1:$C$33,2)),VLOOKUP(H48,Semanas!$A$1:$C$33,3),""),"")</f>
        <v>Semana 14</v>
      </c>
      <c r="R48" t="s">
        <v>14</v>
      </c>
      <c r="S48">
        <v>14</v>
      </c>
      <c r="T48" t="s">
        <v>178</v>
      </c>
      <c r="U48">
        <v>21</v>
      </c>
      <c r="V48" t="str">
        <f t="shared" si="0"/>
        <v>21Semana 14</v>
      </c>
      <c r="W48" s="11">
        <f t="shared" si="7"/>
        <v>-44.285714285714285</v>
      </c>
      <c r="X48" s="11">
        <f t="shared" si="8"/>
        <v>-13.285714285714286</v>
      </c>
      <c r="Y48" s="11">
        <f t="shared" si="9"/>
        <v>-35</v>
      </c>
      <c r="Z48" s="11">
        <f t="shared" si="10"/>
        <v>-36.571428571428569</v>
      </c>
      <c r="AA48" s="11">
        <f t="shared" si="11"/>
        <v>-37.857142857142854</v>
      </c>
      <c r="AB48" s="11">
        <f t="shared" si="12"/>
        <v>16</v>
      </c>
    </row>
    <row r="49" spans="1:28" x14ac:dyDescent="0.25">
      <c r="A49" t="s">
        <v>174</v>
      </c>
      <c r="B49" t="s">
        <v>175</v>
      </c>
      <c r="C49" t="s">
        <v>176</v>
      </c>
      <c r="F49" t="s">
        <v>177</v>
      </c>
      <c r="H49" s="1">
        <v>43923</v>
      </c>
      <c r="I49">
        <v>-43</v>
      </c>
      <c r="J49">
        <v>-20</v>
      </c>
      <c r="K49">
        <v>-45</v>
      </c>
      <c r="L49">
        <v>-43</v>
      </c>
      <c r="M49">
        <v>-42</v>
      </c>
      <c r="N49">
        <v>14</v>
      </c>
      <c r="O49" t="str">
        <f>IF(H49&lt;&gt;"",IF(AND(H49&gt;=VLOOKUP(H49,Semanas!$A$1:$C$33,1),H49&lt;=VLOOKUP(H49,Semanas!$A$1:$C$33,2)),VLOOKUP(H49,Semanas!$A$1:$C$33,3),""),"")</f>
        <v>Semana 14</v>
      </c>
      <c r="R49" t="s">
        <v>15</v>
      </c>
      <c r="S49">
        <v>15</v>
      </c>
      <c r="T49" t="s">
        <v>178</v>
      </c>
      <c r="U49">
        <v>21</v>
      </c>
      <c r="V49" t="str">
        <f t="shared" si="0"/>
        <v>21Semana 15</v>
      </c>
      <c r="W49" s="11">
        <f t="shared" si="7"/>
        <v>-57.857142857142854</v>
      </c>
      <c r="X49" s="11">
        <f t="shared" si="8"/>
        <v>-15.428571428571429</v>
      </c>
      <c r="Y49" s="11">
        <f t="shared" si="9"/>
        <v>-37.714285714285715</v>
      </c>
      <c r="Z49" s="11">
        <f t="shared" si="10"/>
        <v>-42.285714285714285</v>
      </c>
      <c r="AA49" s="11">
        <f t="shared" si="11"/>
        <v>-51.285714285714285</v>
      </c>
      <c r="AB49" s="11">
        <f t="shared" si="12"/>
        <v>19</v>
      </c>
    </row>
    <row r="50" spans="1:28" x14ac:dyDescent="0.25">
      <c r="A50" t="s">
        <v>174</v>
      </c>
      <c r="B50" t="s">
        <v>175</v>
      </c>
      <c r="C50" t="s">
        <v>176</v>
      </c>
      <c r="F50" t="s">
        <v>177</v>
      </c>
      <c r="H50" s="1">
        <v>43924</v>
      </c>
      <c r="I50">
        <v>-51</v>
      </c>
      <c r="J50">
        <v>-21</v>
      </c>
      <c r="K50">
        <v>-49</v>
      </c>
      <c r="L50">
        <v>-46</v>
      </c>
      <c r="M50">
        <v>-39</v>
      </c>
      <c r="N50">
        <v>16</v>
      </c>
      <c r="O50" t="str">
        <f>IF(H50&lt;&gt;"",IF(AND(H50&gt;=VLOOKUP(H50,Semanas!$A$1:$C$33,1),H50&lt;=VLOOKUP(H50,Semanas!$A$1:$C$33,2)),VLOOKUP(H50,Semanas!$A$1:$C$33,3),""),"")</f>
        <v>Semana 14</v>
      </c>
      <c r="R50" t="s">
        <v>16</v>
      </c>
      <c r="S50">
        <v>16</v>
      </c>
      <c r="T50" t="s">
        <v>178</v>
      </c>
      <c r="U50">
        <v>21</v>
      </c>
      <c r="V50" t="str">
        <f t="shared" si="0"/>
        <v>21Semana 16</v>
      </c>
      <c r="W50" s="11">
        <f t="shared" si="7"/>
        <v>-53.714285714285715</v>
      </c>
      <c r="X50" s="11">
        <f t="shared" si="8"/>
        <v>-17</v>
      </c>
      <c r="Y50" s="11">
        <f t="shared" si="9"/>
        <v>-39.714285714285715</v>
      </c>
      <c r="Z50" s="11">
        <f t="shared" si="10"/>
        <v>-41.285714285714285</v>
      </c>
      <c r="AA50" s="11">
        <f t="shared" si="11"/>
        <v>-43.714285714285715</v>
      </c>
      <c r="AB50" s="11">
        <f t="shared" si="12"/>
        <v>18.142857142857142</v>
      </c>
    </row>
    <row r="51" spans="1:28" x14ac:dyDescent="0.25">
      <c r="A51" t="s">
        <v>174</v>
      </c>
      <c r="B51" t="s">
        <v>175</v>
      </c>
      <c r="C51" t="s">
        <v>176</v>
      </c>
      <c r="F51" t="s">
        <v>177</v>
      </c>
      <c r="H51" s="1">
        <v>43925</v>
      </c>
      <c r="I51">
        <v>-53</v>
      </c>
      <c r="J51">
        <v>-23</v>
      </c>
      <c r="K51">
        <v>-50</v>
      </c>
      <c r="L51">
        <v>-45</v>
      </c>
      <c r="M51">
        <v>-22</v>
      </c>
      <c r="N51">
        <v>13</v>
      </c>
      <c r="O51" t="str">
        <f>IF(H51&lt;&gt;"",IF(AND(H51&gt;=VLOOKUP(H51,Semanas!$A$1:$C$33,1),H51&lt;=VLOOKUP(H51,Semanas!$A$1:$C$33,2)),VLOOKUP(H51,Semanas!$A$1:$C$33,3),""),"")</f>
        <v>Semana 14</v>
      </c>
      <c r="R51" t="s">
        <v>17</v>
      </c>
      <c r="S51">
        <v>17</v>
      </c>
      <c r="T51" t="s">
        <v>178</v>
      </c>
      <c r="U51">
        <v>21</v>
      </c>
      <c r="V51" t="str">
        <f t="shared" si="0"/>
        <v>21Semana 17</v>
      </c>
      <c r="W51" s="11">
        <f t="shared" si="7"/>
        <v>-57.428571428571431</v>
      </c>
      <c r="X51" s="11">
        <f t="shared" si="8"/>
        <v>-25.857142857142858</v>
      </c>
      <c r="Y51" s="11">
        <f t="shared" si="9"/>
        <v>-46</v>
      </c>
      <c r="Z51" s="11">
        <f t="shared" si="10"/>
        <v>-45.857142857142854</v>
      </c>
      <c r="AA51" s="11">
        <f t="shared" si="11"/>
        <v>-42.857142857142854</v>
      </c>
      <c r="AB51" s="11">
        <f t="shared" si="12"/>
        <v>19.142857142857142</v>
      </c>
    </row>
    <row r="52" spans="1:28" x14ac:dyDescent="0.25">
      <c r="A52" t="s">
        <v>174</v>
      </c>
      <c r="B52" t="s">
        <v>175</v>
      </c>
      <c r="C52" t="s">
        <v>176</v>
      </c>
      <c r="F52" t="s">
        <v>177</v>
      </c>
      <c r="H52" s="1">
        <v>43926</v>
      </c>
      <c r="I52">
        <v>-57</v>
      </c>
      <c r="J52">
        <v>-27</v>
      </c>
      <c r="K52">
        <v>-52</v>
      </c>
      <c r="L52">
        <v>-53</v>
      </c>
      <c r="M52">
        <v>-23</v>
      </c>
      <c r="N52">
        <v>11</v>
      </c>
      <c r="O52" t="str">
        <f>IF(H52&lt;&gt;"",IF(AND(H52&gt;=VLOOKUP(H52,Semanas!$A$1:$C$33,1),H52&lt;=VLOOKUP(H52,Semanas!$A$1:$C$33,2)),VLOOKUP(H52,Semanas!$A$1:$C$33,3),""),"")</f>
        <v>Semana 15</v>
      </c>
      <c r="R52" t="s">
        <v>18</v>
      </c>
      <c r="S52">
        <v>18</v>
      </c>
      <c r="T52" t="s">
        <v>178</v>
      </c>
      <c r="U52">
        <v>21</v>
      </c>
      <c r="V52" t="str">
        <f t="shared" si="0"/>
        <v>21Semana 18</v>
      </c>
      <c r="W52" s="11">
        <f t="shared" si="7"/>
        <v>-54.857142857142854</v>
      </c>
      <c r="X52" s="11">
        <f t="shared" si="8"/>
        <v>-20.428571428571427</v>
      </c>
      <c r="Y52" s="11">
        <f t="shared" si="9"/>
        <v>-45.571428571428569</v>
      </c>
      <c r="Z52" s="11">
        <f t="shared" si="10"/>
        <v>-45</v>
      </c>
      <c r="AA52" s="11">
        <f t="shared" si="11"/>
        <v>-44.142857142857146</v>
      </c>
      <c r="AB52" s="11">
        <f t="shared" si="12"/>
        <v>18.285714285714285</v>
      </c>
    </row>
    <row r="53" spans="1:28" x14ac:dyDescent="0.25">
      <c r="A53" t="s">
        <v>174</v>
      </c>
      <c r="B53" t="s">
        <v>175</v>
      </c>
      <c r="C53" t="s">
        <v>176</v>
      </c>
      <c r="F53" t="s">
        <v>177</v>
      </c>
      <c r="H53" s="1">
        <v>43927</v>
      </c>
      <c r="I53">
        <v>-49</v>
      </c>
      <c r="J53">
        <v>-22</v>
      </c>
      <c r="K53">
        <v>-46</v>
      </c>
      <c r="L53">
        <v>-45</v>
      </c>
      <c r="M53">
        <v>-44</v>
      </c>
      <c r="N53">
        <v>15</v>
      </c>
      <c r="O53" t="str">
        <f>IF(H53&lt;&gt;"",IF(AND(H53&gt;=VLOOKUP(H53,Semanas!$A$1:$C$33,1),H53&lt;=VLOOKUP(H53,Semanas!$A$1:$C$33,2)),VLOOKUP(H53,Semanas!$A$1:$C$33,3),""),"")</f>
        <v>Semana 15</v>
      </c>
      <c r="R53" t="s">
        <v>19</v>
      </c>
      <c r="S53">
        <v>19</v>
      </c>
      <c r="T53" t="s">
        <v>178</v>
      </c>
      <c r="U53">
        <v>21</v>
      </c>
      <c r="V53" t="str">
        <f t="shared" si="0"/>
        <v>21Semana 19</v>
      </c>
      <c r="W53" s="11">
        <f t="shared" si="7"/>
        <v>-54.714285714285715</v>
      </c>
      <c r="X53" s="11">
        <f t="shared" si="8"/>
        <v>-19.571428571428573</v>
      </c>
      <c r="Y53" s="11">
        <f t="shared" si="9"/>
        <v>-45.857142857142854</v>
      </c>
      <c r="Z53" s="11">
        <f t="shared" si="10"/>
        <v>-44</v>
      </c>
      <c r="AA53" s="11">
        <f t="shared" si="11"/>
        <v>-41.571428571428569</v>
      </c>
      <c r="AB53" s="11">
        <f t="shared" si="12"/>
        <v>18.857142857142858</v>
      </c>
    </row>
    <row r="54" spans="1:28" x14ac:dyDescent="0.25">
      <c r="A54" t="s">
        <v>174</v>
      </c>
      <c r="B54" t="s">
        <v>175</v>
      </c>
      <c r="C54" t="s">
        <v>176</v>
      </c>
      <c r="F54" t="s">
        <v>177</v>
      </c>
      <c r="H54" s="1">
        <v>43928</v>
      </c>
      <c r="I54">
        <v>-48</v>
      </c>
      <c r="J54">
        <v>-22</v>
      </c>
      <c r="K54">
        <v>-48</v>
      </c>
      <c r="L54">
        <v>-43</v>
      </c>
      <c r="M54">
        <v>-46</v>
      </c>
      <c r="N54">
        <v>15</v>
      </c>
      <c r="O54" t="str">
        <f>IF(H54&lt;&gt;"",IF(AND(H54&gt;=VLOOKUP(H54,Semanas!$A$1:$C$33,1),H54&lt;=VLOOKUP(H54,Semanas!$A$1:$C$33,2)),VLOOKUP(H54,Semanas!$A$1:$C$33,3),""),"")</f>
        <v>Semana 15</v>
      </c>
      <c r="R54" t="s">
        <v>20</v>
      </c>
      <c r="S54">
        <v>20</v>
      </c>
      <c r="T54" t="s">
        <v>178</v>
      </c>
      <c r="U54">
        <v>21</v>
      </c>
      <c r="V54" t="str">
        <f t="shared" si="0"/>
        <v>21Semana 20</v>
      </c>
      <c r="W54" s="11">
        <f t="shared" si="7"/>
        <v>-54.571428571428569</v>
      </c>
      <c r="X54" s="11">
        <f t="shared" si="8"/>
        <v>-19.714285714285715</v>
      </c>
      <c r="Y54" s="11">
        <f t="shared" si="9"/>
        <v>-45.857142857142854</v>
      </c>
      <c r="Z54" s="11">
        <f t="shared" si="10"/>
        <v>-42.857142857142854</v>
      </c>
      <c r="AA54" s="11">
        <f t="shared" si="11"/>
        <v>-38.571428571428569</v>
      </c>
      <c r="AB54" s="11">
        <f t="shared" si="12"/>
        <v>18.285714285714285</v>
      </c>
    </row>
    <row r="55" spans="1:28" x14ac:dyDescent="0.25">
      <c r="A55" t="s">
        <v>174</v>
      </c>
      <c r="B55" t="s">
        <v>175</v>
      </c>
      <c r="C55" t="s">
        <v>176</v>
      </c>
      <c r="F55" t="s">
        <v>177</v>
      </c>
      <c r="H55" s="1">
        <v>43929</v>
      </c>
      <c r="I55">
        <v>-50</v>
      </c>
      <c r="J55">
        <v>-23</v>
      </c>
      <c r="K55">
        <v>-49</v>
      </c>
      <c r="L55">
        <v>-43</v>
      </c>
      <c r="M55">
        <v>-48</v>
      </c>
      <c r="N55">
        <v>15</v>
      </c>
      <c r="O55" t="str">
        <f>IF(H55&lt;&gt;"",IF(AND(H55&gt;=VLOOKUP(H55,Semanas!$A$1:$C$33,1),H55&lt;=VLOOKUP(H55,Semanas!$A$1:$C$33,2)),VLOOKUP(H55,Semanas!$A$1:$C$33,3),""),"")</f>
        <v>Semana 15</v>
      </c>
      <c r="R55" t="s">
        <v>21</v>
      </c>
      <c r="S55">
        <v>21</v>
      </c>
      <c r="T55" t="s">
        <v>178</v>
      </c>
      <c r="U55">
        <v>21</v>
      </c>
      <c r="V55" t="str">
        <f t="shared" si="0"/>
        <v>21Semana 21</v>
      </c>
      <c r="W55" s="11">
        <f t="shared" si="7"/>
        <v>-54.571428571428569</v>
      </c>
      <c r="X55" s="11">
        <f t="shared" si="8"/>
        <v>-19.285714285714285</v>
      </c>
      <c r="Y55" s="11">
        <f t="shared" si="9"/>
        <v>-44.857142857142854</v>
      </c>
      <c r="Z55" s="11">
        <f t="shared" si="10"/>
        <v>-41.285714285714285</v>
      </c>
      <c r="AA55" s="11">
        <f t="shared" si="11"/>
        <v>-38.428571428571431</v>
      </c>
      <c r="AB55" s="11">
        <f t="shared" si="12"/>
        <v>18.428571428571427</v>
      </c>
    </row>
    <row r="56" spans="1:28" x14ac:dyDescent="0.25">
      <c r="A56" t="s">
        <v>174</v>
      </c>
      <c r="B56" t="s">
        <v>175</v>
      </c>
      <c r="C56" t="s">
        <v>176</v>
      </c>
      <c r="F56" t="s">
        <v>177</v>
      </c>
      <c r="H56" s="1">
        <v>43930</v>
      </c>
      <c r="I56">
        <v>-56</v>
      </c>
      <c r="J56">
        <v>-27</v>
      </c>
      <c r="K56">
        <v>-53</v>
      </c>
      <c r="L56">
        <v>-52</v>
      </c>
      <c r="M56">
        <v>-56</v>
      </c>
      <c r="N56">
        <v>18</v>
      </c>
      <c r="O56" t="str">
        <f>IF(H56&lt;&gt;"",IF(AND(H56&gt;=VLOOKUP(H56,Semanas!$A$1:$C$33,1),H56&lt;=VLOOKUP(H56,Semanas!$A$1:$C$33,2)),VLOOKUP(H56,Semanas!$A$1:$C$33,3),""),"")</f>
        <v>Semana 15</v>
      </c>
      <c r="R56" t="s">
        <v>22</v>
      </c>
      <c r="S56">
        <v>22</v>
      </c>
      <c r="T56" t="s">
        <v>178</v>
      </c>
      <c r="U56">
        <v>21</v>
      </c>
      <c r="V56" t="str">
        <f t="shared" si="0"/>
        <v>21Semana 22</v>
      </c>
      <c r="W56" s="11">
        <f t="shared" si="7"/>
        <v>-54.142857142857146</v>
      </c>
      <c r="X56" s="11">
        <f t="shared" si="8"/>
        <v>-18.142857142857142</v>
      </c>
      <c r="Y56" s="11">
        <f t="shared" si="9"/>
        <v>-44</v>
      </c>
      <c r="Z56" s="11">
        <f t="shared" si="10"/>
        <v>-40.285714285714285</v>
      </c>
      <c r="AA56" s="11">
        <f t="shared" si="11"/>
        <v>-36.285714285714285</v>
      </c>
      <c r="AB56" s="11">
        <f t="shared" si="12"/>
        <v>18.285714285714285</v>
      </c>
    </row>
    <row r="57" spans="1:28" x14ac:dyDescent="0.25">
      <c r="A57" t="s">
        <v>174</v>
      </c>
      <c r="B57" t="s">
        <v>175</v>
      </c>
      <c r="C57" t="s">
        <v>176</v>
      </c>
      <c r="F57" t="s">
        <v>177</v>
      </c>
      <c r="H57" s="1">
        <v>43931</v>
      </c>
      <c r="I57">
        <v>-68</v>
      </c>
      <c r="J57">
        <v>-40</v>
      </c>
      <c r="K57">
        <v>-63</v>
      </c>
      <c r="L57">
        <v>-65</v>
      </c>
      <c r="M57">
        <v>-64</v>
      </c>
      <c r="N57">
        <v>24</v>
      </c>
      <c r="O57" t="str">
        <f>IF(H57&lt;&gt;"",IF(AND(H57&gt;=VLOOKUP(H57,Semanas!$A$1:$C$33,1),H57&lt;=VLOOKUP(H57,Semanas!$A$1:$C$33,2)),VLOOKUP(H57,Semanas!$A$1:$C$33,3),""),"")</f>
        <v>Semana 15</v>
      </c>
      <c r="R57" t="s">
        <v>23</v>
      </c>
      <c r="S57">
        <v>23</v>
      </c>
      <c r="T57" t="s">
        <v>178</v>
      </c>
      <c r="U57">
        <v>21</v>
      </c>
      <c r="V57" t="str">
        <f t="shared" si="0"/>
        <v>21Semana 23</v>
      </c>
      <c r="W57" s="11">
        <f t="shared" si="7"/>
        <v>-52.142857142857146</v>
      </c>
      <c r="X57" s="11">
        <f t="shared" si="8"/>
        <v>-15.571428571428571</v>
      </c>
      <c r="Y57" s="11">
        <f t="shared" si="9"/>
        <v>-42.428571428571431</v>
      </c>
      <c r="Z57" s="11">
        <f t="shared" si="10"/>
        <v>-38.428571428571431</v>
      </c>
      <c r="AA57" s="11">
        <f t="shared" si="11"/>
        <v>-33.285714285714285</v>
      </c>
      <c r="AB57" s="11">
        <f t="shared" si="12"/>
        <v>17.571428571428573</v>
      </c>
    </row>
    <row r="58" spans="1:28" x14ac:dyDescent="0.25">
      <c r="A58" t="s">
        <v>174</v>
      </c>
      <c r="B58" t="s">
        <v>175</v>
      </c>
      <c r="C58" t="s">
        <v>176</v>
      </c>
      <c r="F58" t="s">
        <v>177</v>
      </c>
      <c r="H58" s="1">
        <v>43932</v>
      </c>
      <c r="I58">
        <v>-65</v>
      </c>
      <c r="J58">
        <v>-36</v>
      </c>
      <c r="K58">
        <v>-59</v>
      </c>
      <c r="L58">
        <v>-59</v>
      </c>
      <c r="M58">
        <v>-41</v>
      </c>
      <c r="N58">
        <v>17</v>
      </c>
      <c r="O58" t="str">
        <f>IF(H58&lt;&gt;"",IF(AND(H58&gt;=VLOOKUP(H58,Semanas!$A$1:$C$33,1),H58&lt;=VLOOKUP(H58,Semanas!$A$1:$C$33,2)),VLOOKUP(H58,Semanas!$A$1:$C$33,3),""),"")</f>
        <v>Semana 15</v>
      </c>
      <c r="R58" t="s">
        <v>24</v>
      </c>
      <c r="S58">
        <v>24</v>
      </c>
      <c r="T58" t="s">
        <v>178</v>
      </c>
      <c r="U58">
        <v>21</v>
      </c>
      <c r="V58" t="str">
        <f t="shared" si="0"/>
        <v>21Semana 24</v>
      </c>
      <c r="W58" s="11">
        <f t="shared" si="7"/>
        <v>-52.285714285714285</v>
      </c>
      <c r="X58" s="11">
        <f t="shared" si="8"/>
        <v>-16.714285714285715</v>
      </c>
      <c r="Y58" s="11">
        <f t="shared" si="9"/>
        <v>-42.285714285714285</v>
      </c>
      <c r="Z58" s="11">
        <f t="shared" si="10"/>
        <v>-40</v>
      </c>
      <c r="AA58" s="11">
        <f t="shared" si="11"/>
        <v>-31.714285714285715</v>
      </c>
      <c r="AB58" s="11">
        <f t="shared" si="12"/>
        <v>17.428571428571427</v>
      </c>
    </row>
    <row r="59" spans="1:28" x14ac:dyDescent="0.25">
      <c r="A59" t="s">
        <v>174</v>
      </c>
      <c r="B59" t="s">
        <v>175</v>
      </c>
      <c r="C59" t="s">
        <v>176</v>
      </c>
      <c r="F59" t="s">
        <v>177</v>
      </c>
      <c r="H59" s="1">
        <v>43933</v>
      </c>
      <c r="I59">
        <v>-64</v>
      </c>
      <c r="J59">
        <v>-37</v>
      </c>
      <c r="K59">
        <v>-59</v>
      </c>
      <c r="L59">
        <v>-59</v>
      </c>
      <c r="M59">
        <v>-29</v>
      </c>
      <c r="N59">
        <v>12</v>
      </c>
      <c r="O59" t="str">
        <f>IF(H59&lt;&gt;"",IF(AND(H59&gt;=VLOOKUP(H59,Semanas!$A$1:$C$33,1),H59&lt;=VLOOKUP(H59,Semanas!$A$1:$C$33,2)),VLOOKUP(H59,Semanas!$A$1:$C$33,3),""),"")</f>
        <v>Semana 16</v>
      </c>
      <c r="R59" t="s">
        <v>25</v>
      </c>
      <c r="S59">
        <v>25</v>
      </c>
      <c r="T59" t="s">
        <v>178</v>
      </c>
      <c r="U59">
        <v>21</v>
      </c>
      <c r="V59" t="str">
        <f t="shared" si="0"/>
        <v>21Semana 25</v>
      </c>
      <c r="W59" s="11">
        <f t="shared" si="7"/>
        <v>-46.714285714285715</v>
      </c>
      <c r="X59" s="11">
        <f t="shared" si="8"/>
        <v>-10.285714285714286</v>
      </c>
      <c r="Y59" s="11">
        <f t="shared" si="9"/>
        <v>-36.571428571428569</v>
      </c>
      <c r="Z59" s="11">
        <f t="shared" si="10"/>
        <v>-37.142857142857146</v>
      </c>
      <c r="AA59" s="11">
        <f t="shared" si="11"/>
        <v>-29.428571428571427</v>
      </c>
      <c r="AB59" s="11">
        <f t="shared" si="12"/>
        <v>16</v>
      </c>
    </row>
    <row r="60" spans="1:28" x14ac:dyDescent="0.25">
      <c r="A60" t="s">
        <v>174</v>
      </c>
      <c r="B60" t="s">
        <v>175</v>
      </c>
      <c r="C60" t="s">
        <v>176</v>
      </c>
      <c r="F60" t="s">
        <v>177</v>
      </c>
      <c r="H60" s="1">
        <v>43934</v>
      </c>
      <c r="I60">
        <v>-51</v>
      </c>
      <c r="J60">
        <v>-26</v>
      </c>
      <c r="K60">
        <v>-49</v>
      </c>
      <c r="L60">
        <v>-48</v>
      </c>
      <c r="M60">
        <v>-44</v>
      </c>
      <c r="N60">
        <v>16</v>
      </c>
      <c r="O60" t="str">
        <f>IF(H60&lt;&gt;"",IF(AND(H60&gt;=VLOOKUP(H60,Semanas!$A$1:$C$33,1),H60&lt;=VLOOKUP(H60,Semanas!$A$1:$C$33,2)),VLOOKUP(H60,Semanas!$A$1:$C$33,3),""),"")</f>
        <v>Semana 16</v>
      </c>
      <c r="R60" t="s">
        <v>26</v>
      </c>
      <c r="S60">
        <v>26</v>
      </c>
      <c r="T60" t="s">
        <v>178</v>
      </c>
      <c r="U60">
        <v>21</v>
      </c>
      <c r="V60" t="str">
        <f t="shared" si="0"/>
        <v>21Semana 26</v>
      </c>
      <c r="W60" s="11">
        <f t="shared" si="7"/>
        <v>-49.142857142857146</v>
      </c>
      <c r="X60" s="11">
        <f t="shared" si="8"/>
        <v>-14</v>
      </c>
      <c r="Y60" s="11">
        <f t="shared" si="9"/>
        <v>-39.571428571428569</v>
      </c>
      <c r="Z60" s="11">
        <f t="shared" si="10"/>
        <v>-38.142857142857146</v>
      </c>
      <c r="AA60" s="11">
        <f t="shared" si="11"/>
        <v>-29.285714285714285</v>
      </c>
      <c r="AB60" s="11">
        <f t="shared" si="12"/>
        <v>16.142857142857142</v>
      </c>
    </row>
    <row r="61" spans="1:28" x14ac:dyDescent="0.25">
      <c r="A61" t="s">
        <v>174</v>
      </c>
      <c r="B61" t="s">
        <v>175</v>
      </c>
      <c r="C61" t="s">
        <v>176</v>
      </c>
      <c r="F61" t="s">
        <v>177</v>
      </c>
      <c r="H61" s="1">
        <v>43935</v>
      </c>
      <c r="I61">
        <v>-51</v>
      </c>
      <c r="J61">
        <v>-26</v>
      </c>
      <c r="K61">
        <v>-49</v>
      </c>
      <c r="L61">
        <v>-48</v>
      </c>
      <c r="M61">
        <v>-46</v>
      </c>
      <c r="N61">
        <v>16</v>
      </c>
      <c r="O61" t="str">
        <f>IF(H61&lt;&gt;"",IF(AND(H61&gt;=VLOOKUP(H61,Semanas!$A$1:$C$33,1),H61&lt;=VLOOKUP(H61,Semanas!$A$1:$C$33,2)),VLOOKUP(H61,Semanas!$A$1:$C$33,3),""),"")</f>
        <v>Semana 16</v>
      </c>
      <c r="R61" t="s">
        <v>27</v>
      </c>
      <c r="S61">
        <v>27</v>
      </c>
      <c r="T61" t="s">
        <v>178</v>
      </c>
      <c r="U61">
        <v>21</v>
      </c>
      <c r="V61" t="str">
        <f t="shared" si="0"/>
        <v>21Semana 27</v>
      </c>
      <c r="W61" s="11">
        <f t="shared" si="7"/>
        <v>-45.428571428571431</v>
      </c>
      <c r="X61" s="11">
        <f t="shared" si="8"/>
        <v>-8.7142857142857135</v>
      </c>
      <c r="Y61" s="11">
        <f t="shared" si="9"/>
        <v>-38.285714285714285</v>
      </c>
      <c r="Z61" s="11">
        <f t="shared" si="10"/>
        <v>-36.714285714285715</v>
      </c>
      <c r="AA61" s="11">
        <f t="shared" si="11"/>
        <v>-29.571428571428573</v>
      </c>
      <c r="AB61" s="11">
        <f t="shared" si="12"/>
        <v>15.142857142857142</v>
      </c>
    </row>
    <row r="62" spans="1:28" x14ac:dyDescent="0.25">
      <c r="A62" t="s">
        <v>174</v>
      </c>
      <c r="B62" t="s">
        <v>175</v>
      </c>
      <c r="C62" t="s">
        <v>176</v>
      </c>
      <c r="F62" t="s">
        <v>177</v>
      </c>
      <c r="H62" s="1">
        <v>43936</v>
      </c>
      <c r="I62">
        <v>-49</v>
      </c>
      <c r="J62">
        <v>-22</v>
      </c>
      <c r="K62">
        <v>-49</v>
      </c>
      <c r="L62">
        <v>-47</v>
      </c>
      <c r="M62">
        <v>-45</v>
      </c>
      <c r="N62">
        <v>16</v>
      </c>
      <c r="O62" t="str">
        <f>IF(H62&lt;&gt;"",IF(AND(H62&gt;=VLOOKUP(H62,Semanas!$A$1:$C$33,1),H62&lt;=VLOOKUP(H62,Semanas!$A$1:$C$33,2)),VLOOKUP(H62,Semanas!$A$1:$C$33,3),""),"")</f>
        <v>Semana 16</v>
      </c>
      <c r="R62" t="s">
        <v>28</v>
      </c>
      <c r="S62">
        <v>28</v>
      </c>
      <c r="T62" t="s">
        <v>178</v>
      </c>
      <c r="U62">
        <v>21</v>
      </c>
      <c r="V62" t="str">
        <f t="shared" si="0"/>
        <v>21Semana 28</v>
      </c>
      <c r="W62" s="11">
        <f t="shared" si="7"/>
        <v>-47.428571428571431</v>
      </c>
      <c r="X62" s="11">
        <f t="shared" si="8"/>
        <v>-12.142857142857142</v>
      </c>
      <c r="Y62" s="11">
        <f t="shared" si="9"/>
        <v>-40.428571428571431</v>
      </c>
      <c r="Z62" s="11">
        <f t="shared" si="10"/>
        <v>-38.571428571428569</v>
      </c>
      <c r="AA62" s="11">
        <f t="shared" si="11"/>
        <v>-30.428571428571427</v>
      </c>
      <c r="AB62" s="11">
        <f t="shared" si="12"/>
        <v>15.857142857142858</v>
      </c>
    </row>
    <row r="63" spans="1:28" x14ac:dyDescent="0.25">
      <c r="A63" t="s">
        <v>174</v>
      </c>
      <c r="B63" t="s">
        <v>175</v>
      </c>
      <c r="C63" t="s">
        <v>176</v>
      </c>
      <c r="F63" t="s">
        <v>177</v>
      </c>
      <c r="H63" s="1">
        <v>43937</v>
      </c>
      <c r="I63">
        <v>-50</v>
      </c>
      <c r="J63">
        <v>-24</v>
      </c>
      <c r="K63">
        <v>-49</v>
      </c>
      <c r="L63">
        <v>-50</v>
      </c>
      <c r="M63">
        <v>-46</v>
      </c>
      <c r="N63">
        <v>17</v>
      </c>
      <c r="O63" t="str">
        <f>IF(H63&lt;&gt;"",IF(AND(H63&gt;=VLOOKUP(H63,Semanas!$A$1:$C$33,1),H63&lt;=VLOOKUP(H63,Semanas!$A$1:$C$33,2)),VLOOKUP(H63,Semanas!$A$1:$C$33,3),""),"")</f>
        <v>Semana 16</v>
      </c>
      <c r="R63" t="s">
        <v>29</v>
      </c>
      <c r="S63">
        <v>29</v>
      </c>
      <c r="T63" t="s">
        <v>178</v>
      </c>
      <c r="U63">
        <v>21</v>
      </c>
      <c r="V63" t="str">
        <f t="shared" si="0"/>
        <v>21Semana 29</v>
      </c>
      <c r="W63" s="11">
        <f t="shared" si="7"/>
        <v>-44.428571428571431</v>
      </c>
      <c r="X63" s="11">
        <f t="shared" si="8"/>
        <v>-7.2857142857142856</v>
      </c>
      <c r="Y63" s="11">
        <f t="shared" si="9"/>
        <v>-38.285714285714285</v>
      </c>
      <c r="Z63" s="11">
        <f t="shared" si="10"/>
        <v>-36.142857142857146</v>
      </c>
      <c r="AA63" s="11">
        <f t="shared" si="11"/>
        <v>-29.571428571428573</v>
      </c>
      <c r="AB63" s="11">
        <f t="shared" si="12"/>
        <v>15.142857142857142</v>
      </c>
    </row>
    <row r="64" spans="1:28" x14ac:dyDescent="0.25">
      <c r="A64" t="s">
        <v>174</v>
      </c>
      <c r="B64" t="s">
        <v>175</v>
      </c>
      <c r="C64" t="s">
        <v>176</v>
      </c>
      <c r="F64" t="s">
        <v>177</v>
      </c>
      <c r="H64" s="1">
        <v>43938</v>
      </c>
      <c r="I64">
        <v>-54</v>
      </c>
      <c r="J64">
        <v>-27</v>
      </c>
      <c r="K64">
        <v>-52</v>
      </c>
      <c r="L64">
        <v>-54</v>
      </c>
      <c r="M64">
        <v>-42</v>
      </c>
      <c r="N64">
        <v>20</v>
      </c>
      <c r="O64" t="str">
        <f>IF(H64&lt;&gt;"",IF(AND(H64&gt;=VLOOKUP(H64,Semanas!$A$1:$C$33,1),H64&lt;=VLOOKUP(H64,Semanas!$A$1:$C$33,2)),VLOOKUP(H64,Semanas!$A$1:$C$33,3),""),"")</f>
        <v>Semana 16</v>
      </c>
      <c r="R64" t="s">
        <v>137</v>
      </c>
      <c r="S64">
        <v>30</v>
      </c>
      <c r="T64" t="s">
        <v>178</v>
      </c>
      <c r="U64">
        <v>21</v>
      </c>
      <c r="V64" t="str">
        <f t="shared" si="0"/>
        <v>21Semana 30</v>
      </c>
      <c r="W64" s="11">
        <f t="shared" si="7"/>
        <v>-46.428571428571431</v>
      </c>
      <c r="X64" s="11">
        <f t="shared" si="8"/>
        <v>-10.714285714285714</v>
      </c>
      <c r="Y64" s="11">
        <f t="shared" si="9"/>
        <v>-40.142857142857146</v>
      </c>
      <c r="Z64" s="11">
        <f t="shared" si="10"/>
        <v>-37</v>
      </c>
      <c r="AA64" s="11">
        <f t="shared" si="11"/>
        <v>-30</v>
      </c>
      <c r="AB64" s="11">
        <f t="shared" si="12"/>
        <v>15.428571428571429</v>
      </c>
    </row>
    <row r="65" spans="1:28" x14ac:dyDescent="0.25">
      <c r="A65" t="s">
        <v>174</v>
      </c>
      <c r="B65" t="s">
        <v>175</v>
      </c>
      <c r="C65" t="s">
        <v>176</v>
      </c>
      <c r="F65" t="s">
        <v>177</v>
      </c>
      <c r="H65" s="1">
        <v>43939</v>
      </c>
      <c r="I65">
        <v>-57</v>
      </c>
      <c r="J65">
        <v>-30</v>
      </c>
      <c r="K65">
        <v>-54</v>
      </c>
      <c r="L65">
        <v>-54</v>
      </c>
      <c r="M65">
        <v>-24</v>
      </c>
      <c r="N65">
        <v>14</v>
      </c>
      <c r="O65" t="str">
        <f>IF(H65&lt;&gt;"",IF(AND(H65&gt;=VLOOKUP(H65,Semanas!$A$1:$C$33,1),H65&lt;=VLOOKUP(H65,Semanas!$A$1:$C$33,2)),VLOOKUP(H65,Semanas!$A$1:$C$33,3),""),"")</f>
        <v>Semana 16</v>
      </c>
      <c r="R65" t="s">
        <v>138</v>
      </c>
      <c r="S65">
        <v>31</v>
      </c>
      <c r="T65" t="s">
        <v>178</v>
      </c>
      <c r="U65">
        <v>21</v>
      </c>
      <c r="V65" t="str">
        <f t="shared" si="0"/>
        <v>21Semana 31</v>
      </c>
      <c r="W65" s="11">
        <f t="shared" si="7"/>
        <v>-43.857142857142854</v>
      </c>
      <c r="X65" s="11">
        <f t="shared" si="8"/>
        <v>-9.4285714285714288</v>
      </c>
      <c r="Y65" s="11">
        <f t="shared" si="9"/>
        <v>-39.714285714285715</v>
      </c>
      <c r="Z65" s="11">
        <f t="shared" si="10"/>
        <v>-36.285714285714285</v>
      </c>
      <c r="AA65" s="11">
        <f t="shared" si="11"/>
        <v>-30.285714285714285</v>
      </c>
      <c r="AB65" s="11">
        <f t="shared" si="12"/>
        <v>15.142857142857142</v>
      </c>
    </row>
    <row r="66" spans="1:28" x14ac:dyDescent="0.25">
      <c r="A66" t="s">
        <v>174</v>
      </c>
      <c r="B66" t="s">
        <v>175</v>
      </c>
      <c r="C66" t="s">
        <v>176</v>
      </c>
      <c r="F66" t="s">
        <v>177</v>
      </c>
      <c r="H66" s="1">
        <v>43940</v>
      </c>
      <c r="I66">
        <v>-61</v>
      </c>
      <c r="J66">
        <v>-34</v>
      </c>
      <c r="K66">
        <v>-58</v>
      </c>
      <c r="L66">
        <v>-61</v>
      </c>
      <c r="M66">
        <v>-23</v>
      </c>
      <c r="N66">
        <v>12</v>
      </c>
      <c r="O66" t="str">
        <f>IF(H66&lt;&gt;"",IF(AND(H66&gt;=VLOOKUP(H66,Semanas!$A$1:$C$33,1),H66&lt;=VLOOKUP(H66,Semanas!$A$1:$C$33,2)),VLOOKUP(H66,Semanas!$A$1:$C$33,3),""),"")</f>
        <v>Semana 17</v>
      </c>
      <c r="R66" t="s">
        <v>139</v>
      </c>
      <c r="S66">
        <v>32</v>
      </c>
      <c r="T66" t="s">
        <v>178</v>
      </c>
      <c r="U66">
        <v>21</v>
      </c>
      <c r="V66" t="str">
        <f t="shared" si="0"/>
        <v>21Semana 32</v>
      </c>
      <c r="W66" s="11">
        <f t="shared" si="7"/>
        <v>-40.857142857142854</v>
      </c>
      <c r="X66" s="11">
        <f t="shared" si="8"/>
        <v>-8.5714285714285712</v>
      </c>
      <c r="Y66" s="11">
        <f t="shared" si="9"/>
        <v>-39.428571428571431</v>
      </c>
      <c r="Z66" s="11">
        <f t="shared" si="10"/>
        <v>-36.285714285714285</v>
      </c>
      <c r="AA66" s="11">
        <f t="shared" si="11"/>
        <v>-30.142857142857142</v>
      </c>
      <c r="AB66" s="11">
        <f t="shared" si="12"/>
        <v>14.285714285714286</v>
      </c>
    </row>
    <row r="67" spans="1:28" x14ac:dyDescent="0.25">
      <c r="A67" t="s">
        <v>174</v>
      </c>
      <c r="B67" t="s">
        <v>175</v>
      </c>
      <c r="C67" t="s">
        <v>176</v>
      </c>
      <c r="F67" t="s">
        <v>177</v>
      </c>
      <c r="H67" s="1">
        <v>43941</v>
      </c>
      <c r="I67">
        <v>-52</v>
      </c>
      <c r="J67">
        <v>-28</v>
      </c>
      <c r="K67">
        <v>-50</v>
      </c>
      <c r="L67">
        <v>-49</v>
      </c>
      <c r="M67">
        <v>-42</v>
      </c>
      <c r="N67">
        <v>17</v>
      </c>
      <c r="O67" t="str">
        <f>IF(H67&lt;&gt;"",IF(AND(H67&gt;=VLOOKUP(H67,Semanas!$A$1:$C$33,1),H67&lt;=VLOOKUP(H67,Semanas!$A$1:$C$33,2)),VLOOKUP(H67,Semanas!$A$1:$C$33,3),""),"")</f>
        <v>Semana 17</v>
      </c>
      <c r="R67" t="s">
        <v>140</v>
      </c>
      <c r="S67">
        <v>33</v>
      </c>
      <c r="T67" t="s">
        <v>178</v>
      </c>
      <c r="U67">
        <v>21</v>
      </c>
      <c r="V67" t="str">
        <f t="shared" ref="V67" si="13">U67&amp;R67</f>
        <v>21Semana 33</v>
      </c>
      <c r="W67" s="11">
        <f t="shared" si="7"/>
        <v>-37.714285714285715</v>
      </c>
      <c r="X67" s="11">
        <f t="shared" si="8"/>
        <v>-8.5714285714285712</v>
      </c>
      <c r="Y67" s="11">
        <f t="shared" si="9"/>
        <v>-38.428571428571431</v>
      </c>
      <c r="Z67" s="11">
        <f t="shared" si="10"/>
        <v>-34.714285714285715</v>
      </c>
      <c r="AA67" s="11">
        <f t="shared" si="11"/>
        <v>-28.714285714285715</v>
      </c>
      <c r="AB67" s="11">
        <f t="shared" si="12"/>
        <v>13.714285714285714</v>
      </c>
    </row>
    <row r="68" spans="1:28" x14ac:dyDescent="0.25">
      <c r="A68" t="s">
        <v>174</v>
      </c>
      <c r="B68" t="s">
        <v>175</v>
      </c>
      <c r="C68" t="s">
        <v>176</v>
      </c>
      <c r="F68" t="s">
        <v>177</v>
      </c>
      <c r="H68" s="1">
        <v>43942</v>
      </c>
      <c r="I68">
        <v>-54</v>
      </c>
      <c r="J68">
        <v>-30</v>
      </c>
      <c r="K68">
        <v>-54</v>
      </c>
      <c r="L68">
        <v>-50</v>
      </c>
      <c r="M68">
        <v>-45</v>
      </c>
      <c r="N68">
        <v>16</v>
      </c>
      <c r="O68" t="str">
        <f>IF(H68&lt;&gt;"",IF(AND(H68&gt;=VLOOKUP(H68,Semanas!$A$1:$C$33,1),H68&lt;=VLOOKUP(H68,Semanas!$A$1:$C$33,2)),VLOOKUP(H68,Semanas!$A$1:$C$33,3),""),"")</f>
        <v>Semana 17</v>
      </c>
    </row>
    <row r="69" spans="1:28" x14ac:dyDescent="0.25">
      <c r="A69" t="s">
        <v>174</v>
      </c>
      <c r="B69" t="s">
        <v>175</v>
      </c>
      <c r="C69" t="s">
        <v>176</v>
      </c>
      <c r="F69" t="s">
        <v>177</v>
      </c>
      <c r="H69" s="1">
        <v>43943</v>
      </c>
      <c r="I69">
        <v>-56</v>
      </c>
      <c r="J69">
        <v>-32</v>
      </c>
      <c r="K69">
        <v>-55</v>
      </c>
      <c r="L69">
        <v>-52</v>
      </c>
      <c r="M69">
        <v>-45</v>
      </c>
      <c r="N69">
        <v>17</v>
      </c>
      <c r="O69" t="str">
        <f>IF(H69&lt;&gt;"",IF(AND(H69&gt;=VLOOKUP(H69,Semanas!$A$1:$C$33,1),H69&lt;=VLOOKUP(H69,Semanas!$A$1:$C$33,2)),VLOOKUP(H69,Semanas!$A$1:$C$33,3),""),"")</f>
        <v>Semana 17</v>
      </c>
    </row>
    <row r="70" spans="1:28" x14ac:dyDescent="0.25">
      <c r="A70" t="s">
        <v>174</v>
      </c>
      <c r="B70" t="s">
        <v>175</v>
      </c>
      <c r="C70" t="s">
        <v>176</v>
      </c>
      <c r="F70" t="s">
        <v>177</v>
      </c>
      <c r="H70" s="1">
        <v>43944</v>
      </c>
      <c r="I70">
        <v>-58</v>
      </c>
      <c r="J70">
        <v>-34</v>
      </c>
      <c r="K70">
        <v>-57</v>
      </c>
      <c r="L70">
        <v>-53</v>
      </c>
      <c r="M70">
        <v>-46</v>
      </c>
      <c r="N70">
        <v>18</v>
      </c>
      <c r="O70" t="str">
        <f>IF(H70&lt;&gt;"",IF(AND(H70&gt;=VLOOKUP(H70,Semanas!$A$1:$C$33,1),H70&lt;=VLOOKUP(H70,Semanas!$A$1:$C$33,2)),VLOOKUP(H70,Semanas!$A$1:$C$33,3),""),"")</f>
        <v>Semana 17</v>
      </c>
    </row>
    <row r="71" spans="1:28" x14ac:dyDescent="0.25">
      <c r="A71" t="s">
        <v>174</v>
      </c>
      <c r="B71" t="s">
        <v>175</v>
      </c>
      <c r="C71" t="s">
        <v>176</v>
      </c>
      <c r="F71" t="s">
        <v>177</v>
      </c>
      <c r="H71" s="1">
        <v>43945</v>
      </c>
      <c r="I71">
        <v>-60</v>
      </c>
      <c r="J71">
        <v>-35</v>
      </c>
      <c r="K71">
        <v>-59</v>
      </c>
      <c r="L71">
        <v>-58</v>
      </c>
      <c r="M71">
        <v>-42</v>
      </c>
      <c r="N71">
        <v>20</v>
      </c>
      <c r="O71" t="str">
        <f>IF(H71&lt;&gt;"",IF(AND(H71&gt;=VLOOKUP(H71,Semanas!$A$1:$C$33,1),H71&lt;=VLOOKUP(H71,Semanas!$A$1:$C$33,2)),VLOOKUP(H71,Semanas!$A$1:$C$33,3),""),"")</f>
        <v>Semana 17</v>
      </c>
    </row>
    <row r="72" spans="1:28" x14ac:dyDescent="0.25">
      <c r="A72" t="s">
        <v>174</v>
      </c>
      <c r="B72" t="s">
        <v>175</v>
      </c>
      <c r="C72" t="s">
        <v>176</v>
      </c>
      <c r="F72" t="s">
        <v>177</v>
      </c>
      <c r="H72" s="1">
        <v>43946</v>
      </c>
      <c r="I72">
        <v>-61</v>
      </c>
      <c r="J72">
        <v>-34</v>
      </c>
      <c r="K72">
        <v>-59</v>
      </c>
      <c r="L72">
        <v>-58</v>
      </c>
      <c r="M72">
        <v>-25</v>
      </c>
      <c r="N72">
        <v>15</v>
      </c>
      <c r="O72" t="str">
        <f>IF(H72&lt;&gt;"",IF(AND(H72&gt;=VLOOKUP(H72,Semanas!$A$1:$C$33,1),H72&lt;=VLOOKUP(H72,Semanas!$A$1:$C$33,2)),VLOOKUP(H72,Semanas!$A$1:$C$33,3),""),"")</f>
        <v>Semana 17</v>
      </c>
    </row>
    <row r="73" spans="1:28" x14ac:dyDescent="0.25">
      <c r="A73" t="s">
        <v>174</v>
      </c>
      <c r="B73" t="s">
        <v>175</v>
      </c>
      <c r="C73" t="s">
        <v>176</v>
      </c>
      <c r="F73" t="s">
        <v>177</v>
      </c>
      <c r="H73" s="1">
        <v>43947</v>
      </c>
      <c r="I73">
        <v>-65</v>
      </c>
      <c r="J73">
        <v>-38</v>
      </c>
      <c r="K73">
        <v>-63</v>
      </c>
      <c r="L73">
        <v>-64</v>
      </c>
      <c r="M73">
        <v>-25</v>
      </c>
      <c r="N73">
        <v>13</v>
      </c>
      <c r="O73" t="str">
        <f>IF(H73&lt;&gt;"",IF(AND(H73&gt;=VLOOKUP(H73,Semanas!$A$1:$C$33,1),H73&lt;=VLOOKUP(H73,Semanas!$A$1:$C$33,2)),VLOOKUP(H73,Semanas!$A$1:$C$33,3),""),"")</f>
        <v>Semana 18</v>
      </c>
    </row>
    <row r="74" spans="1:28" x14ac:dyDescent="0.25">
      <c r="A74" t="s">
        <v>174</v>
      </c>
      <c r="B74" t="s">
        <v>175</v>
      </c>
      <c r="C74" t="s">
        <v>176</v>
      </c>
      <c r="F74" t="s">
        <v>177</v>
      </c>
      <c r="H74" s="1">
        <v>43948</v>
      </c>
      <c r="I74">
        <v>-56</v>
      </c>
      <c r="J74">
        <v>-32</v>
      </c>
      <c r="K74">
        <v>-56</v>
      </c>
      <c r="L74">
        <v>-53</v>
      </c>
      <c r="M74">
        <v>-43</v>
      </c>
      <c r="N74">
        <v>18</v>
      </c>
      <c r="O74" t="str">
        <f>IF(H74&lt;&gt;"",IF(AND(H74&gt;=VLOOKUP(H74,Semanas!$A$1:$C$33,1),H74&lt;=VLOOKUP(H74,Semanas!$A$1:$C$33,2)),VLOOKUP(H74,Semanas!$A$1:$C$33,3),""),"")</f>
        <v>Semana 18</v>
      </c>
    </row>
    <row r="75" spans="1:28" x14ac:dyDescent="0.25">
      <c r="A75" t="s">
        <v>174</v>
      </c>
      <c r="B75" t="s">
        <v>175</v>
      </c>
      <c r="C75" t="s">
        <v>176</v>
      </c>
      <c r="F75" t="s">
        <v>177</v>
      </c>
      <c r="H75" s="1">
        <v>43949</v>
      </c>
      <c r="I75">
        <v>-55</v>
      </c>
      <c r="J75">
        <v>-30</v>
      </c>
      <c r="K75">
        <v>-55</v>
      </c>
      <c r="L75">
        <v>-51</v>
      </c>
      <c r="M75">
        <v>-45</v>
      </c>
      <c r="N75">
        <v>12</v>
      </c>
      <c r="O75" t="str">
        <f>IF(H75&lt;&gt;"",IF(AND(H75&gt;=VLOOKUP(H75,Semanas!$A$1:$C$33,1),H75&lt;=VLOOKUP(H75,Semanas!$A$1:$C$33,2)),VLOOKUP(H75,Semanas!$A$1:$C$33,3),""),"")</f>
        <v>Semana 18</v>
      </c>
    </row>
    <row r="76" spans="1:28" x14ac:dyDescent="0.25">
      <c r="A76" t="s">
        <v>174</v>
      </c>
      <c r="B76" t="s">
        <v>175</v>
      </c>
      <c r="C76" t="s">
        <v>176</v>
      </c>
      <c r="F76" t="s">
        <v>177</v>
      </c>
      <c r="H76" s="1">
        <v>43950</v>
      </c>
      <c r="I76">
        <v>-54</v>
      </c>
      <c r="J76">
        <v>-26</v>
      </c>
      <c r="K76">
        <v>-55</v>
      </c>
      <c r="L76">
        <v>-49</v>
      </c>
      <c r="M76">
        <v>-44</v>
      </c>
      <c r="N76">
        <v>17</v>
      </c>
      <c r="O76" t="str">
        <f>IF(H76&lt;&gt;"",IF(AND(H76&gt;=VLOOKUP(H76,Semanas!$A$1:$C$33,1),H76&lt;=VLOOKUP(H76,Semanas!$A$1:$C$33,2)),VLOOKUP(H76,Semanas!$A$1:$C$33,3),""),"")</f>
        <v>Semana 18</v>
      </c>
    </row>
    <row r="77" spans="1:28" x14ac:dyDescent="0.25">
      <c r="A77" t="s">
        <v>174</v>
      </c>
      <c r="B77" t="s">
        <v>175</v>
      </c>
      <c r="C77" t="s">
        <v>176</v>
      </c>
      <c r="F77" t="s">
        <v>177</v>
      </c>
      <c r="H77" s="1">
        <v>43951</v>
      </c>
      <c r="I77">
        <v>-49</v>
      </c>
      <c r="J77">
        <v>-18</v>
      </c>
      <c r="K77">
        <v>-51</v>
      </c>
      <c r="L77">
        <v>-47</v>
      </c>
      <c r="M77">
        <v>-43</v>
      </c>
      <c r="N77">
        <v>16</v>
      </c>
      <c r="O77" t="str">
        <f>IF(H77&lt;&gt;"",IF(AND(H77&gt;=VLOOKUP(H77,Semanas!$A$1:$C$33,1),H77&lt;=VLOOKUP(H77,Semanas!$A$1:$C$33,2)),VLOOKUP(H77,Semanas!$A$1:$C$33,3),""),"")</f>
        <v>Semana 18</v>
      </c>
    </row>
    <row r="78" spans="1:28" x14ac:dyDescent="0.25">
      <c r="A78" t="s">
        <v>174</v>
      </c>
      <c r="B78" t="s">
        <v>175</v>
      </c>
      <c r="C78" t="s">
        <v>176</v>
      </c>
      <c r="F78" t="s">
        <v>177</v>
      </c>
      <c r="H78" s="1">
        <v>43952</v>
      </c>
      <c r="I78">
        <v>-61</v>
      </c>
      <c r="J78">
        <v>-31</v>
      </c>
      <c r="K78">
        <v>-60</v>
      </c>
      <c r="L78">
        <v>-56</v>
      </c>
      <c r="M78">
        <v>-50</v>
      </c>
      <c r="N78">
        <v>21</v>
      </c>
      <c r="O78" t="str">
        <f>IF(H78&lt;&gt;"",IF(AND(H78&gt;=VLOOKUP(H78,Semanas!$A$1:$C$33,1),H78&lt;=VLOOKUP(H78,Semanas!$A$1:$C$33,2)),VLOOKUP(H78,Semanas!$A$1:$C$33,3),""),"")</f>
        <v>Semana 18</v>
      </c>
    </row>
    <row r="79" spans="1:28" x14ac:dyDescent="0.25">
      <c r="A79" t="s">
        <v>174</v>
      </c>
      <c r="B79" t="s">
        <v>175</v>
      </c>
      <c r="C79" t="s">
        <v>176</v>
      </c>
      <c r="F79" t="s">
        <v>177</v>
      </c>
      <c r="H79" s="1">
        <v>43953</v>
      </c>
      <c r="I79">
        <v>-58</v>
      </c>
      <c r="J79">
        <v>-27</v>
      </c>
      <c r="K79">
        <v>-56</v>
      </c>
      <c r="L79">
        <v>-54</v>
      </c>
      <c r="M79">
        <v>-25</v>
      </c>
      <c r="N79">
        <v>14</v>
      </c>
      <c r="O79" t="str">
        <f>IF(H79&lt;&gt;"",IF(AND(H79&gt;=VLOOKUP(H79,Semanas!$A$1:$C$33,1),H79&lt;=VLOOKUP(H79,Semanas!$A$1:$C$33,2)),VLOOKUP(H79,Semanas!$A$1:$C$33,3),""),"")</f>
        <v>Semana 18</v>
      </c>
    </row>
    <row r="80" spans="1:28" x14ac:dyDescent="0.25">
      <c r="A80" t="s">
        <v>174</v>
      </c>
      <c r="B80" t="s">
        <v>175</v>
      </c>
      <c r="C80" t="s">
        <v>176</v>
      </c>
      <c r="F80" t="s">
        <v>177</v>
      </c>
      <c r="H80" s="1">
        <v>43954</v>
      </c>
      <c r="I80">
        <v>-63</v>
      </c>
      <c r="J80">
        <v>-33</v>
      </c>
      <c r="K80">
        <v>-61</v>
      </c>
      <c r="L80">
        <v>-61</v>
      </c>
      <c r="M80">
        <v>-21</v>
      </c>
      <c r="N80">
        <v>12</v>
      </c>
      <c r="O80" t="str">
        <f>IF(H80&lt;&gt;"",IF(AND(H80&gt;=VLOOKUP(H80,Semanas!$A$1:$C$33,1),H80&lt;=VLOOKUP(H80,Semanas!$A$1:$C$33,2)),VLOOKUP(H80,Semanas!$A$1:$C$33,3),""),"")</f>
        <v>Semana 19</v>
      </c>
    </row>
    <row r="81" spans="1:15" x14ac:dyDescent="0.25">
      <c r="A81" t="s">
        <v>174</v>
      </c>
      <c r="B81" t="s">
        <v>175</v>
      </c>
      <c r="C81" t="s">
        <v>176</v>
      </c>
      <c r="F81" t="s">
        <v>177</v>
      </c>
      <c r="H81" s="1">
        <v>43955</v>
      </c>
      <c r="I81">
        <v>-52</v>
      </c>
      <c r="J81">
        <v>-25</v>
      </c>
      <c r="K81">
        <v>-53</v>
      </c>
      <c r="L81">
        <v>-47</v>
      </c>
      <c r="M81">
        <v>-41</v>
      </c>
      <c r="N81">
        <v>17</v>
      </c>
      <c r="O81" t="str">
        <f>IF(H81&lt;&gt;"",IF(AND(H81&gt;=VLOOKUP(H81,Semanas!$A$1:$C$33,1),H81&lt;=VLOOKUP(H81,Semanas!$A$1:$C$33,2)),VLOOKUP(H81,Semanas!$A$1:$C$33,3),""),"")</f>
        <v>Semana 19</v>
      </c>
    </row>
    <row r="82" spans="1:15" x14ac:dyDescent="0.25">
      <c r="A82" t="s">
        <v>174</v>
      </c>
      <c r="B82" t="s">
        <v>175</v>
      </c>
      <c r="C82" t="s">
        <v>176</v>
      </c>
      <c r="F82" t="s">
        <v>177</v>
      </c>
      <c r="H82" s="1">
        <v>43956</v>
      </c>
      <c r="I82">
        <v>-53</v>
      </c>
      <c r="J82">
        <v>-28</v>
      </c>
      <c r="K82">
        <v>-55</v>
      </c>
      <c r="L82">
        <v>-50</v>
      </c>
      <c r="M82">
        <v>-45</v>
      </c>
      <c r="N82">
        <v>17</v>
      </c>
      <c r="O82" t="str">
        <f>IF(H82&lt;&gt;"",IF(AND(H82&gt;=VLOOKUP(H82,Semanas!$A$1:$C$33,1),H82&lt;=VLOOKUP(H82,Semanas!$A$1:$C$33,2)),VLOOKUP(H82,Semanas!$A$1:$C$33,3),""),"")</f>
        <v>Semana 19</v>
      </c>
    </row>
    <row r="83" spans="1:15" x14ac:dyDescent="0.25">
      <c r="A83" t="s">
        <v>174</v>
      </c>
      <c r="B83" t="s">
        <v>175</v>
      </c>
      <c r="C83" t="s">
        <v>176</v>
      </c>
      <c r="F83" t="s">
        <v>177</v>
      </c>
      <c r="H83" s="1">
        <v>43957</v>
      </c>
      <c r="I83">
        <v>-53</v>
      </c>
      <c r="J83">
        <v>-27</v>
      </c>
      <c r="K83">
        <v>-53</v>
      </c>
      <c r="L83">
        <v>-49</v>
      </c>
      <c r="M83">
        <v>-43</v>
      </c>
      <c r="N83">
        <v>17</v>
      </c>
      <c r="O83" t="str">
        <f>IF(H83&lt;&gt;"",IF(AND(H83&gt;=VLOOKUP(H83,Semanas!$A$1:$C$33,1),H83&lt;=VLOOKUP(H83,Semanas!$A$1:$C$33,2)),VLOOKUP(H83,Semanas!$A$1:$C$33,3),""),"")</f>
        <v>Semana 19</v>
      </c>
    </row>
    <row r="84" spans="1:15" x14ac:dyDescent="0.25">
      <c r="A84" t="s">
        <v>174</v>
      </c>
      <c r="B84" t="s">
        <v>175</v>
      </c>
      <c r="C84" t="s">
        <v>176</v>
      </c>
      <c r="F84" t="s">
        <v>177</v>
      </c>
      <c r="H84" s="1">
        <v>43958</v>
      </c>
      <c r="I84">
        <v>-54</v>
      </c>
      <c r="J84">
        <v>-28</v>
      </c>
      <c r="K84">
        <v>-55</v>
      </c>
      <c r="L84">
        <v>-51</v>
      </c>
      <c r="M84">
        <v>-43</v>
      </c>
      <c r="N84">
        <v>18</v>
      </c>
      <c r="O84" t="str">
        <f>IF(H84&lt;&gt;"",IF(AND(H84&gt;=VLOOKUP(H84,Semanas!$A$1:$C$33,1),H84&lt;=VLOOKUP(H84,Semanas!$A$1:$C$33,2)),VLOOKUP(H84,Semanas!$A$1:$C$33,3),""),"")</f>
        <v>Semana 19</v>
      </c>
    </row>
    <row r="85" spans="1:15" x14ac:dyDescent="0.25">
      <c r="A85" t="s">
        <v>174</v>
      </c>
      <c r="B85" t="s">
        <v>175</v>
      </c>
      <c r="C85" t="s">
        <v>176</v>
      </c>
      <c r="F85" t="s">
        <v>177</v>
      </c>
      <c r="H85" s="1">
        <v>43959</v>
      </c>
      <c r="I85">
        <v>-55</v>
      </c>
      <c r="J85">
        <v>-26</v>
      </c>
      <c r="K85">
        <v>-56</v>
      </c>
      <c r="L85">
        <v>-52</v>
      </c>
      <c r="M85">
        <v>-38</v>
      </c>
      <c r="N85">
        <v>19</v>
      </c>
      <c r="O85" t="str">
        <f>IF(H85&lt;&gt;"",IF(AND(H85&gt;=VLOOKUP(H85,Semanas!$A$1:$C$33,1),H85&lt;=VLOOKUP(H85,Semanas!$A$1:$C$33,2)),VLOOKUP(H85,Semanas!$A$1:$C$33,3),""),"")</f>
        <v>Semana 19</v>
      </c>
    </row>
    <row r="86" spans="1:15" x14ac:dyDescent="0.25">
      <c r="A86" t="s">
        <v>174</v>
      </c>
      <c r="B86" t="s">
        <v>175</v>
      </c>
      <c r="C86" t="s">
        <v>176</v>
      </c>
      <c r="F86" t="s">
        <v>177</v>
      </c>
      <c r="H86" s="1">
        <v>43960</v>
      </c>
      <c r="I86">
        <v>-54</v>
      </c>
      <c r="J86">
        <v>-20</v>
      </c>
      <c r="K86">
        <v>-52</v>
      </c>
      <c r="L86">
        <v>-50</v>
      </c>
      <c r="M86">
        <v>-18</v>
      </c>
      <c r="N86">
        <v>14</v>
      </c>
      <c r="O86" t="str">
        <f>IF(H86&lt;&gt;"",IF(AND(H86&gt;=VLOOKUP(H86,Semanas!$A$1:$C$33,1),H86&lt;=VLOOKUP(H86,Semanas!$A$1:$C$33,2)),VLOOKUP(H86,Semanas!$A$1:$C$33,3),""),"")</f>
        <v>Semana 19</v>
      </c>
    </row>
    <row r="87" spans="1:15" x14ac:dyDescent="0.25">
      <c r="A87" t="s">
        <v>174</v>
      </c>
      <c r="B87" t="s">
        <v>175</v>
      </c>
      <c r="C87" t="s">
        <v>176</v>
      </c>
      <c r="F87" t="s">
        <v>177</v>
      </c>
      <c r="H87" s="1">
        <v>43961</v>
      </c>
      <c r="I87">
        <v>-53</v>
      </c>
      <c r="J87">
        <v>-22</v>
      </c>
      <c r="K87">
        <v>-52</v>
      </c>
      <c r="L87">
        <v>-57</v>
      </c>
      <c r="M87">
        <v>-9</v>
      </c>
      <c r="N87">
        <v>9</v>
      </c>
      <c r="O87" t="str">
        <f>IF(H87&lt;&gt;"",IF(AND(H87&gt;=VLOOKUP(H87,Semanas!$A$1:$C$33,1),H87&lt;=VLOOKUP(H87,Semanas!$A$1:$C$33,2)),VLOOKUP(H87,Semanas!$A$1:$C$33,3),""),"")</f>
        <v>Semana 20</v>
      </c>
    </row>
    <row r="88" spans="1:15" x14ac:dyDescent="0.25">
      <c r="A88" t="s">
        <v>174</v>
      </c>
      <c r="B88" t="s">
        <v>175</v>
      </c>
      <c r="C88" t="s">
        <v>176</v>
      </c>
      <c r="F88" t="s">
        <v>177</v>
      </c>
      <c r="H88" s="1">
        <v>43962</v>
      </c>
      <c r="I88">
        <v>-54</v>
      </c>
      <c r="J88">
        <v>-29</v>
      </c>
      <c r="K88">
        <v>-54</v>
      </c>
      <c r="L88">
        <v>-49</v>
      </c>
      <c r="M88">
        <v>-40</v>
      </c>
      <c r="N88">
        <v>17</v>
      </c>
      <c r="O88" t="str">
        <f>IF(H88&lt;&gt;"",IF(AND(H88&gt;=VLOOKUP(H88,Semanas!$A$1:$C$33,1),H88&lt;=VLOOKUP(H88,Semanas!$A$1:$C$33,2)),VLOOKUP(H88,Semanas!$A$1:$C$33,3),""),"")</f>
        <v>Semana 20</v>
      </c>
    </row>
    <row r="89" spans="1:15" x14ac:dyDescent="0.25">
      <c r="A89" t="s">
        <v>174</v>
      </c>
      <c r="B89" t="s">
        <v>175</v>
      </c>
      <c r="C89" t="s">
        <v>176</v>
      </c>
      <c r="F89" t="s">
        <v>177</v>
      </c>
      <c r="H89" s="1">
        <v>43963</v>
      </c>
      <c r="I89">
        <v>-53</v>
      </c>
      <c r="J89">
        <v>-28</v>
      </c>
      <c r="K89">
        <v>-55</v>
      </c>
      <c r="L89">
        <v>-49</v>
      </c>
      <c r="M89">
        <v>-42</v>
      </c>
      <c r="N89">
        <v>17</v>
      </c>
      <c r="O89" t="str">
        <f>IF(H89&lt;&gt;"",IF(AND(H89&gt;=VLOOKUP(H89,Semanas!$A$1:$C$33,1),H89&lt;=VLOOKUP(H89,Semanas!$A$1:$C$33,2)),VLOOKUP(H89,Semanas!$A$1:$C$33,3),""),"")</f>
        <v>Semana 20</v>
      </c>
    </row>
    <row r="90" spans="1:15" x14ac:dyDescent="0.25">
      <c r="A90" t="s">
        <v>174</v>
      </c>
      <c r="B90" t="s">
        <v>175</v>
      </c>
      <c r="C90" t="s">
        <v>176</v>
      </c>
      <c r="F90" t="s">
        <v>177</v>
      </c>
      <c r="H90" s="1">
        <v>43964</v>
      </c>
      <c r="I90">
        <v>-52</v>
      </c>
      <c r="J90">
        <v>-26</v>
      </c>
      <c r="K90">
        <v>-53</v>
      </c>
      <c r="L90">
        <v>-48</v>
      </c>
      <c r="M90">
        <v>-42</v>
      </c>
      <c r="N90">
        <v>17</v>
      </c>
      <c r="O90" t="str">
        <f>IF(H90&lt;&gt;"",IF(AND(H90&gt;=VLOOKUP(H90,Semanas!$A$1:$C$33,1),H90&lt;=VLOOKUP(H90,Semanas!$A$1:$C$33,2)),VLOOKUP(H90,Semanas!$A$1:$C$33,3),""),"")</f>
        <v>Semana 20</v>
      </c>
    </row>
    <row r="91" spans="1:15" x14ac:dyDescent="0.25">
      <c r="A91" t="s">
        <v>174</v>
      </c>
      <c r="B91" t="s">
        <v>175</v>
      </c>
      <c r="C91" t="s">
        <v>176</v>
      </c>
      <c r="F91" t="s">
        <v>177</v>
      </c>
      <c r="H91" s="1">
        <v>43965</v>
      </c>
      <c r="I91">
        <v>-52</v>
      </c>
      <c r="J91">
        <v>-25</v>
      </c>
      <c r="K91">
        <v>-53</v>
      </c>
      <c r="L91">
        <v>-49</v>
      </c>
      <c r="M91">
        <v>-42</v>
      </c>
      <c r="N91">
        <v>15</v>
      </c>
      <c r="O91" t="str">
        <f>IF(H91&lt;&gt;"",IF(AND(H91&gt;=VLOOKUP(H91,Semanas!$A$1:$C$33,1),H91&lt;=VLOOKUP(H91,Semanas!$A$1:$C$33,2)),VLOOKUP(H91,Semanas!$A$1:$C$33,3),""),"")</f>
        <v>Semana 20</v>
      </c>
    </row>
    <row r="92" spans="1:15" x14ac:dyDescent="0.25">
      <c r="A92" t="s">
        <v>174</v>
      </c>
      <c r="B92" t="s">
        <v>175</v>
      </c>
      <c r="C92" t="s">
        <v>176</v>
      </c>
      <c r="F92" t="s">
        <v>177</v>
      </c>
      <c r="H92" s="1">
        <v>43966</v>
      </c>
      <c r="I92">
        <v>-51</v>
      </c>
      <c r="J92">
        <v>-20</v>
      </c>
      <c r="K92">
        <v>-50</v>
      </c>
      <c r="L92">
        <v>-49</v>
      </c>
      <c r="M92">
        <v>-36</v>
      </c>
      <c r="N92">
        <v>17</v>
      </c>
      <c r="O92" t="str">
        <f>IF(H92&lt;&gt;"",IF(AND(H92&gt;=VLOOKUP(H92,Semanas!$A$1:$C$33,1),H92&lt;=VLOOKUP(H92,Semanas!$A$1:$C$33,2)),VLOOKUP(H92,Semanas!$A$1:$C$33,3),""),"")</f>
        <v>Semana 20</v>
      </c>
    </row>
    <row r="93" spans="1:15" x14ac:dyDescent="0.25">
      <c r="A93" t="s">
        <v>174</v>
      </c>
      <c r="B93" t="s">
        <v>175</v>
      </c>
      <c r="C93" t="s">
        <v>176</v>
      </c>
      <c r="F93" t="s">
        <v>177</v>
      </c>
      <c r="H93" s="1">
        <v>43967</v>
      </c>
      <c r="I93">
        <v>-53</v>
      </c>
      <c r="J93">
        <v>-20</v>
      </c>
      <c r="K93">
        <v>-51</v>
      </c>
      <c r="L93">
        <v>-50</v>
      </c>
      <c r="M93">
        <v>-18</v>
      </c>
      <c r="N93">
        <v>13</v>
      </c>
      <c r="O93" t="str">
        <f>IF(H93&lt;&gt;"",IF(AND(H93&gt;=VLOOKUP(H93,Semanas!$A$1:$C$33,1),H93&lt;=VLOOKUP(H93,Semanas!$A$1:$C$33,2)),VLOOKUP(H93,Semanas!$A$1:$C$33,3),""),"")</f>
        <v>Semana 20</v>
      </c>
    </row>
    <row r="94" spans="1:15" x14ac:dyDescent="0.25">
      <c r="A94" t="s">
        <v>174</v>
      </c>
      <c r="B94" t="s">
        <v>175</v>
      </c>
      <c r="C94" t="s">
        <v>176</v>
      </c>
      <c r="F94" t="s">
        <v>177</v>
      </c>
      <c r="H94" s="1">
        <v>43968</v>
      </c>
      <c r="I94">
        <v>-59</v>
      </c>
      <c r="J94">
        <v>-28</v>
      </c>
      <c r="K94">
        <v>-57</v>
      </c>
      <c r="L94">
        <v>-59</v>
      </c>
      <c r="M94">
        <v>-17</v>
      </c>
      <c r="N94">
        <v>11</v>
      </c>
      <c r="O94" t="str">
        <f>IF(H94&lt;&gt;"",IF(AND(H94&gt;=VLOOKUP(H94,Semanas!$A$1:$C$33,1),H94&lt;=VLOOKUP(H94,Semanas!$A$1:$C$33,2)),VLOOKUP(H94,Semanas!$A$1:$C$33,3),""),"")</f>
        <v>Semana 21</v>
      </c>
    </row>
    <row r="95" spans="1:15" x14ac:dyDescent="0.25">
      <c r="A95" t="s">
        <v>174</v>
      </c>
      <c r="B95" t="s">
        <v>175</v>
      </c>
      <c r="C95" t="s">
        <v>176</v>
      </c>
      <c r="F95" t="s">
        <v>177</v>
      </c>
      <c r="H95" s="1">
        <v>43969</v>
      </c>
      <c r="I95">
        <v>-48</v>
      </c>
      <c r="J95">
        <v>-20</v>
      </c>
      <c r="K95">
        <v>-50</v>
      </c>
      <c r="L95">
        <v>-46</v>
      </c>
      <c r="M95">
        <v>-38</v>
      </c>
      <c r="N95">
        <v>16</v>
      </c>
      <c r="O95" t="str">
        <f>IF(H95&lt;&gt;"",IF(AND(H95&gt;=VLOOKUP(H95,Semanas!$A$1:$C$33,1),H95&lt;=VLOOKUP(H95,Semanas!$A$1:$C$33,2)),VLOOKUP(H95,Semanas!$A$1:$C$33,3),""),"")</f>
        <v>Semana 21</v>
      </c>
    </row>
    <row r="96" spans="1:15" x14ac:dyDescent="0.25">
      <c r="A96" t="s">
        <v>174</v>
      </c>
      <c r="B96" t="s">
        <v>175</v>
      </c>
      <c r="C96" t="s">
        <v>176</v>
      </c>
      <c r="F96" t="s">
        <v>177</v>
      </c>
      <c r="H96" s="1">
        <v>43970</v>
      </c>
      <c r="I96">
        <v>-51</v>
      </c>
      <c r="J96">
        <v>-26</v>
      </c>
      <c r="K96">
        <v>-51</v>
      </c>
      <c r="L96">
        <v>-46</v>
      </c>
      <c r="M96">
        <v>-41</v>
      </c>
      <c r="N96">
        <v>16</v>
      </c>
      <c r="O96" t="str">
        <f>IF(H96&lt;&gt;"",IF(AND(H96&gt;=VLOOKUP(H96,Semanas!$A$1:$C$33,1),H96&lt;=VLOOKUP(H96,Semanas!$A$1:$C$33,2)),VLOOKUP(H96,Semanas!$A$1:$C$33,3),""),"")</f>
        <v>Semana 21</v>
      </c>
    </row>
    <row r="97" spans="1:15" x14ac:dyDescent="0.25">
      <c r="A97" t="s">
        <v>174</v>
      </c>
      <c r="B97" t="s">
        <v>175</v>
      </c>
      <c r="C97" t="s">
        <v>176</v>
      </c>
      <c r="F97" t="s">
        <v>177</v>
      </c>
      <c r="H97" s="1">
        <v>43971</v>
      </c>
      <c r="I97">
        <v>-53</v>
      </c>
      <c r="J97">
        <v>-34</v>
      </c>
      <c r="K97">
        <v>-51</v>
      </c>
      <c r="L97">
        <v>-44</v>
      </c>
      <c r="M97">
        <v>-41</v>
      </c>
      <c r="N97">
        <v>17</v>
      </c>
      <c r="O97" t="str">
        <f>IF(H97&lt;&gt;"",IF(AND(H97&gt;=VLOOKUP(H97,Semanas!$A$1:$C$33,1),H97&lt;=VLOOKUP(H97,Semanas!$A$1:$C$33,2)),VLOOKUP(H97,Semanas!$A$1:$C$33,3),""),"")</f>
        <v>Semana 21</v>
      </c>
    </row>
    <row r="98" spans="1:15" x14ac:dyDescent="0.25">
      <c r="A98" t="s">
        <v>174</v>
      </c>
      <c r="B98" t="s">
        <v>175</v>
      </c>
      <c r="C98" t="s">
        <v>176</v>
      </c>
      <c r="F98" t="s">
        <v>177</v>
      </c>
      <c r="H98" s="1">
        <v>43972</v>
      </c>
      <c r="I98">
        <v>-55</v>
      </c>
      <c r="J98">
        <v>-37</v>
      </c>
      <c r="K98">
        <v>-53</v>
      </c>
      <c r="L98">
        <v>-48</v>
      </c>
      <c r="M98">
        <v>-43</v>
      </c>
      <c r="N98">
        <v>18</v>
      </c>
      <c r="O98" t="str">
        <f>IF(H98&lt;&gt;"",IF(AND(H98&gt;=VLOOKUP(H98,Semanas!$A$1:$C$33,1),H98&lt;=VLOOKUP(H98,Semanas!$A$1:$C$33,2)),VLOOKUP(H98,Semanas!$A$1:$C$33,3),""),"")</f>
        <v>Semana 21</v>
      </c>
    </row>
    <row r="99" spans="1:15" x14ac:dyDescent="0.25">
      <c r="A99" t="s">
        <v>174</v>
      </c>
      <c r="B99" t="s">
        <v>175</v>
      </c>
      <c r="C99" t="s">
        <v>176</v>
      </c>
      <c r="F99" t="s">
        <v>177</v>
      </c>
      <c r="H99" s="1">
        <v>43973</v>
      </c>
      <c r="I99">
        <v>-57</v>
      </c>
      <c r="J99">
        <v>-36</v>
      </c>
      <c r="K99">
        <v>-53</v>
      </c>
      <c r="L99">
        <v>-51</v>
      </c>
      <c r="M99">
        <v>-37</v>
      </c>
      <c r="N99">
        <v>19</v>
      </c>
      <c r="O99" t="str">
        <f>IF(H99&lt;&gt;"",IF(AND(H99&gt;=VLOOKUP(H99,Semanas!$A$1:$C$33,1),H99&lt;=VLOOKUP(H99,Semanas!$A$1:$C$33,2)),VLOOKUP(H99,Semanas!$A$1:$C$33,3),""),"")</f>
        <v>Semana 21</v>
      </c>
    </row>
    <row r="100" spans="1:15" x14ac:dyDescent="0.25">
      <c r="A100" t="s">
        <v>174</v>
      </c>
      <c r="B100" t="s">
        <v>175</v>
      </c>
      <c r="C100" t="s">
        <v>176</v>
      </c>
      <c r="F100" t="s">
        <v>177</v>
      </c>
      <c r="H100" s="1">
        <v>43974</v>
      </c>
      <c r="I100">
        <v>-59</v>
      </c>
      <c r="J100">
        <v>-36</v>
      </c>
      <c r="K100">
        <v>-54</v>
      </c>
      <c r="L100">
        <v>-51</v>
      </c>
      <c r="M100">
        <v>-18</v>
      </c>
      <c r="N100">
        <v>14</v>
      </c>
      <c r="O100" t="str">
        <f>IF(H100&lt;&gt;"",IF(AND(H100&gt;=VLOOKUP(H100,Semanas!$A$1:$C$33,1),H100&lt;=VLOOKUP(H100,Semanas!$A$1:$C$33,2)),VLOOKUP(H100,Semanas!$A$1:$C$33,3),""),"")</f>
        <v>Semana 21</v>
      </c>
    </row>
    <row r="101" spans="1:15" x14ac:dyDescent="0.25">
      <c r="A101" t="s">
        <v>174</v>
      </c>
      <c r="B101" t="s">
        <v>175</v>
      </c>
      <c r="C101" t="s">
        <v>176</v>
      </c>
      <c r="F101" t="s">
        <v>177</v>
      </c>
      <c r="H101" s="1">
        <v>43975</v>
      </c>
      <c r="I101">
        <v>-62</v>
      </c>
      <c r="J101">
        <v>-41</v>
      </c>
      <c r="K101">
        <v>-56</v>
      </c>
      <c r="L101">
        <v>-58</v>
      </c>
      <c r="M101">
        <v>-17</v>
      </c>
      <c r="N101">
        <v>12</v>
      </c>
      <c r="O101" t="str">
        <f>IF(H101&lt;&gt;"",IF(AND(H101&gt;=VLOOKUP(H101,Semanas!$A$1:$C$33,1),H101&lt;=VLOOKUP(H101,Semanas!$A$1:$C$33,2)),VLOOKUP(H101,Semanas!$A$1:$C$33,3),""),"")</f>
        <v>Semana 22</v>
      </c>
    </row>
    <row r="102" spans="1:15" x14ac:dyDescent="0.25">
      <c r="A102" t="s">
        <v>174</v>
      </c>
      <c r="B102" t="s">
        <v>175</v>
      </c>
      <c r="C102" t="s">
        <v>176</v>
      </c>
      <c r="F102" t="s">
        <v>177</v>
      </c>
      <c r="H102" s="1">
        <v>43976</v>
      </c>
      <c r="I102">
        <v>-53</v>
      </c>
      <c r="J102">
        <v>-35</v>
      </c>
      <c r="K102">
        <v>-51</v>
      </c>
      <c r="L102">
        <v>-47</v>
      </c>
      <c r="M102">
        <v>-40</v>
      </c>
      <c r="N102">
        <v>18</v>
      </c>
      <c r="O102" t="str">
        <f>IF(H102&lt;&gt;"",IF(AND(H102&gt;=VLOOKUP(H102,Semanas!$A$1:$C$33,1),H102&lt;=VLOOKUP(H102,Semanas!$A$1:$C$33,2)),VLOOKUP(H102,Semanas!$A$1:$C$33,3),""),"")</f>
        <v>Semana 22</v>
      </c>
    </row>
    <row r="103" spans="1:15" x14ac:dyDescent="0.25">
      <c r="A103" t="s">
        <v>174</v>
      </c>
      <c r="B103" t="s">
        <v>175</v>
      </c>
      <c r="C103" t="s">
        <v>176</v>
      </c>
      <c r="F103" t="s">
        <v>177</v>
      </c>
      <c r="H103" s="1">
        <v>43977</v>
      </c>
      <c r="I103">
        <v>-55</v>
      </c>
      <c r="J103">
        <v>-37</v>
      </c>
      <c r="K103">
        <v>-53</v>
      </c>
      <c r="L103">
        <v>-49</v>
      </c>
      <c r="M103">
        <v>-41</v>
      </c>
      <c r="N103">
        <v>17</v>
      </c>
      <c r="O103" t="str">
        <f>IF(H103&lt;&gt;"",IF(AND(H103&gt;=VLOOKUP(H103,Semanas!$A$1:$C$33,1),H103&lt;=VLOOKUP(H103,Semanas!$A$1:$C$33,2)),VLOOKUP(H103,Semanas!$A$1:$C$33,3),""),"")</f>
        <v>Semana 22</v>
      </c>
    </row>
    <row r="104" spans="1:15" x14ac:dyDescent="0.25">
      <c r="A104" t="s">
        <v>174</v>
      </c>
      <c r="B104" t="s">
        <v>175</v>
      </c>
      <c r="C104" t="s">
        <v>176</v>
      </c>
      <c r="F104" t="s">
        <v>177</v>
      </c>
      <c r="H104" s="1">
        <v>43978</v>
      </c>
      <c r="I104">
        <v>-55</v>
      </c>
      <c r="J104">
        <v>-38</v>
      </c>
      <c r="K104">
        <v>-54</v>
      </c>
      <c r="L104">
        <v>-47</v>
      </c>
      <c r="M104">
        <v>-41</v>
      </c>
      <c r="N104">
        <v>18</v>
      </c>
      <c r="O104" t="str">
        <f>IF(H104&lt;&gt;"",IF(AND(H104&gt;=VLOOKUP(H104,Semanas!$A$1:$C$33,1),H104&lt;=VLOOKUP(H104,Semanas!$A$1:$C$33,2)),VLOOKUP(H104,Semanas!$A$1:$C$33,3),""),"")</f>
        <v>Semana 22</v>
      </c>
    </row>
    <row r="105" spans="1:15" x14ac:dyDescent="0.25">
      <c r="A105" t="s">
        <v>174</v>
      </c>
      <c r="B105" t="s">
        <v>175</v>
      </c>
      <c r="C105" t="s">
        <v>176</v>
      </c>
      <c r="F105" t="s">
        <v>177</v>
      </c>
      <c r="H105" s="1">
        <v>43979</v>
      </c>
      <c r="I105">
        <v>-56</v>
      </c>
      <c r="J105">
        <v>-37</v>
      </c>
      <c r="K105">
        <v>-54</v>
      </c>
      <c r="L105">
        <v>-50</v>
      </c>
      <c r="M105">
        <v>-41</v>
      </c>
      <c r="N105">
        <v>18</v>
      </c>
      <c r="O105" t="str">
        <f>IF(H105&lt;&gt;"",IF(AND(H105&gt;=VLOOKUP(H105,Semanas!$A$1:$C$33,1),H105&lt;=VLOOKUP(H105,Semanas!$A$1:$C$33,2)),VLOOKUP(H105,Semanas!$A$1:$C$33,3),""),"")</f>
        <v>Semana 22</v>
      </c>
    </row>
    <row r="106" spans="1:15" x14ac:dyDescent="0.25">
      <c r="A106" t="s">
        <v>174</v>
      </c>
      <c r="B106" t="s">
        <v>175</v>
      </c>
      <c r="C106" t="s">
        <v>176</v>
      </c>
      <c r="F106" t="s">
        <v>177</v>
      </c>
      <c r="H106" s="1">
        <v>43980</v>
      </c>
      <c r="I106">
        <v>-56</v>
      </c>
      <c r="J106">
        <v>-33</v>
      </c>
      <c r="K106">
        <v>-54</v>
      </c>
      <c r="L106">
        <v>-49</v>
      </c>
      <c r="M106">
        <v>-36</v>
      </c>
      <c r="N106">
        <v>20</v>
      </c>
      <c r="O106" t="str">
        <f>IF(H106&lt;&gt;"",IF(AND(H106&gt;=VLOOKUP(H106,Semanas!$A$1:$C$33,1),H106&lt;=VLOOKUP(H106,Semanas!$A$1:$C$33,2)),VLOOKUP(H106,Semanas!$A$1:$C$33,3),""),"")</f>
        <v>Semana 22</v>
      </c>
    </row>
    <row r="107" spans="1:15" x14ac:dyDescent="0.25">
      <c r="A107" t="s">
        <v>174</v>
      </c>
      <c r="B107" t="s">
        <v>175</v>
      </c>
      <c r="C107" t="s">
        <v>176</v>
      </c>
      <c r="F107" t="s">
        <v>177</v>
      </c>
      <c r="H107" s="1">
        <v>43981</v>
      </c>
      <c r="I107">
        <v>-56</v>
      </c>
      <c r="J107">
        <v>-31</v>
      </c>
      <c r="K107">
        <v>-52</v>
      </c>
      <c r="L107">
        <v>-48</v>
      </c>
      <c r="M107">
        <v>-14</v>
      </c>
      <c r="N107">
        <v>14</v>
      </c>
      <c r="O107" t="str">
        <f>IF(H107&lt;&gt;"",IF(AND(H107&gt;=VLOOKUP(H107,Semanas!$A$1:$C$33,1),H107&lt;=VLOOKUP(H107,Semanas!$A$1:$C$33,2)),VLOOKUP(H107,Semanas!$A$1:$C$33,3),""),"")</f>
        <v>Semana 22</v>
      </c>
    </row>
    <row r="108" spans="1:15" x14ac:dyDescent="0.25">
      <c r="A108" t="s">
        <v>174</v>
      </c>
      <c r="B108" t="s">
        <v>175</v>
      </c>
      <c r="C108" t="s">
        <v>176</v>
      </c>
      <c r="F108" t="s">
        <v>177</v>
      </c>
      <c r="H108" s="1">
        <v>43982</v>
      </c>
      <c r="I108">
        <v>-60</v>
      </c>
      <c r="J108">
        <v>-36</v>
      </c>
      <c r="K108">
        <v>-56</v>
      </c>
      <c r="L108">
        <v>-56</v>
      </c>
      <c r="M108">
        <v>-10</v>
      </c>
      <c r="N108">
        <v>12</v>
      </c>
      <c r="O108" t="str">
        <f>IF(H108&lt;&gt;"",IF(AND(H108&gt;=VLOOKUP(H108,Semanas!$A$1:$C$33,1),H108&lt;=VLOOKUP(H108,Semanas!$A$1:$C$33,2)),VLOOKUP(H108,Semanas!$A$1:$C$33,3),""),"")</f>
        <v>Semana 23</v>
      </c>
    </row>
    <row r="109" spans="1:15" x14ac:dyDescent="0.25">
      <c r="A109" t="s">
        <v>174</v>
      </c>
      <c r="B109" t="s">
        <v>175</v>
      </c>
      <c r="C109" t="s">
        <v>176</v>
      </c>
      <c r="F109" t="s">
        <v>177</v>
      </c>
      <c r="H109" s="1">
        <v>43983</v>
      </c>
      <c r="I109">
        <v>-51</v>
      </c>
      <c r="J109">
        <v>-30</v>
      </c>
      <c r="K109">
        <v>-50</v>
      </c>
      <c r="L109">
        <v>-44</v>
      </c>
      <c r="M109">
        <v>-36</v>
      </c>
      <c r="N109">
        <v>17</v>
      </c>
      <c r="O109" t="str">
        <f>IF(H109&lt;&gt;"",IF(AND(H109&gt;=VLOOKUP(H109,Semanas!$A$1:$C$33,1),H109&lt;=VLOOKUP(H109,Semanas!$A$1:$C$33,2)),VLOOKUP(H109,Semanas!$A$1:$C$33,3),""),"")</f>
        <v>Semana 23</v>
      </c>
    </row>
    <row r="110" spans="1:15" x14ac:dyDescent="0.25">
      <c r="A110" t="s">
        <v>174</v>
      </c>
      <c r="B110" t="s">
        <v>175</v>
      </c>
      <c r="C110" t="s">
        <v>176</v>
      </c>
      <c r="F110" t="s">
        <v>177</v>
      </c>
      <c r="H110" s="1">
        <v>43984</v>
      </c>
      <c r="I110">
        <v>-53</v>
      </c>
      <c r="J110">
        <v>-33</v>
      </c>
      <c r="K110">
        <v>-52</v>
      </c>
      <c r="L110">
        <v>-45</v>
      </c>
      <c r="M110">
        <v>-39</v>
      </c>
      <c r="N110">
        <v>17</v>
      </c>
      <c r="O110" t="str">
        <f>IF(H110&lt;&gt;"",IF(AND(H110&gt;=VLOOKUP(H110,Semanas!$A$1:$C$33,1),H110&lt;=VLOOKUP(H110,Semanas!$A$1:$C$33,2)),VLOOKUP(H110,Semanas!$A$1:$C$33,3),""),"")</f>
        <v>Semana 23</v>
      </c>
    </row>
    <row r="111" spans="1:15" x14ac:dyDescent="0.25">
      <c r="A111" t="s">
        <v>174</v>
      </c>
      <c r="B111" t="s">
        <v>175</v>
      </c>
      <c r="C111" t="s">
        <v>176</v>
      </c>
      <c r="F111" t="s">
        <v>177</v>
      </c>
      <c r="H111" s="1">
        <v>43985</v>
      </c>
      <c r="I111">
        <v>-53</v>
      </c>
      <c r="J111">
        <v>-34</v>
      </c>
      <c r="K111">
        <v>-53</v>
      </c>
      <c r="L111">
        <v>-44</v>
      </c>
      <c r="M111">
        <v>-39</v>
      </c>
      <c r="N111">
        <v>18</v>
      </c>
      <c r="O111" t="str">
        <f>IF(H111&lt;&gt;"",IF(AND(H111&gt;=VLOOKUP(H111,Semanas!$A$1:$C$33,1),H111&lt;=VLOOKUP(H111,Semanas!$A$1:$C$33,2)),VLOOKUP(H111,Semanas!$A$1:$C$33,3),""),"")</f>
        <v>Semana 23</v>
      </c>
    </row>
    <row r="112" spans="1:15" x14ac:dyDescent="0.25">
      <c r="A112" t="s">
        <v>174</v>
      </c>
      <c r="B112" t="s">
        <v>175</v>
      </c>
      <c r="C112" t="s">
        <v>176</v>
      </c>
      <c r="F112" t="s">
        <v>177</v>
      </c>
      <c r="H112" s="1">
        <v>43986</v>
      </c>
      <c r="I112">
        <v>-54</v>
      </c>
      <c r="J112">
        <v>-35</v>
      </c>
      <c r="K112">
        <v>-55</v>
      </c>
      <c r="L112">
        <v>-47</v>
      </c>
      <c r="M112">
        <v>-40</v>
      </c>
      <c r="N112">
        <v>18</v>
      </c>
      <c r="O112" t="str">
        <f>IF(H112&lt;&gt;"",IF(AND(H112&gt;=VLOOKUP(H112,Semanas!$A$1:$C$33,1),H112&lt;=VLOOKUP(H112,Semanas!$A$1:$C$33,2)),VLOOKUP(H112,Semanas!$A$1:$C$33,3),""),"")</f>
        <v>Semana 23</v>
      </c>
    </row>
    <row r="113" spans="1:15" x14ac:dyDescent="0.25">
      <c r="A113" t="s">
        <v>174</v>
      </c>
      <c r="B113" t="s">
        <v>175</v>
      </c>
      <c r="C113" t="s">
        <v>176</v>
      </c>
      <c r="F113" t="s">
        <v>177</v>
      </c>
      <c r="H113" s="1">
        <v>43987</v>
      </c>
      <c r="I113">
        <v>-57</v>
      </c>
      <c r="J113">
        <v>-34</v>
      </c>
      <c r="K113">
        <v>-56</v>
      </c>
      <c r="L113">
        <v>-50</v>
      </c>
      <c r="M113">
        <v>-36</v>
      </c>
      <c r="N113">
        <v>20</v>
      </c>
      <c r="O113" t="str">
        <f>IF(H113&lt;&gt;"",IF(AND(H113&gt;=VLOOKUP(H113,Semanas!$A$1:$C$33,1),H113&lt;=VLOOKUP(H113,Semanas!$A$1:$C$33,2)),VLOOKUP(H113,Semanas!$A$1:$C$33,3),""),"")</f>
        <v>Semana 23</v>
      </c>
    </row>
    <row r="114" spans="1:15" x14ac:dyDescent="0.25">
      <c r="A114" t="s">
        <v>174</v>
      </c>
      <c r="B114" t="s">
        <v>175</v>
      </c>
      <c r="C114" t="s">
        <v>176</v>
      </c>
      <c r="F114" t="s">
        <v>177</v>
      </c>
      <c r="H114" s="1">
        <v>43988</v>
      </c>
      <c r="I114">
        <v>-59</v>
      </c>
      <c r="J114">
        <v>-38</v>
      </c>
      <c r="K114">
        <v>-58</v>
      </c>
      <c r="L114">
        <v>-52</v>
      </c>
      <c r="M114">
        <v>-17</v>
      </c>
      <c r="N114">
        <v>16</v>
      </c>
      <c r="O114" t="str">
        <f>IF(H114&lt;&gt;"",IF(AND(H114&gt;=VLOOKUP(H114,Semanas!$A$1:$C$33,1),H114&lt;=VLOOKUP(H114,Semanas!$A$1:$C$33,2)),VLOOKUP(H114,Semanas!$A$1:$C$33,3),""),"")</f>
        <v>Semana 23</v>
      </c>
    </row>
    <row r="115" spans="1:15" x14ac:dyDescent="0.25">
      <c r="A115" t="s">
        <v>174</v>
      </c>
      <c r="B115" t="s">
        <v>175</v>
      </c>
      <c r="C115" t="s">
        <v>176</v>
      </c>
      <c r="F115" t="s">
        <v>177</v>
      </c>
      <c r="H115" s="1">
        <v>43989</v>
      </c>
      <c r="I115">
        <v>-63</v>
      </c>
      <c r="J115">
        <v>-43</v>
      </c>
      <c r="K115">
        <v>-60</v>
      </c>
      <c r="L115">
        <v>-59</v>
      </c>
      <c r="M115">
        <v>-14</v>
      </c>
      <c r="N115">
        <v>14</v>
      </c>
      <c r="O115" t="str">
        <f>IF(H115&lt;&gt;"",IF(AND(H115&gt;=VLOOKUP(H115,Semanas!$A$1:$C$33,1),H115&lt;=VLOOKUP(H115,Semanas!$A$1:$C$33,2)),VLOOKUP(H115,Semanas!$A$1:$C$33,3),""),"")</f>
        <v>Semana 24</v>
      </c>
    </row>
    <row r="116" spans="1:15" x14ac:dyDescent="0.25">
      <c r="A116" t="s">
        <v>174</v>
      </c>
      <c r="B116" t="s">
        <v>175</v>
      </c>
      <c r="C116" t="s">
        <v>176</v>
      </c>
      <c r="F116" t="s">
        <v>177</v>
      </c>
      <c r="H116" s="1">
        <v>43990</v>
      </c>
      <c r="I116">
        <v>-56</v>
      </c>
      <c r="J116">
        <v>-38</v>
      </c>
      <c r="K116">
        <v>-55</v>
      </c>
      <c r="L116">
        <v>-51</v>
      </c>
      <c r="M116">
        <v>-39</v>
      </c>
      <c r="N116">
        <v>19</v>
      </c>
      <c r="O116" t="str">
        <f>IF(H116&lt;&gt;"",IF(AND(H116&gt;=VLOOKUP(H116,Semanas!$A$1:$C$33,1),H116&lt;=VLOOKUP(H116,Semanas!$A$1:$C$33,2)),VLOOKUP(H116,Semanas!$A$1:$C$33,3),""),"")</f>
        <v>Semana 24</v>
      </c>
    </row>
    <row r="117" spans="1:15" x14ac:dyDescent="0.25">
      <c r="A117" t="s">
        <v>174</v>
      </c>
      <c r="B117" t="s">
        <v>175</v>
      </c>
      <c r="C117" t="s">
        <v>176</v>
      </c>
      <c r="F117" t="s">
        <v>177</v>
      </c>
      <c r="H117" s="1">
        <v>43991</v>
      </c>
      <c r="I117">
        <v>-56</v>
      </c>
      <c r="J117">
        <v>-38</v>
      </c>
      <c r="K117">
        <v>-55</v>
      </c>
      <c r="L117">
        <v>-50</v>
      </c>
      <c r="M117">
        <v>-41</v>
      </c>
      <c r="N117">
        <v>18</v>
      </c>
      <c r="O117" t="str">
        <f>IF(H117&lt;&gt;"",IF(AND(H117&gt;=VLOOKUP(H117,Semanas!$A$1:$C$33,1),H117&lt;=VLOOKUP(H117,Semanas!$A$1:$C$33,2)),VLOOKUP(H117,Semanas!$A$1:$C$33,3),""),"")</f>
        <v>Semana 24</v>
      </c>
    </row>
    <row r="118" spans="1:15" x14ac:dyDescent="0.25">
      <c r="A118" t="s">
        <v>174</v>
      </c>
      <c r="B118" t="s">
        <v>175</v>
      </c>
      <c r="C118" t="s">
        <v>176</v>
      </c>
      <c r="F118" t="s">
        <v>177</v>
      </c>
      <c r="H118" s="1">
        <v>43992</v>
      </c>
      <c r="I118">
        <v>-55</v>
      </c>
      <c r="J118">
        <v>-37</v>
      </c>
      <c r="K118">
        <v>-56</v>
      </c>
      <c r="L118">
        <v>-48</v>
      </c>
      <c r="M118">
        <v>-41</v>
      </c>
      <c r="N118">
        <v>18</v>
      </c>
      <c r="O118" t="str">
        <f>IF(H118&lt;&gt;"",IF(AND(H118&gt;=VLOOKUP(H118,Semanas!$A$1:$C$33,1),H118&lt;=VLOOKUP(H118,Semanas!$A$1:$C$33,2)),VLOOKUP(H118,Semanas!$A$1:$C$33,3),""),"")</f>
        <v>Semana 24</v>
      </c>
    </row>
    <row r="119" spans="1:15" x14ac:dyDescent="0.25">
      <c r="A119" t="s">
        <v>174</v>
      </c>
      <c r="B119" t="s">
        <v>175</v>
      </c>
      <c r="C119" t="s">
        <v>176</v>
      </c>
      <c r="F119" t="s">
        <v>177</v>
      </c>
      <c r="H119" s="1">
        <v>43993</v>
      </c>
      <c r="I119">
        <v>-55</v>
      </c>
      <c r="J119">
        <v>-36</v>
      </c>
      <c r="K119">
        <v>-56</v>
      </c>
      <c r="L119">
        <v>-50</v>
      </c>
      <c r="M119">
        <v>-41</v>
      </c>
      <c r="N119">
        <v>18</v>
      </c>
      <c r="O119" t="str">
        <f>IF(H119&lt;&gt;"",IF(AND(H119&gt;=VLOOKUP(H119,Semanas!$A$1:$C$33,1),H119&lt;=VLOOKUP(H119,Semanas!$A$1:$C$33,2)),VLOOKUP(H119,Semanas!$A$1:$C$33,3),""),"")</f>
        <v>Semana 24</v>
      </c>
    </row>
    <row r="120" spans="1:15" x14ac:dyDescent="0.25">
      <c r="A120" t="s">
        <v>174</v>
      </c>
      <c r="B120" t="s">
        <v>175</v>
      </c>
      <c r="C120" t="s">
        <v>176</v>
      </c>
      <c r="F120" t="s">
        <v>177</v>
      </c>
      <c r="H120" s="1">
        <v>43994</v>
      </c>
      <c r="I120">
        <v>-56</v>
      </c>
      <c r="J120">
        <v>-35</v>
      </c>
      <c r="K120">
        <v>-57</v>
      </c>
      <c r="L120">
        <v>-53</v>
      </c>
      <c r="M120">
        <v>-36</v>
      </c>
      <c r="N120">
        <v>20</v>
      </c>
      <c r="O120" t="str">
        <f>IF(H120&lt;&gt;"",IF(AND(H120&gt;=VLOOKUP(H120,Semanas!$A$1:$C$33,1),H120&lt;=VLOOKUP(H120,Semanas!$A$1:$C$33,2)),VLOOKUP(H120,Semanas!$A$1:$C$33,3),""),"")</f>
        <v>Semana 24</v>
      </c>
    </row>
    <row r="121" spans="1:15" x14ac:dyDescent="0.25">
      <c r="A121" t="s">
        <v>174</v>
      </c>
      <c r="B121" t="s">
        <v>175</v>
      </c>
      <c r="C121" t="s">
        <v>176</v>
      </c>
      <c r="F121" t="s">
        <v>177</v>
      </c>
      <c r="H121" s="1">
        <v>43995</v>
      </c>
      <c r="I121">
        <v>-55</v>
      </c>
      <c r="J121">
        <v>-33</v>
      </c>
      <c r="K121">
        <v>-54</v>
      </c>
      <c r="L121">
        <v>-50</v>
      </c>
      <c r="M121">
        <v>-13</v>
      </c>
      <c r="N121">
        <v>15</v>
      </c>
      <c r="O121" t="str">
        <f>IF(H121&lt;&gt;"",IF(AND(H121&gt;=VLOOKUP(H121,Semanas!$A$1:$C$33,1),H121&lt;=VLOOKUP(H121,Semanas!$A$1:$C$33,2)),VLOOKUP(H121,Semanas!$A$1:$C$33,3),""),"")</f>
        <v>Semana 24</v>
      </c>
    </row>
    <row r="122" spans="1:15" x14ac:dyDescent="0.25">
      <c r="A122" t="s">
        <v>174</v>
      </c>
      <c r="B122" t="s">
        <v>175</v>
      </c>
      <c r="C122" t="s">
        <v>176</v>
      </c>
      <c r="F122" t="s">
        <v>177</v>
      </c>
      <c r="H122" s="1">
        <v>43996</v>
      </c>
      <c r="I122">
        <v>-60</v>
      </c>
      <c r="J122">
        <v>-38</v>
      </c>
      <c r="K122">
        <v>-57</v>
      </c>
      <c r="L122">
        <v>-57</v>
      </c>
      <c r="M122">
        <v>-8</v>
      </c>
      <c r="N122">
        <v>13</v>
      </c>
      <c r="O122" t="str">
        <f>IF(H122&lt;&gt;"",IF(AND(H122&gt;=VLOOKUP(H122,Semanas!$A$1:$C$33,1),H122&lt;=VLOOKUP(H122,Semanas!$A$1:$C$33,2)),VLOOKUP(H122,Semanas!$A$1:$C$33,3),""),"")</f>
        <v>Semana 25</v>
      </c>
    </row>
    <row r="123" spans="1:15" x14ac:dyDescent="0.25">
      <c r="A123" t="s">
        <v>174</v>
      </c>
      <c r="B123" t="s">
        <v>175</v>
      </c>
      <c r="C123" t="s">
        <v>176</v>
      </c>
      <c r="F123" t="s">
        <v>177</v>
      </c>
      <c r="H123" s="1">
        <v>43997</v>
      </c>
      <c r="I123">
        <v>-48</v>
      </c>
      <c r="J123">
        <v>-25</v>
      </c>
      <c r="K123">
        <v>-48</v>
      </c>
      <c r="L123">
        <v>-43</v>
      </c>
      <c r="M123">
        <v>-34</v>
      </c>
      <c r="N123">
        <v>17</v>
      </c>
      <c r="O123" t="str">
        <f>IF(H123&lt;&gt;"",IF(AND(H123&gt;=VLOOKUP(H123,Semanas!$A$1:$C$33,1),H123&lt;=VLOOKUP(H123,Semanas!$A$1:$C$33,2)),VLOOKUP(H123,Semanas!$A$1:$C$33,3),""),"")</f>
        <v>Semana 25</v>
      </c>
    </row>
    <row r="124" spans="1:15" x14ac:dyDescent="0.25">
      <c r="A124" t="s">
        <v>174</v>
      </c>
      <c r="B124" t="s">
        <v>175</v>
      </c>
      <c r="C124" t="s">
        <v>176</v>
      </c>
      <c r="F124" t="s">
        <v>177</v>
      </c>
      <c r="H124" s="1">
        <v>43998</v>
      </c>
      <c r="I124">
        <v>-47</v>
      </c>
      <c r="J124">
        <v>-25</v>
      </c>
      <c r="K124">
        <v>-50</v>
      </c>
      <c r="L124">
        <v>-44</v>
      </c>
      <c r="M124">
        <v>-36</v>
      </c>
      <c r="N124">
        <v>16</v>
      </c>
      <c r="O124" t="str">
        <f>IF(H124&lt;&gt;"",IF(AND(H124&gt;=VLOOKUP(H124,Semanas!$A$1:$C$33,1),H124&lt;=VLOOKUP(H124,Semanas!$A$1:$C$33,2)),VLOOKUP(H124,Semanas!$A$1:$C$33,3),""),"")</f>
        <v>Semana 25</v>
      </c>
    </row>
    <row r="125" spans="1:15" x14ac:dyDescent="0.25">
      <c r="A125" t="s">
        <v>174</v>
      </c>
      <c r="B125" t="s">
        <v>175</v>
      </c>
      <c r="C125" t="s">
        <v>176</v>
      </c>
      <c r="F125" t="s">
        <v>177</v>
      </c>
      <c r="H125" s="1">
        <v>43999</v>
      </c>
      <c r="I125">
        <v>-49</v>
      </c>
      <c r="J125">
        <v>-30</v>
      </c>
      <c r="K125">
        <v>-52</v>
      </c>
      <c r="L125">
        <v>-45</v>
      </c>
      <c r="M125">
        <v>-38</v>
      </c>
      <c r="N125">
        <v>17</v>
      </c>
      <c r="O125" t="str">
        <f>IF(H125&lt;&gt;"",IF(AND(H125&gt;=VLOOKUP(H125,Semanas!$A$1:$C$33,1),H125&lt;=VLOOKUP(H125,Semanas!$A$1:$C$33,2)),VLOOKUP(H125,Semanas!$A$1:$C$33,3),""),"")</f>
        <v>Semana 25</v>
      </c>
    </row>
    <row r="126" spans="1:15" x14ac:dyDescent="0.25">
      <c r="A126" t="s">
        <v>174</v>
      </c>
      <c r="B126" t="s">
        <v>175</v>
      </c>
      <c r="C126" t="s">
        <v>176</v>
      </c>
      <c r="F126" t="s">
        <v>177</v>
      </c>
      <c r="H126" s="1">
        <v>44000</v>
      </c>
      <c r="I126">
        <v>-50</v>
      </c>
      <c r="J126">
        <v>-32</v>
      </c>
      <c r="K126">
        <v>-54</v>
      </c>
      <c r="L126">
        <v>-46</v>
      </c>
      <c r="M126">
        <v>-38</v>
      </c>
      <c r="N126">
        <v>18</v>
      </c>
      <c r="O126" t="str">
        <f>IF(H126&lt;&gt;"",IF(AND(H126&gt;=VLOOKUP(H126,Semanas!$A$1:$C$33,1),H126&lt;=VLOOKUP(H126,Semanas!$A$1:$C$33,2)),VLOOKUP(H126,Semanas!$A$1:$C$33,3),""),"")</f>
        <v>Semana 25</v>
      </c>
    </row>
    <row r="127" spans="1:15" x14ac:dyDescent="0.25">
      <c r="A127" t="s">
        <v>174</v>
      </c>
      <c r="B127" t="s">
        <v>175</v>
      </c>
      <c r="C127" t="s">
        <v>176</v>
      </c>
      <c r="F127" t="s">
        <v>177</v>
      </c>
      <c r="H127" s="1">
        <v>44001</v>
      </c>
      <c r="I127">
        <v>-52</v>
      </c>
      <c r="J127">
        <v>-31</v>
      </c>
      <c r="K127">
        <v>-53</v>
      </c>
      <c r="L127">
        <v>-49</v>
      </c>
      <c r="M127">
        <v>-33</v>
      </c>
      <c r="N127">
        <v>18</v>
      </c>
      <c r="O127" t="str">
        <f>IF(H127&lt;&gt;"",IF(AND(H127&gt;=VLOOKUP(H127,Semanas!$A$1:$C$33,1),H127&lt;=VLOOKUP(H127,Semanas!$A$1:$C$33,2)),VLOOKUP(H127,Semanas!$A$1:$C$33,3),""),"")</f>
        <v>Semana 25</v>
      </c>
    </row>
    <row r="128" spans="1:15" x14ac:dyDescent="0.25">
      <c r="A128" t="s">
        <v>174</v>
      </c>
      <c r="B128" t="s">
        <v>175</v>
      </c>
      <c r="C128" t="s">
        <v>176</v>
      </c>
      <c r="F128" t="s">
        <v>177</v>
      </c>
      <c r="H128" s="1">
        <v>44002</v>
      </c>
      <c r="I128">
        <v>-52</v>
      </c>
      <c r="J128">
        <v>-28</v>
      </c>
      <c r="K128">
        <v>-52</v>
      </c>
      <c r="L128">
        <v>-45</v>
      </c>
      <c r="M128">
        <v>-10</v>
      </c>
      <c r="N128">
        <v>14</v>
      </c>
      <c r="O128" t="str">
        <f>IF(H128&lt;&gt;"",IF(AND(H128&gt;=VLOOKUP(H128,Semanas!$A$1:$C$33,1),H128&lt;=VLOOKUP(H128,Semanas!$A$1:$C$33,2)),VLOOKUP(H128,Semanas!$A$1:$C$33,3),""),"")</f>
        <v>Semana 25</v>
      </c>
    </row>
    <row r="129" spans="1:15" x14ac:dyDescent="0.25">
      <c r="A129" t="s">
        <v>174</v>
      </c>
      <c r="B129" t="s">
        <v>175</v>
      </c>
      <c r="C129" t="s">
        <v>176</v>
      </c>
      <c r="F129" t="s">
        <v>177</v>
      </c>
      <c r="H129" s="1">
        <v>44003</v>
      </c>
      <c r="I129">
        <v>-54</v>
      </c>
      <c r="J129">
        <v>-33</v>
      </c>
      <c r="K129">
        <v>-55</v>
      </c>
      <c r="L129">
        <v>-53</v>
      </c>
      <c r="M129">
        <v>0</v>
      </c>
      <c r="N129">
        <v>11</v>
      </c>
      <c r="O129" t="str">
        <f>IF(H129&lt;&gt;"",IF(AND(H129&gt;=VLOOKUP(H129,Semanas!$A$1:$C$33,1),H129&lt;=VLOOKUP(H129,Semanas!$A$1:$C$33,2)),VLOOKUP(H129,Semanas!$A$1:$C$33,3),""),"")</f>
        <v>Semana 26</v>
      </c>
    </row>
    <row r="130" spans="1:15" x14ac:dyDescent="0.25">
      <c r="A130" t="s">
        <v>174</v>
      </c>
      <c r="B130" t="s">
        <v>175</v>
      </c>
      <c r="C130" t="s">
        <v>176</v>
      </c>
      <c r="F130" t="s">
        <v>177</v>
      </c>
      <c r="H130" s="1">
        <v>44004</v>
      </c>
      <c r="I130">
        <v>-51</v>
      </c>
      <c r="J130">
        <v>-34</v>
      </c>
      <c r="K130">
        <v>-53</v>
      </c>
      <c r="L130">
        <v>-45</v>
      </c>
      <c r="M130">
        <v>-37</v>
      </c>
      <c r="N130">
        <v>17</v>
      </c>
      <c r="O130" t="str">
        <f>IF(H130&lt;&gt;"",IF(AND(H130&gt;=VLOOKUP(H130,Semanas!$A$1:$C$33,1),H130&lt;=VLOOKUP(H130,Semanas!$A$1:$C$33,2)),VLOOKUP(H130,Semanas!$A$1:$C$33,3),""),"")</f>
        <v>Semana 26</v>
      </c>
    </row>
    <row r="131" spans="1:15" x14ac:dyDescent="0.25">
      <c r="A131" t="s">
        <v>174</v>
      </c>
      <c r="B131" t="s">
        <v>175</v>
      </c>
      <c r="C131" t="s">
        <v>176</v>
      </c>
      <c r="F131" t="s">
        <v>177</v>
      </c>
      <c r="H131" s="1">
        <v>44005</v>
      </c>
      <c r="I131">
        <v>-53</v>
      </c>
      <c r="J131">
        <v>-37</v>
      </c>
      <c r="K131">
        <v>-55</v>
      </c>
      <c r="L131">
        <v>-48</v>
      </c>
      <c r="M131">
        <v>-39</v>
      </c>
      <c r="N131">
        <v>16</v>
      </c>
      <c r="O131" t="str">
        <f>IF(H131&lt;&gt;"",IF(AND(H131&gt;=VLOOKUP(H131,Semanas!$A$1:$C$33,1),H131&lt;=VLOOKUP(H131,Semanas!$A$1:$C$33,2)),VLOOKUP(H131,Semanas!$A$1:$C$33,3),""),"")</f>
        <v>Semana 26</v>
      </c>
    </row>
    <row r="132" spans="1:15" x14ac:dyDescent="0.25">
      <c r="A132" t="s">
        <v>174</v>
      </c>
      <c r="B132" t="s">
        <v>175</v>
      </c>
      <c r="C132" t="s">
        <v>176</v>
      </c>
      <c r="F132" t="s">
        <v>177</v>
      </c>
      <c r="H132" s="1">
        <v>44006</v>
      </c>
      <c r="I132">
        <v>-49</v>
      </c>
      <c r="J132">
        <v>-32</v>
      </c>
      <c r="K132">
        <v>-54</v>
      </c>
      <c r="L132">
        <v>-44</v>
      </c>
      <c r="M132">
        <v>-39</v>
      </c>
      <c r="N132">
        <v>17</v>
      </c>
      <c r="O132" t="str">
        <f>IF(H132&lt;&gt;"",IF(AND(H132&gt;=VLOOKUP(H132,Semanas!$A$1:$C$33,1),H132&lt;=VLOOKUP(H132,Semanas!$A$1:$C$33,2)),VLOOKUP(H132,Semanas!$A$1:$C$33,3),""),"")</f>
        <v>Semana 26</v>
      </c>
    </row>
    <row r="133" spans="1:15" x14ac:dyDescent="0.25">
      <c r="A133" t="s">
        <v>174</v>
      </c>
      <c r="B133" t="s">
        <v>175</v>
      </c>
      <c r="C133" t="s">
        <v>176</v>
      </c>
      <c r="F133" t="s">
        <v>177</v>
      </c>
      <c r="H133" s="1">
        <v>44007</v>
      </c>
      <c r="I133">
        <v>-50</v>
      </c>
      <c r="J133">
        <v>-32</v>
      </c>
      <c r="K133">
        <v>-53</v>
      </c>
      <c r="L133">
        <v>-45</v>
      </c>
      <c r="M133">
        <v>-39</v>
      </c>
      <c r="N133">
        <v>17</v>
      </c>
      <c r="O133" t="str">
        <f>IF(H133&lt;&gt;"",IF(AND(H133&gt;=VLOOKUP(H133,Semanas!$A$1:$C$33,1),H133&lt;=VLOOKUP(H133,Semanas!$A$1:$C$33,2)),VLOOKUP(H133,Semanas!$A$1:$C$33,3),""),"")</f>
        <v>Semana 26</v>
      </c>
    </row>
    <row r="134" spans="1:15" x14ac:dyDescent="0.25">
      <c r="A134" t="s">
        <v>174</v>
      </c>
      <c r="B134" t="s">
        <v>175</v>
      </c>
      <c r="C134" t="s">
        <v>176</v>
      </c>
      <c r="F134" t="s">
        <v>177</v>
      </c>
      <c r="H134" s="1">
        <v>44008</v>
      </c>
      <c r="I134">
        <v>-52</v>
      </c>
      <c r="J134">
        <v>-32</v>
      </c>
      <c r="K134">
        <v>-53</v>
      </c>
      <c r="L134">
        <v>-47</v>
      </c>
      <c r="M134">
        <v>-33</v>
      </c>
      <c r="N134">
        <v>18</v>
      </c>
      <c r="O134" t="str">
        <f>IF(H134&lt;&gt;"",IF(AND(H134&gt;=VLOOKUP(H134,Semanas!$A$1:$C$33,1),H134&lt;=VLOOKUP(H134,Semanas!$A$1:$C$33,2)),VLOOKUP(H134,Semanas!$A$1:$C$33,3),""),"")</f>
        <v>Semana 26</v>
      </c>
    </row>
    <row r="135" spans="1:15" x14ac:dyDescent="0.25">
      <c r="A135" t="s">
        <v>174</v>
      </c>
      <c r="B135" t="s">
        <v>175</v>
      </c>
      <c r="C135" t="s">
        <v>176</v>
      </c>
      <c r="F135" t="s">
        <v>177</v>
      </c>
      <c r="H135" s="1">
        <v>44009</v>
      </c>
      <c r="I135">
        <v>-53</v>
      </c>
      <c r="J135">
        <v>-31</v>
      </c>
      <c r="K135">
        <v>-52</v>
      </c>
      <c r="L135">
        <v>-47</v>
      </c>
      <c r="M135">
        <v>-11</v>
      </c>
      <c r="N135">
        <v>14</v>
      </c>
      <c r="O135" t="str">
        <f>IF(H135&lt;&gt;"",IF(AND(H135&gt;=VLOOKUP(H135,Semanas!$A$1:$C$33,1),H135&lt;=VLOOKUP(H135,Semanas!$A$1:$C$33,2)),VLOOKUP(H135,Semanas!$A$1:$C$33,3),""),"")</f>
        <v>Semana 26</v>
      </c>
    </row>
    <row r="136" spans="1:15" x14ac:dyDescent="0.25">
      <c r="A136" t="s">
        <v>174</v>
      </c>
      <c r="B136" t="s">
        <v>175</v>
      </c>
      <c r="C136" t="s">
        <v>176</v>
      </c>
      <c r="F136" t="s">
        <v>177</v>
      </c>
      <c r="H136" s="1">
        <v>44010</v>
      </c>
      <c r="I136">
        <v>-57</v>
      </c>
      <c r="J136">
        <v>-37</v>
      </c>
      <c r="K136">
        <v>-54</v>
      </c>
      <c r="L136">
        <v>-53</v>
      </c>
      <c r="M136">
        <v>-7</v>
      </c>
      <c r="N136">
        <v>12</v>
      </c>
      <c r="O136" t="str">
        <f>IF(H136&lt;&gt;"",IF(AND(H136&gt;=VLOOKUP(H136,Semanas!$A$1:$C$33,1),H136&lt;=VLOOKUP(H136,Semanas!$A$1:$C$33,2)),VLOOKUP(H136,Semanas!$A$1:$C$33,3),""),"")</f>
        <v>Semana 27</v>
      </c>
    </row>
    <row r="137" spans="1:15" x14ac:dyDescent="0.25">
      <c r="A137" t="s">
        <v>174</v>
      </c>
      <c r="B137" t="s">
        <v>175</v>
      </c>
      <c r="C137" t="s">
        <v>176</v>
      </c>
      <c r="F137" t="s">
        <v>177</v>
      </c>
      <c r="H137" s="1">
        <v>44011</v>
      </c>
      <c r="I137">
        <v>-46</v>
      </c>
      <c r="J137">
        <v>-27</v>
      </c>
      <c r="K137">
        <v>-50</v>
      </c>
      <c r="L137">
        <v>-43</v>
      </c>
      <c r="M137">
        <v>-34</v>
      </c>
      <c r="N137">
        <v>16</v>
      </c>
      <c r="O137" t="str">
        <f>IF(H137&lt;&gt;"",IF(AND(H137&gt;=VLOOKUP(H137,Semanas!$A$1:$C$33,1),H137&lt;=VLOOKUP(H137,Semanas!$A$1:$C$33,2)),VLOOKUP(H137,Semanas!$A$1:$C$33,3),""),"")</f>
        <v>Semana 27</v>
      </c>
    </row>
    <row r="138" spans="1:15" x14ac:dyDescent="0.25">
      <c r="A138" t="s">
        <v>174</v>
      </c>
      <c r="B138" t="s">
        <v>175</v>
      </c>
      <c r="C138" t="s">
        <v>176</v>
      </c>
      <c r="F138" t="s">
        <v>177</v>
      </c>
      <c r="H138" s="1">
        <v>44012</v>
      </c>
      <c r="I138">
        <v>-43</v>
      </c>
      <c r="J138">
        <v>-22</v>
      </c>
      <c r="K138">
        <v>-50</v>
      </c>
      <c r="L138">
        <v>-43</v>
      </c>
      <c r="M138">
        <v>-36</v>
      </c>
      <c r="N138">
        <v>15</v>
      </c>
      <c r="O138" t="str">
        <f>IF(H138&lt;&gt;"",IF(AND(H138&gt;=VLOOKUP(H138,Semanas!$A$1:$C$33,1),H138&lt;=VLOOKUP(H138,Semanas!$A$1:$C$33,2)),VLOOKUP(H138,Semanas!$A$1:$C$33,3),""),"")</f>
        <v>Semana 27</v>
      </c>
    </row>
    <row r="139" spans="1:15" x14ac:dyDescent="0.25">
      <c r="A139" t="s">
        <v>174</v>
      </c>
      <c r="B139" t="s">
        <v>175</v>
      </c>
      <c r="C139" t="s">
        <v>176</v>
      </c>
      <c r="F139" t="s">
        <v>177</v>
      </c>
      <c r="H139" s="1">
        <v>44013</v>
      </c>
      <c r="I139">
        <v>-43</v>
      </c>
      <c r="J139">
        <v>-21</v>
      </c>
      <c r="K139">
        <v>-49</v>
      </c>
      <c r="L139">
        <v>-42</v>
      </c>
      <c r="M139">
        <v>-36</v>
      </c>
      <c r="N139">
        <v>15</v>
      </c>
      <c r="O139" t="str">
        <f>IF(H139&lt;&gt;"",IF(AND(H139&gt;=VLOOKUP(H139,Semanas!$A$1:$C$33,1),H139&lt;=VLOOKUP(H139,Semanas!$A$1:$C$33,2)),VLOOKUP(H139,Semanas!$A$1:$C$33,3),""),"")</f>
        <v>Semana 27</v>
      </c>
    </row>
    <row r="140" spans="1:15" x14ac:dyDescent="0.25">
      <c r="A140" t="s">
        <v>174</v>
      </c>
      <c r="B140" t="s">
        <v>175</v>
      </c>
      <c r="C140" t="s">
        <v>176</v>
      </c>
      <c r="F140" t="s">
        <v>177</v>
      </c>
      <c r="H140" s="1">
        <v>44014</v>
      </c>
      <c r="I140">
        <v>-45</v>
      </c>
      <c r="J140">
        <v>-25</v>
      </c>
      <c r="K140">
        <v>-52</v>
      </c>
      <c r="L140">
        <v>-45</v>
      </c>
      <c r="M140">
        <v>-37</v>
      </c>
      <c r="N140">
        <v>16</v>
      </c>
      <c r="O140" t="str">
        <f>IF(H140&lt;&gt;"",IF(AND(H140&gt;=VLOOKUP(H140,Semanas!$A$1:$C$33,1),H140&lt;=VLOOKUP(H140,Semanas!$A$1:$C$33,2)),VLOOKUP(H140,Semanas!$A$1:$C$33,3),""),"")</f>
        <v>Semana 27</v>
      </c>
    </row>
    <row r="141" spans="1:15" x14ac:dyDescent="0.25">
      <c r="A141" t="s">
        <v>174</v>
      </c>
      <c r="B141" t="s">
        <v>175</v>
      </c>
      <c r="C141" t="s">
        <v>176</v>
      </c>
      <c r="F141" t="s">
        <v>177</v>
      </c>
      <c r="H141" s="1">
        <v>44015</v>
      </c>
      <c r="I141">
        <v>-47</v>
      </c>
      <c r="J141">
        <v>-26</v>
      </c>
      <c r="K141">
        <v>-53</v>
      </c>
      <c r="L141">
        <v>-47</v>
      </c>
      <c r="M141">
        <v>-32</v>
      </c>
      <c r="N141">
        <v>18</v>
      </c>
      <c r="O141" t="str">
        <f>IF(H141&lt;&gt;"",IF(AND(H141&gt;=VLOOKUP(H141,Semanas!$A$1:$C$33,1),H141&lt;=VLOOKUP(H141,Semanas!$A$1:$C$33,2)),VLOOKUP(H141,Semanas!$A$1:$C$33,3),""),"")</f>
        <v>Semana 27</v>
      </c>
    </row>
    <row r="142" spans="1:15" x14ac:dyDescent="0.25">
      <c r="A142" t="s">
        <v>174</v>
      </c>
      <c r="B142" t="s">
        <v>175</v>
      </c>
      <c r="C142" t="s">
        <v>176</v>
      </c>
      <c r="F142" t="s">
        <v>177</v>
      </c>
      <c r="H142" s="1">
        <v>44016</v>
      </c>
      <c r="I142">
        <v>-49</v>
      </c>
      <c r="J142">
        <v>-26</v>
      </c>
      <c r="K142">
        <v>-52</v>
      </c>
      <c r="L142">
        <v>-46</v>
      </c>
      <c r="M142">
        <v>-10</v>
      </c>
      <c r="N142">
        <v>13</v>
      </c>
      <c r="O142" t="str">
        <f>IF(H142&lt;&gt;"",IF(AND(H142&gt;=VLOOKUP(H142,Semanas!$A$1:$C$33,1),H142&lt;=VLOOKUP(H142,Semanas!$A$1:$C$33,2)),VLOOKUP(H142,Semanas!$A$1:$C$33,3),""),"")</f>
        <v>Semana 27</v>
      </c>
    </row>
    <row r="143" spans="1:15" x14ac:dyDescent="0.25">
      <c r="A143" t="s">
        <v>174</v>
      </c>
      <c r="B143" t="s">
        <v>175</v>
      </c>
      <c r="C143" t="s">
        <v>176</v>
      </c>
      <c r="F143" t="s">
        <v>177</v>
      </c>
      <c r="H143" s="1">
        <v>44017</v>
      </c>
      <c r="I143">
        <v>-54</v>
      </c>
      <c r="J143">
        <v>-34</v>
      </c>
      <c r="K143">
        <v>-55</v>
      </c>
      <c r="L143">
        <v>-54</v>
      </c>
      <c r="M143">
        <v>-7</v>
      </c>
      <c r="N143">
        <v>12</v>
      </c>
      <c r="O143" t="str">
        <f>IF(H143&lt;&gt;"",IF(AND(H143&gt;=VLOOKUP(H143,Semanas!$A$1:$C$33,1),H143&lt;=VLOOKUP(H143,Semanas!$A$1:$C$33,2)),VLOOKUP(H143,Semanas!$A$1:$C$33,3),""),"")</f>
        <v>Semana 28</v>
      </c>
    </row>
    <row r="144" spans="1:15" x14ac:dyDescent="0.25">
      <c r="A144" t="s">
        <v>174</v>
      </c>
      <c r="B144" t="s">
        <v>175</v>
      </c>
      <c r="C144" t="s">
        <v>176</v>
      </c>
      <c r="F144" t="s">
        <v>177</v>
      </c>
      <c r="H144" s="1">
        <v>44018</v>
      </c>
      <c r="I144">
        <v>-44</v>
      </c>
      <c r="J144">
        <v>-27</v>
      </c>
      <c r="K144">
        <v>-49</v>
      </c>
      <c r="L144">
        <v>-43</v>
      </c>
      <c r="M144">
        <v>-35</v>
      </c>
      <c r="N144">
        <v>16</v>
      </c>
      <c r="O144" t="str">
        <f>IF(H144&lt;&gt;"",IF(AND(H144&gt;=VLOOKUP(H144,Semanas!$A$1:$C$33,1),H144&lt;=VLOOKUP(H144,Semanas!$A$1:$C$33,2)),VLOOKUP(H144,Semanas!$A$1:$C$33,3),""),"")</f>
        <v>Semana 28</v>
      </c>
    </row>
    <row r="145" spans="1:15" x14ac:dyDescent="0.25">
      <c r="A145" t="s">
        <v>174</v>
      </c>
      <c r="B145" t="s">
        <v>175</v>
      </c>
      <c r="C145" t="s">
        <v>176</v>
      </c>
      <c r="F145" t="s">
        <v>177</v>
      </c>
      <c r="H145" s="1">
        <v>44019</v>
      </c>
      <c r="I145">
        <v>-42</v>
      </c>
      <c r="J145">
        <v>-26</v>
      </c>
      <c r="K145">
        <v>-50</v>
      </c>
      <c r="L145">
        <v>-45</v>
      </c>
      <c r="M145">
        <v>-37</v>
      </c>
      <c r="N145">
        <v>15</v>
      </c>
      <c r="O145" t="str">
        <f>IF(H145&lt;&gt;"",IF(AND(H145&gt;=VLOOKUP(H145,Semanas!$A$1:$C$33,1),H145&lt;=VLOOKUP(H145,Semanas!$A$1:$C$33,2)),VLOOKUP(H145,Semanas!$A$1:$C$33,3),""),"")</f>
        <v>Semana 28</v>
      </c>
    </row>
    <row r="146" spans="1:15" x14ac:dyDescent="0.25">
      <c r="A146" t="s">
        <v>174</v>
      </c>
      <c r="B146" t="s">
        <v>175</v>
      </c>
      <c r="C146" t="s">
        <v>176</v>
      </c>
      <c r="F146" t="s">
        <v>177</v>
      </c>
      <c r="H146" s="1">
        <v>44020</v>
      </c>
      <c r="I146">
        <v>-43</v>
      </c>
      <c r="J146">
        <v>-28</v>
      </c>
      <c r="K146">
        <v>-51</v>
      </c>
      <c r="L146">
        <v>-44</v>
      </c>
      <c r="M146">
        <v>-37</v>
      </c>
      <c r="N146">
        <v>16</v>
      </c>
      <c r="O146" t="str">
        <f>IF(H146&lt;&gt;"",IF(AND(H146&gt;=VLOOKUP(H146,Semanas!$A$1:$C$33,1),H146&lt;=VLOOKUP(H146,Semanas!$A$1:$C$33,2)),VLOOKUP(H146,Semanas!$A$1:$C$33,3),""),"")</f>
        <v>Semana 28</v>
      </c>
    </row>
    <row r="147" spans="1:15" x14ac:dyDescent="0.25">
      <c r="A147" t="s">
        <v>174</v>
      </c>
      <c r="B147" t="s">
        <v>175</v>
      </c>
      <c r="C147" t="s">
        <v>176</v>
      </c>
      <c r="F147" t="s">
        <v>177</v>
      </c>
      <c r="H147" s="1">
        <v>44021</v>
      </c>
      <c r="I147">
        <v>-44</v>
      </c>
      <c r="J147">
        <v>-29</v>
      </c>
      <c r="K147">
        <v>-51</v>
      </c>
      <c r="L147">
        <v>-45</v>
      </c>
      <c r="M147">
        <v>-37</v>
      </c>
      <c r="N147">
        <v>16</v>
      </c>
      <c r="O147" t="str">
        <f>IF(H147&lt;&gt;"",IF(AND(H147&gt;=VLOOKUP(H147,Semanas!$A$1:$C$33,1),H147&lt;=VLOOKUP(H147,Semanas!$A$1:$C$33,2)),VLOOKUP(H147,Semanas!$A$1:$C$33,3),""),"")</f>
        <v>Semana 28</v>
      </c>
    </row>
    <row r="148" spans="1:15" x14ac:dyDescent="0.25">
      <c r="A148" t="s">
        <v>174</v>
      </c>
      <c r="B148" t="s">
        <v>175</v>
      </c>
      <c r="C148" t="s">
        <v>176</v>
      </c>
      <c r="F148" t="s">
        <v>177</v>
      </c>
      <c r="H148" s="1">
        <v>44022</v>
      </c>
      <c r="I148">
        <v>-47</v>
      </c>
      <c r="J148">
        <v>-30</v>
      </c>
      <c r="K148">
        <v>-53</v>
      </c>
      <c r="L148">
        <v>-49</v>
      </c>
      <c r="M148">
        <v>-33</v>
      </c>
      <c r="N148">
        <v>18</v>
      </c>
      <c r="O148" t="str">
        <f>IF(H148&lt;&gt;"",IF(AND(H148&gt;=VLOOKUP(H148,Semanas!$A$1:$C$33,1),H148&lt;=VLOOKUP(H148,Semanas!$A$1:$C$33,2)),VLOOKUP(H148,Semanas!$A$1:$C$33,3),""),"")</f>
        <v>Semana 28</v>
      </c>
    </row>
    <row r="149" spans="1:15" x14ac:dyDescent="0.25">
      <c r="A149" t="s">
        <v>174</v>
      </c>
      <c r="B149" t="s">
        <v>175</v>
      </c>
      <c r="C149" t="s">
        <v>176</v>
      </c>
      <c r="F149" t="s">
        <v>177</v>
      </c>
      <c r="H149" s="1">
        <v>44023</v>
      </c>
      <c r="I149">
        <v>-49</v>
      </c>
      <c r="J149">
        <v>-30</v>
      </c>
      <c r="K149">
        <v>-53</v>
      </c>
      <c r="L149">
        <v>-47</v>
      </c>
      <c r="M149">
        <v>-12</v>
      </c>
      <c r="N149">
        <v>14</v>
      </c>
      <c r="O149" t="str">
        <f>IF(H149&lt;&gt;"",IF(AND(H149&gt;=VLOOKUP(H149,Semanas!$A$1:$C$33,1),H149&lt;=VLOOKUP(H149,Semanas!$A$1:$C$33,2)),VLOOKUP(H149,Semanas!$A$1:$C$33,3),""),"")</f>
        <v>Semana 28</v>
      </c>
    </row>
    <row r="150" spans="1:15" x14ac:dyDescent="0.25">
      <c r="A150" t="s">
        <v>174</v>
      </c>
      <c r="B150" t="s">
        <v>175</v>
      </c>
      <c r="C150" t="s">
        <v>176</v>
      </c>
      <c r="F150" t="s">
        <v>177</v>
      </c>
      <c r="H150" s="1">
        <v>44024</v>
      </c>
      <c r="I150">
        <v>-52</v>
      </c>
      <c r="J150">
        <v>-34</v>
      </c>
      <c r="K150">
        <v>-53</v>
      </c>
      <c r="L150">
        <v>-54</v>
      </c>
      <c r="M150">
        <v>-7</v>
      </c>
      <c r="N150">
        <v>12</v>
      </c>
      <c r="O150" t="str">
        <f>IF(H150&lt;&gt;"",IF(AND(H150&gt;=VLOOKUP(H150,Semanas!$A$1:$C$33,1),H150&lt;=VLOOKUP(H150,Semanas!$A$1:$C$33,2)),VLOOKUP(H150,Semanas!$A$1:$C$33,3),""),"")</f>
        <v>Semana 29</v>
      </c>
    </row>
    <row r="151" spans="1:15" x14ac:dyDescent="0.25">
      <c r="A151" t="s">
        <v>174</v>
      </c>
      <c r="B151" t="s">
        <v>175</v>
      </c>
      <c r="C151" t="s">
        <v>176</v>
      </c>
      <c r="F151" t="s">
        <v>177</v>
      </c>
      <c r="H151" s="1">
        <v>44025</v>
      </c>
      <c r="I151">
        <v>-42</v>
      </c>
      <c r="J151">
        <v>-26</v>
      </c>
      <c r="K151">
        <v>-48</v>
      </c>
      <c r="L151">
        <v>-42</v>
      </c>
      <c r="M151">
        <v>-35</v>
      </c>
      <c r="N151">
        <v>16</v>
      </c>
      <c r="O151" t="str">
        <f>IF(H151&lt;&gt;"",IF(AND(H151&gt;=VLOOKUP(H151,Semanas!$A$1:$C$33,1),H151&lt;=VLOOKUP(H151,Semanas!$A$1:$C$33,2)),VLOOKUP(H151,Semanas!$A$1:$C$33,3),""),"")</f>
        <v>Semana 29</v>
      </c>
    </row>
    <row r="152" spans="1:15" x14ac:dyDescent="0.25">
      <c r="A152" t="s">
        <v>174</v>
      </c>
      <c r="B152" t="s">
        <v>175</v>
      </c>
      <c r="C152" t="s">
        <v>176</v>
      </c>
      <c r="F152" t="s">
        <v>177</v>
      </c>
      <c r="H152" s="1">
        <v>44026</v>
      </c>
      <c r="I152">
        <v>-39</v>
      </c>
      <c r="J152">
        <v>-23</v>
      </c>
      <c r="K152">
        <v>-48</v>
      </c>
      <c r="L152">
        <v>-43</v>
      </c>
      <c r="M152">
        <v>-37</v>
      </c>
      <c r="N152">
        <v>15</v>
      </c>
      <c r="O152" t="str">
        <f>IF(H152&lt;&gt;"",IF(AND(H152&gt;=VLOOKUP(H152,Semanas!$A$1:$C$33,1),H152&lt;=VLOOKUP(H152,Semanas!$A$1:$C$33,2)),VLOOKUP(H152,Semanas!$A$1:$C$33,3),""),"")</f>
        <v>Semana 29</v>
      </c>
    </row>
    <row r="153" spans="1:15" x14ac:dyDescent="0.25">
      <c r="A153" t="s">
        <v>174</v>
      </c>
      <c r="B153" t="s">
        <v>175</v>
      </c>
      <c r="C153" t="s">
        <v>176</v>
      </c>
      <c r="F153" t="s">
        <v>177</v>
      </c>
      <c r="H153" s="1">
        <v>44027</v>
      </c>
      <c r="I153">
        <v>-37</v>
      </c>
      <c r="J153">
        <v>-18</v>
      </c>
      <c r="K153">
        <v>-47</v>
      </c>
      <c r="L153">
        <v>-41</v>
      </c>
      <c r="M153">
        <v>-36</v>
      </c>
      <c r="N153">
        <v>15</v>
      </c>
      <c r="O153" t="str">
        <f>IF(H153&lt;&gt;"",IF(AND(H153&gt;=VLOOKUP(H153,Semanas!$A$1:$C$33,1),H153&lt;=VLOOKUP(H153,Semanas!$A$1:$C$33,2)),VLOOKUP(H153,Semanas!$A$1:$C$33,3),""),"")</f>
        <v>Semana 29</v>
      </c>
    </row>
    <row r="154" spans="1:15" x14ac:dyDescent="0.25">
      <c r="A154" t="s">
        <v>174</v>
      </c>
      <c r="B154" t="s">
        <v>175</v>
      </c>
      <c r="C154" t="s">
        <v>176</v>
      </c>
      <c r="F154" t="s">
        <v>177</v>
      </c>
      <c r="H154" s="1">
        <v>44028</v>
      </c>
      <c r="I154">
        <v>-39</v>
      </c>
      <c r="J154">
        <v>-21</v>
      </c>
      <c r="K154">
        <v>-48</v>
      </c>
      <c r="L154">
        <v>-43</v>
      </c>
      <c r="M154">
        <v>-37</v>
      </c>
      <c r="N154">
        <v>16</v>
      </c>
      <c r="O154" t="str">
        <f>IF(H154&lt;&gt;"",IF(AND(H154&gt;=VLOOKUP(H154,Semanas!$A$1:$C$33,1),H154&lt;=VLOOKUP(H154,Semanas!$A$1:$C$33,2)),VLOOKUP(H154,Semanas!$A$1:$C$33,3),""),"")</f>
        <v>Semana 29</v>
      </c>
    </row>
    <row r="155" spans="1:15" x14ac:dyDescent="0.25">
      <c r="A155" t="s">
        <v>174</v>
      </c>
      <c r="B155" t="s">
        <v>175</v>
      </c>
      <c r="C155" t="s">
        <v>176</v>
      </c>
      <c r="F155" t="s">
        <v>177</v>
      </c>
      <c r="H155" s="1">
        <v>44029</v>
      </c>
      <c r="I155">
        <v>-42</v>
      </c>
      <c r="J155">
        <v>-23</v>
      </c>
      <c r="K155">
        <v>-49</v>
      </c>
      <c r="L155">
        <v>-44</v>
      </c>
      <c r="M155">
        <v>-32</v>
      </c>
      <c r="N155">
        <v>17</v>
      </c>
      <c r="O155" t="str">
        <f>IF(H155&lt;&gt;"",IF(AND(H155&gt;=VLOOKUP(H155,Semanas!$A$1:$C$33,1),H155&lt;=VLOOKUP(H155,Semanas!$A$1:$C$33,2)),VLOOKUP(H155,Semanas!$A$1:$C$33,3),""),"")</f>
        <v>Semana 29</v>
      </c>
    </row>
    <row r="156" spans="1:15" x14ac:dyDescent="0.25">
      <c r="A156" t="s">
        <v>174</v>
      </c>
      <c r="B156" t="s">
        <v>175</v>
      </c>
      <c r="C156" t="s">
        <v>176</v>
      </c>
      <c r="F156" t="s">
        <v>177</v>
      </c>
      <c r="H156" s="1">
        <v>44030</v>
      </c>
      <c r="I156">
        <v>-45</v>
      </c>
      <c r="J156">
        <v>-25</v>
      </c>
      <c r="K156">
        <v>-48</v>
      </c>
      <c r="L156">
        <v>-43</v>
      </c>
      <c r="M156">
        <v>-9</v>
      </c>
      <c r="N156">
        <v>12</v>
      </c>
      <c r="O156" t="str">
        <f>IF(H156&lt;&gt;"",IF(AND(H156&gt;=VLOOKUP(H156,Semanas!$A$1:$C$33,1),H156&lt;=VLOOKUP(H156,Semanas!$A$1:$C$33,2)),VLOOKUP(H156,Semanas!$A$1:$C$33,3),""),"")</f>
        <v>Semana 29</v>
      </c>
    </row>
    <row r="157" spans="1:15" x14ac:dyDescent="0.25">
      <c r="A157" t="s">
        <v>174</v>
      </c>
      <c r="B157" t="s">
        <v>175</v>
      </c>
      <c r="C157" t="s">
        <v>176</v>
      </c>
      <c r="F157" t="s">
        <v>177</v>
      </c>
      <c r="H157" s="1">
        <v>44031</v>
      </c>
      <c r="I157">
        <v>-49</v>
      </c>
      <c r="J157">
        <v>-30</v>
      </c>
      <c r="K157">
        <v>-50</v>
      </c>
      <c r="L157">
        <v>-51</v>
      </c>
      <c r="M157">
        <v>-7</v>
      </c>
      <c r="N157">
        <v>11</v>
      </c>
      <c r="O157" t="str">
        <f>IF(H157&lt;&gt;"",IF(AND(H157&gt;=VLOOKUP(H157,Semanas!$A$1:$C$33,1),H157&lt;=VLOOKUP(H157,Semanas!$A$1:$C$33,2)),VLOOKUP(H157,Semanas!$A$1:$C$33,3),""),"")</f>
        <v>Semana 30</v>
      </c>
    </row>
    <row r="158" spans="1:15" x14ac:dyDescent="0.25">
      <c r="A158" t="s">
        <v>174</v>
      </c>
      <c r="B158" t="s">
        <v>175</v>
      </c>
      <c r="C158" t="s">
        <v>176</v>
      </c>
      <c r="F158" t="s">
        <v>177</v>
      </c>
      <c r="H158" s="1">
        <v>44032</v>
      </c>
      <c r="I158">
        <v>-42</v>
      </c>
      <c r="J158">
        <v>-25</v>
      </c>
      <c r="K158">
        <v>-49</v>
      </c>
      <c r="L158">
        <v>-43</v>
      </c>
      <c r="M158">
        <v>-36</v>
      </c>
      <c r="N158">
        <v>16</v>
      </c>
      <c r="O158" t="str">
        <f>IF(H158&lt;&gt;"",IF(AND(H158&gt;=VLOOKUP(H158,Semanas!$A$1:$C$33,1),H158&lt;=VLOOKUP(H158,Semanas!$A$1:$C$33,2)),VLOOKUP(H158,Semanas!$A$1:$C$33,3),""),"")</f>
        <v>Semana 30</v>
      </c>
    </row>
    <row r="159" spans="1:15" x14ac:dyDescent="0.25">
      <c r="A159" t="s">
        <v>174</v>
      </c>
      <c r="B159" t="s">
        <v>175</v>
      </c>
      <c r="C159" t="s">
        <v>176</v>
      </c>
      <c r="F159" t="s">
        <v>177</v>
      </c>
      <c r="H159" s="1">
        <v>44033</v>
      </c>
      <c r="I159">
        <v>-42</v>
      </c>
      <c r="J159">
        <v>-26</v>
      </c>
      <c r="K159">
        <v>-50</v>
      </c>
      <c r="L159">
        <v>-46</v>
      </c>
      <c r="M159">
        <v>-38</v>
      </c>
      <c r="N159">
        <v>16</v>
      </c>
      <c r="O159" t="str">
        <f>IF(H159&lt;&gt;"",IF(AND(H159&gt;=VLOOKUP(H159,Semanas!$A$1:$C$33,1),H159&lt;=VLOOKUP(H159,Semanas!$A$1:$C$33,2)),VLOOKUP(H159,Semanas!$A$1:$C$33,3),""),"")</f>
        <v>Semana 30</v>
      </c>
    </row>
    <row r="160" spans="1:15" x14ac:dyDescent="0.25">
      <c r="A160" t="s">
        <v>174</v>
      </c>
      <c r="B160" t="s">
        <v>175</v>
      </c>
      <c r="C160" t="s">
        <v>176</v>
      </c>
      <c r="F160" t="s">
        <v>177</v>
      </c>
      <c r="H160" s="1">
        <v>44034</v>
      </c>
      <c r="I160">
        <v>-43</v>
      </c>
      <c r="J160">
        <v>-28</v>
      </c>
      <c r="K160">
        <v>-52</v>
      </c>
      <c r="L160">
        <v>-46</v>
      </c>
      <c r="M160">
        <v>-37</v>
      </c>
      <c r="N160">
        <v>16</v>
      </c>
      <c r="O160" t="str">
        <f>IF(H160&lt;&gt;"",IF(AND(H160&gt;=VLOOKUP(H160,Semanas!$A$1:$C$33,1),H160&lt;=VLOOKUP(H160,Semanas!$A$1:$C$33,2)),VLOOKUP(H160,Semanas!$A$1:$C$33,3),""),"")</f>
        <v>Semana 30</v>
      </c>
    </row>
    <row r="161" spans="1:15" x14ac:dyDescent="0.25">
      <c r="A161" t="s">
        <v>174</v>
      </c>
      <c r="B161" t="s">
        <v>175</v>
      </c>
      <c r="C161" t="s">
        <v>176</v>
      </c>
      <c r="F161" t="s">
        <v>177</v>
      </c>
      <c r="H161" s="1">
        <v>44035</v>
      </c>
      <c r="I161">
        <v>-45</v>
      </c>
      <c r="J161">
        <v>-29</v>
      </c>
      <c r="K161">
        <v>-53</v>
      </c>
      <c r="L161">
        <v>-45</v>
      </c>
      <c r="M161">
        <v>-38</v>
      </c>
      <c r="N161">
        <v>16</v>
      </c>
      <c r="O161" t="str">
        <f>IF(H161&lt;&gt;"",IF(AND(H161&gt;=VLOOKUP(H161,Semanas!$A$1:$C$33,1),H161&lt;=VLOOKUP(H161,Semanas!$A$1:$C$33,2)),VLOOKUP(H161,Semanas!$A$1:$C$33,3),""),"")</f>
        <v>Semana 30</v>
      </c>
    </row>
    <row r="162" spans="1:15" x14ac:dyDescent="0.25">
      <c r="A162" t="s">
        <v>174</v>
      </c>
      <c r="B162" t="s">
        <v>175</v>
      </c>
      <c r="C162" t="s">
        <v>176</v>
      </c>
      <c r="F162" t="s">
        <v>177</v>
      </c>
      <c r="H162" s="1">
        <v>44036</v>
      </c>
      <c r="I162">
        <v>-48</v>
      </c>
      <c r="J162">
        <v>-30</v>
      </c>
      <c r="K162">
        <v>-55</v>
      </c>
      <c r="L162">
        <v>-49</v>
      </c>
      <c r="M162">
        <v>-34</v>
      </c>
      <c r="N162">
        <v>18</v>
      </c>
      <c r="O162" t="str">
        <f>IF(H162&lt;&gt;"",IF(AND(H162&gt;=VLOOKUP(H162,Semanas!$A$1:$C$33,1),H162&lt;=VLOOKUP(H162,Semanas!$A$1:$C$33,2)),VLOOKUP(H162,Semanas!$A$1:$C$33,3),""),"")</f>
        <v>Semana 30</v>
      </c>
    </row>
    <row r="163" spans="1:15" x14ac:dyDescent="0.25">
      <c r="A163" t="s">
        <v>174</v>
      </c>
      <c r="B163" t="s">
        <v>175</v>
      </c>
      <c r="C163" t="s">
        <v>176</v>
      </c>
      <c r="F163" t="s">
        <v>177</v>
      </c>
      <c r="H163" s="1">
        <v>44037</v>
      </c>
      <c r="I163">
        <v>-48</v>
      </c>
      <c r="J163">
        <v>-28</v>
      </c>
      <c r="K163">
        <v>-51</v>
      </c>
      <c r="L163">
        <v>-46</v>
      </c>
      <c r="M163">
        <v>-12</v>
      </c>
      <c r="N163">
        <v>13</v>
      </c>
      <c r="O163" t="str">
        <f>IF(H163&lt;&gt;"",IF(AND(H163&gt;=VLOOKUP(H163,Semanas!$A$1:$C$33,1),H163&lt;=VLOOKUP(H163,Semanas!$A$1:$C$33,2)),VLOOKUP(H163,Semanas!$A$1:$C$33,3),""),"")</f>
        <v>Semana 30</v>
      </c>
    </row>
    <row r="164" spans="1:15" x14ac:dyDescent="0.25">
      <c r="A164" t="s">
        <v>174</v>
      </c>
      <c r="B164" t="s">
        <v>175</v>
      </c>
      <c r="C164" t="s">
        <v>176</v>
      </c>
      <c r="F164" t="s">
        <v>177</v>
      </c>
      <c r="H164" s="1">
        <v>44038</v>
      </c>
      <c r="I164">
        <v>-52</v>
      </c>
      <c r="J164">
        <v>-34</v>
      </c>
      <c r="K164">
        <v>-53</v>
      </c>
      <c r="L164">
        <v>-52</v>
      </c>
      <c r="M164">
        <v>-8</v>
      </c>
      <c r="N164">
        <v>11</v>
      </c>
      <c r="O164" t="str">
        <f>IF(H164&lt;&gt;"",IF(AND(H164&gt;=VLOOKUP(H164,Semanas!$A$1:$C$33,1),H164&lt;=VLOOKUP(H164,Semanas!$A$1:$C$33,2)),VLOOKUP(H164,Semanas!$A$1:$C$33,3),""),"")</f>
        <v>Semana 31</v>
      </c>
    </row>
    <row r="165" spans="1:15" x14ac:dyDescent="0.25">
      <c r="A165" t="s">
        <v>174</v>
      </c>
      <c r="B165" t="s">
        <v>175</v>
      </c>
      <c r="C165" t="s">
        <v>176</v>
      </c>
      <c r="F165" t="s">
        <v>177</v>
      </c>
      <c r="H165" s="1">
        <v>44039</v>
      </c>
      <c r="I165">
        <v>-45</v>
      </c>
      <c r="J165">
        <v>-30</v>
      </c>
      <c r="K165">
        <v>-55</v>
      </c>
      <c r="L165">
        <v>-46</v>
      </c>
      <c r="M165">
        <v>-37</v>
      </c>
      <c r="N165">
        <v>17</v>
      </c>
      <c r="O165" t="str">
        <f>IF(H165&lt;&gt;"",IF(AND(H165&gt;=VLOOKUP(H165,Semanas!$A$1:$C$33,1),H165&lt;=VLOOKUP(H165,Semanas!$A$1:$C$33,2)),VLOOKUP(H165,Semanas!$A$1:$C$33,3),""),"")</f>
        <v>Semana 31</v>
      </c>
    </row>
    <row r="166" spans="1:15" x14ac:dyDescent="0.25">
      <c r="A166" t="s">
        <v>174</v>
      </c>
      <c r="B166" t="s">
        <v>175</v>
      </c>
      <c r="C166" t="s">
        <v>176</v>
      </c>
      <c r="F166" t="s">
        <v>177</v>
      </c>
      <c r="H166" s="1">
        <v>44040</v>
      </c>
      <c r="I166">
        <v>-42</v>
      </c>
      <c r="J166">
        <v>-27</v>
      </c>
      <c r="K166">
        <v>-52</v>
      </c>
      <c r="L166">
        <v>-44</v>
      </c>
      <c r="M166">
        <v>-38</v>
      </c>
      <c r="N166">
        <v>16</v>
      </c>
      <c r="O166" t="str">
        <f>IF(H166&lt;&gt;"",IF(AND(H166&gt;=VLOOKUP(H166,Semanas!$A$1:$C$33,1),H166&lt;=VLOOKUP(H166,Semanas!$A$1:$C$33,2)),VLOOKUP(H166,Semanas!$A$1:$C$33,3),""),"")</f>
        <v>Semana 31</v>
      </c>
    </row>
    <row r="167" spans="1:15" x14ac:dyDescent="0.25">
      <c r="A167" t="s">
        <v>174</v>
      </c>
      <c r="B167" t="s">
        <v>175</v>
      </c>
      <c r="C167" t="s">
        <v>176</v>
      </c>
      <c r="F167" t="s">
        <v>177</v>
      </c>
      <c r="H167" s="1">
        <v>44041</v>
      </c>
      <c r="I167">
        <v>-41</v>
      </c>
      <c r="J167">
        <v>-27</v>
      </c>
      <c r="K167">
        <v>-53</v>
      </c>
      <c r="L167">
        <v>-45</v>
      </c>
      <c r="M167">
        <v>-38</v>
      </c>
      <c r="N167">
        <v>16</v>
      </c>
      <c r="O167" t="str">
        <f>IF(H167&lt;&gt;"",IF(AND(H167&gt;=VLOOKUP(H167,Semanas!$A$1:$C$33,1),H167&lt;=VLOOKUP(H167,Semanas!$A$1:$C$33,2)),VLOOKUP(H167,Semanas!$A$1:$C$33,3),""),"")</f>
        <v>Semana 31</v>
      </c>
    </row>
    <row r="168" spans="1:15" x14ac:dyDescent="0.25">
      <c r="A168" t="s">
        <v>174</v>
      </c>
      <c r="B168" t="s">
        <v>175</v>
      </c>
      <c r="C168" t="s">
        <v>176</v>
      </c>
      <c r="F168" t="s">
        <v>177</v>
      </c>
      <c r="H168" s="1">
        <v>44042</v>
      </c>
      <c r="I168">
        <v>-40</v>
      </c>
      <c r="J168">
        <v>-27</v>
      </c>
      <c r="K168">
        <v>-51</v>
      </c>
      <c r="L168">
        <v>-45</v>
      </c>
      <c r="M168">
        <v>-39</v>
      </c>
      <c r="N168">
        <v>16</v>
      </c>
      <c r="O168" t="str">
        <f>IF(H168&lt;&gt;"",IF(AND(H168&gt;=VLOOKUP(H168,Semanas!$A$1:$C$33,1),H168&lt;=VLOOKUP(H168,Semanas!$A$1:$C$33,2)),VLOOKUP(H168,Semanas!$A$1:$C$33,3),""),"")</f>
        <v>Semana 31</v>
      </c>
    </row>
    <row r="169" spans="1:15" x14ac:dyDescent="0.25">
      <c r="A169" t="s">
        <v>174</v>
      </c>
      <c r="B169" t="s">
        <v>175</v>
      </c>
      <c r="C169" t="s">
        <v>176</v>
      </c>
      <c r="F169" t="s">
        <v>177</v>
      </c>
      <c r="H169" s="1">
        <v>44043</v>
      </c>
      <c r="I169">
        <v>-40</v>
      </c>
      <c r="J169">
        <v>-22</v>
      </c>
      <c r="K169">
        <v>-50</v>
      </c>
      <c r="L169">
        <v>-46</v>
      </c>
      <c r="M169">
        <v>-32</v>
      </c>
      <c r="N169">
        <v>17</v>
      </c>
      <c r="O169" t="str">
        <f>IF(H169&lt;&gt;"",IF(AND(H169&gt;=VLOOKUP(H169,Semanas!$A$1:$C$33,1),H169&lt;=VLOOKUP(H169,Semanas!$A$1:$C$33,2)),VLOOKUP(H169,Semanas!$A$1:$C$33,3),""),"")</f>
        <v>Semana 31</v>
      </c>
    </row>
    <row r="170" spans="1:15" x14ac:dyDescent="0.25">
      <c r="A170" t="s">
        <v>174</v>
      </c>
      <c r="B170" t="s">
        <v>175</v>
      </c>
      <c r="C170" t="s">
        <v>176</v>
      </c>
      <c r="F170" t="s">
        <v>177</v>
      </c>
      <c r="H170" s="1">
        <v>44044</v>
      </c>
      <c r="I170">
        <v>-41</v>
      </c>
      <c r="J170">
        <v>-22</v>
      </c>
      <c r="K170">
        <v>-47</v>
      </c>
      <c r="L170">
        <v>-42</v>
      </c>
      <c r="M170">
        <v>-10</v>
      </c>
      <c r="N170">
        <v>12</v>
      </c>
      <c r="O170" t="str">
        <f>IF(H170&lt;&gt;"",IF(AND(H170&gt;=VLOOKUP(H170,Semanas!$A$1:$C$33,1),H170&lt;=VLOOKUP(H170,Semanas!$A$1:$C$33,2)),VLOOKUP(H170,Semanas!$A$1:$C$33,3),""),"")</f>
        <v>Semana 31</v>
      </c>
    </row>
    <row r="171" spans="1:15" x14ac:dyDescent="0.25">
      <c r="A171" t="s">
        <v>174</v>
      </c>
      <c r="B171" t="s">
        <v>175</v>
      </c>
      <c r="C171" t="s">
        <v>176</v>
      </c>
      <c r="F171" t="s">
        <v>177</v>
      </c>
      <c r="H171" s="1">
        <v>44045</v>
      </c>
      <c r="I171">
        <v>-46</v>
      </c>
      <c r="J171">
        <v>-29</v>
      </c>
      <c r="K171">
        <v>-49</v>
      </c>
      <c r="L171">
        <v>-50</v>
      </c>
      <c r="M171">
        <v>-7</v>
      </c>
      <c r="N171">
        <v>11</v>
      </c>
      <c r="O171" t="str">
        <f>IF(H171&lt;&gt;"",IF(AND(H171&gt;=VLOOKUP(H171,Semanas!$A$1:$C$33,1),H171&lt;=VLOOKUP(H171,Semanas!$A$1:$C$33,2)),VLOOKUP(H171,Semanas!$A$1:$C$33,3),""),"")</f>
        <v>Semana 32</v>
      </c>
    </row>
    <row r="172" spans="1:15" x14ac:dyDescent="0.25">
      <c r="A172" t="s">
        <v>174</v>
      </c>
      <c r="B172" t="s">
        <v>175</v>
      </c>
      <c r="C172" t="s">
        <v>176</v>
      </c>
      <c r="F172" t="s">
        <v>177</v>
      </c>
      <c r="H172" s="1">
        <v>44046</v>
      </c>
      <c r="I172">
        <v>-35</v>
      </c>
      <c r="J172">
        <v>-22</v>
      </c>
      <c r="K172">
        <v>-47</v>
      </c>
      <c r="L172">
        <v>-38</v>
      </c>
      <c r="M172">
        <v>-34</v>
      </c>
      <c r="N172">
        <v>15</v>
      </c>
      <c r="O172" t="str">
        <f>IF(H172&lt;&gt;"",IF(AND(H172&gt;=VLOOKUP(H172,Semanas!$A$1:$C$33,1),H172&lt;=VLOOKUP(H172,Semanas!$A$1:$C$33,2)),VLOOKUP(H172,Semanas!$A$1:$C$33,3),""),"")</f>
        <v>Semana 32</v>
      </c>
    </row>
    <row r="173" spans="1:15" x14ac:dyDescent="0.25">
      <c r="A173" t="s">
        <v>174</v>
      </c>
      <c r="B173" t="s">
        <v>175</v>
      </c>
      <c r="C173" t="s">
        <v>176</v>
      </c>
      <c r="F173" t="s">
        <v>177</v>
      </c>
      <c r="H173" s="1">
        <v>44047</v>
      </c>
      <c r="I173">
        <v>-35</v>
      </c>
      <c r="J173">
        <v>-22</v>
      </c>
      <c r="K173">
        <v>-47</v>
      </c>
      <c r="L173">
        <v>-40</v>
      </c>
      <c r="M173">
        <v>-36</v>
      </c>
      <c r="N173">
        <v>15</v>
      </c>
      <c r="O173" t="str">
        <f>IF(H173&lt;&gt;"",IF(AND(H173&gt;=VLOOKUP(H173,Semanas!$A$1:$C$33,1),H173&lt;=VLOOKUP(H173,Semanas!$A$1:$C$33,2)),VLOOKUP(H173,Semanas!$A$1:$C$33,3),""),"")</f>
        <v>Semana 32</v>
      </c>
    </row>
    <row r="174" spans="1:15" x14ac:dyDescent="0.25">
      <c r="A174" t="s">
        <v>174</v>
      </c>
      <c r="B174" t="s">
        <v>175</v>
      </c>
      <c r="C174" t="s">
        <v>176</v>
      </c>
      <c r="F174" t="s">
        <v>177</v>
      </c>
      <c r="H174" s="1">
        <v>44048</v>
      </c>
      <c r="I174">
        <v>-34</v>
      </c>
      <c r="J174">
        <v>-22</v>
      </c>
      <c r="K174">
        <v>-46</v>
      </c>
      <c r="L174">
        <v>-41</v>
      </c>
      <c r="M174">
        <v>-36</v>
      </c>
      <c r="N174">
        <v>15</v>
      </c>
      <c r="O174" t="str">
        <f>IF(H174&lt;&gt;"",IF(AND(H174&gt;=VLOOKUP(H174,Semanas!$A$1:$C$33,1),H174&lt;=VLOOKUP(H174,Semanas!$A$1:$C$33,2)),VLOOKUP(H174,Semanas!$A$1:$C$33,3),""),"")</f>
        <v>Semana 32</v>
      </c>
    </row>
    <row r="175" spans="1:15" x14ac:dyDescent="0.25">
      <c r="A175" t="s">
        <v>174</v>
      </c>
      <c r="B175" t="s">
        <v>175</v>
      </c>
      <c r="C175" t="s">
        <v>176</v>
      </c>
      <c r="F175" t="s">
        <v>177</v>
      </c>
      <c r="H175" s="1">
        <v>44049</v>
      </c>
      <c r="I175">
        <v>-35</v>
      </c>
      <c r="J175">
        <v>-23</v>
      </c>
      <c r="K175">
        <v>-48</v>
      </c>
      <c r="L175">
        <v>-39</v>
      </c>
      <c r="M175">
        <v>-36</v>
      </c>
      <c r="N175">
        <v>15</v>
      </c>
      <c r="O175" t="str">
        <f>IF(H175&lt;&gt;"",IF(AND(H175&gt;=VLOOKUP(H175,Semanas!$A$1:$C$33,1),H175&lt;=VLOOKUP(H175,Semanas!$A$1:$C$33,2)),VLOOKUP(H175,Semanas!$A$1:$C$33,3),""),"")</f>
        <v>Semana 32</v>
      </c>
    </row>
    <row r="176" spans="1:15" x14ac:dyDescent="0.25">
      <c r="A176" t="s">
        <v>174</v>
      </c>
      <c r="B176" t="s">
        <v>175</v>
      </c>
      <c r="C176" t="s">
        <v>176</v>
      </c>
      <c r="F176" t="s">
        <v>177</v>
      </c>
      <c r="H176" s="1">
        <v>44050</v>
      </c>
      <c r="I176">
        <v>-40</v>
      </c>
      <c r="J176">
        <v>-26</v>
      </c>
      <c r="K176">
        <v>-50</v>
      </c>
      <c r="L176">
        <v>-45</v>
      </c>
      <c r="M176">
        <v>-33</v>
      </c>
      <c r="N176">
        <v>17</v>
      </c>
      <c r="O176" t="str">
        <f>IF(H176&lt;&gt;"",IF(AND(H176&gt;=VLOOKUP(H176,Semanas!$A$1:$C$33,1),H176&lt;=VLOOKUP(H176,Semanas!$A$1:$C$33,2)),VLOOKUP(H176,Semanas!$A$1:$C$33,3),""),"")</f>
        <v>Semana 32</v>
      </c>
    </row>
    <row r="177" spans="1:15" x14ac:dyDescent="0.25">
      <c r="A177" t="s">
        <v>174</v>
      </c>
      <c r="B177" t="s">
        <v>175</v>
      </c>
      <c r="C177" t="s">
        <v>176</v>
      </c>
      <c r="F177" t="s">
        <v>177</v>
      </c>
      <c r="H177" s="1">
        <v>44051</v>
      </c>
      <c r="I177">
        <v>-43</v>
      </c>
      <c r="J177">
        <v>-28</v>
      </c>
      <c r="K177">
        <v>-50</v>
      </c>
      <c r="L177">
        <v>-44</v>
      </c>
      <c r="M177">
        <v>-11</v>
      </c>
      <c r="N177">
        <v>12</v>
      </c>
      <c r="O177" t="str">
        <f>IF(H177&lt;&gt;"",IF(AND(H177&gt;=VLOOKUP(H177,Semanas!$A$1:$C$33,1),H177&lt;=VLOOKUP(H177,Semanas!$A$1:$C$33,2)),VLOOKUP(H177,Semanas!$A$1:$C$33,3),""),"")</f>
        <v>Semana 32</v>
      </c>
    </row>
    <row r="178" spans="1:15" x14ac:dyDescent="0.25">
      <c r="A178" t="s">
        <v>174</v>
      </c>
      <c r="B178" t="s">
        <v>175</v>
      </c>
      <c r="C178" t="s">
        <v>176</v>
      </c>
      <c r="F178" t="s">
        <v>177</v>
      </c>
      <c r="H178" s="1">
        <v>44052</v>
      </c>
      <c r="I178">
        <v>-45</v>
      </c>
      <c r="J178">
        <v>-31</v>
      </c>
      <c r="K178">
        <v>-49</v>
      </c>
      <c r="L178">
        <v>-50</v>
      </c>
      <c r="M178">
        <v>-7</v>
      </c>
      <c r="N178">
        <v>10</v>
      </c>
      <c r="O178" t="str">
        <f>IF(H178&lt;&gt;"",IF(AND(H178&gt;=VLOOKUP(H178,Semanas!$A$1:$C$33,1),H178&lt;=VLOOKUP(H178,Semanas!$A$1:$C$33,2)),VLOOKUP(H178,Semanas!$A$1:$C$33,3),""),"")</f>
        <v>Semana 33</v>
      </c>
    </row>
    <row r="179" spans="1:15" x14ac:dyDescent="0.25">
      <c r="A179" t="s">
        <v>174</v>
      </c>
      <c r="B179" t="s">
        <v>175</v>
      </c>
      <c r="C179" t="s">
        <v>176</v>
      </c>
      <c r="F179" t="s">
        <v>177</v>
      </c>
      <c r="H179" s="1">
        <v>44053</v>
      </c>
      <c r="I179">
        <v>-34</v>
      </c>
      <c r="J179">
        <v>-23</v>
      </c>
      <c r="K179">
        <v>-45</v>
      </c>
      <c r="L179">
        <v>-40</v>
      </c>
      <c r="M179">
        <v>-34</v>
      </c>
      <c r="N179">
        <v>15</v>
      </c>
      <c r="O179" t="str">
        <f>IF(H179&lt;&gt;"",IF(AND(H179&gt;=VLOOKUP(H179,Semanas!$A$1:$C$33,1),H179&lt;=VLOOKUP(H179,Semanas!$A$1:$C$33,2)),VLOOKUP(H179,Semanas!$A$1:$C$33,3),""),"")</f>
        <v>Semana 33</v>
      </c>
    </row>
    <row r="180" spans="1:15" x14ac:dyDescent="0.25">
      <c r="A180" t="s">
        <v>174</v>
      </c>
      <c r="B180" t="s">
        <v>175</v>
      </c>
      <c r="C180" t="s">
        <v>176</v>
      </c>
      <c r="F180" t="s">
        <v>177</v>
      </c>
      <c r="H180" s="1">
        <v>44054</v>
      </c>
      <c r="I180">
        <v>-36</v>
      </c>
      <c r="J180">
        <v>-26</v>
      </c>
      <c r="K180">
        <v>-49</v>
      </c>
      <c r="L180">
        <v>-42</v>
      </c>
      <c r="M180">
        <v>-36</v>
      </c>
      <c r="N180">
        <v>15</v>
      </c>
      <c r="O180" t="str">
        <f>IF(H180&lt;&gt;"",IF(AND(H180&gt;=VLOOKUP(H180,Semanas!$A$1:$C$33,1),H180&lt;=VLOOKUP(H180,Semanas!$A$1:$C$33,2)),VLOOKUP(H180,Semanas!$A$1:$C$33,3),""),"")</f>
        <v>Semana 33</v>
      </c>
    </row>
    <row r="181" spans="1:15" x14ac:dyDescent="0.25">
      <c r="A181" t="s">
        <v>174</v>
      </c>
      <c r="B181" t="s">
        <v>175</v>
      </c>
      <c r="C181" t="s">
        <v>176</v>
      </c>
      <c r="F181" t="s">
        <v>177</v>
      </c>
      <c r="H181" s="1">
        <v>44055</v>
      </c>
      <c r="I181">
        <v>-37</v>
      </c>
      <c r="J181">
        <v>-26</v>
      </c>
      <c r="K181">
        <v>-50</v>
      </c>
      <c r="L181">
        <v>-43</v>
      </c>
      <c r="M181">
        <v>-37</v>
      </c>
      <c r="N181">
        <v>15</v>
      </c>
      <c r="O181" t="str">
        <f>IF(H181&lt;&gt;"",IF(AND(H181&gt;=VLOOKUP(H181,Semanas!$A$1:$C$33,1),H181&lt;=VLOOKUP(H181,Semanas!$A$1:$C$33,2)),VLOOKUP(H181,Semanas!$A$1:$C$33,3),""),"")</f>
        <v>Semana 33</v>
      </c>
    </row>
    <row r="182" spans="1:15" x14ac:dyDescent="0.25">
      <c r="A182" t="s">
        <v>174</v>
      </c>
      <c r="B182" t="s">
        <v>175</v>
      </c>
      <c r="C182" t="s">
        <v>176</v>
      </c>
      <c r="F182" t="s">
        <v>177</v>
      </c>
      <c r="H182" s="1">
        <v>44056</v>
      </c>
      <c r="I182">
        <v>-35</v>
      </c>
      <c r="J182">
        <v>-25</v>
      </c>
      <c r="K182">
        <v>-46</v>
      </c>
      <c r="L182">
        <v>-40</v>
      </c>
      <c r="M182">
        <v>-36</v>
      </c>
      <c r="N182">
        <v>14</v>
      </c>
      <c r="O182" t="str">
        <f>IF(H182&lt;&gt;"",IF(AND(H182&gt;=VLOOKUP(H182,Semanas!$A$1:$C$33,1),H182&lt;=VLOOKUP(H182,Semanas!$A$1:$C$33,2)),VLOOKUP(H182,Semanas!$A$1:$C$33,3),""),"")</f>
        <v>Semana 33</v>
      </c>
    </row>
    <row r="183" spans="1:15" x14ac:dyDescent="0.25">
      <c r="A183" t="s">
        <v>174</v>
      </c>
      <c r="B183" t="s">
        <v>175</v>
      </c>
      <c r="C183" t="s">
        <v>176</v>
      </c>
      <c r="F183" t="s">
        <v>177</v>
      </c>
      <c r="H183" s="1">
        <v>44057</v>
      </c>
      <c r="I183">
        <v>-36</v>
      </c>
      <c r="J183">
        <v>-22</v>
      </c>
      <c r="K183">
        <v>-46</v>
      </c>
      <c r="L183">
        <v>-41</v>
      </c>
      <c r="M183">
        <v>-30</v>
      </c>
      <c r="N183">
        <v>16</v>
      </c>
      <c r="O183" t="str">
        <f>IF(H183&lt;&gt;"",IF(AND(H183&gt;=VLOOKUP(H183,Semanas!$A$1:$C$33,1),H183&lt;=VLOOKUP(H183,Semanas!$A$1:$C$33,2)),VLOOKUP(H183,Semanas!$A$1:$C$33,3),""),"")</f>
        <v>Semana 33</v>
      </c>
    </row>
    <row r="184" spans="1:15" x14ac:dyDescent="0.25">
      <c r="A184" t="s">
        <v>174</v>
      </c>
      <c r="B184" t="s">
        <v>175</v>
      </c>
      <c r="C184" t="s">
        <v>176</v>
      </c>
      <c r="F184" t="s">
        <v>177</v>
      </c>
      <c r="H184" s="1">
        <v>44058</v>
      </c>
      <c r="I184">
        <v>-37</v>
      </c>
      <c r="J184">
        <v>-20</v>
      </c>
      <c r="K184">
        <v>-43</v>
      </c>
      <c r="L184">
        <v>-39</v>
      </c>
      <c r="M184">
        <v>-8</v>
      </c>
      <c r="N184">
        <v>10</v>
      </c>
      <c r="O184" t="str">
        <f>IF(H184&lt;&gt;"",IF(AND(H184&gt;=VLOOKUP(H184,Semanas!$A$1:$C$33,1),H184&lt;=VLOOKUP(H184,Semanas!$A$1:$C$33,2)),VLOOKUP(H184,Semanas!$A$1:$C$33,3),""),"")</f>
        <v>Semana 33</v>
      </c>
    </row>
    <row r="185" spans="1:15" x14ac:dyDescent="0.25">
      <c r="A185" t="s">
        <v>174</v>
      </c>
      <c r="B185" t="s">
        <v>175</v>
      </c>
      <c r="C185" t="s">
        <v>178</v>
      </c>
      <c r="F185" t="s">
        <v>179</v>
      </c>
      <c r="H185" s="1">
        <v>43876</v>
      </c>
      <c r="I185">
        <v>6</v>
      </c>
      <c r="J185">
        <v>5</v>
      </c>
      <c r="K185">
        <v>1</v>
      </c>
      <c r="L185">
        <v>6</v>
      </c>
      <c r="M185">
        <v>4</v>
      </c>
      <c r="N185">
        <v>-1</v>
      </c>
      <c r="O185" t="str">
        <f>IF(H185&lt;&gt;"",IF(AND(H185&gt;=VLOOKUP(H185,Semanas!$A$1:$C$33,1),H185&lt;=VLOOKUP(H185,Semanas!$A$1:$C$33,2)),VLOOKUP(H185,Semanas!$A$1:$C$33,3),""),"")</f>
        <v>Semana 7</v>
      </c>
    </row>
    <row r="186" spans="1:15" x14ac:dyDescent="0.25">
      <c r="A186" t="s">
        <v>174</v>
      </c>
      <c r="B186" t="s">
        <v>175</v>
      </c>
      <c r="C186" t="s">
        <v>178</v>
      </c>
      <c r="F186" t="s">
        <v>179</v>
      </c>
      <c r="H186" s="1">
        <v>43877</v>
      </c>
      <c r="I186">
        <v>7</v>
      </c>
      <c r="J186">
        <v>6</v>
      </c>
      <c r="K186">
        <v>1</v>
      </c>
      <c r="L186">
        <v>6</v>
      </c>
      <c r="M186">
        <v>1</v>
      </c>
      <c r="N186">
        <v>-1</v>
      </c>
      <c r="O186" t="str">
        <f>IF(H186&lt;&gt;"",IF(AND(H186&gt;=VLOOKUP(H186,Semanas!$A$1:$C$33,1),H186&lt;=VLOOKUP(H186,Semanas!$A$1:$C$33,2)),VLOOKUP(H186,Semanas!$A$1:$C$33,3),""),"")</f>
        <v>Semana 8</v>
      </c>
    </row>
    <row r="187" spans="1:15" x14ac:dyDescent="0.25">
      <c r="A187" t="s">
        <v>174</v>
      </c>
      <c r="B187" t="s">
        <v>175</v>
      </c>
      <c r="C187" t="s">
        <v>178</v>
      </c>
      <c r="F187" t="s">
        <v>179</v>
      </c>
      <c r="H187" s="1">
        <v>43878</v>
      </c>
      <c r="I187">
        <v>2</v>
      </c>
      <c r="J187">
        <v>3</v>
      </c>
      <c r="K187">
        <v>-5</v>
      </c>
      <c r="L187">
        <v>4</v>
      </c>
      <c r="M187">
        <v>8</v>
      </c>
      <c r="N187">
        <v>-2</v>
      </c>
      <c r="O187" t="str">
        <f>IF(H187&lt;&gt;"",IF(AND(H187&gt;=VLOOKUP(H187,Semanas!$A$1:$C$33,1),H187&lt;=VLOOKUP(H187,Semanas!$A$1:$C$33,2)),VLOOKUP(H187,Semanas!$A$1:$C$33,3),""),"")</f>
        <v>Semana 8</v>
      </c>
    </row>
    <row r="188" spans="1:15" x14ac:dyDescent="0.25">
      <c r="A188" t="s">
        <v>174</v>
      </c>
      <c r="B188" t="s">
        <v>175</v>
      </c>
      <c r="C188" t="s">
        <v>178</v>
      </c>
      <c r="F188" t="s">
        <v>179</v>
      </c>
      <c r="H188" s="1">
        <v>43879</v>
      </c>
      <c r="I188">
        <v>-2</v>
      </c>
      <c r="J188">
        <v>1</v>
      </c>
      <c r="K188">
        <v>-2</v>
      </c>
      <c r="L188">
        <v>2</v>
      </c>
      <c r="M188">
        <v>8</v>
      </c>
      <c r="N188">
        <v>-1</v>
      </c>
      <c r="O188" t="str">
        <f>IF(H188&lt;&gt;"",IF(AND(H188&gt;=VLOOKUP(H188,Semanas!$A$1:$C$33,1),H188&lt;=VLOOKUP(H188,Semanas!$A$1:$C$33,2)),VLOOKUP(H188,Semanas!$A$1:$C$33,3),""),"")</f>
        <v>Semana 8</v>
      </c>
    </row>
    <row r="189" spans="1:15" x14ac:dyDescent="0.25">
      <c r="A189" t="s">
        <v>174</v>
      </c>
      <c r="B189" t="s">
        <v>175</v>
      </c>
      <c r="C189" t="s">
        <v>178</v>
      </c>
      <c r="F189" t="s">
        <v>179</v>
      </c>
      <c r="H189" s="1">
        <v>43880</v>
      </c>
      <c r="I189">
        <v>0</v>
      </c>
      <c r="J189">
        <v>0</v>
      </c>
      <c r="K189">
        <v>-2</v>
      </c>
      <c r="L189">
        <v>2</v>
      </c>
      <c r="M189">
        <v>8</v>
      </c>
      <c r="N189">
        <v>-1</v>
      </c>
      <c r="O189" t="str">
        <f>IF(H189&lt;&gt;"",IF(AND(H189&gt;=VLOOKUP(H189,Semanas!$A$1:$C$33,1),H189&lt;=VLOOKUP(H189,Semanas!$A$1:$C$33,2)),VLOOKUP(H189,Semanas!$A$1:$C$33,3),""),"")</f>
        <v>Semana 8</v>
      </c>
    </row>
    <row r="190" spans="1:15" x14ac:dyDescent="0.25">
      <c r="A190" t="s">
        <v>174</v>
      </c>
      <c r="B190" t="s">
        <v>175</v>
      </c>
      <c r="C190" t="s">
        <v>178</v>
      </c>
      <c r="F190" t="s">
        <v>179</v>
      </c>
      <c r="H190" s="1">
        <v>43881</v>
      </c>
      <c r="I190">
        <v>0</v>
      </c>
      <c r="J190">
        <v>0</v>
      </c>
      <c r="K190">
        <v>-3</v>
      </c>
      <c r="L190">
        <v>3</v>
      </c>
      <c r="M190">
        <v>8</v>
      </c>
      <c r="N190">
        <v>-1</v>
      </c>
      <c r="O190" t="str">
        <f>IF(H190&lt;&gt;"",IF(AND(H190&gt;=VLOOKUP(H190,Semanas!$A$1:$C$33,1),H190&lt;=VLOOKUP(H190,Semanas!$A$1:$C$33,2)),VLOOKUP(H190,Semanas!$A$1:$C$33,3),""),"")</f>
        <v>Semana 8</v>
      </c>
    </row>
    <row r="191" spans="1:15" x14ac:dyDescent="0.25">
      <c r="A191" t="s">
        <v>174</v>
      </c>
      <c r="B191" t="s">
        <v>175</v>
      </c>
      <c r="C191" t="s">
        <v>178</v>
      </c>
      <c r="F191" t="s">
        <v>179</v>
      </c>
      <c r="H191" s="1">
        <v>43882</v>
      </c>
      <c r="I191">
        <v>-1</v>
      </c>
      <c r="J191">
        <v>-1</v>
      </c>
      <c r="K191">
        <v>-6</v>
      </c>
      <c r="L191">
        <v>6</v>
      </c>
      <c r="M191">
        <v>10</v>
      </c>
      <c r="N191">
        <v>-2</v>
      </c>
      <c r="O191" t="str">
        <f>IF(H191&lt;&gt;"",IF(AND(H191&gt;=VLOOKUP(H191,Semanas!$A$1:$C$33,1),H191&lt;=VLOOKUP(H191,Semanas!$A$1:$C$33,2)),VLOOKUP(H191,Semanas!$A$1:$C$33,3),""),"")</f>
        <v>Semana 8</v>
      </c>
    </row>
    <row r="192" spans="1:15" x14ac:dyDescent="0.25">
      <c r="A192" t="s">
        <v>174</v>
      </c>
      <c r="B192" t="s">
        <v>175</v>
      </c>
      <c r="C192" t="s">
        <v>178</v>
      </c>
      <c r="F192" t="s">
        <v>179</v>
      </c>
      <c r="H192" s="1">
        <v>43883</v>
      </c>
      <c r="I192">
        <v>0</v>
      </c>
      <c r="J192">
        <v>2</v>
      </c>
      <c r="K192">
        <v>2</v>
      </c>
      <c r="L192">
        <v>4</v>
      </c>
      <c r="M192">
        <v>4</v>
      </c>
      <c r="N192">
        <v>0</v>
      </c>
      <c r="O192" t="str">
        <f>IF(H192&lt;&gt;"",IF(AND(H192&gt;=VLOOKUP(H192,Semanas!$A$1:$C$33,1),H192&lt;=VLOOKUP(H192,Semanas!$A$1:$C$33,2)),VLOOKUP(H192,Semanas!$A$1:$C$33,3),""),"")</f>
        <v>Semana 8</v>
      </c>
    </row>
    <row r="193" spans="1:15" x14ac:dyDescent="0.25">
      <c r="A193" t="s">
        <v>174</v>
      </c>
      <c r="B193" t="s">
        <v>175</v>
      </c>
      <c r="C193" t="s">
        <v>178</v>
      </c>
      <c r="F193" t="s">
        <v>179</v>
      </c>
      <c r="H193" s="1">
        <v>43884</v>
      </c>
      <c r="I193">
        <v>1</v>
      </c>
      <c r="J193">
        <v>2</v>
      </c>
      <c r="K193">
        <v>1</v>
      </c>
      <c r="L193">
        <v>3</v>
      </c>
      <c r="M193">
        <v>1</v>
      </c>
      <c r="N193">
        <v>0</v>
      </c>
      <c r="O193" t="str">
        <f>IF(H193&lt;&gt;"",IF(AND(H193&gt;=VLOOKUP(H193,Semanas!$A$1:$C$33,1),H193&lt;=VLOOKUP(H193,Semanas!$A$1:$C$33,2)),VLOOKUP(H193,Semanas!$A$1:$C$33,3),""),"")</f>
        <v>Semana 9</v>
      </c>
    </row>
    <row r="194" spans="1:15" x14ac:dyDescent="0.25">
      <c r="A194" t="s">
        <v>174</v>
      </c>
      <c r="B194" t="s">
        <v>175</v>
      </c>
      <c r="C194" t="s">
        <v>178</v>
      </c>
      <c r="F194" t="s">
        <v>179</v>
      </c>
      <c r="H194" s="1">
        <v>43885</v>
      </c>
      <c r="I194">
        <v>-1</v>
      </c>
      <c r="J194">
        <v>1</v>
      </c>
      <c r="K194">
        <v>-3</v>
      </c>
      <c r="L194">
        <v>3</v>
      </c>
      <c r="M194">
        <v>8</v>
      </c>
      <c r="N194">
        <v>-2</v>
      </c>
      <c r="O194" t="str">
        <f>IF(H194&lt;&gt;"",IF(AND(H194&gt;=VLOOKUP(H194,Semanas!$A$1:$C$33,1),H194&lt;=VLOOKUP(H194,Semanas!$A$1:$C$33,2)),VLOOKUP(H194,Semanas!$A$1:$C$33,3),""),"")</f>
        <v>Semana 9</v>
      </c>
    </row>
    <row r="195" spans="1:15" x14ac:dyDescent="0.25">
      <c r="A195" t="s">
        <v>174</v>
      </c>
      <c r="B195" t="s">
        <v>175</v>
      </c>
      <c r="C195" t="s">
        <v>178</v>
      </c>
      <c r="F195" t="s">
        <v>179</v>
      </c>
      <c r="H195" s="1">
        <v>43886</v>
      </c>
      <c r="I195">
        <v>-4</v>
      </c>
      <c r="J195">
        <v>0</v>
      </c>
      <c r="K195">
        <v>6</v>
      </c>
      <c r="L195">
        <v>3</v>
      </c>
      <c r="M195">
        <v>7</v>
      </c>
      <c r="N195">
        <v>-1</v>
      </c>
      <c r="O195" t="str">
        <f>IF(H195&lt;&gt;"",IF(AND(H195&gt;=VLOOKUP(H195,Semanas!$A$1:$C$33,1),H195&lt;=VLOOKUP(H195,Semanas!$A$1:$C$33,2)),VLOOKUP(H195,Semanas!$A$1:$C$33,3),""),"")</f>
        <v>Semana 9</v>
      </c>
    </row>
    <row r="196" spans="1:15" x14ac:dyDescent="0.25">
      <c r="A196" t="s">
        <v>174</v>
      </c>
      <c r="B196" t="s">
        <v>175</v>
      </c>
      <c r="C196" t="s">
        <v>178</v>
      </c>
      <c r="F196" t="s">
        <v>179</v>
      </c>
      <c r="H196" s="1">
        <v>43887</v>
      </c>
      <c r="I196">
        <v>-4</v>
      </c>
      <c r="J196">
        <v>-2</v>
      </c>
      <c r="K196">
        <v>7</v>
      </c>
      <c r="L196">
        <v>0</v>
      </c>
      <c r="M196">
        <v>4</v>
      </c>
      <c r="N196">
        <v>0</v>
      </c>
      <c r="O196" t="str">
        <f>IF(H196&lt;&gt;"",IF(AND(H196&gt;=VLOOKUP(H196,Semanas!$A$1:$C$33,1),H196&lt;=VLOOKUP(H196,Semanas!$A$1:$C$33,2)),VLOOKUP(H196,Semanas!$A$1:$C$33,3),""),"")</f>
        <v>Semana 9</v>
      </c>
    </row>
    <row r="197" spans="1:15" x14ac:dyDescent="0.25">
      <c r="A197" t="s">
        <v>174</v>
      </c>
      <c r="B197" t="s">
        <v>175</v>
      </c>
      <c r="C197" t="s">
        <v>178</v>
      </c>
      <c r="F197" t="s">
        <v>179</v>
      </c>
      <c r="H197" s="1">
        <v>43888</v>
      </c>
      <c r="I197">
        <v>-2</v>
      </c>
      <c r="J197">
        <v>2</v>
      </c>
      <c r="K197">
        <v>-3</v>
      </c>
      <c r="L197">
        <v>2</v>
      </c>
      <c r="M197">
        <v>4</v>
      </c>
      <c r="N197">
        <v>0</v>
      </c>
      <c r="O197" t="str">
        <f>IF(H197&lt;&gt;"",IF(AND(H197&gt;=VLOOKUP(H197,Semanas!$A$1:$C$33,1),H197&lt;=VLOOKUP(H197,Semanas!$A$1:$C$33,2)),VLOOKUP(H197,Semanas!$A$1:$C$33,3),""),"")</f>
        <v>Semana 9</v>
      </c>
    </row>
    <row r="198" spans="1:15" x14ac:dyDescent="0.25">
      <c r="A198" t="s">
        <v>174</v>
      </c>
      <c r="B198" t="s">
        <v>175</v>
      </c>
      <c r="C198" t="s">
        <v>178</v>
      </c>
      <c r="F198" t="s">
        <v>179</v>
      </c>
      <c r="H198" s="1">
        <v>43889</v>
      </c>
      <c r="I198">
        <v>1</v>
      </c>
      <c r="J198">
        <v>5</v>
      </c>
      <c r="K198">
        <v>-2</v>
      </c>
      <c r="L198">
        <v>4</v>
      </c>
      <c r="M198">
        <v>7</v>
      </c>
      <c r="N198">
        <v>-1</v>
      </c>
      <c r="O198" t="str">
        <f>IF(H198&lt;&gt;"",IF(AND(H198&gt;=VLOOKUP(H198,Semanas!$A$1:$C$33,1),H198&lt;=VLOOKUP(H198,Semanas!$A$1:$C$33,2)),VLOOKUP(H198,Semanas!$A$1:$C$33,3),""),"")</f>
        <v>Semana 9</v>
      </c>
    </row>
    <row r="199" spans="1:15" x14ac:dyDescent="0.25">
      <c r="A199" t="s">
        <v>174</v>
      </c>
      <c r="B199" t="s">
        <v>175</v>
      </c>
      <c r="C199" t="s">
        <v>178</v>
      </c>
      <c r="F199" t="s">
        <v>179</v>
      </c>
      <c r="H199" s="1">
        <v>43890</v>
      </c>
      <c r="I199">
        <v>4</v>
      </c>
      <c r="J199">
        <v>10</v>
      </c>
      <c r="K199">
        <v>3</v>
      </c>
      <c r="L199">
        <v>5</v>
      </c>
      <c r="M199">
        <v>6</v>
      </c>
      <c r="N199">
        <v>0</v>
      </c>
      <c r="O199" t="str">
        <f>IF(H199&lt;&gt;"",IF(AND(H199&gt;=VLOOKUP(H199,Semanas!$A$1:$C$33,1),H199&lt;=VLOOKUP(H199,Semanas!$A$1:$C$33,2)),VLOOKUP(H199,Semanas!$A$1:$C$33,3),""),"")</f>
        <v>Semana 9</v>
      </c>
    </row>
    <row r="200" spans="1:15" x14ac:dyDescent="0.25">
      <c r="A200" t="s">
        <v>174</v>
      </c>
      <c r="B200" t="s">
        <v>175</v>
      </c>
      <c r="C200" t="s">
        <v>178</v>
      </c>
      <c r="F200" t="s">
        <v>179</v>
      </c>
      <c r="H200" s="1">
        <v>43891</v>
      </c>
      <c r="I200">
        <v>6</v>
      </c>
      <c r="J200">
        <v>9</v>
      </c>
      <c r="K200">
        <v>6</v>
      </c>
      <c r="L200">
        <v>5</v>
      </c>
      <c r="M200">
        <v>4</v>
      </c>
      <c r="N200">
        <v>-1</v>
      </c>
      <c r="O200" t="str">
        <f>IF(H200&lt;&gt;"",IF(AND(H200&gt;=VLOOKUP(H200,Semanas!$A$1:$C$33,1),H200&lt;=VLOOKUP(H200,Semanas!$A$1:$C$33,2)),VLOOKUP(H200,Semanas!$A$1:$C$33,3),""),"")</f>
        <v>Semana 10</v>
      </c>
    </row>
    <row r="201" spans="1:15" x14ac:dyDescent="0.25">
      <c r="A201" t="s">
        <v>174</v>
      </c>
      <c r="B201" t="s">
        <v>175</v>
      </c>
      <c r="C201" t="s">
        <v>178</v>
      </c>
      <c r="F201" t="s">
        <v>179</v>
      </c>
      <c r="H201" s="1">
        <v>43892</v>
      </c>
      <c r="I201">
        <v>1</v>
      </c>
      <c r="J201">
        <v>6</v>
      </c>
      <c r="K201">
        <v>0</v>
      </c>
      <c r="L201">
        <v>3</v>
      </c>
      <c r="M201">
        <v>5</v>
      </c>
      <c r="N201">
        <v>-1</v>
      </c>
      <c r="O201" t="str">
        <f>IF(H201&lt;&gt;"",IF(AND(H201&gt;=VLOOKUP(H201,Semanas!$A$1:$C$33,1),H201&lt;=VLOOKUP(H201,Semanas!$A$1:$C$33,2)),VLOOKUP(H201,Semanas!$A$1:$C$33,3),""),"")</f>
        <v>Semana 10</v>
      </c>
    </row>
    <row r="202" spans="1:15" x14ac:dyDescent="0.25">
      <c r="A202" t="s">
        <v>174</v>
      </c>
      <c r="B202" t="s">
        <v>175</v>
      </c>
      <c r="C202" t="s">
        <v>178</v>
      </c>
      <c r="F202" t="s">
        <v>179</v>
      </c>
      <c r="H202" s="1">
        <v>43893</v>
      </c>
      <c r="I202">
        <v>-2</v>
      </c>
      <c r="J202">
        <v>4</v>
      </c>
      <c r="K202">
        <v>0</v>
      </c>
      <c r="L202">
        <v>0</v>
      </c>
      <c r="M202">
        <v>4</v>
      </c>
      <c r="N202">
        <v>0</v>
      </c>
      <c r="O202" t="str">
        <f>IF(H202&lt;&gt;"",IF(AND(H202&gt;=VLOOKUP(H202,Semanas!$A$1:$C$33,1),H202&lt;=VLOOKUP(H202,Semanas!$A$1:$C$33,2)),VLOOKUP(H202,Semanas!$A$1:$C$33,3),""),"")</f>
        <v>Semana 10</v>
      </c>
    </row>
    <row r="203" spans="1:15" x14ac:dyDescent="0.25">
      <c r="A203" t="s">
        <v>174</v>
      </c>
      <c r="B203" t="s">
        <v>175</v>
      </c>
      <c r="C203" t="s">
        <v>178</v>
      </c>
      <c r="F203" t="s">
        <v>179</v>
      </c>
      <c r="H203" s="1">
        <v>43894</v>
      </c>
      <c r="I203">
        <v>1</v>
      </c>
      <c r="J203">
        <v>4</v>
      </c>
      <c r="K203">
        <v>0</v>
      </c>
      <c r="L203">
        <v>2</v>
      </c>
      <c r="M203">
        <v>4</v>
      </c>
      <c r="N203">
        <v>-1</v>
      </c>
      <c r="O203" t="str">
        <f>IF(H203&lt;&gt;"",IF(AND(H203&gt;=VLOOKUP(H203,Semanas!$A$1:$C$33,1),H203&lt;=VLOOKUP(H203,Semanas!$A$1:$C$33,2)),VLOOKUP(H203,Semanas!$A$1:$C$33,3),""),"")</f>
        <v>Semana 10</v>
      </c>
    </row>
    <row r="204" spans="1:15" x14ac:dyDescent="0.25">
      <c r="A204" t="s">
        <v>174</v>
      </c>
      <c r="B204" t="s">
        <v>175</v>
      </c>
      <c r="C204" t="s">
        <v>178</v>
      </c>
      <c r="F204" t="s">
        <v>179</v>
      </c>
      <c r="H204" s="1">
        <v>43895</v>
      </c>
      <c r="I204">
        <v>1</v>
      </c>
      <c r="J204">
        <v>5</v>
      </c>
      <c r="K204">
        <v>8</v>
      </c>
      <c r="L204">
        <v>3</v>
      </c>
      <c r="M204">
        <v>1</v>
      </c>
      <c r="N204">
        <v>0</v>
      </c>
      <c r="O204" t="str">
        <f>IF(H204&lt;&gt;"",IF(AND(H204&gt;=VLOOKUP(H204,Semanas!$A$1:$C$33,1),H204&lt;=VLOOKUP(H204,Semanas!$A$1:$C$33,2)),VLOOKUP(H204,Semanas!$A$1:$C$33,3),""),"")</f>
        <v>Semana 10</v>
      </c>
    </row>
    <row r="205" spans="1:15" x14ac:dyDescent="0.25">
      <c r="A205" t="s">
        <v>174</v>
      </c>
      <c r="B205" t="s">
        <v>175</v>
      </c>
      <c r="C205" t="s">
        <v>178</v>
      </c>
      <c r="F205" t="s">
        <v>179</v>
      </c>
      <c r="H205" s="1">
        <v>43896</v>
      </c>
      <c r="I205">
        <v>-1</v>
      </c>
      <c r="J205">
        <v>1</v>
      </c>
      <c r="K205">
        <v>-5</v>
      </c>
      <c r="L205">
        <v>3</v>
      </c>
      <c r="M205">
        <v>7</v>
      </c>
      <c r="N205">
        <v>-1</v>
      </c>
      <c r="O205" t="str">
        <f>IF(H205&lt;&gt;"",IF(AND(H205&gt;=VLOOKUP(H205,Semanas!$A$1:$C$33,1),H205&lt;=VLOOKUP(H205,Semanas!$A$1:$C$33,2)),VLOOKUP(H205,Semanas!$A$1:$C$33,3),""),"")</f>
        <v>Semana 10</v>
      </c>
    </row>
    <row r="206" spans="1:15" x14ac:dyDescent="0.25">
      <c r="A206" t="s">
        <v>174</v>
      </c>
      <c r="B206" t="s">
        <v>175</v>
      </c>
      <c r="C206" t="s">
        <v>178</v>
      </c>
      <c r="F206" t="s">
        <v>179</v>
      </c>
      <c r="H206" s="1">
        <v>43897</v>
      </c>
      <c r="I206">
        <v>-1</v>
      </c>
      <c r="J206">
        <v>3</v>
      </c>
      <c r="K206">
        <v>-2</v>
      </c>
      <c r="L206">
        <v>3</v>
      </c>
      <c r="M206">
        <v>6</v>
      </c>
      <c r="N206">
        <v>0</v>
      </c>
      <c r="O206" t="str">
        <f>IF(H206&lt;&gt;"",IF(AND(H206&gt;=VLOOKUP(H206,Semanas!$A$1:$C$33,1),H206&lt;=VLOOKUP(H206,Semanas!$A$1:$C$33,2)),VLOOKUP(H206,Semanas!$A$1:$C$33,3),""),"")</f>
        <v>Semana 10</v>
      </c>
    </row>
    <row r="207" spans="1:15" x14ac:dyDescent="0.25">
      <c r="A207" t="s">
        <v>174</v>
      </c>
      <c r="B207" t="s">
        <v>175</v>
      </c>
      <c r="C207" t="s">
        <v>178</v>
      </c>
      <c r="F207" t="s">
        <v>179</v>
      </c>
      <c r="H207" s="1">
        <v>43898</v>
      </c>
      <c r="I207">
        <v>3</v>
      </c>
      <c r="J207">
        <v>5</v>
      </c>
      <c r="K207">
        <v>2</v>
      </c>
      <c r="L207">
        <v>1</v>
      </c>
      <c r="M207">
        <v>4</v>
      </c>
      <c r="N207">
        <v>0</v>
      </c>
      <c r="O207" t="str">
        <f>IF(H207&lt;&gt;"",IF(AND(H207&gt;=VLOOKUP(H207,Semanas!$A$1:$C$33,1),H207&lt;=VLOOKUP(H207,Semanas!$A$1:$C$33,2)),VLOOKUP(H207,Semanas!$A$1:$C$33,3),""),"")</f>
        <v>Semana 11</v>
      </c>
    </row>
    <row r="208" spans="1:15" x14ac:dyDescent="0.25">
      <c r="A208" t="s">
        <v>174</v>
      </c>
      <c r="B208" t="s">
        <v>175</v>
      </c>
      <c r="C208" t="s">
        <v>178</v>
      </c>
      <c r="F208" t="s">
        <v>179</v>
      </c>
      <c r="H208" s="1">
        <v>43899</v>
      </c>
      <c r="I208">
        <v>-12</v>
      </c>
      <c r="J208">
        <v>-5</v>
      </c>
      <c r="K208">
        <v>-12</v>
      </c>
      <c r="L208">
        <v>-11</v>
      </c>
      <c r="M208">
        <v>-23</v>
      </c>
      <c r="N208">
        <v>8</v>
      </c>
      <c r="O208" t="str">
        <f>IF(H208&lt;&gt;"",IF(AND(H208&gt;=VLOOKUP(H208,Semanas!$A$1:$C$33,1),H208&lt;=VLOOKUP(H208,Semanas!$A$1:$C$33,2)),VLOOKUP(H208,Semanas!$A$1:$C$33,3),""),"")</f>
        <v>Semana 11</v>
      </c>
    </row>
    <row r="209" spans="1:15" x14ac:dyDescent="0.25">
      <c r="A209" t="s">
        <v>174</v>
      </c>
      <c r="B209" t="s">
        <v>175</v>
      </c>
      <c r="C209" t="s">
        <v>178</v>
      </c>
      <c r="F209" t="s">
        <v>179</v>
      </c>
      <c r="H209" s="1">
        <v>43900</v>
      </c>
      <c r="I209">
        <v>-3</v>
      </c>
      <c r="J209">
        <v>3</v>
      </c>
      <c r="K209">
        <v>-1</v>
      </c>
      <c r="L209">
        <v>3</v>
      </c>
      <c r="M209">
        <v>5</v>
      </c>
      <c r="N209">
        <v>-1</v>
      </c>
      <c r="O209" t="str">
        <f>IF(H209&lt;&gt;"",IF(AND(H209&gt;=VLOOKUP(H209,Semanas!$A$1:$C$33,1),H209&lt;=VLOOKUP(H209,Semanas!$A$1:$C$33,2)),VLOOKUP(H209,Semanas!$A$1:$C$33,3),""),"")</f>
        <v>Semana 11</v>
      </c>
    </row>
    <row r="210" spans="1:15" x14ac:dyDescent="0.25">
      <c r="A210" t="s">
        <v>174</v>
      </c>
      <c r="B210" t="s">
        <v>175</v>
      </c>
      <c r="C210" t="s">
        <v>178</v>
      </c>
      <c r="F210" t="s">
        <v>179</v>
      </c>
      <c r="H210" s="1">
        <v>43901</v>
      </c>
      <c r="I210">
        <v>-2</v>
      </c>
      <c r="J210">
        <v>2</v>
      </c>
      <c r="K210">
        <v>-1</v>
      </c>
      <c r="L210">
        <v>1</v>
      </c>
      <c r="M210">
        <v>6</v>
      </c>
      <c r="N210">
        <v>-1</v>
      </c>
      <c r="O210" t="str">
        <f>IF(H210&lt;&gt;"",IF(AND(H210&gt;=VLOOKUP(H210,Semanas!$A$1:$C$33,1),H210&lt;=VLOOKUP(H210,Semanas!$A$1:$C$33,2)),VLOOKUP(H210,Semanas!$A$1:$C$33,3),""),"")</f>
        <v>Semana 11</v>
      </c>
    </row>
    <row r="211" spans="1:15" x14ac:dyDescent="0.25">
      <c r="A211" t="s">
        <v>174</v>
      </c>
      <c r="B211" t="s">
        <v>175</v>
      </c>
      <c r="C211" t="s">
        <v>178</v>
      </c>
      <c r="F211" t="s">
        <v>179</v>
      </c>
      <c r="H211" s="1">
        <v>43902</v>
      </c>
      <c r="I211">
        <v>0</v>
      </c>
      <c r="J211">
        <v>4</v>
      </c>
      <c r="K211">
        <v>0</v>
      </c>
      <c r="L211">
        <v>5</v>
      </c>
      <c r="M211">
        <v>7</v>
      </c>
      <c r="N211">
        <v>-1</v>
      </c>
      <c r="O211" t="str">
        <f>IF(H211&lt;&gt;"",IF(AND(H211&gt;=VLOOKUP(H211,Semanas!$A$1:$C$33,1),H211&lt;=VLOOKUP(H211,Semanas!$A$1:$C$33,2)),VLOOKUP(H211,Semanas!$A$1:$C$33,3),""),"")</f>
        <v>Semana 11</v>
      </c>
    </row>
    <row r="212" spans="1:15" x14ac:dyDescent="0.25">
      <c r="A212" t="s">
        <v>174</v>
      </c>
      <c r="B212" t="s">
        <v>175</v>
      </c>
      <c r="C212" t="s">
        <v>178</v>
      </c>
      <c r="F212" t="s">
        <v>179</v>
      </c>
      <c r="H212" s="1">
        <v>43903</v>
      </c>
      <c r="I212">
        <v>1</v>
      </c>
      <c r="J212">
        <v>6</v>
      </c>
      <c r="K212">
        <v>-1</v>
      </c>
      <c r="L212">
        <v>6</v>
      </c>
      <c r="M212">
        <v>-4</v>
      </c>
      <c r="N212">
        <v>1</v>
      </c>
      <c r="O212" t="str">
        <f>IF(H212&lt;&gt;"",IF(AND(H212&gt;=VLOOKUP(H212,Semanas!$A$1:$C$33,1),H212&lt;=VLOOKUP(H212,Semanas!$A$1:$C$33,2)),VLOOKUP(H212,Semanas!$A$1:$C$33,3),""),"")</f>
        <v>Semana 11</v>
      </c>
    </row>
    <row r="213" spans="1:15" x14ac:dyDescent="0.25">
      <c r="A213" t="s">
        <v>174</v>
      </c>
      <c r="B213" t="s">
        <v>175</v>
      </c>
      <c r="C213" t="s">
        <v>178</v>
      </c>
      <c r="F213" t="s">
        <v>179</v>
      </c>
      <c r="H213" s="1">
        <v>43904</v>
      </c>
      <c r="I213">
        <v>2</v>
      </c>
      <c r="J213">
        <v>11</v>
      </c>
      <c r="K213">
        <v>4</v>
      </c>
      <c r="L213">
        <v>9</v>
      </c>
      <c r="M213">
        <v>4</v>
      </c>
      <c r="N213">
        <v>-1</v>
      </c>
      <c r="O213" t="str">
        <f>IF(H213&lt;&gt;"",IF(AND(H213&gt;=VLOOKUP(H213,Semanas!$A$1:$C$33,1),H213&lt;=VLOOKUP(H213,Semanas!$A$1:$C$33,2)),VLOOKUP(H213,Semanas!$A$1:$C$33,3),""),"")</f>
        <v>Semana 11</v>
      </c>
    </row>
    <row r="214" spans="1:15" x14ac:dyDescent="0.25">
      <c r="A214" t="s">
        <v>174</v>
      </c>
      <c r="B214" t="s">
        <v>175</v>
      </c>
      <c r="C214" t="s">
        <v>178</v>
      </c>
      <c r="F214" t="s">
        <v>179</v>
      </c>
      <c r="H214" s="1">
        <v>43905</v>
      </c>
      <c r="I214">
        <v>0</v>
      </c>
      <c r="J214">
        <v>5</v>
      </c>
      <c r="K214">
        <v>3</v>
      </c>
      <c r="L214">
        <v>-4</v>
      </c>
      <c r="M214">
        <v>1</v>
      </c>
      <c r="N214">
        <v>0</v>
      </c>
      <c r="O214" t="str">
        <f>IF(H214&lt;&gt;"",IF(AND(H214&gt;=VLOOKUP(H214,Semanas!$A$1:$C$33,1),H214&lt;=VLOOKUP(H214,Semanas!$A$1:$C$33,2)),VLOOKUP(H214,Semanas!$A$1:$C$33,3),""),"")</f>
        <v>Semana 12</v>
      </c>
    </row>
    <row r="215" spans="1:15" x14ac:dyDescent="0.25">
      <c r="A215" t="s">
        <v>174</v>
      </c>
      <c r="B215" t="s">
        <v>175</v>
      </c>
      <c r="C215" t="s">
        <v>178</v>
      </c>
      <c r="F215" t="s">
        <v>179</v>
      </c>
      <c r="H215" s="1">
        <v>43906</v>
      </c>
      <c r="I215">
        <v>-8</v>
      </c>
      <c r="J215">
        <v>7</v>
      </c>
      <c r="K215">
        <v>-8</v>
      </c>
      <c r="L215">
        <v>-7</v>
      </c>
      <c r="M215">
        <v>-53</v>
      </c>
      <c r="N215">
        <v>12</v>
      </c>
      <c r="O215" t="str">
        <f>IF(H215&lt;&gt;"",IF(AND(H215&gt;=VLOOKUP(H215,Semanas!$A$1:$C$33,1),H215&lt;=VLOOKUP(H215,Semanas!$A$1:$C$33,2)),VLOOKUP(H215,Semanas!$A$1:$C$33,3),""),"")</f>
        <v>Semana 12</v>
      </c>
    </row>
    <row r="216" spans="1:15" x14ac:dyDescent="0.25">
      <c r="A216" t="s">
        <v>174</v>
      </c>
      <c r="B216" t="s">
        <v>175</v>
      </c>
      <c r="C216" t="s">
        <v>178</v>
      </c>
      <c r="F216" t="s">
        <v>179</v>
      </c>
      <c r="H216" s="1">
        <v>43907</v>
      </c>
      <c r="I216">
        <v>-7</v>
      </c>
      <c r="J216">
        <v>7</v>
      </c>
      <c r="K216">
        <v>-5</v>
      </c>
      <c r="L216">
        <v>3</v>
      </c>
      <c r="M216">
        <v>-4</v>
      </c>
      <c r="N216">
        <v>1</v>
      </c>
      <c r="O216" t="str">
        <f>IF(H216&lt;&gt;"",IF(AND(H216&gt;=VLOOKUP(H216,Semanas!$A$1:$C$33,1),H216&lt;=VLOOKUP(H216,Semanas!$A$1:$C$33,2)),VLOOKUP(H216,Semanas!$A$1:$C$33,3),""),"")</f>
        <v>Semana 12</v>
      </c>
    </row>
    <row r="217" spans="1:15" x14ac:dyDescent="0.25">
      <c r="A217" t="s">
        <v>174</v>
      </c>
      <c r="B217" t="s">
        <v>175</v>
      </c>
      <c r="C217" t="s">
        <v>178</v>
      </c>
      <c r="F217" t="s">
        <v>179</v>
      </c>
      <c r="H217" s="1">
        <v>43908</v>
      </c>
      <c r="I217">
        <v>-10</v>
      </c>
      <c r="J217">
        <v>5</v>
      </c>
      <c r="K217">
        <v>-6</v>
      </c>
      <c r="L217">
        <v>-6</v>
      </c>
      <c r="M217">
        <v>-8</v>
      </c>
      <c r="N217">
        <v>4</v>
      </c>
      <c r="O217" t="str">
        <f>IF(H217&lt;&gt;"",IF(AND(H217&gt;=VLOOKUP(H217,Semanas!$A$1:$C$33,1),H217&lt;=VLOOKUP(H217,Semanas!$A$1:$C$33,2)),VLOOKUP(H217,Semanas!$A$1:$C$33,3),""),"")</f>
        <v>Semana 12</v>
      </c>
    </row>
    <row r="218" spans="1:15" x14ac:dyDescent="0.25">
      <c r="A218" t="s">
        <v>174</v>
      </c>
      <c r="B218" t="s">
        <v>175</v>
      </c>
      <c r="C218" t="s">
        <v>178</v>
      </c>
      <c r="F218" t="s">
        <v>179</v>
      </c>
      <c r="H218" s="1">
        <v>43909</v>
      </c>
      <c r="I218">
        <v>-14</v>
      </c>
      <c r="J218">
        <v>5</v>
      </c>
      <c r="K218">
        <v>-9</v>
      </c>
      <c r="L218">
        <v>-10</v>
      </c>
      <c r="M218">
        <v>-12</v>
      </c>
      <c r="N218">
        <v>5</v>
      </c>
      <c r="O218" t="str">
        <f>IF(H218&lt;&gt;"",IF(AND(H218&gt;=VLOOKUP(H218,Semanas!$A$1:$C$33,1),H218&lt;=VLOOKUP(H218,Semanas!$A$1:$C$33,2)),VLOOKUP(H218,Semanas!$A$1:$C$33,3),""),"")</f>
        <v>Semana 12</v>
      </c>
    </row>
    <row r="219" spans="1:15" x14ac:dyDescent="0.25">
      <c r="A219" t="s">
        <v>174</v>
      </c>
      <c r="B219" t="s">
        <v>175</v>
      </c>
      <c r="C219" t="s">
        <v>178</v>
      </c>
      <c r="F219" t="s">
        <v>179</v>
      </c>
      <c r="H219" s="1">
        <v>43910</v>
      </c>
      <c r="I219">
        <v>-23</v>
      </c>
      <c r="J219">
        <v>-2</v>
      </c>
      <c r="K219">
        <v>-18</v>
      </c>
      <c r="L219">
        <v>-16</v>
      </c>
      <c r="M219">
        <v>-12</v>
      </c>
      <c r="N219">
        <v>7</v>
      </c>
      <c r="O219" t="str">
        <f>IF(H219&lt;&gt;"",IF(AND(H219&gt;=VLOOKUP(H219,Semanas!$A$1:$C$33,1),H219&lt;=VLOOKUP(H219,Semanas!$A$1:$C$33,2)),VLOOKUP(H219,Semanas!$A$1:$C$33,3),""),"")</f>
        <v>Semana 12</v>
      </c>
    </row>
    <row r="220" spans="1:15" x14ac:dyDescent="0.25">
      <c r="A220" t="s">
        <v>174</v>
      </c>
      <c r="B220" t="s">
        <v>175</v>
      </c>
      <c r="C220" t="s">
        <v>178</v>
      </c>
      <c r="F220" t="s">
        <v>179</v>
      </c>
      <c r="H220" s="1">
        <v>43911</v>
      </c>
      <c r="I220">
        <v>-26</v>
      </c>
      <c r="J220">
        <v>-1</v>
      </c>
      <c r="K220">
        <v>-22</v>
      </c>
      <c r="L220">
        <v>-17</v>
      </c>
      <c r="M220">
        <v>-4</v>
      </c>
      <c r="N220">
        <v>7</v>
      </c>
      <c r="O220" t="str">
        <f>IF(H220&lt;&gt;"",IF(AND(H220&gt;=VLOOKUP(H220,Semanas!$A$1:$C$33,1),H220&lt;=VLOOKUP(H220,Semanas!$A$1:$C$33,2)),VLOOKUP(H220,Semanas!$A$1:$C$33,3),""),"")</f>
        <v>Semana 12</v>
      </c>
    </row>
    <row r="221" spans="1:15" x14ac:dyDescent="0.25">
      <c r="A221" t="s">
        <v>174</v>
      </c>
      <c r="B221" t="s">
        <v>175</v>
      </c>
      <c r="C221" t="s">
        <v>178</v>
      </c>
      <c r="F221" t="s">
        <v>179</v>
      </c>
      <c r="H221" s="1">
        <v>43912</v>
      </c>
      <c r="I221">
        <v>-33</v>
      </c>
      <c r="J221">
        <v>-10</v>
      </c>
      <c r="K221">
        <v>-29</v>
      </c>
      <c r="L221">
        <v>-23</v>
      </c>
      <c r="M221">
        <v>-6</v>
      </c>
      <c r="N221">
        <v>7</v>
      </c>
      <c r="O221" t="str">
        <f>IF(H221&lt;&gt;"",IF(AND(H221&gt;=VLOOKUP(H221,Semanas!$A$1:$C$33,1),H221&lt;=VLOOKUP(H221,Semanas!$A$1:$C$33,2)),VLOOKUP(H221,Semanas!$A$1:$C$33,3),""),"")</f>
        <v>Semana 13</v>
      </c>
    </row>
    <row r="222" spans="1:15" x14ac:dyDescent="0.25">
      <c r="A222" t="s">
        <v>174</v>
      </c>
      <c r="B222" t="s">
        <v>175</v>
      </c>
      <c r="C222" t="s">
        <v>178</v>
      </c>
      <c r="F222" t="s">
        <v>179</v>
      </c>
      <c r="H222" s="1">
        <v>43913</v>
      </c>
      <c r="I222">
        <v>-28</v>
      </c>
      <c r="J222">
        <v>-12</v>
      </c>
      <c r="K222">
        <v>-25</v>
      </c>
      <c r="L222">
        <v>-26</v>
      </c>
      <c r="M222">
        <v>-30</v>
      </c>
      <c r="N222">
        <v>11</v>
      </c>
      <c r="O222" t="str">
        <f>IF(H222&lt;&gt;"",IF(AND(H222&gt;=VLOOKUP(H222,Semanas!$A$1:$C$33,1),H222&lt;=VLOOKUP(H222,Semanas!$A$1:$C$33,2)),VLOOKUP(H222,Semanas!$A$1:$C$33,3),""),"")</f>
        <v>Semana 13</v>
      </c>
    </row>
    <row r="223" spans="1:15" x14ac:dyDescent="0.25">
      <c r="A223" t="s">
        <v>174</v>
      </c>
      <c r="B223" t="s">
        <v>175</v>
      </c>
      <c r="C223" t="s">
        <v>178</v>
      </c>
      <c r="F223" t="s">
        <v>179</v>
      </c>
      <c r="H223" s="1">
        <v>43914</v>
      </c>
      <c r="I223">
        <v>-34</v>
      </c>
      <c r="J223">
        <v>-15</v>
      </c>
      <c r="K223">
        <v>-25</v>
      </c>
      <c r="L223">
        <v>-29</v>
      </c>
      <c r="M223">
        <v>-37</v>
      </c>
      <c r="N223">
        <v>13</v>
      </c>
      <c r="O223" t="str">
        <f>IF(H223&lt;&gt;"",IF(AND(H223&gt;=VLOOKUP(H223,Semanas!$A$1:$C$33,1),H223&lt;=VLOOKUP(H223,Semanas!$A$1:$C$33,2)),VLOOKUP(H223,Semanas!$A$1:$C$33,3),""),"")</f>
        <v>Semana 13</v>
      </c>
    </row>
    <row r="224" spans="1:15" x14ac:dyDescent="0.25">
      <c r="A224" t="s">
        <v>174</v>
      </c>
      <c r="B224" t="s">
        <v>175</v>
      </c>
      <c r="C224" t="s">
        <v>178</v>
      </c>
      <c r="F224" t="s">
        <v>179</v>
      </c>
      <c r="H224" s="1">
        <v>43915</v>
      </c>
      <c r="I224">
        <v>-35</v>
      </c>
      <c r="J224">
        <v>-16</v>
      </c>
      <c r="K224">
        <v>-29</v>
      </c>
      <c r="L224">
        <v>-33</v>
      </c>
      <c r="M224">
        <v>-38</v>
      </c>
      <c r="N224">
        <v>14</v>
      </c>
      <c r="O224" t="str">
        <f>IF(H224&lt;&gt;"",IF(AND(H224&gt;=VLOOKUP(H224,Semanas!$A$1:$C$33,1),H224&lt;=VLOOKUP(H224,Semanas!$A$1:$C$33,2)),VLOOKUP(H224,Semanas!$A$1:$C$33,3),""),"")</f>
        <v>Semana 13</v>
      </c>
    </row>
    <row r="225" spans="1:15" x14ac:dyDescent="0.25">
      <c r="A225" t="s">
        <v>174</v>
      </c>
      <c r="B225" t="s">
        <v>175</v>
      </c>
      <c r="C225" t="s">
        <v>178</v>
      </c>
      <c r="F225" t="s">
        <v>179</v>
      </c>
      <c r="H225" s="1">
        <v>43916</v>
      </c>
      <c r="I225">
        <v>-37</v>
      </c>
      <c r="J225">
        <v>-16</v>
      </c>
      <c r="K225">
        <v>-31</v>
      </c>
      <c r="L225">
        <v>-34</v>
      </c>
      <c r="M225">
        <v>-39</v>
      </c>
      <c r="N225">
        <v>16</v>
      </c>
      <c r="O225" t="str">
        <f>IF(H225&lt;&gt;"",IF(AND(H225&gt;=VLOOKUP(H225,Semanas!$A$1:$C$33,1),H225&lt;=VLOOKUP(H225,Semanas!$A$1:$C$33,2)),VLOOKUP(H225,Semanas!$A$1:$C$33,3),""),"")</f>
        <v>Semana 13</v>
      </c>
    </row>
    <row r="226" spans="1:15" x14ac:dyDescent="0.25">
      <c r="A226" t="s">
        <v>174</v>
      </c>
      <c r="B226" t="s">
        <v>175</v>
      </c>
      <c r="C226" t="s">
        <v>178</v>
      </c>
      <c r="F226" t="s">
        <v>179</v>
      </c>
      <c r="H226" s="1">
        <v>43917</v>
      </c>
      <c r="I226">
        <v>-38</v>
      </c>
      <c r="J226">
        <v>-16</v>
      </c>
      <c r="K226">
        <v>-32</v>
      </c>
      <c r="L226">
        <v>-37</v>
      </c>
      <c r="M226">
        <v>-36</v>
      </c>
      <c r="N226">
        <v>16</v>
      </c>
      <c r="O226" t="str">
        <f>IF(H226&lt;&gt;"",IF(AND(H226&gt;=VLOOKUP(H226,Semanas!$A$1:$C$33,1),H226&lt;=VLOOKUP(H226,Semanas!$A$1:$C$33,2)),VLOOKUP(H226,Semanas!$A$1:$C$33,3),""),"")</f>
        <v>Semana 13</v>
      </c>
    </row>
    <row r="227" spans="1:15" x14ac:dyDescent="0.25">
      <c r="A227" t="s">
        <v>174</v>
      </c>
      <c r="B227" t="s">
        <v>175</v>
      </c>
      <c r="C227" t="s">
        <v>178</v>
      </c>
      <c r="F227" t="s">
        <v>179</v>
      </c>
      <c r="H227" s="1">
        <v>43918</v>
      </c>
      <c r="I227">
        <v>-38</v>
      </c>
      <c r="J227">
        <v>-11</v>
      </c>
      <c r="K227">
        <v>-32</v>
      </c>
      <c r="L227">
        <v>-31</v>
      </c>
      <c r="M227">
        <v>-15</v>
      </c>
      <c r="N227">
        <v>11</v>
      </c>
      <c r="O227" t="str">
        <f>IF(H227&lt;&gt;"",IF(AND(H227&gt;=VLOOKUP(H227,Semanas!$A$1:$C$33,1),H227&lt;=VLOOKUP(H227,Semanas!$A$1:$C$33,2)),VLOOKUP(H227,Semanas!$A$1:$C$33,3),""),"")</f>
        <v>Semana 13</v>
      </c>
    </row>
    <row r="228" spans="1:15" x14ac:dyDescent="0.25">
      <c r="A228" t="s">
        <v>174</v>
      </c>
      <c r="B228" t="s">
        <v>175</v>
      </c>
      <c r="C228" t="s">
        <v>178</v>
      </c>
      <c r="F228" t="s">
        <v>179</v>
      </c>
      <c r="H228" s="1">
        <v>43919</v>
      </c>
      <c r="I228">
        <v>-44</v>
      </c>
      <c r="J228">
        <v>-18</v>
      </c>
      <c r="K228">
        <v>-41</v>
      </c>
      <c r="L228">
        <v>-37</v>
      </c>
      <c r="M228">
        <v>-17</v>
      </c>
      <c r="N228">
        <v>11</v>
      </c>
      <c r="O228" t="str">
        <f>IF(H228&lt;&gt;"",IF(AND(H228&gt;=VLOOKUP(H228,Semanas!$A$1:$C$33,1),H228&lt;=VLOOKUP(H228,Semanas!$A$1:$C$33,2)),VLOOKUP(H228,Semanas!$A$1:$C$33,3),""),"")</f>
        <v>Semana 14</v>
      </c>
    </row>
    <row r="229" spans="1:15" x14ac:dyDescent="0.25">
      <c r="A229" t="s">
        <v>174</v>
      </c>
      <c r="B229" t="s">
        <v>175</v>
      </c>
      <c r="C229" t="s">
        <v>178</v>
      </c>
      <c r="F229" t="s">
        <v>179</v>
      </c>
      <c r="H229" s="1">
        <v>43920</v>
      </c>
      <c r="I229">
        <v>-34</v>
      </c>
      <c r="J229">
        <v>-16</v>
      </c>
      <c r="K229">
        <v>-32</v>
      </c>
      <c r="L229">
        <v>-36</v>
      </c>
      <c r="M229">
        <v>-42</v>
      </c>
      <c r="N229">
        <v>15</v>
      </c>
      <c r="O229" t="str">
        <f>IF(H229&lt;&gt;"",IF(AND(H229&gt;=VLOOKUP(H229,Semanas!$A$1:$C$33,1),H229&lt;=VLOOKUP(H229,Semanas!$A$1:$C$33,2)),VLOOKUP(H229,Semanas!$A$1:$C$33,3),""),"")</f>
        <v>Semana 14</v>
      </c>
    </row>
    <row r="230" spans="1:15" x14ac:dyDescent="0.25">
      <c r="A230" t="s">
        <v>174</v>
      </c>
      <c r="B230" t="s">
        <v>175</v>
      </c>
      <c r="C230" t="s">
        <v>178</v>
      </c>
      <c r="F230" t="s">
        <v>179</v>
      </c>
      <c r="H230" s="1">
        <v>43921</v>
      </c>
      <c r="I230">
        <v>-36</v>
      </c>
      <c r="J230">
        <v>-16</v>
      </c>
      <c r="K230">
        <v>-30</v>
      </c>
      <c r="L230">
        <v>-36</v>
      </c>
      <c r="M230">
        <v>-44</v>
      </c>
      <c r="N230">
        <v>16</v>
      </c>
      <c r="O230" t="str">
        <f>IF(H230&lt;&gt;"",IF(AND(H230&gt;=VLOOKUP(H230,Semanas!$A$1:$C$33,1),H230&lt;=VLOOKUP(H230,Semanas!$A$1:$C$33,2)),VLOOKUP(H230,Semanas!$A$1:$C$33,3),""),"")</f>
        <v>Semana 14</v>
      </c>
    </row>
    <row r="231" spans="1:15" x14ac:dyDescent="0.25">
      <c r="A231" t="s">
        <v>174</v>
      </c>
      <c r="B231" t="s">
        <v>175</v>
      </c>
      <c r="C231" t="s">
        <v>178</v>
      </c>
      <c r="F231" t="s">
        <v>179</v>
      </c>
      <c r="H231" s="1">
        <v>43922</v>
      </c>
      <c r="I231">
        <v>-36</v>
      </c>
      <c r="J231">
        <v>-14</v>
      </c>
      <c r="K231">
        <v>-31</v>
      </c>
      <c r="L231">
        <v>-37</v>
      </c>
      <c r="M231">
        <v>-46</v>
      </c>
      <c r="N231">
        <v>17</v>
      </c>
      <c r="O231" t="str">
        <f>IF(H231&lt;&gt;"",IF(AND(H231&gt;=VLOOKUP(H231,Semanas!$A$1:$C$33,1),H231&lt;=VLOOKUP(H231,Semanas!$A$1:$C$33,2)),VLOOKUP(H231,Semanas!$A$1:$C$33,3),""),"")</f>
        <v>Semana 14</v>
      </c>
    </row>
    <row r="232" spans="1:15" x14ac:dyDescent="0.25">
      <c r="A232" t="s">
        <v>174</v>
      </c>
      <c r="B232" t="s">
        <v>175</v>
      </c>
      <c r="C232" t="s">
        <v>178</v>
      </c>
      <c r="F232" t="s">
        <v>179</v>
      </c>
      <c r="H232" s="1">
        <v>43923</v>
      </c>
      <c r="I232">
        <v>-47</v>
      </c>
      <c r="J232">
        <v>-13</v>
      </c>
      <c r="K232">
        <v>-36</v>
      </c>
      <c r="L232">
        <v>-38</v>
      </c>
      <c r="M232">
        <v>-47</v>
      </c>
      <c r="N232">
        <v>19</v>
      </c>
      <c r="O232" t="str">
        <f>IF(H232&lt;&gt;"",IF(AND(H232&gt;=VLOOKUP(H232,Semanas!$A$1:$C$33,1),H232&lt;=VLOOKUP(H232,Semanas!$A$1:$C$33,2)),VLOOKUP(H232,Semanas!$A$1:$C$33,3),""),"")</f>
        <v>Semana 14</v>
      </c>
    </row>
    <row r="233" spans="1:15" x14ac:dyDescent="0.25">
      <c r="A233" t="s">
        <v>174</v>
      </c>
      <c r="B233" t="s">
        <v>175</v>
      </c>
      <c r="C233" t="s">
        <v>178</v>
      </c>
      <c r="F233" t="s">
        <v>179</v>
      </c>
      <c r="H233" s="1">
        <v>43924</v>
      </c>
      <c r="I233">
        <v>-57</v>
      </c>
      <c r="J233">
        <v>-10</v>
      </c>
      <c r="K233">
        <v>-37</v>
      </c>
      <c r="L233">
        <v>-39</v>
      </c>
      <c r="M233">
        <v>-45</v>
      </c>
      <c r="N233">
        <v>20</v>
      </c>
      <c r="O233" t="str">
        <f>IF(H233&lt;&gt;"",IF(AND(H233&gt;=VLOOKUP(H233,Semanas!$A$1:$C$33,1),H233&lt;=VLOOKUP(H233,Semanas!$A$1:$C$33,2)),VLOOKUP(H233,Semanas!$A$1:$C$33,3),""),"")</f>
        <v>Semana 14</v>
      </c>
    </row>
    <row r="234" spans="1:15" x14ac:dyDescent="0.25">
      <c r="A234" t="s">
        <v>174</v>
      </c>
      <c r="B234" t="s">
        <v>175</v>
      </c>
      <c r="C234" t="s">
        <v>178</v>
      </c>
      <c r="F234" t="s">
        <v>179</v>
      </c>
      <c r="H234" s="1">
        <v>43925</v>
      </c>
      <c r="I234">
        <v>-56</v>
      </c>
      <c r="J234">
        <v>-6</v>
      </c>
      <c r="K234">
        <v>-38</v>
      </c>
      <c r="L234">
        <v>-33</v>
      </c>
      <c r="M234">
        <v>-24</v>
      </c>
      <c r="N234">
        <v>14</v>
      </c>
      <c r="O234" t="str">
        <f>IF(H234&lt;&gt;"",IF(AND(H234&gt;=VLOOKUP(H234,Semanas!$A$1:$C$33,1),H234&lt;=VLOOKUP(H234,Semanas!$A$1:$C$33,2)),VLOOKUP(H234,Semanas!$A$1:$C$33,3),""),"")</f>
        <v>Semana 14</v>
      </c>
    </row>
    <row r="235" spans="1:15" x14ac:dyDescent="0.25">
      <c r="A235" t="s">
        <v>174</v>
      </c>
      <c r="B235" t="s">
        <v>175</v>
      </c>
      <c r="C235" t="s">
        <v>178</v>
      </c>
      <c r="F235" t="s">
        <v>179</v>
      </c>
      <c r="H235" s="1">
        <v>43926</v>
      </c>
      <c r="I235">
        <v>-62</v>
      </c>
      <c r="J235">
        <v>-14</v>
      </c>
      <c r="K235">
        <v>-45</v>
      </c>
      <c r="L235">
        <v>-39</v>
      </c>
      <c r="M235">
        <v>-24</v>
      </c>
      <c r="N235">
        <v>12</v>
      </c>
      <c r="O235" t="str">
        <f>IF(H235&lt;&gt;"",IF(AND(H235&gt;=VLOOKUP(H235,Semanas!$A$1:$C$33,1),H235&lt;=VLOOKUP(H235,Semanas!$A$1:$C$33,2)),VLOOKUP(H235,Semanas!$A$1:$C$33,3),""),"")</f>
        <v>Semana 15</v>
      </c>
    </row>
    <row r="236" spans="1:15" x14ac:dyDescent="0.25">
      <c r="A236" t="s">
        <v>174</v>
      </c>
      <c r="B236" t="s">
        <v>175</v>
      </c>
      <c r="C236" t="s">
        <v>178</v>
      </c>
      <c r="F236" t="s">
        <v>179</v>
      </c>
      <c r="H236" s="1">
        <v>43927</v>
      </c>
      <c r="I236">
        <v>-52</v>
      </c>
      <c r="J236">
        <v>-11</v>
      </c>
      <c r="K236">
        <v>-32</v>
      </c>
      <c r="L236">
        <v>-38</v>
      </c>
      <c r="M236">
        <v>-50</v>
      </c>
      <c r="N236">
        <v>18</v>
      </c>
      <c r="O236" t="str">
        <f>IF(H236&lt;&gt;"",IF(AND(H236&gt;=VLOOKUP(H236,Semanas!$A$1:$C$33,1),H236&lt;=VLOOKUP(H236,Semanas!$A$1:$C$33,2)),VLOOKUP(H236,Semanas!$A$1:$C$33,3),""),"")</f>
        <v>Semana 15</v>
      </c>
    </row>
    <row r="237" spans="1:15" x14ac:dyDescent="0.25">
      <c r="A237" t="s">
        <v>174</v>
      </c>
      <c r="B237" t="s">
        <v>175</v>
      </c>
      <c r="C237" t="s">
        <v>178</v>
      </c>
      <c r="F237" t="s">
        <v>179</v>
      </c>
      <c r="H237" s="1">
        <v>43928</v>
      </c>
      <c r="I237">
        <v>-51</v>
      </c>
      <c r="J237">
        <v>-13</v>
      </c>
      <c r="K237">
        <v>-31</v>
      </c>
      <c r="L237">
        <v>-38</v>
      </c>
      <c r="M237">
        <v>-52</v>
      </c>
      <c r="N237">
        <v>18</v>
      </c>
      <c r="O237" t="str">
        <f>IF(H237&lt;&gt;"",IF(AND(H237&gt;=VLOOKUP(H237,Semanas!$A$1:$C$33,1),H237&lt;=VLOOKUP(H237,Semanas!$A$1:$C$33,2)),VLOOKUP(H237,Semanas!$A$1:$C$33,3),""),"")</f>
        <v>Semana 15</v>
      </c>
    </row>
    <row r="238" spans="1:15" x14ac:dyDescent="0.25">
      <c r="A238" t="s">
        <v>174</v>
      </c>
      <c r="B238" t="s">
        <v>175</v>
      </c>
      <c r="C238" t="s">
        <v>178</v>
      </c>
      <c r="F238" t="s">
        <v>179</v>
      </c>
      <c r="H238" s="1">
        <v>43929</v>
      </c>
      <c r="I238">
        <v>-50</v>
      </c>
      <c r="J238">
        <v>-11</v>
      </c>
      <c r="K238">
        <v>-31</v>
      </c>
      <c r="L238">
        <v>-36</v>
      </c>
      <c r="M238">
        <v>-53</v>
      </c>
      <c r="N238">
        <v>18</v>
      </c>
      <c r="O238" t="str">
        <f>IF(H238&lt;&gt;"",IF(AND(H238&gt;=VLOOKUP(H238,Semanas!$A$1:$C$33,1),H238&lt;=VLOOKUP(H238,Semanas!$A$1:$C$33,2)),VLOOKUP(H238,Semanas!$A$1:$C$33,3),""),"")</f>
        <v>Semana 15</v>
      </c>
    </row>
    <row r="239" spans="1:15" x14ac:dyDescent="0.25">
      <c r="A239" t="s">
        <v>174</v>
      </c>
      <c r="B239" t="s">
        <v>175</v>
      </c>
      <c r="C239" t="s">
        <v>178</v>
      </c>
      <c r="F239" t="s">
        <v>179</v>
      </c>
      <c r="H239" s="1">
        <v>43930</v>
      </c>
      <c r="I239">
        <v>-55</v>
      </c>
      <c r="J239">
        <v>-10</v>
      </c>
      <c r="K239">
        <v>-35</v>
      </c>
      <c r="L239">
        <v>-39</v>
      </c>
      <c r="M239">
        <v>-61</v>
      </c>
      <c r="N239">
        <v>21</v>
      </c>
      <c r="O239" t="str">
        <f>IF(H239&lt;&gt;"",IF(AND(H239&gt;=VLOOKUP(H239,Semanas!$A$1:$C$33,1),H239&lt;=VLOOKUP(H239,Semanas!$A$1:$C$33,2)),VLOOKUP(H239,Semanas!$A$1:$C$33,3),""),"")</f>
        <v>Semana 15</v>
      </c>
    </row>
    <row r="240" spans="1:15" x14ac:dyDescent="0.25">
      <c r="A240" t="s">
        <v>174</v>
      </c>
      <c r="B240" t="s">
        <v>175</v>
      </c>
      <c r="C240" t="s">
        <v>178</v>
      </c>
      <c r="F240" t="s">
        <v>179</v>
      </c>
      <c r="H240" s="1">
        <v>43931</v>
      </c>
      <c r="I240">
        <v>-70</v>
      </c>
      <c r="J240">
        <v>-27</v>
      </c>
      <c r="K240">
        <v>-46</v>
      </c>
      <c r="L240">
        <v>-57</v>
      </c>
      <c r="M240">
        <v>-72</v>
      </c>
      <c r="N240">
        <v>28</v>
      </c>
      <c r="O240" t="str">
        <f>IF(H240&lt;&gt;"",IF(AND(H240&gt;=VLOOKUP(H240,Semanas!$A$1:$C$33,1),H240&lt;=VLOOKUP(H240,Semanas!$A$1:$C$33,2)),VLOOKUP(H240,Semanas!$A$1:$C$33,3),""),"")</f>
        <v>Semana 15</v>
      </c>
    </row>
    <row r="241" spans="1:15" x14ac:dyDescent="0.25">
      <c r="A241" t="s">
        <v>174</v>
      </c>
      <c r="B241" t="s">
        <v>175</v>
      </c>
      <c r="C241" t="s">
        <v>178</v>
      </c>
      <c r="F241" t="s">
        <v>179</v>
      </c>
      <c r="H241" s="1">
        <v>43932</v>
      </c>
      <c r="I241">
        <v>-65</v>
      </c>
      <c r="J241">
        <v>-22</v>
      </c>
      <c r="K241">
        <v>-44</v>
      </c>
      <c r="L241">
        <v>-49</v>
      </c>
      <c r="M241">
        <v>-47</v>
      </c>
      <c r="N241">
        <v>18</v>
      </c>
      <c r="O241" t="str">
        <f>IF(H241&lt;&gt;"",IF(AND(H241&gt;=VLOOKUP(H241,Semanas!$A$1:$C$33,1),H241&lt;=VLOOKUP(H241,Semanas!$A$1:$C$33,2)),VLOOKUP(H241,Semanas!$A$1:$C$33,3),""),"")</f>
        <v>Semana 15</v>
      </c>
    </row>
    <row r="242" spans="1:15" x14ac:dyDescent="0.25">
      <c r="A242" t="s">
        <v>174</v>
      </c>
      <c r="B242" t="s">
        <v>175</v>
      </c>
      <c r="C242" t="s">
        <v>178</v>
      </c>
      <c r="F242" t="s">
        <v>179</v>
      </c>
      <c r="H242" s="1">
        <v>43933</v>
      </c>
      <c r="I242">
        <v>-64</v>
      </c>
      <c r="J242">
        <v>-26</v>
      </c>
      <c r="K242">
        <v>-50</v>
      </c>
      <c r="L242">
        <v>-45</v>
      </c>
      <c r="M242">
        <v>-28</v>
      </c>
      <c r="N242">
        <v>13</v>
      </c>
      <c r="O242" t="str">
        <f>IF(H242&lt;&gt;"",IF(AND(H242&gt;=VLOOKUP(H242,Semanas!$A$1:$C$33,1),H242&lt;=VLOOKUP(H242,Semanas!$A$1:$C$33,2)),VLOOKUP(H242,Semanas!$A$1:$C$33,3),""),"")</f>
        <v>Semana 16</v>
      </c>
    </row>
    <row r="243" spans="1:15" x14ac:dyDescent="0.25">
      <c r="A243" t="s">
        <v>174</v>
      </c>
      <c r="B243" t="s">
        <v>175</v>
      </c>
      <c r="C243" t="s">
        <v>178</v>
      </c>
      <c r="F243" t="s">
        <v>179</v>
      </c>
      <c r="H243" s="1">
        <v>43934</v>
      </c>
      <c r="I243">
        <v>-51</v>
      </c>
      <c r="J243">
        <v>-17</v>
      </c>
      <c r="K243">
        <v>-36</v>
      </c>
      <c r="L243">
        <v>-41</v>
      </c>
      <c r="M243">
        <v>-50</v>
      </c>
      <c r="N243">
        <v>19</v>
      </c>
      <c r="O243" t="str">
        <f>IF(H243&lt;&gt;"",IF(AND(H243&gt;=VLOOKUP(H243,Semanas!$A$1:$C$33,1),H243&lt;=VLOOKUP(H243,Semanas!$A$1:$C$33,2)),VLOOKUP(H243,Semanas!$A$1:$C$33,3),""),"")</f>
        <v>Semana 16</v>
      </c>
    </row>
    <row r="244" spans="1:15" x14ac:dyDescent="0.25">
      <c r="A244" t="s">
        <v>174</v>
      </c>
      <c r="B244" t="s">
        <v>175</v>
      </c>
      <c r="C244" t="s">
        <v>178</v>
      </c>
      <c r="F244" t="s">
        <v>179</v>
      </c>
      <c r="H244" s="1">
        <v>43935</v>
      </c>
      <c r="I244">
        <v>-52</v>
      </c>
      <c r="J244">
        <v>-16</v>
      </c>
      <c r="K244">
        <v>-34</v>
      </c>
      <c r="L244">
        <v>-39</v>
      </c>
      <c r="M244">
        <v>-52</v>
      </c>
      <c r="N244">
        <v>19</v>
      </c>
      <c r="O244" t="str">
        <f>IF(H244&lt;&gt;"",IF(AND(H244&gt;=VLOOKUP(H244,Semanas!$A$1:$C$33,1),H244&lt;=VLOOKUP(H244,Semanas!$A$1:$C$33,2)),VLOOKUP(H244,Semanas!$A$1:$C$33,3),""),"")</f>
        <v>Semana 16</v>
      </c>
    </row>
    <row r="245" spans="1:15" x14ac:dyDescent="0.25">
      <c r="A245" t="s">
        <v>174</v>
      </c>
      <c r="B245" t="s">
        <v>175</v>
      </c>
      <c r="C245" t="s">
        <v>178</v>
      </c>
      <c r="F245" t="s">
        <v>179</v>
      </c>
      <c r="H245" s="1">
        <v>43936</v>
      </c>
      <c r="I245">
        <v>-49</v>
      </c>
      <c r="J245">
        <v>-11</v>
      </c>
      <c r="K245">
        <v>-35</v>
      </c>
      <c r="L245">
        <v>-39</v>
      </c>
      <c r="M245">
        <v>-51</v>
      </c>
      <c r="N245">
        <v>19</v>
      </c>
      <c r="O245" t="str">
        <f>IF(H245&lt;&gt;"",IF(AND(H245&gt;=VLOOKUP(H245,Semanas!$A$1:$C$33,1),H245&lt;=VLOOKUP(H245,Semanas!$A$1:$C$33,2)),VLOOKUP(H245,Semanas!$A$1:$C$33,3),""),"")</f>
        <v>Semana 16</v>
      </c>
    </row>
    <row r="246" spans="1:15" x14ac:dyDescent="0.25">
      <c r="A246" t="s">
        <v>174</v>
      </c>
      <c r="B246" t="s">
        <v>175</v>
      </c>
      <c r="C246" t="s">
        <v>178</v>
      </c>
      <c r="F246" t="s">
        <v>179</v>
      </c>
      <c r="H246" s="1">
        <v>43937</v>
      </c>
      <c r="I246">
        <v>-50</v>
      </c>
      <c r="J246">
        <v>-13</v>
      </c>
      <c r="K246">
        <v>-38</v>
      </c>
      <c r="L246">
        <v>-41</v>
      </c>
      <c r="M246">
        <v>-51</v>
      </c>
      <c r="N246">
        <v>20</v>
      </c>
      <c r="O246" t="str">
        <f>IF(H246&lt;&gt;"",IF(AND(H246&gt;=VLOOKUP(H246,Semanas!$A$1:$C$33,1),H246&lt;=VLOOKUP(H246,Semanas!$A$1:$C$33,2)),VLOOKUP(H246,Semanas!$A$1:$C$33,3),""),"")</f>
        <v>Semana 16</v>
      </c>
    </row>
    <row r="247" spans="1:15" x14ac:dyDescent="0.25">
      <c r="A247" t="s">
        <v>174</v>
      </c>
      <c r="B247" t="s">
        <v>175</v>
      </c>
      <c r="C247" t="s">
        <v>178</v>
      </c>
      <c r="F247" t="s">
        <v>179</v>
      </c>
      <c r="H247" s="1">
        <v>43938</v>
      </c>
      <c r="I247">
        <v>-53</v>
      </c>
      <c r="J247">
        <v>-16</v>
      </c>
      <c r="K247">
        <v>-41</v>
      </c>
      <c r="L247">
        <v>-44</v>
      </c>
      <c r="M247">
        <v>-48</v>
      </c>
      <c r="N247">
        <v>22</v>
      </c>
      <c r="O247" t="str">
        <f>IF(H247&lt;&gt;"",IF(AND(H247&gt;=VLOOKUP(H247,Semanas!$A$1:$C$33,1),H247&lt;=VLOOKUP(H247,Semanas!$A$1:$C$33,2)),VLOOKUP(H247,Semanas!$A$1:$C$33,3),""),"")</f>
        <v>Semana 16</v>
      </c>
    </row>
    <row r="248" spans="1:15" x14ac:dyDescent="0.25">
      <c r="A248" t="s">
        <v>174</v>
      </c>
      <c r="B248" t="s">
        <v>175</v>
      </c>
      <c r="C248" t="s">
        <v>178</v>
      </c>
      <c r="F248" t="s">
        <v>179</v>
      </c>
      <c r="H248" s="1">
        <v>43939</v>
      </c>
      <c r="I248">
        <v>-57</v>
      </c>
      <c r="J248">
        <v>-20</v>
      </c>
      <c r="K248">
        <v>-44</v>
      </c>
      <c r="L248">
        <v>-40</v>
      </c>
      <c r="M248">
        <v>-26</v>
      </c>
      <c r="N248">
        <v>15</v>
      </c>
      <c r="O248" t="str">
        <f>IF(H248&lt;&gt;"",IF(AND(H248&gt;=VLOOKUP(H248,Semanas!$A$1:$C$33,1),H248&lt;=VLOOKUP(H248,Semanas!$A$1:$C$33,2)),VLOOKUP(H248,Semanas!$A$1:$C$33,3),""),"")</f>
        <v>Semana 16</v>
      </c>
    </row>
    <row r="249" spans="1:15" x14ac:dyDescent="0.25">
      <c r="A249" t="s">
        <v>174</v>
      </c>
      <c r="B249" t="s">
        <v>175</v>
      </c>
      <c r="C249" t="s">
        <v>178</v>
      </c>
      <c r="F249" t="s">
        <v>179</v>
      </c>
      <c r="H249" s="1">
        <v>43940</v>
      </c>
      <c r="I249">
        <v>-61</v>
      </c>
      <c r="J249">
        <v>-28</v>
      </c>
      <c r="K249">
        <v>-52</v>
      </c>
      <c r="L249">
        <v>-46</v>
      </c>
      <c r="M249">
        <v>-23</v>
      </c>
      <c r="N249">
        <v>13</v>
      </c>
      <c r="O249" t="str">
        <f>IF(H249&lt;&gt;"",IF(AND(H249&gt;=VLOOKUP(H249,Semanas!$A$1:$C$33,1),H249&lt;=VLOOKUP(H249,Semanas!$A$1:$C$33,2)),VLOOKUP(H249,Semanas!$A$1:$C$33,3),""),"")</f>
        <v>Semana 17</v>
      </c>
    </row>
    <row r="250" spans="1:15" x14ac:dyDescent="0.25">
      <c r="A250" t="s">
        <v>174</v>
      </c>
      <c r="B250" t="s">
        <v>175</v>
      </c>
      <c r="C250" t="s">
        <v>178</v>
      </c>
      <c r="F250" t="s">
        <v>179</v>
      </c>
      <c r="H250" s="1">
        <v>43941</v>
      </c>
      <c r="I250">
        <v>-54</v>
      </c>
      <c r="J250">
        <v>-26</v>
      </c>
      <c r="K250">
        <v>-42</v>
      </c>
      <c r="L250">
        <v>-45</v>
      </c>
      <c r="M250">
        <v>-49</v>
      </c>
      <c r="N250">
        <v>20</v>
      </c>
      <c r="O250" t="str">
        <f>IF(H250&lt;&gt;"",IF(AND(H250&gt;=VLOOKUP(H250,Semanas!$A$1:$C$33,1),H250&lt;=VLOOKUP(H250,Semanas!$A$1:$C$33,2)),VLOOKUP(H250,Semanas!$A$1:$C$33,3),""),"")</f>
        <v>Semana 17</v>
      </c>
    </row>
    <row r="251" spans="1:15" x14ac:dyDescent="0.25">
      <c r="A251" t="s">
        <v>174</v>
      </c>
      <c r="B251" t="s">
        <v>175</v>
      </c>
      <c r="C251" t="s">
        <v>178</v>
      </c>
      <c r="F251" t="s">
        <v>179</v>
      </c>
      <c r="H251" s="1">
        <v>43942</v>
      </c>
      <c r="I251">
        <v>-56</v>
      </c>
      <c r="J251">
        <v>-25</v>
      </c>
      <c r="K251">
        <v>-42</v>
      </c>
      <c r="L251">
        <v>-45</v>
      </c>
      <c r="M251">
        <v>-51</v>
      </c>
      <c r="N251">
        <v>20</v>
      </c>
      <c r="O251" t="str">
        <f>IF(H251&lt;&gt;"",IF(AND(H251&gt;=VLOOKUP(H251,Semanas!$A$1:$C$33,1),H251&lt;=VLOOKUP(H251,Semanas!$A$1:$C$33,2)),VLOOKUP(H251,Semanas!$A$1:$C$33,3),""),"")</f>
        <v>Semana 17</v>
      </c>
    </row>
    <row r="252" spans="1:15" x14ac:dyDescent="0.25">
      <c r="A252" t="s">
        <v>174</v>
      </c>
      <c r="B252" t="s">
        <v>175</v>
      </c>
      <c r="C252" t="s">
        <v>178</v>
      </c>
      <c r="F252" t="s">
        <v>179</v>
      </c>
      <c r="H252" s="1">
        <v>43943</v>
      </c>
      <c r="I252">
        <v>-56</v>
      </c>
      <c r="J252">
        <v>-26</v>
      </c>
      <c r="K252">
        <v>-43</v>
      </c>
      <c r="L252">
        <v>-45</v>
      </c>
      <c r="M252">
        <v>-51</v>
      </c>
      <c r="N252">
        <v>21</v>
      </c>
      <c r="O252" t="str">
        <f>IF(H252&lt;&gt;"",IF(AND(H252&gt;=VLOOKUP(H252,Semanas!$A$1:$C$33,1),H252&lt;=VLOOKUP(H252,Semanas!$A$1:$C$33,2)),VLOOKUP(H252,Semanas!$A$1:$C$33,3),""),"")</f>
        <v>Semana 17</v>
      </c>
    </row>
    <row r="253" spans="1:15" x14ac:dyDescent="0.25">
      <c r="A253" t="s">
        <v>174</v>
      </c>
      <c r="B253" t="s">
        <v>175</v>
      </c>
      <c r="C253" t="s">
        <v>178</v>
      </c>
      <c r="F253" t="s">
        <v>179</v>
      </c>
      <c r="H253" s="1">
        <v>43944</v>
      </c>
      <c r="I253">
        <v>-57</v>
      </c>
      <c r="J253">
        <v>-26</v>
      </c>
      <c r="K253">
        <v>-46</v>
      </c>
      <c r="L253">
        <v>-47</v>
      </c>
      <c r="M253">
        <v>-51</v>
      </c>
      <c r="N253">
        <v>21</v>
      </c>
      <c r="O253" t="str">
        <f>IF(H253&lt;&gt;"",IF(AND(H253&gt;=VLOOKUP(H253,Semanas!$A$1:$C$33,1),H253&lt;=VLOOKUP(H253,Semanas!$A$1:$C$33,2)),VLOOKUP(H253,Semanas!$A$1:$C$33,3),""),"")</f>
        <v>Semana 17</v>
      </c>
    </row>
    <row r="254" spans="1:15" x14ac:dyDescent="0.25">
      <c r="A254" t="s">
        <v>174</v>
      </c>
      <c r="B254" t="s">
        <v>175</v>
      </c>
      <c r="C254" t="s">
        <v>178</v>
      </c>
      <c r="F254" t="s">
        <v>179</v>
      </c>
      <c r="H254" s="1">
        <v>43945</v>
      </c>
      <c r="I254">
        <v>-59</v>
      </c>
      <c r="J254">
        <v>-26</v>
      </c>
      <c r="K254">
        <v>-48</v>
      </c>
      <c r="L254">
        <v>-49</v>
      </c>
      <c r="M254">
        <v>-48</v>
      </c>
      <c r="N254">
        <v>23</v>
      </c>
      <c r="O254" t="str">
        <f>IF(H254&lt;&gt;"",IF(AND(H254&gt;=VLOOKUP(H254,Semanas!$A$1:$C$33,1),H254&lt;=VLOOKUP(H254,Semanas!$A$1:$C$33,2)),VLOOKUP(H254,Semanas!$A$1:$C$33,3),""),"")</f>
        <v>Semana 17</v>
      </c>
    </row>
    <row r="255" spans="1:15" x14ac:dyDescent="0.25">
      <c r="A255" t="s">
        <v>174</v>
      </c>
      <c r="B255" t="s">
        <v>175</v>
      </c>
      <c r="C255" t="s">
        <v>178</v>
      </c>
      <c r="F255" t="s">
        <v>179</v>
      </c>
      <c r="H255" s="1">
        <v>43946</v>
      </c>
      <c r="I255">
        <v>-59</v>
      </c>
      <c r="J255">
        <v>-24</v>
      </c>
      <c r="K255">
        <v>-49</v>
      </c>
      <c r="L255">
        <v>-44</v>
      </c>
      <c r="M255">
        <v>-27</v>
      </c>
      <c r="N255">
        <v>16</v>
      </c>
      <c r="O255" t="str">
        <f>IF(H255&lt;&gt;"",IF(AND(H255&gt;=VLOOKUP(H255,Semanas!$A$1:$C$33,1),H255&lt;=VLOOKUP(H255,Semanas!$A$1:$C$33,2)),VLOOKUP(H255,Semanas!$A$1:$C$33,3),""),"")</f>
        <v>Semana 17</v>
      </c>
    </row>
    <row r="256" spans="1:15" x14ac:dyDescent="0.25">
      <c r="A256" t="s">
        <v>174</v>
      </c>
      <c r="B256" t="s">
        <v>175</v>
      </c>
      <c r="C256" t="s">
        <v>178</v>
      </c>
      <c r="F256" t="s">
        <v>179</v>
      </c>
      <c r="H256" s="1">
        <v>43947</v>
      </c>
      <c r="I256">
        <v>-62</v>
      </c>
      <c r="J256">
        <v>-28</v>
      </c>
      <c r="K256">
        <v>-55</v>
      </c>
      <c r="L256">
        <v>-47</v>
      </c>
      <c r="M256">
        <v>-24</v>
      </c>
      <c r="N256">
        <v>13</v>
      </c>
      <c r="O256" t="str">
        <f>IF(H256&lt;&gt;"",IF(AND(H256&gt;=VLOOKUP(H256,Semanas!$A$1:$C$33,1),H256&lt;=VLOOKUP(H256,Semanas!$A$1:$C$33,2)),VLOOKUP(H256,Semanas!$A$1:$C$33,3),""),"")</f>
        <v>Semana 18</v>
      </c>
    </row>
    <row r="257" spans="1:15" x14ac:dyDescent="0.25">
      <c r="A257" t="s">
        <v>174</v>
      </c>
      <c r="B257" t="s">
        <v>175</v>
      </c>
      <c r="C257" t="s">
        <v>178</v>
      </c>
      <c r="F257" t="s">
        <v>179</v>
      </c>
      <c r="H257" s="1">
        <v>43948</v>
      </c>
      <c r="I257">
        <v>-55</v>
      </c>
      <c r="J257">
        <v>-26</v>
      </c>
      <c r="K257">
        <v>-44</v>
      </c>
      <c r="L257">
        <v>-46</v>
      </c>
      <c r="M257">
        <v>-49</v>
      </c>
      <c r="N257">
        <v>21</v>
      </c>
      <c r="O257" t="str">
        <f>IF(H257&lt;&gt;"",IF(AND(H257&gt;=VLOOKUP(H257,Semanas!$A$1:$C$33,1),H257&lt;=VLOOKUP(H257,Semanas!$A$1:$C$33,2)),VLOOKUP(H257,Semanas!$A$1:$C$33,3),""),"")</f>
        <v>Semana 18</v>
      </c>
    </row>
    <row r="258" spans="1:15" x14ac:dyDescent="0.25">
      <c r="A258" t="s">
        <v>174</v>
      </c>
      <c r="B258" t="s">
        <v>175</v>
      </c>
      <c r="C258" t="s">
        <v>178</v>
      </c>
      <c r="F258" t="s">
        <v>179</v>
      </c>
      <c r="H258" s="1">
        <v>43949</v>
      </c>
      <c r="I258">
        <v>-56</v>
      </c>
      <c r="J258">
        <v>-26</v>
      </c>
      <c r="K258">
        <v>-43</v>
      </c>
      <c r="L258">
        <v>-45</v>
      </c>
      <c r="M258">
        <v>-50</v>
      </c>
      <c r="N258">
        <v>15</v>
      </c>
      <c r="O258" t="str">
        <f>IF(H258&lt;&gt;"",IF(AND(H258&gt;=VLOOKUP(H258,Semanas!$A$1:$C$33,1),H258&lt;=VLOOKUP(H258,Semanas!$A$1:$C$33,2)),VLOOKUP(H258,Semanas!$A$1:$C$33,3),""),"")</f>
        <v>Semana 18</v>
      </c>
    </row>
    <row r="259" spans="1:15" x14ac:dyDescent="0.25">
      <c r="A259" t="s">
        <v>174</v>
      </c>
      <c r="B259" t="s">
        <v>175</v>
      </c>
      <c r="C259" t="s">
        <v>178</v>
      </c>
      <c r="F259" t="s">
        <v>179</v>
      </c>
      <c r="H259" s="1">
        <v>43950</v>
      </c>
      <c r="I259">
        <v>-53</v>
      </c>
      <c r="J259">
        <v>-20</v>
      </c>
      <c r="K259">
        <v>-42</v>
      </c>
      <c r="L259">
        <v>-44</v>
      </c>
      <c r="M259">
        <v>-50</v>
      </c>
      <c r="N259">
        <v>20</v>
      </c>
      <c r="O259" t="str">
        <f>IF(H259&lt;&gt;"",IF(AND(H259&gt;=VLOOKUP(H259,Semanas!$A$1:$C$33,1),H259&lt;=VLOOKUP(H259,Semanas!$A$1:$C$33,2)),VLOOKUP(H259,Semanas!$A$1:$C$33,3),""),"")</f>
        <v>Semana 18</v>
      </c>
    </row>
    <row r="260" spans="1:15" x14ac:dyDescent="0.25">
      <c r="A260" t="s">
        <v>174</v>
      </c>
      <c r="B260" t="s">
        <v>175</v>
      </c>
      <c r="C260" t="s">
        <v>178</v>
      </c>
      <c r="F260" t="s">
        <v>179</v>
      </c>
      <c r="H260" s="1">
        <v>43951</v>
      </c>
      <c r="I260">
        <v>-44</v>
      </c>
      <c r="J260">
        <v>-7</v>
      </c>
      <c r="K260">
        <v>-39</v>
      </c>
      <c r="L260">
        <v>-40</v>
      </c>
      <c r="M260">
        <v>-49</v>
      </c>
      <c r="N260">
        <v>18</v>
      </c>
      <c r="O260" t="str">
        <f>IF(H260&lt;&gt;"",IF(AND(H260&gt;=VLOOKUP(H260,Semanas!$A$1:$C$33,1),H260&lt;=VLOOKUP(H260,Semanas!$A$1:$C$33,2)),VLOOKUP(H260,Semanas!$A$1:$C$33,3),""),"")</f>
        <v>Semana 18</v>
      </c>
    </row>
    <row r="261" spans="1:15" x14ac:dyDescent="0.25">
      <c r="A261" t="s">
        <v>174</v>
      </c>
      <c r="B261" t="s">
        <v>175</v>
      </c>
      <c r="C261" t="s">
        <v>178</v>
      </c>
      <c r="F261" t="s">
        <v>179</v>
      </c>
      <c r="H261" s="1">
        <v>43952</v>
      </c>
      <c r="I261">
        <v>-59</v>
      </c>
      <c r="J261">
        <v>-20</v>
      </c>
      <c r="K261">
        <v>-50</v>
      </c>
      <c r="L261">
        <v>-51</v>
      </c>
      <c r="M261">
        <v>-59</v>
      </c>
      <c r="N261">
        <v>25</v>
      </c>
      <c r="O261" t="str">
        <f>IF(H261&lt;&gt;"",IF(AND(H261&gt;=VLOOKUP(H261,Semanas!$A$1:$C$33,1),H261&lt;=VLOOKUP(H261,Semanas!$A$1:$C$33,2)),VLOOKUP(H261,Semanas!$A$1:$C$33,3),""),"")</f>
        <v>Semana 18</v>
      </c>
    </row>
    <row r="262" spans="1:15" x14ac:dyDescent="0.25">
      <c r="A262" t="s">
        <v>174</v>
      </c>
      <c r="B262" t="s">
        <v>175</v>
      </c>
      <c r="C262" t="s">
        <v>178</v>
      </c>
      <c r="F262" t="s">
        <v>179</v>
      </c>
      <c r="H262" s="1">
        <v>43953</v>
      </c>
      <c r="I262">
        <v>-55</v>
      </c>
      <c r="J262">
        <v>-16</v>
      </c>
      <c r="K262">
        <v>-46</v>
      </c>
      <c r="L262">
        <v>-42</v>
      </c>
      <c r="M262">
        <v>-28</v>
      </c>
      <c r="N262">
        <v>16</v>
      </c>
      <c r="O262" t="str">
        <f>IF(H262&lt;&gt;"",IF(AND(H262&gt;=VLOOKUP(H262,Semanas!$A$1:$C$33,1),H262&lt;=VLOOKUP(H262,Semanas!$A$1:$C$33,2)),VLOOKUP(H262,Semanas!$A$1:$C$33,3),""),"")</f>
        <v>Semana 18</v>
      </c>
    </row>
    <row r="263" spans="1:15" x14ac:dyDescent="0.25">
      <c r="A263" t="s">
        <v>174</v>
      </c>
      <c r="B263" t="s">
        <v>175</v>
      </c>
      <c r="C263" t="s">
        <v>178</v>
      </c>
      <c r="F263" t="s">
        <v>179</v>
      </c>
      <c r="H263" s="1">
        <v>43954</v>
      </c>
      <c r="I263">
        <v>-60</v>
      </c>
      <c r="J263">
        <v>-25</v>
      </c>
      <c r="K263">
        <v>-53</v>
      </c>
      <c r="L263">
        <v>-46</v>
      </c>
      <c r="M263">
        <v>-20</v>
      </c>
      <c r="N263">
        <v>12</v>
      </c>
      <c r="O263" t="str">
        <f>IF(H263&lt;&gt;"",IF(AND(H263&gt;=VLOOKUP(H263,Semanas!$A$1:$C$33,1),H263&lt;=VLOOKUP(H263,Semanas!$A$1:$C$33,2)),VLOOKUP(H263,Semanas!$A$1:$C$33,3),""),"")</f>
        <v>Semana 19</v>
      </c>
    </row>
    <row r="264" spans="1:15" x14ac:dyDescent="0.25">
      <c r="A264" t="s">
        <v>174</v>
      </c>
      <c r="B264" t="s">
        <v>175</v>
      </c>
      <c r="C264" t="s">
        <v>178</v>
      </c>
      <c r="F264" t="s">
        <v>179</v>
      </c>
      <c r="H264" s="1">
        <v>43955</v>
      </c>
      <c r="I264">
        <v>-51</v>
      </c>
      <c r="J264">
        <v>-19</v>
      </c>
      <c r="K264">
        <v>-42</v>
      </c>
      <c r="L264">
        <v>-44</v>
      </c>
      <c r="M264">
        <v>-49</v>
      </c>
      <c r="N264">
        <v>19</v>
      </c>
      <c r="O264" t="str">
        <f>IF(H264&lt;&gt;"",IF(AND(H264&gt;=VLOOKUP(H264,Semanas!$A$1:$C$33,1),H264&lt;=VLOOKUP(H264,Semanas!$A$1:$C$33,2)),VLOOKUP(H264,Semanas!$A$1:$C$33,3),""),"")</f>
        <v>Semana 19</v>
      </c>
    </row>
    <row r="265" spans="1:15" x14ac:dyDescent="0.25">
      <c r="A265" t="s">
        <v>174</v>
      </c>
      <c r="B265" t="s">
        <v>175</v>
      </c>
      <c r="C265" t="s">
        <v>178</v>
      </c>
      <c r="F265" t="s">
        <v>179</v>
      </c>
      <c r="H265" s="1">
        <v>43956</v>
      </c>
      <c r="I265">
        <v>-55</v>
      </c>
      <c r="J265">
        <v>-21</v>
      </c>
      <c r="K265">
        <v>-43</v>
      </c>
      <c r="L265">
        <v>-43</v>
      </c>
      <c r="M265">
        <v>-53</v>
      </c>
      <c r="N265">
        <v>21</v>
      </c>
      <c r="O265" t="str">
        <f>IF(H265&lt;&gt;"",IF(AND(H265&gt;=VLOOKUP(H265,Semanas!$A$1:$C$33,1),H265&lt;=VLOOKUP(H265,Semanas!$A$1:$C$33,2)),VLOOKUP(H265,Semanas!$A$1:$C$33,3),""),"")</f>
        <v>Semana 19</v>
      </c>
    </row>
    <row r="266" spans="1:15" x14ac:dyDescent="0.25">
      <c r="A266" t="s">
        <v>174</v>
      </c>
      <c r="B266" t="s">
        <v>175</v>
      </c>
      <c r="C266" t="s">
        <v>178</v>
      </c>
      <c r="F266" t="s">
        <v>179</v>
      </c>
      <c r="H266" s="1">
        <v>43957</v>
      </c>
      <c r="I266">
        <v>-54</v>
      </c>
      <c r="J266">
        <v>-23</v>
      </c>
      <c r="K266">
        <v>-45</v>
      </c>
      <c r="L266">
        <v>-45</v>
      </c>
      <c r="M266">
        <v>-50</v>
      </c>
      <c r="N266">
        <v>21</v>
      </c>
      <c r="O266" t="str">
        <f>IF(H266&lt;&gt;"",IF(AND(H266&gt;=VLOOKUP(H266,Semanas!$A$1:$C$33,1),H266&lt;=VLOOKUP(H266,Semanas!$A$1:$C$33,2)),VLOOKUP(H266,Semanas!$A$1:$C$33,3),""),"")</f>
        <v>Semana 19</v>
      </c>
    </row>
    <row r="267" spans="1:15" x14ac:dyDescent="0.25">
      <c r="A267" t="s">
        <v>174</v>
      </c>
      <c r="B267" t="s">
        <v>175</v>
      </c>
      <c r="C267" t="s">
        <v>178</v>
      </c>
      <c r="F267" t="s">
        <v>179</v>
      </c>
      <c r="H267" s="1">
        <v>43958</v>
      </c>
      <c r="I267">
        <v>-55</v>
      </c>
      <c r="J267">
        <v>-21</v>
      </c>
      <c r="K267">
        <v>-47</v>
      </c>
      <c r="L267">
        <v>-46</v>
      </c>
      <c r="M267">
        <v>-50</v>
      </c>
      <c r="N267">
        <v>22</v>
      </c>
      <c r="O267" t="str">
        <f>IF(H267&lt;&gt;"",IF(AND(H267&gt;=VLOOKUP(H267,Semanas!$A$1:$C$33,1),H267&lt;=VLOOKUP(H267,Semanas!$A$1:$C$33,2)),VLOOKUP(H267,Semanas!$A$1:$C$33,3),""),"")</f>
        <v>Semana 19</v>
      </c>
    </row>
    <row r="268" spans="1:15" x14ac:dyDescent="0.25">
      <c r="A268" t="s">
        <v>174</v>
      </c>
      <c r="B268" t="s">
        <v>175</v>
      </c>
      <c r="C268" t="s">
        <v>178</v>
      </c>
      <c r="F268" t="s">
        <v>179</v>
      </c>
      <c r="H268" s="1">
        <v>43959</v>
      </c>
      <c r="I268">
        <v>-55</v>
      </c>
      <c r="J268">
        <v>-18</v>
      </c>
      <c r="K268">
        <v>-46</v>
      </c>
      <c r="L268">
        <v>-46</v>
      </c>
      <c r="M268">
        <v>-46</v>
      </c>
      <c r="N268">
        <v>22</v>
      </c>
      <c r="O268" t="str">
        <f>IF(H268&lt;&gt;"",IF(AND(H268&gt;=VLOOKUP(H268,Semanas!$A$1:$C$33,1),H268&lt;=VLOOKUP(H268,Semanas!$A$1:$C$33,2)),VLOOKUP(H268,Semanas!$A$1:$C$33,3),""),"")</f>
        <v>Semana 19</v>
      </c>
    </row>
    <row r="269" spans="1:15" x14ac:dyDescent="0.25">
      <c r="A269" t="s">
        <v>174</v>
      </c>
      <c r="B269" t="s">
        <v>175</v>
      </c>
      <c r="C269" t="s">
        <v>178</v>
      </c>
      <c r="F269" t="s">
        <v>179</v>
      </c>
      <c r="H269" s="1">
        <v>43960</v>
      </c>
      <c r="I269">
        <v>-53</v>
      </c>
      <c r="J269">
        <v>-10</v>
      </c>
      <c r="K269">
        <v>-45</v>
      </c>
      <c r="L269">
        <v>-38</v>
      </c>
      <c r="M269">
        <v>-23</v>
      </c>
      <c r="N269">
        <v>15</v>
      </c>
      <c r="O269" t="str">
        <f>IF(H269&lt;&gt;"",IF(AND(H269&gt;=VLOOKUP(H269,Semanas!$A$1:$C$33,1),H269&lt;=VLOOKUP(H269,Semanas!$A$1:$C$33,2)),VLOOKUP(H269,Semanas!$A$1:$C$33,3),""),"")</f>
        <v>Semana 19</v>
      </c>
    </row>
    <row r="270" spans="1:15" x14ac:dyDescent="0.25">
      <c r="A270" t="s">
        <v>174</v>
      </c>
      <c r="B270" t="s">
        <v>175</v>
      </c>
      <c r="C270" t="s">
        <v>178</v>
      </c>
      <c r="F270" t="s">
        <v>179</v>
      </c>
      <c r="H270" s="1">
        <v>43961</v>
      </c>
      <c r="I270">
        <v>-55</v>
      </c>
      <c r="J270">
        <v>-18</v>
      </c>
      <c r="K270">
        <v>-52</v>
      </c>
      <c r="L270">
        <v>-41</v>
      </c>
      <c r="M270">
        <v>-8</v>
      </c>
      <c r="N270">
        <v>9</v>
      </c>
      <c r="O270" t="str">
        <f>IF(H270&lt;&gt;"",IF(AND(H270&gt;=VLOOKUP(H270,Semanas!$A$1:$C$33,1),H270&lt;=VLOOKUP(H270,Semanas!$A$1:$C$33,2)),VLOOKUP(H270,Semanas!$A$1:$C$33,3),""),"")</f>
        <v>Semana 20</v>
      </c>
    </row>
    <row r="271" spans="1:15" x14ac:dyDescent="0.25">
      <c r="A271" t="s">
        <v>174</v>
      </c>
      <c r="B271" t="s">
        <v>175</v>
      </c>
      <c r="C271" t="s">
        <v>178</v>
      </c>
      <c r="F271" t="s">
        <v>179</v>
      </c>
      <c r="H271" s="1">
        <v>43962</v>
      </c>
      <c r="I271">
        <v>-56</v>
      </c>
      <c r="J271">
        <v>-26</v>
      </c>
      <c r="K271">
        <v>-46</v>
      </c>
      <c r="L271">
        <v>-45</v>
      </c>
      <c r="M271">
        <v>-48</v>
      </c>
      <c r="N271">
        <v>20</v>
      </c>
      <c r="O271" t="str">
        <f>IF(H271&lt;&gt;"",IF(AND(H271&gt;=VLOOKUP(H271,Semanas!$A$1:$C$33,1),H271&lt;=VLOOKUP(H271,Semanas!$A$1:$C$33,2)),VLOOKUP(H271,Semanas!$A$1:$C$33,3),""),"")</f>
        <v>Semana 20</v>
      </c>
    </row>
    <row r="272" spans="1:15" x14ac:dyDescent="0.25">
      <c r="A272" t="s">
        <v>174</v>
      </c>
      <c r="B272" t="s">
        <v>175</v>
      </c>
      <c r="C272" t="s">
        <v>178</v>
      </c>
      <c r="F272" t="s">
        <v>179</v>
      </c>
      <c r="H272" s="1">
        <v>43963</v>
      </c>
      <c r="I272">
        <v>-56</v>
      </c>
      <c r="J272">
        <v>-24</v>
      </c>
      <c r="K272">
        <v>-44</v>
      </c>
      <c r="L272">
        <v>-44</v>
      </c>
      <c r="M272">
        <v>-49</v>
      </c>
      <c r="N272">
        <v>20</v>
      </c>
      <c r="O272" t="str">
        <f>IF(H272&lt;&gt;"",IF(AND(H272&gt;=VLOOKUP(H272,Semanas!$A$1:$C$33,1),H272&lt;=VLOOKUP(H272,Semanas!$A$1:$C$33,2)),VLOOKUP(H272,Semanas!$A$1:$C$33,3),""),"")</f>
        <v>Semana 20</v>
      </c>
    </row>
    <row r="273" spans="1:15" x14ac:dyDescent="0.25">
      <c r="A273" t="s">
        <v>174</v>
      </c>
      <c r="B273" t="s">
        <v>175</v>
      </c>
      <c r="C273" t="s">
        <v>178</v>
      </c>
      <c r="F273" t="s">
        <v>179</v>
      </c>
      <c r="H273" s="1">
        <v>43964</v>
      </c>
      <c r="I273">
        <v>-54</v>
      </c>
      <c r="J273">
        <v>-23</v>
      </c>
      <c r="K273">
        <v>-44</v>
      </c>
      <c r="L273">
        <v>-44</v>
      </c>
      <c r="M273">
        <v>-49</v>
      </c>
      <c r="N273">
        <v>21</v>
      </c>
      <c r="O273" t="str">
        <f>IF(H273&lt;&gt;"",IF(AND(H273&gt;=VLOOKUP(H273,Semanas!$A$1:$C$33,1),H273&lt;=VLOOKUP(H273,Semanas!$A$1:$C$33,2)),VLOOKUP(H273,Semanas!$A$1:$C$33,3),""),"")</f>
        <v>Semana 20</v>
      </c>
    </row>
    <row r="274" spans="1:15" x14ac:dyDescent="0.25">
      <c r="A274" t="s">
        <v>174</v>
      </c>
      <c r="B274" t="s">
        <v>175</v>
      </c>
      <c r="C274" t="s">
        <v>178</v>
      </c>
      <c r="F274" t="s">
        <v>179</v>
      </c>
      <c r="H274" s="1">
        <v>43965</v>
      </c>
      <c r="I274">
        <v>-53</v>
      </c>
      <c r="J274">
        <v>-18</v>
      </c>
      <c r="K274">
        <v>-44</v>
      </c>
      <c r="L274">
        <v>-44</v>
      </c>
      <c r="M274">
        <v>-49</v>
      </c>
      <c r="N274">
        <v>21</v>
      </c>
      <c r="O274" t="str">
        <f>IF(H274&lt;&gt;"",IF(AND(H274&gt;=VLOOKUP(H274,Semanas!$A$1:$C$33,1),H274&lt;=VLOOKUP(H274,Semanas!$A$1:$C$33,2)),VLOOKUP(H274,Semanas!$A$1:$C$33,3),""),"")</f>
        <v>Semana 20</v>
      </c>
    </row>
    <row r="275" spans="1:15" x14ac:dyDescent="0.25">
      <c r="A275" t="s">
        <v>174</v>
      </c>
      <c r="B275" t="s">
        <v>175</v>
      </c>
      <c r="C275" t="s">
        <v>178</v>
      </c>
      <c r="F275" t="s">
        <v>179</v>
      </c>
      <c r="H275" s="1">
        <v>43966</v>
      </c>
      <c r="I275">
        <v>-52</v>
      </c>
      <c r="J275">
        <v>-13</v>
      </c>
      <c r="K275">
        <v>-44</v>
      </c>
      <c r="L275">
        <v>-43</v>
      </c>
      <c r="M275">
        <v>-44</v>
      </c>
      <c r="N275">
        <v>21</v>
      </c>
      <c r="O275" t="str">
        <f>IF(H275&lt;&gt;"",IF(AND(H275&gt;=VLOOKUP(H275,Semanas!$A$1:$C$33,1),H275&lt;=VLOOKUP(H275,Semanas!$A$1:$C$33,2)),VLOOKUP(H275,Semanas!$A$1:$C$33,3),""),"")</f>
        <v>Semana 20</v>
      </c>
    </row>
    <row r="276" spans="1:15" x14ac:dyDescent="0.25">
      <c r="A276" t="s">
        <v>174</v>
      </c>
      <c r="B276" t="s">
        <v>175</v>
      </c>
      <c r="C276" t="s">
        <v>178</v>
      </c>
      <c r="F276" t="s">
        <v>179</v>
      </c>
      <c r="H276" s="1">
        <v>43967</v>
      </c>
      <c r="I276">
        <v>-56</v>
      </c>
      <c r="J276">
        <v>-16</v>
      </c>
      <c r="K276">
        <v>-47</v>
      </c>
      <c r="L276">
        <v>-39</v>
      </c>
      <c r="M276">
        <v>-23</v>
      </c>
      <c r="N276">
        <v>16</v>
      </c>
      <c r="O276" t="str">
        <f>IF(H276&lt;&gt;"",IF(AND(H276&gt;=VLOOKUP(H276,Semanas!$A$1:$C$33,1),H276&lt;=VLOOKUP(H276,Semanas!$A$1:$C$33,2)),VLOOKUP(H276,Semanas!$A$1:$C$33,3),""),"")</f>
        <v>Semana 20</v>
      </c>
    </row>
    <row r="277" spans="1:15" x14ac:dyDescent="0.25">
      <c r="A277" t="s">
        <v>174</v>
      </c>
      <c r="B277" t="s">
        <v>175</v>
      </c>
      <c r="C277" t="s">
        <v>178</v>
      </c>
      <c r="F277" t="s">
        <v>179</v>
      </c>
      <c r="H277" s="1">
        <v>43968</v>
      </c>
      <c r="I277">
        <v>-61</v>
      </c>
      <c r="J277">
        <v>-26</v>
      </c>
      <c r="K277">
        <v>-55</v>
      </c>
      <c r="L277">
        <v>-45</v>
      </c>
      <c r="M277">
        <v>-18</v>
      </c>
      <c r="N277">
        <v>13</v>
      </c>
      <c r="O277" t="str">
        <f>IF(H277&lt;&gt;"",IF(AND(H277&gt;=VLOOKUP(H277,Semanas!$A$1:$C$33,1),H277&lt;=VLOOKUP(H277,Semanas!$A$1:$C$33,2)),VLOOKUP(H277,Semanas!$A$1:$C$33,3),""),"")</f>
        <v>Semana 21</v>
      </c>
    </row>
    <row r="278" spans="1:15" x14ac:dyDescent="0.25">
      <c r="A278" t="s">
        <v>174</v>
      </c>
      <c r="B278" t="s">
        <v>175</v>
      </c>
      <c r="C278" t="s">
        <v>178</v>
      </c>
      <c r="F278" t="s">
        <v>179</v>
      </c>
      <c r="H278" s="1">
        <v>43969</v>
      </c>
      <c r="I278">
        <v>-49</v>
      </c>
      <c r="J278">
        <v>-18</v>
      </c>
      <c r="K278">
        <v>-43</v>
      </c>
      <c r="L278">
        <v>-42</v>
      </c>
      <c r="M278">
        <v>-46</v>
      </c>
      <c r="N278">
        <v>19</v>
      </c>
      <c r="O278" t="str">
        <f>IF(H278&lt;&gt;"",IF(AND(H278&gt;=VLOOKUP(H278,Semanas!$A$1:$C$33,1),H278&lt;=VLOOKUP(H278,Semanas!$A$1:$C$33,2)),VLOOKUP(H278,Semanas!$A$1:$C$33,3),""),"")</f>
        <v>Semana 21</v>
      </c>
    </row>
    <row r="279" spans="1:15" x14ac:dyDescent="0.25">
      <c r="A279" t="s">
        <v>174</v>
      </c>
      <c r="B279" t="s">
        <v>175</v>
      </c>
      <c r="C279" t="s">
        <v>178</v>
      </c>
      <c r="F279" t="s">
        <v>179</v>
      </c>
      <c r="H279" s="1">
        <v>43970</v>
      </c>
      <c r="I279">
        <v>-52</v>
      </c>
      <c r="J279">
        <v>-18</v>
      </c>
      <c r="K279">
        <v>-41</v>
      </c>
      <c r="L279">
        <v>-40</v>
      </c>
      <c r="M279">
        <v>-47</v>
      </c>
      <c r="N279">
        <v>19</v>
      </c>
      <c r="O279" t="str">
        <f>IF(H279&lt;&gt;"",IF(AND(H279&gt;=VLOOKUP(H279,Semanas!$A$1:$C$33,1),H279&lt;=VLOOKUP(H279,Semanas!$A$1:$C$33,2)),VLOOKUP(H279,Semanas!$A$1:$C$33,3),""),"")</f>
        <v>Semana 21</v>
      </c>
    </row>
    <row r="280" spans="1:15" x14ac:dyDescent="0.25">
      <c r="A280" t="s">
        <v>174</v>
      </c>
      <c r="B280" t="s">
        <v>175</v>
      </c>
      <c r="C280" t="s">
        <v>178</v>
      </c>
      <c r="F280" t="s">
        <v>179</v>
      </c>
      <c r="H280" s="1">
        <v>43971</v>
      </c>
      <c r="I280">
        <v>-52</v>
      </c>
      <c r="J280">
        <v>-18</v>
      </c>
      <c r="K280">
        <v>-41</v>
      </c>
      <c r="L280">
        <v>-39</v>
      </c>
      <c r="M280">
        <v>-47</v>
      </c>
      <c r="N280">
        <v>20</v>
      </c>
      <c r="O280" t="str">
        <f>IF(H280&lt;&gt;"",IF(AND(H280&gt;=VLOOKUP(H280,Semanas!$A$1:$C$33,1),H280&lt;=VLOOKUP(H280,Semanas!$A$1:$C$33,2)),VLOOKUP(H280,Semanas!$A$1:$C$33,3),""),"")</f>
        <v>Semana 21</v>
      </c>
    </row>
    <row r="281" spans="1:15" x14ac:dyDescent="0.25">
      <c r="A281" t="s">
        <v>174</v>
      </c>
      <c r="B281" t="s">
        <v>175</v>
      </c>
      <c r="C281" t="s">
        <v>178</v>
      </c>
      <c r="F281" t="s">
        <v>179</v>
      </c>
      <c r="H281" s="1">
        <v>43972</v>
      </c>
      <c r="I281">
        <v>-53</v>
      </c>
      <c r="J281">
        <v>-18</v>
      </c>
      <c r="K281">
        <v>-43</v>
      </c>
      <c r="L281">
        <v>-41</v>
      </c>
      <c r="M281">
        <v>-47</v>
      </c>
      <c r="N281">
        <v>21</v>
      </c>
      <c r="O281" t="str">
        <f>IF(H281&lt;&gt;"",IF(AND(H281&gt;=VLOOKUP(H281,Semanas!$A$1:$C$33,1),H281&lt;=VLOOKUP(H281,Semanas!$A$1:$C$33,2)),VLOOKUP(H281,Semanas!$A$1:$C$33,3),""),"")</f>
        <v>Semana 21</v>
      </c>
    </row>
    <row r="282" spans="1:15" x14ac:dyDescent="0.25">
      <c r="A282" t="s">
        <v>174</v>
      </c>
      <c r="B282" t="s">
        <v>175</v>
      </c>
      <c r="C282" t="s">
        <v>178</v>
      </c>
      <c r="F282" t="s">
        <v>179</v>
      </c>
      <c r="H282" s="1">
        <v>43973</v>
      </c>
      <c r="I282">
        <v>-56</v>
      </c>
      <c r="J282">
        <v>-18</v>
      </c>
      <c r="K282">
        <v>-45</v>
      </c>
      <c r="L282">
        <v>-44</v>
      </c>
      <c r="M282">
        <v>-43</v>
      </c>
      <c r="N282">
        <v>21</v>
      </c>
      <c r="O282" t="str">
        <f>IF(H282&lt;&gt;"",IF(AND(H282&gt;=VLOOKUP(H282,Semanas!$A$1:$C$33,1),H282&lt;=VLOOKUP(H282,Semanas!$A$1:$C$33,2)),VLOOKUP(H282,Semanas!$A$1:$C$33,3),""),"")</f>
        <v>Semana 21</v>
      </c>
    </row>
    <row r="283" spans="1:15" x14ac:dyDescent="0.25">
      <c r="A283" t="s">
        <v>174</v>
      </c>
      <c r="B283" t="s">
        <v>175</v>
      </c>
      <c r="C283" t="s">
        <v>178</v>
      </c>
      <c r="F283" t="s">
        <v>179</v>
      </c>
      <c r="H283" s="1">
        <v>43974</v>
      </c>
      <c r="I283">
        <v>-59</v>
      </c>
      <c r="J283">
        <v>-19</v>
      </c>
      <c r="K283">
        <v>-46</v>
      </c>
      <c r="L283">
        <v>-38</v>
      </c>
      <c r="M283">
        <v>-21</v>
      </c>
      <c r="N283">
        <v>16</v>
      </c>
      <c r="O283" t="str">
        <f>IF(H283&lt;&gt;"",IF(AND(H283&gt;=VLOOKUP(H283,Semanas!$A$1:$C$33,1),H283&lt;=VLOOKUP(H283,Semanas!$A$1:$C$33,2)),VLOOKUP(H283,Semanas!$A$1:$C$33,3),""),"")</f>
        <v>Semana 21</v>
      </c>
    </row>
    <row r="284" spans="1:15" x14ac:dyDescent="0.25">
      <c r="A284" t="s">
        <v>174</v>
      </c>
      <c r="B284" t="s">
        <v>175</v>
      </c>
      <c r="C284" t="s">
        <v>178</v>
      </c>
      <c r="F284" t="s">
        <v>179</v>
      </c>
      <c r="H284" s="1">
        <v>43975</v>
      </c>
      <c r="I284">
        <v>-62</v>
      </c>
      <c r="J284">
        <v>-26</v>
      </c>
      <c r="K284">
        <v>-52</v>
      </c>
      <c r="L284">
        <v>-42</v>
      </c>
      <c r="M284">
        <v>-16</v>
      </c>
      <c r="N284">
        <v>13</v>
      </c>
      <c r="O284" t="str">
        <f>IF(H284&lt;&gt;"",IF(AND(H284&gt;=VLOOKUP(H284,Semanas!$A$1:$C$33,1),H284&lt;=VLOOKUP(H284,Semanas!$A$1:$C$33,2)),VLOOKUP(H284,Semanas!$A$1:$C$33,3),""),"")</f>
        <v>Semana 22</v>
      </c>
    </row>
    <row r="285" spans="1:15" x14ac:dyDescent="0.25">
      <c r="A285" t="s">
        <v>174</v>
      </c>
      <c r="B285" t="s">
        <v>175</v>
      </c>
      <c r="C285" t="s">
        <v>178</v>
      </c>
      <c r="F285" t="s">
        <v>179</v>
      </c>
      <c r="H285" s="1">
        <v>43976</v>
      </c>
      <c r="I285">
        <v>-51</v>
      </c>
      <c r="J285">
        <v>-18</v>
      </c>
      <c r="K285">
        <v>-41</v>
      </c>
      <c r="L285">
        <v>-40</v>
      </c>
      <c r="M285">
        <v>-45</v>
      </c>
      <c r="N285">
        <v>19</v>
      </c>
      <c r="O285" t="str">
        <f>IF(H285&lt;&gt;"",IF(AND(H285&gt;=VLOOKUP(H285,Semanas!$A$1:$C$33,1),H285&lt;=VLOOKUP(H285,Semanas!$A$1:$C$33,2)),VLOOKUP(H285,Semanas!$A$1:$C$33,3),""),"")</f>
        <v>Semana 22</v>
      </c>
    </row>
    <row r="286" spans="1:15" x14ac:dyDescent="0.25">
      <c r="A286" t="s">
        <v>174</v>
      </c>
      <c r="B286" t="s">
        <v>175</v>
      </c>
      <c r="C286" t="s">
        <v>178</v>
      </c>
      <c r="F286" t="s">
        <v>179</v>
      </c>
      <c r="H286" s="1">
        <v>43977</v>
      </c>
      <c r="I286">
        <v>-53</v>
      </c>
      <c r="J286">
        <v>-20</v>
      </c>
      <c r="K286">
        <v>-41</v>
      </c>
      <c r="L286">
        <v>-41</v>
      </c>
      <c r="M286">
        <v>-46</v>
      </c>
      <c r="N286">
        <v>19</v>
      </c>
      <c r="O286" t="str">
        <f>IF(H286&lt;&gt;"",IF(AND(H286&gt;=VLOOKUP(H286,Semanas!$A$1:$C$33,1),H286&lt;=VLOOKUP(H286,Semanas!$A$1:$C$33,2)),VLOOKUP(H286,Semanas!$A$1:$C$33,3),""),"")</f>
        <v>Semana 22</v>
      </c>
    </row>
    <row r="287" spans="1:15" x14ac:dyDescent="0.25">
      <c r="A287" t="s">
        <v>174</v>
      </c>
      <c r="B287" t="s">
        <v>175</v>
      </c>
      <c r="C287" t="s">
        <v>178</v>
      </c>
      <c r="F287" t="s">
        <v>179</v>
      </c>
      <c r="H287" s="1">
        <v>43978</v>
      </c>
      <c r="I287">
        <v>-53</v>
      </c>
      <c r="J287">
        <v>-20</v>
      </c>
      <c r="K287">
        <v>-42</v>
      </c>
      <c r="L287">
        <v>-41</v>
      </c>
      <c r="M287">
        <v>-45</v>
      </c>
      <c r="N287">
        <v>20</v>
      </c>
      <c r="O287" t="str">
        <f>IF(H287&lt;&gt;"",IF(AND(H287&gt;=VLOOKUP(H287,Semanas!$A$1:$C$33,1),H287&lt;=VLOOKUP(H287,Semanas!$A$1:$C$33,2)),VLOOKUP(H287,Semanas!$A$1:$C$33,3),""),"")</f>
        <v>Semana 22</v>
      </c>
    </row>
    <row r="288" spans="1:15" x14ac:dyDescent="0.25">
      <c r="A288" t="s">
        <v>174</v>
      </c>
      <c r="B288" t="s">
        <v>175</v>
      </c>
      <c r="C288" t="s">
        <v>178</v>
      </c>
      <c r="F288" t="s">
        <v>179</v>
      </c>
      <c r="H288" s="1">
        <v>43979</v>
      </c>
      <c r="I288">
        <v>-53</v>
      </c>
      <c r="J288">
        <v>-19</v>
      </c>
      <c r="K288">
        <v>-45</v>
      </c>
      <c r="L288">
        <v>-42</v>
      </c>
      <c r="M288">
        <v>-46</v>
      </c>
      <c r="N288">
        <v>21</v>
      </c>
      <c r="O288" t="str">
        <f>IF(H288&lt;&gt;"",IF(AND(H288&gt;=VLOOKUP(H288,Semanas!$A$1:$C$33,1),H288&lt;=VLOOKUP(H288,Semanas!$A$1:$C$33,2)),VLOOKUP(H288,Semanas!$A$1:$C$33,3),""),"")</f>
        <v>Semana 22</v>
      </c>
    </row>
    <row r="289" spans="1:15" x14ac:dyDescent="0.25">
      <c r="A289" t="s">
        <v>174</v>
      </c>
      <c r="B289" t="s">
        <v>175</v>
      </c>
      <c r="C289" t="s">
        <v>178</v>
      </c>
      <c r="F289" t="s">
        <v>179</v>
      </c>
      <c r="H289" s="1">
        <v>43980</v>
      </c>
      <c r="I289">
        <v>-52</v>
      </c>
      <c r="J289">
        <v>-11</v>
      </c>
      <c r="K289">
        <v>-43</v>
      </c>
      <c r="L289">
        <v>-41</v>
      </c>
      <c r="M289">
        <v>-41</v>
      </c>
      <c r="N289">
        <v>21</v>
      </c>
      <c r="O289" t="str">
        <f>IF(H289&lt;&gt;"",IF(AND(H289&gt;=VLOOKUP(H289,Semanas!$A$1:$C$33,1),H289&lt;=VLOOKUP(H289,Semanas!$A$1:$C$33,2)),VLOOKUP(H289,Semanas!$A$1:$C$33,3),""),"")</f>
        <v>Semana 22</v>
      </c>
    </row>
    <row r="290" spans="1:15" x14ac:dyDescent="0.25">
      <c r="A290" t="s">
        <v>174</v>
      </c>
      <c r="B290" t="s">
        <v>175</v>
      </c>
      <c r="C290" t="s">
        <v>178</v>
      </c>
      <c r="F290" t="s">
        <v>179</v>
      </c>
      <c r="H290" s="1">
        <v>43981</v>
      </c>
      <c r="I290">
        <v>-55</v>
      </c>
      <c r="J290">
        <v>-13</v>
      </c>
      <c r="K290">
        <v>-44</v>
      </c>
      <c r="L290">
        <v>-35</v>
      </c>
      <c r="M290">
        <v>-15</v>
      </c>
      <c r="N290">
        <v>15</v>
      </c>
      <c r="O290" t="str">
        <f>IF(H290&lt;&gt;"",IF(AND(H290&gt;=VLOOKUP(H290,Semanas!$A$1:$C$33,1),H290&lt;=VLOOKUP(H290,Semanas!$A$1:$C$33,2)),VLOOKUP(H290,Semanas!$A$1:$C$33,3),""),"")</f>
        <v>Semana 22</v>
      </c>
    </row>
    <row r="291" spans="1:15" x14ac:dyDescent="0.25">
      <c r="A291" t="s">
        <v>174</v>
      </c>
      <c r="B291" t="s">
        <v>175</v>
      </c>
      <c r="C291" t="s">
        <v>178</v>
      </c>
      <c r="F291" t="s">
        <v>179</v>
      </c>
      <c r="H291" s="1">
        <v>43982</v>
      </c>
      <c r="I291">
        <v>-58</v>
      </c>
      <c r="J291">
        <v>-21</v>
      </c>
      <c r="K291">
        <v>-51</v>
      </c>
      <c r="L291">
        <v>-40</v>
      </c>
      <c r="M291">
        <v>-9</v>
      </c>
      <c r="N291">
        <v>12</v>
      </c>
      <c r="O291" t="str">
        <f>IF(H291&lt;&gt;"",IF(AND(H291&gt;=VLOOKUP(H291,Semanas!$A$1:$C$33,1),H291&lt;=VLOOKUP(H291,Semanas!$A$1:$C$33,2)),VLOOKUP(H291,Semanas!$A$1:$C$33,3),""),"")</f>
        <v>Semana 23</v>
      </c>
    </row>
    <row r="292" spans="1:15" x14ac:dyDescent="0.25">
      <c r="A292" t="s">
        <v>174</v>
      </c>
      <c r="B292" t="s">
        <v>175</v>
      </c>
      <c r="C292" t="s">
        <v>178</v>
      </c>
      <c r="F292" t="s">
        <v>179</v>
      </c>
      <c r="H292" s="1">
        <v>43983</v>
      </c>
      <c r="I292">
        <v>-47</v>
      </c>
      <c r="J292">
        <v>-12</v>
      </c>
      <c r="K292">
        <v>-40</v>
      </c>
      <c r="L292">
        <v>-38</v>
      </c>
      <c r="M292">
        <v>-41</v>
      </c>
      <c r="N292">
        <v>18</v>
      </c>
      <c r="O292" t="str">
        <f>IF(H292&lt;&gt;"",IF(AND(H292&gt;=VLOOKUP(H292,Semanas!$A$1:$C$33,1),H292&lt;=VLOOKUP(H292,Semanas!$A$1:$C$33,2)),VLOOKUP(H292,Semanas!$A$1:$C$33,3),""),"")</f>
        <v>Semana 23</v>
      </c>
    </row>
    <row r="293" spans="1:15" x14ac:dyDescent="0.25">
      <c r="A293" t="s">
        <v>174</v>
      </c>
      <c r="B293" t="s">
        <v>175</v>
      </c>
      <c r="C293" t="s">
        <v>178</v>
      </c>
      <c r="F293" t="s">
        <v>179</v>
      </c>
      <c r="H293" s="1">
        <v>43984</v>
      </c>
      <c r="I293">
        <v>-50</v>
      </c>
      <c r="J293">
        <v>-15</v>
      </c>
      <c r="K293">
        <v>-39</v>
      </c>
      <c r="L293">
        <v>-37</v>
      </c>
      <c r="M293">
        <v>-43</v>
      </c>
      <c r="N293">
        <v>19</v>
      </c>
      <c r="O293" t="str">
        <f>IF(H293&lt;&gt;"",IF(AND(H293&gt;=VLOOKUP(H293,Semanas!$A$1:$C$33,1),H293&lt;=VLOOKUP(H293,Semanas!$A$1:$C$33,2)),VLOOKUP(H293,Semanas!$A$1:$C$33,3),""),"")</f>
        <v>Semana 23</v>
      </c>
    </row>
    <row r="294" spans="1:15" x14ac:dyDescent="0.25">
      <c r="A294" t="s">
        <v>174</v>
      </c>
      <c r="B294" t="s">
        <v>175</v>
      </c>
      <c r="C294" t="s">
        <v>178</v>
      </c>
      <c r="F294" t="s">
        <v>179</v>
      </c>
      <c r="H294" s="1">
        <v>43985</v>
      </c>
      <c r="I294">
        <v>-50</v>
      </c>
      <c r="J294">
        <v>-16</v>
      </c>
      <c r="K294">
        <v>-40</v>
      </c>
      <c r="L294">
        <v>-38</v>
      </c>
      <c r="M294">
        <v>-43</v>
      </c>
      <c r="N294">
        <v>19</v>
      </c>
      <c r="O294" t="str">
        <f>IF(H294&lt;&gt;"",IF(AND(H294&gt;=VLOOKUP(H294,Semanas!$A$1:$C$33,1),H294&lt;=VLOOKUP(H294,Semanas!$A$1:$C$33,2)),VLOOKUP(H294,Semanas!$A$1:$C$33,3),""),"")</f>
        <v>Semana 23</v>
      </c>
    </row>
    <row r="295" spans="1:15" x14ac:dyDescent="0.25">
      <c r="A295" t="s">
        <v>174</v>
      </c>
      <c r="B295" t="s">
        <v>175</v>
      </c>
      <c r="C295" t="s">
        <v>178</v>
      </c>
      <c r="F295" t="s">
        <v>179</v>
      </c>
      <c r="H295" s="1">
        <v>43986</v>
      </c>
      <c r="I295">
        <v>-51</v>
      </c>
      <c r="J295">
        <v>-15</v>
      </c>
      <c r="K295">
        <v>-41</v>
      </c>
      <c r="L295">
        <v>-39</v>
      </c>
      <c r="M295">
        <v>-43</v>
      </c>
      <c r="N295">
        <v>20</v>
      </c>
      <c r="O295" t="str">
        <f>IF(H295&lt;&gt;"",IF(AND(H295&gt;=VLOOKUP(H295,Semanas!$A$1:$C$33,1),H295&lt;=VLOOKUP(H295,Semanas!$A$1:$C$33,2)),VLOOKUP(H295,Semanas!$A$1:$C$33,3),""),"")</f>
        <v>Semana 23</v>
      </c>
    </row>
    <row r="296" spans="1:15" x14ac:dyDescent="0.25">
      <c r="A296" t="s">
        <v>174</v>
      </c>
      <c r="B296" t="s">
        <v>175</v>
      </c>
      <c r="C296" t="s">
        <v>178</v>
      </c>
      <c r="F296" t="s">
        <v>179</v>
      </c>
      <c r="H296" s="1">
        <v>43987</v>
      </c>
      <c r="I296">
        <v>-53</v>
      </c>
      <c r="J296">
        <v>-14</v>
      </c>
      <c r="K296">
        <v>-42</v>
      </c>
      <c r="L296">
        <v>-41</v>
      </c>
      <c r="M296">
        <v>-39</v>
      </c>
      <c r="N296">
        <v>20</v>
      </c>
      <c r="O296" t="str">
        <f>IF(H296&lt;&gt;"",IF(AND(H296&gt;=VLOOKUP(H296,Semanas!$A$1:$C$33,1),H296&lt;=VLOOKUP(H296,Semanas!$A$1:$C$33,2)),VLOOKUP(H296,Semanas!$A$1:$C$33,3),""),"")</f>
        <v>Semana 23</v>
      </c>
    </row>
    <row r="297" spans="1:15" x14ac:dyDescent="0.25">
      <c r="A297" t="s">
        <v>174</v>
      </c>
      <c r="B297" t="s">
        <v>175</v>
      </c>
      <c r="C297" t="s">
        <v>178</v>
      </c>
      <c r="F297" t="s">
        <v>179</v>
      </c>
      <c r="H297" s="1">
        <v>43988</v>
      </c>
      <c r="I297">
        <v>-56</v>
      </c>
      <c r="J297">
        <v>-16</v>
      </c>
      <c r="K297">
        <v>-44</v>
      </c>
      <c r="L297">
        <v>-36</v>
      </c>
      <c r="M297">
        <v>-15</v>
      </c>
      <c r="N297">
        <v>15</v>
      </c>
      <c r="O297" t="str">
        <f>IF(H297&lt;&gt;"",IF(AND(H297&gt;=VLOOKUP(H297,Semanas!$A$1:$C$33,1),H297&lt;=VLOOKUP(H297,Semanas!$A$1:$C$33,2)),VLOOKUP(H297,Semanas!$A$1:$C$33,3),""),"")</f>
        <v>Semana 23</v>
      </c>
    </row>
    <row r="298" spans="1:15" x14ac:dyDescent="0.25">
      <c r="A298" t="s">
        <v>174</v>
      </c>
      <c r="B298" t="s">
        <v>175</v>
      </c>
      <c r="C298" t="s">
        <v>178</v>
      </c>
      <c r="F298" t="s">
        <v>179</v>
      </c>
      <c r="H298" s="1">
        <v>43989</v>
      </c>
      <c r="I298">
        <v>-59</v>
      </c>
      <c r="J298">
        <v>-23</v>
      </c>
      <c r="K298">
        <v>-50</v>
      </c>
      <c r="L298">
        <v>-41</v>
      </c>
      <c r="M298">
        <v>-9</v>
      </c>
      <c r="N298">
        <v>13</v>
      </c>
      <c r="O298" t="str">
        <f>IF(H298&lt;&gt;"",IF(AND(H298&gt;=VLOOKUP(H298,Semanas!$A$1:$C$33,1),H298&lt;=VLOOKUP(H298,Semanas!$A$1:$C$33,2)),VLOOKUP(H298,Semanas!$A$1:$C$33,3),""),"")</f>
        <v>Semana 24</v>
      </c>
    </row>
    <row r="299" spans="1:15" x14ac:dyDescent="0.25">
      <c r="A299" t="s">
        <v>174</v>
      </c>
      <c r="B299" t="s">
        <v>175</v>
      </c>
      <c r="C299" t="s">
        <v>178</v>
      </c>
      <c r="F299" t="s">
        <v>179</v>
      </c>
      <c r="H299" s="1">
        <v>43990</v>
      </c>
      <c r="I299">
        <v>-50</v>
      </c>
      <c r="J299">
        <v>-18</v>
      </c>
      <c r="K299">
        <v>-42</v>
      </c>
      <c r="L299">
        <v>-40</v>
      </c>
      <c r="M299">
        <v>-40</v>
      </c>
      <c r="N299">
        <v>18</v>
      </c>
      <c r="O299" t="str">
        <f>IF(H299&lt;&gt;"",IF(AND(H299&gt;=VLOOKUP(H299,Semanas!$A$1:$C$33,1),H299&lt;=VLOOKUP(H299,Semanas!$A$1:$C$33,2)),VLOOKUP(H299,Semanas!$A$1:$C$33,3),""),"")</f>
        <v>Semana 24</v>
      </c>
    </row>
    <row r="300" spans="1:15" x14ac:dyDescent="0.25">
      <c r="A300" t="s">
        <v>174</v>
      </c>
      <c r="B300" t="s">
        <v>175</v>
      </c>
      <c r="C300" t="s">
        <v>178</v>
      </c>
      <c r="F300" t="s">
        <v>179</v>
      </c>
      <c r="H300" s="1">
        <v>43991</v>
      </c>
      <c r="I300">
        <v>-53</v>
      </c>
      <c r="J300">
        <v>-20</v>
      </c>
      <c r="K300">
        <v>-43</v>
      </c>
      <c r="L300">
        <v>-41</v>
      </c>
      <c r="M300">
        <v>-42</v>
      </c>
      <c r="N300">
        <v>19</v>
      </c>
      <c r="O300" t="str">
        <f>IF(H300&lt;&gt;"",IF(AND(H300&gt;=VLOOKUP(H300,Semanas!$A$1:$C$33,1),H300&lt;=VLOOKUP(H300,Semanas!$A$1:$C$33,2)),VLOOKUP(H300,Semanas!$A$1:$C$33,3),""),"")</f>
        <v>Semana 24</v>
      </c>
    </row>
    <row r="301" spans="1:15" x14ac:dyDescent="0.25">
      <c r="A301" t="s">
        <v>174</v>
      </c>
      <c r="B301" t="s">
        <v>175</v>
      </c>
      <c r="C301" t="s">
        <v>178</v>
      </c>
      <c r="F301" t="s">
        <v>179</v>
      </c>
      <c r="H301" s="1">
        <v>43992</v>
      </c>
      <c r="I301">
        <v>-50</v>
      </c>
      <c r="J301">
        <v>-16</v>
      </c>
      <c r="K301">
        <v>-40</v>
      </c>
      <c r="L301">
        <v>-39</v>
      </c>
      <c r="M301">
        <v>-41</v>
      </c>
      <c r="N301">
        <v>18</v>
      </c>
      <c r="O301" t="str">
        <f>IF(H301&lt;&gt;"",IF(AND(H301&gt;=VLOOKUP(H301,Semanas!$A$1:$C$33,1),H301&lt;=VLOOKUP(H301,Semanas!$A$1:$C$33,2)),VLOOKUP(H301,Semanas!$A$1:$C$33,3),""),"")</f>
        <v>Semana 24</v>
      </c>
    </row>
    <row r="302" spans="1:15" x14ac:dyDescent="0.25">
      <c r="A302" t="s">
        <v>174</v>
      </c>
      <c r="B302" t="s">
        <v>175</v>
      </c>
      <c r="C302" t="s">
        <v>178</v>
      </c>
      <c r="F302" t="s">
        <v>179</v>
      </c>
      <c r="H302" s="1">
        <v>43993</v>
      </c>
      <c r="I302">
        <v>-50</v>
      </c>
      <c r="J302">
        <v>-15</v>
      </c>
      <c r="K302">
        <v>-41</v>
      </c>
      <c r="L302">
        <v>-41</v>
      </c>
      <c r="M302">
        <v>-42</v>
      </c>
      <c r="N302">
        <v>20</v>
      </c>
      <c r="O302" t="str">
        <f>IF(H302&lt;&gt;"",IF(AND(H302&gt;=VLOOKUP(H302,Semanas!$A$1:$C$33,1),H302&lt;=VLOOKUP(H302,Semanas!$A$1:$C$33,2)),VLOOKUP(H302,Semanas!$A$1:$C$33,3),""),"")</f>
        <v>Semana 24</v>
      </c>
    </row>
    <row r="303" spans="1:15" x14ac:dyDescent="0.25">
      <c r="A303" t="s">
        <v>174</v>
      </c>
      <c r="B303" t="s">
        <v>175</v>
      </c>
      <c r="C303" t="s">
        <v>178</v>
      </c>
      <c r="F303" t="s">
        <v>179</v>
      </c>
      <c r="H303" s="1">
        <v>43994</v>
      </c>
      <c r="I303">
        <v>-51</v>
      </c>
      <c r="J303">
        <v>-12</v>
      </c>
      <c r="K303">
        <v>-40</v>
      </c>
      <c r="L303">
        <v>-42</v>
      </c>
      <c r="M303">
        <v>-37</v>
      </c>
      <c r="N303">
        <v>20</v>
      </c>
      <c r="O303" t="str">
        <f>IF(H303&lt;&gt;"",IF(AND(H303&gt;=VLOOKUP(H303,Semanas!$A$1:$C$33,1),H303&lt;=VLOOKUP(H303,Semanas!$A$1:$C$33,2)),VLOOKUP(H303,Semanas!$A$1:$C$33,3),""),"")</f>
        <v>Semana 24</v>
      </c>
    </row>
    <row r="304" spans="1:15" x14ac:dyDescent="0.25">
      <c r="A304" t="s">
        <v>174</v>
      </c>
      <c r="B304" t="s">
        <v>175</v>
      </c>
      <c r="C304" t="s">
        <v>178</v>
      </c>
      <c r="F304" t="s">
        <v>179</v>
      </c>
      <c r="H304" s="1">
        <v>43995</v>
      </c>
      <c r="I304">
        <v>-53</v>
      </c>
      <c r="J304">
        <v>-13</v>
      </c>
      <c r="K304">
        <v>-40</v>
      </c>
      <c r="L304">
        <v>-36</v>
      </c>
      <c r="M304">
        <v>-11</v>
      </c>
      <c r="N304">
        <v>14</v>
      </c>
      <c r="O304" t="str">
        <f>IF(H304&lt;&gt;"",IF(AND(H304&gt;=VLOOKUP(H304,Semanas!$A$1:$C$33,1),H304&lt;=VLOOKUP(H304,Semanas!$A$1:$C$33,2)),VLOOKUP(H304,Semanas!$A$1:$C$33,3),""),"")</f>
        <v>Semana 24</v>
      </c>
    </row>
    <row r="305" spans="1:15" x14ac:dyDescent="0.25">
      <c r="A305" t="s">
        <v>174</v>
      </c>
      <c r="B305" t="s">
        <v>175</v>
      </c>
      <c r="C305" t="s">
        <v>178</v>
      </c>
      <c r="F305" t="s">
        <v>179</v>
      </c>
      <c r="H305" s="1">
        <v>43996</v>
      </c>
      <c r="I305">
        <v>-57</v>
      </c>
      <c r="J305">
        <v>-21</v>
      </c>
      <c r="K305">
        <v>-47</v>
      </c>
      <c r="L305">
        <v>-41</v>
      </c>
      <c r="M305">
        <v>-5</v>
      </c>
      <c r="N305">
        <v>12</v>
      </c>
      <c r="O305" t="str">
        <f>IF(H305&lt;&gt;"",IF(AND(H305&gt;=VLOOKUP(H305,Semanas!$A$1:$C$33,1),H305&lt;=VLOOKUP(H305,Semanas!$A$1:$C$33,2)),VLOOKUP(H305,Semanas!$A$1:$C$33,3),""),"")</f>
        <v>Semana 25</v>
      </c>
    </row>
    <row r="306" spans="1:15" x14ac:dyDescent="0.25">
      <c r="A306" t="s">
        <v>174</v>
      </c>
      <c r="B306" t="s">
        <v>175</v>
      </c>
      <c r="C306" t="s">
        <v>178</v>
      </c>
      <c r="F306" t="s">
        <v>179</v>
      </c>
      <c r="H306" s="1">
        <v>43997</v>
      </c>
      <c r="I306">
        <v>-41</v>
      </c>
      <c r="J306">
        <v>-7</v>
      </c>
      <c r="K306">
        <v>-35</v>
      </c>
      <c r="L306">
        <v>-37</v>
      </c>
      <c r="M306">
        <v>-38</v>
      </c>
      <c r="N306">
        <v>17</v>
      </c>
      <c r="O306" t="str">
        <f>IF(H306&lt;&gt;"",IF(AND(H306&gt;=VLOOKUP(H306,Semanas!$A$1:$C$33,1),H306&lt;=VLOOKUP(H306,Semanas!$A$1:$C$33,2)),VLOOKUP(H306,Semanas!$A$1:$C$33,3),""),"")</f>
        <v>Semana 25</v>
      </c>
    </row>
    <row r="307" spans="1:15" x14ac:dyDescent="0.25">
      <c r="A307" t="s">
        <v>174</v>
      </c>
      <c r="B307" t="s">
        <v>175</v>
      </c>
      <c r="C307" t="s">
        <v>178</v>
      </c>
      <c r="F307" t="s">
        <v>179</v>
      </c>
      <c r="H307" s="1">
        <v>43998</v>
      </c>
      <c r="I307">
        <v>-43</v>
      </c>
      <c r="J307">
        <v>-8</v>
      </c>
      <c r="K307">
        <v>-33</v>
      </c>
      <c r="L307">
        <v>-36</v>
      </c>
      <c r="M307">
        <v>-39</v>
      </c>
      <c r="N307">
        <v>17</v>
      </c>
      <c r="O307" t="str">
        <f>IF(H307&lt;&gt;"",IF(AND(H307&gt;=VLOOKUP(H307,Semanas!$A$1:$C$33,1),H307&lt;=VLOOKUP(H307,Semanas!$A$1:$C$33,2)),VLOOKUP(H307,Semanas!$A$1:$C$33,3),""),"")</f>
        <v>Semana 25</v>
      </c>
    </row>
    <row r="308" spans="1:15" x14ac:dyDescent="0.25">
      <c r="A308" t="s">
        <v>174</v>
      </c>
      <c r="B308" t="s">
        <v>175</v>
      </c>
      <c r="C308" t="s">
        <v>178</v>
      </c>
      <c r="F308" t="s">
        <v>179</v>
      </c>
      <c r="H308" s="1">
        <v>43999</v>
      </c>
      <c r="I308">
        <v>-45</v>
      </c>
      <c r="J308">
        <v>-11</v>
      </c>
      <c r="K308">
        <v>-35</v>
      </c>
      <c r="L308">
        <v>-38</v>
      </c>
      <c r="M308">
        <v>-40</v>
      </c>
      <c r="N308">
        <v>18</v>
      </c>
      <c r="O308" t="str">
        <f>IF(H308&lt;&gt;"",IF(AND(H308&gt;=VLOOKUP(H308,Semanas!$A$1:$C$33,1),H308&lt;=VLOOKUP(H308,Semanas!$A$1:$C$33,2)),VLOOKUP(H308,Semanas!$A$1:$C$33,3),""),"")</f>
        <v>Semana 25</v>
      </c>
    </row>
    <row r="309" spans="1:15" x14ac:dyDescent="0.25">
      <c r="A309" t="s">
        <v>174</v>
      </c>
      <c r="B309" t="s">
        <v>175</v>
      </c>
      <c r="C309" t="s">
        <v>178</v>
      </c>
      <c r="F309" t="s">
        <v>179</v>
      </c>
      <c r="H309" s="1">
        <v>44000</v>
      </c>
      <c r="I309">
        <v>-46</v>
      </c>
      <c r="J309">
        <v>-11</v>
      </c>
      <c r="K309">
        <v>-35</v>
      </c>
      <c r="L309">
        <v>-38</v>
      </c>
      <c r="M309">
        <v>-40</v>
      </c>
      <c r="N309">
        <v>18</v>
      </c>
      <c r="O309" t="str">
        <f>IF(H309&lt;&gt;"",IF(AND(H309&gt;=VLOOKUP(H309,Semanas!$A$1:$C$33,1),H309&lt;=VLOOKUP(H309,Semanas!$A$1:$C$33,2)),VLOOKUP(H309,Semanas!$A$1:$C$33,3),""),"")</f>
        <v>Semana 25</v>
      </c>
    </row>
    <row r="310" spans="1:15" x14ac:dyDescent="0.25">
      <c r="A310" t="s">
        <v>174</v>
      </c>
      <c r="B310" t="s">
        <v>175</v>
      </c>
      <c r="C310" t="s">
        <v>178</v>
      </c>
      <c r="F310" t="s">
        <v>179</v>
      </c>
      <c r="H310" s="1">
        <v>44001</v>
      </c>
      <c r="I310">
        <v>-48</v>
      </c>
      <c r="J310">
        <v>-9</v>
      </c>
      <c r="K310">
        <v>-36</v>
      </c>
      <c r="L310">
        <v>-38</v>
      </c>
      <c r="M310">
        <v>-36</v>
      </c>
      <c r="N310">
        <v>17</v>
      </c>
      <c r="O310" t="str">
        <f>IF(H310&lt;&gt;"",IF(AND(H310&gt;=VLOOKUP(H310,Semanas!$A$1:$C$33,1),H310&lt;=VLOOKUP(H310,Semanas!$A$1:$C$33,2)),VLOOKUP(H310,Semanas!$A$1:$C$33,3),""),"")</f>
        <v>Semana 25</v>
      </c>
    </row>
    <row r="311" spans="1:15" x14ac:dyDescent="0.25">
      <c r="A311" t="s">
        <v>174</v>
      </c>
      <c r="B311" t="s">
        <v>175</v>
      </c>
      <c r="C311" t="s">
        <v>178</v>
      </c>
      <c r="F311" t="s">
        <v>179</v>
      </c>
      <c r="H311" s="1">
        <v>44002</v>
      </c>
      <c r="I311">
        <v>-47</v>
      </c>
      <c r="J311">
        <v>-5</v>
      </c>
      <c r="K311">
        <v>-35</v>
      </c>
      <c r="L311">
        <v>-32</v>
      </c>
      <c r="M311">
        <v>-8</v>
      </c>
      <c r="N311">
        <v>13</v>
      </c>
      <c r="O311" t="str">
        <f>IF(H311&lt;&gt;"",IF(AND(H311&gt;=VLOOKUP(H311,Semanas!$A$1:$C$33,1),H311&lt;=VLOOKUP(H311,Semanas!$A$1:$C$33,2)),VLOOKUP(H311,Semanas!$A$1:$C$33,3),""),"")</f>
        <v>Semana 25</v>
      </c>
    </row>
    <row r="312" spans="1:15" x14ac:dyDescent="0.25">
      <c r="A312" t="s">
        <v>174</v>
      </c>
      <c r="B312" t="s">
        <v>175</v>
      </c>
      <c r="C312" t="s">
        <v>178</v>
      </c>
      <c r="F312" t="s">
        <v>179</v>
      </c>
      <c r="H312" s="1">
        <v>44003</v>
      </c>
      <c r="I312">
        <v>-51</v>
      </c>
      <c r="J312">
        <v>-13</v>
      </c>
      <c r="K312">
        <v>-43</v>
      </c>
      <c r="L312">
        <v>-36</v>
      </c>
      <c r="M312">
        <v>6</v>
      </c>
      <c r="N312">
        <v>9</v>
      </c>
      <c r="O312" t="str">
        <f>IF(H312&lt;&gt;"",IF(AND(H312&gt;=VLOOKUP(H312,Semanas!$A$1:$C$33,1),H312&lt;=VLOOKUP(H312,Semanas!$A$1:$C$33,2)),VLOOKUP(H312,Semanas!$A$1:$C$33,3),""),"")</f>
        <v>Semana 26</v>
      </c>
    </row>
    <row r="313" spans="1:15" x14ac:dyDescent="0.25">
      <c r="A313" t="s">
        <v>174</v>
      </c>
      <c r="B313" t="s">
        <v>175</v>
      </c>
      <c r="C313" t="s">
        <v>178</v>
      </c>
      <c r="F313" t="s">
        <v>179</v>
      </c>
      <c r="H313" s="1">
        <v>44004</v>
      </c>
      <c r="I313">
        <v>-46</v>
      </c>
      <c r="J313">
        <v>-15</v>
      </c>
      <c r="K313">
        <v>-38</v>
      </c>
      <c r="L313">
        <v>-38</v>
      </c>
      <c r="M313">
        <v>-40</v>
      </c>
      <c r="N313">
        <v>17</v>
      </c>
      <c r="O313" t="str">
        <f>IF(H313&lt;&gt;"",IF(AND(H313&gt;=VLOOKUP(H313,Semanas!$A$1:$C$33,1),H313&lt;=VLOOKUP(H313,Semanas!$A$1:$C$33,2)),VLOOKUP(H313,Semanas!$A$1:$C$33,3),""),"")</f>
        <v>Semana 26</v>
      </c>
    </row>
    <row r="314" spans="1:15" x14ac:dyDescent="0.25">
      <c r="A314" t="s">
        <v>174</v>
      </c>
      <c r="B314" t="s">
        <v>175</v>
      </c>
      <c r="C314" t="s">
        <v>178</v>
      </c>
      <c r="F314" t="s">
        <v>179</v>
      </c>
      <c r="H314" s="1">
        <v>44005</v>
      </c>
      <c r="I314">
        <v>-50</v>
      </c>
      <c r="J314">
        <v>-18</v>
      </c>
      <c r="K314">
        <v>-39</v>
      </c>
      <c r="L314">
        <v>-39</v>
      </c>
      <c r="M314">
        <v>-41</v>
      </c>
      <c r="N314">
        <v>18</v>
      </c>
      <c r="O314" t="str">
        <f>IF(H314&lt;&gt;"",IF(AND(H314&gt;=VLOOKUP(H314,Semanas!$A$1:$C$33,1),H314&lt;=VLOOKUP(H314,Semanas!$A$1:$C$33,2)),VLOOKUP(H314,Semanas!$A$1:$C$33,3),""),"")</f>
        <v>Semana 26</v>
      </c>
    </row>
    <row r="315" spans="1:15" x14ac:dyDescent="0.25">
      <c r="A315" t="s">
        <v>174</v>
      </c>
      <c r="B315" t="s">
        <v>175</v>
      </c>
      <c r="C315" t="s">
        <v>178</v>
      </c>
      <c r="F315" t="s">
        <v>179</v>
      </c>
      <c r="H315" s="1">
        <v>44006</v>
      </c>
      <c r="I315">
        <v>-48</v>
      </c>
      <c r="J315">
        <v>-16</v>
      </c>
      <c r="K315">
        <v>-40</v>
      </c>
      <c r="L315">
        <v>-40</v>
      </c>
      <c r="M315">
        <v>-41</v>
      </c>
      <c r="N315">
        <v>18</v>
      </c>
      <c r="O315" t="str">
        <f>IF(H315&lt;&gt;"",IF(AND(H315&gt;=VLOOKUP(H315,Semanas!$A$1:$C$33,1),H315&lt;=VLOOKUP(H315,Semanas!$A$1:$C$33,2)),VLOOKUP(H315,Semanas!$A$1:$C$33,3),""),"")</f>
        <v>Semana 26</v>
      </c>
    </row>
    <row r="316" spans="1:15" x14ac:dyDescent="0.25">
      <c r="A316" t="s">
        <v>174</v>
      </c>
      <c r="B316" t="s">
        <v>175</v>
      </c>
      <c r="C316" t="s">
        <v>178</v>
      </c>
      <c r="F316" t="s">
        <v>179</v>
      </c>
      <c r="H316" s="1">
        <v>44007</v>
      </c>
      <c r="I316">
        <v>-50</v>
      </c>
      <c r="J316">
        <v>-17</v>
      </c>
      <c r="K316">
        <v>-43</v>
      </c>
      <c r="L316">
        <v>-41</v>
      </c>
      <c r="M316">
        <v>-42</v>
      </c>
      <c r="N316">
        <v>19</v>
      </c>
      <c r="O316" t="str">
        <f>IF(H316&lt;&gt;"",IF(AND(H316&gt;=VLOOKUP(H316,Semanas!$A$1:$C$33,1),H316&lt;=VLOOKUP(H316,Semanas!$A$1:$C$33,2)),VLOOKUP(H316,Semanas!$A$1:$C$33,3),""),"")</f>
        <v>Semana 26</v>
      </c>
    </row>
    <row r="317" spans="1:15" x14ac:dyDescent="0.25">
      <c r="A317" t="s">
        <v>174</v>
      </c>
      <c r="B317" t="s">
        <v>175</v>
      </c>
      <c r="C317" t="s">
        <v>178</v>
      </c>
      <c r="F317" t="s">
        <v>179</v>
      </c>
      <c r="H317" s="1">
        <v>44008</v>
      </c>
      <c r="I317">
        <v>-50</v>
      </c>
      <c r="J317">
        <v>-11</v>
      </c>
      <c r="K317">
        <v>-38</v>
      </c>
      <c r="L317">
        <v>-40</v>
      </c>
      <c r="M317">
        <v>-37</v>
      </c>
      <c r="N317">
        <v>19</v>
      </c>
      <c r="O317" t="str">
        <f>IF(H317&lt;&gt;"",IF(AND(H317&gt;=VLOOKUP(H317,Semanas!$A$1:$C$33,1),H317&lt;=VLOOKUP(H317,Semanas!$A$1:$C$33,2)),VLOOKUP(H317,Semanas!$A$1:$C$33,3),""),"")</f>
        <v>Semana 26</v>
      </c>
    </row>
    <row r="318" spans="1:15" x14ac:dyDescent="0.25">
      <c r="A318" t="s">
        <v>174</v>
      </c>
      <c r="B318" t="s">
        <v>175</v>
      </c>
      <c r="C318" t="s">
        <v>178</v>
      </c>
      <c r="F318" t="s">
        <v>179</v>
      </c>
      <c r="H318" s="1">
        <v>44009</v>
      </c>
      <c r="I318">
        <v>-49</v>
      </c>
      <c r="J318">
        <v>-8</v>
      </c>
      <c r="K318">
        <v>-36</v>
      </c>
      <c r="L318">
        <v>-33</v>
      </c>
      <c r="M318">
        <v>-10</v>
      </c>
      <c r="N318">
        <v>13</v>
      </c>
      <c r="O318" t="str">
        <f>IF(H318&lt;&gt;"",IF(AND(H318&gt;=VLOOKUP(H318,Semanas!$A$1:$C$33,1),H318&lt;=VLOOKUP(H318,Semanas!$A$1:$C$33,2)),VLOOKUP(H318,Semanas!$A$1:$C$33,3),""),"")</f>
        <v>Semana 26</v>
      </c>
    </row>
    <row r="319" spans="1:15" x14ac:dyDescent="0.25">
      <c r="A319" t="s">
        <v>174</v>
      </c>
      <c r="B319" t="s">
        <v>175</v>
      </c>
      <c r="C319" t="s">
        <v>178</v>
      </c>
      <c r="F319" t="s">
        <v>179</v>
      </c>
      <c r="H319" s="1">
        <v>44010</v>
      </c>
      <c r="I319">
        <v>-53</v>
      </c>
      <c r="J319">
        <v>-17</v>
      </c>
      <c r="K319">
        <v>-42</v>
      </c>
      <c r="L319">
        <v>-38</v>
      </c>
      <c r="M319">
        <v>-3</v>
      </c>
      <c r="N319">
        <v>11</v>
      </c>
      <c r="O319" t="str">
        <f>IF(H319&lt;&gt;"",IF(AND(H319&gt;=VLOOKUP(H319,Semanas!$A$1:$C$33,1),H319&lt;=VLOOKUP(H319,Semanas!$A$1:$C$33,2)),VLOOKUP(H319,Semanas!$A$1:$C$33,3),""),"")</f>
        <v>Semana 27</v>
      </c>
    </row>
    <row r="320" spans="1:15" x14ac:dyDescent="0.25">
      <c r="A320" t="s">
        <v>174</v>
      </c>
      <c r="B320" t="s">
        <v>175</v>
      </c>
      <c r="C320" t="s">
        <v>178</v>
      </c>
      <c r="F320" t="s">
        <v>179</v>
      </c>
      <c r="H320" s="1">
        <v>44011</v>
      </c>
      <c r="I320">
        <v>-44</v>
      </c>
      <c r="J320">
        <v>-12</v>
      </c>
      <c r="K320">
        <v>-38</v>
      </c>
      <c r="L320">
        <v>-38</v>
      </c>
      <c r="M320">
        <v>-39</v>
      </c>
      <c r="N320">
        <v>16</v>
      </c>
      <c r="O320" t="str">
        <f>IF(H320&lt;&gt;"",IF(AND(H320&gt;=VLOOKUP(H320,Semanas!$A$1:$C$33,1),H320&lt;=VLOOKUP(H320,Semanas!$A$1:$C$33,2)),VLOOKUP(H320,Semanas!$A$1:$C$33,3),""),"")</f>
        <v>Semana 27</v>
      </c>
    </row>
    <row r="321" spans="1:15" x14ac:dyDescent="0.25">
      <c r="A321" t="s">
        <v>174</v>
      </c>
      <c r="B321" t="s">
        <v>175</v>
      </c>
      <c r="C321" t="s">
        <v>178</v>
      </c>
      <c r="F321" t="s">
        <v>179</v>
      </c>
      <c r="H321" s="1">
        <v>44012</v>
      </c>
      <c r="I321">
        <v>-42</v>
      </c>
      <c r="J321">
        <v>-7</v>
      </c>
      <c r="K321">
        <v>-37</v>
      </c>
      <c r="L321">
        <v>-36</v>
      </c>
      <c r="M321">
        <v>-39</v>
      </c>
      <c r="N321">
        <v>16</v>
      </c>
      <c r="O321" t="str">
        <f>IF(H321&lt;&gt;"",IF(AND(H321&gt;=VLOOKUP(H321,Semanas!$A$1:$C$33,1),H321&lt;=VLOOKUP(H321,Semanas!$A$1:$C$33,2)),VLOOKUP(H321,Semanas!$A$1:$C$33,3),""),"")</f>
        <v>Semana 27</v>
      </c>
    </row>
    <row r="322" spans="1:15" x14ac:dyDescent="0.25">
      <c r="A322" t="s">
        <v>174</v>
      </c>
      <c r="B322" t="s">
        <v>175</v>
      </c>
      <c r="C322" t="s">
        <v>178</v>
      </c>
      <c r="F322" t="s">
        <v>179</v>
      </c>
      <c r="H322" s="1">
        <v>44013</v>
      </c>
      <c r="I322">
        <v>-42</v>
      </c>
      <c r="J322">
        <v>-7</v>
      </c>
      <c r="K322">
        <v>-38</v>
      </c>
      <c r="L322">
        <v>-37</v>
      </c>
      <c r="M322">
        <v>-40</v>
      </c>
      <c r="N322">
        <v>16</v>
      </c>
      <c r="O322" t="str">
        <f>IF(H322&lt;&gt;"",IF(AND(H322&gt;=VLOOKUP(H322,Semanas!$A$1:$C$33,1),H322&lt;=VLOOKUP(H322,Semanas!$A$1:$C$33,2)),VLOOKUP(H322,Semanas!$A$1:$C$33,3),""),"")</f>
        <v>Semana 27</v>
      </c>
    </row>
    <row r="323" spans="1:15" x14ac:dyDescent="0.25">
      <c r="A323" t="s">
        <v>174</v>
      </c>
      <c r="B323" t="s">
        <v>175</v>
      </c>
      <c r="C323" t="s">
        <v>178</v>
      </c>
      <c r="F323" t="s">
        <v>179</v>
      </c>
      <c r="H323" s="1">
        <v>44014</v>
      </c>
      <c r="I323">
        <v>-43</v>
      </c>
      <c r="J323">
        <v>-5</v>
      </c>
      <c r="K323">
        <v>-36</v>
      </c>
      <c r="L323">
        <v>-36</v>
      </c>
      <c r="M323">
        <v>-40</v>
      </c>
      <c r="N323">
        <v>17</v>
      </c>
      <c r="O323" t="str">
        <f>IF(H323&lt;&gt;"",IF(AND(H323&gt;=VLOOKUP(H323,Semanas!$A$1:$C$33,1),H323&lt;=VLOOKUP(H323,Semanas!$A$1:$C$33,2)),VLOOKUP(H323,Semanas!$A$1:$C$33,3),""),"")</f>
        <v>Semana 27</v>
      </c>
    </row>
    <row r="324" spans="1:15" x14ac:dyDescent="0.25">
      <c r="A324" t="s">
        <v>174</v>
      </c>
      <c r="B324" t="s">
        <v>175</v>
      </c>
      <c r="C324" t="s">
        <v>178</v>
      </c>
      <c r="F324" t="s">
        <v>179</v>
      </c>
      <c r="H324" s="1">
        <v>44015</v>
      </c>
      <c r="I324">
        <v>-47</v>
      </c>
      <c r="J324">
        <v>-8</v>
      </c>
      <c r="K324">
        <v>-40</v>
      </c>
      <c r="L324">
        <v>-39</v>
      </c>
      <c r="M324">
        <v>-37</v>
      </c>
      <c r="N324">
        <v>18</v>
      </c>
      <c r="O324" t="str">
        <f>IF(H324&lt;&gt;"",IF(AND(H324&gt;=VLOOKUP(H324,Semanas!$A$1:$C$33,1),H324&lt;=VLOOKUP(H324,Semanas!$A$1:$C$33,2)),VLOOKUP(H324,Semanas!$A$1:$C$33,3),""),"")</f>
        <v>Semana 27</v>
      </c>
    </row>
    <row r="325" spans="1:15" x14ac:dyDescent="0.25">
      <c r="A325" t="s">
        <v>174</v>
      </c>
      <c r="B325" t="s">
        <v>175</v>
      </c>
      <c r="C325" t="s">
        <v>178</v>
      </c>
      <c r="F325" t="s">
        <v>179</v>
      </c>
      <c r="H325" s="1">
        <v>44016</v>
      </c>
      <c r="I325">
        <v>-47</v>
      </c>
      <c r="J325">
        <v>-5</v>
      </c>
      <c r="K325">
        <v>-37</v>
      </c>
      <c r="L325">
        <v>-33</v>
      </c>
      <c r="M325">
        <v>-9</v>
      </c>
      <c r="N325">
        <v>12</v>
      </c>
      <c r="O325" t="str">
        <f>IF(H325&lt;&gt;"",IF(AND(H325&gt;=VLOOKUP(H325,Semanas!$A$1:$C$33,1),H325&lt;=VLOOKUP(H325,Semanas!$A$1:$C$33,2)),VLOOKUP(H325,Semanas!$A$1:$C$33,3),""),"")</f>
        <v>Semana 27</v>
      </c>
    </row>
    <row r="326" spans="1:15" x14ac:dyDescent="0.25">
      <c r="A326" t="s">
        <v>174</v>
      </c>
      <c r="B326" t="s">
        <v>175</v>
      </c>
      <c r="C326" t="s">
        <v>178</v>
      </c>
      <c r="F326" t="s">
        <v>179</v>
      </c>
      <c r="H326" s="1">
        <v>44017</v>
      </c>
      <c r="I326">
        <v>-52</v>
      </c>
      <c r="J326">
        <v>-16</v>
      </c>
      <c r="K326">
        <v>-48</v>
      </c>
      <c r="L326">
        <v>-40</v>
      </c>
      <c r="M326">
        <v>-5</v>
      </c>
      <c r="N326">
        <v>11</v>
      </c>
      <c r="O326" t="str">
        <f>IF(H326&lt;&gt;"",IF(AND(H326&gt;=VLOOKUP(H326,Semanas!$A$1:$C$33,1),H326&lt;=VLOOKUP(H326,Semanas!$A$1:$C$33,2)),VLOOKUP(H326,Semanas!$A$1:$C$33,3),""),"")</f>
        <v>Semana 28</v>
      </c>
    </row>
    <row r="327" spans="1:15" x14ac:dyDescent="0.25">
      <c r="A327" t="s">
        <v>174</v>
      </c>
      <c r="B327" t="s">
        <v>175</v>
      </c>
      <c r="C327" t="s">
        <v>178</v>
      </c>
      <c r="F327" t="s">
        <v>179</v>
      </c>
      <c r="H327" s="1">
        <v>44018</v>
      </c>
      <c r="I327">
        <v>-45</v>
      </c>
      <c r="J327">
        <v>-14</v>
      </c>
      <c r="K327">
        <v>-42</v>
      </c>
      <c r="L327">
        <v>-40</v>
      </c>
      <c r="M327">
        <v>-40</v>
      </c>
      <c r="N327">
        <v>17</v>
      </c>
      <c r="O327" t="str">
        <f>IF(H327&lt;&gt;"",IF(AND(H327&gt;=VLOOKUP(H327,Semanas!$A$1:$C$33,1),H327&lt;=VLOOKUP(H327,Semanas!$A$1:$C$33,2)),VLOOKUP(H327,Semanas!$A$1:$C$33,3),""),"")</f>
        <v>Semana 28</v>
      </c>
    </row>
    <row r="328" spans="1:15" x14ac:dyDescent="0.25">
      <c r="A328" t="s">
        <v>174</v>
      </c>
      <c r="B328" t="s">
        <v>175</v>
      </c>
      <c r="C328" t="s">
        <v>178</v>
      </c>
      <c r="F328" t="s">
        <v>179</v>
      </c>
      <c r="H328" s="1">
        <v>44019</v>
      </c>
      <c r="I328">
        <v>-45</v>
      </c>
      <c r="J328">
        <v>-10</v>
      </c>
      <c r="K328">
        <v>-37</v>
      </c>
      <c r="L328">
        <v>-37</v>
      </c>
      <c r="M328">
        <v>-41</v>
      </c>
      <c r="N328">
        <v>17</v>
      </c>
      <c r="O328" t="str">
        <f>IF(H328&lt;&gt;"",IF(AND(H328&gt;=VLOOKUP(H328,Semanas!$A$1:$C$33,1),H328&lt;=VLOOKUP(H328,Semanas!$A$1:$C$33,2)),VLOOKUP(H328,Semanas!$A$1:$C$33,3),""),"")</f>
        <v>Semana 28</v>
      </c>
    </row>
    <row r="329" spans="1:15" x14ac:dyDescent="0.25">
      <c r="A329" t="s">
        <v>174</v>
      </c>
      <c r="B329" t="s">
        <v>175</v>
      </c>
      <c r="C329" t="s">
        <v>178</v>
      </c>
      <c r="F329" t="s">
        <v>179</v>
      </c>
      <c r="H329" s="1">
        <v>44020</v>
      </c>
      <c r="I329">
        <v>-45</v>
      </c>
      <c r="J329">
        <v>-12</v>
      </c>
      <c r="K329">
        <v>-37</v>
      </c>
      <c r="L329">
        <v>-38</v>
      </c>
      <c r="M329">
        <v>-40</v>
      </c>
      <c r="N329">
        <v>17</v>
      </c>
      <c r="O329" t="str">
        <f>IF(H329&lt;&gt;"",IF(AND(H329&gt;=VLOOKUP(H329,Semanas!$A$1:$C$33,1),H329&lt;=VLOOKUP(H329,Semanas!$A$1:$C$33,2)),VLOOKUP(H329,Semanas!$A$1:$C$33,3),""),"")</f>
        <v>Semana 28</v>
      </c>
    </row>
    <row r="330" spans="1:15" x14ac:dyDescent="0.25">
      <c r="A330" t="s">
        <v>174</v>
      </c>
      <c r="B330" t="s">
        <v>175</v>
      </c>
      <c r="C330" t="s">
        <v>178</v>
      </c>
      <c r="F330" t="s">
        <v>179</v>
      </c>
      <c r="H330" s="1">
        <v>44021</v>
      </c>
      <c r="I330">
        <v>-48</v>
      </c>
      <c r="J330">
        <v>-15</v>
      </c>
      <c r="K330">
        <v>-41</v>
      </c>
      <c r="L330">
        <v>-40</v>
      </c>
      <c r="M330">
        <v>-41</v>
      </c>
      <c r="N330">
        <v>18</v>
      </c>
      <c r="O330" t="str">
        <f>IF(H330&lt;&gt;"",IF(AND(H330&gt;=VLOOKUP(H330,Semanas!$A$1:$C$33,1),H330&lt;=VLOOKUP(H330,Semanas!$A$1:$C$33,2)),VLOOKUP(H330,Semanas!$A$1:$C$33,3),""),"")</f>
        <v>Semana 28</v>
      </c>
    </row>
    <row r="331" spans="1:15" x14ac:dyDescent="0.25">
      <c r="A331" t="s">
        <v>174</v>
      </c>
      <c r="B331" t="s">
        <v>175</v>
      </c>
      <c r="C331" t="s">
        <v>178</v>
      </c>
      <c r="F331" t="s">
        <v>179</v>
      </c>
      <c r="H331" s="1">
        <v>44022</v>
      </c>
      <c r="I331">
        <v>-48</v>
      </c>
      <c r="J331">
        <v>-10</v>
      </c>
      <c r="K331">
        <v>-39</v>
      </c>
      <c r="L331">
        <v>-40</v>
      </c>
      <c r="M331">
        <v>-36</v>
      </c>
      <c r="N331">
        <v>18</v>
      </c>
      <c r="O331" t="str">
        <f>IF(H331&lt;&gt;"",IF(AND(H331&gt;=VLOOKUP(H331,Semanas!$A$1:$C$33,1),H331&lt;=VLOOKUP(H331,Semanas!$A$1:$C$33,2)),VLOOKUP(H331,Semanas!$A$1:$C$33,3),""),"")</f>
        <v>Semana 28</v>
      </c>
    </row>
    <row r="332" spans="1:15" x14ac:dyDescent="0.25">
      <c r="A332" t="s">
        <v>174</v>
      </c>
      <c r="B332" t="s">
        <v>175</v>
      </c>
      <c r="C332" t="s">
        <v>178</v>
      </c>
      <c r="F332" t="s">
        <v>179</v>
      </c>
      <c r="H332" s="1">
        <v>44023</v>
      </c>
      <c r="I332">
        <v>-49</v>
      </c>
      <c r="J332">
        <v>-8</v>
      </c>
      <c r="K332">
        <v>-39</v>
      </c>
      <c r="L332">
        <v>-35</v>
      </c>
      <c r="M332">
        <v>-10</v>
      </c>
      <c r="N332">
        <v>13</v>
      </c>
      <c r="O332" t="str">
        <f>IF(H332&lt;&gt;"",IF(AND(H332&gt;=VLOOKUP(H332,Semanas!$A$1:$C$33,1),H332&lt;=VLOOKUP(H332,Semanas!$A$1:$C$33,2)),VLOOKUP(H332,Semanas!$A$1:$C$33,3),""),"")</f>
        <v>Semana 28</v>
      </c>
    </row>
    <row r="333" spans="1:15" x14ac:dyDescent="0.25">
      <c r="A333" t="s">
        <v>174</v>
      </c>
      <c r="B333" t="s">
        <v>175</v>
      </c>
      <c r="C333" t="s">
        <v>178</v>
      </c>
      <c r="F333" t="s">
        <v>179</v>
      </c>
      <c r="H333" s="1">
        <v>44024</v>
      </c>
      <c r="I333">
        <v>-52</v>
      </c>
      <c r="J333">
        <v>-16</v>
      </c>
      <c r="K333">
        <v>-46</v>
      </c>
      <c r="L333">
        <v>-39</v>
      </c>
      <c r="M333">
        <v>-4</v>
      </c>
      <c r="N333">
        <v>11</v>
      </c>
      <c r="O333" t="str">
        <f>IF(H333&lt;&gt;"",IF(AND(H333&gt;=VLOOKUP(H333,Semanas!$A$1:$C$33,1),H333&lt;=VLOOKUP(H333,Semanas!$A$1:$C$33,2)),VLOOKUP(H333,Semanas!$A$1:$C$33,3),""),"")</f>
        <v>Semana 29</v>
      </c>
    </row>
    <row r="334" spans="1:15" x14ac:dyDescent="0.25">
      <c r="A334" t="s">
        <v>174</v>
      </c>
      <c r="B334" t="s">
        <v>175</v>
      </c>
      <c r="C334" t="s">
        <v>178</v>
      </c>
      <c r="F334" t="s">
        <v>179</v>
      </c>
      <c r="H334" s="1">
        <v>44025</v>
      </c>
      <c r="I334">
        <v>-44</v>
      </c>
      <c r="J334">
        <v>-12</v>
      </c>
      <c r="K334">
        <v>-38</v>
      </c>
      <c r="L334">
        <v>-38</v>
      </c>
      <c r="M334">
        <v>-39</v>
      </c>
      <c r="N334">
        <v>16</v>
      </c>
      <c r="O334" t="str">
        <f>IF(H334&lt;&gt;"",IF(AND(H334&gt;=VLOOKUP(H334,Semanas!$A$1:$C$33,1),H334&lt;=VLOOKUP(H334,Semanas!$A$1:$C$33,2)),VLOOKUP(H334,Semanas!$A$1:$C$33,3),""),"")</f>
        <v>Semana 29</v>
      </c>
    </row>
    <row r="335" spans="1:15" x14ac:dyDescent="0.25">
      <c r="A335" t="s">
        <v>174</v>
      </c>
      <c r="B335" t="s">
        <v>175</v>
      </c>
      <c r="C335" t="s">
        <v>178</v>
      </c>
      <c r="F335" t="s">
        <v>179</v>
      </c>
      <c r="H335" s="1">
        <v>44026</v>
      </c>
      <c r="I335">
        <v>-45</v>
      </c>
      <c r="J335">
        <v>-11</v>
      </c>
      <c r="K335">
        <v>-39</v>
      </c>
      <c r="L335">
        <v>-37</v>
      </c>
      <c r="M335">
        <v>-41</v>
      </c>
      <c r="N335">
        <v>17</v>
      </c>
      <c r="O335" t="str">
        <f>IF(H335&lt;&gt;"",IF(AND(H335&gt;=VLOOKUP(H335,Semanas!$A$1:$C$33,1),H335&lt;=VLOOKUP(H335,Semanas!$A$1:$C$33,2)),VLOOKUP(H335,Semanas!$A$1:$C$33,3),""),"")</f>
        <v>Semana 29</v>
      </c>
    </row>
    <row r="336" spans="1:15" x14ac:dyDescent="0.25">
      <c r="A336" t="s">
        <v>174</v>
      </c>
      <c r="B336" t="s">
        <v>175</v>
      </c>
      <c r="C336" t="s">
        <v>178</v>
      </c>
      <c r="F336" t="s">
        <v>179</v>
      </c>
      <c r="H336" s="1">
        <v>44027</v>
      </c>
      <c r="I336">
        <v>-39</v>
      </c>
      <c r="J336">
        <v>-2</v>
      </c>
      <c r="K336">
        <v>-35</v>
      </c>
      <c r="L336">
        <v>-35</v>
      </c>
      <c r="M336">
        <v>-39</v>
      </c>
      <c r="N336">
        <v>16</v>
      </c>
      <c r="O336" t="str">
        <f>IF(H336&lt;&gt;"",IF(AND(H336&gt;=VLOOKUP(H336,Semanas!$A$1:$C$33,1),H336&lt;=VLOOKUP(H336,Semanas!$A$1:$C$33,2)),VLOOKUP(H336,Semanas!$A$1:$C$33,3),""),"")</f>
        <v>Semana 29</v>
      </c>
    </row>
    <row r="337" spans="1:15" x14ac:dyDescent="0.25">
      <c r="A337" t="s">
        <v>174</v>
      </c>
      <c r="B337" t="s">
        <v>175</v>
      </c>
      <c r="C337" t="s">
        <v>178</v>
      </c>
      <c r="F337" t="s">
        <v>179</v>
      </c>
      <c r="H337" s="1">
        <v>44028</v>
      </c>
      <c r="I337">
        <v>-41</v>
      </c>
      <c r="J337">
        <v>-2</v>
      </c>
      <c r="K337">
        <v>-35</v>
      </c>
      <c r="L337">
        <v>-35</v>
      </c>
      <c r="M337">
        <v>-39</v>
      </c>
      <c r="N337">
        <v>16</v>
      </c>
      <c r="O337" t="str">
        <f>IF(H337&lt;&gt;"",IF(AND(H337&gt;=VLOOKUP(H337,Semanas!$A$1:$C$33,1),H337&lt;=VLOOKUP(H337,Semanas!$A$1:$C$33,2)),VLOOKUP(H337,Semanas!$A$1:$C$33,3),""),"")</f>
        <v>Semana 29</v>
      </c>
    </row>
    <row r="338" spans="1:15" x14ac:dyDescent="0.25">
      <c r="A338" t="s">
        <v>174</v>
      </c>
      <c r="B338" t="s">
        <v>175</v>
      </c>
      <c r="C338" t="s">
        <v>178</v>
      </c>
      <c r="F338" t="s">
        <v>179</v>
      </c>
      <c r="H338" s="1">
        <v>44029</v>
      </c>
      <c r="I338">
        <v>-45</v>
      </c>
      <c r="J338">
        <v>-5</v>
      </c>
      <c r="K338">
        <v>-38</v>
      </c>
      <c r="L338">
        <v>-38</v>
      </c>
      <c r="M338">
        <v>-36</v>
      </c>
      <c r="N338">
        <v>18</v>
      </c>
      <c r="O338" t="str">
        <f>IF(H338&lt;&gt;"",IF(AND(H338&gt;=VLOOKUP(H338,Semanas!$A$1:$C$33,1),H338&lt;=VLOOKUP(H338,Semanas!$A$1:$C$33,2)),VLOOKUP(H338,Semanas!$A$1:$C$33,3),""),"")</f>
        <v>Semana 29</v>
      </c>
    </row>
    <row r="339" spans="1:15" x14ac:dyDescent="0.25">
      <c r="A339" t="s">
        <v>174</v>
      </c>
      <c r="B339" t="s">
        <v>175</v>
      </c>
      <c r="C339" t="s">
        <v>178</v>
      </c>
      <c r="F339" t="s">
        <v>179</v>
      </c>
      <c r="H339" s="1">
        <v>44030</v>
      </c>
      <c r="I339">
        <v>-45</v>
      </c>
      <c r="J339">
        <v>-3</v>
      </c>
      <c r="K339">
        <v>-37</v>
      </c>
      <c r="L339">
        <v>-31</v>
      </c>
      <c r="M339">
        <v>-9</v>
      </c>
      <c r="N339">
        <v>12</v>
      </c>
      <c r="O339" t="str">
        <f>IF(H339&lt;&gt;"",IF(AND(H339&gt;=VLOOKUP(H339,Semanas!$A$1:$C$33,1),H339&lt;=VLOOKUP(H339,Semanas!$A$1:$C$33,2)),VLOOKUP(H339,Semanas!$A$1:$C$33,3),""),"")</f>
        <v>Semana 29</v>
      </c>
    </row>
    <row r="340" spans="1:15" x14ac:dyDescent="0.25">
      <c r="A340" t="s">
        <v>174</v>
      </c>
      <c r="B340" t="s">
        <v>175</v>
      </c>
      <c r="C340" t="s">
        <v>178</v>
      </c>
      <c r="F340" t="s">
        <v>179</v>
      </c>
      <c r="H340" s="1">
        <v>44031</v>
      </c>
      <c r="I340">
        <v>-50</v>
      </c>
      <c r="J340">
        <v>-12</v>
      </c>
      <c r="K340">
        <v>-44</v>
      </c>
      <c r="L340">
        <v>-35</v>
      </c>
      <c r="M340">
        <v>-4</v>
      </c>
      <c r="N340">
        <v>10</v>
      </c>
      <c r="O340" t="str">
        <f>IF(H340&lt;&gt;"",IF(AND(H340&gt;=VLOOKUP(H340,Semanas!$A$1:$C$33,1),H340&lt;=VLOOKUP(H340,Semanas!$A$1:$C$33,2)),VLOOKUP(H340,Semanas!$A$1:$C$33,3),""),"")</f>
        <v>Semana 30</v>
      </c>
    </row>
    <row r="341" spans="1:15" x14ac:dyDescent="0.25">
      <c r="A341" t="s">
        <v>174</v>
      </c>
      <c r="B341" t="s">
        <v>175</v>
      </c>
      <c r="C341" t="s">
        <v>178</v>
      </c>
      <c r="F341" t="s">
        <v>179</v>
      </c>
      <c r="H341" s="1">
        <v>44032</v>
      </c>
      <c r="I341">
        <v>-44</v>
      </c>
      <c r="J341">
        <v>-13</v>
      </c>
      <c r="K341">
        <v>-42</v>
      </c>
      <c r="L341">
        <v>-38</v>
      </c>
      <c r="M341">
        <v>-40</v>
      </c>
      <c r="N341">
        <v>17</v>
      </c>
      <c r="O341" t="str">
        <f>IF(H341&lt;&gt;"",IF(AND(H341&gt;=VLOOKUP(H341,Semanas!$A$1:$C$33,1),H341&lt;=VLOOKUP(H341,Semanas!$A$1:$C$33,2)),VLOOKUP(H341,Semanas!$A$1:$C$33,3),""),"")</f>
        <v>Semana 30</v>
      </c>
    </row>
    <row r="342" spans="1:15" x14ac:dyDescent="0.25">
      <c r="A342" t="s">
        <v>174</v>
      </c>
      <c r="B342" t="s">
        <v>175</v>
      </c>
      <c r="C342" t="s">
        <v>178</v>
      </c>
      <c r="F342" t="s">
        <v>179</v>
      </c>
      <c r="H342" s="1">
        <v>44033</v>
      </c>
      <c r="I342">
        <v>-44</v>
      </c>
      <c r="J342">
        <v>-9</v>
      </c>
      <c r="K342">
        <v>-37</v>
      </c>
      <c r="L342">
        <v>-37</v>
      </c>
      <c r="M342">
        <v>-41</v>
      </c>
      <c r="N342">
        <v>17</v>
      </c>
      <c r="O342" t="str">
        <f>IF(H342&lt;&gt;"",IF(AND(H342&gt;=VLOOKUP(H342,Semanas!$A$1:$C$33,1),H342&lt;=VLOOKUP(H342,Semanas!$A$1:$C$33,2)),VLOOKUP(H342,Semanas!$A$1:$C$33,3),""),"")</f>
        <v>Semana 30</v>
      </c>
    </row>
    <row r="343" spans="1:15" x14ac:dyDescent="0.25">
      <c r="A343" t="s">
        <v>174</v>
      </c>
      <c r="B343" t="s">
        <v>175</v>
      </c>
      <c r="C343" t="s">
        <v>178</v>
      </c>
      <c r="F343" t="s">
        <v>179</v>
      </c>
      <c r="H343" s="1">
        <v>44034</v>
      </c>
      <c r="I343">
        <v>-45</v>
      </c>
      <c r="J343">
        <v>-11</v>
      </c>
      <c r="K343">
        <v>-39</v>
      </c>
      <c r="L343">
        <v>-38</v>
      </c>
      <c r="M343">
        <v>-39</v>
      </c>
      <c r="N343">
        <v>17</v>
      </c>
      <c r="O343" t="str">
        <f>IF(H343&lt;&gt;"",IF(AND(H343&gt;=VLOOKUP(H343,Semanas!$A$1:$C$33,1),H343&lt;=VLOOKUP(H343,Semanas!$A$1:$C$33,2)),VLOOKUP(H343,Semanas!$A$1:$C$33,3),""),"")</f>
        <v>Semana 30</v>
      </c>
    </row>
    <row r="344" spans="1:15" x14ac:dyDescent="0.25">
      <c r="A344" t="s">
        <v>174</v>
      </c>
      <c r="B344" t="s">
        <v>175</v>
      </c>
      <c r="C344" t="s">
        <v>178</v>
      </c>
      <c r="F344" t="s">
        <v>179</v>
      </c>
      <c r="H344" s="1">
        <v>44035</v>
      </c>
      <c r="I344">
        <v>-46</v>
      </c>
      <c r="J344">
        <v>-12</v>
      </c>
      <c r="K344">
        <v>-40</v>
      </c>
      <c r="L344">
        <v>-38</v>
      </c>
      <c r="M344">
        <v>-40</v>
      </c>
      <c r="N344">
        <v>17</v>
      </c>
      <c r="O344" t="str">
        <f>IF(H344&lt;&gt;"",IF(AND(H344&gt;=VLOOKUP(H344,Semanas!$A$1:$C$33,1),H344&lt;=VLOOKUP(H344,Semanas!$A$1:$C$33,2)),VLOOKUP(H344,Semanas!$A$1:$C$33,3),""),"")</f>
        <v>Semana 30</v>
      </c>
    </row>
    <row r="345" spans="1:15" x14ac:dyDescent="0.25">
      <c r="A345" t="s">
        <v>174</v>
      </c>
      <c r="B345" t="s">
        <v>175</v>
      </c>
      <c r="C345" t="s">
        <v>178</v>
      </c>
      <c r="F345" t="s">
        <v>179</v>
      </c>
      <c r="H345" s="1">
        <v>44036</v>
      </c>
      <c r="I345">
        <v>-49</v>
      </c>
      <c r="J345">
        <v>-11</v>
      </c>
      <c r="K345">
        <v>-41</v>
      </c>
      <c r="L345">
        <v>-40</v>
      </c>
      <c r="M345">
        <v>-36</v>
      </c>
      <c r="N345">
        <v>18</v>
      </c>
      <c r="O345" t="str">
        <f>IF(H345&lt;&gt;"",IF(AND(H345&gt;=VLOOKUP(H345,Semanas!$A$1:$C$33,1),H345&lt;=VLOOKUP(H345,Semanas!$A$1:$C$33,2)),VLOOKUP(H345,Semanas!$A$1:$C$33,3),""),"")</f>
        <v>Semana 30</v>
      </c>
    </row>
    <row r="346" spans="1:15" x14ac:dyDescent="0.25">
      <c r="A346" t="s">
        <v>174</v>
      </c>
      <c r="B346" t="s">
        <v>175</v>
      </c>
      <c r="C346" t="s">
        <v>178</v>
      </c>
      <c r="F346" t="s">
        <v>179</v>
      </c>
      <c r="H346" s="1">
        <v>44037</v>
      </c>
      <c r="I346">
        <v>-47</v>
      </c>
      <c r="J346">
        <v>-7</v>
      </c>
      <c r="K346">
        <v>-38</v>
      </c>
      <c r="L346">
        <v>-33</v>
      </c>
      <c r="M346">
        <v>-10</v>
      </c>
      <c r="N346">
        <v>12</v>
      </c>
      <c r="O346" t="str">
        <f>IF(H346&lt;&gt;"",IF(AND(H346&gt;=VLOOKUP(H346,Semanas!$A$1:$C$33,1),H346&lt;=VLOOKUP(H346,Semanas!$A$1:$C$33,2)),VLOOKUP(H346,Semanas!$A$1:$C$33,3),""),"")</f>
        <v>Semana 30</v>
      </c>
    </row>
    <row r="347" spans="1:15" x14ac:dyDescent="0.25">
      <c r="A347" t="s">
        <v>174</v>
      </c>
      <c r="B347" t="s">
        <v>175</v>
      </c>
      <c r="C347" t="s">
        <v>178</v>
      </c>
      <c r="F347" t="s">
        <v>179</v>
      </c>
      <c r="H347" s="1">
        <v>44038</v>
      </c>
      <c r="I347">
        <v>-51</v>
      </c>
      <c r="J347">
        <v>-15</v>
      </c>
      <c r="K347">
        <v>-44</v>
      </c>
      <c r="L347">
        <v>-37</v>
      </c>
      <c r="M347">
        <v>-6</v>
      </c>
      <c r="N347">
        <v>11</v>
      </c>
      <c r="O347" t="str">
        <f>IF(H347&lt;&gt;"",IF(AND(H347&gt;=VLOOKUP(H347,Semanas!$A$1:$C$33,1),H347&lt;=VLOOKUP(H347,Semanas!$A$1:$C$33,2)),VLOOKUP(H347,Semanas!$A$1:$C$33,3),""),"")</f>
        <v>Semana 31</v>
      </c>
    </row>
    <row r="348" spans="1:15" x14ac:dyDescent="0.25">
      <c r="A348" t="s">
        <v>174</v>
      </c>
      <c r="B348" t="s">
        <v>175</v>
      </c>
      <c r="C348" t="s">
        <v>178</v>
      </c>
      <c r="F348" t="s">
        <v>179</v>
      </c>
      <c r="H348" s="1">
        <v>44039</v>
      </c>
      <c r="I348">
        <v>-44</v>
      </c>
      <c r="J348">
        <v>-13</v>
      </c>
      <c r="K348">
        <v>-41</v>
      </c>
      <c r="L348">
        <v>-38</v>
      </c>
      <c r="M348">
        <v>-40</v>
      </c>
      <c r="N348">
        <v>17</v>
      </c>
      <c r="O348" t="str">
        <f>IF(H348&lt;&gt;"",IF(AND(H348&gt;=VLOOKUP(H348,Semanas!$A$1:$C$33,1),H348&lt;=VLOOKUP(H348,Semanas!$A$1:$C$33,2)),VLOOKUP(H348,Semanas!$A$1:$C$33,3),""),"")</f>
        <v>Semana 31</v>
      </c>
    </row>
    <row r="349" spans="1:15" x14ac:dyDescent="0.25">
      <c r="A349" t="s">
        <v>174</v>
      </c>
      <c r="B349" t="s">
        <v>175</v>
      </c>
      <c r="C349" t="s">
        <v>178</v>
      </c>
      <c r="F349" t="s">
        <v>179</v>
      </c>
      <c r="H349" s="1">
        <v>44040</v>
      </c>
      <c r="I349">
        <v>-46</v>
      </c>
      <c r="J349">
        <v>-13</v>
      </c>
      <c r="K349">
        <v>-39</v>
      </c>
      <c r="L349">
        <v>-37</v>
      </c>
      <c r="M349">
        <v>-41</v>
      </c>
      <c r="N349">
        <v>17</v>
      </c>
      <c r="O349" t="str">
        <f>IF(H349&lt;&gt;"",IF(AND(H349&gt;=VLOOKUP(H349,Semanas!$A$1:$C$33,1),H349&lt;=VLOOKUP(H349,Semanas!$A$1:$C$33,2)),VLOOKUP(H349,Semanas!$A$1:$C$33,3),""),"")</f>
        <v>Semana 31</v>
      </c>
    </row>
    <row r="350" spans="1:15" x14ac:dyDescent="0.25">
      <c r="A350" t="s">
        <v>174</v>
      </c>
      <c r="B350" t="s">
        <v>175</v>
      </c>
      <c r="C350" t="s">
        <v>178</v>
      </c>
      <c r="F350" t="s">
        <v>179</v>
      </c>
      <c r="H350" s="1">
        <v>44041</v>
      </c>
      <c r="I350">
        <v>-42</v>
      </c>
      <c r="J350">
        <v>-10</v>
      </c>
      <c r="K350">
        <v>-37</v>
      </c>
      <c r="L350">
        <v>-37</v>
      </c>
      <c r="M350">
        <v>-40</v>
      </c>
      <c r="N350">
        <v>16</v>
      </c>
      <c r="O350" t="str">
        <f>IF(H350&lt;&gt;"",IF(AND(H350&gt;=VLOOKUP(H350,Semanas!$A$1:$C$33,1),H350&lt;=VLOOKUP(H350,Semanas!$A$1:$C$33,2)),VLOOKUP(H350,Semanas!$A$1:$C$33,3),""),"")</f>
        <v>Semana 31</v>
      </c>
    </row>
    <row r="351" spans="1:15" x14ac:dyDescent="0.25">
      <c r="A351" t="s">
        <v>174</v>
      </c>
      <c r="B351" t="s">
        <v>175</v>
      </c>
      <c r="C351" t="s">
        <v>178</v>
      </c>
      <c r="F351" t="s">
        <v>179</v>
      </c>
      <c r="H351" s="1">
        <v>44042</v>
      </c>
      <c r="I351">
        <v>-41</v>
      </c>
      <c r="J351">
        <v>-8</v>
      </c>
      <c r="K351">
        <v>-39</v>
      </c>
      <c r="L351">
        <v>-36</v>
      </c>
      <c r="M351">
        <v>-40</v>
      </c>
      <c r="N351">
        <v>17</v>
      </c>
      <c r="O351" t="str">
        <f>IF(H351&lt;&gt;"",IF(AND(H351&gt;=VLOOKUP(H351,Semanas!$A$1:$C$33,1),H351&lt;=VLOOKUP(H351,Semanas!$A$1:$C$33,2)),VLOOKUP(H351,Semanas!$A$1:$C$33,3),""),"")</f>
        <v>Semana 31</v>
      </c>
    </row>
    <row r="352" spans="1:15" x14ac:dyDescent="0.25">
      <c r="A352" t="s">
        <v>174</v>
      </c>
      <c r="B352" t="s">
        <v>175</v>
      </c>
      <c r="C352" t="s">
        <v>178</v>
      </c>
      <c r="F352" t="s">
        <v>179</v>
      </c>
      <c r="H352" s="1">
        <v>44043</v>
      </c>
      <c r="I352">
        <v>-43</v>
      </c>
      <c r="J352">
        <v>-7</v>
      </c>
      <c r="K352">
        <v>-42</v>
      </c>
      <c r="L352">
        <v>-39</v>
      </c>
      <c r="M352">
        <v>-36</v>
      </c>
      <c r="N352">
        <v>17</v>
      </c>
      <c r="O352" t="str">
        <f>IF(H352&lt;&gt;"",IF(AND(H352&gt;=VLOOKUP(H352,Semanas!$A$1:$C$33,1),H352&lt;=VLOOKUP(H352,Semanas!$A$1:$C$33,2)),VLOOKUP(H352,Semanas!$A$1:$C$33,3),""),"")</f>
        <v>Semana 31</v>
      </c>
    </row>
    <row r="353" spans="1:15" x14ac:dyDescent="0.25">
      <c r="A353" t="s">
        <v>174</v>
      </c>
      <c r="B353" t="s">
        <v>175</v>
      </c>
      <c r="C353" t="s">
        <v>178</v>
      </c>
      <c r="F353" t="s">
        <v>179</v>
      </c>
      <c r="H353" s="1">
        <v>44044</v>
      </c>
      <c r="I353">
        <v>-40</v>
      </c>
      <c r="J353">
        <v>0</v>
      </c>
      <c r="K353">
        <v>-36</v>
      </c>
      <c r="L353">
        <v>-30</v>
      </c>
      <c r="M353">
        <v>-9</v>
      </c>
      <c r="N353">
        <v>11</v>
      </c>
      <c r="O353" t="str">
        <f>IF(H353&lt;&gt;"",IF(AND(H353&gt;=VLOOKUP(H353,Semanas!$A$1:$C$33,1),H353&lt;=VLOOKUP(H353,Semanas!$A$1:$C$33,2)),VLOOKUP(H353,Semanas!$A$1:$C$33,3),""),"")</f>
        <v>Semana 31</v>
      </c>
    </row>
    <row r="354" spans="1:15" x14ac:dyDescent="0.25">
      <c r="A354" t="s">
        <v>174</v>
      </c>
      <c r="B354" t="s">
        <v>175</v>
      </c>
      <c r="C354" t="s">
        <v>178</v>
      </c>
      <c r="F354" t="s">
        <v>179</v>
      </c>
      <c r="H354" s="1">
        <v>44045</v>
      </c>
      <c r="I354">
        <v>-48</v>
      </c>
      <c r="J354">
        <v>-13</v>
      </c>
      <c r="K354">
        <v>-47</v>
      </c>
      <c r="L354">
        <v>-36</v>
      </c>
      <c r="M354">
        <v>-7</v>
      </c>
      <c r="N354">
        <v>10</v>
      </c>
      <c r="O354" t="str">
        <f>IF(H354&lt;&gt;"",IF(AND(H354&gt;=VLOOKUP(H354,Semanas!$A$1:$C$33,1),H354&lt;=VLOOKUP(H354,Semanas!$A$1:$C$33,2)),VLOOKUP(H354,Semanas!$A$1:$C$33,3),""),"")</f>
        <v>Semana 32</v>
      </c>
    </row>
    <row r="355" spans="1:15" x14ac:dyDescent="0.25">
      <c r="A355" t="s">
        <v>174</v>
      </c>
      <c r="B355" t="s">
        <v>175</v>
      </c>
      <c r="C355" t="s">
        <v>178</v>
      </c>
      <c r="F355" t="s">
        <v>179</v>
      </c>
      <c r="H355" s="1">
        <v>44046</v>
      </c>
      <c r="I355">
        <v>-37</v>
      </c>
      <c r="J355">
        <v>-6</v>
      </c>
      <c r="K355">
        <v>-38</v>
      </c>
      <c r="L355">
        <v>-36</v>
      </c>
      <c r="M355">
        <v>-39</v>
      </c>
      <c r="N355">
        <v>15</v>
      </c>
      <c r="O355" t="str">
        <f>IF(H355&lt;&gt;"",IF(AND(H355&gt;=VLOOKUP(H355,Semanas!$A$1:$C$33,1),H355&lt;=VLOOKUP(H355,Semanas!$A$1:$C$33,2)),VLOOKUP(H355,Semanas!$A$1:$C$33,3),""),"")</f>
        <v>Semana 32</v>
      </c>
    </row>
    <row r="356" spans="1:15" x14ac:dyDescent="0.25">
      <c r="A356" t="s">
        <v>174</v>
      </c>
      <c r="B356" t="s">
        <v>175</v>
      </c>
      <c r="C356" t="s">
        <v>178</v>
      </c>
      <c r="F356" t="s">
        <v>179</v>
      </c>
      <c r="H356" s="1">
        <v>44047</v>
      </c>
      <c r="I356">
        <v>-41</v>
      </c>
      <c r="J356">
        <v>-10</v>
      </c>
      <c r="K356">
        <v>-38</v>
      </c>
      <c r="L356">
        <v>-36</v>
      </c>
      <c r="M356">
        <v>-40</v>
      </c>
      <c r="N356">
        <v>16</v>
      </c>
      <c r="O356" t="str">
        <f>IF(H356&lt;&gt;"",IF(AND(H356&gt;=VLOOKUP(H356,Semanas!$A$1:$C$33,1),H356&lt;=VLOOKUP(H356,Semanas!$A$1:$C$33,2)),VLOOKUP(H356,Semanas!$A$1:$C$33,3),""),"")</f>
        <v>Semana 32</v>
      </c>
    </row>
    <row r="357" spans="1:15" x14ac:dyDescent="0.25">
      <c r="A357" t="s">
        <v>174</v>
      </c>
      <c r="B357" t="s">
        <v>175</v>
      </c>
      <c r="C357" t="s">
        <v>178</v>
      </c>
      <c r="F357" t="s">
        <v>179</v>
      </c>
      <c r="H357" s="1">
        <v>44048</v>
      </c>
      <c r="I357">
        <v>-37</v>
      </c>
      <c r="J357">
        <v>-6</v>
      </c>
      <c r="K357">
        <v>-35</v>
      </c>
      <c r="L357">
        <v>-36</v>
      </c>
      <c r="M357">
        <v>-39</v>
      </c>
      <c r="N357">
        <v>15</v>
      </c>
      <c r="O357" t="str">
        <f>IF(H357&lt;&gt;"",IF(AND(H357&gt;=VLOOKUP(H357,Semanas!$A$1:$C$33,1),H357&lt;=VLOOKUP(H357,Semanas!$A$1:$C$33,2)),VLOOKUP(H357,Semanas!$A$1:$C$33,3),""),"")</f>
        <v>Semana 32</v>
      </c>
    </row>
    <row r="358" spans="1:15" x14ac:dyDescent="0.25">
      <c r="A358" t="s">
        <v>174</v>
      </c>
      <c r="B358" t="s">
        <v>175</v>
      </c>
      <c r="C358" t="s">
        <v>178</v>
      </c>
      <c r="F358" t="s">
        <v>179</v>
      </c>
      <c r="H358" s="1">
        <v>44049</v>
      </c>
      <c r="I358">
        <v>-40</v>
      </c>
      <c r="J358">
        <v>-9</v>
      </c>
      <c r="K358">
        <v>-38</v>
      </c>
      <c r="L358">
        <v>-37</v>
      </c>
      <c r="M358">
        <v>-40</v>
      </c>
      <c r="N358">
        <v>16</v>
      </c>
      <c r="O358" t="str">
        <f>IF(H358&lt;&gt;"",IF(AND(H358&gt;=VLOOKUP(H358,Semanas!$A$1:$C$33,1),H358&lt;=VLOOKUP(H358,Semanas!$A$1:$C$33,2)),VLOOKUP(H358,Semanas!$A$1:$C$33,3),""),"")</f>
        <v>Semana 32</v>
      </c>
    </row>
    <row r="359" spans="1:15" x14ac:dyDescent="0.25">
      <c r="A359" t="s">
        <v>174</v>
      </c>
      <c r="B359" t="s">
        <v>175</v>
      </c>
      <c r="C359" t="s">
        <v>178</v>
      </c>
      <c r="F359" t="s">
        <v>179</v>
      </c>
      <c r="H359" s="1">
        <v>44050</v>
      </c>
      <c r="I359">
        <v>-42</v>
      </c>
      <c r="J359">
        <v>-9</v>
      </c>
      <c r="K359">
        <v>-40</v>
      </c>
      <c r="L359">
        <v>-39</v>
      </c>
      <c r="M359">
        <v>-36</v>
      </c>
      <c r="N359">
        <v>16</v>
      </c>
      <c r="O359" t="str">
        <f>IF(H359&lt;&gt;"",IF(AND(H359&gt;=VLOOKUP(H359,Semanas!$A$1:$C$33,1),H359&lt;=VLOOKUP(H359,Semanas!$A$1:$C$33,2)),VLOOKUP(H359,Semanas!$A$1:$C$33,3),""),"")</f>
        <v>Semana 32</v>
      </c>
    </row>
    <row r="360" spans="1:15" x14ac:dyDescent="0.25">
      <c r="A360" t="s">
        <v>174</v>
      </c>
      <c r="B360" t="s">
        <v>175</v>
      </c>
      <c r="C360" t="s">
        <v>178</v>
      </c>
      <c r="F360" t="s">
        <v>179</v>
      </c>
      <c r="H360" s="1">
        <v>44051</v>
      </c>
      <c r="I360">
        <v>-41</v>
      </c>
      <c r="J360">
        <v>-7</v>
      </c>
      <c r="K360">
        <v>-40</v>
      </c>
      <c r="L360">
        <v>-34</v>
      </c>
      <c r="M360">
        <v>-10</v>
      </c>
      <c r="N360">
        <v>12</v>
      </c>
      <c r="O360" t="str">
        <f>IF(H360&lt;&gt;"",IF(AND(H360&gt;=VLOOKUP(H360,Semanas!$A$1:$C$33,1),H360&lt;=VLOOKUP(H360,Semanas!$A$1:$C$33,2)),VLOOKUP(H360,Semanas!$A$1:$C$33,3),""),"")</f>
        <v>Semana 32</v>
      </c>
    </row>
    <row r="361" spans="1:15" x14ac:dyDescent="0.25">
      <c r="A361" t="s">
        <v>174</v>
      </c>
      <c r="B361" t="s">
        <v>175</v>
      </c>
      <c r="C361" t="s">
        <v>178</v>
      </c>
      <c r="F361" t="s">
        <v>179</v>
      </c>
      <c r="H361" s="1">
        <v>44052</v>
      </c>
      <c r="I361">
        <v>-46</v>
      </c>
      <c r="J361">
        <v>-13</v>
      </c>
      <c r="K361">
        <v>-44</v>
      </c>
      <c r="L361">
        <v>-36</v>
      </c>
      <c r="M361">
        <v>-6</v>
      </c>
      <c r="N361">
        <v>10</v>
      </c>
      <c r="O361" t="str">
        <f>IF(H361&lt;&gt;"",IF(AND(H361&gt;=VLOOKUP(H361,Semanas!$A$1:$C$33,1),H361&lt;=VLOOKUP(H361,Semanas!$A$1:$C$33,2)),VLOOKUP(H361,Semanas!$A$1:$C$33,3),""),"")</f>
        <v>Semana 33</v>
      </c>
    </row>
    <row r="362" spans="1:15" x14ac:dyDescent="0.25">
      <c r="A362" t="s">
        <v>174</v>
      </c>
      <c r="B362" t="s">
        <v>175</v>
      </c>
      <c r="C362" t="s">
        <v>178</v>
      </c>
      <c r="F362" t="s">
        <v>179</v>
      </c>
      <c r="H362" s="1">
        <v>44053</v>
      </c>
      <c r="I362">
        <v>-35</v>
      </c>
      <c r="J362">
        <v>-11</v>
      </c>
      <c r="K362">
        <v>-37</v>
      </c>
      <c r="L362">
        <v>-37</v>
      </c>
      <c r="M362">
        <v>-38</v>
      </c>
      <c r="N362">
        <v>15</v>
      </c>
      <c r="O362" t="str">
        <f>IF(H362&lt;&gt;"",IF(AND(H362&gt;=VLOOKUP(H362,Semanas!$A$1:$C$33,1),H362&lt;=VLOOKUP(H362,Semanas!$A$1:$C$33,2)),VLOOKUP(H362,Semanas!$A$1:$C$33,3),""),"")</f>
        <v>Semana 33</v>
      </c>
    </row>
    <row r="363" spans="1:15" x14ac:dyDescent="0.25">
      <c r="A363" t="s">
        <v>174</v>
      </c>
      <c r="B363" t="s">
        <v>175</v>
      </c>
      <c r="C363" t="s">
        <v>178</v>
      </c>
      <c r="F363" t="s">
        <v>179</v>
      </c>
      <c r="H363" s="1">
        <v>44054</v>
      </c>
      <c r="I363">
        <v>-38</v>
      </c>
      <c r="J363">
        <v>-11</v>
      </c>
      <c r="K363">
        <v>-36</v>
      </c>
      <c r="L363">
        <v>-36</v>
      </c>
      <c r="M363">
        <v>-39</v>
      </c>
      <c r="N363">
        <v>15</v>
      </c>
      <c r="O363" t="str">
        <f>IF(H363&lt;&gt;"",IF(AND(H363&gt;=VLOOKUP(H363,Semanas!$A$1:$C$33,1),H363&lt;=VLOOKUP(H363,Semanas!$A$1:$C$33,2)),VLOOKUP(H363,Semanas!$A$1:$C$33,3),""),"")</f>
        <v>Semana 33</v>
      </c>
    </row>
    <row r="364" spans="1:15" x14ac:dyDescent="0.25">
      <c r="A364" t="s">
        <v>174</v>
      </c>
      <c r="B364" t="s">
        <v>175</v>
      </c>
      <c r="C364" t="s">
        <v>178</v>
      </c>
      <c r="F364" t="s">
        <v>179</v>
      </c>
      <c r="H364" s="1">
        <v>44055</v>
      </c>
      <c r="I364">
        <v>-37</v>
      </c>
      <c r="J364">
        <v>-12</v>
      </c>
      <c r="K364">
        <v>-38</v>
      </c>
      <c r="L364">
        <v>-36</v>
      </c>
      <c r="M364">
        <v>-39</v>
      </c>
      <c r="N364">
        <v>15</v>
      </c>
      <c r="O364" t="str">
        <f>IF(H364&lt;&gt;"",IF(AND(H364&gt;=VLOOKUP(H364,Semanas!$A$1:$C$33,1),H364&lt;=VLOOKUP(H364,Semanas!$A$1:$C$33,2)),VLOOKUP(H364,Semanas!$A$1:$C$33,3),""),"")</f>
        <v>Semana 33</v>
      </c>
    </row>
    <row r="365" spans="1:15" x14ac:dyDescent="0.25">
      <c r="A365" t="s">
        <v>174</v>
      </c>
      <c r="B365" t="s">
        <v>175</v>
      </c>
      <c r="C365" t="s">
        <v>178</v>
      </c>
      <c r="F365" t="s">
        <v>179</v>
      </c>
      <c r="H365" s="1">
        <v>44056</v>
      </c>
      <c r="I365">
        <v>-36</v>
      </c>
      <c r="J365">
        <v>-8</v>
      </c>
      <c r="K365">
        <v>-38</v>
      </c>
      <c r="L365">
        <v>-35</v>
      </c>
      <c r="M365">
        <v>-38</v>
      </c>
      <c r="N365">
        <v>16</v>
      </c>
      <c r="O365" t="str">
        <f>IF(H365&lt;&gt;"",IF(AND(H365&gt;=VLOOKUP(H365,Semanas!$A$1:$C$33,1),H365&lt;=VLOOKUP(H365,Semanas!$A$1:$C$33,2)),VLOOKUP(H365,Semanas!$A$1:$C$33,3),""),"")</f>
        <v>Semana 33</v>
      </c>
    </row>
    <row r="366" spans="1:15" x14ac:dyDescent="0.25">
      <c r="A366" t="s">
        <v>174</v>
      </c>
      <c r="B366" t="s">
        <v>175</v>
      </c>
      <c r="C366" t="s">
        <v>178</v>
      </c>
      <c r="F366" t="s">
        <v>179</v>
      </c>
      <c r="H366" s="1">
        <v>44057</v>
      </c>
      <c r="I366">
        <v>-39</v>
      </c>
      <c r="J366">
        <v>-9</v>
      </c>
      <c r="K366">
        <v>-43</v>
      </c>
      <c r="L366">
        <v>-38</v>
      </c>
      <c r="M366">
        <v>-35</v>
      </c>
      <c r="N366">
        <v>16</v>
      </c>
      <c r="O366" t="str">
        <f>IF(H366&lt;&gt;"",IF(AND(H366&gt;=VLOOKUP(H366,Semanas!$A$1:$C$33,1),H366&lt;=VLOOKUP(H366,Semanas!$A$1:$C$33,2)),VLOOKUP(H366,Semanas!$A$1:$C$33,3),""),"")</f>
        <v>Semana 33</v>
      </c>
    </row>
    <row r="367" spans="1:15" x14ac:dyDescent="0.25">
      <c r="A367" t="s">
        <v>174</v>
      </c>
      <c r="B367" t="s">
        <v>175</v>
      </c>
      <c r="C367" t="s">
        <v>178</v>
      </c>
      <c r="F367" t="s">
        <v>179</v>
      </c>
      <c r="H367" s="1">
        <v>44058</v>
      </c>
      <c r="I367">
        <v>-33</v>
      </c>
      <c r="J367">
        <v>4</v>
      </c>
      <c r="K367">
        <v>-33</v>
      </c>
      <c r="L367">
        <v>-25</v>
      </c>
      <c r="M367">
        <v>-6</v>
      </c>
      <c r="N367">
        <v>9</v>
      </c>
      <c r="O367" t="str">
        <f>IF(H367&lt;&gt;"",IF(AND(H367&gt;=VLOOKUP(H367,Semanas!$A$1:$C$33,1),H367&lt;=VLOOKUP(H367,Semanas!$A$1:$C$33,2)),VLOOKUP(H367,Semanas!$A$1:$C$33,3),""),"")</f>
        <v>Semana 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6"/>
  <sheetViews>
    <sheetView workbookViewId="0">
      <pane ySplit="1" topLeftCell="A41" activePane="bottomLeft" state="frozen"/>
      <selection pane="bottomLeft" activeCell="A47" sqref="A47"/>
    </sheetView>
  </sheetViews>
  <sheetFormatPr baseColWidth="10" defaultRowHeight="15" x14ac:dyDescent="0.25"/>
  <cols>
    <col min="2" max="2" width="28.140625" customWidth="1"/>
    <col min="3" max="3" width="41.42578125" bestFit="1" customWidth="1"/>
    <col min="4" max="4" width="14.85546875" customWidth="1"/>
    <col min="5" max="5" width="13.5703125" customWidth="1"/>
    <col min="6" max="6" width="16.85546875" bestFit="1" customWidth="1"/>
    <col min="7" max="14" width="15.7109375" customWidth="1"/>
  </cols>
  <sheetData>
    <row r="1" spans="1:14" ht="15.75" thickBot="1" x14ac:dyDescent="0.3">
      <c r="A1" s="2" t="s">
        <v>108</v>
      </c>
      <c r="B1" s="2" t="s">
        <v>109</v>
      </c>
      <c r="C1" s="2" t="s">
        <v>111</v>
      </c>
      <c r="D1" s="2" t="s">
        <v>112</v>
      </c>
      <c r="E1" s="2" t="s">
        <v>113</v>
      </c>
      <c r="F1" s="2" t="s">
        <v>124</v>
      </c>
      <c r="G1" s="8" t="s">
        <v>135</v>
      </c>
      <c r="H1" s="8" t="s">
        <v>125</v>
      </c>
      <c r="I1" s="8" t="s">
        <v>126</v>
      </c>
      <c r="J1" s="10" t="s">
        <v>133</v>
      </c>
      <c r="K1" s="10" t="s">
        <v>134</v>
      </c>
      <c r="L1" s="8" t="s">
        <v>128</v>
      </c>
      <c r="M1" s="8" t="s">
        <v>129</v>
      </c>
      <c r="N1" s="8" t="s">
        <v>136</v>
      </c>
    </row>
    <row r="2" spans="1:14" x14ac:dyDescent="0.25">
      <c r="A2">
        <v>20024</v>
      </c>
      <c r="B2" t="s">
        <v>50</v>
      </c>
      <c r="C2" t="s">
        <v>30</v>
      </c>
      <c r="D2" t="s">
        <v>114</v>
      </c>
      <c r="E2" s="1">
        <v>43913</v>
      </c>
      <c r="F2" s="7" t="str">
        <f>IF(E2&lt;&gt;"",IF(AND(E2&gt;=VLOOKUP(E2,Semanas!$A$1:$C$33,1),E2&lt;=VLOOKUP(E2,Semanas!$A$1:$C$33,2)),VLOOKUP(E2,Semanas!$A$1:$C$33,3),""),"")</f>
        <v>Semana 13</v>
      </c>
      <c r="G2" s="7">
        <f>IF(F2&lt;&gt;"",_xlfn.IFNA(VLOOKUP(A2&amp;"Semana "&amp;VALUE(RIGHT(F2,2)-3),T_Cruzada!$A$2:$F$1453,4,FALSE),""),"")</f>
        <v>0</v>
      </c>
      <c r="H2">
        <f>IF(F2&lt;&gt;"",_xlfn.IFNA(VLOOKUP(A2&amp;"Semana "&amp;VALUE(RIGHT(F2,2)-2),T_Cruzada!$A$2:$F$1453,4,FALSE),""),"")</f>
        <v>0</v>
      </c>
      <c r="I2" s="7">
        <f>IF(F2&lt;&gt;"",_xlfn.IFNA(VLOOKUP(A2&amp;"Semana "&amp;VALUE(RIGHT(F2,2)-1),T_Cruzada!$A$2:$F$1453,4,FALSE),""),"")</f>
        <v>0</v>
      </c>
      <c r="J2" s="7">
        <f>IF(F2&lt;&gt;"",_xlfn.IFNA(VLOOKUP(A2&amp;F2,T_Cruzada!$A$2:$F$1453,4,FALSE),""),"")</f>
        <v>1</v>
      </c>
      <c r="K2" s="7">
        <f>_xlfn.IFNA(VLOOKUP(A2&amp;F2,T_Cruzada!$A$2:$F$1453,5,FALSE),"")</f>
        <v>1</v>
      </c>
      <c r="L2" s="7">
        <f>IF(F2&lt;&gt;"",_xlfn.IFNA(VLOOKUP(A2&amp;"Semana "&amp;VALUE(RIGHT(F2,2)+1),T_Cruzada!$A$2:$F$1453,4,FALSE),""),"")</f>
        <v>1</v>
      </c>
      <c r="M2">
        <f>IF(F2&lt;&gt;"",_xlfn.IFNA(VLOOKUP(A2&amp;"Semana "&amp;VALUE(RIGHT(F2,2)+2),T_Cruzada!$A$2:$F$1453,4,FALSE),""),"")</f>
        <v>1</v>
      </c>
      <c r="N2">
        <f>IF(F2&lt;&gt;"",_xlfn.IFNA(VLOOKUP(A2&amp;"Semana "&amp;VALUE(RIGHT(F2,2)+3),T_Cruzada!$A$2:$F$1453,4,FALSE),""),"")</f>
        <v>1</v>
      </c>
    </row>
    <row r="3" spans="1:14" x14ac:dyDescent="0.25">
      <c r="A3" s="19">
        <v>20024</v>
      </c>
      <c r="B3" s="19" t="s">
        <v>50</v>
      </c>
      <c r="C3" s="19" t="s">
        <v>31</v>
      </c>
      <c r="D3" s="19" t="s">
        <v>114</v>
      </c>
      <c r="E3" s="20">
        <v>43913</v>
      </c>
      <c r="F3" s="7" t="str">
        <f>IF(E3&lt;&gt;"",IF(AND(E3&gt;=VLOOKUP(E3,Semanas!$A$1:$C$33,1),E3&lt;=VLOOKUP(E3,Semanas!$A$1:$C$33,2)),VLOOKUP(E3,Semanas!$A$1:$C$33,3),""),"")</f>
        <v>Semana 13</v>
      </c>
      <c r="G3" s="7">
        <f>IF(F3&lt;&gt;"",_xlfn.IFNA(VLOOKUP(A3&amp;"Semana "&amp;VALUE(RIGHT(F3,2)-3),T_Cruzada!$A$2:$F$1453,4,FALSE),""),"")</f>
        <v>0</v>
      </c>
      <c r="H3">
        <f>IF(F3&lt;&gt;"",_xlfn.IFNA(VLOOKUP(A3&amp;"Semana "&amp;VALUE(RIGHT(F3,2)-2),T_Cruzada!$A$2:$F$1453,4,FALSE),""),"")</f>
        <v>0</v>
      </c>
      <c r="I3" s="7">
        <f>IF(F3&lt;&gt;"",_xlfn.IFNA(VLOOKUP(A3&amp;"Semana "&amp;VALUE(RIGHT(F3,2)-1),T_Cruzada!$A$2:$F$1453,4,FALSE),""),"")</f>
        <v>0</v>
      </c>
      <c r="J3" s="7">
        <f>IF(F3&lt;&gt;"",_xlfn.IFNA(VLOOKUP(A3&amp;F3,T_Cruzada!$A$2:$F$1453,4,FALSE),""),"")</f>
        <v>1</v>
      </c>
      <c r="K3" s="7">
        <f>_xlfn.IFNA(VLOOKUP(A3&amp;F3,T_Cruzada!$A$2:$F$1453,5,FALSE),"")</f>
        <v>1</v>
      </c>
      <c r="L3" s="7">
        <f>IF(F3&lt;&gt;"",_xlfn.IFNA(VLOOKUP(A3&amp;"Semana "&amp;VALUE(RIGHT(F3,2)+1),T_Cruzada!$A$2:$F$1453,4,FALSE),""),"")</f>
        <v>1</v>
      </c>
      <c r="M3">
        <f>IF(F3&lt;&gt;"",_xlfn.IFNA(VLOOKUP(A3&amp;"Semana "&amp;VALUE(RIGHT(F3,2)+2),T_Cruzada!$A$2:$F$1453,4,FALSE),""),"")</f>
        <v>1</v>
      </c>
      <c r="N3">
        <f>IF(F3&lt;&gt;"",_xlfn.IFNA(VLOOKUP(A3&amp;"Semana "&amp;VALUE(RIGHT(F3,2)+3),T_Cruzada!$A$2:$F$1453,4,FALSE),""),"")</f>
        <v>1</v>
      </c>
    </row>
    <row r="4" spans="1:14" x14ac:dyDescent="0.25">
      <c r="A4">
        <v>20024</v>
      </c>
      <c r="B4" t="s">
        <v>50</v>
      </c>
      <c r="C4" t="s">
        <v>115</v>
      </c>
      <c r="D4" t="s">
        <v>114</v>
      </c>
      <c r="E4" s="1">
        <v>43913</v>
      </c>
      <c r="F4" s="7" t="str">
        <f>IF(E4&lt;&gt;"",IF(AND(E4&gt;=VLOOKUP(E4,Semanas!$A$1:$C$33,1),E4&lt;=VLOOKUP(E4,Semanas!$A$1:$C$33,2)),VLOOKUP(E4,Semanas!$A$1:$C$33,3),""),"")</f>
        <v>Semana 13</v>
      </c>
      <c r="G4" s="7">
        <f>IF(F4&lt;&gt;"",_xlfn.IFNA(VLOOKUP(A4&amp;"Semana "&amp;VALUE(RIGHT(F4,2)-3),T_Cruzada!$A$2:$F$1453,4,FALSE),""),"")</f>
        <v>0</v>
      </c>
      <c r="H4">
        <f>IF(F4&lt;&gt;"",_xlfn.IFNA(VLOOKUP(A4&amp;"Semana "&amp;VALUE(RIGHT(F4,2)-2),T_Cruzada!$A$2:$F$1453,4,FALSE),""),"")</f>
        <v>0</v>
      </c>
      <c r="I4" s="7">
        <f>IF(F4&lt;&gt;"",_xlfn.IFNA(VLOOKUP(A4&amp;"Semana "&amp;VALUE(RIGHT(F4,2)-1),T_Cruzada!$A$2:$F$1453,4,FALSE),""),"")</f>
        <v>0</v>
      </c>
      <c r="J4" s="7">
        <f>IF(F4&lt;&gt;"",_xlfn.IFNA(VLOOKUP(A4&amp;F4,T_Cruzada!$A$2:$F$1453,4,FALSE),""),"")</f>
        <v>1</v>
      </c>
      <c r="K4" s="7">
        <f>_xlfn.IFNA(VLOOKUP(A4&amp;F4,T_Cruzada!$A$2:$F$1453,5,FALSE),"")</f>
        <v>1</v>
      </c>
      <c r="L4" s="7">
        <f>IF(F4&lt;&gt;"",_xlfn.IFNA(VLOOKUP(A4&amp;"Semana "&amp;VALUE(RIGHT(F4,2)+1),T_Cruzada!$A$2:$F$1453,4,FALSE),""),"")</f>
        <v>1</v>
      </c>
      <c r="M4">
        <f>IF(F4&lt;&gt;"",_xlfn.IFNA(VLOOKUP(A4&amp;"Semana "&amp;VALUE(RIGHT(F4,2)+2),T_Cruzada!$A$2:$F$1453,4,FALSE),""),"")</f>
        <v>1</v>
      </c>
      <c r="N4">
        <f>IF(F4&lt;&gt;"",_xlfn.IFNA(VLOOKUP(A4&amp;"Semana "&amp;VALUE(RIGHT(F4,2)+3),T_Cruzada!$A$2:$F$1453,4,FALSE),""),"")</f>
        <v>1</v>
      </c>
    </row>
    <row r="5" spans="1:14" x14ac:dyDescent="0.25">
      <c r="A5" s="19">
        <v>20024</v>
      </c>
      <c r="B5" s="19" t="s">
        <v>50</v>
      </c>
      <c r="C5" s="19" t="s">
        <v>33</v>
      </c>
      <c r="D5" s="19" t="s">
        <v>114</v>
      </c>
      <c r="E5" s="20">
        <v>43910</v>
      </c>
      <c r="F5" s="7" t="str">
        <f>IF(E5&lt;&gt;"",IF(AND(E5&gt;=VLOOKUP(E5,Semanas!$A$1:$C$33,1),E5&lt;=VLOOKUP(E5,Semanas!$A$1:$C$33,2)),VLOOKUP(E5,Semanas!$A$1:$C$33,3),""),"")</f>
        <v>Semana 12</v>
      </c>
      <c r="G5" s="7">
        <f>IF(F5&lt;&gt;"",_xlfn.IFNA(VLOOKUP(A5&amp;"Semana "&amp;VALUE(RIGHT(F5,2)-3),T_Cruzada!$A$2:$F$1453,4,FALSE),""),"")</f>
        <v>0</v>
      </c>
      <c r="H5">
        <f>IF(F5&lt;&gt;"",_xlfn.IFNA(VLOOKUP(A5&amp;"Semana "&amp;VALUE(RIGHT(F5,2)-2),T_Cruzada!$A$2:$F$1453,4,FALSE),""),"")</f>
        <v>0</v>
      </c>
      <c r="I5" s="7">
        <f>IF(F5&lt;&gt;"",_xlfn.IFNA(VLOOKUP(A5&amp;"Semana "&amp;VALUE(RIGHT(F5,2)-1),T_Cruzada!$A$2:$F$1453,4,FALSE),""),"")</f>
        <v>0</v>
      </c>
      <c r="J5" s="7">
        <f>IF(F5&lt;&gt;"",_xlfn.IFNA(VLOOKUP(A5&amp;F5,T_Cruzada!$A$2:$F$1453,4,FALSE),""),"")</f>
        <v>0</v>
      </c>
      <c r="K5" s="7">
        <f>_xlfn.IFNA(VLOOKUP(A5&amp;F5,T_Cruzada!$A$2:$F$1453,5,FALSE),"")</f>
        <v>0</v>
      </c>
      <c r="L5" s="7">
        <f>IF(F5&lt;&gt;"",_xlfn.IFNA(VLOOKUP(A5&amp;"Semana "&amp;VALUE(RIGHT(F5,2)+1),T_Cruzada!$A$2:$F$1453,4,FALSE),""),"")</f>
        <v>1</v>
      </c>
      <c r="M5">
        <f>IF(F5&lt;&gt;"",_xlfn.IFNA(VLOOKUP(A5&amp;"Semana "&amp;VALUE(RIGHT(F5,2)+2),T_Cruzada!$A$2:$F$1453,4,FALSE),""),"")</f>
        <v>1</v>
      </c>
      <c r="N5">
        <f>IF(F5&lt;&gt;"",_xlfn.IFNA(VLOOKUP(A5&amp;"Semana "&amp;VALUE(RIGHT(F5,2)+3),T_Cruzada!$A$2:$F$1453,4,FALSE),""),"")</f>
        <v>1</v>
      </c>
    </row>
    <row r="6" spans="1:14" x14ac:dyDescent="0.25">
      <c r="A6">
        <v>20024</v>
      </c>
      <c r="B6" t="s">
        <v>50</v>
      </c>
      <c r="C6" t="s">
        <v>34</v>
      </c>
      <c r="D6" t="s">
        <v>114</v>
      </c>
      <c r="E6" s="1">
        <v>43914</v>
      </c>
      <c r="F6" s="7" t="str">
        <f>IF(E6&lt;&gt;"",IF(AND(E6&gt;=VLOOKUP(E6,Semanas!$A$1:$C$33,1),E6&lt;=VLOOKUP(E6,Semanas!$A$1:$C$33,2)),VLOOKUP(E6,Semanas!$A$1:$C$33,3),""),"")</f>
        <v>Semana 13</v>
      </c>
      <c r="G6" s="7">
        <f>IF(F6&lt;&gt;"",_xlfn.IFNA(VLOOKUP(A6&amp;"Semana "&amp;VALUE(RIGHT(F6,2)-3),T_Cruzada!$A$2:$F$1453,4,FALSE),""),"")</f>
        <v>0</v>
      </c>
      <c r="H6">
        <f>IF(F6&lt;&gt;"",_xlfn.IFNA(VLOOKUP(A6&amp;"Semana "&amp;VALUE(RIGHT(F6,2)-2),T_Cruzada!$A$2:$F$1453,4,FALSE),""),"")</f>
        <v>0</v>
      </c>
      <c r="I6" s="7">
        <f>IF(F6&lt;&gt;"",_xlfn.IFNA(VLOOKUP(A6&amp;"Semana "&amp;VALUE(RIGHT(F6,2)-1),T_Cruzada!$A$2:$F$1453,4,FALSE),""),"")</f>
        <v>0</v>
      </c>
      <c r="J6" s="7">
        <f>IF(F6&lt;&gt;"",_xlfn.IFNA(VLOOKUP(A6&amp;F6,T_Cruzada!$A$2:$F$1453,4,FALSE),""),"")</f>
        <v>1</v>
      </c>
      <c r="K6" s="7">
        <f>_xlfn.IFNA(VLOOKUP(A6&amp;F6,T_Cruzada!$A$2:$F$1453,5,FALSE),"")</f>
        <v>1</v>
      </c>
      <c r="L6" s="7">
        <f>IF(F6&lt;&gt;"",_xlfn.IFNA(VLOOKUP(A6&amp;"Semana "&amp;VALUE(RIGHT(F6,2)+1),T_Cruzada!$A$2:$F$1453,4,FALSE),""),"")</f>
        <v>1</v>
      </c>
      <c r="M6">
        <f>IF(F6&lt;&gt;"",_xlfn.IFNA(VLOOKUP(A6&amp;"Semana "&amp;VALUE(RIGHT(F6,2)+2),T_Cruzada!$A$2:$F$1453,4,FALSE),""),"")</f>
        <v>1</v>
      </c>
      <c r="N6">
        <f>IF(F6&lt;&gt;"",_xlfn.IFNA(VLOOKUP(A6&amp;"Semana "&amp;VALUE(RIGHT(F6,2)+3),T_Cruzada!$A$2:$F$1453,4,FALSE),""),"")</f>
        <v>1</v>
      </c>
    </row>
    <row r="7" spans="1:14" x14ac:dyDescent="0.25">
      <c r="A7" s="19">
        <v>20024</v>
      </c>
      <c r="B7" s="19" t="s">
        <v>50</v>
      </c>
      <c r="C7" s="19" t="s">
        <v>118</v>
      </c>
      <c r="D7" s="19" t="s">
        <v>114</v>
      </c>
      <c r="E7" s="20">
        <v>43927</v>
      </c>
      <c r="F7" s="7" t="str">
        <f>IF(E7&lt;&gt;"",IF(AND(E7&gt;=VLOOKUP(E7,Semanas!$A$1:$C$33,1),E7&lt;=VLOOKUP(E7,Semanas!$A$1:$C$33,2)),VLOOKUP(E7,Semanas!$A$1:$C$33,3),""),"")</f>
        <v>Semana 15</v>
      </c>
      <c r="G7" s="7">
        <f>IF(F7&lt;&gt;"",_xlfn.IFNA(VLOOKUP(A7&amp;"Semana "&amp;VALUE(RIGHT(F7,2)-3),T_Cruzada!$A$2:$F$1453,4,FALSE),""),"")</f>
        <v>0</v>
      </c>
      <c r="H7">
        <f>IF(F7&lt;&gt;"",_xlfn.IFNA(VLOOKUP(A7&amp;"Semana "&amp;VALUE(RIGHT(F7,2)-2),T_Cruzada!$A$2:$F$1453,4,FALSE),""),"")</f>
        <v>1</v>
      </c>
      <c r="I7" s="7">
        <f>IF(F7&lt;&gt;"",_xlfn.IFNA(VLOOKUP(A7&amp;"Semana "&amp;VALUE(RIGHT(F7,2)-1),T_Cruzada!$A$2:$F$1453,4,FALSE),""),"")</f>
        <v>1</v>
      </c>
      <c r="J7" s="7">
        <f>IF(F7&lt;&gt;"",_xlfn.IFNA(VLOOKUP(A7&amp;F7,T_Cruzada!$A$2:$F$1453,4,FALSE),""),"")</f>
        <v>1</v>
      </c>
      <c r="K7" s="7">
        <f>_xlfn.IFNA(VLOOKUP(A7&amp;F7,T_Cruzada!$A$2:$F$1453,5,FALSE),"")</f>
        <v>0</v>
      </c>
      <c r="L7" s="7">
        <f>IF(F7&lt;&gt;"",_xlfn.IFNA(VLOOKUP(A7&amp;"Semana "&amp;VALUE(RIGHT(F7,2)+1),T_Cruzada!$A$2:$F$1453,4,FALSE),""),"")</f>
        <v>1</v>
      </c>
      <c r="M7">
        <f>IF(F7&lt;&gt;"",_xlfn.IFNA(VLOOKUP(A7&amp;"Semana "&amp;VALUE(RIGHT(F7,2)+2),T_Cruzada!$A$2:$F$1453,4,FALSE),""),"")</f>
        <v>1</v>
      </c>
      <c r="N7">
        <f>IF(F7&lt;&gt;"",_xlfn.IFNA(VLOOKUP(A7&amp;"Semana "&amp;VALUE(RIGHT(F7,2)+3),T_Cruzada!$A$2:$F$1453,4,FALSE),""),"")</f>
        <v>1</v>
      </c>
    </row>
    <row r="8" spans="1:14" x14ac:dyDescent="0.25">
      <c r="A8">
        <v>20024</v>
      </c>
      <c r="B8" t="s">
        <v>50</v>
      </c>
      <c r="C8" t="s">
        <v>119</v>
      </c>
      <c r="D8" t="s">
        <v>114</v>
      </c>
      <c r="E8" s="1">
        <v>43995</v>
      </c>
      <c r="F8" s="7" t="str">
        <f>IF(E8&lt;&gt;"",IF(AND(E8&gt;=VLOOKUP(E8,Semanas!$A$1:$C$33,1),E8&lt;=VLOOKUP(E8,Semanas!$A$1:$C$33,2)),VLOOKUP(E8,Semanas!$A$1:$C$33,3),""),"")</f>
        <v>Semana 24</v>
      </c>
      <c r="G8" s="7">
        <f>IF(F8&lt;&gt;"",_xlfn.IFNA(VLOOKUP(A8&amp;"Semana "&amp;VALUE(RIGHT(F8,2)-3),T_Cruzada!$A$2:$F$1453,4,FALSE),""),"")</f>
        <v>1</v>
      </c>
      <c r="H8">
        <f>IF(F8&lt;&gt;"",_xlfn.IFNA(VLOOKUP(A8&amp;"Semana "&amp;VALUE(RIGHT(F8,2)-2),T_Cruzada!$A$2:$F$1453,4,FALSE),""),"")</f>
        <v>1</v>
      </c>
      <c r="I8" s="7">
        <f>IF(F8&lt;&gt;"",_xlfn.IFNA(VLOOKUP(A8&amp;"Semana "&amp;VALUE(RIGHT(F8,2)-1),T_Cruzada!$A$2:$F$1453,4,FALSE),""),"")</f>
        <v>1</v>
      </c>
      <c r="J8" s="7">
        <f>IF(F8&lt;&gt;"",_xlfn.IFNA(VLOOKUP(A8&amp;F8,T_Cruzada!$A$2:$F$1453,4,FALSE),""),"")</f>
        <v>1</v>
      </c>
      <c r="K8" s="7">
        <f>_xlfn.IFNA(VLOOKUP(A8&amp;F8,T_Cruzada!$A$2:$F$1453,5,FALSE),"")</f>
        <v>0</v>
      </c>
      <c r="L8" s="7">
        <f>IF(F8&lt;&gt;"",_xlfn.IFNA(VLOOKUP(A8&amp;"Semana "&amp;VALUE(RIGHT(F8,2)+1),T_Cruzada!$A$2:$F$1453,4,FALSE),""),"")</f>
        <v>1</v>
      </c>
      <c r="M8">
        <f>IF(F8&lt;&gt;"",_xlfn.IFNA(VLOOKUP(A8&amp;"Semana "&amp;VALUE(RIGHT(F8,2)+2),T_Cruzada!$A$2:$F$1453,4,FALSE),""),"")</f>
        <v>1</v>
      </c>
      <c r="N8">
        <f>IF(F8&lt;&gt;"",_xlfn.IFNA(VLOOKUP(A8&amp;"Semana "&amp;VALUE(RIGHT(F8,2)+3),T_Cruzada!$A$2:$F$1453,4,FALSE),""),"")</f>
        <v>1</v>
      </c>
    </row>
    <row r="9" spans="1:14" x14ac:dyDescent="0.25">
      <c r="A9" s="19">
        <v>20024</v>
      </c>
      <c r="B9" s="19" t="s">
        <v>50</v>
      </c>
      <c r="C9" s="19" t="s">
        <v>120</v>
      </c>
      <c r="D9" s="19" t="s">
        <v>114</v>
      </c>
      <c r="E9" s="20">
        <v>43945</v>
      </c>
      <c r="F9" s="7" t="str">
        <f>IF(E9&lt;&gt;"",IF(AND(E9&gt;=VLOOKUP(E9,Semanas!$A$1:$C$33,1),E9&lt;=VLOOKUP(E9,Semanas!$A$1:$C$33,2)),VLOOKUP(E9,Semanas!$A$1:$C$33,3),""),"")</f>
        <v>Semana 17</v>
      </c>
      <c r="G9" s="7">
        <f>IF(F9&lt;&gt;"",_xlfn.IFNA(VLOOKUP(A9&amp;"Semana "&amp;VALUE(RIGHT(F9,2)-3),T_Cruzada!$A$2:$F$1453,4,FALSE),""),"")</f>
        <v>1</v>
      </c>
      <c r="H9">
        <f>IF(F9&lt;&gt;"",_xlfn.IFNA(VLOOKUP(A9&amp;"Semana "&amp;VALUE(RIGHT(F9,2)-2),T_Cruzada!$A$2:$F$1453,4,FALSE),""),"")</f>
        <v>1</v>
      </c>
      <c r="I9" s="7">
        <f>IF(F9&lt;&gt;"",_xlfn.IFNA(VLOOKUP(A9&amp;"Semana "&amp;VALUE(RIGHT(F9,2)-1),T_Cruzada!$A$2:$F$1453,4,FALSE),""),"")</f>
        <v>1</v>
      </c>
      <c r="J9" s="7">
        <f>IF(F9&lt;&gt;"",_xlfn.IFNA(VLOOKUP(A9&amp;F9,T_Cruzada!$A$2:$F$1453,4,FALSE),""),"")</f>
        <v>1</v>
      </c>
      <c r="K9" s="7">
        <f>_xlfn.IFNA(VLOOKUP(A9&amp;F9,T_Cruzada!$A$2:$F$1453,5,FALSE),"")</f>
        <v>0</v>
      </c>
      <c r="L9" s="7">
        <f>IF(F9&lt;&gt;"",_xlfn.IFNA(VLOOKUP(A9&amp;"Semana "&amp;VALUE(RIGHT(F9,2)+1),T_Cruzada!$A$2:$F$1453,4,FALSE),""),"")</f>
        <v>1</v>
      </c>
      <c r="M9">
        <f>IF(F9&lt;&gt;"",_xlfn.IFNA(VLOOKUP(A9&amp;"Semana "&amp;VALUE(RIGHT(F9,2)+2),T_Cruzada!$A$2:$F$1453,4,FALSE),""),"")</f>
        <v>1</v>
      </c>
      <c r="N9">
        <f>IF(F9&lt;&gt;"",_xlfn.IFNA(VLOOKUP(A9&amp;"Semana "&amp;VALUE(RIGHT(F9,2)+3),T_Cruzada!$A$2:$F$1453,4,FALSE),""),"")</f>
        <v>1</v>
      </c>
    </row>
    <row r="10" spans="1:14" x14ac:dyDescent="0.25">
      <c r="A10">
        <v>20024</v>
      </c>
      <c r="B10" t="s">
        <v>50</v>
      </c>
      <c r="C10" t="s">
        <v>191</v>
      </c>
      <c r="D10" t="s">
        <v>114</v>
      </c>
      <c r="E10" s="1">
        <v>43945</v>
      </c>
      <c r="F10" s="7" t="str">
        <f>IF(E10&lt;&gt;"",IF(AND(E10&gt;=VLOOKUP(E10,Semanas!$A$1:$C$33,1),E10&lt;=VLOOKUP(E10,Semanas!$A$1:$C$33,2)),VLOOKUP(E10,Semanas!$A$1:$C$33,3),""),"")</f>
        <v>Semana 17</v>
      </c>
      <c r="G10" s="7">
        <f>IF(F10&lt;&gt;"",_xlfn.IFNA(VLOOKUP(A10&amp;"Semana "&amp;VALUE(RIGHT(F10,2)-3),T_Cruzada!$A$2:$F$1453,4,FALSE),""),"")</f>
        <v>1</v>
      </c>
      <c r="H10">
        <f>IF(F10&lt;&gt;"",_xlfn.IFNA(VLOOKUP(A10&amp;"Semana "&amp;VALUE(RIGHT(F10,2)-2),T_Cruzada!$A$2:$F$1453,4,FALSE),""),"")</f>
        <v>1</v>
      </c>
      <c r="I10" s="7">
        <f>IF(F10&lt;&gt;"",_xlfn.IFNA(VLOOKUP(A10&amp;"Semana "&amp;VALUE(RIGHT(F10,2)-1),T_Cruzada!$A$2:$F$1453,4,FALSE),""),"")</f>
        <v>1</v>
      </c>
      <c r="J10" s="7">
        <f>IF(F10&lt;&gt;"",_xlfn.IFNA(VLOOKUP(A10&amp;F10,T_Cruzada!$A$2:$F$1453,4,FALSE),""),"")</f>
        <v>1</v>
      </c>
      <c r="K10" s="7">
        <f>_xlfn.IFNA(VLOOKUP(A10&amp;F10,T_Cruzada!$A$2:$F$1453,5,FALSE),"")</f>
        <v>0</v>
      </c>
      <c r="L10" s="7">
        <f>IF(F10&lt;&gt;"",_xlfn.IFNA(VLOOKUP(A10&amp;"Semana "&amp;VALUE(RIGHT(F10,2)+1),T_Cruzada!$A$2:$F$1453,4,FALSE),""),"")</f>
        <v>1</v>
      </c>
      <c r="M10">
        <f>IF(F10&lt;&gt;"",_xlfn.IFNA(VLOOKUP(A10&amp;"Semana "&amp;VALUE(RIGHT(F10,2)+2),T_Cruzada!$A$2:$F$1453,4,FALSE),""),"")</f>
        <v>1</v>
      </c>
      <c r="N10">
        <f>IF(F10&lt;&gt;"",_xlfn.IFNA(VLOOKUP(A10&amp;"Semana "&amp;VALUE(RIGHT(F10,2)+3),T_Cruzada!$A$2:$F$1453,4,FALSE),""),"")</f>
        <v>1</v>
      </c>
    </row>
    <row r="11" spans="1:14" x14ac:dyDescent="0.25">
      <c r="A11" s="19">
        <v>20024</v>
      </c>
      <c r="B11" s="19" t="s">
        <v>50</v>
      </c>
      <c r="C11" s="19" t="s">
        <v>122</v>
      </c>
      <c r="D11" s="19" t="s">
        <v>116</v>
      </c>
      <c r="E11" s="20"/>
      <c r="F11" s="7" t="str">
        <f>IF(E11&lt;&gt;"",IF(AND(E11&gt;=VLOOKUP(E11,Semanas!$A$1:$C$33,1),E11&lt;=VLOOKUP(E11,Semanas!$A$1:$C$33,2)),VLOOKUP(E11,Semanas!$A$1:$C$33,3),""),"")</f>
        <v/>
      </c>
      <c r="G11" s="7" t="str">
        <f>IF(F11&lt;&gt;"",_xlfn.IFNA(VLOOKUP(A11&amp;"Semana "&amp;VALUE(RIGHT(F11,2)-3),T_Cruzada!$A$2:$F$1453,4,FALSE),""),"")</f>
        <v/>
      </c>
      <c r="H11" t="str">
        <f>IF(F11&lt;&gt;"",_xlfn.IFNA(VLOOKUP(A11&amp;"Semana "&amp;VALUE(RIGHT(F11,2)-2),T_Cruzada!$A$2:$F$1453,4,FALSE),""),"")</f>
        <v/>
      </c>
      <c r="I11" s="7" t="str">
        <f>IF(F11&lt;&gt;"",_xlfn.IFNA(VLOOKUP(A11&amp;"Semana "&amp;VALUE(RIGHT(F11,2)-1),T_Cruzada!$A$2:$F$1453,4,FALSE),""),"")</f>
        <v/>
      </c>
      <c r="J11" s="7" t="str">
        <f>IF(F11&lt;&gt;"",_xlfn.IFNA(VLOOKUP(A11&amp;F11,T_Cruzada!$A$2:$F$1453,4,FALSE),""),"")</f>
        <v/>
      </c>
      <c r="K11" s="7" t="str">
        <f>_xlfn.IFNA(VLOOKUP(A11&amp;F11,T_Cruzada!$A$2:$F$1453,5,FALSE),"")</f>
        <v/>
      </c>
      <c r="L11" s="7" t="str">
        <f>IF(F11&lt;&gt;"",_xlfn.IFNA(VLOOKUP(A11&amp;"Semana "&amp;VALUE(RIGHT(F11,2)+1),T_Cruzada!$A$2:$F$1453,4,FALSE),""),"")</f>
        <v/>
      </c>
      <c r="M11" t="str">
        <f>IF(F11&lt;&gt;"",_xlfn.IFNA(VLOOKUP(A11&amp;"Semana "&amp;VALUE(RIGHT(F11,2)+2),T_Cruzada!$A$2:$F$1453,4,FALSE),""),"")</f>
        <v/>
      </c>
      <c r="N11" t="str">
        <f>IF(F11&lt;&gt;"",_xlfn.IFNA(VLOOKUP(A11&amp;"Semana "&amp;VALUE(RIGHT(F11,2)+3),T_Cruzada!$A$2:$F$1453,4,FALSE),""),"")</f>
        <v/>
      </c>
    </row>
    <row r="12" spans="1:14" x14ac:dyDescent="0.25">
      <c r="A12">
        <v>20024</v>
      </c>
      <c r="B12" t="s">
        <v>50</v>
      </c>
      <c r="C12" t="s">
        <v>123</v>
      </c>
      <c r="D12" t="s">
        <v>116</v>
      </c>
      <c r="E12" s="1"/>
      <c r="F12" s="7" t="str">
        <f>IF(E12&lt;&gt;"",IF(AND(E12&gt;=VLOOKUP(E12,Semanas!$A$1:$C$33,1),E12&lt;=VLOOKUP(E12,Semanas!$A$1:$C$33,2)),VLOOKUP(E12,Semanas!$A$1:$C$33,3),""),"")</f>
        <v/>
      </c>
      <c r="G12" s="7" t="str">
        <f>IF(F12&lt;&gt;"",_xlfn.IFNA(VLOOKUP(A12&amp;"Semana "&amp;VALUE(RIGHT(F12,2)-3),T_Cruzada!$A$2:$F$1453,4,FALSE),""),"")</f>
        <v/>
      </c>
      <c r="H12" t="str">
        <f>IF(F12&lt;&gt;"",_xlfn.IFNA(VLOOKUP(A12&amp;"Semana "&amp;VALUE(RIGHT(F12,2)-2),T_Cruzada!$A$2:$F$1453,4,FALSE),""),"")</f>
        <v/>
      </c>
      <c r="I12" s="7" t="str">
        <f>IF(F12&lt;&gt;"",_xlfn.IFNA(VLOOKUP(A12&amp;"Semana "&amp;VALUE(RIGHT(F12,2)-1),T_Cruzada!$A$2:$F$1453,4,FALSE),""),"")</f>
        <v/>
      </c>
      <c r="J12" s="7" t="str">
        <f>IF(F12&lt;&gt;"",_xlfn.IFNA(VLOOKUP(A12&amp;F12,T_Cruzada!$A$2:$F$1453,4,FALSE),""),"")</f>
        <v/>
      </c>
      <c r="K12" s="7" t="str">
        <f>_xlfn.IFNA(VLOOKUP(A12&amp;F12,T_Cruzada!$A$2:$F$1453,5,FALSE),"")</f>
        <v/>
      </c>
      <c r="L12" s="7" t="str">
        <f>IF(F12&lt;&gt;"",_xlfn.IFNA(VLOOKUP(A12&amp;"Semana "&amp;VALUE(RIGHT(F12,2)+1),T_Cruzada!$A$2:$F$1453,4,FALSE),""),"")</f>
        <v/>
      </c>
      <c r="M12" t="str">
        <f>IF(F12&lt;&gt;"",_xlfn.IFNA(VLOOKUP(A12&amp;"Semana "&amp;VALUE(RIGHT(F12,2)+2),T_Cruzada!$A$2:$F$1453,4,FALSE),""),"")</f>
        <v/>
      </c>
      <c r="N12" t="str">
        <f>IF(F12&lt;&gt;"",_xlfn.IFNA(VLOOKUP(A12&amp;"Semana "&amp;VALUE(RIGHT(F12,2)+3),T_Cruzada!$A$2:$F$1453,4,FALSE),""),"")</f>
        <v/>
      </c>
    </row>
    <row r="13" spans="1:14" x14ac:dyDescent="0.25">
      <c r="A13">
        <v>20027</v>
      </c>
      <c r="B13" t="s">
        <v>46</v>
      </c>
      <c r="C13" t="s">
        <v>30</v>
      </c>
      <c r="D13" t="s">
        <v>114</v>
      </c>
      <c r="E13" s="1">
        <v>43913</v>
      </c>
      <c r="F13" s="7" t="str">
        <f>IF(E13&lt;&gt;"",IF(AND(E13&gt;=VLOOKUP(E13,Semanas!$A$1:$C$33,1),E13&lt;=VLOOKUP(E13,Semanas!$A$1:$C$33,2)),VLOOKUP(E13,Semanas!$A$1:$C$33,3),""),"")</f>
        <v>Semana 13</v>
      </c>
      <c r="G13" s="7">
        <f>IF(F13&lt;&gt;"",_xlfn.IFNA(VLOOKUP(A13&amp;"Semana "&amp;VALUE(RIGHT(F13,2)-3),T_Cruzada!$A$2:$F$1453,4,FALSE),""),"")</f>
        <v>0</v>
      </c>
      <c r="H13">
        <f>IF(F13&lt;&gt;"",_xlfn.IFNA(VLOOKUP(A13&amp;"Semana "&amp;VALUE(RIGHT(F13,2)-2),T_Cruzada!$A$2:$F$1453,4,FALSE),""),"")</f>
        <v>0</v>
      </c>
      <c r="I13" s="7">
        <f>IF(F13&lt;&gt;"",_xlfn.IFNA(VLOOKUP(A13&amp;"Semana "&amp;VALUE(RIGHT(F13,2)-1),T_Cruzada!$A$2:$F$1453,4,FALSE),""),"")</f>
        <v>0</v>
      </c>
      <c r="J13" s="7">
        <f>IF(F13&lt;&gt;"",_xlfn.IFNA(VLOOKUP(A13&amp;F13,T_Cruzada!$A$2:$F$1453,4,FALSE),""),"")</f>
        <v>0</v>
      </c>
      <c r="K13" s="7">
        <f>_xlfn.IFNA(VLOOKUP(A13&amp;F13,T_Cruzada!$A$2:$F$1453,5,FALSE),"")</f>
        <v>0</v>
      </c>
      <c r="L13" s="7">
        <f>IF(F13&lt;&gt;"",_xlfn.IFNA(VLOOKUP(A13&amp;"Semana "&amp;VALUE(RIGHT(F13,2)+1),T_Cruzada!$A$2:$F$1453,4,FALSE),""),"")</f>
        <v>0</v>
      </c>
      <c r="M13">
        <f>IF(F13&lt;&gt;"",_xlfn.IFNA(VLOOKUP(A13&amp;"Semana "&amp;VALUE(RIGHT(F13,2)+2),T_Cruzada!$A$2:$F$1453,4,FALSE),""),"")</f>
        <v>0</v>
      </c>
      <c r="N13">
        <f>IF(F13&lt;&gt;"",_xlfn.IFNA(VLOOKUP(A13&amp;"Semana "&amp;VALUE(RIGHT(F13,2)+3),T_Cruzada!$A$2:$F$1453,4,FALSE),""),"")</f>
        <v>0</v>
      </c>
    </row>
    <row r="14" spans="1:14" x14ac:dyDescent="0.25">
      <c r="A14" s="19">
        <v>20027</v>
      </c>
      <c r="B14" s="19" t="s">
        <v>46</v>
      </c>
      <c r="C14" s="19" t="s">
        <v>31</v>
      </c>
      <c r="D14" s="19" t="s">
        <v>114</v>
      </c>
      <c r="E14" s="20">
        <v>43913</v>
      </c>
      <c r="F14" s="7" t="str">
        <f>IF(E14&lt;&gt;"",IF(AND(E14&gt;=VLOOKUP(E14,Semanas!$A$1:$C$33,1),E14&lt;=VLOOKUP(E14,Semanas!$A$1:$C$33,2)),VLOOKUP(E14,Semanas!$A$1:$C$33,3),""),"")</f>
        <v>Semana 13</v>
      </c>
      <c r="G14" s="7">
        <f>IF(F14&lt;&gt;"",_xlfn.IFNA(VLOOKUP(A14&amp;"Semana "&amp;VALUE(RIGHT(F14,2)-3),T_Cruzada!$A$2:$F$1453,4,FALSE),""),"")</f>
        <v>0</v>
      </c>
      <c r="H14">
        <f>IF(F14&lt;&gt;"",_xlfn.IFNA(VLOOKUP(A14&amp;"Semana "&amp;VALUE(RIGHT(F14,2)-2),T_Cruzada!$A$2:$F$1453,4,FALSE),""),"")</f>
        <v>0</v>
      </c>
      <c r="I14" s="7">
        <f>IF(F14&lt;&gt;"",_xlfn.IFNA(VLOOKUP(A14&amp;"Semana "&amp;VALUE(RIGHT(F14,2)-1),T_Cruzada!$A$2:$F$1453,4,FALSE),""),"")</f>
        <v>0</v>
      </c>
      <c r="J14" s="7">
        <f>IF(F14&lt;&gt;"",_xlfn.IFNA(VLOOKUP(A14&amp;F14,T_Cruzada!$A$2:$F$1453,4,FALSE),""),"")</f>
        <v>0</v>
      </c>
      <c r="K14" s="7">
        <f>_xlfn.IFNA(VLOOKUP(A14&amp;F14,T_Cruzada!$A$2:$F$1453,5,FALSE),"")</f>
        <v>0</v>
      </c>
      <c r="L14" s="7">
        <f>IF(F14&lt;&gt;"",_xlfn.IFNA(VLOOKUP(A14&amp;"Semana "&amp;VALUE(RIGHT(F14,2)+1),T_Cruzada!$A$2:$F$1453,4,FALSE),""),"")</f>
        <v>0</v>
      </c>
      <c r="M14">
        <f>IF(F14&lt;&gt;"",_xlfn.IFNA(VLOOKUP(A14&amp;"Semana "&amp;VALUE(RIGHT(F14,2)+2),T_Cruzada!$A$2:$F$1453,4,FALSE),""),"")</f>
        <v>0</v>
      </c>
      <c r="N14">
        <f>IF(F14&lt;&gt;"",_xlfn.IFNA(VLOOKUP(A14&amp;"Semana "&amp;VALUE(RIGHT(F14,2)+3),T_Cruzada!$A$2:$F$1453,4,FALSE),""),"")</f>
        <v>0</v>
      </c>
    </row>
    <row r="15" spans="1:14" x14ac:dyDescent="0.25">
      <c r="A15">
        <v>20027</v>
      </c>
      <c r="B15" t="s">
        <v>46</v>
      </c>
      <c r="C15" t="s">
        <v>115</v>
      </c>
      <c r="D15" t="s">
        <v>114</v>
      </c>
      <c r="E15" s="1">
        <v>43913</v>
      </c>
      <c r="F15" s="7" t="str">
        <f>IF(E15&lt;&gt;"",IF(AND(E15&gt;=VLOOKUP(E15,Semanas!$A$1:$C$33,1),E15&lt;=VLOOKUP(E15,Semanas!$A$1:$C$33,2)),VLOOKUP(E15,Semanas!$A$1:$C$33,3),""),"")</f>
        <v>Semana 13</v>
      </c>
      <c r="G15" s="7">
        <f>IF(F15&lt;&gt;"",_xlfn.IFNA(VLOOKUP(A15&amp;"Semana "&amp;VALUE(RIGHT(F15,2)-3),T_Cruzada!$A$2:$F$1453,4,FALSE),""),"")</f>
        <v>0</v>
      </c>
      <c r="H15">
        <f>IF(F15&lt;&gt;"",_xlfn.IFNA(VLOOKUP(A15&amp;"Semana "&amp;VALUE(RIGHT(F15,2)-2),T_Cruzada!$A$2:$F$1453,4,FALSE),""),"")</f>
        <v>0</v>
      </c>
      <c r="I15" s="7">
        <f>IF(F15&lt;&gt;"",_xlfn.IFNA(VLOOKUP(A15&amp;"Semana "&amp;VALUE(RIGHT(F15,2)-1),T_Cruzada!$A$2:$F$1453,4,FALSE),""),"")</f>
        <v>0</v>
      </c>
      <c r="J15" s="7">
        <f>IF(F15&lt;&gt;"",_xlfn.IFNA(VLOOKUP(A15&amp;F15,T_Cruzada!$A$2:$F$1453,4,FALSE),""),"")</f>
        <v>0</v>
      </c>
      <c r="K15" s="7">
        <f>_xlfn.IFNA(VLOOKUP(A15&amp;F15,T_Cruzada!$A$2:$F$1453,5,FALSE),"")</f>
        <v>0</v>
      </c>
      <c r="L15" s="7">
        <f>IF(F15&lt;&gt;"",_xlfn.IFNA(VLOOKUP(A15&amp;"Semana "&amp;VALUE(RIGHT(F15,2)+1),T_Cruzada!$A$2:$F$1453,4,FALSE),""),"")</f>
        <v>0</v>
      </c>
      <c r="M15">
        <f>IF(F15&lt;&gt;"",_xlfn.IFNA(VLOOKUP(A15&amp;"Semana "&amp;VALUE(RIGHT(F15,2)+2),T_Cruzada!$A$2:$F$1453,4,FALSE),""),"")</f>
        <v>0</v>
      </c>
      <c r="N15">
        <f>IF(F15&lt;&gt;"",_xlfn.IFNA(VLOOKUP(A15&amp;"Semana "&amp;VALUE(RIGHT(F15,2)+3),T_Cruzada!$A$2:$F$1453,4,FALSE),""),"")</f>
        <v>0</v>
      </c>
    </row>
    <row r="16" spans="1:14" x14ac:dyDescent="0.25">
      <c r="A16" s="19">
        <v>20027</v>
      </c>
      <c r="B16" s="19" t="s">
        <v>46</v>
      </c>
      <c r="C16" s="19" t="s">
        <v>33</v>
      </c>
      <c r="D16" s="19" t="s">
        <v>114</v>
      </c>
      <c r="E16" s="20">
        <v>43910</v>
      </c>
      <c r="F16" s="7" t="str">
        <f>IF(E16&lt;&gt;"",IF(AND(E16&gt;=VLOOKUP(E16,Semanas!$A$1:$C$33,1),E16&lt;=VLOOKUP(E16,Semanas!$A$1:$C$33,2)),VLOOKUP(E16,Semanas!$A$1:$C$33,3),""),"")</f>
        <v>Semana 12</v>
      </c>
      <c r="G16" s="7">
        <f>IF(F16&lt;&gt;"",_xlfn.IFNA(VLOOKUP(A16&amp;"Semana "&amp;VALUE(RIGHT(F16,2)-3),T_Cruzada!$A$2:$F$1453,4,FALSE),""),"")</f>
        <v>0</v>
      </c>
      <c r="H16">
        <f>IF(F16&lt;&gt;"",_xlfn.IFNA(VLOOKUP(A16&amp;"Semana "&amp;VALUE(RIGHT(F16,2)-2),T_Cruzada!$A$2:$F$1453,4,FALSE),""),"")</f>
        <v>0</v>
      </c>
      <c r="I16" s="7">
        <f>IF(F16&lt;&gt;"",_xlfn.IFNA(VLOOKUP(A16&amp;"Semana "&amp;VALUE(RIGHT(F16,2)-1),T_Cruzada!$A$2:$F$1453,4,FALSE),""),"")</f>
        <v>0</v>
      </c>
      <c r="J16" s="7">
        <f>IF(F16&lt;&gt;"",_xlfn.IFNA(VLOOKUP(A16&amp;F16,T_Cruzada!$A$2:$F$1453,4,FALSE),""),"")</f>
        <v>0</v>
      </c>
      <c r="K16" s="7">
        <f>_xlfn.IFNA(VLOOKUP(A16&amp;F16,T_Cruzada!$A$2:$F$1453,5,FALSE),"")</f>
        <v>0</v>
      </c>
      <c r="L16" s="7">
        <f>IF(F16&lt;&gt;"",_xlfn.IFNA(VLOOKUP(A16&amp;"Semana "&amp;VALUE(RIGHT(F16,2)+1),T_Cruzada!$A$2:$F$1453,4,FALSE),""),"")</f>
        <v>0</v>
      </c>
      <c r="M16">
        <f>IF(F16&lt;&gt;"",_xlfn.IFNA(VLOOKUP(A16&amp;"Semana "&amp;VALUE(RIGHT(F16,2)+2),T_Cruzada!$A$2:$F$1453,4,FALSE),""),"")</f>
        <v>0</v>
      </c>
      <c r="N16">
        <f>IF(F16&lt;&gt;"",_xlfn.IFNA(VLOOKUP(A16&amp;"Semana "&amp;VALUE(RIGHT(F16,2)+3),T_Cruzada!$A$2:$F$1453,4,FALSE),""),"")</f>
        <v>0</v>
      </c>
    </row>
    <row r="17" spans="1:14" x14ac:dyDescent="0.25">
      <c r="A17">
        <v>20027</v>
      </c>
      <c r="B17" t="s">
        <v>46</v>
      </c>
      <c r="C17" t="s">
        <v>34</v>
      </c>
      <c r="D17" t="s">
        <v>117</v>
      </c>
      <c r="E17" s="1"/>
      <c r="F17" s="7" t="str">
        <f>IF(E17&lt;&gt;"",IF(AND(E17&gt;=VLOOKUP(E17,Semanas!$A$1:$C$33,1),E17&lt;=VLOOKUP(E17,Semanas!$A$1:$C$33,2)),VLOOKUP(E17,Semanas!$A$1:$C$33,3),""),"")</f>
        <v/>
      </c>
      <c r="G17" s="7" t="str">
        <f>IF(F17&lt;&gt;"",_xlfn.IFNA(VLOOKUP(A17&amp;"Semana "&amp;VALUE(RIGHT(F17,2)-3),T_Cruzada!$A$2:$F$1453,4,FALSE),""),"")</f>
        <v/>
      </c>
      <c r="H17" t="str">
        <f>IF(F17&lt;&gt;"",_xlfn.IFNA(VLOOKUP(A17&amp;"Semana "&amp;VALUE(RIGHT(F17,2)-2),T_Cruzada!$A$2:$F$1453,4,FALSE),""),"")</f>
        <v/>
      </c>
      <c r="I17" s="7" t="str">
        <f>IF(F17&lt;&gt;"",_xlfn.IFNA(VLOOKUP(A17&amp;"Semana "&amp;VALUE(RIGHT(F17,2)-1),T_Cruzada!$A$2:$F$1453,4,FALSE),""),"")</f>
        <v/>
      </c>
      <c r="J17" s="7" t="str">
        <f>IF(F17&lt;&gt;"",_xlfn.IFNA(VLOOKUP(A17&amp;F17,T_Cruzada!$A$2:$F$1453,4,FALSE),""),"")</f>
        <v/>
      </c>
      <c r="K17" s="7" t="str">
        <f>_xlfn.IFNA(VLOOKUP(A17&amp;F17,T_Cruzada!$A$2:$F$1453,5,FALSE),"")</f>
        <v/>
      </c>
      <c r="L17" s="7" t="str">
        <f>IF(F17&lt;&gt;"",_xlfn.IFNA(VLOOKUP(A17&amp;"Semana "&amp;VALUE(RIGHT(F17,2)+1),T_Cruzada!$A$2:$F$1453,4,FALSE),""),"")</f>
        <v/>
      </c>
      <c r="M17" t="str">
        <f>IF(F17&lt;&gt;"",_xlfn.IFNA(VLOOKUP(A17&amp;"Semana "&amp;VALUE(RIGHT(F17,2)+2),T_Cruzada!$A$2:$F$1453,4,FALSE),""),"")</f>
        <v/>
      </c>
      <c r="N17" t="str">
        <f>IF(F17&lt;&gt;"",_xlfn.IFNA(VLOOKUP(A17&amp;"Semana "&amp;VALUE(RIGHT(F17,2)+3),T_Cruzada!$A$2:$F$1453,4,FALSE),""),"")</f>
        <v/>
      </c>
    </row>
    <row r="18" spans="1:14" x14ac:dyDescent="0.25">
      <c r="A18" s="19">
        <v>20027</v>
      </c>
      <c r="B18" s="19" t="s">
        <v>46</v>
      </c>
      <c r="C18" s="19" t="s">
        <v>118</v>
      </c>
      <c r="D18" s="19" t="s">
        <v>117</v>
      </c>
      <c r="E18" s="20"/>
      <c r="F18" s="7" t="str">
        <f>IF(E18&lt;&gt;"",IF(AND(E18&gt;=VLOOKUP(E18,Semanas!$A$1:$C$33,1),E18&lt;=VLOOKUP(E18,Semanas!$A$1:$C$33,2)),VLOOKUP(E18,Semanas!$A$1:$C$33,3),""),"")</f>
        <v/>
      </c>
      <c r="G18" s="7" t="str">
        <f>IF(F18&lt;&gt;"",_xlfn.IFNA(VLOOKUP(A18&amp;"Semana "&amp;VALUE(RIGHT(F18,2)-3),T_Cruzada!$A$2:$F$1453,4,FALSE),""),"")</f>
        <v/>
      </c>
      <c r="H18" t="str">
        <f>IF(F18&lt;&gt;"",_xlfn.IFNA(VLOOKUP(A18&amp;"Semana "&amp;VALUE(RIGHT(F18,2)-2),T_Cruzada!$A$2:$F$1453,4,FALSE),""),"")</f>
        <v/>
      </c>
      <c r="I18" s="7" t="str">
        <f>IF(F18&lt;&gt;"",_xlfn.IFNA(VLOOKUP(A18&amp;"Semana "&amp;VALUE(RIGHT(F18,2)-1),T_Cruzada!$A$2:$F$1453,4,FALSE),""),"")</f>
        <v/>
      </c>
      <c r="J18" s="7" t="str">
        <f>IF(F18&lt;&gt;"",_xlfn.IFNA(VLOOKUP(A18&amp;F18,T_Cruzada!$A$2:$F$1453,4,FALSE),""),"")</f>
        <v/>
      </c>
      <c r="K18" s="7" t="str">
        <f>_xlfn.IFNA(VLOOKUP(A18&amp;F18,T_Cruzada!$A$2:$F$1453,5,FALSE),"")</f>
        <v/>
      </c>
      <c r="L18" s="7" t="str">
        <f>IF(F18&lt;&gt;"",_xlfn.IFNA(VLOOKUP(A18&amp;"Semana "&amp;VALUE(RIGHT(F18,2)+1),T_Cruzada!$A$2:$F$1453,4,FALSE),""),"")</f>
        <v/>
      </c>
      <c r="M18" t="str">
        <f>IF(F18&lt;&gt;"",_xlfn.IFNA(VLOOKUP(A18&amp;"Semana "&amp;VALUE(RIGHT(F18,2)+2),T_Cruzada!$A$2:$F$1453,4,FALSE),""),"")</f>
        <v/>
      </c>
      <c r="N18" t="str">
        <f>IF(F18&lt;&gt;"",_xlfn.IFNA(VLOOKUP(A18&amp;"Semana "&amp;VALUE(RIGHT(F18,2)+3),T_Cruzada!$A$2:$F$1453,4,FALSE),""),"")</f>
        <v/>
      </c>
    </row>
    <row r="19" spans="1:14" x14ac:dyDescent="0.25">
      <c r="A19">
        <v>20027</v>
      </c>
      <c r="B19" t="s">
        <v>46</v>
      </c>
      <c r="C19" t="s">
        <v>119</v>
      </c>
      <c r="D19" t="s">
        <v>117</v>
      </c>
      <c r="E19" s="1"/>
      <c r="F19" s="7" t="str">
        <f>IF(E19&lt;&gt;"",IF(AND(E19&gt;=VLOOKUP(E19,Semanas!$A$1:$C$33,1),E19&lt;=VLOOKUP(E19,Semanas!$A$1:$C$33,2)),VLOOKUP(E19,Semanas!$A$1:$C$33,3),""),"")</f>
        <v/>
      </c>
      <c r="G19" s="7" t="str">
        <f>IF(F19&lt;&gt;"",_xlfn.IFNA(VLOOKUP(A19&amp;"Semana "&amp;VALUE(RIGHT(F19,2)-3),T_Cruzada!$A$2:$F$1453,4,FALSE),""),"")</f>
        <v/>
      </c>
      <c r="H19" t="str">
        <f>IF(F19&lt;&gt;"",_xlfn.IFNA(VLOOKUP(A19&amp;"Semana "&amp;VALUE(RIGHT(F19,2)-2),T_Cruzada!$A$2:$F$1453,4,FALSE),""),"")</f>
        <v/>
      </c>
      <c r="I19" s="7" t="str">
        <f>IF(F19&lt;&gt;"",_xlfn.IFNA(VLOOKUP(A19&amp;"Semana "&amp;VALUE(RIGHT(F19,2)-1),T_Cruzada!$A$2:$F$1453,4,FALSE),""),"")</f>
        <v/>
      </c>
      <c r="J19" s="7" t="str">
        <f>IF(F19&lt;&gt;"",_xlfn.IFNA(VLOOKUP(A19&amp;F19,T_Cruzada!$A$2:$F$1453,4,FALSE),""),"")</f>
        <v/>
      </c>
      <c r="K19" s="7" t="str">
        <f>_xlfn.IFNA(VLOOKUP(A19&amp;F19,T_Cruzada!$A$2:$F$1453,5,FALSE),"")</f>
        <v/>
      </c>
      <c r="L19" s="7" t="str">
        <f>IF(F19&lt;&gt;"",_xlfn.IFNA(VLOOKUP(A19&amp;"Semana "&amp;VALUE(RIGHT(F19,2)+1),T_Cruzada!$A$2:$F$1453,4,FALSE),""),"")</f>
        <v/>
      </c>
      <c r="M19" t="str">
        <f>IF(F19&lt;&gt;"",_xlfn.IFNA(VLOOKUP(A19&amp;"Semana "&amp;VALUE(RIGHT(F19,2)+2),T_Cruzada!$A$2:$F$1453,4,FALSE),""),"")</f>
        <v/>
      </c>
      <c r="N19" t="str">
        <f>IF(F19&lt;&gt;"",_xlfn.IFNA(VLOOKUP(A19&amp;"Semana "&amp;VALUE(RIGHT(F19,2)+3),T_Cruzada!$A$2:$F$1453,4,FALSE),""),"")</f>
        <v/>
      </c>
    </row>
    <row r="20" spans="1:14" x14ac:dyDescent="0.25">
      <c r="A20" s="19">
        <v>20027</v>
      </c>
      <c r="B20" s="19" t="s">
        <v>46</v>
      </c>
      <c r="C20" s="19" t="s">
        <v>120</v>
      </c>
      <c r="D20" s="19" t="s">
        <v>117</v>
      </c>
      <c r="E20" s="20"/>
      <c r="F20" s="7" t="str">
        <f>IF(E20&lt;&gt;"",IF(AND(E20&gt;=VLOOKUP(E20,Semanas!$A$1:$C$33,1),E20&lt;=VLOOKUP(E20,Semanas!$A$1:$C$33,2)),VLOOKUP(E20,Semanas!$A$1:$C$33,3),""),"")</f>
        <v/>
      </c>
      <c r="G20" s="7" t="str">
        <f>IF(F20&lt;&gt;"",_xlfn.IFNA(VLOOKUP(A20&amp;"Semana "&amp;VALUE(RIGHT(F20,2)-3),T_Cruzada!$A$2:$F$1453,4,FALSE),""),"")</f>
        <v/>
      </c>
      <c r="H20" t="str">
        <f>IF(F20&lt;&gt;"",_xlfn.IFNA(VLOOKUP(A20&amp;"Semana "&amp;VALUE(RIGHT(F20,2)-2),T_Cruzada!$A$2:$F$1453,4,FALSE),""),"")</f>
        <v/>
      </c>
      <c r="I20" s="7" t="str">
        <f>IF(F20&lt;&gt;"",_xlfn.IFNA(VLOOKUP(A20&amp;"Semana "&amp;VALUE(RIGHT(F20,2)-1),T_Cruzada!$A$2:$F$1453,4,FALSE),""),"")</f>
        <v/>
      </c>
      <c r="J20" s="7" t="str">
        <f>IF(F20&lt;&gt;"",_xlfn.IFNA(VLOOKUP(A20&amp;F20,T_Cruzada!$A$2:$F$1453,4,FALSE),""),"")</f>
        <v/>
      </c>
      <c r="K20" s="7" t="str">
        <f>_xlfn.IFNA(VLOOKUP(A20&amp;F20,T_Cruzada!$A$2:$F$1453,5,FALSE),"")</f>
        <v/>
      </c>
      <c r="L20" s="7" t="str">
        <f>IF(F20&lt;&gt;"",_xlfn.IFNA(VLOOKUP(A20&amp;"Semana "&amp;VALUE(RIGHT(F20,2)+1),T_Cruzada!$A$2:$F$1453,4,FALSE),""),"")</f>
        <v/>
      </c>
      <c r="M20" t="str">
        <f>IF(F20&lt;&gt;"",_xlfn.IFNA(VLOOKUP(A20&amp;"Semana "&amp;VALUE(RIGHT(F20,2)+2),T_Cruzada!$A$2:$F$1453,4,FALSE),""),"")</f>
        <v/>
      </c>
      <c r="N20" t="str">
        <f>IF(F20&lt;&gt;"",_xlfn.IFNA(VLOOKUP(A20&amp;"Semana "&amp;VALUE(RIGHT(F20,2)+3),T_Cruzada!$A$2:$F$1453,4,FALSE),""),"")</f>
        <v/>
      </c>
    </row>
    <row r="21" spans="1:14" x14ac:dyDescent="0.25">
      <c r="A21">
        <v>20027</v>
      </c>
      <c r="B21" t="s">
        <v>46</v>
      </c>
      <c r="C21" t="s">
        <v>191</v>
      </c>
      <c r="D21" t="s">
        <v>117</v>
      </c>
      <c r="E21" s="1"/>
      <c r="F21" s="7" t="str">
        <f>IF(E21&lt;&gt;"",IF(AND(E21&gt;=VLOOKUP(E21,Semanas!$A$1:$C$33,1),E21&lt;=VLOOKUP(E21,Semanas!$A$1:$C$33,2)),VLOOKUP(E21,Semanas!$A$1:$C$33,3),""),"")</f>
        <v/>
      </c>
      <c r="G21" s="7" t="str">
        <f>IF(F21&lt;&gt;"",_xlfn.IFNA(VLOOKUP(A21&amp;"Semana "&amp;VALUE(RIGHT(F21,2)-3),T_Cruzada!$A$2:$F$1453,4,FALSE),""),"")</f>
        <v/>
      </c>
      <c r="H21" t="str">
        <f>IF(F21&lt;&gt;"",_xlfn.IFNA(VLOOKUP(A21&amp;"Semana "&amp;VALUE(RIGHT(F21,2)-2),T_Cruzada!$A$2:$F$1453,4,FALSE),""),"")</f>
        <v/>
      </c>
      <c r="I21" s="7" t="str">
        <f>IF(F21&lt;&gt;"",_xlfn.IFNA(VLOOKUP(A21&amp;"Semana "&amp;VALUE(RIGHT(F21,2)-1),T_Cruzada!$A$2:$F$1453,4,FALSE),""),"")</f>
        <v/>
      </c>
      <c r="J21" s="7" t="str">
        <f>IF(F21&lt;&gt;"",_xlfn.IFNA(VLOOKUP(A21&amp;F21,T_Cruzada!$A$2:$F$1453,4,FALSE),""),"")</f>
        <v/>
      </c>
      <c r="K21" s="7" t="str">
        <f>_xlfn.IFNA(VLOOKUP(A21&amp;F21,T_Cruzada!$A$2:$F$1453,5,FALSE),"")</f>
        <v/>
      </c>
      <c r="L21" s="7" t="str">
        <f>IF(F21&lt;&gt;"",_xlfn.IFNA(VLOOKUP(A21&amp;"Semana "&amp;VALUE(RIGHT(F21,2)+1),T_Cruzada!$A$2:$F$1453,4,FALSE),""),"")</f>
        <v/>
      </c>
      <c r="M21" t="str">
        <f>IF(F21&lt;&gt;"",_xlfn.IFNA(VLOOKUP(A21&amp;"Semana "&amp;VALUE(RIGHT(F21,2)+2),T_Cruzada!$A$2:$F$1453,4,FALSE),""),"")</f>
        <v/>
      </c>
      <c r="N21" t="str">
        <f>IF(F21&lt;&gt;"",_xlfn.IFNA(VLOOKUP(A21&amp;"Semana "&amp;VALUE(RIGHT(F21,2)+3),T_Cruzada!$A$2:$F$1453,4,FALSE),""),"")</f>
        <v/>
      </c>
    </row>
    <row r="22" spans="1:14" x14ac:dyDescent="0.25">
      <c r="A22" s="19">
        <v>20027</v>
      </c>
      <c r="B22" s="19" t="s">
        <v>46</v>
      </c>
      <c r="C22" s="19" t="s">
        <v>122</v>
      </c>
      <c r="D22" s="19" t="s">
        <v>116</v>
      </c>
      <c r="E22" s="20"/>
      <c r="F22" s="7" t="str">
        <f>IF(E22&lt;&gt;"",IF(AND(E22&gt;=VLOOKUP(E22,Semanas!$A$1:$C$33,1),E22&lt;=VLOOKUP(E22,Semanas!$A$1:$C$33,2)),VLOOKUP(E22,Semanas!$A$1:$C$33,3),""),"")</f>
        <v/>
      </c>
      <c r="G22" s="7" t="str">
        <f>IF(F22&lt;&gt;"",_xlfn.IFNA(VLOOKUP(A22&amp;"Semana "&amp;VALUE(RIGHT(F22,2)-3),T_Cruzada!$A$2:$F$1453,4,FALSE),""),"")</f>
        <v/>
      </c>
      <c r="H22" t="str">
        <f>IF(F22&lt;&gt;"",_xlfn.IFNA(VLOOKUP(A22&amp;"Semana "&amp;VALUE(RIGHT(F22,2)-2),T_Cruzada!$A$2:$F$1453,4,FALSE),""),"")</f>
        <v/>
      </c>
      <c r="I22" s="7" t="str">
        <f>IF(F22&lt;&gt;"",_xlfn.IFNA(VLOOKUP(A22&amp;"Semana "&amp;VALUE(RIGHT(F22,2)-1),T_Cruzada!$A$2:$F$1453,4,FALSE),""),"")</f>
        <v/>
      </c>
      <c r="J22" s="7" t="str">
        <f>IF(F22&lt;&gt;"",_xlfn.IFNA(VLOOKUP(A22&amp;F22,T_Cruzada!$A$2:$F$1453,4,FALSE),""),"")</f>
        <v/>
      </c>
      <c r="K22" s="7" t="str">
        <f>_xlfn.IFNA(VLOOKUP(A22&amp;F22,T_Cruzada!$A$2:$F$1453,5,FALSE),"")</f>
        <v/>
      </c>
      <c r="L22" s="7" t="str">
        <f>IF(F22&lt;&gt;"",_xlfn.IFNA(VLOOKUP(A22&amp;"Semana "&amp;VALUE(RIGHT(F22,2)+1),T_Cruzada!$A$2:$F$1453,4,FALSE),""),"")</f>
        <v/>
      </c>
      <c r="M22" t="str">
        <f>IF(F22&lt;&gt;"",_xlfn.IFNA(VLOOKUP(A22&amp;"Semana "&amp;VALUE(RIGHT(F22,2)+2),T_Cruzada!$A$2:$F$1453,4,FALSE),""),"")</f>
        <v/>
      </c>
      <c r="N22" t="str">
        <f>IF(F22&lt;&gt;"",_xlfn.IFNA(VLOOKUP(A22&amp;"Semana "&amp;VALUE(RIGHT(F22,2)+3),T_Cruzada!$A$2:$F$1453,4,FALSE),""),"")</f>
        <v/>
      </c>
    </row>
    <row r="23" spans="1:14" x14ac:dyDescent="0.25">
      <c r="A23">
        <v>20027</v>
      </c>
      <c r="B23" t="s">
        <v>46</v>
      </c>
      <c r="C23" t="s">
        <v>123</v>
      </c>
      <c r="D23" t="s">
        <v>116</v>
      </c>
      <c r="E23" s="1"/>
      <c r="F23" s="7" t="str">
        <f>IF(E23&lt;&gt;"",IF(AND(E23&gt;=VLOOKUP(E23,Semanas!$A$1:$C$33,1),E23&lt;=VLOOKUP(E23,Semanas!$A$1:$C$33,2)),VLOOKUP(E23,Semanas!$A$1:$C$33,3),""),"")</f>
        <v/>
      </c>
      <c r="G23" s="7" t="str">
        <f>IF(F23&lt;&gt;"",_xlfn.IFNA(VLOOKUP(A23&amp;"Semana "&amp;VALUE(RIGHT(F23,2)-3),T_Cruzada!$A$2:$F$1453,4,FALSE),""),"")</f>
        <v/>
      </c>
      <c r="H23" t="str">
        <f>IF(F23&lt;&gt;"",_xlfn.IFNA(VLOOKUP(A23&amp;"Semana "&amp;VALUE(RIGHT(F23,2)-2),T_Cruzada!$A$2:$F$1453,4,FALSE),""),"")</f>
        <v/>
      </c>
      <c r="I23" s="7" t="str">
        <f>IF(F23&lt;&gt;"",_xlfn.IFNA(VLOOKUP(A23&amp;"Semana "&amp;VALUE(RIGHT(F23,2)-1),T_Cruzada!$A$2:$F$1453,4,FALSE),""),"")</f>
        <v/>
      </c>
      <c r="J23" s="7" t="str">
        <f>IF(F23&lt;&gt;"",_xlfn.IFNA(VLOOKUP(A23&amp;F23,T_Cruzada!$A$2:$F$1453,4,FALSE),""),"")</f>
        <v/>
      </c>
      <c r="K23" s="7" t="str">
        <f>_xlfn.IFNA(VLOOKUP(A23&amp;F23,T_Cruzada!$A$2:$F$1453,5,FALSE),"")</f>
        <v/>
      </c>
      <c r="L23" s="7" t="str">
        <f>IF(F23&lt;&gt;"",_xlfn.IFNA(VLOOKUP(A23&amp;"Semana "&amp;VALUE(RIGHT(F23,2)+1),T_Cruzada!$A$2:$F$1453,4,FALSE),""),"")</f>
        <v/>
      </c>
      <c r="M23" t="str">
        <f>IF(F23&lt;&gt;"",_xlfn.IFNA(VLOOKUP(A23&amp;"Semana "&amp;VALUE(RIGHT(F23,2)+2),T_Cruzada!$A$2:$F$1453,4,FALSE),""),"")</f>
        <v/>
      </c>
      <c r="N23" t="str">
        <f>IF(F23&lt;&gt;"",_xlfn.IFNA(VLOOKUP(A23&amp;"Semana "&amp;VALUE(RIGHT(F23,2)+3),T_Cruzada!$A$2:$F$1453,4,FALSE),""),"")</f>
        <v/>
      </c>
    </row>
    <row r="24" spans="1:14" x14ac:dyDescent="0.25">
      <c r="A24">
        <v>20029</v>
      </c>
      <c r="B24" t="s">
        <v>52</v>
      </c>
      <c r="C24" t="s">
        <v>30</v>
      </c>
      <c r="D24" t="s">
        <v>114</v>
      </c>
      <c r="E24" s="1">
        <v>43913</v>
      </c>
      <c r="F24" s="7" t="str">
        <f>IF(E24&lt;&gt;"",IF(AND(E24&gt;=VLOOKUP(E24,Semanas!$A$1:$C$33,1),E24&lt;=VLOOKUP(E24,Semanas!$A$1:$C$33,2)),VLOOKUP(E24,Semanas!$A$1:$C$33,3),""),"")</f>
        <v>Semana 13</v>
      </c>
      <c r="G24" s="7">
        <f>IF(F24&lt;&gt;"",_xlfn.IFNA(VLOOKUP(A24&amp;"Semana "&amp;VALUE(RIGHT(F24,2)-3),T_Cruzada!$A$2:$F$1453,4,FALSE),""),"")</f>
        <v>0</v>
      </c>
      <c r="H24">
        <f>IF(F24&lt;&gt;"",_xlfn.IFNA(VLOOKUP(A24&amp;"Semana "&amp;VALUE(RIGHT(F24,2)-2),T_Cruzada!$A$2:$F$1453,4,FALSE),""),"")</f>
        <v>0</v>
      </c>
      <c r="I24" s="7">
        <f>IF(F24&lt;&gt;"",_xlfn.IFNA(VLOOKUP(A24&amp;"Semana "&amp;VALUE(RIGHT(F24,2)-1),T_Cruzada!$A$2:$F$1453,4,FALSE),""),"")</f>
        <v>0</v>
      </c>
      <c r="J24" s="7">
        <f>IF(F24&lt;&gt;"",_xlfn.IFNA(VLOOKUP(A24&amp;F24,T_Cruzada!$A$2:$F$1453,4,FALSE),""),"")</f>
        <v>1</v>
      </c>
      <c r="K24" s="7">
        <f>_xlfn.IFNA(VLOOKUP(A24&amp;F24,T_Cruzada!$A$2:$F$1453,5,FALSE),"")</f>
        <v>1</v>
      </c>
      <c r="L24" s="7">
        <f>IF(F24&lt;&gt;"",_xlfn.IFNA(VLOOKUP(A24&amp;"Semana "&amp;VALUE(RIGHT(F24,2)+1),T_Cruzada!$A$2:$F$1453,4,FALSE),""),"")</f>
        <v>1</v>
      </c>
      <c r="M24">
        <f>IF(F24&lt;&gt;"",_xlfn.IFNA(VLOOKUP(A24&amp;"Semana "&amp;VALUE(RIGHT(F24,2)+2),T_Cruzada!$A$2:$F$1453,4,FALSE),""),"")</f>
        <v>1</v>
      </c>
      <c r="N24">
        <f>IF(F24&lt;&gt;"",_xlfn.IFNA(VLOOKUP(A24&amp;"Semana "&amp;VALUE(RIGHT(F24,2)+3),T_Cruzada!$A$2:$F$1453,4,FALSE),""),"")</f>
        <v>1</v>
      </c>
    </row>
    <row r="25" spans="1:14" x14ac:dyDescent="0.25">
      <c r="A25" s="19">
        <v>20029</v>
      </c>
      <c r="B25" s="19" t="s">
        <v>52</v>
      </c>
      <c r="C25" s="19" t="s">
        <v>31</v>
      </c>
      <c r="D25" s="19" t="s">
        <v>114</v>
      </c>
      <c r="E25" s="20">
        <v>43913</v>
      </c>
      <c r="F25" s="7" t="str">
        <f>IF(E25&lt;&gt;"",IF(AND(E25&gt;=VLOOKUP(E25,Semanas!$A$1:$C$33,1),E25&lt;=VLOOKUP(E25,Semanas!$A$1:$C$33,2)),VLOOKUP(E25,Semanas!$A$1:$C$33,3),""),"")</f>
        <v>Semana 13</v>
      </c>
      <c r="G25" s="7">
        <f>IF(F25&lt;&gt;"",_xlfn.IFNA(VLOOKUP(A25&amp;"Semana "&amp;VALUE(RIGHT(F25,2)-3),T_Cruzada!$A$2:$F$1453,4,FALSE),""),"")</f>
        <v>0</v>
      </c>
      <c r="H25">
        <f>IF(F25&lt;&gt;"",_xlfn.IFNA(VLOOKUP(A25&amp;"Semana "&amp;VALUE(RIGHT(F25,2)-2),T_Cruzada!$A$2:$F$1453,4,FALSE),""),"")</f>
        <v>0</v>
      </c>
      <c r="I25" s="7">
        <f>IF(F25&lt;&gt;"",_xlfn.IFNA(VLOOKUP(A25&amp;"Semana "&amp;VALUE(RIGHT(F25,2)-1),T_Cruzada!$A$2:$F$1453,4,FALSE),""),"")</f>
        <v>0</v>
      </c>
      <c r="J25" s="7">
        <f>IF(F25&lt;&gt;"",_xlfn.IFNA(VLOOKUP(A25&amp;F25,T_Cruzada!$A$2:$F$1453,4,FALSE),""),"")</f>
        <v>1</v>
      </c>
      <c r="K25" s="7">
        <f>_xlfn.IFNA(VLOOKUP(A25&amp;F25,T_Cruzada!$A$2:$F$1453,5,FALSE),"")</f>
        <v>1</v>
      </c>
      <c r="L25" s="7">
        <f>IF(F25&lt;&gt;"",_xlfn.IFNA(VLOOKUP(A25&amp;"Semana "&amp;VALUE(RIGHT(F25,2)+1),T_Cruzada!$A$2:$F$1453,4,FALSE),""),"")</f>
        <v>1</v>
      </c>
      <c r="M25">
        <f>IF(F25&lt;&gt;"",_xlfn.IFNA(VLOOKUP(A25&amp;"Semana "&amp;VALUE(RIGHT(F25,2)+2),T_Cruzada!$A$2:$F$1453,4,FALSE),""),"")</f>
        <v>1</v>
      </c>
      <c r="N25">
        <f>IF(F25&lt;&gt;"",_xlfn.IFNA(VLOOKUP(A25&amp;"Semana "&amp;VALUE(RIGHT(F25,2)+3),T_Cruzada!$A$2:$F$1453,4,FALSE),""),"")</f>
        <v>1</v>
      </c>
    </row>
    <row r="26" spans="1:14" x14ac:dyDescent="0.25">
      <c r="A26">
        <v>20029</v>
      </c>
      <c r="B26" t="s">
        <v>52</v>
      </c>
      <c r="C26" t="s">
        <v>115</v>
      </c>
      <c r="D26" t="s">
        <v>114</v>
      </c>
      <c r="E26" s="1">
        <v>43913</v>
      </c>
      <c r="F26" s="7" t="str">
        <f>IF(E26&lt;&gt;"",IF(AND(E26&gt;=VLOOKUP(E26,Semanas!$A$1:$C$33,1),E26&lt;=VLOOKUP(E26,Semanas!$A$1:$C$33,2)),VLOOKUP(E26,Semanas!$A$1:$C$33,3),""),"")</f>
        <v>Semana 13</v>
      </c>
      <c r="G26" s="7">
        <f>IF(F26&lt;&gt;"",_xlfn.IFNA(VLOOKUP(A26&amp;"Semana "&amp;VALUE(RIGHT(F26,2)-3),T_Cruzada!$A$2:$F$1453,4,FALSE),""),"")</f>
        <v>0</v>
      </c>
      <c r="H26">
        <f>IF(F26&lt;&gt;"",_xlfn.IFNA(VLOOKUP(A26&amp;"Semana "&amp;VALUE(RIGHT(F26,2)-2),T_Cruzada!$A$2:$F$1453,4,FALSE),""),"")</f>
        <v>0</v>
      </c>
      <c r="I26" s="7">
        <f>IF(F26&lt;&gt;"",_xlfn.IFNA(VLOOKUP(A26&amp;"Semana "&amp;VALUE(RIGHT(F26,2)-1),T_Cruzada!$A$2:$F$1453,4,FALSE),""),"")</f>
        <v>0</v>
      </c>
      <c r="J26" s="7">
        <f>IF(F26&lt;&gt;"",_xlfn.IFNA(VLOOKUP(A26&amp;F26,T_Cruzada!$A$2:$F$1453,4,FALSE),""),"")</f>
        <v>1</v>
      </c>
      <c r="K26" s="7">
        <f>_xlfn.IFNA(VLOOKUP(A26&amp;F26,T_Cruzada!$A$2:$F$1453,5,FALSE),"")</f>
        <v>1</v>
      </c>
      <c r="L26" s="7">
        <f>IF(F26&lt;&gt;"",_xlfn.IFNA(VLOOKUP(A26&amp;"Semana "&amp;VALUE(RIGHT(F26,2)+1),T_Cruzada!$A$2:$F$1453,4,FALSE),""),"")</f>
        <v>1</v>
      </c>
      <c r="M26">
        <f>IF(F26&lt;&gt;"",_xlfn.IFNA(VLOOKUP(A26&amp;"Semana "&amp;VALUE(RIGHT(F26,2)+2),T_Cruzada!$A$2:$F$1453,4,FALSE),""),"")</f>
        <v>1</v>
      </c>
      <c r="N26">
        <f>IF(F26&lt;&gt;"",_xlfn.IFNA(VLOOKUP(A26&amp;"Semana "&amp;VALUE(RIGHT(F26,2)+3),T_Cruzada!$A$2:$F$1453,4,FALSE),""),"")</f>
        <v>1</v>
      </c>
    </row>
    <row r="27" spans="1:14" x14ac:dyDescent="0.25">
      <c r="A27" s="19">
        <v>20029</v>
      </c>
      <c r="B27" s="19" t="s">
        <v>52</v>
      </c>
      <c r="C27" s="19" t="s">
        <v>33</v>
      </c>
      <c r="D27" s="19" t="s">
        <v>114</v>
      </c>
      <c r="E27" s="20">
        <v>43910</v>
      </c>
      <c r="F27" s="7" t="str">
        <f>IF(E27&lt;&gt;"",IF(AND(E27&gt;=VLOOKUP(E27,Semanas!$A$1:$C$33,1),E27&lt;=VLOOKUP(E27,Semanas!$A$1:$C$33,2)),VLOOKUP(E27,Semanas!$A$1:$C$33,3),""),"")</f>
        <v>Semana 12</v>
      </c>
      <c r="G27" s="7">
        <f>IF(F27&lt;&gt;"",_xlfn.IFNA(VLOOKUP(A27&amp;"Semana "&amp;VALUE(RIGHT(F27,2)-3),T_Cruzada!$A$2:$F$1453,4,FALSE),""),"")</f>
        <v>0</v>
      </c>
      <c r="H27">
        <f>IF(F27&lt;&gt;"",_xlfn.IFNA(VLOOKUP(A27&amp;"Semana "&amp;VALUE(RIGHT(F27,2)-2),T_Cruzada!$A$2:$F$1453,4,FALSE),""),"")</f>
        <v>0</v>
      </c>
      <c r="I27" s="7">
        <f>IF(F27&lt;&gt;"",_xlfn.IFNA(VLOOKUP(A27&amp;"Semana "&amp;VALUE(RIGHT(F27,2)-1),T_Cruzada!$A$2:$F$1453,4,FALSE),""),"")</f>
        <v>0</v>
      </c>
      <c r="J27" s="7">
        <f>IF(F27&lt;&gt;"",_xlfn.IFNA(VLOOKUP(A27&amp;F27,T_Cruzada!$A$2:$F$1453,4,FALSE),""),"")</f>
        <v>0</v>
      </c>
      <c r="K27" s="7">
        <f>_xlfn.IFNA(VLOOKUP(A27&amp;F27,T_Cruzada!$A$2:$F$1453,5,FALSE),"")</f>
        <v>0</v>
      </c>
      <c r="L27" s="7">
        <f>IF(F27&lt;&gt;"",_xlfn.IFNA(VLOOKUP(A27&amp;"Semana "&amp;VALUE(RIGHT(F27,2)+1),T_Cruzada!$A$2:$F$1453,4,FALSE),""),"")</f>
        <v>1</v>
      </c>
      <c r="M27">
        <f>IF(F27&lt;&gt;"",_xlfn.IFNA(VLOOKUP(A27&amp;"Semana "&amp;VALUE(RIGHT(F27,2)+2),T_Cruzada!$A$2:$F$1453,4,FALSE),""),"")</f>
        <v>1</v>
      </c>
      <c r="N27">
        <f>IF(F27&lt;&gt;"",_xlfn.IFNA(VLOOKUP(A27&amp;"Semana "&amp;VALUE(RIGHT(F27,2)+3),T_Cruzada!$A$2:$F$1453,4,FALSE),""),"")</f>
        <v>1</v>
      </c>
    </row>
    <row r="28" spans="1:14" x14ac:dyDescent="0.25">
      <c r="A28">
        <v>20029</v>
      </c>
      <c r="B28" t="s">
        <v>52</v>
      </c>
      <c r="C28" t="s">
        <v>34</v>
      </c>
      <c r="D28" t="s">
        <v>117</v>
      </c>
      <c r="E28" s="1"/>
      <c r="F28" s="7" t="str">
        <f>IF(E28&lt;&gt;"",IF(AND(E28&gt;=VLOOKUP(E28,Semanas!$A$1:$C$33,1),E28&lt;=VLOOKUP(E28,Semanas!$A$1:$C$33,2)),VLOOKUP(E28,Semanas!$A$1:$C$33,3),""),"")</f>
        <v/>
      </c>
      <c r="G28" s="7" t="str">
        <f>IF(F28&lt;&gt;"",_xlfn.IFNA(VLOOKUP(A28&amp;"Semana "&amp;VALUE(RIGHT(F28,2)-3),T_Cruzada!$A$2:$F$1453,4,FALSE),""),"")</f>
        <v/>
      </c>
      <c r="H28" t="str">
        <f>IF(F28&lt;&gt;"",_xlfn.IFNA(VLOOKUP(A28&amp;"Semana "&amp;VALUE(RIGHT(F28,2)-2),T_Cruzada!$A$2:$F$1453,4,FALSE),""),"")</f>
        <v/>
      </c>
      <c r="I28" s="7" t="str">
        <f>IF(F28&lt;&gt;"",_xlfn.IFNA(VLOOKUP(A28&amp;"Semana "&amp;VALUE(RIGHT(F28,2)-1),T_Cruzada!$A$2:$F$1453,4,FALSE),""),"")</f>
        <v/>
      </c>
      <c r="J28" s="7" t="str">
        <f>IF(F28&lt;&gt;"",_xlfn.IFNA(VLOOKUP(A28&amp;F28,T_Cruzada!$A$2:$F$1453,4,FALSE),""),"")</f>
        <v/>
      </c>
      <c r="K28" s="7" t="str">
        <f>_xlfn.IFNA(VLOOKUP(A28&amp;F28,T_Cruzada!$A$2:$F$1453,5,FALSE),"")</f>
        <v/>
      </c>
      <c r="L28" s="7" t="str">
        <f>IF(F28&lt;&gt;"",_xlfn.IFNA(VLOOKUP(A28&amp;"Semana "&amp;VALUE(RIGHT(F28,2)+1),T_Cruzada!$A$2:$F$1453,4,FALSE),""),"")</f>
        <v/>
      </c>
      <c r="M28" t="str">
        <f>IF(F28&lt;&gt;"",_xlfn.IFNA(VLOOKUP(A28&amp;"Semana "&amp;VALUE(RIGHT(F28,2)+2),T_Cruzada!$A$2:$F$1453,4,FALSE),""),"")</f>
        <v/>
      </c>
      <c r="N28" t="str">
        <f>IF(F28&lt;&gt;"",_xlfn.IFNA(VLOOKUP(A28&amp;"Semana "&amp;VALUE(RIGHT(F28,2)+3),T_Cruzada!$A$2:$F$1453,4,FALSE),""),"")</f>
        <v/>
      </c>
    </row>
    <row r="29" spans="1:14" x14ac:dyDescent="0.25">
      <c r="A29" s="19">
        <v>20029</v>
      </c>
      <c r="B29" s="19" t="s">
        <v>52</v>
      </c>
      <c r="C29" s="19" t="s">
        <v>118</v>
      </c>
      <c r="D29" s="19" t="s">
        <v>114</v>
      </c>
      <c r="E29" s="20">
        <v>43926</v>
      </c>
      <c r="F29" s="7" t="str">
        <f>IF(E29&lt;&gt;"",IF(AND(E29&gt;=VLOOKUP(E29,Semanas!$A$1:$C$33,1),E29&lt;=VLOOKUP(E29,Semanas!$A$1:$C$33,2)),VLOOKUP(E29,Semanas!$A$1:$C$33,3),""),"")</f>
        <v>Semana 15</v>
      </c>
      <c r="G29" s="7">
        <f>IF(F29&lt;&gt;"",_xlfn.IFNA(VLOOKUP(A29&amp;"Semana "&amp;VALUE(RIGHT(F29,2)-3),T_Cruzada!$A$2:$F$1453,4,FALSE),""),"")</f>
        <v>0</v>
      </c>
      <c r="H29">
        <f>IF(F29&lt;&gt;"",_xlfn.IFNA(VLOOKUP(A29&amp;"Semana "&amp;VALUE(RIGHT(F29,2)-2),T_Cruzada!$A$2:$F$1453,4,FALSE),""),"")</f>
        <v>1</v>
      </c>
      <c r="I29" s="7">
        <f>IF(F29&lt;&gt;"",_xlfn.IFNA(VLOOKUP(A29&amp;"Semana "&amp;VALUE(RIGHT(F29,2)-1),T_Cruzada!$A$2:$F$1453,4,FALSE),""),"")</f>
        <v>1</v>
      </c>
      <c r="J29" s="7">
        <f>IF(F29&lt;&gt;"",_xlfn.IFNA(VLOOKUP(A29&amp;F29,T_Cruzada!$A$2:$F$1453,4,FALSE),""),"")</f>
        <v>1</v>
      </c>
      <c r="K29" s="7">
        <f>_xlfn.IFNA(VLOOKUP(A29&amp;F29,T_Cruzada!$A$2:$F$1453,5,FALSE),"")</f>
        <v>0</v>
      </c>
      <c r="L29" s="7">
        <f>IF(F29&lt;&gt;"",_xlfn.IFNA(VLOOKUP(A29&amp;"Semana "&amp;VALUE(RIGHT(F29,2)+1),T_Cruzada!$A$2:$F$1453,4,FALSE),""),"")</f>
        <v>1</v>
      </c>
      <c r="M29">
        <f>IF(F29&lt;&gt;"",_xlfn.IFNA(VLOOKUP(A29&amp;"Semana "&amp;VALUE(RIGHT(F29,2)+2),T_Cruzada!$A$2:$F$1453,4,FALSE),""),"")</f>
        <v>1</v>
      </c>
      <c r="N29">
        <f>IF(F29&lt;&gt;"",_xlfn.IFNA(VLOOKUP(A29&amp;"Semana "&amp;VALUE(RIGHT(F29,2)+3),T_Cruzada!$A$2:$F$1453,4,FALSE),""),"")</f>
        <v>1</v>
      </c>
    </row>
    <row r="30" spans="1:14" x14ac:dyDescent="0.25">
      <c r="A30">
        <v>20029</v>
      </c>
      <c r="B30" t="s">
        <v>52</v>
      </c>
      <c r="C30" t="s">
        <v>119</v>
      </c>
      <c r="D30" t="s">
        <v>117</v>
      </c>
      <c r="E30" s="1"/>
      <c r="F30" s="7" t="str">
        <f>IF(E30&lt;&gt;"",IF(AND(E30&gt;=VLOOKUP(E30,Semanas!$A$1:$C$33,1),E30&lt;=VLOOKUP(E30,Semanas!$A$1:$C$33,2)),VLOOKUP(E30,Semanas!$A$1:$C$33,3),""),"")</f>
        <v/>
      </c>
      <c r="G30" s="7" t="str">
        <f>IF(F30&lt;&gt;"",_xlfn.IFNA(VLOOKUP(A30&amp;"Semana "&amp;VALUE(RIGHT(F30,2)-3),T_Cruzada!$A$2:$F$1453,4,FALSE),""),"")</f>
        <v/>
      </c>
      <c r="H30" t="str">
        <f>IF(F30&lt;&gt;"",_xlfn.IFNA(VLOOKUP(A30&amp;"Semana "&amp;VALUE(RIGHT(F30,2)-2),T_Cruzada!$A$2:$F$1453,4,FALSE),""),"")</f>
        <v/>
      </c>
      <c r="I30" s="7" t="str">
        <f>IF(F30&lt;&gt;"",_xlfn.IFNA(VLOOKUP(A30&amp;"Semana "&amp;VALUE(RIGHT(F30,2)-1),T_Cruzada!$A$2:$F$1453,4,FALSE),""),"")</f>
        <v/>
      </c>
      <c r="J30" s="7" t="str">
        <f>IF(F30&lt;&gt;"",_xlfn.IFNA(VLOOKUP(A30&amp;F30,T_Cruzada!$A$2:$F$1453,4,FALSE),""),"")</f>
        <v/>
      </c>
      <c r="K30" s="7" t="str">
        <f>_xlfn.IFNA(VLOOKUP(A30&amp;F30,T_Cruzada!$A$2:$F$1453,5,FALSE),"")</f>
        <v/>
      </c>
      <c r="L30" s="7" t="str">
        <f>IF(F30&lt;&gt;"",_xlfn.IFNA(VLOOKUP(A30&amp;"Semana "&amp;VALUE(RIGHT(F30,2)+1),T_Cruzada!$A$2:$F$1453,4,FALSE),""),"")</f>
        <v/>
      </c>
      <c r="M30" t="str">
        <f>IF(F30&lt;&gt;"",_xlfn.IFNA(VLOOKUP(A30&amp;"Semana "&amp;VALUE(RIGHT(F30,2)+2),T_Cruzada!$A$2:$F$1453,4,FALSE),""),"")</f>
        <v/>
      </c>
      <c r="N30" t="str">
        <f>IF(F30&lt;&gt;"",_xlfn.IFNA(VLOOKUP(A30&amp;"Semana "&amp;VALUE(RIGHT(F30,2)+3),T_Cruzada!$A$2:$F$1453,4,FALSE),""),"")</f>
        <v/>
      </c>
    </row>
    <row r="31" spans="1:14" x14ac:dyDescent="0.25">
      <c r="A31" s="19">
        <v>20029</v>
      </c>
      <c r="B31" s="19" t="s">
        <v>52</v>
      </c>
      <c r="C31" s="19" t="s">
        <v>120</v>
      </c>
      <c r="D31" s="19" t="s">
        <v>114</v>
      </c>
      <c r="E31" s="20">
        <v>43913</v>
      </c>
      <c r="F31" s="7" t="str">
        <f>IF(E31&lt;&gt;"",IF(AND(E31&gt;=VLOOKUP(E31,Semanas!$A$1:$C$33,1),E31&lt;=VLOOKUP(E31,Semanas!$A$1:$C$33,2)),VLOOKUP(E31,Semanas!$A$1:$C$33,3),""),"")</f>
        <v>Semana 13</v>
      </c>
      <c r="G31" s="7">
        <f>IF(F31&lt;&gt;"",_xlfn.IFNA(VLOOKUP(A31&amp;"Semana "&amp;VALUE(RIGHT(F31,2)-3),T_Cruzada!$A$2:$F$1453,4,FALSE),""),"")</f>
        <v>0</v>
      </c>
      <c r="H31">
        <f>IF(F31&lt;&gt;"",_xlfn.IFNA(VLOOKUP(A31&amp;"Semana "&amp;VALUE(RIGHT(F31,2)-2),T_Cruzada!$A$2:$F$1453,4,FALSE),""),"")</f>
        <v>0</v>
      </c>
      <c r="I31" s="7">
        <f>IF(F31&lt;&gt;"",_xlfn.IFNA(VLOOKUP(A31&amp;"Semana "&amp;VALUE(RIGHT(F31,2)-1),T_Cruzada!$A$2:$F$1453,4,FALSE),""),"")</f>
        <v>0</v>
      </c>
      <c r="J31" s="7">
        <f>IF(F31&lt;&gt;"",_xlfn.IFNA(VLOOKUP(A31&amp;F31,T_Cruzada!$A$2:$F$1453,4,FALSE),""),"")</f>
        <v>1</v>
      </c>
      <c r="K31" s="7">
        <f>_xlfn.IFNA(VLOOKUP(A31&amp;F31,T_Cruzada!$A$2:$F$1453,5,FALSE),"")</f>
        <v>1</v>
      </c>
      <c r="L31" s="7">
        <f>IF(F31&lt;&gt;"",_xlfn.IFNA(VLOOKUP(A31&amp;"Semana "&amp;VALUE(RIGHT(F31,2)+1),T_Cruzada!$A$2:$F$1453,4,FALSE),""),"")</f>
        <v>1</v>
      </c>
      <c r="M31">
        <f>IF(F31&lt;&gt;"",_xlfn.IFNA(VLOOKUP(A31&amp;"Semana "&amp;VALUE(RIGHT(F31,2)+2),T_Cruzada!$A$2:$F$1453,4,FALSE),""),"")</f>
        <v>1</v>
      </c>
      <c r="N31">
        <f>IF(F31&lt;&gt;"",_xlfn.IFNA(VLOOKUP(A31&amp;"Semana "&amp;VALUE(RIGHT(F31,2)+3),T_Cruzada!$A$2:$F$1453,4,FALSE),""),"")</f>
        <v>1</v>
      </c>
    </row>
    <row r="32" spans="1:14" x14ac:dyDescent="0.25">
      <c r="A32">
        <v>20029</v>
      </c>
      <c r="B32" t="s">
        <v>52</v>
      </c>
      <c r="C32" t="s">
        <v>191</v>
      </c>
      <c r="D32" t="s">
        <v>117</v>
      </c>
      <c r="E32" s="1"/>
      <c r="F32" s="7" t="str">
        <f>IF(E32&lt;&gt;"",IF(AND(E32&gt;=VLOOKUP(E32,Semanas!$A$1:$C$33,1),E32&lt;=VLOOKUP(E32,Semanas!$A$1:$C$33,2)),VLOOKUP(E32,Semanas!$A$1:$C$33,3),""),"")</f>
        <v/>
      </c>
      <c r="G32" s="7" t="str">
        <f>IF(F32&lt;&gt;"",_xlfn.IFNA(VLOOKUP(A32&amp;"Semana "&amp;VALUE(RIGHT(F32,2)-3),T_Cruzada!$A$2:$F$1453,4,FALSE),""),"")</f>
        <v/>
      </c>
      <c r="H32" t="str">
        <f>IF(F32&lt;&gt;"",_xlfn.IFNA(VLOOKUP(A32&amp;"Semana "&amp;VALUE(RIGHT(F32,2)-2),T_Cruzada!$A$2:$F$1453,4,FALSE),""),"")</f>
        <v/>
      </c>
      <c r="I32" s="7" t="str">
        <f>IF(F32&lt;&gt;"",_xlfn.IFNA(VLOOKUP(A32&amp;"Semana "&amp;VALUE(RIGHT(F32,2)-1),T_Cruzada!$A$2:$F$1453,4,FALSE),""),"")</f>
        <v/>
      </c>
      <c r="J32" s="7" t="str">
        <f>IF(F32&lt;&gt;"",_xlfn.IFNA(VLOOKUP(A32&amp;F32,T_Cruzada!$A$2:$F$1453,4,FALSE),""),"")</f>
        <v/>
      </c>
      <c r="K32" s="7" t="str">
        <f>_xlfn.IFNA(VLOOKUP(A32&amp;F32,T_Cruzada!$A$2:$F$1453,5,FALSE),"")</f>
        <v/>
      </c>
      <c r="L32" s="7" t="str">
        <f>IF(F32&lt;&gt;"",_xlfn.IFNA(VLOOKUP(A32&amp;"Semana "&amp;VALUE(RIGHT(F32,2)+1),T_Cruzada!$A$2:$F$1453,4,FALSE),""),"")</f>
        <v/>
      </c>
      <c r="M32" t="str">
        <f>IF(F32&lt;&gt;"",_xlfn.IFNA(VLOOKUP(A32&amp;"Semana "&amp;VALUE(RIGHT(F32,2)+2),T_Cruzada!$A$2:$F$1453,4,FALSE),""),"")</f>
        <v/>
      </c>
      <c r="N32" t="str">
        <f>IF(F32&lt;&gt;"",_xlfn.IFNA(VLOOKUP(A32&amp;"Semana "&amp;VALUE(RIGHT(F32,2)+3),T_Cruzada!$A$2:$F$1453,4,FALSE),""),"")</f>
        <v/>
      </c>
    </row>
    <row r="33" spans="1:14" x14ac:dyDescent="0.25">
      <c r="A33" s="19">
        <v>20029</v>
      </c>
      <c r="B33" s="19" t="s">
        <v>52</v>
      </c>
      <c r="C33" s="19" t="s">
        <v>122</v>
      </c>
      <c r="D33" s="19" t="s">
        <v>116</v>
      </c>
      <c r="E33" s="20"/>
      <c r="F33" s="7" t="str">
        <f>IF(E33&lt;&gt;"",IF(AND(E33&gt;=VLOOKUP(E33,Semanas!$A$1:$C$33,1),E33&lt;=VLOOKUP(E33,Semanas!$A$1:$C$33,2)),VLOOKUP(E33,Semanas!$A$1:$C$33,3),""),"")</f>
        <v/>
      </c>
      <c r="G33" s="7" t="str">
        <f>IF(F33&lt;&gt;"",_xlfn.IFNA(VLOOKUP(A33&amp;"Semana "&amp;VALUE(RIGHT(F33,2)-3),T_Cruzada!$A$2:$F$1453,4,FALSE),""),"")</f>
        <v/>
      </c>
      <c r="H33" t="str">
        <f>IF(F33&lt;&gt;"",_xlfn.IFNA(VLOOKUP(A33&amp;"Semana "&amp;VALUE(RIGHT(F33,2)-2),T_Cruzada!$A$2:$F$1453,4,FALSE),""),"")</f>
        <v/>
      </c>
      <c r="I33" s="7" t="str">
        <f>IF(F33&lt;&gt;"",_xlfn.IFNA(VLOOKUP(A33&amp;"Semana "&amp;VALUE(RIGHT(F33,2)-1),T_Cruzada!$A$2:$F$1453,4,FALSE),""),"")</f>
        <v/>
      </c>
      <c r="J33" s="7" t="str">
        <f>IF(F33&lt;&gt;"",_xlfn.IFNA(VLOOKUP(A33&amp;F33,T_Cruzada!$A$2:$F$1453,4,FALSE),""),"")</f>
        <v/>
      </c>
      <c r="K33" s="7" t="str">
        <f>_xlfn.IFNA(VLOOKUP(A33&amp;F33,T_Cruzada!$A$2:$F$1453,5,FALSE),"")</f>
        <v/>
      </c>
      <c r="L33" s="7" t="str">
        <f>IF(F33&lt;&gt;"",_xlfn.IFNA(VLOOKUP(A33&amp;"Semana "&amp;VALUE(RIGHT(F33,2)+1),T_Cruzada!$A$2:$F$1453,4,FALSE),""),"")</f>
        <v/>
      </c>
      <c r="M33" t="str">
        <f>IF(F33&lt;&gt;"",_xlfn.IFNA(VLOOKUP(A33&amp;"Semana "&amp;VALUE(RIGHT(F33,2)+2),T_Cruzada!$A$2:$F$1453,4,FALSE),""),"")</f>
        <v/>
      </c>
      <c r="N33" t="str">
        <f>IF(F33&lt;&gt;"",_xlfn.IFNA(VLOOKUP(A33&amp;"Semana "&amp;VALUE(RIGHT(F33,2)+3),T_Cruzada!$A$2:$F$1453,4,FALSE),""),"")</f>
        <v/>
      </c>
    </row>
    <row r="34" spans="1:14" x14ac:dyDescent="0.25">
      <c r="A34">
        <v>20029</v>
      </c>
      <c r="B34" t="s">
        <v>52</v>
      </c>
      <c r="C34" t="s">
        <v>123</v>
      </c>
      <c r="D34" t="s">
        <v>116</v>
      </c>
      <c r="E34" s="1"/>
      <c r="F34" s="7" t="str">
        <f>IF(E34&lt;&gt;"",IF(AND(E34&gt;=VLOOKUP(E34,Semanas!$A$1:$C$33,1),E34&lt;=VLOOKUP(E34,Semanas!$A$1:$C$33,2)),VLOOKUP(E34,Semanas!$A$1:$C$33,3),""),"")</f>
        <v/>
      </c>
      <c r="G34" s="7" t="str">
        <f>IF(F34&lt;&gt;"",_xlfn.IFNA(VLOOKUP(A34&amp;"Semana "&amp;VALUE(RIGHT(F34,2)-3),T_Cruzada!$A$2:$F$1453,4,FALSE),""),"")</f>
        <v/>
      </c>
      <c r="H34" t="str">
        <f>IF(F34&lt;&gt;"",_xlfn.IFNA(VLOOKUP(A34&amp;"Semana "&amp;VALUE(RIGHT(F34,2)-2),T_Cruzada!$A$2:$F$1453,4,FALSE),""),"")</f>
        <v/>
      </c>
      <c r="I34" s="7" t="str">
        <f>IF(F34&lt;&gt;"",_xlfn.IFNA(VLOOKUP(A34&amp;"Semana "&amp;VALUE(RIGHT(F34,2)-1),T_Cruzada!$A$2:$F$1453,4,FALSE),""),"")</f>
        <v/>
      </c>
      <c r="J34" s="7" t="str">
        <f>IF(F34&lt;&gt;"",_xlfn.IFNA(VLOOKUP(A34&amp;F34,T_Cruzada!$A$2:$F$1453,4,FALSE),""),"")</f>
        <v/>
      </c>
      <c r="K34" s="7" t="str">
        <f>_xlfn.IFNA(VLOOKUP(A34&amp;F34,T_Cruzada!$A$2:$F$1453,5,FALSE),"")</f>
        <v/>
      </c>
      <c r="L34" s="7" t="str">
        <f>IF(F34&lt;&gt;"",_xlfn.IFNA(VLOOKUP(A34&amp;"Semana "&amp;VALUE(RIGHT(F34,2)+1),T_Cruzada!$A$2:$F$1453,4,FALSE),""),"")</f>
        <v/>
      </c>
      <c r="M34" t="str">
        <f>IF(F34&lt;&gt;"",_xlfn.IFNA(VLOOKUP(A34&amp;"Semana "&amp;VALUE(RIGHT(F34,2)+2),T_Cruzada!$A$2:$F$1453,4,FALSE),""),"")</f>
        <v/>
      </c>
      <c r="N34" t="str">
        <f>IF(F34&lt;&gt;"",_xlfn.IFNA(VLOOKUP(A34&amp;"Semana "&amp;VALUE(RIGHT(F34,2)+3),T_Cruzada!$A$2:$F$1453,4,FALSE),""),"")</f>
        <v/>
      </c>
    </row>
    <row r="35" spans="1:14" x14ac:dyDescent="0.25">
      <c r="A35">
        <v>20040</v>
      </c>
      <c r="B35" t="s">
        <v>53</v>
      </c>
      <c r="C35" t="s">
        <v>30</v>
      </c>
      <c r="D35" t="s">
        <v>114</v>
      </c>
      <c r="E35" s="1">
        <v>43913</v>
      </c>
      <c r="F35" s="7" t="str">
        <f>IF(E35&lt;&gt;"",IF(AND(E35&gt;=VLOOKUP(E35,Semanas!$A$1:$C$33,1),E35&lt;=VLOOKUP(E35,Semanas!$A$1:$C$33,2)),VLOOKUP(E35,Semanas!$A$1:$C$33,3),""),"")</f>
        <v>Semana 13</v>
      </c>
      <c r="G35" s="7" t="str">
        <f>IF(F35&lt;&gt;"",_xlfn.IFNA(VLOOKUP(A35&amp;"Semana "&amp;VALUE(RIGHT(F35,2)-3),T_Cruzada!$A$2:$F$1453,4,FALSE),""),"")</f>
        <v/>
      </c>
      <c r="H35" t="str">
        <f>IF(F35&lt;&gt;"",_xlfn.IFNA(VLOOKUP(A35&amp;"Semana "&amp;VALUE(RIGHT(F35,2)-2),T_Cruzada!$A$2:$F$1453,4,FALSE),""),"")</f>
        <v/>
      </c>
      <c r="I35" s="7" t="str">
        <f>IF(F35&lt;&gt;"",_xlfn.IFNA(VLOOKUP(A35&amp;"Semana "&amp;VALUE(RIGHT(F35,2)-1),T_Cruzada!$A$2:$F$1453,4,FALSE),""),"")</f>
        <v/>
      </c>
      <c r="J35" s="7" t="str">
        <f>IF(F35&lt;&gt;"",_xlfn.IFNA(VLOOKUP(A35&amp;F35,T_Cruzada!$A$2:$F$1453,4,FALSE),""),"")</f>
        <v/>
      </c>
      <c r="K35" s="7" t="str">
        <f>_xlfn.IFNA(VLOOKUP(A35&amp;F35,T_Cruzada!$A$2:$F$1453,5,FALSE),"")</f>
        <v/>
      </c>
      <c r="L35" s="7" t="str">
        <f>IF(F35&lt;&gt;"",_xlfn.IFNA(VLOOKUP(A35&amp;"Semana "&amp;VALUE(RIGHT(F35,2)+1),T_Cruzada!$A$2:$F$1453,4,FALSE),""),"")</f>
        <v/>
      </c>
      <c r="M35" t="str">
        <f>IF(F35&lt;&gt;"",_xlfn.IFNA(VLOOKUP(A35&amp;"Semana "&amp;VALUE(RIGHT(F35,2)+2),T_Cruzada!$A$2:$F$1453,4,FALSE),""),"")</f>
        <v/>
      </c>
      <c r="N35" t="str">
        <f>IF(F35&lt;&gt;"",_xlfn.IFNA(VLOOKUP(A35&amp;"Semana "&amp;VALUE(RIGHT(F35,2)+3),T_Cruzada!$A$2:$F$1453,4,FALSE),""),"")</f>
        <v/>
      </c>
    </row>
    <row r="36" spans="1:14" x14ac:dyDescent="0.25">
      <c r="A36" s="19">
        <v>20040</v>
      </c>
      <c r="B36" s="19" t="s">
        <v>53</v>
      </c>
      <c r="C36" s="19" t="s">
        <v>31</v>
      </c>
      <c r="D36" s="19" t="s">
        <v>114</v>
      </c>
      <c r="E36" s="20">
        <v>43913</v>
      </c>
      <c r="F36" s="7" t="str">
        <f>IF(E36&lt;&gt;"",IF(AND(E36&gt;=VLOOKUP(E36,Semanas!$A$1:$C$33,1),E36&lt;=VLOOKUP(E36,Semanas!$A$1:$C$33,2)),VLOOKUP(E36,Semanas!$A$1:$C$33,3),""),"")</f>
        <v>Semana 13</v>
      </c>
      <c r="G36" s="7" t="str">
        <f>IF(F36&lt;&gt;"",_xlfn.IFNA(VLOOKUP(A36&amp;"Semana "&amp;VALUE(RIGHT(F36,2)-3),T_Cruzada!$A$2:$F$1453,4,FALSE),""),"")</f>
        <v/>
      </c>
      <c r="H36" t="str">
        <f>IF(F36&lt;&gt;"",_xlfn.IFNA(VLOOKUP(A36&amp;"Semana "&amp;VALUE(RIGHT(F36,2)-2),T_Cruzada!$A$2:$F$1453,4,FALSE),""),"")</f>
        <v/>
      </c>
      <c r="I36" s="7" t="str">
        <f>IF(F36&lt;&gt;"",_xlfn.IFNA(VLOOKUP(A36&amp;"Semana "&amp;VALUE(RIGHT(F36,2)-1),T_Cruzada!$A$2:$F$1453,4,FALSE),""),"")</f>
        <v/>
      </c>
      <c r="J36" s="7" t="str">
        <f>IF(F36&lt;&gt;"",_xlfn.IFNA(VLOOKUP(A36&amp;F36,T_Cruzada!$A$2:$F$1453,4,FALSE),""),"")</f>
        <v/>
      </c>
      <c r="K36" s="7" t="str">
        <f>_xlfn.IFNA(VLOOKUP(A36&amp;F36,T_Cruzada!$A$2:$F$1453,5,FALSE),"")</f>
        <v/>
      </c>
      <c r="L36" s="7" t="str">
        <f>IF(F36&lt;&gt;"",_xlfn.IFNA(VLOOKUP(A36&amp;"Semana "&amp;VALUE(RIGHT(F36,2)+1),T_Cruzada!$A$2:$F$1453,4,FALSE),""),"")</f>
        <v/>
      </c>
      <c r="M36" t="str">
        <f>IF(F36&lt;&gt;"",_xlfn.IFNA(VLOOKUP(A36&amp;"Semana "&amp;VALUE(RIGHT(F36,2)+2),T_Cruzada!$A$2:$F$1453,4,FALSE),""),"")</f>
        <v/>
      </c>
      <c r="N36" t="str">
        <f>IF(F36&lt;&gt;"",_xlfn.IFNA(VLOOKUP(A36&amp;"Semana "&amp;VALUE(RIGHT(F36,2)+3),T_Cruzada!$A$2:$F$1453,4,FALSE),""),"")</f>
        <v/>
      </c>
    </row>
    <row r="37" spans="1:14" x14ac:dyDescent="0.25">
      <c r="A37">
        <v>20040</v>
      </c>
      <c r="B37" t="s">
        <v>53</v>
      </c>
      <c r="C37" t="s">
        <v>115</v>
      </c>
      <c r="D37" t="s">
        <v>114</v>
      </c>
      <c r="E37" s="1">
        <v>43913</v>
      </c>
      <c r="F37" s="7" t="str">
        <f>IF(E37&lt;&gt;"",IF(AND(E37&gt;=VLOOKUP(E37,Semanas!$A$1:$C$33,1),E37&lt;=VLOOKUP(E37,Semanas!$A$1:$C$33,2)),VLOOKUP(E37,Semanas!$A$1:$C$33,3),""),"")</f>
        <v>Semana 13</v>
      </c>
      <c r="G37" s="7" t="str">
        <f>IF(F37&lt;&gt;"",_xlfn.IFNA(VLOOKUP(A37&amp;"Semana "&amp;VALUE(RIGHT(F37,2)-3),T_Cruzada!$A$2:$F$1453,4,FALSE),""),"")</f>
        <v/>
      </c>
      <c r="H37" t="str">
        <f>IF(F37&lt;&gt;"",_xlfn.IFNA(VLOOKUP(A37&amp;"Semana "&amp;VALUE(RIGHT(F37,2)-2),T_Cruzada!$A$2:$F$1453,4,FALSE),""),"")</f>
        <v/>
      </c>
      <c r="I37" s="7" t="str">
        <f>IF(F37&lt;&gt;"",_xlfn.IFNA(VLOOKUP(A37&amp;"Semana "&amp;VALUE(RIGHT(F37,2)-1),T_Cruzada!$A$2:$F$1453,4,FALSE),""),"")</f>
        <v/>
      </c>
      <c r="J37" s="7" t="str">
        <f>IF(F37&lt;&gt;"",_xlfn.IFNA(VLOOKUP(A37&amp;F37,T_Cruzada!$A$2:$F$1453,4,FALSE),""),"")</f>
        <v/>
      </c>
      <c r="K37" s="7" t="str">
        <f>_xlfn.IFNA(VLOOKUP(A37&amp;F37,T_Cruzada!$A$2:$F$1453,5,FALSE),"")</f>
        <v/>
      </c>
      <c r="L37" s="7" t="str">
        <f>IF(F37&lt;&gt;"",_xlfn.IFNA(VLOOKUP(A37&amp;"Semana "&amp;VALUE(RIGHT(F37,2)+1),T_Cruzada!$A$2:$F$1453,4,FALSE),""),"")</f>
        <v/>
      </c>
      <c r="M37" t="str">
        <f>IF(F37&lt;&gt;"",_xlfn.IFNA(VLOOKUP(A37&amp;"Semana "&amp;VALUE(RIGHT(F37,2)+2),T_Cruzada!$A$2:$F$1453,4,FALSE),""),"")</f>
        <v/>
      </c>
      <c r="N37" t="str">
        <f>IF(F37&lt;&gt;"",_xlfn.IFNA(VLOOKUP(A37&amp;"Semana "&amp;VALUE(RIGHT(F37,2)+3),T_Cruzada!$A$2:$F$1453,4,FALSE),""),"")</f>
        <v/>
      </c>
    </row>
    <row r="38" spans="1:14" x14ac:dyDescent="0.25">
      <c r="A38" s="19">
        <v>20040</v>
      </c>
      <c r="B38" s="19" t="s">
        <v>53</v>
      </c>
      <c r="C38" s="19" t="s">
        <v>33</v>
      </c>
      <c r="D38" s="19" t="s">
        <v>114</v>
      </c>
      <c r="E38" s="20">
        <v>43910</v>
      </c>
      <c r="F38" s="7" t="str">
        <f>IF(E38&lt;&gt;"",IF(AND(E38&gt;=VLOOKUP(E38,Semanas!$A$1:$C$33,1),E38&lt;=VLOOKUP(E38,Semanas!$A$1:$C$33,2)),VLOOKUP(E38,Semanas!$A$1:$C$33,3),""),"")</f>
        <v>Semana 12</v>
      </c>
      <c r="G38" s="7" t="str">
        <f>IF(F38&lt;&gt;"",_xlfn.IFNA(VLOOKUP(A38&amp;"Semana "&amp;VALUE(RIGHT(F38,2)-3),T_Cruzada!$A$2:$F$1453,4,FALSE),""),"")</f>
        <v/>
      </c>
      <c r="H38" t="str">
        <f>IF(F38&lt;&gt;"",_xlfn.IFNA(VLOOKUP(A38&amp;"Semana "&amp;VALUE(RIGHT(F38,2)-2),T_Cruzada!$A$2:$F$1453,4,FALSE),""),"")</f>
        <v/>
      </c>
      <c r="I38" s="7" t="str">
        <f>IF(F38&lt;&gt;"",_xlfn.IFNA(VLOOKUP(A38&amp;"Semana "&amp;VALUE(RIGHT(F38,2)-1),T_Cruzada!$A$2:$F$1453,4,FALSE),""),"")</f>
        <v/>
      </c>
      <c r="J38" s="7" t="str">
        <f>IF(F38&lt;&gt;"",_xlfn.IFNA(VLOOKUP(A38&amp;F38,T_Cruzada!$A$2:$F$1453,4,FALSE),""),"")</f>
        <v/>
      </c>
      <c r="K38" s="7" t="str">
        <f>_xlfn.IFNA(VLOOKUP(A38&amp;F38,T_Cruzada!$A$2:$F$1453,5,FALSE),"")</f>
        <v/>
      </c>
      <c r="L38" s="7" t="str">
        <f>IF(F38&lt;&gt;"",_xlfn.IFNA(VLOOKUP(A38&amp;"Semana "&amp;VALUE(RIGHT(F38,2)+1),T_Cruzada!$A$2:$F$1453,4,FALSE),""),"")</f>
        <v/>
      </c>
      <c r="M38" t="str">
        <f>IF(F38&lt;&gt;"",_xlfn.IFNA(VLOOKUP(A38&amp;"Semana "&amp;VALUE(RIGHT(F38,2)+2),T_Cruzada!$A$2:$F$1453,4,FALSE),""),"")</f>
        <v/>
      </c>
      <c r="N38" t="str">
        <f>IF(F38&lt;&gt;"",_xlfn.IFNA(VLOOKUP(A38&amp;"Semana "&amp;VALUE(RIGHT(F38,2)+3),T_Cruzada!$A$2:$F$1453,4,FALSE),""),"")</f>
        <v/>
      </c>
    </row>
    <row r="39" spans="1:14" x14ac:dyDescent="0.25">
      <c r="A39">
        <v>20040</v>
      </c>
      <c r="B39" t="s">
        <v>53</v>
      </c>
      <c r="C39" t="s">
        <v>34</v>
      </c>
      <c r="D39" t="s">
        <v>114</v>
      </c>
      <c r="E39" s="1">
        <v>43946</v>
      </c>
      <c r="F39" s="7" t="str">
        <f>IF(E39&lt;&gt;"",IF(AND(E39&gt;=VLOOKUP(E39,Semanas!$A$1:$C$33,1),E39&lt;=VLOOKUP(E39,Semanas!$A$1:$C$33,2)),VLOOKUP(E39,Semanas!$A$1:$C$33,3),""),"")</f>
        <v>Semana 17</v>
      </c>
      <c r="G39" s="7" t="str">
        <f>IF(F39&lt;&gt;"",_xlfn.IFNA(VLOOKUP(A39&amp;"Semana "&amp;VALUE(RIGHT(F39,2)-3),T_Cruzada!$A$2:$F$1453,4,FALSE),""),"")</f>
        <v/>
      </c>
      <c r="H39" t="str">
        <f>IF(F39&lt;&gt;"",_xlfn.IFNA(VLOOKUP(A39&amp;"Semana "&amp;VALUE(RIGHT(F39,2)-2),T_Cruzada!$A$2:$F$1453,4,FALSE),""),"")</f>
        <v/>
      </c>
      <c r="I39" s="7" t="str">
        <f>IF(F39&lt;&gt;"",_xlfn.IFNA(VLOOKUP(A39&amp;"Semana "&amp;VALUE(RIGHT(F39,2)-1),T_Cruzada!$A$2:$F$1453,4,FALSE),""),"")</f>
        <v/>
      </c>
      <c r="J39" s="7" t="str">
        <f>IF(F39&lt;&gt;"",_xlfn.IFNA(VLOOKUP(A39&amp;F39,T_Cruzada!$A$2:$F$1453,4,FALSE),""),"")</f>
        <v/>
      </c>
      <c r="K39" s="7" t="str">
        <f>_xlfn.IFNA(VLOOKUP(A39&amp;F39,T_Cruzada!$A$2:$F$1453,5,FALSE),"")</f>
        <v/>
      </c>
      <c r="L39" s="7" t="str">
        <f>IF(F39&lt;&gt;"",_xlfn.IFNA(VLOOKUP(A39&amp;"Semana "&amp;VALUE(RIGHT(F39,2)+1),T_Cruzada!$A$2:$F$1453,4,FALSE),""),"")</f>
        <v/>
      </c>
      <c r="M39" t="str">
        <f>IF(F39&lt;&gt;"",_xlfn.IFNA(VLOOKUP(A39&amp;"Semana "&amp;VALUE(RIGHT(F39,2)+2),T_Cruzada!$A$2:$F$1453,4,FALSE),""),"")</f>
        <v/>
      </c>
      <c r="N39" t="str">
        <f>IF(F39&lt;&gt;"",_xlfn.IFNA(VLOOKUP(A39&amp;"Semana "&amp;VALUE(RIGHT(F39,2)+3),T_Cruzada!$A$2:$F$1453,4,FALSE),""),"")</f>
        <v/>
      </c>
    </row>
    <row r="40" spans="1:14" x14ac:dyDescent="0.25">
      <c r="A40" s="19">
        <v>20040</v>
      </c>
      <c r="B40" s="19" t="s">
        <v>53</v>
      </c>
      <c r="C40" s="19" t="s">
        <v>118</v>
      </c>
      <c r="D40" s="19" t="s">
        <v>114</v>
      </c>
      <c r="E40" s="20">
        <v>43946</v>
      </c>
      <c r="F40" s="7" t="str">
        <f>IF(E40&lt;&gt;"",IF(AND(E40&gt;=VLOOKUP(E40,Semanas!$A$1:$C$33,1),E40&lt;=VLOOKUP(E40,Semanas!$A$1:$C$33,2)),VLOOKUP(E40,Semanas!$A$1:$C$33,3),""),"")</f>
        <v>Semana 17</v>
      </c>
      <c r="G40" s="7" t="str">
        <f>IF(F40&lt;&gt;"",_xlfn.IFNA(VLOOKUP(A40&amp;"Semana "&amp;VALUE(RIGHT(F40,2)-3),T_Cruzada!$A$2:$F$1453,4,FALSE),""),"")</f>
        <v/>
      </c>
      <c r="H40" t="str">
        <f>IF(F40&lt;&gt;"",_xlfn.IFNA(VLOOKUP(A40&amp;"Semana "&amp;VALUE(RIGHT(F40,2)-2),T_Cruzada!$A$2:$F$1453,4,FALSE),""),"")</f>
        <v/>
      </c>
      <c r="I40" s="7" t="str">
        <f>IF(F40&lt;&gt;"",_xlfn.IFNA(VLOOKUP(A40&amp;"Semana "&amp;VALUE(RIGHT(F40,2)-1),T_Cruzada!$A$2:$F$1453,4,FALSE),""),"")</f>
        <v/>
      </c>
      <c r="J40" s="7" t="str">
        <f>IF(F40&lt;&gt;"",_xlfn.IFNA(VLOOKUP(A40&amp;F40,T_Cruzada!$A$2:$F$1453,4,FALSE),""),"")</f>
        <v/>
      </c>
      <c r="K40" s="7" t="str">
        <f>_xlfn.IFNA(VLOOKUP(A40&amp;F40,T_Cruzada!$A$2:$F$1453,5,FALSE),"")</f>
        <v/>
      </c>
      <c r="L40" s="7" t="str">
        <f>IF(F40&lt;&gt;"",_xlfn.IFNA(VLOOKUP(A40&amp;"Semana "&amp;VALUE(RIGHT(F40,2)+1),T_Cruzada!$A$2:$F$1453,4,FALSE),""),"")</f>
        <v/>
      </c>
      <c r="M40" t="str">
        <f>IF(F40&lt;&gt;"",_xlfn.IFNA(VLOOKUP(A40&amp;"Semana "&amp;VALUE(RIGHT(F40,2)+2),T_Cruzada!$A$2:$F$1453,4,FALSE),""),"")</f>
        <v/>
      </c>
      <c r="N40" t="str">
        <f>IF(F40&lt;&gt;"",_xlfn.IFNA(VLOOKUP(A40&amp;"Semana "&amp;VALUE(RIGHT(F40,2)+3),T_Cruzada!$A$2:$F$1453,4,FALSE),""),"")</f>
        <v/>
      </c>
    </row>
    <row r="41" spans="1:14" x14ac:dyDescent="0.25">
      <c r="A41">
        <v>20040</v>
      </c>
      <c r="B41" t="s">
        <v>53</v>
      </c>
      <c r="C41" t="s">
        <v>119</v>
      </c>
      <c r="D41" t="s">
        <v>114</v>
      </c>
      <c r="E41" s="1">
        <v>43946</v>
      </c>
      <c r="F41" s="7" t="str">
        <f>IF(E41&lt;&gt;"",IF(AND(E41&gt;=VLOOKUP(E41,Semanas!$A$1:$C$33,1),E41&lt;=VLOOKUP(E41,Semanas!$A$1:$C$33,2)),VLOOKUP(E41,Semanas!$A$1:$C$33,3),""),"")</f>
        <v>Semana 17</v>
      </c>
      <c r="G41" s="7" t="str">
        <f>IF(F41&lt;&gt;"",_xlfn.IFNA(VLOOKUP(A41&amp;"Semana "&amp;VALUE(RIGHT(F41,2)-3),T_Cruzada!$A$2:$F$1453,4,FALSE),""),"")</f>
        <v/>
      </c>
      <c r="H41" t="str">
        <f>IF(F41&lt;&gt;"",_xlfn.IFNA(VLOOKUP(A41&amp;"Semana "&amp;VALUE(RIGHT(F41,2)-2),T_Cruzada!$A$2:$F$1453,4,FALSE),""),"")</f>
        <v/>
      </c>
      <c r="I41" s="7" t="str">
        <f>IF(F41&lt;&gt;"",_xlfn.IFNA(VLOOKUP(A41&amp;"Semana "&amp;VALUE(RIGHT(F41,2)-1),T_Cruzada!$A$2:$F$1453,4,FALSE),""),"")</f>
        <v/>
      </c>
      <c r="J41" s="7" t="str">
        <f>IF(F41&lt;&gt;"",_xlfn.IFNA(VLOOKUP(A41&amp;F41,T_Cruzada!$A$2:$F$1453,4,FALSE),""),"")</f>
        <v/>
      </c>
      <c r="K41" s="7" t="str">
        <f>_xlfn.IFNA(VLOOKUP(A41&amp;F41,T_Cruzada!$A$2:$F$1453,5,FALSE),"")</f>
        <v/>
      </c>
      <c r="L41" s="7" t="str">
        <f>IF(F41&lt;&gt;"",_xlfn.IFNA(VLOOKUP(A41&amp;"Semana "&amp;VALUE(RIGHT(F41,2)+1),T_Cruzada!$A$2:$F$1453,4,FALSE),""),"")</f>
        <v/>
      </c>
      <c r="M41" t="str">
        <f>IF(F41&lt;&gt;"",_xlfn.IFNA(VLOOKUP(A41&amp;"Semana "&amp;VALUE(RIGHT(F41,2)+2),T_Cruzada!$A$2:$F$1453,4,FALSE),""),"")</f>
        <v/>
      </c>
      <c r="N41" t="str">
        <f>IF(F41&lt;&gt;"",_xlfn.IFNA(VLOOKUP(A41&amp;"Semana "&amp;VALUE(RIGHT(F41,2)+3),T_Cruzada!$A$2:$F$1453,4,FALSE),""),"")</f>
        <v/>
      </c>
    </row>
    <row r="42" spans="1:14" x14ac:dyDescent="0.25">
      <c r="A42" s="19">
        <v>20040</v>
      </c>
      <c r="B42" s="19" t="s">
        <v>53</v>
      </c>
      <c r="C42" s="19" t="s">
        <v>120</v>
      </c>
      <c r="D42" s="19" t="s">
        <v>117</v>
      </c>
      <c r="E42" s="20"/>
      <c r="F42" s="7" t="str">
        <f>IF(E42&lt;&gt;"",IF(AND(E42&gt;=VLOOKUP(E42,Semanas!$A$1:$C$33,1),E42&lt;=VLOOKUP(E42,Semanas!$A$1:$C$33,2)),VLOOKUP(E42,Semanas!$A$1:$C$33,3),""),"")</f>
        <v/>
      </c>
      <c r="G42" s="7" t="str">
        <f>IF(F42&lt;&gt;"",_xlfn.IFNA(VLOOKUP(A42&amp;"Semana "&amp;VALUE(RIGHT(F42,2)-3),T_Cruzada!$A$2:$F$1453,4,FALSE),""),"")</f>
        <v/>
      </c>
      <c r="H42" t="str">
        <f>IF(F42&lt;&gt;"",_xlfn.IFNA(VLOOKUP(A42&amp;"Semana "&amp;VALUE(RIGHT(F42,2)-2),T_Cruzada!$A$2:$F$1453,4,FALSE),""),"")</f>
        <v/>
      </c>
      <c r="I42" s="7" t="str">
        <f>IF(F42&lt;&gt;"",_xlfn.IFNA(VLOOKUP(A42&amp;"Semana "&amp;VALUE(RIGHT(F42,2)-1),T_Cruzada!$A$2:$F$1453,4,FALSE),""),"")</f>
        <v/>
      </c>
      <c r="J42" s="7" t="str">
        <f>IF(F42&lt;&gt;"",_xlfn.IFNA(VLOOKUP(A42&amp;F42,T_Cruzada!$A$2:$F$1453,4,FALSE),""),"")</f>
        <v/>
      </c>
      <c r="K42" s="7" t="str">
        <f>_xlfn.IFNA(VLOOKUP(A42&amp;F42,T_Cruzada!$A$2:$F$1453,5,FALSE),"")</f>
        <v/>
      </c>
      <c r="L42" s="7" t="str">
        <f>IF(F42&lt;&gt;"",_xlfn.IFNA(VLOOKUP(A42&amp;"Semana "&amp;VALUE(RIGHT(F42,2)+1),T_Cruzada!$A$2:$F$1453,4,FALSE),""),"")</f>
        <v/>
      </c>
      <c r="M42" t="str">
        <f>IF(F42&lt;&gt;"",_xlfn.IFNA(VLOOKUP(A42&amp;"Semana "&amp;VALUE(RIGHT(F42,2)+2),T_Cruzada!$A$2:$F$1453,4,FALSE),""),"")</f>
        <v/>
      </c>
      <c r="N42" t="str">
        <f>IF(F42&lt;&gt;"",_xlfn.IFNA(VLOOKUP(A42&amp;"Semana "&amp;VALUE(RIGHT(F42,2)+3),T_Cruzada!$A$2:$F$1453,4,FALSE),""),"")</f>
        <v/>
      </c>
    </row>
    <row r="43" spans="1:14" x14ac:dyDescent="0.25">
      <c r="A43">
        <v>20040</v>
      </c>
      <c r="B43" t="s">
        <v>53</v>
      </c>
      <c r="C43" t="s">
        <v>191</v>
      </c>
      <c r="D43" t="s">
        <v>117</v>
      </c>
      <c r="E43" s="1"/>
      <c r="F43" s="7" t="str">
        <f>IF(E43&lt;&gt;"",IF(AND(E43&gt;=VLOOKUP(E43,Semanas!$A$1:$C$33,1),E43&lt;=VLOOKUP(E43,Semanas!$A$1:$C$33,2)),VLOOKUP(E43,Semanas!$A$1:$C$33,3),""),"")</f>
        <v/>
      </c>
      <c r="G43" s="7" t="str">
        <f>IF(F43&lt;&gt;"",_xlfn.IFNA(VLOOKUP(A43&amp;"Semana "&amp;VALUE(RIGHT(F43,2)-3),T_Cruzada!$A$2:$F$1453,4,FALSE),""),"")</f>
        <v/>
      </c>
      <c r="H43" t="str">
        <f>IF(F43&lt;&gt;"",_xlfn.IFNA(VLOOKUP(A43&amp;"Semana "&amp;VALUE(RIGHT(F43,2)-2),T_Cruzada!$A$2:$F$1453,4,FALSE),""),"")</f>
        <v/>
      </c>
      <c r="I43" s="7" t="str">
        <f>IF(F43&lt;&gt;"",_xlfn.IFNA(VLOOKUP(A43&amp;"Semana "&amp;VALUE(RIGHT(F43,2)-1),T_Cruzada!$A$2:$F$1453,4,FALSE),""),"")</f>
        <v/>
      </c>
      <c r="J43" s="7" t="str">
        <f>IF(F43&lt;&gt;"",_xlfn.IFNA(VLOOKUP(A43&amp;F43,T_Cruzada!$A$2:$F$1453,4,FALSE),""),"")</f>
        <v/>
      </c>
      <c r="K43" s="7" t="str">
        <f>_xlfn.IFNA(VLOOKUP(A43&amp;F43,T_Cruzada!$A$2:$F$1453,5,FALSE),"")</f>
        <v/>
      </c>
      <c r="L43" s="7" t="str">
        <f>IF(F43&lt;&gt;"",_xlfn.IFNA(VLOOKUP(A43&amp;"Semana "&amp;VALUE(RIGHT(F43,2)+1),T_Cruzada!$A$2:$F$1453,4,FALSE),""),"")</f>
        <v/>
      </c>
      <c r="M43" t="str">
        <f>IF(F43&lt;&gt;"",_xlfn.IFNA(VLOOKUP(A43&amp;"Semana "&amp;VALUE(RIGHT(F43,2)+2),T_Cruzada!$A$2:$F$1453,4,FALSE),""),"")</f>
        <v/>
      </c>
      <c r="N43" t="str">
        <f>IF(F43&lt;&gt;"",_xlfn.IFNA(VLOOKUP(A43&amp;"Semana "&amp;VALUE(RIGHT(F43,2)+3),T_Cruzada!$A$2:$F$1453,4,FALSE),""),"")</f>
        <v/>
      </c>
    </row>
    <row r="44" spans="1:14" x14ac:dyDescent="0.25">
      <c r="A44" s="19">
        <v>20040</v>
      </c>
      <c r="B44" s="19" t="s">
        <v>53</v>
      </c>
      <c r="C44" s="19" t="s">
        <v>122</v>
      </c>
      <c r="D44" s="19" t="s">
        <v>116</v>
      </c>
      <c r="E44" s="20"/>
      <c r="F44" s="7" t="str">
        <f>IF(E44&lt;&gt;"",IF(AND(E44&gt;=VLOOKUP(E44,Semanas!$A$1:$C$33,1),E44&lt;=VLOOKUP(E44,Semanas!$A$1:$C$33,2)),VLOOKUP(E44,Semanas!$A$1:$C$33,3),""),"")</f>
        <v/>
      </c>
      <c r="G44" s="7" t="str">
        <f>IF(F44&lt;&gt;"",_xlfn.IFNA(VLOOKUP(A44&amp;"Semana "&amp;VALUE(RIGHT(F44,2)-3),T_Cruzada!$A$2:$F$1453,4,FALSE),""),"")</f>
        <v/>
      </c>
      <c r="H44" t="str">
        <f>IF(F44&lt;&gt;"",_xlfn.IFNA(VLOOKUP(A44&amp;"Semana "&amp;VALUE(RIGHT(F44,2)-2),T_Cruzada!$A$2:$F$1453,4,FALSE),""),"")</f>
        <v/>
      </c>
      <c r="I44" s="7" t="str">
        <f>IF(F44&lt;&gt;"",_xlfn.IFNA(VLOOKUP(A44&amp;"Semana "&amp;VALUE(RIGHT(F44,2)-1),T_Cruzada!$A$2:$F$1453,4,FALSE),""),"")</f>
        <v/>
      </c>
      <c r="J44" s="7" t="str">
        <f>IF(F44&lt;&gt;"",_xlfn.IFNA(VLOOKUP(A44&amp;F44,T_Cruzada!$A$2:$F$1453,4,FALSE),""),"")</f>
        <v/>
      </c>
      <c r="K44" s="7" t="str">
        <f>_xlfn.IFNA(VLOOKUP(A44&amp;F44,T_Cruzada!$A$2:$F$1453,5,FALSE),"")</f>
        <v/>
      </c>
      <c r="L44" s="7" t="str">
        <f>IF(F44&lt;&gt;"",_xlfn.IFNA(VLOOKUP(A44&amp;"Semana "&amp;VALUE(RIGHT(F44,2)+1),T_Cruzada!$A$2:$F$1453,4,FALSE),""),"")</f>
        <v/>
      </c>
      <c r="M44" t="str">
        <f>IF(F44&lt;&gt;"",_xlfn.IFNA(VLOOKUP(A44&amp;"Semana "&amp;VALUE(RIGHT(F44,2)+2),T_Cruzada!$A$2:$F$1453,4,FALSE),""),"")</f>
        <v/>
      </c>
      <c r="N44" t="str">
        <f>IF(F44&lt;&gt;"",_xlfn.IFNA(VLOOKUP(A44&amp;"Semana "&amp;VALUE(RIGHT(F44,2)+3),T_Cruzada!$A$2:$F$1453,4,FALSE),""),"")</f>
        <v/>
      </c>
    </row>
    <row r="45" spans="1:14" x14ac:dyDescent="0.25">
      <c r="A45">
        <v>20040</v>
      </c>
      <c r="B45" t="s">
        <v>53</v>
      </c>
      <c r="C45" t="s">
        <v>123</v>
      </c>
      <c r="D45" t="s">
        <v>116</v>
      </c>
      <c r="E45" s="1"/>
      <c r="F45" s="7" t="str">
        <f>IF(E45&lt;&gt;"",IF(AND(E45&gt;=VLOOKUP(E45,Semanas!$A$1:$C$33,1),E45&lt;=VLOOKUP(E45,Semanas!$A$1:$C$33,2)),VLOOKUP(E45,Semanas!$A$1:$C$33,3),""),"")</f>
        <v/>
      </c>
      <c r="G45" s="7" t="str">
        <f>IF(F45&lt;&gt;"",_xlfn.IFNA(VLOOKUP(A45&amp;"Semana "&amp;VALUE(RIGHT(F45,2)-3),T_Cruzada!$A$2:$F$1453,4,FALSE),""),"")</f>
        <v/>
      </c>
      <c r="H45" t="str">
        <f>IF(F45&lt;&gt;"",_xlfn.IFNA(VLOOKUP(A45&amp;"Semana "&amp;VALUE(RIGHT(F45,2)-2),T_Cruzada!$A$2:$F$1453,4,FALSE),""),"")</f>
        <v/>
      </c>
      <c r="I45" s="7" t="str">
        <f>IF(F45&lt;&gt;"",_xlfn.IFNA(VLOOKUP(A45&amp;"Semana "&amp;VALUE(RIGHT(F45,2)-1),T_Cruzada!$A$2:$F$1453,4,FALSE),""),"")</f>
        <v/>
      </c>
      <c r="J45" s="7" t="str">
        <f>IF(F45&lt;&gt;"",_xlfn.IFNA(VLOOKUP(A45&amp;F45,T_Cruzada!$A$2:$F$1453,4,FALSE),""),"")</f>
        <v/>
      </c>
      <c r="K45" s="7" t="str">
        <f>_xlfn.IFNA(VLOOKUP(A45&amp;F45,T_Cruzada!$A$2:$F$1453,5,FALSE),"")</f>
        <v/>
      </c>
      <c r="L45" s="7" t="str">
        <f>IF(F45&lt;&gt;"",_xlfn.IFNA(VLOOKUP(A45&amp;"Semana "&amp;VALUE(RIGHT(F45,2)+1),T_Cruzada!$A$2:$F$1453,4,FALSE),""),"")</f>
        <v/>
      </c>
      <c r="M45" t="str">
        <f>IF(F45&lt;&gt;"",_xlfn.IFNA(VLOOKUP(A45&amp;"Semana "&amp;VALUE(RIGHT(F45,2)+2),T_Cruzada!$A$2:$F$1453,4,FALSE),""),"")</f>
        <v/>
      </c>
      <c r="N45" t="str">
        <f>IF(F45&lt;&gt;"",_xlfn.IFNA(VLOOKUP(A45&amp;"Semana "&amp;VALUE(RIGHT(F45,2)+3),T_Cruzada!$A$2:$F$1453,4,FALSE),""),"")</f>
        <v/>
      </c>
    </row>
    <row r="46" spans="1:14" x14ac:dyDescent="0.25">
      <c r="A46">
        <v>20041</v>
      </c>
      <c r="B46" t="s">
        <v>54</v>
      </c>
      <c r="C46" t="s">
        <v>30</v>
      </c>
      <c r="D46" t="s">
        <v>114</v>
      </c>
      <c r="E46" s="1">
        <v>43913</v>
      </c>
      <c r="F46" s="7" t="str">
        <f>IF(E46&lt;&gt;"",IF(AND(E46&gt;=VLOOKUP(E46,Semanas!$A$1:$C$33,1),E46&lt;=VLOOKUP(E46,Semanas!$A$1:$C$33,2)),VLOOKUP(E46,Semanas!$A$1:$C$33,3),""),"")</f>
        <v>Semana 13</v>
      </c>
      <c r="G46" s="7">
        <f>IF(F46&lt;&gt;"",_xlfn.IFNA(VLOOKUP(A46&amp;"Semana "&amp;VALUE(RIGHT(F46,2)-3),T_Cruzada!$A$2:$F$1453,4,FALSE),""),"")</f>
        <v>0</v>
      </c>
      <c r="H46">
        <f>IF(F46&lt;&gt;"",_xlfn.IFNA(VLOOKUP(A46&amp;"Semana "&amp;VALUE(RIGHT(F46,2)-2),T_Cruzada!$A$2:$F$1453,4,FALSE),""),"")</f>
        <v>0</v>
      </c>
      <c r="I46" s="7">
        <f>IF(F46&lt;&gt;"",_xlfn.IFNA(VLOOKUP(A46&amp;"Semana "&amp;VALUE(RIGHT(F46,2)-1),T_Cruzada!$A$2:$F$1453,4,FALSE),""),"")</f>
        <v>0</v>
      </c>
      <c r="J46" s="7">
        <f>IF(F46&lt;&gt;"",_xlfn.IFNA(VLOOKUP(A46&amp;F46,T_Cruzada!$A$2:$F$1453,4,FALSE),""),"")</f>
        <v>0</v>
      </c>
      <c r="K46" s="7">
        <f>_xlfn.IFNA(VLOOKUP(A46&amp;F46,T_Cruzada!$A$2:$F$1453,5,FALSE),"")</f>
        <v>0</v>
      </c>
      <c r="L46" s="7">
        <f>IF(F46&lt;&gt;"",_xlfn.IFNA(VLOOKUP(A46&amp;"Semana "&amp;VALUE(RIGHT(F46,2)+1),T_Cruzada!$A$2:$F$1453,4,FALSE),""),"")</f>
        <v>0</v>
      </c>
      <c r="M46">
        <f>IF(F46&lt;&gt;"",_xlfn.IFNA(VLOOKUP(A46&amp;"Semana "&amp;VALUE(RIGHT(F46,2)+2),T_Cruzada!$A$2:$F$1453,4,FALSE),""),"")</f>
        <v>0</v>
      </c>
      <c r="N46">
        <f>IF(F46&lt;&gt;"",_xlfn.IFNA(VLOOKUP(A46&amp;"Semana "&amp;VALUE(RIGHT(F46,2)+3),T_Cruzada!$A$2:$F$1453,4,FALSE),""),"")</f>
        <v>0</v>
      </c>
    </row>
    <row r="47" spans="1:14" x14ac:dyDescent="0.25">
      <c r="A47" s="19">
        <v>20041</v>
      </c>
      <c r="B47" s="19" t="s">
        <v>54</v>
      </c>
      <c r="C47" s="19" t="s">
        <v>31</v>
      </c>
      <c r="D47" s="19" t="s">
        <v>114</v>
      </c>
      <c r="E47" s="20">
        <v>43913</v>
      </c>
      <c r="F47" s="7" t="str">
        <f>IF(E47&lt;&gt;"",IF(AND(E47&gt;=VLOOKUP(E47,Semanas!$A$1:$C$33,1),E47&lt;=VLOOKUP(E47,Semanas!$A$1:$C$33,2)),VLOOKUP(E47,Semanas!$A$1:$C$33,3),""),"")</f>
        <v>Semana 13</v>
      </c>
      <c r="G47" s="7">
        <f>IF(F47&lt;&gt;"",_xlfn.IFNA(VLOOKUP(A47&amp;"Semana "&amp;VALUE(RIGHT(F47,2)-3),T_Cruzada!$A$2:$F$1453,4,FALSE),""),"")</f>
        <v>0</v>
      </c>
      <c r="H47">
        <f>IF(F47&lt;&gt;"",_xlfn.IFNA(VLOOKUP(A47&amp;"Semana "&amp;VALUE(RIGHT(F47,2)-2),T_Cruzada!$A$2:$F$1453,4,FALSE),""),"")</f>
        <v>0</v>
      </c>
      <c r="I47" s="7">
        <f>IF(F47&lt;&gt;"",_xlfn.IFNA(VLOOKUP(A47&amp;"Semana "&amp;VALUE(RIGHT(F47,2)-1),T_Cruzada!$A$2:$F$1453,4,FALSE),""),"")</f>
        <v>0</v>
      </c>
      <c r="J47" s="7">
        <f>IF(F47&lt;&gt;"",_xlfn.IFNA(VLOOKUP(A47&amp;F47,T_Cruzada!$A$2:$F$1453,4,FALSE),""),"")</f>
        <v>0</v>
      </c>
      <c r="K47" s="7">
        <f>_xlfn.IFNA(VLOOKUP(A47&amp;F47,T_Cruzada!$A$2:$F$1453,5,FALSE),"")</f>
        <v>0</v>
      </c>
      <c r="L47" s="7">
        <f>IF(F47&lt;&gt;"",_xlfn.IFNA(VLOOKUP(A47&amp;"Semana "&amp;VALUE(RIGHT(F47,2)+1),T_Cruzada!$A$2:$F$1453,4,FALSE),""),"")</f>
        <v>0</v>
      </c>
      <c r="M47">
        <f>IF(F47&lt;&gt;"",_xlfn.IFNA(VLOOKUP(A47&amp;"Semana "&amp;VALUE(RIGHT(F47,2)+2),T_Cruzada!$A$2:$F$1453,4,FALSE),""),"")</f>
        <v>0</v>
      </c>
      <c r="N47">
        <f>IF(F47&lt;&gt;"",_xlfn.IFNA(VLOOKUP(A47&amp;"Semana "&amp;VALUE(RIGHT(F47,2)+3),T_Cruzada!$A$2:$F$1453,4,FALSE),""),"")</f>
        <v>0</v>
      </c>
    </row>
    <row r="48" spans="1:14" x14ac:dyDescent="0.25">
      <c r="A48">
        <v>20041</v>
      </c>
      <c r="B48" t="s">
        <v>54</v>
      </c>
      <c r="C48" t="s">
        <v>115</v>
      </c>
      <c r="D48" t="s">
        <v>114</v>
      </c>
      <c r="E48" s="1">
        <v>43913</v>
      </c>
      <c r="F48" s="7" t="str">
        <f>IF(E48&lt;&gt;"",IF(AND(E48&gt;=VLOOKUP(E48,Semanas!$A$1:$C$33,1),E48&lt;=VLOOKUP(E48,Semanas!$A$1:$C$33,2)),VLOOKUP(E48,Semanas!$A$1:$C$33,3),""),"")</f>
        <v>Semana 13</v>
      </c>
      <c r="G48" s="7">
        <f>IF(F48&lt;&gt;"",_xlfn.IFNA(VLOOKUP(A48&amp;"Semana "&amp;VALUE(RIGHT(F48,2)-3),T_Cruzada!$A$2:$F$1453,4,FALSE),""),"")</f>
        <v>0</v>
      </c>
      <c r="H48">
        <f>IF(F48&lt;&gt;"",_xlfn.IFNA(VLOOKUP(A48&amp;"Semana "&amp;VALUE(RIGHT(F48,2)-2),T_Cruzada!$A$2:$F$1453,4,FALSE),""),"")</f>
        <v>0</v>
      </c>
      <c r="I48" s="7">
        <f>IF(F48&lt;&gt;"",_xlfn.IFNA(VLOOKUP(A48&amp;"Semana "&amp;VALUE(RIGHT(F48,2)-1),T_Cruzada!$A$2:$F$1453,4,FALSE),""),"")</f>
        <v>0</v>
      </c>
      <c r="J48" s="7">
        <f>IF(F48&lt;&gt;"",_xlfn.IFNA(VLOOKUP(A48&amp;F48,T_Cruzada!$A$2:$F$1453,4,FALSE),""),"")</f>
        <v>0</v>
      </c>
      <c r="K48" s="7">
        <f>_xlfn.IFNA(VLOOKUP(A48&amp;F48,T_Cruzada!$A$2:$F$1453,5,FALSE),"")</f>
        <v>0</v>
      </c>
      <c r="L48" s="7">
        <f>IF(F48&lt;&gt;"",_xlfn.IFNA(VLOOKUP(A48&amp;"Semana "&amp;VALUE(RIGHT(F48,2)+1),T_Cruzada!$A$2:$F$1453,4,FALSE),""),"")</f>
        <v>0</v>
      </c>
      <c r="M48">
        <f>IF(F48&lt;&gt;"",_xlfn.IFNA(VLOOKUP(A48&amp;"Semana "&amp;VALUE(RIGHT(F48,2)+2),T_Cruzada!$A$2:$F$1453,4,FALSE),""),"")</f>
        <v>0</v>
      </c>
      <c r="N48">
        <f>IF(F48&lt;&gt;"",_xlfn.IFNA(VLOOKUP(A48&amp;"Semana "&amp;VALUE(RIGHT(F48,2)+3),T_Cruzada!$A$2:$F$1453,4,FALSE),""),"")</f>
        <v>0</v>
      </c>
    </row>
    <row r="49" spans="1:14" x14ac:dyDescent="0.25">
      <c r="A49" s="19">
        <v>20041</v>
      </c>
      <c r="B49" s="19" t="s">
        <v>54</v>
      </c>
      <c r="C49" s="19" t="s">
        <v>33</v>
      </c>
      <c r="D49" s="19" t="s">
        <v>114</v>
      </c>
      <c r="E49" s="20">
        <v>43910</v>
      </c>
      <c r="F49" s="7" t="str">
        <f>IF(E49&lt;&gt;"",IF(AND(E49&gt;=VLOOKUP(E49,Semanas!$A$1:$C$33,1),E49&lt;=VLOOKUP(E49,Semanas!$A$1:$C$33,2)),VLOOKUP(E49,Semanas!$A$1:$C$33,3),""),"")</f>
        <v>Semana 12</v>
      </c>
      <c r="G49" s="7">
        <f>IF(F49&lt;&gt;"",_xlfn.IFNA(VLOOKUP(A49&amp;"Semana "&amp;VALUE(RIGHT(F49,2)-3),T_Cruzada!$A$2:$F$1453,4,FALSE),""),"")</f>
        <v>0</v>
      </c>
      <c r="H49">
        <f>IF(F49&lt;&gt;"",_xlfn.IFNA(VLOOKUP(A49&amp;"Semana "&amp;VALUE(RIGHT(F49,2)-2),T_Cruzada!$A$2:$F$1453,4,FALSE),""),"")</f>
        <v>0</v>
      </c>
      <c r="I49" s="7">
        <f>IF(F49&lt;&gt;"",_xlfn.IFNA(VLOOKUP(A49&amp;"Semana "&amp;VALUE(RIGHT(F49,2)-1),T_Cruzada!$A$2:$F$1453,4,FALSE),""),"")</f>
        <v>0</v>
      </c>
      <c r="J49" s="7">
        <f>IF(F49&lt;&gt;"",_xlfn.IFNA(VLOOKUP(A49&amp;F49,T_Cruzada!$A$2:$F$1453,4,FALSE),""),"")</f>
        <v>0</v>
      </c>
      <c r="K49" s="7">
        <f>_xlfn.IFNA(VLOOKUP(A49&amp;F49,T_Cruzada!$A$2:$F$1453,5,FALSE),"")</f>
        <v>0</v>
      </c>
      <c r="L49" s="7">
        <f>IF(F49&lt;&gt;"",_xlfn.IFNA(VLOOKUP(A49&amp;"Semana "&amp;VALUE(RIGHT(F49,2)+1),T_Cruzada!$A$2:$F$1453,4,FALSE),""),"")</f>
        <v>0</v>
      </c>
      <c r="M49">
        <f>IF(F49&lt;&gt;"",_xlfn.IFNA(VLOOKUP(A49&amp;"Semana "&amp;VALUE(RIGHT(F49,2)+2),T_Cruzada!$A$2:$F$1453,4,FALSE),""),"")</f>
        <v>0</v>
      </c>
      <c r="N49">
        <f>IF(F49&lt;&gt;"",_xlfn.IFNA(VLOOKUP(A49&amp;"Semana "&amp;VALUE(RIGHT(F49,2)+3),T_Cruzada!$A$2:$F$1453,4,FALSE),""),"")</f>
        <v>0</v>
      </c>
    </row>
    <row r="50" spans="1:14" x14ac:dyDescent="0.25">
      <c r="A50">
        <v>20041</v>
      </c>
      <c r="B50" t="s">
        <v>54</v>
      </c>
      <c r="C50" t="s">
        <v>34</v>
      </c>
      <c r="D50" t="s">
        <v>114</v>
      </c>
      <c r="E50" s="1">
        <v>43942</v>
      </c>
      <c r="F50" s="7" t="str">
        <f>IF(E50&lt;&gt;"",IF(AND(E50&gt;=VLOOKUP(E50,Semanas!$A$1:$C$33,1),E50&lt;=VLOOKUP(E50,Semanas!$A$1:$C$33,2)),VLOOKUP(E50,Semanas!$A$1:$C$33,3),""),"")</f>
        <v>Semana 17</v>
      </c>
      <c r="G50" s="7">
        <f>IF(F50&lt;&gt;"",_xlfn.IFNA(VLOOKUP(A50&amp;"Semana "&amp;VALUE(RIGHT(F50,2)-3),T_Cruzada!$A$2:$F$1453,4,FALSE),""),"")</f>
        <v>0</v>
      </c>
      <c r="H50">
        <f>IF(F50&lt;&gt;"",_xlfn.IFNA(VLOOKUP(A50&amp;"Semana "&amp;VALUE(RIGHT(F50,2)-2),T_Cruzada!$A$2:$F$1453,4,FALSE),""),"")</f>
        <v>0</v>
      </c>
      <c r="I50" s="7">
        <f>IF(F50&lt;&gt;"",_xlfn.IFNA(VLOOKUP(A50&amp;"Semana "&amp;VALUE(RIGHT(F50,2)-1),T_Cruzada!$A$2:$F$1453,4,FALSE),""),"")</f>
        <v>0</v>
      </c>
      <c r="J50" s="7">
        <f>IF(F50&lt;&gt;"",_xlfn.IFNA(VLOOKUP(A50&amp;F50,T_Cruzada!$A$2:$F$1453,4,FALSE),""),"")</f>
        <v>0</v>
      </c>
      <c r="K50" s="7">
        <f>_xlfn.IFNA(VLOOKUP(A50&amp;F50,T_Cruzada!$A$2:$F$1453,5,FALSE),"")</f>
        <v>0</v>
      </c>
      <c r="L50" s="7">
        <f>IF(F50&lt;&gt;"",_xlfn.IFNA(VLOOKUP(A50&amp;"Semana "&amp;VALUE(RIGHT(F50,2)+1),T_Cruzada!$A$2:$F$1453,4,FALSE),""),"")</f>
        <v>0</v>
      </c>
      <c r="M50">
        <f>IF(F50&lt;&gt;"",_xlfn.IFNA(VLOOKUP(A50&amp;"Semana "&amp;VALUE(RIGHT(F50,2)+2),T_Cruzada!$A$2:$F$1453,4,FALSE),""),"")</f>
        <v>1</v>
      </c>
      <c r="N50">
        <f>IF(F50&lt;&gt;"",_xlfn.IFNA(VLOOKUP(A50&amp;"Semana "&amp;VALUE(RIGHT(F50,2)+3),T_Cruzada!$A$2:$F$1453,4,FALSE),""),"")</f>
        <v>4</v>
      </c>
    </row>
    <row r="51" spans="1:14" x14ac:dyDescent="0.25">
      <c r="A51" s="19">
        <v>20041</v>
      </c>
      <c r="B51" s="19" t="s">
        <v>54</v>
      </c>
      <c r="C51" s="19" t="s">
        <v>118</v>
      </c>
      <c r="D51" s="19" t="s">
        <v>114</v>
      </c>
      <c r="E51" s="20">
        <v>43922</v>
      </c>
      <c r="F51" s="7" t="str">
        <f>IF(E51&lt;&gt;"",IF(AND(E51&gt;=VLOOKUP(E51,Semanas!$A$1:$C$33,1),E51&lt;=VLOOKUP(E51,Semanas!$A$1:$C$33,2)),VLOOKUP(E51,Semanas!$A$1:$C$33,3),""),"")</f>
        <v>Semana 14</v>
      </c>
      <c r="G51" s="7">
        <f>IF(F51&lt;&gt;"",_xlfn.IFNA(VLOOKUP(A51&amp;"Semana "&amp;VALUE(RIGHT(F51,2)-3),T_Cruzada!$A$2:$F$1453,4,FALSE),""),"")</f>
        <v>0</v>
      </c>
      <c r="H51">
        <f>IF(F51&lt;&gt;"",_xlfn.IFNA(VLOOKUP(A51&amp;"Semana "&amp;VALUE(RIGHT(F51,2)-2),T_Cruzada!$A$2:$F$1453,4,FALSE),""),"")</f>
        <v>0</v>
      </c>
      <c r="I51" s="7">
        <f>IF(F51&lt;&gt;"",_xlfn.IFNA(VLOOKUP(A51&amp;"Semana "&amp;VALUE(RIGHT(F51,2)-1),T_Cruzada!$A$2:$F$1453,4,FALSE),""),"")</f>
        <v>0</v>
      </c>
      <c r="J51" s="7">
        <f>IF(F51&lt;&gt;"",_xlfn.IFNA(VLOOKUP(A51&amp;F51,T_Cruzada!$A$2:$F$1453,4,FALSE),""),"")</f>
        <v>0</v>
      </c>
      <c r="K51" s="7">
        <f>_xlfn.IFNA(VLOOKUP(A51&amp;F51,T_Cruzada!$A$2:$F$1453,5,FALSE),"")</f>
        <v>0</v>
      </c>
      <c r="L51" s="7">
        <f>IF(F51&lt;&gt;"",_xlfn.IFNA(VLOOKUP(A51&amp;"Semana "&amp;VALUE(RIGHT(F51,2)+1),T_Cruzada!$A$2:$F$1453,4,FALSE),""),"")</f>
        <v>0</v>
      </c>
      <c r="M51">
        <f>IF(F51&lt;&gt;"",_xlfn.IFNA(VLOOKUP(A51&amp;"Semana "&amp;VALUE(RIGHT(F51,2)+2),T_Cruzada!$A$2:$F$1453,4,FALSE),""),"")</f>
        <v>0</v>
      </c>
      <c r="N51">
        <f>IF(F51&lt;&gt;"",_xlfn.IFNA(VLOOKUP(A51&amp;"Semana "&amp;VALUE(RIGHT(F51,2)+3),T_Cruzada!$A$2:$F$1453,4,FALSE),""),"")</f>
        <v>0</v>
      </c>
    </row>
    <row r="52" spans="1:14" x14ac:dyDescent="0.25">
      <c r="A52">
        <v>20041</v>
      </c>
      <c r="B52" t="s">
        <v>54</v>
      </c>
      <c r="C52" t="s">
        <v>119</v>
      </c>
      <c r="D52" t="s">
        <v>114</v>
      </c>
      <c r="E52" s="1">
        <v>43970</v>
      </c>
      <c r="F52" s="7" t="str">
        <f>IF(E52&lt;&gt;"",IF(AND(E52&gt;=VLOOKUP(E52,Semanas!$A$1:$C$33,1),E52&lt;=VLOOKUP(E52,Semanas!$A$1:$C$33,2)),VLOOKUP(E52,Semanas!$A$1:$C$33,3),""),"")</f>
        <v>Semana 21</v>
      </c>
      <c r="G52" s="7">
        <f>IF(F52&lt;&gt;"",_xlfn.IFNA(VLOOKUP(A52&amp;"Semana "&amp;VALUE(RIGHT(F52,2)-3),T_Cruzada!$A$2:$F$1453,4,FALSE),""),"")</f>
        <v>0</v>
      </c>
      <c r="H52">
        <f>IF(F52&lt;&gt;"",_xlfn.IFNA(VLOOKUP(A52&amp;"Semana "&amp;VALUE(RIGHT(F52,2)-2),T_Cruzada!$A$2:$F$1453,4,FALSE),""),"")</f>
        <v>1</v>
      </c>
      <c r="I52" s="7">
        <f>IF(F52&lt;&gt;"",_xlfn.IFNA(VLOOKUP(A52&amp;"Semana "&amp;VALUE(RIGHT(F52,2)-1),T_Cruzada!$A$2:$F$1453,4,FALSE),""),"")</f>
        <v>4</v>
      </c>
      <c r="J52" s="7">
        <f>IF(F52&lt;&gt;"",_xlfn.IFNA(VLOOKUP(A52&amp;F52,T_Cruzada!$A$2:$F$1453,4,FALSE),""),"")</f>
        <v>8</v>
      </c>
      <c r="K52" s="7">
        <f>_xlfn.IFNA(VLOOKUP(A52&amp;F52,T_Cruzada!$A$2:$F$1453,5,FALSE),"")</f>
        <v>4</v>
      </c>
      <c r="L52" s="7">
        <f>IF(F52&lt;&gt;"",_xlfn.IFNA(VLOOKUP(A52&amp;"Semana "&amp;VALUE(RIGHT(F52,2)+1),T_Cruzada!$A$2:$F$1453,4,FALSE),""),"")</f>
        <v>10</v>
      </c>
      <c r="M52">
        <f>IF(F52&lt;&gt;"",_xlfn.IFNA(VLOOKUP(A52&amp;"Semana "&amp;VALUE(RIGHT(F52,2)+2),T_Cruzada!$A$2:$F$1453,4,FALSE),""),"")</f>
        <v>12</v>
      </c>
      <c r="N52">
        <f>IF(F52&lt;&gt;"",_xlfn.IFNA(VLOOKUP(A52&amp;"Semana "&amp;VALUE(RIGHT(F52,2)+3),T_Cruzada!$A$2:$F$1453,4,FALSE),""),"")</f>
        <v>22</v>
      </c>
    </row>
    <row r="53" spans="1:14" x14ac:dyDescent="0.25">
      <c r="A53" s="19">
        <v>20041</v>
      </c>
      <c r="B53" s="19" t="s">
        <v>54</v>
      </c>
      <c r="C53" s="19" t="s">
        <v>120</v>
      </c>
      <c r="D53" s="19" t="s">
        <v>114</v>
      </c>
      <c r="E53" s="20">
        <v>43936</v>
      </c>
      <c r="F53" s="7" t="str">
        <f>IF(E53&lt;&gt;"",IF(AND(E53&gt;=VLOOKUP(E53,Semanas!$A$1:$C$33,1),E53&lt;=VLOOKUP(E53,Semanas!$A$1:$C$33,2)),VLOOKUP(E53,Semanas!$A$1:$C$33,3),""),"")</f>
        <v>Semana 16</v>
      </c>
      <c r="G53" s="7">
        <f>IF(F53&lt;&gt;"",_xlfn.IFNA(VLOOKUP(A53&amp;"Semana "&amp;VALUE(RIGHT(F53,2)-3),T_Cruzada!$A$2:$F$1453,4,FALSE),""),"")</f>
        <v>0</v>
      </c>
      <c r="H53">
        <f>IF(F53&lt;&gt;"",_xlfn.IFNA(VLOOKUP(A53&amp;"Semana "&amp;VALUE(RIGHT(F53,2)-2),T_Cruzada!$A$2:$F$1453,4,FALSE),""),"")</f>
        <v>0</v>
      </c>
      <c r="I53" s="7">
        <f>IF(F53&lt;&gt;"",_xlfn.IFNA(VLOOKUP(A53&amp;"Semana "&amp;VALUE(RIGHT(F53,2)-1),T_Cruzada!$A$2:$F$1453,4,FALSE),""),"")</f>
        <v>0</v>
      </c>
      <c r="J53" s="7">
        <f>IF(F53&lt;&gt;"",_xlfn.IFNA(VLOOKUP(A53&amp;F53,T_Cruzada!$A$2:$F$1453,4,FALSE),""),"")</f>
        <v>0</v>
      </c>
      <c r="K53" s="7">
        <f>_xlfn.IFNA(VLOOKUP(A53&amp;F53,T_Cruzada!$A$2:$F$1453,5,FALSE),"")</f>
        <v>0</v>
      </c>
      <c r="L53" s="7">
        <f>IF(F53&lt;&gt;"",_xlfn.IFNA(VLOOKUP(A53&amp;"Semana "&amp;VALUE(RIGHT(F53,2)+1),T_Cruzada!$A$2:$F$1453,4,FALSE),""),"")</f>
        <v>0</v>
      </c>
      <c r="M53">
        <f>IF(F53&lt;&gt;"",_xlfn.IFNA(VLOOKUP(A53&amp;"Semana "&amp;VALUE(RIGHT(F53,2)+2),T_Cruzada!$A$2:$F$1453,4,FALSE),""),"")</f>
        <v>0</v>
      </c>
      <c r="N53">
        <f>IF(F53&lt;&gt;"",_xlfn.IFNA(VLOOKUP(A53&amp;"Semana "&amp;VALUE(RIGHT(F53,2)+3),T_Cruzada!$A$2:$F$1453,4,FALSE),""),"")</f>
        <v>1</v>
      </c>
    </row>
    <row r="54" spans="1:14" x14ac:dyDescent="0.25">
      <c r="A54">
        <v>20041</v>
      </c>
      <c r="B54" t="s">
        <v>54</v>
      </c>
      <c r="C54" t="s">
        <v>191</v>
      </c>
      <c r="D54" t="s">
        <v>114</v>
      </c>
      <c r="E54" s="1">
        <v>43936</v>
      </c>
      <c r="F54" s="7" t="str">
        <f>IF(E54&lt;&gt;"",IF(AND(E54&gt;=VLOOKUP(E54,Semanas!$A$1:$C$33,1),E54&lt;=VLOOKUP(E54,Semanas!$A$1:$C$33,2)),VLOOKUP(E54,Semanas!$A$1:$C$33,3),""),"")</f>
        <v>Semana 16</v>
      </c>
      <c r="G54" s="7">
        <f>IF(F54&lt;&gt;"",_xlfn.IFNA(VLOOKUP(A54&amp;"Semana "&amp;VALUE(RIGHT(F54,2)-3),T_Cruzada!$A$2:$F$1453,4,FALSE),""),"")</f>
        <v>0</v>
      </c>
      <c r="H54">
        <f>IF(F54&lt;&gt;"",_xlfn.IFNA(VLOOKUP(A54&amp;"Semana "&amp;VALUE(RIGHT(F54,2)-2),T_Cruzada!$A$2:$F$1453,4,FALSE),""),"")</f>
        <v>0</v>
      </c>
      <c r="I54" s="7">
        <f>IF(F54&lt;&gt;"",_xlfn.IFNA(VLOOKUP(A54&amp;"Semana "&amp;VALUE(RIGHT(F54,2)-1),T_Cruzada!$A$2:$F$1453,4,FALSE),""),"")</f>
        <v>0</v>
      </c>
      <c r="J54" s="7">
        <f>IF(F54&lt;&gt;"",_xlfn.IFNA(VLOOKUP(A54&amp;F54,T_Cruzada!$A$2:$F$1453,4,FALSE),""),"")</f>
        <v>0</v>
      </c>
      <c r="K54" s="7">
        <f>_xlfn.IFNA(VLOOKUP(A54&amp;F54,T_Cruzada!$A$2:$F$1453,5,FALSE),"")</f>
        <v>0</v>
      </c>
      <c r="L54" s="7">
        <f>IF(F54&lt;&gt;"",_xlfn.IFNA(VLOOKUP(A54&amp;"Semana "&amp;VALUE(RIGHT(F54,2)+1),T_Cruzada!$A$2:$F$1453,4,FALSE),""),"")</f>
        <v>0</v>
      </c>
      <c r="M54">
        <f>IF(F54&lt;&gt;"",_xlfn.IFNA(VLOOKUP(A54&amp;"Semana "&amp;VALUE(RIGHT(F54,2)+2),T_Cruzada!$A$2:$F$1453,4,FALSE),""),"")</f>
        <v>0</v>
      </c>
      <c r="N54">
        <f>IF(F54&lt;&gt;"",_xlfn.IFNA(VLOOKUP(A54&amp;"Semana "&amp;VALUE(RIGHT(F54,2)+3),T_Cruzada!$A$2:$F$1453,4,FALSE),""),"")</f>
        <v>1</v>
      </c>
    </row>
    <row r="55" spans="1:14" x14ac:dyDescent="0.25">
      <c r="A55" s="19">
        <v>20041</v>
      </c>
      <c r="B55" s="19" t="s">
        <v>54</v>
      </c>
      <c r="C55" s="19" t="s">
        <v>122</v>
      </c>
      <c r="D55" s="19" t="s">
        <v>116</v>
      </c>
      <c r="E55" s="20"/>
      <c r="F55" s="7" t="str">
        <f>IF(E55&lt;&gt;"",IF(AND(E55&gt;=VLOOKUP(E55,Semanas!$A$1:$C$33,1),E55&lt;=VLOOKUP(E55,Semanas!$A$1:$C$33,2)),VLOOKUP(E55,Semanas!$A$1:$C$33,3),""),"")</f>
        <v/>
      </c>
      <c r="G55" s="7" t="str">
        <f>IF(F55&lt;&gt;"",_xlfn.IFNA(VLOOKUP(A55&amp;"Semana "&amp;VALUE(RIGHT(F55,2)-3),T_Cruzada!$A$2:$F$1453,4,FALSE),""),"")</f>
        <v/>
      </c>
      <c r="H55" t="str">
        <f>IF(F55&lt;&gt;"",_xlfn.IFNA(VLOOKUP(A55&amp;"Semana "&amp;VALUE(RIGHT(F55,2)-2),T_Cruzada!$A$2:$F$1453,4,FALSE),""),"")</f>
        <v/>
      </c>
      <c r="I55" s="7" t="str">
        <f>IF(F55&lt;&gt;"",_xlfn.IFNA(VLOOKUP(A55&amp;"Semana "&amp;VALUE(RIGHT(F55,2)-1),T_Cruzada!$A$2:$F$1453,4,FALSE),""),"")</f>
        <v/>
      </c>
      <c r="J55" s="7" t="str">
        <f>IF(F55&lt;&gt;"",_xlfn.IFNA(VLOOKUP(A55&amp;F55,T_Cruzada!$A$2:$F$1453,4,FALSE),""),"")</f>
        <v/>
      </c>
      <c r="K55" s="7" t="str">
        <f>_xlfn.IFNA(VLOOKUP(A55&amp;F55,T_Cruzada!$A$2:$F$1453,5,FALSE),"")</f>
        <v/>
      </c>
      <c r="L55" s="7" t="str">
        <f>IF(F55&lt;&gt;"",_xlfn.IFNA(VLOOKUP(A55&amp;"Semana "&amp;VALUE(RIGHT(F55,2)+1),T_Cruzada!$A$2:$F$1453,4,FALSE),""),"")</f>
        <v/>
      </c>
      <c r="M55" t="str">
        <f>IF(F55&lt;&gt;"",_xlfn.IFNA(VLOOKUP(A55&amp;"Semana "&amp;VALUE(RIGHT(F55,2)+2),T_Cruzada!$A$2:$F$1453,4,FALSE),""),"")</f>
        <v/>
      </c>
      <c r="N55" t="str">
        <f>IF(F55&lt;&gt;"",_xlfn.IFNA(VLOOKUP(A55&amp;"Semana "&amp;VALUE(RIGHT(F55,2)+3),T_Cruzada!$A$2:$F$1453,4,FALSE),""),"")</f>
        <v/>
      </c>
    </row>
    <row r="56" spans="1:14" x14ac:dyDescent="0.25">
      <c r="A56">
        <v>20041</v>
      </c>
      <c r="B56" t="s">
        <v>54</v>
      </c>
      <c r="C56" t="s">
        <v>123</v>
      </c>
      <c r="D56" t="s">
        <v>116</v>
      </c>
      <c r="E56" s="1"/>
      <c r="F56" s="7" t="str">
        <f>IF(E56&lt;&gt;"",IF(AND(E56&gt;=VLOOKUP(E56,Semanas!$A$1:$C$33,1),E56&lt;=VLOOKUP(E56,Semanas!$A$1:$C$33,2)),VLOOKUP(E56,Semanas!$A$1:$C$33,3),""),"")</f>
        <v/>
      </c>
      <c r="G56" s="7" t="str">
        <f>IF(F56&lt;&gt;"",_xlfn.IFNA(VLOOKUP(A56&amp;"Semana "&amp;VALUE(RIGHT(F56,2)-3),T_Cruzada!$A$2:$F$1453,4,FALSE),""),"")</f>
        <v/>
      </c>
      <c r="H56" t="str">
        <f>IF(F56&lt;&gt;"",_xlfn.IFNA(VLOOKUP(A56&amp;"Semana "&amp;VALUE(RIGHT(F56,2)-2),T_Cruzada!$A$2:$F$1453,4,FALSE),""),"")</f>
        <v/>
      </c>
      <c r="I56" s="7" t="str">
        <f>IF(F56&lt;&gt;"",_xlfn.IFNA(VLOOKUP(A56&amp;"Semana "&amp;VALUE(RIGHT(F56,2)-1),T_Cruzada!$A$2:$F$1453,4,FALSE),""),"")</f>
        <v/>
      </c>
      <c r="J56" s="7" t="str">
        <f>IF(F56&lt;&gt;"",_xlfn.IFNA(VLOOKUP(A56&amp;F56,T_Cruzada!$A$2:$F$1453,4,FALSE),""),"")</f>
        <v/>
      </c>
      <c r="K56" s="7" t="str">
        <f>_xlfn.IFNA(VLOOKUP(A56&amp;F56,T_Cruzada!$A$2:$F$1453,5,FALSE),"")</f>
        <v/>
      </c>
      <c r="L56" s="7" t="str">
        <f>IF(F56&lt;&gt;"",_xlfn.IFNA(VLOOKUP(A56&amp;"Semana "&amp;VALUE(RIGHT(F56,2)+1),T_Cruzada!$A$2:$F$1453,4,FALSE),""),"")</f>
        <v/>
      </c>
      <c r="M56" t="str">
        <f>IF(F56&lt;&gt;"",_xlfn.IFNA(VLOOKUP(A56&amp;"Semana "&amp;VALUE(RIGHT(F56,2)+2),T_Cruzada!$A$2:$F$1453,4,FALSE),""),"")</f>
        <v/>
      </c>
      <c r="N56" t="str">
        <f>IF(F56&lt;&gt;"",_xlfn.IFNA(VLOOKUP(A56&amp;"Semana "&amp;VALUE(RIGHT(F56,2)+3),T_Cruzada!$A$2:$F$1453,4,FALSE),""),"")</f>
        <v/>
      </c>
    </row>
    <row r="57" spans="1:14" x14ac:dyDescent="0.25">
      <c r="A57">
        <v>20058</v>
      </c>
      <c r="B57" t="s">
        <v>55</v>
      </c>
      <c r="C57" t="s">
        <v>30</v>
      </c>
      <c r="D57" t="s">
        <v>114</v>
      </c>
      <c r="E57" s="1">
        <v>43913</v>
      </c>
      <c r="F57" s="7" t="str">
        <f>IF(E57&lt;&gt;"",IF(AND(E57&gt;=VLOOKUP(E57,Semanas!$A$1:$C$33,1),E57&lt;=VLOOKUP(E57,Semanas!$A$1:$C$33,2)),VLOOKUP(E57,Semanas!$A$1:$C$33,3),""),"")</f>
        <v>Semana 13</v>
      </c>
      <c r="G57" s="7">
        <f>IF(F57&lt;&gt;"",_xlfn.IFNA(VLOOKUP(A57&amp;"Semana "&amp;VALUE(RIGHT(F57,2)-3),T_Cruzada!$A$2:$F$1453,4,FALSE),""),"")</f>
        <v>0</v>
      </c>
      <c r="H57">
        <f>IF(F57&lt;&gt;"",_xlfn.IFNA(VLOOKUP(A57&amp;"Semana "&amp;VALUE(RIGHT(F57,2)-2),T_Cruzada!$A$2:$F$1453,4,FALSE),""),"")</f>
        <v>0</v>
      </c>
      <c r="I57" s="7">
        <f>IF(F57&lt;&gt;"",_xlfn.IFNA(VLOOKUP(A57&amp;"Semana "&amp;VALUE(RIGHT(F57,2)-1),T_Cruzada!$A$2:$F$1453,4,FALSE),""),"")</f>
        <v>0</v>
      </c>
      <c r="J57" s="7">
        <f>IF(F57&lt;&gt;"",_xlfn.IFNA(VLOOKUP(A57&amp;F57,T_Cruzada!$A$2:$F$1453,4,FALSE),""),"")</f>
        <v>0</v>
      </c>
      <c r="K57" s="7">
        <f>_xlfn.IFNA(VLOOKUP(A57&amp;F57,T_Cruzada!$A$2:$F$1453,5,FALSE),"")</f>
        <v>0</v>
      </c>
      <c r="L57" s="7">
        <f>IF(F57&lt;&gt;"",_xlfn.IFNA(VLOOKUP(A57&amp;"Semana "&amp;VALUE(RIGHT(F57,2)+1),T_Cruzada!$A$2:$F$1453,4,FALSE),""),"")</f>
        <v>0</v>
      </c>
      <c r="M57">
        <f>IF(F57&lt;&gt;"",_xlfn.IFNA(VLOOKUP(A57&amp;"Semana "&amp;VALUE(RIGHT(F57,2)+2),T_Cruzada!$A$2:$F$1453,4,FALSE),""),"")</f>
        <v>0</v>
      </c>
      <c r="N57">
        <f>IF(F57&lt;&gt;"",_xlfn.IFNA(VLOOKUP(A57&amp;"Semana "&amp;VALUE(RIGHT(F57,2)+3),T_Cruzada!$A$2:$F$1453,4,FALSE),""),"")</f>
        <v>0</v>
      </c>
    </row>
    <row r="58" spans="1:14" x14ac:dyDescent="0.25">
      <c r="A58" s="19">
        <v>20058</v>
      </c>
      <c r="B58" s="19" t="s">
        <v>55</v>
      </c>
      <c r="C58" s="19" t="s">
        <v>31</v>
      </c>
      <c r="D58" s="19" t="s">
        <v>114</v>
      </c>
      <c r="E58" s="20">
        <v>43913</v>
      </c>
      <c r="F58" s="7" t="str">
        <f>IF(E58&lt;&gt;"",IF(AND(E58&gt;=VLOOKUP(E58,Semanas!$A$1:$C$33,1),E58&lt;=VLOOKUP(E58,Semanas!$A$1:$C$33,2)),VLOOKUP(E58,Semanas!$A$1:$C$33,3),""),"")</f>
        <v>Semana 13</v>
      </c>
      <c r="G58" s="7">
        <f>IF(F58&lt;&gt;"",_xlfn.IFNA(VLOOKUP(A58&amp;"Semana "&amp;VALUE(RIGHT(F58,2)-3),T_Cruzada!$A$2:$F$1453,4,FALSE),""),"")</f>
        <v>0</v>
      </c>
      <c r="H58">
        <f>IF(F58&lt;&gt;"",_xlfn.IFNA(VLOOKUP(A58&amp;"Semana "&amp;VALUE(RIGHT(F58,2)-2),T_Cruzada!$A$2:$F$1453,4,FALSE),""),"")</f>
        <v>0</v>
      </c>
      <c r="I58" s="7">
        <f>IF(F58&lt;&gt;"",_xlfn.IFNA(VLOOKUP(A58&amp;"Semana "&amp;VALUE(RIGHT(F58,2)-1),T_Cruzada!$A$2:$F$1453,4,FALSE),""),"")</f>
        <v>0</v>
      </c>
      <c r="J58" s="7">
        <f>IF(F58&lt;&gt;"",_xlfn.IFNA(VLOOKUP(A58&amp;F58,T_Cruzada!$A$2:$F$1453,4,FALSE),""),"")</f>
        <v>0</v>
      </c>
      <c r="K58" s="7">
        <f>_xlfn.IFNA(VLOOKUP(A58&amp;F58,T_Cruzada!$A$2:$F$1453,5,FALSE),"")</f>
        <v>0</v>
      </c>
      <c r="L58" s="7">
        <f>IF(F58&lt;&gt;"",_xlfn.IFNA(VLOOKUP(A58&amp;"Semana "&amp;VALUE(RIGHT(F58,2)+1),T_Cruzada!$A$2:$F$1453,4,FALSE),""),"")</f>
        <v>0</v>
      </c>
      <c r="M58">
        <f>IF(F58&lt;&gt;"",_xlfn.IFNA(VLOOKUP(A58&amp;"Semana "&amp;VALUE(RIGHT(F58,2)+2),T_Cruzada!$A$2:$F$1453,4,FALSE),""),"")</f>
        <v>0</v>
      </c>
      <c r="N58">
        <f>IF(F58&lt;&gt;"",_xlfn.IFNA(VLOOKUP(A58&amp;"Semana "&amp;VALUE(RIGHT(F58,2)+3),T_Cruzada!$A$2:$F$1453,4,FALSE),""),"")</f>
        <v>0</v>
      </c>
    </row>
    <row r="59" spans="1:14" x14ac:dyDescent="0.25">
      <c r="A59">
        <v>20058</v>
      </c>
      <c r="B59" t="s">
        <v>55</v>
      </c>
      <c r="C59" t="s">
        <v>115</v>
      </c>
      <c r="D59" t="s">
        <v>114</v>
      </c>
      <c r="E59" s="1">
        <v>43913</v>
      </c>
      <c r="F59" s="7" t="str">
        <f>IF(E59&lt;&gt;"",IF(AND(E59&gt;=VLOOKUP(E59,Semanas!$A$1:$C$33,1),E59&lt;=VLOOKUP(E59,Semanas!$A$1:$C$33,2)),VLOOKUP(E59,Semanas!$A$1:$C$33,3),""),"")</f>
        <v>Semana 13</v>
      </c>
      <c r="G59" s="7">
        <f>IF(F59&lt;&gt;"",_xlfn.IFNA(VLOOKUP(A59&amp;"Semana "&amp;VALUE(RIGHT(F59,2)-3),T_Cruzada!$A$2:$F$1453,4,FALSE),""),"")</f>
        <v>0</v>
      </c>
      <c r="H59">
        <f>IF(F59&lt;&gt;"",_xlfn.IFNA(VLOOKUP(A59&amp;"Semana "&amp;VALUE(RIGHT(F59,2)-2),T_Cruzada!$A$2:$F$1453,4,FALSE),""),"")</f>
        <v>0</v>
      </c>
      <c r="I59" s="7">
        <f>IF(F59&lt;&gt;"",_xlfn.IFNA(VLOOKUP(A59&amp;"Semana "&amp;VALUE(RIGHT(F59,2)-1),T_Cruzada!$A$2:$F$1453,4,FALSE),""),"")</f>
        <v>0</v>
      </c>
      <c r="J59" s="7">
        <f>IF(F59&lt;&gt;"",_xlfn.IFNA(VLOOKUP(A59&amp;F59,T_Cruzada!$A$2:$F$1453,4,FALSE),""),"")</f>
        <v>0</v>
      </c>
      <c r="K59" s="7">
        <f>_xlfn.IFNA(VLOOKUP(A59&amp;F59,T_Cruzada!$A$2:$F$1453,5,FALSE),"")</f>
        <v>0</v>
      </c>
      <c r="L59" s="7">
        <f>IF(F59&lt;&gt;"",_xlfn.IFNA(VLOOKUP(A59&amp;"Semana "&amp;VALUE(RIGHT(F59,2)+1),T_Cruzada!$A$2:$F$1453,4,FALSE),""),"")</f>
        <v>0</v>
      </c>
      <c r="M59">
        <f>IF(F59&lt;&gt;"",_xlfn.IFNA(VLOOKUP(A59&amp;"Semana "&amp;VALUE(RIGHT(F59,2)+2),T_Cruzada!$A$2:$F$1453,4,FALSE),""),"")</f>
        <v>0</v>
      </c>
      <c r="N59">
        <f>IF(F59&lt;&gt;"",_xlfn.IFNA(VLOOKUP(A59&amp;"Semana "&amp;VALUE(RIGHT(F59,2)+3),T_Cruzada!$A$2:$F$1453,4,FALSE),""),"")</f>
        <v>0</v>
      </c>
    </row>
    <row r="60" spans="1:14" x14ac:dyDescent="0.25">
      <c r="A60" s="19">
        <v>20058</v>
      </c>
      <c r="B60" s="19" t="s">
        <v>55</v>
      </c>
      <c r="C60" s="19" t="s">
        <v>33</v>
      </c>
      <c r="D60" s="19" t="s">
        <v>114</v>
      </c>
      <c r="E60" s="20">
        <v>43910</v>
      </c>
      <c r="F60" s="7" t="str">
        <f>IF(E60&lt;&gt;"",IF(AND(E60&gt;=VLOOKUP(E60,Semanas!$A$1:$C$33,1),E60&lt;=VLOOKUP(E60,Semanas!$A$1:$C$33,2)),VLOOKUP(E60,Semanas!$A$1:$C$33,3),""),"")</f>
        <v>Semana 12</v>
      </c>
      <c r="G60" s="7">
        <f>IF(F60&lt;&gt;"",_xlfn.IFNA(VLOOKUP(A60&amp;"Semana "&amp;VALUE(RIGHT(F60,2)-3),T_Cruzada!$A$2:$F$1453,4,FALSE),""),"")</f>
        <v>0</v>
      </c>
      <c r="H60">
        <f>IF(F60&lt;&gt;"",_xlfn.IFNA(VLOOKUP(A60&amp;"Semana "&amp;VALUE(RIGHT(F60,2)-2),T_Cruzada!$A$2:$F$1453,4,FALSE),""),"")</f>
        <v>0</v>
      </c>
      <c r="I60" s="7">
        <f>IF(F60&lt;&gt;"",_xlfn.IFNA(VLOOKUP(A60&amp;"Semana "&amp;VALUE(RIGHT(F60,2)-1),T_Cruzada!$A$2:$F$1453,4,FALSE),""),"")</f>
        <v>0</v>
      </c>
      <c r="J60" s="7">
        <f>IF(F60&lt;&gt;"",_xlfn.IFNA(VLOOKUP(A60&amp;F60,T_Cruzada!$A$2:$F$1453,4,FALSE),""),"")</f>
        <v>0</v>
      </c>
      <c r="K60" s="7">
        <f>_xlfn.IFNA(VLOOKUP(A60&amp;F60,T_Cruzada!$A$2:$F$1453,5,FALSE),"")</f>
        <v>0</v>
      </c>
      <c r="L60" s="7">
        <f>IF(F60&lt;&gt;"",_xlfn.IFNA(VLOOKUP(A60&amp;"Semana "&amp;VALUE(RIGHT(F60,2)+1),T_Cruzada!$A$2:$F$1453,4,FALSE),""),"")</f>
        <v>0</v>
      </c>
      <c r="M60">
        <f>IF(F60&lt;&gt;"",_xlfn.IFNA(VLOOKUP(A60&amp;"Semana "&amp;VALUE(RIGHT(F60,2)+2),T_Cruzada!$A$2:$F$1453,4,FALSE),""),"")</f>
        <v>0</v>
      </c>
      <c r="N60">
        <f>IF(F60&lt;&gt;"",_xlfn.IFNA(VLOOKUP(A60&amp;"Semana "&amp;VALUE(RIGHT(F60,2)+3),T_Cruzada!$A$2:$F$1453,4,FALSE),""),"")</f>
        <v>0</v>
      </c>
    </row>
    <row r="61" spans="1:14" x14ac:dyDescent="0.25">
      <c r="A61">
        <v>20058</v>
      </c>
      <c r="B61" t="s">
        <v>55</v>
      </c>
      <c r="C61" t="s">
        <v>34</v>
      </c>
      <c r="D61" t="s">
        <v>114</v>
      </c>
      <c r="E61" s="1">
        <v>43945</v>
      </c>
      <c r="F61" s="7" t="str">
        <f>IF(E61&lt;&gt;"",IF(AND(E61&gt;=VLOOKUP(E61,Semanas!$A$1:$C$33,1),E61&lt;=VLOOKUP(E61,Semanas!$A$1:$C$33,2)),VLOOKUP(E61,Semanas!$A$1:$C$33,3),""),"")</f>
        <v>Semana 17</v>
      </c>
      <c r="G61" s="7">
        <f>IF(F61&lt;&gt;"",_xlfn.IFNA(VLOOKUP(A61&amp;"Semana "&amp;VALUE(RIGHT(F61,2)-3),T_Cruzada!$A$2:$F$1453,4,FALSE),""),"")</f>
        <v>0</v>
      </c>
      <c r="H61">
        <f>IF(F61&lt;&gt;"",_xlfn.IFNA(VLOOKUP(A61&amp;"Semana "&amp;VALUE(RIGHT(F61,2)-2),T_Cruzada!$A$2:$F$1453,4,FALSE),""),"")</f>
        <v>0</v>
      </c>
      <c r="I61" s="7">
        <f>IF(F61&lt;&gt;"",_xlfn.IFNA(VLOOKUP(A61&amp;"Semana "&amp;VALUE(RIGHT(F61,2)-1),T_Cruzada!$A$2:$F$1453,4,FALSE),""),"")</f>
        <v>0</v>
      </c>
      <c r="J61" s="7">
        <f>IF(F61&lt;&gt;"",_xlfn.IFNA(VLOOKUP(A61&amp;F61,T_Cruzada!$A$2:$F$1453,4,FALSE),""),"")</f>
        <v>0</v>
      </c>
      <c r="K61" s="7">
        <f>_xlfn.IFNA(VLOOKUP(A61&amp;F61,T_Cruzada!$A$2:$F$1453,5,FALSE),"")</f>
        <v>0</v>
      </c>
      <c r="L61" s="7">
        <f>IF(F61&lt;&gt;"",_xlfn.IFNA(VLOOKUP(A61&amp;"Semana "&amp;VALUE(RIGHT(F61,2)+1),T_Cruzada!$A$2:$F$1453,4,FALSE),""),"")</f>
        <v>0</v>
      </c>
      <c r="M61">
        <f>IF(F61&lt;&gt;"",_xlfn.IFNA(VLOOKUP(A61&amp;"Semana "&amp;VALUE(RIGHT(F61,2)+2),T_Cruzada!$A$2:$F$1453,4,FALSE),""),"")</f>
        <v>0</v>
      </c>
      <c r="N61">
        <f>IF(F61&lt;&gt;"",_xlfn.IFNA(VLOOKUP(A61&amp;"Semana "&amp;VALUE(RIGHT(F61,2)+3),T_Cruzada!$A$2:$F$1453,4,FALSE),""),"")</f>
        <v>0</v>
      </c>
    </row>
    <row r="62" spans="1:14" x14ac:dyDescent="0.25">
      <c r="A62" s="19">
        <v>20058</v>
      </c>
      <c r="B62" s="19" t="s">
        <v>55</v>
      </c>
      <c r="C62" s="19" t="s">
        <v>118</v>
      </c>
      <c r="D62" s="19" t="s">
        <v>114</v>
      </c>
      <c r="E62" s="20">
        <v>43945</v>
      </c>
      <c r="F62" s="7" t="str">
        <f>IF(E62&lt;&gt;"",IF(AND(E62&gt;=VLOOKUP(E62,Semanas!$A$1:$C$33,1),E62&lt;=VLOOKUP(E62,Semanas!$A$1:$C$33,2)),VLOOKUP(E62,Semanas!$A$1:$C$33,3),""),"")</f>
        <v>Semana 17</v>
      </c>
      <c r="G62" s="7">
        <f>IF(F62&lt;&gt;"",_xlfn.IFNA(VLOOKUP(A62&amp;"Semana "&amp;VALUE(RIGHT(F62,2)-3),T_Cruzada!$A$2:$F$1453,4,FALSE),""),"")</f>
        <v>0</v>
      </c>
      <c r="H62">
        <f>IF(F62&lt;&gt;"",_xlfn.IFNA(VLOOKUP(A62&amp;"Semana "&amp;VALUE(RIGHT(F62,2)-2),T_Cruzada!$A$2:$F$1453,4,FALSE),""),"")</f>
        <v>0</v>
      </c>
      <c r="I62" s="7">
        <f>IF(F62&lt;&gt;"",_xlfn.IFNA(VLOOKUP(A62&amp;"Semana "&amp;VALUE(RIGHT(F62,2)-1),T_Cruzada!$A$2:$F$1453,4,FALSE),""),"")</f>
        <v>0</v>
      </c>
      <c r="J62" s="7">
        <f>IF(F62&lt;&gt;"",_xlfn.IFNA(VLOOKUP(A62&amp;F62,T_Cruzada!$A$2:$F$1453,4,FALSE),""),"")</f>
        <v>0</v>
      </c>
      <c r="K62" s="7">
        <f>_xlfn.IFNA(VLOOKUP(A62&amp;F62,T_Cruzada!$A$2:$F$1453,5,FALSE),"")</f>
        <v>0</v>
      </c>
      <c r="L62" s="7">
        <f>IF(F62&lt;&gt;"",_xlfn.IFNA(VLOOKUP(A62&amp;"Semana "&amp;VALUE(RIGHT(F62,2)+1),T_Cruzada!$A$2:$F$1453,4,FALSE),""),"")</f>
        <v>0</v>
      </c>
      <c r="M62">
        <f>IF(F62&lt;&gt;"",_xlfn.IFNA(VLOOKUP(A62&amp;"Semana "&amp;VALUE(RIGHT(F62,2)+2),T_Cruzada!$A$2:$F$1453,4,FALSE),""),"")</f>
        <v>0</v>
      </c>
      <c r="N62">
        <f>IF(F62&lt;&gt;"",_xlfn.IFNA(VLOOKUP(A62&amp;"Semana "&amp;VALUE(RIGHT(F62,2)+3),T_Cruzada!$A$2:$F$1453,4,FALSE),""),"")</f>
        <v>0</v>
      </c>
    </row>
    <row r="63" spans="1:14" x14ac:dyDescent="0.25">
      <c r="A63">
        <v>20058</v>
      </c>
      <c r="B63" t="s">
        <v>55</v>
      </c>
      <c r="C63" t="s">
        <v>119</v>
      </c>
      <c r="D63" t="s">
        <v>114</v>
      </c>
      <c r="E63" s="1">
        <v>43998</v>
      </c>
      <c r="F63" s="7" t="str">
        <f>IF(E63&lt;&gt;"",IF(AND(E63&gt;=VLOOKUP(E63,Semanas!$A$1:$C$33,1),E63&lt;=VLOOKUP(E63,Semanas!$A$1:$C$33,2)),VLOOKUP(E63,Semanas!$A$1:$C$33,3),""),"")</f>
        <v>Semana 25</v>
      </c>
      <c r="G63" s="7">
        <f>IF(F63&lt;&gt;"",_xlfn.IFNA(VLOOKUP(A63&amp;"Semana "&amp;VALUE(RIGHT(F63,2)-3),T_Cruzada!$A$2:$F$1453,4,FALSE),""),"")</f>
        <v>0</v>
      </c>
      <c r="H63">
        <f>IF(F63&lt;&gt;"",_xlfn.IFNA(VLOOKUP(A63&amp;"Semana "&amp;VALUE(RIGHT(F63,2)-2),T_Cruzada!$A$2:$F$1453,4,FALSE),""),"")</f>
        <v>0</v>
      </c>
      <c r="I63" s="7">
        <f>IF(F63&lt;&gt;"",_xlfn.IFNA(VLOOKUP(A63&amp;"Semana "&amp;VALUE(RIGHT(F63,2)-1),T_Cruzada!$A$2:$F$1453,4,FALSE),""),"")</f>
        <v>1</v>
      </c>
      <c r="J63" s="7">
        <f>IF(F63&lt;&gt;"",_xlfn.IFNA(VLOOKUP(A63&amp;F63,T_Cruzada!$A$2:$F$1453,4,FALSE),""),"")</f>
        <v>1</v>
      </c>
      <c r="K63" s="7">
        <f>_xlfn.IFNA(VLOOKUP(A63&amp;F63,T_Cruzada!$A$2:$F$1453,5,FALSE),"")</f>
        <v>0</v>
      </c>
      <c r="L63" s="7">
        <f>IF(F63&lt;&gt;"",_xlfn.IFNA(VLOOKUP(A63&amp;"Semana "&amp;VALUE(RIGHT(F63,2)+1),T_Cruzada!$A$2:$F$1453,4,FALSE),""),"")</f>
        <v>1</v>
      </c>
      <c r="M63">
        <f>IF(F63&lt;&gt;"",_xlfn.IFNA(VLOOKUP(A63&amp;"Semana "&amp;VALUE(RIGHT(F63,2)+2),T_Cruzada!$A$2:$F$1453,4,FALSE),""),"")</f>
        <v>1</v>
      </c>
      <c r="N63">
        <f>IF(F63&lt;&gt;"",_xlfn.IFNA(VLOOKUP(A63&amp;"Semana "&amp;VALUE(RIGHT(F63,2)+3),T_Cruzada!$A$2:$F$1453,4,FALSE),""),"")</f>
        <v>1</v>
      </c>
    </row>
    <row r="64" spans="1:14" x14ac:dyDescent="0.25">
      <c r="A64" s="19">
        <v>20058</v>
      </c>
      <c r="B64" s="19" t="s">
        <v>55</v>
      </c>
      <c r="C64" s="19" t="s">
        <v>120</v>
      </c>
      <c r="D64" s="19" t="s">
        <v>117</v>
      </c>
      <c r="E64" s="20"/>
      <c r="F64" s="7" t="str">
        <f>IF(E64&lt;&gt;"",IF(AND(E64&gt;=VLOOKUP(E64,Semanas!$A$1:$C$33,1),E64&lt;=VLOOKUP(E64,Semanas!$A$1:$C$33,2)),VLOOKUP(E64,Semanas!$A$1:$C$33,3),""),"")</f>
        <v/>
      </c>
      <c r="G64" s="7" t="str">
        <f>IF(F64&lt;&gt;"",_xlfn.IFNA(VLOOKUP(A64&amp;"Semana "&amp;VALUE(RIGHT(F64,2)-3),T_Cruzada!$A$2:$F$1453,4,FALSE),""),"")</f>
        <v/>
      </c>
      <c r="H64" t="str">
        <f>IF(F64&lt;&gt;"",_xlfn.IFNA(VLOOKUP(A64&amp;"Semana "&amp;VALUE(RIGHT(F64,2)-2),T_Cruzada!$A$2:$F$1453,4,FALSE),""),"")</f>
        <v/>
      </c>
      <c r="I64" s="7" t="str">
        <f>IF(F64&lt;&gt;"",_xlfn.IFNA(VLOOKUP(A64&amp;"Semana "&amp;VALUE(RIGHT(F64,2)-1),T_Cruzada!$A$2:$F$1453,4,FALSE),""),"")</f>
        <v/>
      </c>
      <c r="J64" s="7" t="str">
        <f>IF(F64&lt;&gt;"",_xlfn.IFNA(VLOOKUP(A64&amp;F64,T_Cruzada!$A$2:$F$1453,4,FALSE),""),"")</f>
        <v/>
      </c>
      <c r="K64" s="7" t="str">
        <f>_xlfn.IFNA(VLOOKUP(A64&amp;F64,T_Cruzada!$A$2:$F$1453,5,FALSE),"")</f>
        <v/>
      </c>
      <c r="L64" s="7" t="str">
        <f>IF(F64&lt;&gt;"",_xlfn.IFNA(VLOOKUP(A64&amp;"Semana "&amp;VALUE(RIGHT(F64,2)+1),T_Cruzada!$A$2:$F$1453,4,FALSE),""),"")</f>
        <v/>
      </c>
      <c r="M64" t="str">
        <f>IF(F64&lt;&gt;"",_xlfn.IFNA(VLOOKUP(A64&amp;"Semana "&amp;VALUE(RIGHT(F64,2)+2),T_Cruzada!$A$2:$F$1453,4,FALSE),""),"")</f>
        <v/>
      </c>
      <c r="N64" t="str">
        <f>IF(F64&lt;&gt;"",_xlfn.IFNA(VLOOKUP(A64&amp;"Semana "&amp;VALUE(RIGHT(F64,2)+3),T_Cruzada!$A$2:$F$1453,4,FALSE),""),"")</f>
        <v/>
      </c>
    </row>
    <row r="65" spans="1:14" x14ac:dyDescent="0.25">
      <c r="A65">
        <v>20058</v>
      </c>
      <c r="B65" t="s">
        <v>55</v>
      </c>
      <c r="C65" t="s">
        <v>191</v>
      </c>
      <c r="D65" t="s">
        <v>117</v>
      </c>
      <c r="E65" s="1"/>
      <c r="F65" s="7" t="str">
        <f>IF(E65&lt;&gt;"",IF(AND(E65&gt;=VLOOKUP(E65,Semanas!$A$1:$C$33,1),E65&lt;=VLOOKUP(E65,Semanas!$A$1:$C$33,2)),VLOOKUP(E65,Semanas!$A$1:$C$33,3),""),"")</f>
        <v/>
      </c>
      <c r="G65" s="7" t="str">
        <f>IF(F65&lt;&gt;"",_xlfn.IFNA(VLOOKUP(A65&amp;"Semana "&amp;VALUE(RIGHT(F65,2)-3),T_Cruzada!$A$2:$F$1453,4,FALSE),""),"")</f>
        <v/>
      </c>
      <c r="H65" t="str">
        <f>IF(F65&lt;&gt;"",_xlfn.IFNA(VLOOKUP(A65&amp;"Semana "&amp;VALUE(RIGHT(F65,2)-2),T_Cruzada!$A$2:$F$1453,4,FALSE),""),"")</f>
        <v/>
      </c>
      <c r="I65" s="7" t="str">
        <f>IF(F65&lt;&gt;"",_xlfn.IFNA(VLOOKUP(A65&amp;"Semana "&amp;VALUE(RIGHT(F65,2)-1),T_Cruzada!$A$2:$F$1453,4,FALSE),""),"")</f>
        <v/>
      </c>
      <c r="J65" s="7" t="str">
        <f>IF(F65&lt;&gt;"",_xlfn.IFNA(VLOOKUP(A65&amp;F65,T_Cruzada!$A$2:$F$1453,4,FALSE),""),"")</f>
        <v/>
      </c>
      <c r="K65" s="7" t="str">
        <f>_xlfn.IFNA(VLOOKUP(A65&amp;F65,T_Cruzada!$A$2:$F$1453,5,FALSE),"")</f>
        <v/>
      </c>
      <c r="L65" s="7" t="str">
        <f>IF(F65&lt;&gt;"",_xlfn.IFNA(VLOOKUP(A65&amp;"Semana "&amp;VALUE(RIGHT(F65,2)+1),T_Cruzada!$A$2:$F$1453,4,FALSE),""),"")</f>
        <v/>
      </c>
      <c r="M65" t="str">
        <f>IF(F65&lt;&gt;"",_xlfn.IFNA(VLOOKUP(A65&amp;"Semana "&amp;VALUE(RIGHT(F65,2)+2),T_Cruzada!$A$2:$F$1453,4,FALSE),""),"")</f>
        <v/>
      </c>
      <c r="N65" t="str">
        <f>IF(F65&lt;&gt;"",_xlfn.IFNA(VLOOKUP(A65&amp;"Semana "&amp;VALUE(RIGHT(F65,2)+3),T_Cruzada!$A$2:$F$1453,4,FALSE),""),"")</f>
        <v/>
      </c>
    </row>
    <row r="66" spans="1:14" x14ac:dyDescent="0.25">
      <c r="A66" s="19">
        <v>20058</v>
      </c>
      <c r="B66" s="19" t="s">
        <v>55</v>
      </c>
      <c r="C66" s="19" t="s">
        <v>122</v>
      </c>
      <c r="D66" s="19" t="s">
        <v>116</v>
      </c>
      <c r="E66" s="20"/>
      <c r="F66" s="7" t="str">
        <f>IF(E66&lt;&gt;"",IF(AND(E66&gt;=VLOOKUP(E66,Semanas!$A$1:$C$33,1),E66&lt;=VLOOKUP(E66,Semanas!$A$1:$C$33,2)),VLOOKUP(E66,Semanas!$A$1:$C$33,3),""),"")</f>
        <v/>
      </c>
      <c r="G66" s="7" t="str">
        <f>IF(F66&lt;&gt;"",_xlfn.IFNA(VLOOKUP(A66&amp;"Semana "&amp;VALUE(RIGHT(F66,2)-3),T_Cruzada!$A$2:$F$1453,4,FALSE),""),"")</f>
        <v/>
      </c>
      <c r="H66" t="str">
        <f>IF(F66&lt;&gt;"",_xlfn.IFNA(VLOOKUP(A66&amp;"Semana "&amp;VALUE(RIGHT(F66,2)-2),T_Cruzada!$A$2:$F$1453,4,FALSE),""),"")</f>
        <v/>
      </c>
      <c r="I66" s="7" t="str">
        <f>IF(F66&lt;&gt;"",_xlfn.IFNA(VLOOKUP(A66&amp;"Semana "&amp;VALUE(RIGHT(F66,2)-1),T_Cruzada!$A$2:$F$1453,4,FALSE),""),"")</f>
        <v/>
      </c>
      <c r="J66" s="7" t="str">
        <f>IF(F66&lt;&gt;"",_xlfn.IFNA(VLOOKUP(A66&amp;F66,T_Cruzada!$A$2:$F$1453,4,FALSE),""),"")</f>
        <v/>
      </c>
      <c r="K66" s="7" t="str">
        <f>_xlfn.IFNA(VLOOKUP(A66&amp;F66,T_Cruzada!$A$2:$F$1453,5,FALSE),"")</f>
        <v/>
      </c>
      <c r="L66" s="7" t="str">
        <f>IF(F66&lt;&gt;"",_xlfn.IFNA(VLOOKUP(A66&amp;"Semana "&amp;VALUE(RIGHT(F66,2)+1),T_Cruzada!$A$2:$F$1453,4,FALSE),""),"")</f>
        <v/>
      </c>
      <c r="M66" t="str">
        <f>IF(F66&lt;&gt;"",_xlfn.IFNA(VLOOKUP(A66&amp;"Semana "&amp;VALUE(RIGHT(F66,2)+2),T_Cruzada!$A$2:$F$1453,4,FALSE),""),"")</f>
        <v/>
      </c>
      <c r="N66" t="str">
        <f>IF(F66&lt;&gt;"",_xlfn.IFNA(VLOOKUP(A66&amp;"Semana "&amp;VALUE(RIGHT(F66,2)+3),T_Cruzada!$A$2:$F$1453,4,FALSE),""),"")</f>
        <v/>
      </c>
    </row>
    <row r="67" spans="1:14" x14ac:dyDescent="0.25">
      <c r="A67">
        <v>20058</v>
      </c>
      <c r="B67" t="s">
        <v>55</v>
      </c>
      <c r="C67" t="s">
        <v>123</v>
      </c>
      <c r="D67" t="s">
        <v>116</v>
      </c>
      <c r="E67" s="1"/>
      <c r="F67" s="7" t="str">
        <f>IF(E67&lt;&gt;"",IF(AND(E67&gt;=VLOOKUP(E67,Semanas!$A$1:$C$33,1),E67&lt;=VLOOKUP(E67,Semanas!$A$1:$C$33,2)),VLOOKUP(E67,Semanas!$A$1:$C$33,3),""),"")</f>
        <v/>
      </c>
      <c r="G67" s="7" t="str">
        <f>IF(F67&lt;&gt;"",_xlfn.IFNA(VLOOKUP(A67&amp;"Semana "&amp;VALUE(RIGHT(F67,2)-3),T_Cruzada!$A$2:$F$1453,4,FALSE),""),"")</f>
        <v/>
      </c>
      <c r="H67" t="str">
        <f>IF(F67&lt;&gt;"",_xlfn.IFNA(VLOOKUP(A67&amp;"Semana "&amp;VALUE(RIGHT(F67,2)-2),T_Cruzada!$A$2:$F$1453,4,FALSE),""),"")</f>
        <v/>
      </c>
      <c r="I67" s="7" t="str">
        <f>IF(F67&lt;&gt;"",_xlfn.IFNA(VLOOKUP(A67&amp;"Semana "&amp;VALUE(RIGHT(F67,2)-1),T_Cruzada!$A$2:$F$1453,4,FALSE),""),"")</f>
        <v/>
      </c>
      <c r="J67" s="7" t="str">
        <f>IF(F67&lt;&gt;"",_xlfn.IFNA(VLOOKUP(A67&amp;F67,T_Cruzada!$A$2:$F$1453,4,FALSE),""),"")</f>
        <v/>
      </c>
      <c r="K67" s="7" t="str">
        <f>_xlfn.IFNA(VLOOKUP(A67&amp;F67,T_Cruzada!$A$2:$F$1453,5,FALSE),"")</f>
        <v/>
      </c>
      <c r="L67" s="7" t="str">
        <f>IF(F67&lt;&gt;"",_xlfn.IFNA(VLOOKUP(A67&amp;"Semana "&amp;VALUE(RIGHT(F67,2)+1),T_Cruzada!$A$2:$F$1453,4,FALSE),""),"")</f>
        <v/>
      </c>
      <c r="M67" t="str">
        <f>IF(F67&lt;&gt;"",_xlfn.IFNA(VLOOKUP(A67&amp;"Semana "&amp;VALUE(RIGHT(F67,2)+2),T_Cruzada!$A$2:$F$1453,4,FALSE),""),"")</f>
        <v/>
      </c>
      <c r="N67" t="str">
        <f>IF(F67&lt;&gt;"",_xlfn.IFNA(VLOOKUP(A67&amp;"Semana "&amp;VALUE(RIGHT(F67,2)+3),T_Cruzada!$A$2:$F$1453,4,FALSE),""),"")</f>
        <v/>
      </c>
    </row>
    <row r="68" spans="1:14" x14ac:dyDescent="0.25">
      <c r="A68">
        <v>20098</v>
      </c>
      <c r="B68" t="s">
        <v>57</v>
      </c>
      <c r="C68" t="s">
        <v>30</v>
      </c>
      <c r="D68" t="s">
        <v>114</v>
      </c>
      <c r="E68" s="1">
        <v>43913</v>
      </c>
      <c r="F68" s="7" t="str">
        <f>IF(E68&lt;&gt;"",IF(AND(E68&gt;=VLOOKUP(E68,Semanas!$A$1:$C$33,1),E68&lt;=VLOOKUP(E68,Semanas!$A$1:$C$33,2)),VLOOKUP(E68,Semanas!$A$1:$C$33,3),""),"")</f>
        <v>Semana 13</v>
      </c>
      <c r="G68" s="7">
        <f>IF(F68&lt;&gt;"",_xlfn.IFNA(VLOOKUP(A68&amp;"Semana "&amp;VALUE(RIGHT(F68,2)-3),T_Cruzada!$A$2:$F$1453,4,FALSE),""),"")</f>
        <v>0</v>
      </c>
      <c r="H68">
        <f>IF(F68&lt;&gt;"",_xlfn.IFNA(VLOOKUP(A68&amp;"Semana "&amp;VALUE(RIGHT(F68,2)-2),T_Cruzada!$A$2:$F$1453,4,FALSE),""),"")</f>
        <v>0</v>
      </c>
      <c r="I68" s="7">
        <f>IF(F68&lt;&gt;"",_xlfn.IFNA(VLOOKUP(A68&amp;"Semana "&amp;VALUE(RIGHT(F68,2)-1),T_Cruzada!$A$2:$F$1453,4,FALSE),""),"")</f>
        <v>0</v>
      </c>
      <c r="J68" s="7">
        <f>IF(F68&lt;&gt;"",_xlfn.IFNA(VLOOKUP(A68&amp;F68,T_Cruzada!$A$2:$F$1453,4,FALSE),""),"")</f>
        <v>0</v>
      </c>
      <c r="K68" s="7">
        <f>_xlfn.IFNA(VLOOKUP(A68&amp;F68,T_Cruzada!$A$2:$F$1453,5,FALSE),"")</f>
        <v>0</v>
      </c>
      <c r="L68" s="7">
        <f>IF(F68&lt;&gt;"",_xlfn.IFNA(VLOOKUP(A68&amp;"Semana "&amp;VALUE(RIGHT(F68,2)+1),T_Cruzada!$A$2:$F$1453,4,FALSE),""),"")</f>
        <v>0</v>
      </c>
      <c r="M68">
        <f>IF(F68&lt;&gt;"",_xlfn.IFNA(VLOOKUP(A68&amp;"Semana "&amp;VALUE(RIGHT(F68,2)+2),T_Cruzada!$A$2:$F$1453,4,FALSE),""),"")</f>
        <v>0</v>
      </c>
      <c r="N68">
        <f>IF(F68&lt;&gt;"",_xlfn.IFNA(VLOOKUP(A68&amp;"Semana "&amp;VALUE(RIGHT(F68,2)+3),T_Cruzada!$A$2:$F$1453,4,FALSE),""),"")</f>
        <v>0</v>
      </c>
    </row>
    <row r="69" spans="1:14" x14ac:dyDescent="0.25">
      <c r="A69" s="19">
        <v>20098</v>
      </c>
      <c r="B69" s="19" t="s">
        <v>57</v>
      </c>
      <c r="C69" s="19" t="s">
        <v>31</v>
      </c>
      <c r="D69" s="19" t="s">
        <v>114</v>
      </c>
      <c r="E69" s="20">
        <v>43913</v>
      </c>
      <c r="F69" s="7" t="str">
        <f>IF(E69&lt;&gt;"",IF(AND(E69&gt;=VLOOKUP(E69,Semanas!$A$1:$C$33,1),E69&lt;=VLOOKUP(E69,Semanas!$A$1:$C$33,2)),VLOOKUP(E69,Semanas!$A$1:$C$33,3),""),"")</f>
        <v>Semana 13</v>
      </c>
      <c r="G69" s="7">
        <f>IF(F69&lt;&gt;"",_xlfn.IFNA(VLOOKUP(A69&amp;"Semana "&amp;VALUE(RIGHT(F69,2)-3),T_Cruzada!$A$2:$F$1453,4,FALSE),""),"")</f>
        <v>0</v>
      </c>
      <c r="H69">
        <f>IF(F69&lt;&gt;"",_xlfn.IFNA(VLOOKUP(A69&amp;"Semana "&amp;VALUE(RIGHT(F69,2)-2),T_Cruzada!$A$2:$F$1453,4,FALSE),""),"")</f>
        <v>0</v>
      </c>
      <c r="I69" s="7">
        <f>IF(F69&lt;&gt;"",_xlfn.IFNA(VLOOKUP(A69&amp;"Semana "&amp;VALUE(RIGHT(F69,2)-1),T_Cruzada!$A$2:$F$1453,4,FALSE),""),"")</f>
        <v>0</v>
      </c>
      <c r="J69" s="7">
        <f>IF(F69&lt;&gt;"",_xlfn.IFNA(VLOOKUP(A69&amp;F69,T_Cruzada!$A$2:$F$1453,4,FALSE),""),"")</f>
        <v>0</v>
      </c>
      <c r="K69" s="7">
        <f>_xlfn.IFNA(VLOOKUP(A69&amp;F69,T_Cruzada!$A$2:$F$1453,5,FALSE),"")</f>
        <v>0</v>
      </c>
      <c r="L69" s="7">
        <f>IF(F69&lt;&gt;"",_xlfn.IFNA(VLOOKUP(A69&amp;"Semana "&amp;VALUE(RIGHT(F69,2)+1),T_Cruzada!$A$2:$F$1453,4,FALSE),""),"")</f>
        <v>0</v>
      </c>
      <c r="M69">
        <f>IF(F69&lt;&gt;"",_xlfn.IFNA(VLOOKUP(A69&amp;"Semana "&amp;VALUE(RIGHT(F69,2)+2),T_Cruzada!$A$2:$F$1453,4,FALSE),""),"")</f>
        <v>0</v>
      </c>
      <c r="N69">
        <f>IF(F69&lt;&gt;"",_xlfn.IFNA(VLOOKUP(A69&amp;"Semana "&amp;VALUE(RIGHT(F69,2)+3),T_Cruzada!$A$2:$F$1453,4,FALSE),""),"")</f>
        <v>0</v>
      </c>
    </row>
    <row r="70" spans="1:14" x14ac:dyDescent="0.25">
      <c r="A70">
        <v>20098</v>
      </c>
      <c r="B70" t="s">
        <v>57</v>
      </c>
      <c r="C70" t="s">
        <v>115</v>
      </c>
      <c r="D70" t="s">
        <v>114</v>
      </c>
      <c r="E70" s="1">
        <v>43913</v>
      </c>
      <c r="F70" s="7" t="str">
        <f>IF(E70&lt;&gt;"",IF(AND(E70&gt;=VLOOKUP(E70,Semanas!$A$1:$C$33,1),E70&lt;=VLOOKUP(E70,Semanas!$A$1:$C$33,2)),VLOOKUP(E70,Semanas!$A$1:$C$33,3),""),"")</f>
        <v>Semana 13</v>
      </c>
      <c r="G70" s="7">
        <f>IF(F70&lt;&gt;"",_xlfn.IFNA(VLOOKUP(A70&amp;"Semana "&amp;VALUE(RIGHT(F70,2)-3),T_Cruzada!$A$2:$F$1453,4,FALSE),""),"")</f>
        <v>0</v>
      </c>
      <c r="H70">
        <f>IF(F70&lt;&gt;"",_xlfn.IFNA(VLOOKUP(A70&amp;"Semana "&amp;VALUE(RIGHT(F70,2)-2),T_Cruzada!$A$2:$F$1453,4,FALSE),""),"")</f>
        <v>0</v>
      </c>
      <c r="I70" s="7">
        <f>IF(F70&lt;&gt;"",_xlfn.IFNA(VLOOKUP(A70&amp;"Semana "&amp;VALUE(RIGHT(F70,2)-1),T_Cruzada!$A$2:$F$1453,4,FALSE),""),"")</f>
        <v>0</v>
      </c>
      <c r="J70" s="7">
        <f>IF(F70&lt;&gt;"",_xlfn.IFNA(VLOOKUP(A70&amp;F70,T_Cruzada!$A$2:$F$1453,4,FALSE),""),"")</f>
        <v>0</v>
      </c>
      <c r="K70" s="7">
        <f>_xlfn.IFNA(VLOOKUP(A70&amp;F70,T_Cruzada!$A$2:$F$1453,5,FALSE),"")</f>
        <v>0</v>
      </c>
      <c r="L70" s="7">
        <f>IF(F70&lt;&gt;"",_xlfn.IFNA(VLOOKUP(A70&amp;"Semana "&amp;VALUE(RIGHT(F70,2)+1),T_Cruzada!$A$2:$F$1453,4,FALSE),""),"")</f>
        <v>0</v>
      </c>
      <c r="M70">
        <f>IF(F70&lt;&gt;"",_xlfn.IFNA(VLOOKUP(A70&amp;"Semana "&amp;VALUE(RIGHT(F70,2)+2),T_Cruzada!$A$2:$F$1453,4,FALSE),""),"")</f>
        <v>0</v>
      </c>
      <c r="N70">
        <f>IF(F70&lt;&gt;"",_xlfn.IFNA(VLOOKUP(A70&amp;"Semana "&amp;VALUE(RIGHT(F70,2)+3),T_Cruzada!$A$2:$F$1453,4,FALSE),""),"")</f>
        <v>0</v>
      </c>
    </row>
    <row r="71" spans="1:14" x14ac:dyDescent="0.25">
      <c r="A71" s="19">
        <v>20098</v>
      </c>
      <c r="B71" s="19" t="s">
        <v>57</v>
      </c>
      <c r="C71" s="19" t="s">
        <v>33</v>
      </c>
      <c r="D71" s="19" t="s">
        <v>114</v>
      </c>
      <c r="E71" s="20">
        <v>43910</v>
      </c>
      <c r="F71" s="7" t="str">
        <f>IF(E71&lt;&gt;"",IF(AND(E71&gt;=VLOOKUP(E71,Semanas!$A$1:$C$33,1),E71&lt;=VLOOKUP(E71,Semanas!$A$1:$C$33,2)),VLOOKUP(E71,Semanas!$A$1:$C$33,3),""),"")</f>
        <v>Semana 12</v>
      </c>
      <c r="G71" s="7">
        <f>IF(F71&lt;&gt;"",_xlfn.IFNA(VLOOKUP(A71&amp;"Semana "&amp;VALUE(RIGHT(F71,2)-3),T_Cruzada!$A$2:$F$1453,4,FALSE),""),"")</f>
        <v>0</v>
      </c>
      <c r="H71">
        <f>IF(F71&lt;&gt;"",_xlfn.IFNA(VLOOKUP(A71&amp;"Semana "&amp;VALUE(RIGHT(F71,2)-2),T_Cruzada!$A$2:$F$1453,4,FALSE),""),"")</f>
        <v>0</v>
      </c>
      <c r="I71" s="7">
        <f>IF(F71&lt;&gt;"",_xlfn.IFNA(VLOOKUP(A71&amp;"Semana "&amp;VALUE(RIGHT(F71,2)-1),T_Cruzada!$A$2:$F$1453,4,FALSE),""),"")</f>
        <v>0</v>
      </c>
      <c r="J71" s="7">
        <f>IF(F71&lt;&gt;"",_xlfn.IFNA(VLOOKUP(A71&amp;F71,T_Cruzada!$A$2:$F$1453,4,FALSE),""),"")</f>
        <v>0</v>
      </c>
      <c r="K71" s="7">
        <f>_xlfn.IFNA(VLOOKUP(A71&amp;F71,T_Cruzada!$A$2:$F$1453,5,FALSE),"")</f>
        <v>0</v>
      </c>
      <c r="L71" s="7">
        <f>IF(F71&lt;&gt;"",_xlfn.IFNA(VLOOKUP(A71&amp;"Semana "&amp;VALUE(RIGHT(F71,2)+1),T_Cruzada!$A$2:$F$1453,4,FALSE),""),"")</f>
        <v>0</v>
      </c>
      <c r="M71">
        <f>IF(F71&lt;&gt;"",_xlfn.IFNA(VLOOKUP(A71&amp;"Semana "&amp;VALUE(RIGHT(F71,2)+2),T_Cruzada!$A$2:$F$1453,4,FALSE),""),"")</f>
        <v>0</v>
      </c>
      <c r="N71">
        <f>IF(F71&lt;&gt;"",_xlfn.IFNA(VLOOKUP(A71&amp;"Semana "&amp;VALUE(RIGHT(F71,2)+3),T_Cruzada!$A$2:$F$1453,4,FALSE),""),"")</f>
        <v>0</v>
      </c>
    </row>
    <row r="72" spans="1:14" x14ac:dyDescent="0.25">
      <c r="A72">
        <v>20098</v>
      </c>
      <c r="B72" t="s">
        <v>57</v>
      </c>
      <c r="C72" t="s">
        <v>34</v>
      </c>
      <c r="D72" t="s">
        <v>114</v>
      </c>
      <c r="E72" s="1">
        <v>43979</v>
      </c>
      <c r="F72" s="7" t="str">
        <f>IF(E72&lt;&gt;"",IF(AND(E72&gt;=VLOOKUP(E72,Semanas!$A$1:$C$33,1),E72&lt;=VLOOKUP(E72,Semanas!$A$1:$C$33,2)),VLOOKUP(E72,Semanas!$A$1:$C$33,3),""),"")</f>
        <v>Semana 22</v>
      </c>
      <c r="G72" s="7">
        <f>IF(F72&lt;&gt;"",_xlfn.IFNA(VLOOKUP(A72&amp;"Semana "&amp;VALUE(RIGHT(F72,2)-3),T_Cruzada!$A$2:$F$1453,4,FALSE),""),"")</f>
        <v>0</v>
      </c>
      <c r="H72">
        <f>IF(F72&lt;&gt;"",_xlfn.IFNA(VLOOKUP(A72&amp;"Semana "&amp;VALUE(RIGHT(F72,2)-2),T_Cruzada!$A$2:$F$1453,4,FALSE),""),"")</f>
        <v>0</v>
      </c>
      <c r="I72" s="7">
        <f>IF(F72&lt;&gt;"",_xlfn.IFNA(VLOOKUP(A72&amp;"Semana "&amp;VALUE(RIGHT(F72,2)-1),T_Cruzada!$A$2:$F$1453,4,FALSE),""),"")</f>
        <v>0</v>
      </c>
      <c r="J72" s="7">
        <f>IF(F72&lt;&gt;"",_xlfn.IFNA(VLOOKUP(A72&amp;F72,T_Cruzada!$A$2:$F$1453,4,FALSE),""),"")</f>
        <v>0</v>
      </c>
      <c r="K72" s="7">
        <f>_xlfn.IFNA(VLOOKUP(A72&amp;F72,T_Cruzada!$A$2:$F$1453,5,FALSE),"")</f>
        <v>0</v>
      </c>
      <c r="L72" s="7">
        <f>IF(F72&lt;&gt;"",_xlfn.IFNA(VLOOKUP(A72&amp;"Semana "&amp;VALUE(RIGHT(F72,2)+1),T_Cruzada!$A$2:$F$1453,4,FALSE),""),"")</f>
        <v>0</v>
      </c>
      <c r="M72">
        <f>IF(F72&lt;&gt;"",_xlfn.IFNA(VLOOKUP(A72&amp;"Semana "&amp;VALUE(RIGHT(F72,2)+2),T_Cruzada!$A$2:$F$1453,4,FALSE),""),"")</f>
        <v>0</v>
      </c>
      <c r="N72">
        <f>IF(F72&lt;&gt;"",_xlfn.IFNA(VLOOKUP(A72&amp;"Semana "&amp;VALUE(RIGHT(F72,2)+3),T_Cruzada!$A$2:$F$1453,4,FALSE),""),"")</f>
        <v>0</v>
      </c>
    </row>
    <row r="73" spans="1:14" x14ac:dyDescent="0.25">
      <c r="A73" s="19">
        <v>20098</v>
      </c>
      <c r="B73" s="19" t="s">
        <v>57</v>
      </c>
      <c r="C73" s="19" t="s">
        <v>118</v>
      </c>
      <c r="D73" s="19" t="s">
        <v>114</v>
      </c>
      <c r="E73" s="20">
        <v>43942</v>
      </c>
      <c r="F73" s="7" t="str">
        <f>IF(E73&lt;&gt;"",IF(AND(E73&gt;=VLOOKUP(E73,Semanas!$A$1:$C$33,1),E73&lt;=VLOOKUP(E73,Semanas!$A$1:$C$33,2)),VLOOKUP(E73,Semanas!$A$1:$C$33,3),""),"")</f>
        <v>Semana 17</v>
      </c>
      <c r="G73" s="7">
        <f>IF(F73&lt;&gt;"",_xlfn.IFNA(VLOOKUP(A73&amp;"Semana "&amp;VALUE(RIGHT(F73,2)-3),T_Cruzada!$A$2:$F$1453,4,FALSE),""),"")</f>
        <v>0</v>
      </c>
      <c r="H73">
        <f>IF(F73&lt;&gt;"",_xlfn.IFNA(VLOOKUP(A73&amp;"Semana "&amp;VALUE(RIGHT(F73,2)-2),T_Cruzada!$A$2:$F$1453,4,FALSE),""),"")</f>
        <v>0</v>
      </c>
      <c r="I73" s="7">
        <f>IF(F73&lt;&gt;"",_xlfn.IFNA(VLOOKUP(A73&amp;"Semana "&amp;VALUE(RIGHT(F73,2)-1),T_Cruzada!$A$2:$F$1453,4,FALSE),""),"")</f>
        <v>0</v>
      </c>
      <c r="J73" s="7">
        <f>IF(F73&lt;&gt;"",_xlfn.IFNA(VLOOKUP(A73&amp;F73,T_Cruzada!$A$2:$F$1453,4,FALSE),""),"")</f>
        <v>0</v>
      </c>
      <c r="K73" s="7">
        <f>_xlfn.IFNA(VLOOKUP(A73&amp;F73,T_Cruzada!$A$2:$F$1453,5,FALSE),"")</f>
        <v>0</v>
      </c>
      <c r="L73" s="7">
        <f>IF(F73&lt;&gt;"",_xlfn.IFNA(VLOOKUP(A73&amp;"Semana "&amp;VALUE(RIGHT(F73,2)+1),T_Cruzada!$A$2:$F$1453,4,FALSE),""),"")</f>
        <v>0</v>
      </c>
      <c r="M73">
        <f>IF(F73&lt;&gt;"",_xlfn.IFNA(VLOOKUP(A73&amp;"Semana "&amp;VALUE(RIGHT(F73,2)+2),T_Cruzada!$A$2:$F$1453,4,FALSE),""),"")</f>
        <v>0</v>
      </c>
      <c r="N73">
        <f>IF(F73&lt;&gt;"",_xlfn.IFNA(VLOOKUP(A73&amp;"Semana "&amp;VALUE(RIGHT(F73,2)+3),T_Cruzada!$A$2:$F$1453,4,FALSE),""),"")</f>
        <v>0</v>
      </c>
    </row>
    <row r="74" spans="1:14" x14ac:dyDescent="0.25">
      <c r="A74">
        <v>20098</v>
      </c>
      <c r="B74" t="s">
        <v>57</v>
      </c>
      <c r="C74" t="s">
        <v>119</v>
      </c>
      <c r="D74" t="s">
        <v>114</v>
      </c>
      <c r="E74" s="1">
        <v>43942</v>
      </c>
      <c r="F74" s="7" t="str">
        <f>IF(E74&lt;&gt;"",IF(AND(E74&gt;=VLOOKUP(E74,Semanas!$A$1:$C$33,1),E74&lt;=VLOOKUP(E74,Semanas!$A$1:$C$33,2)),VLOOKUP(E74,Semanas!$A$1:$C$33,3),""),"")</f>
        <v>Semana 17</v>
      </c>
      <c r="G74" s="7">
        <f>IF(F74&lt;&gt;"",_xlfn.IFNA(VLOOKUP(A74&amp;"Semana "&amp;VALUE(RIGHT(F74,2)-3),T_Cruzada!$A$2:$F$1453,4,FALSE),""),"")</f>
        <v>0</v>
      </c>
      <c r="H74">
        <f>IF(F74&lt;&gt;"",_xlfn.IFNA(VLOOKUP(A74&amp;"Semana "&amp;VALUE(RIGHT(F74,2)-2),T_Cruzada!$A$2:$F$1453,4,FALSE),""),"")</f>
        <v>0</v>
      </c>
      <c r="I74" s="7">
        <f>IF(F74&lt;&gt;"",_xlfn.IFNA(VLOOKUP(A74&amp;"Semana "&amp;VALUE(RIGHT(F74,2)-1),T_Cruzada!$A$2:$F$1453,4,FALSE),""),"")</f>
        <v>0</v>
      </c>
      <c r="J74" s="7">
        <f>IF(F74&lt;&gt;"",_xlfn.IFNA(VLOOKUP(A74&amp;F74,T_Cruzada!$A$2:$F$1453,4,FALSE),""),"")</f>
        <v>0</v>
      </c>
      <c r="K74" s="7">
        <f>_xlfn.IFNA(VLOOKUP(A74&amp;F74,T_Cruzada!$A$2:$F$1453,5,FALSE),"")</f>
        <v>0</v>
      </c>
      <c r="L74" s="7">
        <f>IF(F74&lt;&gt;"",_xlfn.IFNA(VLOOKUP(A74&amp;"Semana "&amp;VALUE(RIGHT(F74,2)+1),T_Cruzada!$A$2:$F$1453,4,FALSE),""),"")</f>
        <v>0</v>
      </c>
      <c r="M74">
        <f>IF(F74&lt;&gt;"",_xlfn.IFNA(VLOOKUP(A74&amp;"Semana "&amp;VALUE(RIGHT(F74,2)+2),T_Cruzada!$A$2:$F$1453,4,FALSE),""),"")</f>
        <v>0</v>
      </c>
      <c r="N74">
        <f>IF(F74&lt;&gt;"",_xlfn.IFNA(VLOOKUP(A74&amp;"Semana "&amp;VALUE(RIGHT(F74,2)+3),T_Cruzada!$A$2:$F$1453,4,FALSE),""),"")</f>
        <v>0</v>
      </c>
    </row>
    <row r="75" spans="1:14" x14ac:dyDescent="0.25">
      <c r="A75" s="19">
        <v>20098</v>
      </c>
      <c r="B75" s="19" t="s">
        <v>57</v>
      </c>
      <c r="C75" s="19" t="s">
        <v>120</v>
      </c>
      <c r="D75" s="19" t="s">
        <v>117</v>
      </c>
      <c r="E75" s="20"/>
      <c r="F75" s="7" t="str">
        <f>IF(E75&lt;&gt;"",IF(AND(E75&gt;=VLOOKUP(E75,Semanas!$A$1:$C$33,1),E75&lt;=VLOOKUP(E75,Semanas!$A$1:$C$33,2)),VLOOKUP(E75,Semanas!$A$1:$C$33,3),""),"")</f>
        <v/>
      </c>
      <c r="G75" s="7" t="str">
        <f>IF(F75&lt;&gt;"",_xlfn.IFNA(VLOOKUP(A75&amp;"Semana "&amp;VALUE(RIGHT(F75,2)-3),T_Cruzada!$A$2:$F$1453,4,FALSE),""),"")</f>
        <v/>
      </c>
      <c r="H75" t="str">
        <f>IF(F75&lt;&gt;"",_xlfn.IFNA(VLOOKUP(A75&amp;"Semana "&amp;VALUE(RIGHT(F75,2)-2),T_Cruzada!$A$2:$F$1453,4,FALSE),""),"")</f>
        <v/>
      </c>
      <c r="I75" s="7" t="str">
        <f>IF(F75&lt;&gt;"",_xlfn.IFNA(VLOOKUP(A75&amp;"Semana "&amp;VALUE(RIGHT(F75,2)-1),T_Cruzada!$A$2:$F$1453,4,FALSE),""),"")</f>
        <v/>
      </c>
      <c r="J75" s="7" t="str">
        <f>IF(F75&lt;&gt;"",_xlfn.IFNA(VLOOKUP(A75&amp;F75,T_Cruzada!$A$2:$F$1453,4,FALSE),""),"")</f>
        <v/>
      </c>
      <c r="K75" s="7" t="str">
        <f>_xlfn.IFNA(VLOOKUP(A75&amp;F75,T_Cruzada!$A$2:$F$1453,5,FALSE),"")</f>
        <v/>
      </c>
      <c r="L75" s="7" t="str">
        <f>IF(F75&lt;&gt;"",_xlfn.IFNA(VLOOKUP(A75&amp;"Semana "&amp;VALUE(RIGHT(F75,2)+1),T_Cruzada!$A$2:$F$1453,4,FALSE),""),"")</f>
        <v/>
      </c>
      <c r="M75" t="str">
        <f>IF(F75&lt;&gt;"",_xlfn.IFNA(VLOOKUP(A75&amp;"Semana "&amp;VALUE(RIGHT(F75,2)+2),T_Cruzada!$A$2:$F$1453,4,FALSE),""),"")</f>
        <v/>
      </c>
      <c r="N75" t="str">
        <f>IF(F75&lt;&gt;"",_xlfn.IFNA(VLOOKUP(A75&amp;"Semana "&amp;VALUE(RIGHT(F75,2)+3),T_Cruzada!$A$2:$F$1453,4,FALSE),""),"")</f>
        <v/>
      </c>
    </row>
    <row r="76" spans="1:14" x14ac:dyDescent="0.25">
      <c r="A76">
        <v>20098</v>
      </c>
      <c r="B76" t="s">
        <v>57</v>
      </c>
      <c r="C76" t="s">
        <v>191</v>
      </c>
      <c r="D76" t="s">
        <v>114</v>
      </c>
      <c r="E76" s="1">
        <v>43923</v>
      </c>
      <c r="F76" s="7" t="str">
        <f>IF(E76&lt;&gt;"",IF(AND(E76&gt;=VLOOKUP(E76,Semanas!$A$1:$C$33,1),E76&lt;=VLOOKUP(E76,Semanas!$A$1:$C$33,2)),VLOOKUP(E76,Semanas!$A$1:$C$33,3),""),"")</f>
        <v>Semana 14</v>
      </c>
      <c r="G76" s="7">
        <f>IF(F76&lt;&gt;"",_xlfn.IFNA(VLOOKUP(A76&amp;"Semana "&amp;VALUE(RIGHT(F76,2)-3),T_Cruzada!$A$2:$F$1453,4,FALSE),""),"")</f>
        <v>0</v>
      </c>
      <c r="H76">
        <f>IF(F76&lt;&gt;"",_xlfn.IFNA(VLOOKUP(A76&amp;"Semana "&amp;VALUE(RIGHT(F76,2)-2),T_Cruzada!$A$2:$F$1453,4,FALSE),""),"")</f>
        <v>0</v>
      </c>
      <c r="I76" s="7">
        <f>IF(F76&lt;&gt;"",_xlfn.IFNA(VLOOKUP(A76&amp;"Semana "&amp;VALUE(RIGHT(F76,2)-1),T_Cruzada!$A$2:$F$1453,4,FALSE),""),"")</f>
        <v>0</v>
      </c>
      <c r="J76" s="7">
        <f>IF(F76&lt;&gt;"",_xlfn.IFNA(VLOOKUP(A76&amp;F76,T_Cruzada!$A$2:$F$1453,4,FALSE),""),"")</f>
        <v>0</v>
      </c>
      <c r="K76" s="7">
        <f>_xlfn.IFNA(VLOOKUP(A76&amp;F76,T_Cruzada!$A$2:$F$1453,5,FALSE),"")</f>
        <v>0</v>
      </c>
      <c r="L76" s="7">
        <f>IF(F76&lt;&gt;"",_xlfn.IFNA(VLOOKUP(A76&amp;"Semana "&amp;VALUE(RIGHT(F76,2)+1),T_Cruzada!$A$2:$F$1453,4,FALSE),""),"")</f>
        <v>0</v>
      </c>
      <c r="M76">
        <f>IF(F76&lt;&gt;"",_xlfn.IFNA(VLOOKUP(A76&amp;"Semana "&amp;VALUE(RIGHT(F76,2)+2),T_Cruzada!$A$2:$F$1453,4,FALSE),""),"")</f>
        <v>0</v>
      </c>
      <c r="N76">
        <f>IF(F76&lt;&gt;"",_xlfn.IFNA(VLOOKUP(A76&amp;"Semana "&amp;VALUE(RIGHT(F76,2)+3),T_Cruzada!$A$2:$F$1453,4,FALSE),""),"")</f>
        <v>0</v>
      </c>
    </row>
    <row r="77" spans="1:14" x14ac:dyDescent="0.25">
      <c r="A77" s="19">
        <v>20098</v>
      </c>
      <c r="B77" s="19" t="s">
        <v>57</v>
      </c>
      <c r="C77" s="19" t="s">
        <v>122</v>
      </c>
      <c r="D77" s="19" t="s">
        <v>116</v>
      </c>
      <c r="E77" s="20"/>
      <c r="F77" s="7" t="str">
        <f>IF(E77&lt;&gt;"",IF(AND(E77&gt;=VLOOKUP(E77,Semanas!$A$1:$C$33,1),E77&lt;=VLOOKUP(E77,Semanas!$A$1:$C$33,2)),VLOOKUP(E77,Semanas!$A$1:$C$33,3),""),"")</f>
        <v/>
      </c>
      <c r="G77" s="7" t="str">
        <f>IF(F77&lt;&gt;"",_xlfn.IFNA(VLOOKUP(A77&amp;"Semana "&amp;VALUE(RIGHT(F77,2)-3),T_Cruzada!$A$2:$F$1453,4,FALSE),""),"")</f>
        <v/>
      </c>
      <c r="H77" t="str">
        <f>IF(F77&lt;&gt;"",_xlfn.IFNA(VLOOKUP(A77&amp;"Semana "&amp;VALUE(RIGHT(F77,2)-2),T_Cruzada!$A$2:$F$1453,4,FALSE),""),"")</f>
        <v/>
      </c>
      <c r="I77" s="7" t="str">
        <f>IF(F77&lt;&gt;"",_xlfn.IFNA(VLOOKUP(A77&amp;"Semana "&amp;VALUE(RIGHT(F77,2)-1),T_Cruzada!$A$2:$F$1453,4,FALSE),""),"")</f>
        <v/>
      </c>
      <c r="J77" s="7" t="str">
        <f>IF(F77&lt;&gt;"",_xlfn.IFNA(VLOOKUP(A77&amp;F77,T_Cruzada!$A$2:$F$1453,4,FALSE),""),"")</f>
        <v/>
      </c>
      <c r="K77" s="7" t="str">
        <f>_xlfn.IFNA(VLOOKUP(A77&amp;F77,T_Cruzada!$A$2:$F$1453,5,FALSE),"")</f>
        <v/>
      </c>
      <c r="L77" s="7" t="str">
        <f>IF(F77&lt;&gt;"",_xlfn.IFNA(VLOOKUP(A77&amp;"Semana "&amp;VALUE(RIGHT(F77,2)+1),T_Cruzada!$A$2:$F$1453,4,FALSE),""),"")</f>
        <v/>
      </c>
      <c r="M77" t="str">
        <f>IF(F77&lt;&gt;"",_xlfn.IFNA(VLOOKUP(A77&amp;"Semana "&amp;VALUE(RIGHT(F77,2)+2),T_Cruzada!$A$2:$F$1453,4,FALSE),""),"")</f>
        <v/>
      </c>
      <c r="N77" t="str">
        <f>IF(F77&lt;&gt;"",_xlfn.IFNA(VLOOKUP(A77&amp;"Semana "&amp;VALUE(RIGHT(F77,2)+3),T_Cruzada!$A$2:$F$1453,4,FALSE),""),"")</f>
        <v/>
      </c>
    </row>
    <row r="78" spans="1:14" x14ac:dyDescent="0.25">
      <c r="A78">
        <v>20098</v>
      </c>
      <c r="B78" t="s">
        <v>57</v>
      </c>
      <c r="C78" t="s">
        <v>123</v>
      </c>
      <c r="D78" t="s">
        <v>116</v>
      </c>
      <c r="E78" s="1"/>
      <c r="F78" s="7" t="str">
        <f>IF(E78&lt;&gt;"",IF(AND(E78&gt;=VLOOKUP(E78,Semanas!$A$1:$C$33,1),E78&lt;=VLOOKUP(E78,Semanas!$A$1:$C$33,2)),VLOOKUP(E78,Semanas!$A$1:$C$33,3),""),"")</f>
        <v/>
      </c>
      <c r="G78" s="7" t="str">
        <f>IF(F78&lt;&gt;"",_xlfn.IFNA(VLOOKUP(A78&amp;"Semana "&amp;VALUE(RIGHT(F78,2)-3),T_Cruzada!$A$2:$F$1453,4,FALSE),""),"")</f>
        <v/>
      </c>
      <c r="H78" t="str">
        <f>IF(F78&lt;&gt;"",_xlfn.IFNA(VLOOKUP(A78&amp;"Semana "&amp;VALUE(RIGHT(F78,2)-2),T_Cruzada!$A$2:$F$1453,4,FALSE),""),"")</f>
        <v/>
      </c>
      <c r="I78" s="7" t="str">
        <f>IF(F78&lt;&gt;"",_xlfn.IFNA(VLOOKUP(A78&amp;"Semana "&amp;VALUE(RIGHT(F78,2)-1),T_Cruzada!$A$2:$F$1453,4,FALSE),""),"")</f>
        <v/>
      </c>
      <c r="J78" s="7" t="str">
        <f>IF(F78&lt;&gt;"",_xlfn.IFNA(VLOOKUP(A78&amp;F78,T_Cruzada!$A$2:$F$1453,4,FALSE),""),"")</f>
        <v/>
      </c>
      <c r="K78" s="7" t="str">
        <f>_xlfn.IFNA(VLOOKUP(A78&amp;F78,T_Cruzada!$A$2:$F$1453,5,FALSE),"")</f>
        <v/>
      </c>
      <c r="L78" s="7" t="str">
        <f>IF(F78&lt;&gt;"",_xlfn.IFNA(VLOOKUP(A78&amp;"Semana "&amp;VALUE(RIGHT(F78,2)+1),T_Cruzada!$A$2:$F$1453,4,FALSE),""),"")</f>
        <v/>
      </c>
      <c r="M78" t="str">
        <f>IF(F78&lt;&gt;"",_xlfn.IFNA(VLOOKUP(A78&amp;"Semana "&amp;VALUE(RIGHT(F78,2)+2),T_Cruzada!$A$2:$F$1453,4,FALSE),""),"")</f>
        <v/>
      </c>
      <c r="N78" t="str">
        <f>IF(F78&lt;&gt;"",_xlfn.IFNA(VLOOKUP(A78&amp;"Semana "&amp;VALUE(RIGHT(F78,2)+3),T_Cruzada!$A$2:$F$1453,4,FALSE),""),"")</f>
        <v/>
      </c>
    </row>
    <row r="79" spans="1:14" x14ac:dyDescent="0.25">
      <c r="A79">
        <v>20109</v>
      </c>
      <c r="B79" t="s">
        <v>59</v>
      </c>
      <c r="C79" t="s">
        <v>30</v>
      </c>
      <c r="D79" t="s">
        <v>114</v>
      </c>
      <c r="E79" s="1">
        <v>43913</v>
      </c>
      <c r="F79" s="7" t="str">
        <f>IF(E79&lt;&gt;"",IF(AND(E79&gt;=VLOOKUP(E79,Semanas!$A$1:$C$33,1),E79&lt;=VLOOKUP(E79,Semanas!$A$1:$C$33,2)),VLOOKUP(E79,Semanas!$A$1:$C$33,3),""),"")</f>
        <v>Semana 13</v>
      </c>
      <c r="G79" s="7">
        <f>IF(F79&lt;&gt;"",_xlfn.IFNA(VLOOKUP(A79&amp;"Semana "&amp;VALUE(RIGHT(F79,2)-3),T_Cruzada!$A$2:$F$1453,4,FALSE),""),"")</f>
        <v>0</v>
      </c>
      <c r="H79">
        <f>IF(F79&lt;&gt;"",_xlfn.IFNA(VLOOKUP(A79&amp;"Semana "&amp;VALUE(RIGHT(F79,2)-2),T_Cruzada!$A$2:$F$1453,4,FALSE),""),"")</f>
        <v>0</v>
      </c>
      <c r="I79" s="7">
        <f>IF(F79&lt;&gt;"",_xlfn.IFNA(VLOOKUP(A79&amp;"Semana "&amp;VALUE(RIGHT(F79,2)-1),T_Cruzada!$A$2:$F$1453,4,FALSE),""),"")</f>
        <v>0</v>
      </c>
      <c r="J79" s="7">
        <f>IF(F79&lt;&gt;"",_xlfn.IFNA(VLOOKUP(A79&amp;F79,T_Cruzada!$A$2:$F$1453,4,FALSE),""),"")</f>
        <v>0</v>
      </c>
      <c r="K79" s="7">
        <f>_xlfn.IFNA(VLOOKUP(A79&amp;F79,T_Cruzada!$A$2:$F$1453,5,FALSE),"")</f>
        <v>0</v>
      </c>
      <c r="L79" s="7">
        <f>IF(F79&lt;&gt;"",_xlfn.IFNA(VLOOKUP(A79&amp;"Semana "&amp;VALUE(RIGHT(F79,2)+1),T_Cruzada!$A$2:$F$1453,4,FALSE),""),"")</f>
        <v>0</v>
      </c>
      <c r="M79">
        <f>IF(F79&lt;&gt;"",_xlfn.IFNA(VLOOKUP(A79&amp;"Semana "&amp;VALUE(RIGHT(F79,2)+2),T_Cruzada!$A$2:$F$1453,4,FALSE),""),"")</f>
        <v>0</v>
      </c>
      <c r="N79">
        <f>IF(F79&lt;&gt;"",_xlfn.IFNA(VLOOKUP(A79&amp;"Semana "&amp;VALUE(RIGHT(F79,2)+3),T_Cruzada!$A$2:$F$1453,4,FALSE),""),"")</f>
        <v>0</v>
      </c>
    </row>
    <row r="80" spans="1:14" x14ac:dyDescent="0.25">
      <c r="A80" s="19">
        <v>20109</v>
      </c>
      <c r="B80" s="19" t="s">
        <v>59</v>
      </c>
      <c r="C80" s="19" t="s">
        <v>31</v>
      </c>
      <c r="D80" s="19" t="s">
        <v>114</v>
      </c>
      <c r="E80" s="20">
        <v>43913</v>
      </c>
      <c r="F80" s="7" t="str">
        <f>IF(E80&lt;&gt;"",IF(AND(E80&gt;=VLOOKUP(E80,Semanas!$A$1:$C$33,1),E80&lt;=VLOOKUP(E80,Semanas!$A$1:$C$33,2)),VLOOKUP(E80,Semanas!$A$1:$C$33,3),""),"")</f>
        <v>Semana 13</v>
      </c>
      <c r="G80" s="7">
        <f>IF(F80&lt;&gt;"",_xlfn.IFNA(VLOOKUP(A80&amp;"Semana "&amp;VALUE(RIGHT(F80,2)-3),T_Cruzada!$A$2:$F$1453,4,FALSE),""),"")</f>
        <v>0</v>
      </c>
      <c r="H80">
        <f>IF(F80&lt;&gt;"",_xlfn.IFNA(VLOOKUP(A80&amp;"Semana "&amp;VALUE(RIGHT(F80,2)-2),T_Cruzada!$A$2:$F$1453,4,FALSE),""),"")</f>
        <v>0</v>
      </c>
      <c r="I80" s="7">
        <f>IF(F80&lt;&gt;"",_xlfn.IFNA(VLOOKUP(A80&amp;"Semana "&amp;VALUE(RIGHT(F80,2)-1),T_Cruzada!$A$2:$F$1453,4,FALSE),""),"")</f>
        <v>0</v>
      </c>
      <c r="J80" s="7">
        <f>IF(F80&lt;&gt;"",_xlfn.IFNA(VLOOKUP(A80&amp;F80,T_Cruzada!$A$2:$F$1453,4,FALSE),""),"")</f>
        <v>0</v>
      </c>
      <c r="K80" s="7">
        <f>_xlfn.IFNA(VLOOKUP(A80&amp;F80,T_Cruzada!$A$2:$F$1453,5,FALSE),"")</f>
        <v>0</v>
      </c>
      <c r="L80" s="7">
        <f>IF(F80&lt;&gt;"",_xlfn.IFNA(VLOOKUP(A80&amp;"Semana "&amp;VALUE(RIGHT(F80,2)+1),T_Cruzada!$A$2:$F$1453,4,FALSE),""),"")</f>
        <v>0</v>
      </c>
      <c r="M80">
        <f>IF(F80&lt;&gt;"",_xlfn.IFNA(VLOOKUP(A80&amp;"Semana "&amp;VALUE(RIGHT(F80,2)+2),T_Cruzada!$A$2:$F$1453,4,FALSE),""),"")</f>
        <v>0</v>
      </c>
      <c r="N80">
        <f>IF(F80&lt;&gt;"",_xlfn.IFNA(VLOOKUP(A80&amp;"Semana "&amp;VALUE(RIGHT(F80,2)+3),T_Cruzada!$A$2:$F$1453,4,FALSE),""),"")</f>
        <v>0</v>
      </c>
    </row>
    <row r="81" spans="1:14" x14ac:dyDescent="0.25">
      <c r="A81">
        <v>20109</v>
      </c>
      <c r="B81" t="s">
        <v>59</v>
      </c>
      <c r="C81" t="s">
        <v>115</v>
      </c>
      <c r="D81" t="s">
        <v>114</v>
      </c>
      <c r="E81" s="1">
        <v>43913</v>
      </c>
      <c r="F81" s="7" t="str">
        <f>IF(E81&lt;&gt;"",IF(AND(E81&gt;=VLOOKUP(E81,Semanas!$A$1:$C$33,1),E81&lt;=VLOOKUP(E81,Semanas!$A$1:$C$33,2)),VLOOKUP(E81,Semanas!$A$1:$C$33,3),""),"")</f>
        <v>Semana 13</v>
      </c>
      <c r="G81" s="7">
        <f>IF(F81&lt;&gt;"",_xlfn.IFNA(VLOOKUP(A81&amp;"Semana "&amp;VALUE(RIGHT(F81,2)-3),T_Cruzada!$A$2:$F$1453,4,FALSE),""),"")</f>
        <v>0</v>
      </c>
      <c r="H81">
        <f>IF(F81&lt;&gt;"",_xlfn.IFNA(VLOOKUP(A81&amp;"Semana "&amp;VALUE(RIGHT(F81,2)-2),T_Cruzada!$A$2:$F$1453,4,FALSE),""),"")</f>
        <v>0</v>
      </c>
      <c r="I81" s="7">
        <f>IF(F81&lt;&gt;"",_xlfn.IFNA(VLOOKUP(A81&amp;"Semana "&amp;VALUE(RIGHT(F81,2)-1),T_Cruzada!$A$2:$F$1453,4,FALSE),""),"")</f>
        <v>0</v>
      </c>
      <c r="J81" s="7">
        <f>IF(F81&lt;&gt;"",_xlfn.IFNA(VLOOKUP(A81&amp;F81,T_Cruzada!$A$2:$F$1453,4,FALSE),""),"")</f>
        <v>0</v>
      </c>
      <c r="K81" s="7">
        <f>_xlfn.IFNA(VLOOKUP(A81&amp;F81,T_Cruzada!$A$2:$F$1453,5,FALSE),"")</f>
        <v>0</v>
      </c>
      <c r="L81" s="7">
        <f>IF(F81&lt;&gt;"",_xlfn.IFNA(VLOOKUP(A81&amp;"Semana "&amp;VALUE(RIGHT(F81,2)+1),T_Cruzada!$A$2:$F$1453,4,FALSE),""),"")</f>
        <v>0</v>
      </c>
      <c r="M81">
        <f>IF(F81&lt;&gt;"",_xlfn.IFNA(VLOOKUP(A81&amp;"Semana "&amp;VALUE(RIGHT(F81,2)+2),T_Cruzada!$A$2:$F$1453,4,FALSE),""),"")</f>
        <v>0</v>
      </c>
      <c r="N81">
        <f>IF(F81&lt;&gt;"",_xlfn.IFNA(VLOOKUP(A81&amp;"Semana "&amp;VALUE(RIGHT(F81,2)+3),T_Cruzada!$A$2:$F$1453,4,FALSE),""),"")</f>
        <v>0</v>
      </c>
    </row>
    <row r="82" spans="1:14" x14ac:dyDescent="0.25">
      <c r="A82" s="19">
        <v>20109</v>
      </c>
      <c r="B82" s="19" t="s">
        <v>59</v>
      </c>
      <c r="C82" s="19" t="s">
        <v>33</v>
      </c>
      <c r="D82" s="19" t="s">
        <v>114</v>
      </c>
      <c r="E82" s="20">
        <v>43910</v>
      </c>
      <c r="F82" s="7" t="str">
        <f>IF(E82&lt;&gt;"",IF(AND(E82&gt;=VLOOKUP(E82,Semanas!$A$1:$C$33,1),E82&lt;=VLOOKUP(E82,Semanas!$A$1:$C$33,2)),VLOOKUP(E82,Semanas!$A$1:$C$33,3),""),"")</f>
        <v>Semana 12</v>
      </c>
      <c r="G82" s="7">
        <f>IF(F82&lt;&gt;"",_xlfn.IFNA(VLOOKUP(A82&amp;"Semana "&amp;VALUE(RIGHT(F82,2)-3),T_Cruzada!$A$2:$F$1453,4,FALSE),""),"")</f>
        <v>0</v>
      </c>
      <c r="H82">
        <f>IF(F82&lt;&gt;"",_xlfn.IFNA(VLOOKUP(A82&amp;"Semana "&amp;VALUE(RIGHT(F82,2)-2),T_Cruzada!$A$2:$F$1453,4,FALSE),""),"")</f>
        <v>0</v>
      </c>
      <c r="I82" s="7">
        <f>IF(F82&lt;&gt;"",_xlfn.IFNA(VLOOKUP(A82&amp;"Semana "&amp;VALUE(RIGHT(F82,2)-1),T_Cruzada!$A$2:$F$1453,4,FALSE),""),"")</f>
        <v>0</v>
      </c>
      <c r="J82" s="7">
        <f>IF(F82&lt;&gt;"",_xlfn.IFNA(VLOOKUP(A82&amp;F82,T_Cruzada!$A$2:$F$1453,4,FALSE),""),"")</f>
        <v>0</v>
      </c>
      <c r="K82" s="7">
        <f>_xlfn.IFNA(VLOOKUP(A82&amp;F82,T_Cruzada!$A$2:$F$1453,5,FALSE),"")</f>
        <v>0</v>
      </c>
      <c r="L82" s="7">
        <f>IF(F82&lt;&gt;"",_xlfn.IFNA(VLOOKUP(A82&amp;"Semana "&amp;VALUE(RIGHT(F82,2)+1),T_Cruzada!$A$2:$F$1453,4,FALSE),""),"")</f>
        <v>0</v>
      </c>
      <c r="M82">
        <f>IF(F82&lt;&gt;"",_xlfn.IFNA(VLOOKUP(A82&amp;"Semana "&amp;VALUE(RIGHT(F82,2)+2),T_Cruzada!$A$2:$F$1453,4,FALSE),""),"")</f>
        <v>0</v>
      </c>
      <c r="N82">
        <f>IF(F82&lt;&gt;"",_xlfn.IFNA(VLOOKUP(A82&amp;"Semana "&amp;VALUE(RIGHT(F82,2)+3),T_Cruzada!$A$2:$F$1453,4,FALSE),""),"")</f>
        <v>0</v>
      </c>
    </row>
    <row r="83" spans="1:14" x14ac:dyDescent="0.25">
      <c r="A83">
        <v>20109</v>
      </c>
      <c r="B83" t="s">
        <v>59</v>
      </c>
      <c r="C83" t="s">
        <v>34</v>
      </c>
      <c r="D83" t="s">
        <v>114</v>
      </c>
      <c r="E83" s="1">
        <v>43978</v>
      </c>
      <c r="F83" s="7" t="str">
        <f>IF(E83&lt;&gt;"",IF(AND(E83&gt;=VLOOKUP(E83,Semanas!$A$1:$C$33,1),E83&lt;=VLOOKUP(E83,Semanas!$A$1:$C$33,2)),VLOOKUP(E83,Semanas!$A$1:$C$33,3),""),"")</f>
        <v>Semana 22</v>
      </c>
      <c r="G83" s="7">
        <f>IF(F83&lt;&gt;"",_xlfn.IFNA(VLOOKUP(A83&amp;"Semana "&amp;VALUE(RIGHT(F83,2)-3),T_Cruzada!$A$2:$F$1453,4,FALSE),""),"")</f>
        <v>0</v>
      </c>
      <c r="H83">
        <f>IF(F83&lt;&gt;"",_xlfn.IFNA(VLOOKUP(A83&amp;"Semana "&amp;VALUE(RIGHT(F83,2)-2),T_Cruzada!$A$2:$F$1453,4,FALSE),""),"")</f>
        <v>0</v>
      </c>
      <c r="I83" s="7">
        <f>IF(F83&lt;&gt;"",_xlfn.IFNA(VLOOKUP(A83&amp;"Semana "&amp;VALUE(RIGHT(F83,2)-1),T_Cruzada!$A$2:$F$1453,4,FALSE),""),"")</f>
        <v>0</v>
      </c>
      <c r="J83" s="7">
        <f>IF(F83&lt;&gt;"",_xlfn.IFNA(VLOOKUP(A83&amp;F83,T_Cruzada!$A$2:$F$1453,4,FALSE),""),"")</f>
        <v>1</v>
      </c>
      <c r="K83" s="7">
        <f>_xlfn.IFNA(VLOOKUP(A83&amp;F83,T_Cruzada!$A$2:$F$1453,5,FALSE),"")</f>
        <v>1</v>
      </c>
      <c r="L83" s="7">
        <f>IF(F83&lt;&gt;"",_xlfn.IFNA(VLOOKUP(A83&amp;"Semana "&amp;VALUE(RIGHT(F83,2)+1),T_Cruzada!$A$2:$F$1453,4,FALSE),""),"")</f>
        <v>1</v>
      </c>
      <c r="M83">
        <f>IF(F83&lt;&gt;"",_xlfn.IFNA(VLOOKUP(A83&amp;"Semana "&amp;VALUE(RIGHT(F83,2)+2),T_Cruzada!$A$2:$F$1453,4,FALSE),""),"")</f>
        <v>1</v>
      </c>
      <c r="N83">
        <f>IF(F83&lt;&gt;"",_xlfn.IFNA(VLOOKUP(A83&amp;"Semana "&amp;VALUE(RIGHT(F83,2)+3),T_Cruzada!$A$2:$F$1453,4,FALSE),""),"")</f>
        <v>2</v>
      </c>
    </row>
    <row r="84" spans="1:14" x14ac:dyDescent="0.25">
      <c r="A84" s="19">
        <v>20109</v>
      </c>
      <c r="B84" s="19" t="s">
        <v>59</v>
      </c>
      <c r="C84" s="19" t="s">
        <v>118</v>
      </c>
      <c r="D84" s="19" t="s">
        <v>117</v>
      </c>
      <c r="E84" s="20"/>
      <c r="F84" s="7" t="str">
        <f>IF(E84&lt;&gt;"",IF(AND(E84&gt;=VLOOKUP(E84,Semanas!$A$1:$C$33,1),E84&lt;=VLOOKUP(E84,Semanas!$A$1:$C$33,2)),VLOOKUP(E84,Semanas!$A$1:$C$33,3),""),"")</f>
        <v/>
      </c>
      <c r="G84" s="7" t="str">
        <f>IF(F84&lt;&gt;"",_xlfn.IFNA(VLOOKUP(A84&amp;"Semana "&amp;VALUE(RIGHT(F84,2)-3),T_Cruzada!$A$2:$F$1453,4,FALSE),""),"")</f>
        <v/>
      </c>
      <c r="H84" t="str">
        <f>IF(F84&lt;&gt;"",_xlfn.IFNA(VLOOKUP(A84&amp;"Semana "&amp;VALUE(RIGHT(F84,2)-2),T_Cruzada!$A$2:$F$1453,4,FALSE),""),"")</f>
        <v/>
      </c>
      <c r="I84" s="7" t="str">
        <f>IF(F84&lt;&gt;"",_xlfn.IFNA(VLOOKUP(A84&amp;"Semana "&amp;VALUE(RIGHT(F84,2)-1),T_Cruzada!$A$2:$F$1453,4,FALSE),""),"")</f>
        <v/>
      </c>
      <c r="J84" s="7" t="str">
        <f>IF(F84&lt;&gt;"",_xlfn.IFNA(VLOOKUP(A84&amp;F84,T_Cruzada!$A$2:$F$1453,4,FALSE),""),"")</f>
        <v/>
      </c>
      <c r="K84" s="7" t="str">
        <f>_xlfn.IFNA(VLOOKUP(A84&amp;F84,T_Cruzada!$A$2:$F$1453,5,FALSE),"")</f>
        <v/>
      </c>
      <c r="L84" s="7" t="str">
        <f>IF(F84&lt;&gt;"",_xlfn.IFNA(VLOOKUP(A84&amp;"Semana "&amp;VALUE(RIGHT(F84,2)+1),T_Cruzada!$A$2:$F$1453,4,FALSE),""),"")</f>
        <v/>
      </c>
      <c r="M84" t="str">
        <f>IF(F84&lt;&gt;"",_xlfn.IFNA(VLOOKUP(A84&amp;"Semana "&amp;VALUE(RIGHT(F84,2)+2),T_Cruzada!$A$2:$F$1453,4,FALSE),""),"")</f>
        <v/>
      </c>
      <c r="N84" t="str">
        <f>IF(F84&lt;&gt;"",_xlfn.IFNA(VLOOKUP(A84&amp;"Semana "&amp;VALUE(RIGHT(F84,2)+3),T_Cruzada!$A$2:$F$1453,4,FALSE),""),"")</f>
        <v/>
      </c>
    </row>
    <row r="85" spans="1:14" x14ac:dyDescent="0.25">
      <c r="A85">
        <v>20109</v>
      </c>
      <c r="B85" t="s">
        <v>59</v>
      </c>
      <c r="C85" t="s">
        <v>119</v>
      </c>
      <c r="D85" t="s">
        <v>117</v>
      </c>
      <c r="E85" s="1"/>
      <c r="F85" s="7" t="str">
        <f>IF(E85&lt;&gt;"",IF(AND(E85&gt;=VLOOKUP(E85,Semanas!$A$1:$C$33,1),E85&lt;=VLOOKUP(E85,Semanas!$A$1:$C$33,2)),VLOOKUP(E85,Semanas!$A$1:$C$33,3),""),"")</f>
        <v/>
      </c>
      <c r="G85" s="7" t="str">
        <f>IF(F85&lt;&gt;"",_xlfn.IFNA(VLOOKUP(A85&amp;"Semana "&amp;VALUE(RIGHT(F85,2)-3),T_Cruzada!$A$2:$F$1453,4,FALSE),""),"")</f>
        <v/>
      </c>
      <c r="H85" t="str">
        <f>IF(F85&lt;&gt;"",_xlfn.IFNA(VLOOKUP(A85&amp;"Semana "&amp;VALUE(RIGHT(F85,2)-2),T_Cruzada!$A$2:$F$1453,4,FALSE),""),"")</f>
        <v/>
      </c>
      <c r="I85" s="7" t="str">
        <f>IF(F85&lt;&gt;"",_xlfn.IFNA(VLOOKUP(A85&amp;"Semana "&amp;VALUE(RIGHT(F85,2)-1),T_Cruzada!$A$2:$F$1453,4,FALSE),""),"")</f>
        <v/>
      </c>
      <c r="J85" s="7" t="str">
        <f>IF(F85&lt;&gt;"",_xlfn.IFNA(VLOOKUP(A85&amp;F85,T_Cruzada!$A$2:$F$1453,4,FALSE),""),"")</f>
        <v/>
      </c>
      <c r="K85" s="7" t="str">
        <f>_xlfn.IFNA(VLOOKUP(A85&amp;F85,T_Cruzada!$A$2:$F$1453,5,FALSE),"")</f>
        <v/>
      </c>
      <c r="L85" s="7" t="str">
        <f>IF(F85&lt;&gt;"",_xlfn.IFNA(VLOOKUP(A85&amp;"Semana "&amp;VALUE(RIGHT(F85,2)+1),T_Cruzada!$A$2:$F$1453,4,FALSE),""),"")</f>
        <v/>
      </c>
      <c r="M85" t="str">
        <f>IF(F85&lt;&gt;"",_xlfn.IFNA(VLOOKUP(A85&amp;"Semana "&amp;VALUE(RIGHT(F85,2)+2),T_Cruzada!$A$2:$F$1453,4,FALSE),""),"")</f>
        <v/>
      </c>
      <c r="N85" t="str">
        <f>IF(F85&lt;&gt;"",_xlfn.IFNA(VLOOKUP(A85&amp;"Semana "&amp;VALUE(RIGHT(F85,2)+3),T_Cruzada!$A$2:$F$1453,4,FALSE),""),"")</f>
        <v/>
      </c>
    </row>
    <row r="86" spans="1:14" x14ac:dyDescent="0.25">
      <c r="A86" s="19">
        <v>20109</v>
      </c>
      <c r="B86" s="19" t="s">
        <v>59</v>
      </c>
      <c r="C86" s="19" t="s">
        <v>120</v>
      </c>
      <c r="D86" s="19" t="s">
        <v>117</v>
      </c>
      <c r="E86" s="20"/>
      <c r="F86" s="7" t="str">
        <f>IF(E86&lt;&gt;"",IF(AND(E86&gt;=VLOOKUP(E86,Semanas!$A$1:$C$33,1),E86&lt;=VLOOKUP(E86,Semanas!$A$1:$C$33,2)),VLOOKUP(E86,Semanas!$A$1:$C$33,3),""),"")</f>
        <v/>
      </c>
      <c r="G86" s="7" t="str">
        <f>IF(F86&lt;&gt;"",_xlfn.IFNA(VLOOKUP(A86&amp;"Semana "&amp;VALUE(RIGHT(F86,2)-3),T_Cruzada!$A$2:$F$1453,4,FALSE),""),"")</f>
        <v/>
      </c>
      <c r="H86" t="str">
        <f>IF(F86&lt;&gt;"",_xlfn.IFNA(VLOOKUP(A86&amp;"Semana "&amp;VALUE(RIGHT(F86,2)-2),T_Cruzada!$A$2:$F$1453,4,FALSE),""),"")</f>
        <v/>
      </c>
      <c r="I86" s="7" t="str">
        <f>IF(F86&lt;&gt;"",_xlfn.IFNA(VLOOKUP(A86&amp;"Semana "&amp;VALUE(RIGHT(F86,2)-1),T_Cruzada!$A$2:$F$1453,4,FALSE),""),"")</f>
        <v/>
      </c>
      <c r="J86" s="7" t="str">
        <f>IF(F86&lt;&gt;"",_xlfn.IFNA(VLOOKUP(A86&amp;F86,T_Cruzada!$A$2:$F$1453,4,FALSE),""),"")</f>
        <v/>
      </c>
      <c r="K86" s="7" t="str">
        <f>_xlfn.IFNA(VLOOKUP(A86&amp;F86,T_Cruzada!$A$2:$F$1453,5,FALSE),"")</f>
        <v/>
      </c>
      <c r="L86" s="7" t="str">
        <f>IF(F86&lt;&gt;"",_xlfn.IFNA(VLOOKUP(A86&amp;"Semana "&amp;VALUE(RIGHT(F86,2)+1),T_Cruzada!$A$2:$F$1453,4,FALSE),""),"")</f>
        <v/>
      </c>
      <c r="M86" t="str">
        <f>IF(F86&lt;&gt;"",_xlfn.IFNA(VLOOKUP(A86&amp;"Semana "&amp;VALUE(RIGHT(F86,2)+2),T_Cruzada!$A$2:$F$1453,4,FALSE),""),"")</f>
        <v/>
      </c>
      <c r="N86" t="str">
        <f>IF(F86&lt;&gt;"",_xlfn.IFNA(VLOOKUP(A86&amp;"Semana "&amp;VALUE(RIGHT(F86,2)+3),T_Cruzada!$A$2:$F$1453,4,FALSE),""),"")</f>
        <v/>
      </c>
    </row>
    <row r="87" spans="1:14" x14ac:dyDescent="0.25">
      <c r="A87">
        <v>20109</v>
      </c>
      <c r="B87" t="s">
        <v>59</v>
      </c>
      <c r="C87" t="s">
        <v>191</v>
      </c>
      <c r="D87" t="s">
        <v>114</v>
      </c>
      <c r="E87" s="1">
        <v>43978</v>
      </c>
      <c r="F87" s="7" t="str">
        <f>IF(E87&lt;&gt;"",IF(AND(E87&gt;=VLOOKUP(E87,Semanas!$A$1:$C$33,1),E87&lt;=VLOOKUP(E87,Semanas!$A$1:$C$33,2)),VLOOKUP(E87,Semanas!$A$1:$C$33,3),""),"")</f>
        <v>Semana 22</v>
      </c>
      <c r="G87" s="7">
        <f>IF(F87&lt;&gt;"",_xlfn.IFNA(VLOOKUP(A87&amp;"Semana "&amp;VALUE(RIGHT(F87,2)-3),T_Cruzada!$A$2:$F$1453,4,FALSE),""),"")</f>
        <v>0</v>
      </c>
      <c r="H87">
        <f>IF(F87&lt;&gt;"",_xlfn.IFNA(VLOOKUP(A87&amp;"Semana "&amp;VALUE(RIGHT(F87,2)-2),T_Cruzada!$A$2:$F$1453,4,FALSE),""),"")</f>
        <v>0</v>
      </c>
      <c r="I87" s="7">
        <f>IF(F87&lt;&gt;"",_xlfn.IFNA(VLOOKUP(A87&amp;"Semana "&amp;VALUE(RIGHT(F87,2)-1),T_Cruzada!$A$2:$F$1453,4,FALSE),""),"")</f>
        <v>0</v>
      </c>
      <c r="J87" s="7">
        <f>IF(F87&lt;&gt;"",_xlfn.IFNA(VLOOKUP(A87&amp;F87,T_Cruzada!$A$2:$F$1453,4,FALSE),""),"")</f>
        <v>1</v>
      </c>
      <c r="K87" s="7">
        <f>_xlfn.IFNA(VLOOKUP(A87&amp;F87,T_Cruzada!$A$2:$F$1453,5,FALSE),"")</f>
        <v>1</v>
      </c>
      <c r="L87" s="7">
        <f>IF(F87&lt;&gt;"",_xlfn.IFNA(VLOOKUP(A87&amp;"Semana "&amp;VALUE(RIGHT(F87,2)+1),T_Cruzada!$A$2:$F$1453,4,FALSE),""),"")</f>
        <v>1</v>
      </c>
      <c r="M87">
        <f>IF(F87&lt;&gt;"",_xlfn.IFNA(VLOOKUP(A87&amp;"Semana "&amp;VALUE(RIGHT(F87,2)+2),T_Cruzada!$A$2:$F$1453,4,FALSE),""),"")</f>
        <v>1</v>
      </c>
      <c r="N87">
        <f>IF(F87&lt;&gt;"",_xlfn.IFNA(VLOOKUP(A87&amp;"Semana "&amp;VALUE(RIGHT(F87,2)+3),T_Cruzada!$A$2:$F$1453,4,FALSE),""),"")</f>
        <v>2</v>
      </c>
    </row>
    <row r="88" spans="1:14" x14ac:dyDescent="0.25">
      <c r="A88" s="19">
        <v>20109</v>
      </c>
      <c r="B88" s="19" t="s">
        <v>59</v>
      </c>
      <c r="C88" s="19" t="s">
        <v>122</v>
      </c>
      <c r="D88" s="19" t="s">
        <v>116</v>
      </c>
      <c r="E88" s="20"/>
      <c r="F88" s="7" t="str">
        <f>IF(E88&lt;&gt;"",IF(AND(E88&gt;=VLOOKUP(E88,Semanas!$A$1:$C$33,1),E88&lt;=VLOOKUP(E88,Semanas!$A$1:$C$33,2)),VLOOKUP(E88,Semanas!$A$1:$C$33,3),""),"")</f>
        <v/>
      </c>
      <c r="G88" s="7" t="str">
        <f>IF(F88&lt;&gt;"",_xlfn.IFNA(VLOOKUP(A88&amp;"Semana "&amp;VALUE(RIGHT(F88,2)-3),T_Cruzada!$A$2:$F$1453,4,FALSE),""),"")</f>
        <v/>
      </c>
      <c r="H88" t="str">
        <f>IF(F88&lt;&gt;"",_xlfn.IFNA(VLOOKUP(A88&amp;"Semana "&amp;VALUE(RIGHT(F88,2)-2),T_Cruzada!$A$2:$F$1453,4,FALSE),""),"")</f>
        <v/>
      </c>
      <c r="I88" s="7" t="str">
        <f>IF(F88&lt;&gt;"",_xlfn.IFNA(VLOOKUP(A88&amp;"Semana "&amp;VALUE(RIGHT(F88,2)-1),T_Cruzada!$A$2:$F$1453,4,FALSE),""),"")</f>
        <v/>
      </c>
      <c r="J88" s="7" t="str">
        <f>IF(F88&lt;&gt;"",_xlfn.IFNA(VLOOKUP(A88&amp;F88,T_Cruzada!$A$2:$F$1453,4,FALSE),""),"")</f>
        <v/>
      </c>
      <c r="K88" s="7" t="str">
        <f>_xlfn.IFNA(VLOOKUP(A88&amp;F88,T_Cruzada!$A$2:$F$1453,5,FALSE),"")</f>
        <v/>
      </c>
      <c r="L88" s="7" t="str">
        <f>IF(F88&lt;&gt;"",_xlfn.IFNA(VLOOKUP(A88&amp;"Semana "&amp;VALUE(RIGHT(F88,2)+1),T_Cruzada!$A$2:$F$1453,4,FALSE),""),"")</f>
        <v/>
      </c>
      <c r="M88" t="str">
        <f>IF(F88&lt;&gt;"",_xlfn.IFNA(VLOOKUP(A88&amp;"Semana "&amp;VALUE(RIGHT(F88,2)+2),T_Cruzada!$A$2:$F$1453,4,FALSE),""),"")</f>
        <v/>
      </c>
      <c r="N88" t="str">
        <f>IF(F88&lt;&gt;"",_xlfn.IFNA(VLOOKUP(A88&amp;"Semana "&amp;VALUE(RIGHT(F88,2)+3),T_Cruzada!$A$2:$F$1453,4,FALSE),""),"")</f>
        <v/>
      </c>
    </row>
    <row r="89" spans="1:14" x14ac:dyDescent="0.25">
      <c r="A89">
        <v>20109</v>
      </c>
      <c r="B89" t="s">
        <v>59</v>
      </c>
      <c r="C89" t="s">
        <v>123</v>
      </c>
      <c r="D89" t="s">
        <v>116</v>
      </c>
      <c r="E89" s="1"/>
      <c r="F89" s="7" t="str">
        <f>IF(E89&lt;&gt;"",IF(AND(E89&gt;=VLOOKUP(E89,Semanas!$A$1:$C$33,1),E89&lt;=VLOOKUP(E89,Semanas!$A$1:$C$33,2)),VLOOKUP(E89,Semanas!$A$1:$C$33,3),""),"")</f>
        <v/>
      </c>
      <c r="G89" s="7" t="str">
        <f>IF(F89&lt;&gt;"",_xlfn.IFNA(VLOOKUP(A89&amp;"Semana "&amp;VALUE(RIGHT(F89,2)-3),T_Cruzada!$A$2:$F$1453,4,FALSE),""),"")</f>
        <v/>
      </c>
      <c r="H89" t="str">
        <f>IF(F89&lt;&gt;"",_xlfn.IFNA(VLOOKUP(A89&amp;"Semana "&amp;VALUE(RIGHT(F89,2)-2),T_Cruzada!$A$2:$F$1453,4,FALSE),""),"")</f>
        <v/>
      </c>
      <c r="I89" s="7" t="str">
        <f>IF(F89&lt;&gt;"",_xlfn.IFNA(VLOOKUP(A89&amp;"Semana "&amp;VALUE(RIGHT(F89,2)-1),T_Cruzada!$A$2:$F$1453,4,FALSE),""),"")</f>
        <v/>
      </c>
      <c r="J89" s="7" t="str">
        <f>IF(F89&lt;&gt;"",_xlfn.IFNA(VLOOKUP(A89&amp;F89,T_Cruzada!$A$2:$F$1453,4,FALSE),""),"")</f>
        <v/>
      </c>
      <c r="K89" s="7" t="str">
        <f>_xlfn.IFNA(VLOOKUP(A89&amp;F89,T_Cruzada!$A$2:$F$1453,5,FALSE),"")</f>
        <v/>
      </c>
      <c r="L89" s="7" t="str">
        <f>IF(F89&lt;&gt;"",_xlfn.IFNA(VLOOKUP(A89&amp;"Semana "&amp;VALUE(RIGHT(F89,2)+1),T_Cruzada!$A$2:$F$1453,4,FALSE),""),"")</f>
        <v/>
      </c>
      <c r="M89" t="str">
        <f>IF(F89&lt;&gt;"",_xlfn.IFNA(VLOOKUP(A89&amp;"Semana "&amp;VALUE(RIGHT(F89,2)+2),T_Cruzada!$A$2:$F$1453,4,FALSE),""),"")</f>
        <v/>
      </c>
      <c r="N89" t="str">
        <f>IF(F89&lt;&gt;"",_xlfn.IFNA(VLOOKUP(A89&amp;"Semana "&amp;VALUE(RIGHT(F89,2)+3),T_Cruzada!$A$2:$F$1453,4,FALSE),""),"")</f>
        <v/>
      </c>
    </row>
    <row r="90" spans="1:14" x14ac:dyDescent="0.25">
      <c r="A90">
        <v>20116</v>
      </c>
      <c r="B90" t="s">
        <v>60</v>
      </c>
      <c r="C90" t="s">
        <v>30</v>
      </c>
      <c r="D90" t="s">
        <v>114</v>
      </c>
      <c r="E90" s="1">
        <v>43913</v>
      </c>
      <c r="F90" s="7" t="str">
        <f>IF(E90&lt;&gt;"",IF(AND(E90&gt;=VLOOKUP(E90,Semanas!$A$1:$C$33,1),E90&lt;=VLOOKUP(E90,Semanas!$A$1:$C$33,2)),VLOOKUP(E90,Semanas!$A$1:$C$33,3),""),"")</f>
        <v>Semana 13</v>
      </c>
      <c r="G90" s="7">
        <f>IF(F90&lt;&gt;"",_xlfn.IFNA(VLOOKUP(A90&amp;"Semana "&amp;VALUE(RIGHT(F90,2)-3),T_Cruzada!$A$2:$F$1453,4,FALSE),""),"")</f>
        <v>0</v>
      </c>
      <c r="H90">
        <f>IF(F90&lt;&gt;"",_xlfn.IFNA(VLOOKUP(A90&amp;"Semana "&amp;VALUE(RIGHT(F90,2)-2),T_Cruzada!$A$2:$F$1453,4,FALSE),""),"")</f>
        <v>0</v>
      </c>
      <c r="I90" s="7">
        <f>IF(F90&lt;&gt;"",_xlfn.IFNA(VLOOKUP(A90&amp;"Semana "&amp;VALUE(RIGHT(F90,2)-1),T_Cruzada!$A$2:$F$1453,4,FALSE),""),"")</f>
        <v>0</v>
      </c>
      <c r="J90" s="7">
        <f>IF(F90&lt;&gt;"",_xlfn.IFNA(VLOOKUP(A90&amp;F90,T_Cruzada!$A$2:$F$1453,4,FALSE),""),"")</f>
        <v>0</v>
      </c>
      <c r="K90" s="7">
        <f>_xlfn.IFNA(VLOOKUP(A90&amp;F90,T_Cruzada!$A$2:$F$1453,5,FALSE),"")</f>
        <v>0</v>
      </c>
      <c r="L90" s="7">
        <f>IF(F90&lt;&gt;"",_xlfn.IFNA(VLOOKUP(A90&amp;"Semana "&amp;VALUE(RIGHT(F90,2)+1),T_Cruzada!$A$2:$F$1453,4,FALSE),""),"")</f>
        <v>0</v>
      </c>
      <c r="M90">
        <f>IF(F90&lt;&gt;"",_xlfn.IFNA(VLOOKUP(A90&amp;"Semana "&amp;VALUE(RIGHT(F90,2)+2),T_Cruzada!$A$2:$F$1453,4,FALSE),""),"")</f>
        <v>0</v>
      </c>
      <c r="N90">
        <f>IF(F90&lt;&gt;"",_xlfn.IFNA(VLOOKUP(A90&amp;"Semana "&amp;VALUE(RIGHT(F90,2)+3),T_Cruzada!$A$2:$F$1453,4,FALSE),""),"")</f>
        <v>0</v>
      </c>
    </row>
    <row r="91" spans="1:14" x14ac:dyDescent="0.25">
      <c r="A91" s="19">
        <v>20116</v>
      </c>
      <c r="B91" s="19" t="s">
        <v>60</v>
      </c>
      <c r="C91" s="19" t="s">
        <v>31</v>
      </c>
      <c r="D91" s="19" t="s">
        <v>114</v>
      </c>
      <c r="E91" s="20">
        <v>43913</v>
      </c>
      <c r="F91" s="7" t="str">
        <f>IF(E91&lt;&gt;"",IF(AND(E91&gt;=VLOOKUP(E91,Semanas!$A$1:$C$33,1),E91&lt;=VLOOKUP(E91,Semanas!$A$1:$C$33,2)),VLOOKUP(E91,Semanas!$A$1:$C$33,3),""),"")</f>
        <v>Semana 13</v>
      </c>
      <c r="G91" s="7">
        <f>IF(F91&lt;&gt;"",_xlfn.IFNA(VLOOKUP(A91&amp;"Semana "&amp;VALUE(RIGHT(F91,2)-3),T_Cruzada!$A$2:$F$1453,4,FALSE),""),"")</f>
        <v>0</v>
      </c>
      <c r="H91">
        <f>IF(F91&lt;&gt;"",_xlfn.IFNA(VLOOKUP(A91&amp;"Semana "&amp;VALUE(RIGHT(F91,2)-2),T_Cruzada!$A$2:$F$1453,4,FALSE),""),"")</f>
        <v>0</v>
      </c>
      <c r="I91" s="7">
        <f>IF(F91&lt;&gt;"",_xlfn.IFNA(VLOOKUP(A91&amp;"Semana "&amp;VALUE(RIGHT(F91,2)-1),T_Cruzada!$A$2:$F$1453,4,FALSE),""),"")</f>
        <v>0</v>
      </c>
      <c r="J91" s="7">
        <f>IF(F91&lt;&gt;"",_xlfn.IFNA(VLOOKUP(A91&amp;F91,T_Cruzada!$A$2:$F$1453,4,FALSE),""),"")</f>
        <v>0</v>
      </c>
      <c r="K91" s="7">
        <f>_xlfn.IFNA(VLOOKUP(A91&amp;F91,T_Cruzada!$A$2:$F$1453,5,FALSE),"")</f>
        <v>0</v>
      </c>
      <c r="L91" s="7">
        <f>IF(F91&lt;&gt;"",_xlfn.IFNA(VLOOKUP(A91&amp;"Semana "&amp;VALUE(RIGHT(F91,2)+1),T_Cruzada!$A$2:$F$1453,4,FALSE),""),"")</f>
        <v>0</v>
      </c>
      <c r="M91">
        <f>IF(F91&lt;&gt;"",_xlfn.IFNA(VLOOKUP(A91&amp;"Semana "&amp;VALUE(RIGHT(F91,2)+2),T_Cruzada!$A$2:$F$1453,4,FALSE),""),"")</f>
        <v>0</v>
      </c>
      <c r="N91">
        <f>IF(F91&lt;&gt;"",_xlfn.IFNA(VLOOKUP(A91&amp;"Semana "&amp;VALUE(RIGHT(F91,2)+3),T_Cruzada!$A$2:$F$1453,4,FALSE),""),"")</f>
        <v>0</v>
      </c>
    </row>
    <row r="92" spans="1:14" x14ac:dyDescent="0.25">
      <c r="A92">
        <v>20116</v>
      </c>
      <c r="B92" t="s">
        <v>60</v>
      </c>
      <c r="C92" t="s">
        <v>115</v>
      </c>
      <c r="D92" t="s">
        <v>114</v>
      </c>
      <c r="E92" s="1">
        <v>43913</v>
      </c>
      <c r="F92" s="7" t="str">
        <f>IF(E92&lt;&gt;"",IF(AND(E92&gt;=VLOOKUP(E92,Semanas!$A$1:$C$33,1),E92&lt;=VLOOKUP(E92,Semanas!$A$1:$C$33,2)),VLOOKUP(E92,Semanas!$A$1:$C$33,3),""),"")</f>
        <v>Semana 13</v>
      </c>
      <c r="G92" s="7">
        <f>IF(F92&lt;&gt;"",_xlfn.IFNA(VLOOKUP(A92&amp;"Semana "&amp;VALUE(RIGHT(F92,2)-3),T_Cruzada!$A$2:$F$1453,4,FALSE),""),"")</f>
        <v>0</v>
      </c>
      <c r="H92">
        <f>IF(F92&lt;&gt;"",_xlfn.IFNA(VLOOKUP(A92&amp;"Semana "&amp;VALUE(RIGHT(F92,2)-2),T_Cruzada!$A$2:$F$1453,4,FALSE),""),"")</f>
        <v>0</v>
      </c>
      <c r="I92" s="7">
        <f>IF(F92&lt;&gt;"",_xlfn.IFNA(VLOOKUP(A92&amp;"Semana "&amp;VALUE(RIGHT(F92,2)-1),T_Cruzada!$A$2:$F$1453,4,FALSE),""),"")</f>
        <v>0</v>
      </c>
      <c r="J92" s="7">
        <f>IF(F92&lt;&gt;"",_xlfn.IFNA(VLOOKUP(A92&amp;F92,T_Cruzada!$A$2:$F$1453,4,FALSE),""),"")</f>
        <v>0</v>
      </c>
      <c r="K92" s="7">
        <f>_xlfn.IFNA(VLOOKUP(A92&amp;F92,T_Cruzada!$A$2:$F$1453,5,FALSE),"")</f>
        <v>0</v>
      </c>
      <c r="L92" s="7">
        <f>IF(F92&lt;&gt;"",_xlfn.IFNA(VLOOKUP(A92&amp;"Semana "&amp;VALUE(RIGHT(F92,2)+1),T_Cruzada!$A$2:$F$1453,4,FALSE),""),"")</f>
        <v>0</v>
      </c>
      <c r="M92">
        <f>IF(F92&lt;&gt;"",_xlfn.IFNA(VLOOKUP(A92&amp;"Semana "&amp;VALUE(RIGHT(F92,2)+2),T_Cruzada!$A$2:$F$1453,4,FALSE),""),"")</f>
        <v>0</v>
      </c>
      <c r="N92">
        <f>IF(F92&lt;&gt;"",_xlfn.IFNA(VLOOKUP(A92&amp;"Semana "&amp;VALUE(RIGHT(F92,2)+3),T_Cruzada!$A$2:$F$1453,4,FALSE),""),"")</f>
        <v>0</v>
      </c>
    </row>
    <row r="93" spans="1:14" x14ac:dyDescent="0.25">
      <c r="A93" s="19">
        <v>20116</v>
      </c>
      <c r="B93" s="19" t="s">
        <v>60</v>
      </c>
      <c r="C93" s="19" t="s">
        <v>33</v>
      </c>
      <c r="D93" s="19" t="s">
        <v>114</v>
      </c>
      <c r="E93" s="20">
        <v>43910</v>
      </c>
      <c r="F93" s="7" t="str">
        <f>IF(E93&lt;&gt;"",IF(AND(E93&gt;=VLOOKUP(E93,Semanas!$A$1:$C$33,1),E93&lt;=VLOOKUP(E93,Semanas!$A$1:$C$33,2)),VLOOKUP(E93,Semanas!$A$1:$C$33,3),""),"")</f>
        <v>Semana 12</v>
      </c>
      <c r="G93" s="7">
        <f>IF(F93&lt;&gt;"",_xlfn.IFNA(VLOOKUP(A93&amp;"Semana "&amp;VALUE(RIGHT(F93,2)-3),T_Cruzada!$A$2:$F$1453,4,FALSE),""),"")</f>
        <v>0</v>
      </c>
      <c r="H93">
        <f>IF(F93&lt;&gt;"",_xlfn.IFNA(VLOOKUP(A93&amp;"Semana "&amp;VALUE(RIGHT(F93,2)-2),T_Cruzada!$A$2:$F$1453,4,FALSE),""),"")</f>
        <v>0</v>
      </c>
      <c r="I93" s="7">
        <f>IF(F93&lt;&gt;"",_xlfn.IFNA(VLOOKUP(A93&amp;"Semana "&amp;VALUE(RIGHT(F93,2)-1),T_Cruzada!$A$2:$F$1453,4,FALSE),""),"")</f>
        <v>0</v>
      </c>
      <c r="J93" s="7">
        <f>IF(F93&lt;&gt;"",_xlfn.IFNA(VLOOKUP(A93&amp;F93,T_Cruzada!$A$2:$F$1453,4,FALSE),""),"")</f>
        <v>0</v>
      </c>
      <c r="K93" s="7">
        <f>_xlfn.IFNA(VLOOKUP(A93&amp;F93,T_Cruzada!$A$2:$F$1453,5,FALSE),"")</f>
        <v>0</v>
      </c>
      <c r="L93" s="7">
        <f>IF(F93&lt;&gt;"",_xlfn.IFNA(VLOOKUP(A93&amp;"Semana "&amp;VALUE(RIGHT(F93,2)+1),T_Cruzada!$A$2:$F$1453,4,FALSE),""),"")</f>
        <v>0</v>
      </c>
      <c r="M93">
        <f>IF(F93&lt;&gt;"",_xlfn.IFNA(VLOOKUP(A93&amp;"Semana "&amp;VALUE(RIGHT(F93,2)+2),T_Cruzada!$A$2:$F$1453,4,FALSE),""),"")</f>
        <v>0</v>
      </c>
      <c r="N93">
        <f>IF(F93&lt;&gt;"",_xlfn.IFNA(VLOOKUP(A93&amp;"Semana "&amp;VALUE(RIGHT(F93,2)+3),T_Cruzada!$A$2:$F$1453,4,FALSE),""),"")</f>
        <v>0</v>
      </c>
    </row>
    <row r="94" spans="1:14" x14ac:dyDescent="0.25">
      <c r="A94">
        <v>20116</v>
      </c>
      <c r="B94" t="s">
        <v>60</v>
      </c>
      <c r="C94" t="s">
        <v>34</v>
      </c>
      <c r="D94" t="s">
        <v>117</v>
      </c>
      <c r="E94" s="1"/>
      <c r="F94" s="7" t="str">
        <f>IF(E94&lt;&gt;"",IF(AND(E94&gt;=VLOOKUP(E94,Semanas!$A$1:$C$33,1),E94&lt;=VLOOKUP(E94,Semanas!$A$1:$C$33,2)),VLOOKUP(E94,Semanas!$A$1:$C$33,3),""),"")</f>
        <v/>
      </c>
      <c r="G94" s="7" t="str">
        <f>IF(F94&lt;&gt;"",_xlfn.IFNA(VLOOKUP(A94&amp;"Semana "&amp;VALUE(RIGHT(F94,2)-3),T_Cruzada!$A$2:$F$1453,4,FALSE),""),"")</f>
        <v/>
      </c>
      <c r="H94" t="str">
        <f>IF(F94&lt;&gt;"",_xlfn.IFNA(VLOOKUP(A94&amp;"Semana "&amp;VALUE(RIGHT(F94,2)-2),T_Cruzada!$A$2:$F$1453,4,FALSE),""),"")</f>
        <v/>
      </c>
      <c r="I94" s="7" t="str">
        <f>IF(F94&lt;&gt;"",_xlfn.IFNA(VLOOKUP(A94&amp;"Semana "&amp;VALUE(RIGHT(F94,2)-1),T_Cruzada!$A$2:$F$1453,4,FALSE),""),"")</f>
        <v/>
      </c>
      <c r="J94" s="7" t="str">
        <f>IF(F94&lt;&gt;"",_xlfn.IFNA(VLOOKUP(A94&amp;F94,T_Cruzada!$A$2:$F$1453,4,FALSE),""),"")</f>
        <v/>
      </c>
      <c r="K94" s="7" t="str">
        <f>_xlfn.IFNA(VLOOKUP(A94&amp;F94,T_Cruzada!$A$2:$F$1453,5,FALSE),"")</f>
        <v/>
      </c>
      <c r="L94" s="7" t="str">
        <f>IF(F94&lt;&gt;"",_xlfn.IFNA(VLOOKUP(A94&amp;"Semana "&amp;VALUE(RIGHT(F94,2)+1),T_Cruzada!$A$2:$F$1453,4,FALSE),""),"")</f>
        <v/>
      </c>
      <c r="M94" t="str">
        <f>IF(F94&lt;&gt;"",_xlfn.IFNA(VLOOKUP(A94&amp;"Semana "&amp;VALUE(RIGHT(F94,2)+2),T_Cruzada!$A$2:$F$1453,4,FALSE),""),"")</f>
        <v/>
      </c>
      <c r="N94" t="str">
        <f>IF(F94&lt;&gt;"",_xlfn.IFNA(VLOOKUP(A94&amp;"Semana "&amp;VALUE(RIGHT(F94,2)+3),T_Cruzada!$A$2:$F$1453,4,FALSE),""),"")</f>
        <v/>
      </c>
    </row>
    <row r="95" spans="1:14" x14ac:dyDescent="0.25">
      <c r="A95" s="19">
        <v>20116</v>
      </c>
      <c r="B95" s="19" t="s">
        <v>60</v>
      </c>
      <c r="C95" s="19" t="s">
        <v>118</v>
      </c>
      <c r="D95" s="19" t="s">
        <v>117</v>
      </c>
      <c r="E95" s="20"/>
      <c r="F95" s="7" t="str">
        <f>IF(E95&lt;&gt;"",IF(AND(E95&gt;=VLOOKUP(E95,Semanas!$A$1:$C$33,1),E95&lt;=VLOOKUP(E95,Semanas!$A$1:$C$33,2)),VLOOKUP(E95,Semanas!$A$1:$C$33,3),""),"")</f>
        <v/>
      </c>
      <c r="G95" s="7" t="str">
        <f>IF(F95&lt;&gt;"",_xlfn.IFNA(VLOOKUP(A95&amp;"Semana "&amp;VALUE(RIGHT(F95,2)-3),T_Cruzada!$A$2:$F$1453,4,FALSE),""),"")</f>
        <v/>
      </c>
      <c r="H95" t="str">
        <f>IF(F95&lt;&gt;"",_xlfn.IFNA(VLOOKUP(A95&amp;"Semana "&amp;VALUE(RIGHT(F95,2)-2),T_Cruzada!$A$2:$F$1453,4,FALSE),""),"")</f>
        <v/>
      </c>
      <c r="I95" s="7" t="str">
        <f>IF(F95&lt;&gt;"",_xlfn.IFNA(VLOOKUP(A95&amp;"Semana "&amp;VALUE(RIGHT(F95,2)-1),T_Cruzada!$A$2:$F$1453,4,FALSE),""),"")</f>
        <v/>
      </c>
      <c r="J95" s="7" t="str">
        <f>IF(F95&lt;&gt;"",_xlfn.IFNA(VLOOKUP(A95&amp;F95,T_Cruzada!$A$2:$F$1453,4,FALSE),""),"")</f>
        <v/>
      </c>
      <c r="K95" s="7" t="str">
        <f>_xlfn.IFNA(VLOOKUP(A95&amp;F95,T_Cruzada!$A$2:$F$1453,5,FALSE),"")</f>
        <v/>
      </c>
      <c r="L95" s="7" t="str">
        <f>IF(F95&lt;&gt;"",_xlfn.IFNA(VLOOKUP(A95&amp;"Semana "&amp;VALUE(RIGHT(F95,2)+1),T_Cruzada!$A$2:$F$1453,4,FALSE),""),"")</f>
        <v/>
      </c>
      <c r="M95" t="str">
        <f>IF(F95&lt;&gt;"",_xlfn.IFNA(VLOOKUP(A95&amp;"Semana "&amp;VALUE(RIGHT(F95,2)+2),T_Cruzada!$A$2:$F$1453,4,FALSE),""),"")</f>
        <v/>
      </c>
      <c r="N95" t="str">
        <f>IF(F95&lt;&gt;"",_xlfn.IFNA(VLOOKUP(A95&amp;"Semana "&amp;VALUE(RIGHT(F95,2)+3),T_Cruzada!$A$2:$F$1453,4,FALSE),""),"")</f>
        <v/>
      </c>
    </row>
    <row r="96" spans="1:14" x14ac:dyDescent="0.25">
      <c r="A96">
        <v>20116</v>
      </c>
      <c r="B96" t="s">
        <v>60</v>
      </c>
      <c r="C96" t="s">
        <v>119</v>
      </c>
      <c r="D96" t="s">
        <v>117</v>
      </c>
      <c r="E96" s="1"/>
      <c r="F96" s="7" t="str">
        <f>IF(E96&lt;&gt;"",IF(AND(E96&gt;=VLOOKUP(E96,Semanas!$A$1:$C$33,1),E96&lt;=VLOOKUP(E96,Semanas!$A$1:$C$33,2)),VLOOKUP(E96,Semanas!$A$1:$C$33,3),""),"")</f>
        <v/>
      </c>
      <c r="G96" s="7" t="str">
        <f>IF(F96&lt;&gt;"",_xlfn.IFNA(VLOOKUP(A96&amp;"Semana "&amp;VALUE(RIGHT(F96,2)-3),T_Cruzada!$A$2:$F$1453,4,FALSE),""),"")</f>
        <v/>
      </c>
      <c r="H96" t="str">
        <f>IF(F96&lt;&gt;"",_xlfn.IFNA(VLOOKUP(A96&amp;"Semana "&amp;VALUE(RIGHT(F96,2)-2),T_Cruzada!$A$2:$F$1453,4,FALSE),""),"")</f>
        <v/>
      </c>
      <c r="I96" s="7" t="str">
        <f>IF(F96&lt;&gt;"",_xlfn.IFNA(VLOOKUP(A96&amp;"Semana "&amp;VALUE(RIGHT(F96,2)-1),T_Cruzada!$A$2:$F$1453,4,FALSE),""),"")</f>
        <v/>
      </c>
      <c r="J96" s="7" t="str">
        <f>IF(F96&lt;&gt;"",_xlfn.IFNA(VLOOKUP(A96&amp;F96,T_Cruzada!$A$2:$F$1453,4,FALSE),""),"")</f>
        <v/>
      </c>
      <c r="K96" s="7" t="str">
        <f>_xlfn.IFNA(VLOOKUP(A96&amp;F96,T_Cruzada!$A$2:$F$1453,5,FALSE),"")</f>
        <v/>
      </c>
      <c r="L96" s="7" t="str">
        <f>IF(F96&lt;&gt;"",_xlfn.IFNA(VLOOKUP(A96&amp;"Semana "&amp;VALUE(RIGHT(F96,2)+1),T_Cruzada!$A$2:$F$1453,4,FALSE),""),"")</f>
        <v/>
      </c>
      <c r="M96" t="str">
        <f>IF(F96&lt;&gt;"",_xlfn.IFNA(VLOOKUP(A96&amp;"Semana "&amp;VALUE(RIGHT(F96,2)+2),T_Cruzada!$A$2:$F$1453,4,FALSE),""),"")</f>
        <v/>
      </c>
      <c r="N96" t="str">
        <f>IF(F96&lt;&gt;"",_xlfn.IFNA(VLOOKUP(A96&amp;"Semana "&amp;VALUE(RIGHT(F96,2)+3),T_Cruzada!$A$2:$F$1453,4,FALSE),""),"")</f>
        <v/>
      </c>
    </row>
    <row r="97" spans="1:14" x14ac:dyDescent="0.25">
      <c r="A97" s="19">
        <v>20116</v>
      </c>
      <c r="B97" s="19" t="s">
        <v>60</v>
      </c>
      <c r="C97" s="19" t="s">
        <v>120</v>
      </c>
      <c r="D97" s="19" t="s">
        <v>117</v>
      </c>
      <c r="E97" s="20"/>
      <c r="F97" s="7" t="str">
        <f>IF(E97&lt;&gt;"",IF(AND(E97&gt;=VLOOKUP(E97,Semanas!$A$1:$C$33,1),E97&lt;=VLOOKUP(E97,Semanas!$A$1:$C$33,2)),VLOOKUP(E97,Semanas!$A$1:$C$33,3),""),"")</f>
        <v/>
      </c>
      <c r="G97" s="7" t="str">
        <f>IF(F97&lt;&gt;"",_xlfn.IFNA(VLOOKUP(A97&amp;"Semana "&amp;VALUE(RIGHT(F97,2)-3),T_Cruzada!$A$2:$F$1453,4,FALSE),""),"")</f>
        <v/>
      </c>
      <c r="H97" t="str">
        <f>IF(F97&lt;&gt;"",_xlfn.IFNA(VLOOKUP(A97&amp;"Semana "&amp;VALUE(RIGHT(F97,2)-2),T_Cruzada!$A$2:$F$1453,4,FALSE),""),"")</f>
        <v/>
      </c>
      <c r="I97" s="7" t="str">
        <f>IF(F97&lt;&gt;"",_xlfn.IFNA(VLOOKUP(A97&amp;"Semana "&amp;VALUE(RIGHT(F97,2)-1),T_Cruzada!$A$2:$F$1453,4,FALSE),""),"")</f>
        <v/>
      </c>
      <c r="J97" s="7" t="str">
        <f>IF(F97&lt;&gt;"",_xlfn.IFNA(VLOOKUP(A97&amp;F97,T_Cruzada!$A$2:$F$1453,4,FALSE),""),"")</f>
        <v/>
      </c>
      <c r="K97" s="7" t="str">
        <f>_xlfn.IFNA(VLOOKUP(A97&amp;F97,T_Cruzada!$A$2:$F$1453,5,FALSE),"")</f>
        <v/>
      </c>
      <c r="L97" s="7" t="str">
        <f>IF(F97&lt;&gt;"",_xlfn.IFNA(VLOOKUP(A97&amp;"Semana "&amp;VALUE(RIGHT(F97,2)+1),T_Cruzada!$A$2:$F$1453,4,FALSE),""),"")</f>
        <v/>
      </c>
      <c r="M97" t="str">
        <f>IF(F97&lt;&gt;"",_xlfn.IFNA(VLOOKUP(A97&amp;"Semana "&amp;VALUE(RIGHT(F97,2)+2),T_Cruzada!$A$2:$F$1453,4,FALSE),""),"")</f>
        <v/>
      </c>
      <c r="N97" t="str">
        <f>IF(F97&lt;&gt;"",_xlfn.IFNA(VLOOKUP(A97&amp;"Semana "&amp;VALUE(RIGHT(F97,2)+3),T_Cruzada!$A$2:$F$1453,4,FALSE),""),"")</f>
        <v/>
      </c>
    </row>
    <row r="98" spans="1:14" x14ac:dyDescent="0.25">
      <c r="A98">
        <v>20116</v>
      </c>
      <c r="B98" t="s">
        <v>60</v>
      </c>
      <c r="C98" t="s">
        <v>191</v>
      </c>
      <c r="D98" t="s">
        <v>117</v>
      </c>
      <c r="E98" s="1"/>
      <c r="F98" s="7" t="str">
        <f>IF(E98&lt;&gt;"",IF(AND(E98&gt;=VLOOKUP(E98,Semanas!$A$1:$C$33,1),E98&lt;=VLOOKUP(E98,Semanas!$A$1:$C$33,2)),VLOOKUP(E98,Semanas!$A$1:$C$33,3),""),"")</f>
        <v/>
      </c>
      <c r="G98" s="7" t="str">
        <f>IF(F98&lt;&gt;"",_xlfn.IFNA(VLOOKUP(A98&amp;"Semana "&amp;VALUE(RIGHT(F98,2)-3),T_Cruzada!$A$2:$F$1453,4,FALSE),""),"")</f>
        <v/>
      </c>
      <c r="H98" t="str">
        <f>IF(F98&lt;&gt;"",_xlfn.IFNA(VLOOKUP(A98&amp;"Semana "&amp;VALUE(RIGHT(F98,2)-2),T_Cruzada!$A$2:$F$1453,4,FALSE),""),"")</f>
        <v/>
      </c>
      <c r="I98" s="7" t="str">
        <f>IF(F98&lt;&gt;"",_xlfn.IFNA(VLOOKUP(A98&amp;"Semana "&amp;VALUE(RIGHT(F98,2)-1),T_Cruzada!$A$2:$F$1453,4,FALSE),""),"")</f>
        <v/>
      </c>
      <c r="J98" s="7" t="str">
        <f>IF(F98&lt;&gt;"",_xlfn.IFNA(VLOOKUP(A98&amp;F98,T_Cruzada!$A$2:$F$1453,4,FALSE),""),"")</f>
        <v/>
      </c>
      <c r="K98" s="7" t="str">
        <f>_xlfn.IFNA(VLOOKUP(A98&amp;F98,T_Cruzada!$A$2:$F$1453,5,FALSE),"")</f>
        <v/>
      </c>
      <c r="L98" s="7" t="str">
        <f>IF(F98&lt;&gt;"",_xlfn.IFNA(VLOOKUP(A98&amp;"Semana "&amp;VALUE(RIGHT(F98,2)+1),T_Cruzada!$A$2:$F$1453,4,FALSE),""),"")</f>
        <v/>
      </c>
      <c r="M98" t="str">
        <f>IF(F98&lt;&gt;"",_xlfn.IFNA(VLOOKUP(A98&amp;"Semana "&amp;VALUE(RIGHT(F98,2)+2),T_Cruzada!$A$2:$F$1453,4,FALSE),""),"")</f>
        <v/>
      </c>
      <c r="N98" t="str">
        <f>IF(F98&lt;&gt;"",_xlfn.IFNA(VLOOKUP(A98&amp;"Semana "&amp;VALUE(RIGHT(F98,2)+3),T_Cruzada!$A$2:$F$1453,4,FALSE),""),"")</f>
        <v/>
      </c>
    </row>
    <row r="99" spans="1:14" x14ac:dyDescent="0.25">
      <c r="A99" s="19">
        <v>20116</v>
      </c>
      <c r="B99" s="19" t="s">
        <v>60</v>
      </c>
      <c r="C99" s="19" t="s">
        <v>122</v>
      </c>
      <c r="D99" s="19" t="s">
        <v>116</v>
      </c>
      <c r="E99" s="20"/>
      <c r="F99" s="7" t="str">
        <f>IF(E99&lt;&gt;"",IF(AND(E99&gt;=VLOOKUP(E99,Semanas!$A$1:$C$33,1),E99&lt;=VLOOKUP(E99,Semanas!$A$1:$C$33,2)),VLOOKUP(E99,Semanas!$A$1:$C$33,3),""),"")</f>
        <v/>
      </c>
      <c r="G99" s="7" t="str">
        <f>IF(F99&lt;&gt;"",_xlfn.IFNA(VLOOKUP(A99&amp;"Semana "&amp;VALUE(RIGHT(F99,2)-3),T_Cruzada!$A$2:$F$1453,4,FALSE),""),"")</f>
        <v/>
      </c>
      <c r="H99" t="str">
        <f>IF(F99&lt;&gt;"",_xlfn.IFNA(VLOOKUP(A99&amp;"Semana "&amp;VALUE(RIGHT(F99,2)-2),T_Cruzada!$A$2:$F$1453,4,FALSE),""),"")</f>
        <v/>
      </c>
      <c r="I99" s="7" t="str">
        <f>IF(F99&lt;&gt;"",_xlfn.IFNA(VLOOKUP(A99&amp;"Semana "&amp;VALUE(RIGHT(F99,2)-1),T_Cruzada!$A$2:$F$1453,4,FALSE),""),"")</f>
        <v/>
      </c>
      <c r="J99" s="7" t="str">
        <f>IF(F99&lt;&gt;"",_xlfn.IFNA(VLOOKUP(A99&amp;F99,T_Cruzada!$A$2:$F$1453,4,FALSE),""),"")</f>
        <v/>
      </c>
      <c r="K99" s="7" t="str">
        <f>_xlfn.IFNA(VLOOKUP(A99&amp;F99,T_Cruzada!$A$2:$F$1453,5,FALSE),"")</f>
        <v/>
      </c>
      <c r="L99" s="7" t="str">
        <f>IF(F99&lt;&gt;"",_xlfn.IFNA(VLOOKUP(A99&amp;"Semana "&amp;VALUE(RIGHT(F99,2)+1),T_Cruzada!$A$2:$F$1453,4,FALSE),""),"")</f>
        <v/>
      </c>
      <c r="M99" t="str">
        <f>IF(F99&lt;&gt;"",_xlfn.IFNA(VLOOKUP(A99&amp;"Semana "&amp;VALUE(RIGHT(F99,2)+2),T_Cruzada!$A$2:$F$1453,4,FALSE),""),"")</f>
        <v/>
      </c>
      <c r="N99" t="str">
        <f>IF(F99&lt;&gt;"",_xlfn.IFNA(VLOOKUP(A99&amp;"Semana "&amp;VALUE(RIGHT(F99,2)+3),T_Cruzada!$A$2:$F$1453,4,FALSE),""),"")</f>
        <v/>
      </c>
    </row>
    <row r="100" spans="1:14" x14ac:dyDescent="0.25">
      <c r="A100">
        <v>20116</v>
      </c>
      <c r="B100" t="s">
        <v>60</v>
      </c>
      <c r="C100" t="s">
        <v>123</v>
      </c>
      <c r="D100" t="s">
        <v>116</v>
      </c>
      <c r="E100" s="1"/>
      <c r="F100" s="7" t="str">
        <f>IF(E100&lt;&gt;"",IF(AND(E100&gt;=VLOOKUP(E100,Semanas!$A$1:$C$33,1),E100&lt;=VLOOKUP(E100,Semanas!$A$1:$C$33,2)),VLOOKUP(E100,Semanas!$A$1:$C$33,3),""),"")</f>
        <v/>
      </c>
      <c r="G100" s="7" t="str">
        <f>IF(F100&lt;&gt;"",_xlfn.IFNA(VLOOKUP(A100&amp;"Semana "&amp;VALUE(RIGHT(F100,2)-3),T_Cruzada!$A$2:$F$1453,4,FALSE),""),"")</f>
        <v/>
      </c>
      <c r="H100" t="str">
        <f>IF(F100&lt;&gt;"",_xlfn.IFNA(VLOOKUP(A100&amp;"Semana "&amp;VALUE(RIGHT(F100,2)-2),T_Cruzada!$A$2:$F$1453,4,FALSE),""),"")</f>
        <v/>
      </c>
      <c r="I100" s="7" t="str">
        <f>IF(F100&lt;&gt;"",_xlfn.IFNA(VLOOKUP(A100&amp;"Semana "&amp;VALUE(RIGHT(F100,2)-1),T_Cruzada!$A$2:$F$1453,4,FALSE),""),"")</f>
        <v/>
      </c>
      <c r="J100" s="7" t="str">
        <f>IF(F100&lt;&gt;"",_xlfn.IFNA(VLOOKUP(A100&amp;F100,T_Cruzada!$A$2:$F$1453,4,FALSE),""),"")</f>
        <v/>
      </c>
      <c r="K100" s="7" t="str">
        <f>_xlfn.IFNA(VLOOKUP(A100&amp;F100,T_Cruzada!$A$2:$F$1453,5,FALSE),"")</f>
        <v/>
      </c>
      <c r="L100" s="7" t="str">
        <f>IF(F100&lt;&gt;"",_xlfn.IFNA(VLOOKUP(A100&amp;"Semana "&amp;VALUE(RIGHT(F100,2)+1),T_Cruzada!$A$2:$F$1453,4,FALSE),""),"")</f>
        <v/>
      </c>
      <c r="M100" t="str">
        <f>IF(F100&lt;&gt;"",_xlfn.IFNA(VLOOKUP(A100&amp;"Semana "&amp;VALUE(RIGHT(F100,2)+2),T_Cruzada!$A$2:$F$1453,4,FALSE),""),"")</f>
        <v/>
      </c>
      <c r="N100" t="str">
        <f>IF(F100&lt;&gt;"",_xlfn.IFNA(VLOOKUP(A100&amp;"Semana "&amp;VALUE(RIGHT(F100,2)+3),T_Cruzada!$A$2:$F$1453,4,FALSE),""),"")</f>
        <v/>
      </c>
    </row>
    <row r="101" spans="1:14" x14ac:dyDescent="0.25">
      <c r="A101">
        <v>20139</v>
      </c>
      <c r="B101" t="s">
        <v>61</v>
      </c>
      <c r="C101" t="s">
        <v>30</v>
      </c>
      <c r="D101" t="s">
        <v>114</v>
      </c>
      <c r="E101" s="1">
        <v>43913</v>
      </c>
      <c r="F101" s="7" t="str">
        <f>IF(E101&lt;&gt;"",IF(AND(E101&gt;=VLOOKUP(E101,Semanas!$A$1:$C$33,1),E101&lt;=VLOOKUP(E101,Semanas!$A$1:$C$33,2)),VLOOKUP(E101,Semanas!$A$1:$C$33,3),""),"")</f>
        <v>Semana 13</v>
      </c>
      <c r="G101" s="7" t="str">
        <f>IF(F101&lt;&gt;"",_xlfn.IFNA(VLOOKUP(A101&amp;"Semana "&amp;VALUE(RIGHT(F101,2)-3),T_Cruzada!$A$2:$F$1453,4,FALSE),""),"")</f>
        <v/>
      </c>
      <c r="H101" t="str">
        <f>IF(F101&lt;&gt;"",_xlfn.IFNA(VLOOKUP(A101&amp;"Semana "&amp;VALUE(RIGHT(F101,2)-2),T_Cruzada!$A$2:$F$1453,4,FALSE),""),"")</f>
        <v/>
      </c>
      <c r="I101" s="7" t="str">
        <f>IF(F101&lt;&gt;"",_xlfn.IFNA(VLOOKUP(A101&amp;"Semana "&amp;VALUE(RIGHT(F101,2)-1),T_Cruzada!$A$2:$F$1453,4,FALSE),""),"")</f>
        <v/>
      </c>
      <c r="J101" s="7" t="str">
        <f>IF(F101&lt;&gt;"",_xlfn.IFNA(VLOOKUP(A101&amp;F101,T_Cruzada!$A$2:$F$1453,4,FALSE),""),"")</f>
        <v/>
      </c>
      <c r="K101" s="7" t="str">
        <f>_xlfn.IFNA(VLOOKUP(A101&amp;F101,T_Cruzada!$A$2:$F$1453,5,FALSE),"")</f>
        <v/>
      </c>
      <c r="L101" s="7" t="str">
        <f>IF(F101&lt;&gt;"",_xlfn.IFNA(VLOOKUP(A101&amp;"Semana "&amp;VALUE(RIGHT(F101,2)+1),T_Cruzada!$A$2:$F$1453,4,FALSE),""),"")</f>
        <v/>
      </c>
      <c r="M101" t="str">
        <f>IF(F101&lt;&gt;"",_xlfn.IFNA(VLOOKUP(A101&amp;"Semana "&amp;VALUE(RIGHT(F101,2)+2),T_Cruzada!$A$2:$F$1453,4,FALSE),""),"")</f>
        <v/>
      </c>
      <c r="N101" t="str">
        <f>IF(F101&lt;&gt;"",_xlfn.IFNA(VLOOKUP(A101&amp;"Semana "&amp;VALUE(RIGHT(F101,2)+3),T_Cruzada!$A$2:$F$1453,4,FALSE),""),"")</f>
        <v/>
      </c>
    </row>
    <row r="102" spans="1:14" x14ac:dyDescent="0.25">
      <c r="A102" s="19">
        <v>20139</v>
      </c>
      <c r="B102" s="19" t="s">
        <v>61</v>
      </c>
      <c r="C102" s="19" t="s">
        <v>31</v>
      </c>
      <c r="D102" s="19" t="s">
        <v>114</v>
      </c>
      <c r="E102" s="20">
        <v>43913</v>
      </c>
      <c r="F102" s="7" t="str">
        <f>IF(E102&lt;&gt;"",IF(AND(E102&gt;=VLOOKUP(E102,Semanas!$A$1:$C$33,1),E102&lt;=VLOOKUP(E102,Semanas!$A$1:$C$33,2)),VLOOKUP(E102,Semanas!$A$1:$C$33,3),""),"")</f>
        <v>Semana 13</v>
      </c>
      <c r="G102" s="7" t="str">
        <f>IF(F102&lt;&gt;"",_xlfn.IFNA(VLOOKUP(A102&amp;"Semana "&amp;VALUE(RIGHT(F102,2)-3),T_Cruzada!$A$2:$F$1453,4,FALSE),""),"")</f>
        <v/>
      </c>
      <c r="H102" t="str">
        <f>IF(F102&lt;&gt;"",_xlfn.IFNA(VLOOKUP(A102&amp;"Semana "&amp;VALUE(RIGHT(F102,2)-2),T_Cruzada!$A$2:$F$1453,4,FALSE),""),"")</f>
        <v/>
      </c>
      <c r="I102" s="7" t="str">
        <f>IF(F102&lt;&gt;"",_xlfn.IFNA(VLOOKUP(A102&amp;"Semana "&amp;VALUE(RIGHT(F102,2)-1),T_Cruzada!$A$2:$F$1453,4,FALSE),""),"")</f>
        <v/>
      </c>
      <c r="J102" s="7" t="str">
        <f>IF(F102&lt;&gt;"",_xlfn.IFNA(VLOOKUP(A102&amp;F102,T_Cruzada!$A$2:$F$1453,4,FALSE),""),"")</f>
        <v/>
      </c>
      <c r="K102" s="7" t="str">
        <f>_xlfn.IFNA(VLOOKUP(A102&amp;F102,T_Cruzada!$A$2:$F$1453,5,FALSE),"")</f>
        <v/>
      </c>
      <c r="L102" s="7" t="str">
        <f>IF(F102&lt;&gt;"",_xlfn.IFNA(VLOOKUP(A102&amp;"Semana "&amp;VALUE(RIGHT(F102,2)+1),T_Cruzada!$A$2:$F$1453,4,FALSE),""),"")</f>
        <v/>
      </c>
      <c r="M102" t="str">
        <f>IF(F102&lt;&gt;"",_xlfn.IFNA(VLOOKUP(A102&amp;"Semana "&amp;VALUE(RIGHT(F102,2)+2),T_Cruzada!$A$2:$F$1453,4,FALSE),""),"")</f>
        <v/>
      </c>
      <c r="N102" t="str">
        <f>IF(F102&lt;&gt;"",_xlfn.IFNA(VLOOKUP(A102&amp;"Semana "&amp;VALUE(RIGHT(F102,2)+3),T_Cruzada!$A$2:$F$1453,4,FALSE),""),"")</f>
        <v/>
      </c>
    </row>
    <row r="103" spans="1:14" x14ac:dyDescent="0.25">
      <c r="A103">
        <v>20139</v>
      </c>
      <c r="B103" t="s">
        <v>61</v>
      </c>
      <c r="C103" t="s">
        <v>115</v>
      </c>
      <c r="D103" t="s">
        <v>114</v>
      </c>
      <c r="E103" s="1">
        <v>43913</v>
      </c>
      <c r="F103" s="7" t="str">
        <f>IF(E103&lt;&gt;"",IF(AND(E103&gt;=VLOOKUP(E103,Semanas!$A$1:$C$33,1),E103&lt;=VLOOKUP(E103,Semanas!$A$1:$C$33,2)),VLOOKUP(E103,Semanas!$A$1:$C$33,3),""),"")</f>
        <v>Semana 13</v>
      </c>
      <c r="G103" s="7" t="str">
        <f>IF(F103&lt;&gt;"",_xlfn.IFNA(VLOOKUP(A103&amp;"Semana "&amp;VALUE(RIGHT(F103,2)-3),T_Cruzada!$A$2:$F$1453,4,FALSE),""),"")</f>
        <v/>
      </c>
      <c r="H103" t="str">
        <f>IF(F103&lt;&gt;"",_xlfn.IFNA(VLOOKUP(A103&amp;"Semana "&amp;VALUE(RIGHT(F103,2)-2),T_Cruzada!$A$2:$F$1453,4,FALSE),""),"")</f>
        <v/>
      </c>
      <c r="I103" s="7" t="str">
        <f>IF(F103&lt;&gt;"",_xlfn.IFNA(VLOOKUP(A103&amp;"Semana "&amp;VALUE(RIGHT(F103,2)-1),T_Cruzada!$A$2:$F$1453,4,FALSE),""),"")</f>
        <v/>
      </c>
      <c r="J103" s="7" t="str">
        <f>IF(F103&lt;&gt;"",_xlfn.IFNA(VLOOKUP(A103&amp;F103,T_Cruzada!$A$2:$F$1453,4,FALSE),""),"")</f>
        <v/>
      </c>
      <c r="K103" s="7" t="str">
        <f>_xlfn.IFNA(VLOOKUP(A103&amp;F103,T_Cruzada!$A$2:$F$1453,5,FALSE),"")</f>
        <v/>
      </c>
      <c r="L103" s="7" t="str">
        <f>IF(F103&lt;&gt;"",_xlfn.IFNA(VLOOKUP(A103&amp;"Semana "&amp;VALUE(RIGHT(F103,2)+1),T_Cruzada!$A$2:$F$1453,4,FALSE),""),"")</f>
        <v/>
      </c>
      <c r="M103" t="str">
        <f>IF(F103&lt;&gt;"",_xlfn.IFNA(VLOOKUP(A103&amp;"Semana "&amp;VALUE(RIGHT(F103,2)+2),T_Cruzada!$A$2:$F$1453,4,FALSE),""),"")</f>
        <v/>
      </c>
      <c r="N103" t="str">
        <f>IF(F103&lt;&gt;"",_xlfn.IFNA(VLOOKUP(A103&amp;"Semana "&amp;VALUE(RIGHT(F103,2)+3),T_Cruzada!$A$2:$F$1453,4,FALSE),""),"")</f>
        <v/>
      </c>
    </row>
    <row r="104" spans="1:14" x14ac:dyDescent="0.25">
      <c r="A104" s="19">
        <v>20139</v>
      </c>
      <c r="B104" s="19" t="s">
        <v>61</v>
      </c>
      <c r="C104" s="19" t="s">
        <v>33</v>
      </c>
      <c r="D104" s="19" t="s">
        <v>114</v>
      </c>
      <c r="E104" s="20">
        <v>43910</v>
      </c>
      <c r="F104" s="7" t="str">
        <f>IF(E104&lt;&gt;"",IF(AND(E104&gt;=VLOOKUP(E104,Semanas!$A$1:$C$33,1),E104&lt;=VLOOKUP(E104,Semanas!$A$1:$C$33,2)),VLOOKUP(E104,Semanas!$A$1:$C$33,3),""),"")</f>
        <v>Semana 12</v>
      </c>
      <c r="G104" s="7" t="str">
        <f>IF(F104&lt;&gt;"",_xlfn.IFNA(VLOOKUP(A104&amp;"Semana "&amp;VALUE(RIGHT(F104,2)-3),T_Cruzada!$A$2:$F$1453,4,FALSE),""),"")</f>
        <v/>
      </c>
      <c r="H104" t="str">
        <f>IF(F104&lt;&gt;"",_xlfn.IFNA(VLOOKUP(A104&amp;"Semana "&amp;VALUE(RIGHT(F104,2)-2),T_Cruzada!$A$2:$F$1453,4,FALSE),""),"")</f>
        <v/>
      </c>
      <c r="I104" s="7" t="str">
        <f>IF(F104&lt;&gt;"",_xlfn.IFNA(VLOOKUP(A104&amp;"Semana "&amp;VALUE(RIGHT(F104,2)-1),T_Cruzada!$A$2:$F$1453,4,FALSE),""),"")</f>
        <v/>
      </c>
      <c r="J104" s="7" t="str">
        <f>IF(F104&lt;&gt;"",_xlfn.IFNA(VLOOKUP(A104&amp;F104,T_Cruzada!$A$2:$F$1453,4,FALSE),""),"")</f>
        <v/>
      </c>
      <c r="K104" s="7" t="str">
        <f>_xlfn.IFNA(VLOOKUP(A104&amp;F104,T_Cruzada!$A$2:$F$1453,5,FALSE),"")</f>
        <v/>
      </c>
      <c r="L104" s="7" t="str">
        <f>IF(F104&lt;&gt;"",_xlfn.IFNA(VLOOKUP(A104&amp;"Semana "&amp;VALUE(RIGHT(F104,2)+1),T_Cruzada!$A$2:$F$1453,4,FALSE),""),"")</f>
        <v/>
      </c>
      <c r="M104" t="str">
        <f>IF(F104&lt;&gt;"",_xlfn.IFNA(VLOOKUP(A104&amp;"Semana "&amp;VALUE(RIGHT(F104,2)+2),T_Cruzada!$A$2:$F$1453,4,FALSE),""),"")</f>
        <v/>
      </c>
      <c r="N104" t="str">
        <f>IF(F104&lt;&gt;"",_xlfn.IFNA(VLOOKUP(A104&amp;"Semana "&amp;VALUE(RIGHT(F104,2)+3),T_Cruzada!$A$2:$F$1453,4,FALSE),""),"")</f>
        <v/>
      </c>
    </row>
    <row r="105" spans="1:14" x14ac:dyDescent="0.25">
      <c r="A105">
        <v>20139</v>
      </c>
      <c r="B105" t="s">
        <v>61</v>
      </c>
      <c r="C105" t="s">
        <v>34</v>
      </c>
      <c r="D105" t="s">
        <v>117</v>
      </c>
      <c r="E105" s="1"/>
      <c r="F105" s="7" t="str">
        <f>IF(E105&lt;&gt;"",IF(AND(E105&gt;=VLOOKUP(E105,Semanas!$A$1:$C$33,1),E105&lt;=VLOOKUP(E105,Semanas!$A$1:$C$33,2)),VLOOKUP(E105,Semanas!$A$1:$C$33,3),""),"")</f>
        <v/>
      </c>
      <c r="G105" s="7" t="str">
        <f>IF(F105&lt;&gt;"",_xlfn.IFNA(VLOOKUP(A105&amp;"Semana "&amp;VALUE(RIGHT(F105,2)-3),T_Cruzada!$A$2:$F$1453,4,FALSE),""),"")</f>
        <v/>
      </c>
      <c r="H105" t="str">
        <f>IF(F105&lt;&gt;"",_xlfn.IFNA(VLOOKUP(A105&amp;"Semana "&amp;VALUE(RIGHT(F105,2)-2),T_Cruzada!$A$2:$F$1453,4,FALSE),""),"")</f>
        <v/>
      </c>
      <c r="I105" s="7" t="str">
        <f>IF(F105&lt;&gt;"",_xlfn.IFNA(VLOOKUP(A105&amp;"Semana "&amp;VALUE(RIGHT(F105,2)-1),T_Cruzada!$A$2:$F$1453,4,FALSE),""),"")</f>
        <v/>
      </c>
      <c r="J105" s="7" t="str">
        <f>IF(F105&lt;&gt;"",_xlfn.IFNA(VLOOKUP(A105&amp;F105,T_Cruzada!$A$2:$F$1453,4,FALSE),""),"")</f>
        <v/>
      </c>
      <c r="K105" s="7" t="str">
        <f>_xlfn.IFNA(VLOOKUP(A105&amp;F105,T_Cruzada!$A$2:$F$1453,5,FALSE),"")</f>
        <v/>
      </c>
      <c r="L105" s="7" t="str">
        <f>IF(F105&lt;&gt;"",_xlfn.IFNA(VLOOKUP(A105&amp;"Semana "&amp;VALUE(RIGHT(F105,2)+1),T_Cruzada!$A$2:$F$1453,4,FALSE),""),"")</f>
        <v/>
      </c>
      <c r="M105" t="str">
        <f>IF(F105&lt;&gt;"",_xlfn.IFNA(VLOOKUP(A105&amp;"Semana "&amp;VALUE(RIGHT(F105,2)+2),T_Cruzada!$A$2:$F$1453,4,FALSE),""),"")</f>
        <v/>
      </c>
      <c r="N105" t="str">
        <f>IF(F105&lt;&gt;"",_xlfn.IFNA(VLOOKUP(A105&amp;"Semana "&amp;VALUE(RIGHT(F105,2)+3),T_Cruzada!$A$2:$F$1453,4,FALSE),""),"")</f>
        <v/>
      </c>
    </row>
    <row r="106" spans="1:14" x14ac:dyDescent="0.25">
      <c r="A106" s="19">
        <v>20139</v>
      </c>
      <c r="B106" s="19" t="s">
        <v>61</v>
      </c>
      <c r="C106" s="19" t="s">
        <v>118</v>
      </c>
      <c r="D106" s="19" t="s">
        <v>117</v>
      </c>
      <c r="E106" s="20"/>
      <c r="F106" s="7" t="str">
        <f>IF(E106&lt;&gt;"",IF(AND(E106&gt;=VLOOKUP(E106,Semanas!$A$1:$C$33,1),E106&lt;=VLOOKUP(E106,Semanas!$A$1:$C$33,2)),VLOOKUP(E106,Semanas!$A$1:$C$33,3),""),"")</f>
        <v/>
      </c>
      <c r="G106" s="7" t="str">
        <f>IF(F106&lt;&gt;"",_xlfn.IFNA(VLOOKUP(A106&amp;"Semana "&amp;VALUE(RIGHT(F106,2)-3),T_Cruzada!$A$2:$F$1453,4,FALSE),""),"")</f>
        <v/>
      </c>
      <c r="H106" t="str">
        <f>IF(F106&lt;&gt;"",_xlfn.IFNA(VLOOKUP(A106&amp;"Semana "&amp;VALUE(RIGHT(F106,2)-2),T_Cruzada!$A$2:$F$1453,4,FALSE),""),"")</f>
        <v/>
      </c>
      <c r="I106" s="7" t="str">
        <f>IF(F106&lt;&gt;"",_xlfn.IFNA(VLOOKUP(A106&amp;"Semana "&amp;VALUE(RIGHT(F106,2)-1),T_Cruzada!$A$2:$F$1453,4,FALSE),""),"")</f>
        <v/>
      </c>
      <c r="J106" s="7" t="str">
        <f>IF(F106&lt;&gt;"",_xlfn.IFNA(VLOOKUP(A106&amp;F106,T_Cruzada!$A$2:$F$1453,4,FALSE),""),"")</f>
        <v/>
      </c>
      <c r="K106" s="7" t="str">
        <f>_xlfn.IFNA(VLOOKUP(A106&amp;F106,T_Cruzada!$A$2:$F$1453,5,FALSE),"")</f>
        <v/>
      </c>
      <c r="L106" s="7" t="str">
        <f>IF(F106&lt;&gt;"",_xlfn.IFNA(VLOOKUP(A106&amp;"Semana "&amp;VALUE(RIGHT(F106,2)+1),T_Cruzada!$A$2:$F$1453,4,FALSE),""),"")</f>
        <v/>
      </c>
      <c r="M106" t="str">
        <f>IF(F106&lt;&gt;"",_xlfn.IFNA(VLOOKUP(A106&amp;"Semana "&amp;VALUE(RIGHT(F106,2)+2),T_Cruzada!$A$2:$F$1453,4,FALSE),""),"")</f>
        <v/>
      </c>
      <c r="N106" t="str">
        <f>IF(F106&lt;&gt;"",_xlfn.IFNA(VLOOKUP(A106&amp;"Semana "&amp;VALUE(RIGHT(F106,2)+3),T_Cruzada!$A$2:$F$1453,4,FALSE),""),"")</f>
        <v/>
      </c>
    </row>
    <row r="107" spans="1:14" x14ac:dyDescent="0.25">
      <c r="A107">
        <v>20139</v>
      </c>
      <c r="B107" t="s">
        <v>61</v>
      </c>
      <c r="C107" t="s">
        <v>119</v>
      </c>
      <c r="D107" t="s">
        <v>117</v>
      </c>
      <c r="E107" s="1"/>
      <c r="F107" s="7" t="str">
        <f>IF(E107&lt;&gt;"",IF(AND(E107&gt;=VLOOKUP(E107,Semanas!$A$1:$C$33,1),E107&lt;=VLOOKUP(E107,Semanas!$A$1:$C$33,2)),VLOOKUP(E107,Semanas!$A$1:$C$33,3),""),"")</f>
        <v/>
      </c>
      <c r="G107" s="7" t="str">
        <f>IF(F107&lt;&gt;"",_xlfn.IFNA(VLOOKUP(A107&amp;"Semana "&amp;VALUE(RIGHT(F107,2)-3),T_Cruzada!$A$2:$F$1453,4,FALSE),""),"")</f>
        <v/>
      </c>
      <c r="H107" t="str">
        <f>IF(F107&lt;&gt;"",_xlfn.IFNA(VLOOKUP(A107&amp;"Semana "&amp;VALUE(RIGHT(F107,2)-2),T_Cruzada!$A$2:$F$1453,4,FALSE),""),"")</f>
        <v/>
      </c>
      <c r="I107" s="7" t="str">
        <f>IF(F107&lt;&gt;"",_xlfn.IFNA(VLOOKUP(A107&amp;"Semana "&amp;VALUE(RIGHT(F107,2)-1),T_Cruzada!$A$2:$F$1453,4,FALSE),""),"")</f>
        <v/>
      </c>
      <c r="J107" s="7" t="str">
        <f>IF(F107&lt;&gt;"",_xlfn.IFNA(VLOOKUP(A107&amp;F107,T_Cruzada!$A$2:$F$1453,4,FALSE),""),"")</f>
        <v/>
      </c>
      <c r="K107" s="7" t="str">
        <f>_xlfn.IFNA(VLOOKUP(A107&amp;F107,T_Cruzada!$A$2:$F$1453,5,FALSE),"")</f>
        <v/>
      </c>
      <c r="L107" s="7" t="str">
        <f>IF(F107&lt;&gt;"",_xlfn.IFNA(VLOOKUP(A107&amp;"Semana "&amp;VALUE(RIGHT(F107,2)+1),T_Cruzada!$A$2:$F$1453,4,FALSE),""),"")</f>
        <v/>
      </c>
      <c r="M107" t="str">
        <f>IF(F107&lt;&gt;"",_xlfn.IFNA(VLOOKUP(A107&amp;"Semana "&amp;VALUE(RIGHT(F107,2)+2),T_Cruzada!$A$2:$F$1453,4,FALSE),""),"")</f>
        <v/>
      </c>
      <c r="N107" t="str">
        <f>IF(F107&lt;&gt;"",_xlfn.IFNA(VLOOKUP(A107&amp;"Semana "&amp;VALUE(RIGHT(F107,2)+3),T_Cruzada!$A$2:$F$1453,4,FALSE),""),"")</f>
        <v/>
      </c>
    </row>
    <row r="108" spans="1:14" x14ac:dyDescent="0.25">
      <c r="A108" s="19">
        <v>20139</v>
      </c>
      <c r="B108" s="19" t="s">
        <v>61</v>
      </c>
      <c r="C108" s="19" t="s">
        <v>120</v>
      </c>
      <c r="D108" s="19" t="s">
        <v>117</v>
      </c>
      <c r="E108" s="20"/>
      <c r="F108" s="7" t="str">
        <f>IF(E108&lt;&gt;"",IF(AND(E108&gt;=VLOOKUP(E108,Semanas!$A$1:$C$33,1),E108&lt;=VLOOKUP(E108,Semanas!$A$1:$C$33,2)),VLOOKUP(E108,Semanas!$A$1:$C$33,3),""),"")</f>
        <v/>
      </c>
      <c r="G108" s="7" t="str">
        <f>IF(F108&lt;&gt;"",_xlfn.IFNA(VLOOKUP(A108&amp;"Semana "&amp;VALUE(RIGHT(F108,2)-3),T_Cruzada!$A$2:$F$1453,4,FALSE),""),"")</f>
        <v/>
      </c>
      <c r="H108" t="str">
        <f>IF(F108&lt;&gt;"",_xlfn.IFNA(VLOOKUP(A108&amp;"Semana "&amp;VALUE(RIGHT(F108,2)-2),T_Cruzada!$A$2:$F$1453,4,FALSE),""),"")</f>
        <v/>
      </c>
      <c r="I108" s="7" t="str">
        <f>IF(F108&lt;&gt;"",_xlfn.IFNA(VLOOKUP(A108&amp;"Semana "&amp;VALUE(RIGHT(F108,2)-1),T_Cruzada!$A$2:$F$1453,4,FALSE),""),"")</f>
        <v/>
      </c>
      <c r="J108" s="7" t="str">
        <f>IF(F108&lt;&gt;"",_xlfn.IFNA(VLOOKUP(A108&amp;F108,T_Cruzada!$A$2:$F$1453,4,FALSE),""),"")</f>
        <v/>
      </c>
      <c r="K108" s="7" t="str">
        <f>_xlfn.IFNA(VLOOKUP(A108&amp;F108,T_Cruzada!$A$2:$F$1453,5,FALSE),"")</f>
        <v/>
      </c>
      <c r="L108" s="7" t="str">
        <f>IF(F108&lt;&gt;"",_xlfn.IFNA(VLOOKUP(A108&amp;"Semana "&amp;VALUE(RIGHT(F108,2)+1),T_Cruzada!$A$2:$F$1453,4,FALSE),""),"")</f>
        <v/>
      </c>
      <c r="M108" t="str">
        <f>IF(F108&lt;&gt;"",_xlfn.IFNA(VLOOKUP(A108&amp;"Semana "&amp;VALUE(RIGHT(F108,2)+2),T_Cruzada!$A$2:$F$1453,4,FALSE),""),"")</f>
        <v/>
      </c>
      <c r="N108" t="str">
        <f>IF(F108&lt;&gt;"",_xlfn.IFNA(VLOOKUP(A108&amp;"Semana "&amp;VALUE(RIGHT(F108,2)+3),T_Cruzada!$A$2:$F$1453,4,FALSE),""),"")</f>
        <v/>
      </c>
    </row>
    <row r="109" spans="1:14" x14ac:dyDescent="0.25">
      <c r="A109">
        <v>20139</v>
      </c>
      <c r="B109" t="s">
        <v>61</v>
      </c>
      <c r="C109" t="s">
        <v>191</v>
      </c>
      <c r="D109" t="s">
        <v>117</v>
      </c>
      <c r="E109" s="1"/>
      <c r="F109" s="7" t="str">
        <f>IF(E109&lt;&gt;"",IF(AND(E109&gt;=VLOOKUP(E109,Semanas!$A$1:$C$33,1),E109&lt;=VLOOKUP(E109,Semanas!$A$1:$C$33,2)),VLOOKUP(E109,Semanas!$A$1:$C$33,3),""),"")</f>
        <v/>
      </c>
      <c r="G109" s="7" t="str">
        <f>IF(F109&lt;&gt;"",_xlfn.IFNA(VLOOKUP(A109&amp;"Semana "&amp;VALUE(RIGHT(F109,2)-3),T_Cruzada!$A$2:$F$1453,4,FALSE),""),"")</f>
        <v/>
      </c>
      <c r="H109" t="str">
        <f>IF(F109&lt;&gt;"",_xlfn.IFNA(VLOOKUP(A109&amp;"Semana "&amp;VALUE(RIGHT(F109,2)-2),T_Cruzada!$A$2:$F$1453,4,FALSE),""),"")</f>
        <v/>
      </c>
      <c r="I109" s="7" t="str">
        <f>IF(F109&lt;&gt;"",_xlfn.IFNA(VLOOKUP(A109&amp;"Semana "&amp;VALUE(RIGHT(F109,2)-1),T_Cruzada!$A$2:$F$1453,4,FALSE),""),"")</f>
        <v/>
      </c>
      <c r="J109" s="7" t="str">
        <f>IF(F109&lt;&gt;"",_xlfn.IFNA(VLOOKUP(A109&amp;F109,T_Cruzada!$A$2:$F$1453,4,FALSE),""),"")</f>
        <v/>
      </c>
      <c r="K109" s="7" t="str">
        <f>_xlfn.IFNA(VLOOKUP(A109&amp;F109,T_Cruzada!$A$2:$F$1453,5,FALSE),"")</f>
        <v/>
      </c>
      <c r="L109" s="7" t="str">
        <f>IF(F109&lt;&gt;"",_xlfn.IFNA(VLOOKUP(A109&amp;"Semana "&amp;VALUE(RIGHT(F109,2)+1),T_Cruzada!$A$2:$F$1453,4,FALSE),""),"")</f>
        <v/>
      </c>
      <c r="M109" t="str">
        <f>IF(F109&lt;&gt;"",_xlfn.IFNA(VLOOKUP(A109&amp;"Semana "&amp;VALUE(RIGHT(F109,2)+2),T_Cruzada!$A$2:$F$1453,4,FALSE),""),"")</f>
        <v/>
      </c>
      <c r="N109" t="str">
        <f>IF(F109&lt;&gt;"",_xlfn.IFNA(VLOOKUP(A109&amp;"Semana "&amp;VALUE(RIGHT(F109,2)+3),T_Cruzada!$A$2:$F$1453,4,FALSE),""),"")</f>
        <v/>
      </c>
    </row>
    <row r="110" spans="1:14" x14ac:dyDescent="0.25">
      <c r="A110" s="19">
        <v>20139</v>
      </c>
      <c r="B110" s="19" t="s">
        <v>61</v>
      </c>
      <c r="C110" s="19" t="s">
        <v>122</v>
      </c>
      <c r="D110" s="19" t="s">
        <v>116</v>
      </c>
      <c r="E110" s="20"/>
      <c r="F110" s="7" t="str">
        <f>IF(E110&lt;&gt;"",IF(AND(E110&gt;=VLOOKUP(E110,Semanas!$A$1:$C$33,1),E110&lt;=VLOOKUP(E110,Semanas!$A$1:$C$33,2)),VLOOKUP(E110,Semanas!$A$1:$C$33,3),""),"")</f>
        <v/>
      </c>
      <c r="G110" s="7" t="str">
        <f>IF(F110&lt;&gt;"",_xlfn.IFNA(VLOOKUP(A110&amp;"Semana "&amp;VALUE(RIGHT(F110,2)-3),T_Cruzada!$A$2:$F$1453,4,FALSE),""),"")</f>
        <v/>
      </c>
      <c r="H110" t="str">
        <f>IF(F110&lt;&gt;"",_xlfn.IFNA(VLOOKUP(A110&amp;"Semana "&amp;VALUE(RIGHT(F110,2)-2),T_Cruzada!$A$2:$F$1453,4,FALSE),""),"")</f>
        <v/>
      </c>
      <c r="I110" s="7" t="str">
        <f>IF(F110&lt;&gt;"",_xlfn.IFNA(VLOOKUP(A110&amp;"Semana "&amp;VALUE(RIGHT(F110,2)-1),T_Cruzada!$A$2:$F$1453,4,FALSE),""),"")</f>
        <v/>
      </c>
      <c r="J110" s="7" t="str">
        <f>IF(F110&lt;&gt;"",_xlfn.IFNA(VLOOKUP(A110&amp;F110,T_Cruzada!$A$2:$F$1453,4,FALSE),""),"")</f>
        <v/>
      </c>
      <c r="K110" s="7" t="str">
        <f>_xlfn.IFNA(VLOOKUP(A110&amp;F110,T_Cruzada!$A$2:$F$1453,5,FALSE),"")</f>
        <v/>
      </c>
      <c r="L110" s="7" t="str">
        <f>IF(F110&lt;&gt;"",_xlfn.IFNA(VLOOKUP(A110&amp;"Semana "&amp;VALUE(RIGHT(F110,2)+1),T_Cruzada!$A$2:$F$1453,4,FALSE),""),"")</f>
        <v/>
      </c>
      <c r="M110" t="str">
        <f>IF(F110&lt;&gt;"",_xlfn.IFNA(VLOOKUP(A110&amp;"Semana "&amp;VALUE(RIGHT(F110,2)+2),T_Cruzada!$A$2:$F$1453,4,FALSE),""),"")</f>
        <v/>
      </c>
      <c r="N110" t="str">
        <f>IF(F110&lt;&gt;"",_xlfn.IFNA(VLOOKUP(A110&amp;"Semana "&amp;VALUE(RIGHT(F110,2)+3),T_Cruzada!$A$2:$F$1453,4,FALSE),""),"")</f>
        <v/>
      </c>
    </row>
    <row r="111" spans="1:14" x14ac:dyDescent="0.25">
      <c r="A111">
        <v>20139</v>
      </c>
      <c r="B111" t="s">
        <v>61</v>
      </c>
      <c r="C111" t="s">
        <v>123</v>
      </c>
      <c r="D111" t="s">
        <v>116</v>
      </c>
      <c r="E111" s="1"/>
      <c r="F111" s="7" t="str">
        <f>IF(E111&lt;&gt;"",IF(AND(E111&gt;=VLOOKUP(E111,Semanas!$A$1:$C$33,1),E111&lt;=VLOOKUP(E111,Semanas!$A$1:$C$33,2)),VLOOKUP(E111,Semanas!$A$1:$C$33,3),""),"")</f>
        <v/>
      </c>
      <c r="G111" s="7" t="str">
        <f>IF(F111&lt;&gt;"",_xlfn.IFNA(VLOOKUP(A111&amp;"Semana "&amp;VALUE(RIGHT(F111,2)-3),T_Cruzada!$A$2:$F$1453,4,FALSE),""),"")</f>
        <v/>
      </c>
      <c r="H111" t="str">
        <f>IF(F111&lt;&gt;"",_xlfn.IFNA(VLOOKUP(A111&amp;"Semana "&amp;VALUE(RIGHT(F111,2)-2),T_Cruzada!$A$2:$F$1453,4,FALSE),""),"")</f>
        <v/>
      </c>
      <c r="I111" s="7" t="str">
        <f>IF(F111&lt;&gt;"",_xlfn.IFNA(VLOOKUP(A111&amp;"Semana "&amp;VALUE(RIGHT(F111,2)-1),T_Cruzada!$A$2:$F$1453,4,FALSE),""),"")</f>
        <v/>
      </c>
      <c r="J111" s="7" t="str">
        <f>IF(F111&lt;&gt;"",_xlfn.IFNA(VLOOKUP(A111&amp;F111,T_Cruzada!$A$2:$F$1453,4,FALSE),""),"")</f>
        <v/>
      </c>
      <c r="K111" s="7" t="str">
        <f>_xlfn.IFNA(VLOOKUP(A111&amp;F111,T_Cruzada!$A$2:$F$1453,5,FALSE),"")</f>
        <v/>
      </c>
      <c r="L111" s="7" t="str">
        <f>IF(F111&lt;&gt;"",_xlfn.IFNA(VLOOKUP(A111&amp;"Semana "&amp;VALUE(RIGHT(F111,2)+1),T_Cruzada!$A$2:$F$1453,4,FALSE),""),"")</f>
        <v/>
      </c>
      <c r="M111" t="str">
        <f>IF(F111&lt;&gt;"",_xlfn.IFNA(VLOOKUP(A111&amp;"Semana "&amp;VALUE(RIGHT(F111,2)+2),T_Cruzada!$A$2:$F$1453,4,FALSE),""),"")</f>
        <v/>
      </c>
      <c r="N111" t="str">
        <f>IF(F111&lt;&gt;"",_xlfn.IFNA(VLOOKUP(A111&amp;"Semana "&amp;VALUE(RIGHT(F111,2)+3),T_Cruzada!$A$2:$F$1453,4,FALSE),""),"")</f>
        <v/>
      </c>
    </row>
    <row r="112" spans="1:14" x14ac:dyDescent="0.25">
      <c r="A112">
        <v>20142</v>
      </c>
      <c r="B112" t="s">
        <v>62</v>
      </c>
      <c r="C112" t="s">
        <v>30</v>
      </c>
      <c r="D112" t="s">
        <v>114</v>
      </c>
      <c r="E112" s="1">
        <v>43913</v>
      </c>
      <c r="F112" s="7" t="str">
        <f>IF(E112&lt;&gt;"",IF(AND(E112&gt;=VLOOKUP(E112,Semanas!$A$1:$C$33,1),E112&lt;=VLOOKUP(E112,Semanas!$A$1:$C$33,2)),VLOOKUP(E112,Semanas!$A$1:$C$33,3),""),"")</f>
        <v>Semana 13</v>
      </c>
      <c r="G112" s="7" t="str">
        <f>IF(F112&lt;&gt;"",_xlfn.IFNA(VLOOKUP(A112&amp;"Semana "&amp;VALUE(RIGHT(F112,2)-3),T_Cruzada!$A$2:$F$1453,4,FALSE),""),"")</f>
        <v/>
      </c>
      <c r="H112" t="str">
        <f>IF(F112&lt;&gt;"",_xlfn.IFNA(VLOOKUP(A112&amp;"Semana "&amp;VALUE(RIGHT(F112,2)-2),T_Cruzada!$A$2:$F$1453,4,FALSE),""),"")</f>
        <v/>
      </c>
      <c r="I112" s="7" t="str">
        <f>IF(F112&lt;&gt;"",_xlfn.IFNA(VLOOKUP(A112&amp;"Semana "&amp;VALUE(RIGHT(F112,2)-1),T_Cruzada!$A$2:$F$1453,4,FALSE),""),"")</f>
        <v/>
      </c>
      <c r="J112" s="7" t="str">
        <f>IF(F112&lt;&gt;"",_xlfn.IFNA(VLOOKUP(A112&amp;F112,T_Cruzada!$A$2:$F$1453,4,FALSE),""),"")</f>
        <v/>
      </c>
      <c r="K112" s="7" t="str">
        <f>_xlfn.IFNA(VLOOKUP(A112&amp;F112,T_Cruzada!$A$2:$F$1453,5,FALSE),"")</f>
        <v/>
      </c>
      <c r="L112" s="7" t="str">
        <f>IF(F112&lt;&gt;"",_xlfn.IFNA(VLOOKUP(A112&amp;"Semana "&amp;VALUE(RIGHT(F112,2)+1),T_Cruzada!$A$2:$F$1453,4,FALSE),""),"")</f>
        <v/>
      </c>
      <c r="M112" t="str">
        <f>IF(F112&lt;&gt;"",_xlfn.IFNA(VLOOKUP(A112&amp;"Semana "&amp;VALUE(RIGHT(F112,2)+2),T_Cruzada!$A$2:$F$1453,4,FALSE),""),"")</f>
        <v/>
      </c>
      <c r="N112" t="str">
        <f>IF(F112&lt;&gt;"",_xlfn.IFNA(VLOOKUP(A112&amp;"Semana "&amp;VALUE(RIGHT(F112,2)+3),T_Cruzada!$A$2:$F$1453,4,FALSE),""),"")</f>
        <v/>
      </c>
    </row>
    <row r="113" spans="1:14" x14ac:dyDescent="0.25">
      <c r="A113" s="19">
        <v>20142</v>
      </c>
      <c r="B113" s="19" t="s">
        <v>62</v>
      </c>
      <c r="C113" s="19" t="s">
        <v>31</v>
      </c>
      <c r="D113" s="19" t="s">
        <v>114</v>
      </c>
      <c r="E113" s="20">
        <v>43913</v>
      </c>
      <c r="F113" s="7" t="str">
        <f>IF(E113&lt;&gt;"",IF(AND(E113&gt;=VLOOKUP(E113,Semanas!$A$1:$C$33,1),E113&lt;=VLOOKUP(E113,Semanas!$A$1:$C$33,2)),VLOOKUP(E113,Semanas!$A$1:$C$33,3),""),"")</f>
        <v>Semana 13</v>
      </c>
      <c r="G113" s="7" t="str">
        <f>IF(F113&lt;&gt;"",_xlfn.IFNA(VLOOKUP(A113&amp;"Semana "&amp;VALUE(RIGHT(F113,2)-3),T_Cruzada!$A$2:$F$1453,4,FALSE),""),"")</f>
        <v/>
      </c>
      <c r="H113" t="str">
        <f>IF(F113&lt;&gt;"",_xlfn.IFNA(VLOOKUP(A113&amp;"Semana "&amp;VALUE(RIGHT(F113,2)-2),T_Cruzada!$A$2:$F$1453,4,FALSE),""),"")</f>
        <v/>
      </c>
      <c r="I113" s="7" t="str">
        <f>IF(F113&lt;&gt;"",_xlfn.IFNA(VLOOKUP(A113&amp;"Semana "&amp;VALUE(RIGHT(F113,2)-1),T_Cruzada!$A$2:$F$1453,4,FALSE),""),"")</f>
        <v/>
      </c>
      <c r="J113" s="7" t="str">
        <f>IF(F113&lt;&gt;"",_xlfn.IFNA(VLOOKUP(A113&amp;F113,T_Cruzada!$A$2:$F$1453,4,FALSE),""),"")</f>
        <v/>
      </c>
      <c r="K113" s="7" t="str">
        <f>_xlfn.IFNA(VLOOKUP(A113&amp;F113,T_Cruzada!$A$2:$F$1453,5,FALSE),"")</f>
        <v/>
      </c>
      <c r="L113" s="7" t="str">
        <f>IF(F113&lt;&gt;"",_xlfn.IFNA(VLOOKUP(A113&amp;"Semana "&amp;VALUE(RIGHT(F113,2)+1),T_Cruzada!$A$2:$F$1453,4,FALSE),""),"")</f>
        <v/>
      </c>
      <c r="M113" t="str">
        <f>IF(F113&lt;&gt;"",_xlfn.IFNA(VLOOKUP(A113&amp;"Semana "&amp;VALUE(RIGHT(F113,2)+2),T_Cruzada!$A$2:$F$1453,4,FALSE),""),"")</f>
        <v/>
      </c>
      <c r="N113" t="str">
        <f>IF(F113&lt;&gt;"",_xlfn.IFNA(VLOOKUP(A113&amp;"Semana "&amp;VALUE(RIGHT(F113,2)+3),T_Cruzada!$A$2:$F$1453,4,FALSE),""),"")</f>
        <v/>
      </c>
    </row>
    <row r="114" spans="1:14" x14ac:dyDescent="0.25">
      <c r="A114">
        <v>20142</v>
      </c>
      <c r="B114" t="s">
        <v>62</v>
      </c>
      <c r="C114" t="s">
        <v>115</v>
      </c>
      <c r="D114" t="s">
        <v>114</v>
      </c>
      <c r="E114" s="1">
        <v>43913</v>
      </c>
      <c r="F114" s="7" t="str">
        <f>IF(E114&lt;&gt;"",IF(AND(E114&gt;=VLOOKUP(E114,Semanas!$A$1:$C$33,1),E114&lt;=VLOOKUP(E114,Semanas!$A$1:$C$33,2)),VLOOKUP(E114,Semanas!$A$1:$C$33,3),""),"")</f>
        <v>Semana 13</v>
      </c>
      <c r="G114" s="7" t="str">
        <f>IF(F114&lt;&gt;"",_xlfn.IFNA(VLOOKUP(A114&amp;"Semana "&amp;VALUE(RIGHT(F114,2)-3),T_Cruzada!$A$2:$F$1453,4,FALSE),""),"")</f>
        <v/>
      </c>
      <c r="H114" t="str">
        <f>IF(F114&lt;&gt;"",_xlfn.IFNA(VLOOKUP(A114&amp;"Semana "&amp;VALUE(RIGHT(F114,2)-2),T_Cruzada!$A$2:$F$1453,4,FALSE),""),"")</f>
        <v/>
      </c>
      <c r="I114" s="7" t="str">
        <f>IF(F114&lt;&gt;"",_xlfn.IFNA(VLOOKUP(A114&amp;"Semana "&amp;VALUE(RIGHT(F114,2)-1),T_Cruzada!$A$2:$F$1453,4,FALSE),""),"")</f>
        <v/>
      </c>
      <c r="J114" s="7" t="str">
        <f>IF(F114&lt;&gt;"",_xlfn.IFNA(VLOOKUP(A114&amp;F114,T_Cruzada!$A$2:$F$1453,4,FALSE),""),"")</f>
        <v/>
      </c>
      <c r="K114" s="7" t="str">
        <f>_xlfn.IFNA(VLOOKUP(A114&amp;F114,T_Cruzada!$A$2:$F$1453,5,FALSE),"")</f>
        <v/>
      </c>
      <c r="L114" s="7" t="str">
        <f>IF(F114&lt;&gt;"",_xlfn.IFNA(VLOOKUP(A114&amp;"Semana "&amp;VALUE(RIGHT(F114,2)+1),T_Cruzada!$A$2:$F$1453,4,FALSE),""),"")</f>
        <v/>
      </c>
      <c r="M114" t="str">
        <f>IF(F114&lt;&gt;"",_xlfn.IFNA(VLOOKUP(A114&amp;"Semana "&amp;VALUE(RIGHT(F114,2)+2),T_Cruzada!$A$2:$F$1453,4,FALSE),""),"")</f>
        <v/>
      </c>
      <c r="N114" t="str">
        <f>IF(F114&lt;&gt;"",_xlfn.IFNA(VLOOKUP(A114&amp;"Semana "&amp;VALUE(RIGHT(F114,2)+3),T_Cruzada!$A$2:$F$1453,4,FALSE),""),"")</f>
        <v/>
      </c>
    </row>
    <row r="115" spans="1:14" x14ac:dyDescent="0.25">
      <c r="A115" s="19">
        <v>20142</v>
      </c>
      <c r="B115" s="19" t="s">
        <v>62</v>
      </c>
      <c r="C115" s="19" t="s">
        <v>33</v>
      </c>
      <c r="D115" s="19" t="s">
        <v>114</v>
      </c>
      <c r="E115" s="20">
        <v>43910</v>
      </c>
      <c r="F115" s="7" t="str">
        <f>IF(E115&lt;&gt;"",IF(AND(E115&gt;=VLOOKUP(E115,Semanas!$A$1:$C$33,1),E115&lt;=VLOOKUP(E115,Semanas!$A$1:$C$33,2)),VLOOKUP(E115,Semanas!$A$1:$C$33,3),""),"")</f>
        <v>Semana 12</v>
      </c>
      <c r="G115" s="7" t="str">
        <f>IF(F115&lt;&gt;"",_xlfn.IFNA(VLOOKUP(A115&amp;"Semana "&amp;VALUE(RIGHT(F115,2)-3),T_Cruzada!$A$2:$F$1453,4,FALSE),""),"")</f>
        <v/>
      </c>
      <c r="H115" t="str">
        <f>IF(F115&lt;&gt;"",_xlfn.IFNA(VLOOKUP(A115&amp;"Semana "&amp;VALUE(RIGHT(F115,2)-2),T_Cruzada!$A$2:$F$1453,4,FALSE),""),"")</f>
        <v/>
      </c>
      <c r="I115" s="7" t="str">
        <f>IF(F115&lt;&gt;"",_xlfn.IFNA(VLOOKUP(A115&amp;"Semana "&amp;VALUE(RIGHT(F115,2)-1),T_Cruzada!$A$2:$F$1453,4,FALSE),""),"")</f>
        <v/>
      </c>
      <c r="J115" s="7" t="str">
        <f>IF(F115&lt;&gt;"",_xlfn.IFNA(VLOOKUP(A115&amp;F115,T_Cruzada!$A$2:$F$1453,4,FALSE),""),"")</f>
        <v/>
      </c>
      <c r="K115" s="7" t="str">
        <f>_xlfn.IFNA(VLOOKUP(A115&amp;F115,T_Cruzada!$A$2:$F$1453,5,FALSE),"")</f>
        <v/>
      </c>
      <c r="L115" s="7" t="str">
        <f>IF(F115&lt;&gt;"",_xlfn.IFNA(VLOOKUP(A115&amp;"Semana "&amp;VALUE(RIGHT(F115,2)+1),T_Cruzada!$A$2:$F$1453,4,FALSE),""),"")</f>
        <v/>
      </c>
      <c r="M115" t="str">
        <f>IF(F115&lt;&gt;"",_xlfn.IFNA(VLOOKUP(A115&amp;"Semana "&amp;VALUE(RIGHT(F115,2)+2),T_Cruzada!$A$2:$F$1453,4,FALSE),""),"")</f>
        <v/>
      </c>
      <c r="N115" t="str">
        <f>IF(F115&lt;&gt;"",_xlfn.IFNA(VLOOKUP(A115&amp;"Semana "&amp;VALUE(RIGHT(F115,2)+3),T_Cruzada!$A$2:$F$1453,4,FALSE),""),"")</f>
        <v/>
      </c>
    </row>
    <row r="116" spans="1:14" x14ac:dyDescent="0.25">
      <c r="A116">
        <v>20142</v>
      </c>
      <c r="B116" t="s">
        <v>62</v>
      </c>
      <c r="C116" t="s">
        <v>34</v>
      </c>
      <c r="D116" t="s">
        <v>117</v>
      </c>
      <c r="E116" s="1"/>
      <c r="F116" s="7" t="str">
        <f>IF(E116&lt;&gt;"",IF(AND(E116&gt;=VLOOKUP(E116,Semanas!$A$1:$C$33,1),E116&lt;=VLOOKUP(E116,Semanas!$A$1:$C$33,2)),VLOOKUP(E116,Semanas!$A$1:$C$33,3),""),"")</f>
        <v/>
      </c>
      <c r="G116" s="7" t="str">
        <f>IF(F116&lt;&gt;"",_xlfn.IFNA(VLOOKUP(A116&amp;"Semana "&amp;VALUE(RIGHT(F116,2)-3),T_Cruzada!$A$2:$F$1453,4,FALSE),""),"")</f>
        <v/>
      </c>
      <c r="H116" t="str">
        <f>IF(F116&lt;&gt;"",_xlfn.IFNA(VLOOKUP(A116&amp;"Semana "&amp;VALUE(RIGHT(F116,2)-2),T_Cruzada!$A$2:$F$1453,4,FALSE),""),"")</f>
        <v/>
      </c>
      <c r="I116" s="7" t="str">
        <f>IF(F116&lt;&gt;"",_xlfn.IFNA(VLOOKUP(A116&amp;"Semana "&amp;VALUE(RIGHT(F116,2)-1),T_Cruzada!$A$2:$F$1453,4,FALSE),""),"")</f>
        <v/>
      </c>
      <c r="J116" s="7" t="str">
        <f>IF(F116&lt;&gt;"",_xlfn.IFNA(VLOOKUP(A116&amp;F116,T_Cruzada!$A$2:$F$1453,4,FALSE),""),"")</f>
        <v/>
      </c>
      <c r="K116" s="7" t="str">
        <f>_xlfn.IFNA(VLOOKUP(A116&amp;F116,T_Cruzada!$A$2:$F$1453,5,FALSE),"")</f>
        <v/>
      </c>
      <c r="L116" s="7" t="str">
        <f>IF(F116&lt;&gt;"",_xlfn.IFNA(VLOOKUP(A116&amp;"Semana "&amp;VALUE(RIGHT(F116,2)+1),T_Cruzada!$A$2:$F$1453,4,FALSE),""),"")</f>
        <v/>
      </c>
      <c r="M116" t="str">
        <f>IF(F116&lt;&gt;"",_xlfn.IFNA(VLOOKUP(A116&amp;"Semana "&amp;VALUE(RIGHT(F116,2)+2),T_Cruzada!$A$2:$F$1453,4,FALSE),""),"")</f>
        <v/>
      </c>
      <c r="N116" t="str">
        <f>IF(F116&lt;&gt;"",_xlfn.IFNA(VLOOKUP(A116&amp;"Semana "&amp;VALUE(RIGHT(F116,2)+3),T_Cruzada!$A$2:$F$1453,4,FALSE),""),"")</f>
        <v/>
      </c>
    </row>
    <row r="117" spans="1:14" x14ac:dyDescent="0.25">
      <c r="A117" s="19">
        <v>20142</v>
      </c>
      <c r="B117" s="19" t="s">
        <v>62</v>
      </c>
      <c r="C117" s="19" t="s">
        <v>118</v>
      </c>
      <c r="D117" s="19" t="s">
        <v>114</v>
      </c>
      <c r="E117" s="20">
        <v>43970</v>
      </c>
      <c r="F117" s="7" t="str">
        <f>IF(E117&lt;&gt;"",IF(AND(E117&gt;=VLOOKUP(E117,Semanas!$A$1:$C$33,1),E117&lt;=VLOOKUP(E117,Semanas!$A$1:$C$33,2)),VLOOKUP(E117,Semanas!$A$1:$C$33,3),""),"")</f>
        <v>Semana 21</v>
      </c>
      <c r="G117" s="7" t="str">
        <f>IF(F117&lt;&gt;"",_xlfn.IFNA(VLOOKUP(A117&amp;"Semana "&amp;VALUE(RIGHT(F117,2)-3),T_Cruzada!$A$2:$F$1453,4,FALSE),""),"")</f>
        <v/>
      </c>
      <c r="H117" t="str">
        <f>IF(F117&lt;&gt;"",_xlfn.IFNA(VLOOKUP(A117&amp;"Semana "&amp;VALUE(RIGHT(F117,2)-2),T_Cruzada!$A$2:$F$1453,4,FALSE),""),"")</f>
        <v/>
      </c>
      <c r="I117" s="7" t="str">
        <f>IF(F117&lt;&gt;"",_xlfn.IFNA(VLOOKUP(A117&amp;"Semana "&amp;VALUE(RIGHT(F117,2)-1),T_Cruzada!$A$2:$F$1453,4,FALSE),""),"")</f>
        <v/>
      </c>
      <c r="J117" s="7" t="str">
        <f>IF(F117&lt;&gt;"",_xlfn.IFNA(VLOOKUP(A117&amp;F117,T_Cruzada!$A$2:$F$1453,4,FALSE),""),"")</f>
        <v/>
      </c>
      <c r="K117" s="7" t="str">
        <f>_xlfn.IFNA(VLOOKUP(A117&amp;F117,T_Cruzada!$A$2:$F$1453,5,FALSE),"")</f>
        <v/>
      </c>
      <c r="L117" s="7" t="str">
        <f>IF(F117&lt;&gt;"",_xlfn.IFNA(VLOOKUP(A117&amp;"Semana "&amp;VALUE(RIGHT(F117,2)+1),T_Cruzada!$A$2:$F$1453,4,FALSE),""),"")</f>
        <v/>
      </c>
      <c r="M117" t="str">
        <f>IF(F117&lt;&gt;"",_xlfn.IFNA(VLOOKUP(A117&amp;"Semana "&amp;VALUE(RIGHT(F117,2)+2),T_Cruzada!$A$2:$F$1453,4,FALSE),""),"")</f>
        <v/>
      </c>
      <c r="N117" t="str">
        <f>IF(F117&lt;&gt;"",_xlfn.IFNA(VLOOKUP(A117&amp;"Semana "&amp;VALUE(RIGHT(F117,2)+3),T_Cruzada!$A$2:$F$1453,4,FALSE),""),"")</f>
        <v/>
      </c>
    </row>
    <row r="118" spans="1:14" x14ac:dyDescent="0.25">
      <c r="A118">
        <v>20142</v>
      </c>
      <c r="B118" t="s">
        <v>62</v>
      </c>
      <c r="C118" t="s">
        <v>119</v>
      </c>
      <c r="D118" t="s">
        <v>117</v>
      </c>
      <c r="E118" s="1"/>
      <c r="F118" s="7" t="str">
        <f>IF(E118&lt;&gt;"",IF(AND(E118&gt;=VLOOKUP(E118,Semanas!$A$1:$C$33,1),E118&lt;=VLOOKUP(E118,Semanas!$A$1:$C$33,2)),VLOOKUP(E118,Semanas!$A$1:$C$33,3),""),"")</f>
        <v/>
      </c>
      <c r="G118" s="7" t="str">
        <f>IF(F118&lt;&gt;"",_xlfn.IFNA(VLOOKUP(A118&amp;"Semana "&amp;VALUE(RIGHT(F118,2)-3),T_Cruzada!$A$2:$F$1453,4,FALSE),""),"")</f>
        <v/>
      </c>
      <c r="H118" t="str">
        <f>IF(F118&lt;&gt;"",_xlfn.IFNA(VLOOKUP(A118&amp;"Semana "&amp;VALUE(RIGHT(F118,2)-2),T_Cruzada!$A$2:$F$1453,4,FALSE),""),"")</f>
        <v/>
      </c>
      <c r="I118" s="7" t="str">
        <f>IF(F118&lt;&gt;"",_xlfn.IFNA(VLOOKUP(A118&amp;"Semana "&amp;VALUE(RIGHT(F118,2)-1),T_Cruzada!$A$2:$F$1453,4,FALSE),""),"")</f>
        <v/>
      </c>
      <c r="J118" s="7" t="str">
        <f>IF(F118&lt;&gt;"",_xlfn.IFNA(VLOOKUP(A118&amp;F118,T_Cruzada!$A$2:$F$1453,4,FALSE),""),"")</f>
        <v/>
      </c>
      <c r="K118" s="7" t="str">
        <f>_xlfn.IFNA(VLOOKUP(A118&amp;F118,T_Cruzada!$A$2:$F$1453,5,FALSE),"")</f>
        <v/>
      </c>
      <c r="L118" s="7" t="str">
        <f>IF(F118&lt;&gt;"",_xlfn.IFNA(VLOOKUP(A118&amp;"Semana "&amp;VALUE(RIGHT(F118,2)+1),T_Cruzada!$A$2:$F$1453,4,FALSE),""),"")</f>
        <v/>
      </c>
      <c r="M118" t="str">
        <f>IF(F118&lt;&gt;"",_xlfn.IFNA(VLOOKUP(A118&amp;"Semana "&amp;VALUE(RIGHT(F118,2)+2),T_Cruzada!$A$2:$F$1453,4,FALSE),""),"")</f>
        <v/>
      </c>
      <c r="N118" t="str">
        <f>IF(F118&lt;&gt;"",_xlfn.IFNA(VLOOKUP(A118&amp;"Semana "&amp;VALUE(RIGHT(F118,2)+3),T_Cruzada!$A$2:$F$1453,4,FALSE),""),"")</f>
        <v/>
      </c>
    </row>
    <row r="119" spans="1:14" x14ac:dyDescent="0.25">
      <c r="A119" s="19">
        <v>20142</v>
      </c>
      <c r="B119" s="19" t="s">
        <v>62</v>
      </c>
      <c r="C119" s="19" t="s">
        <v>120</v>
      </c>
      <c r="D119" s="19" t="s">
        <v>117</v>
      </c>
      <c r="E119" s="20"/>
      <c r="F119" s="7" t="str">
        <f>IF(E119&lt;&gt;"",IF(AND(E119&gt;=VLOOKUP(E119,Semanas!$A$1:$C$33,1),E119&lt;=VLOOKUP(E119,Semanas!$A$1:$C$33,2)),VLOOKUP(E119,Semanas!$A$1:$C$33,3),""),"")</f>
        <v/>
      </c>
      <c r="G119" s="7" t="str">
        <f>IF(F119&lt;&gt;"",_xlfn.IFNA(VLOOKUP(A119&amp;"Semana "&amp;VALUE(RIGHT(F119,2)-3),T_Cruzada!$A$2:$F$1453,4,FALSE),""),"")</f>
        <v/>
      </c>
      <c r="H119" t="str">
        <f>IF(F119&lt;&gt;"",_xlfn.IFNA(VLOOKUP(A119&amp;"Semana "&amp;VALUE(RIGHT(F119,2)-2),T_Cruzada!$A$2:$F$1453,4,FALSE),""),"")</f>
        <v/>
      </c>
      <c r="I119" s="7" t="str">
        <f>IF(F119&lt;&gt;"",_xlfn.IFNA(VLOOKUP(A119&amp;"Semana "&amp;VALUE(RIGHT(F119,2)-1),T_Cruzada!$A$2:$F$1453,4,FALSE),""),"")</f>
        <v/>
      </c>
      <c r="J119" s="7" t="str">
        <f>IF(F119&lt;&gt;"",_xlfn.IFNA(VLOOKUP(A119&amp;F119,T_Cruzada!$A$2:$F$1453,4,FALSE),""),"")</f>
        <v/>
      </c>
      <c r="K119" s="7" t="str">
        <f>_xlfn.IFNA(VLOOKUP(A119&amp;F119,T_Cruzada!$A$2:$F$1453,5,FALSE),"")</f>
        <v/>
      </c>
      <c r="L119" s="7" t="str">
        <f>IF(F119&lt;&gt;"",_xlfn.IFNA(VLOOKUP(A119&amp;"Semana "&amp;VALUE(RIGHT(F119,2)+1),T_Cruzada!$A$2:$F$1453,4,FALSE),""),"")</f>
        <v/>
      </c>
      <c r="M119" t="str">
        <f>IF(F119&lt;&gt;"",_xlfn.IFNA(VLOOKUP(A119&amp;"Semana "&amp;VALUE(RIGHT(F119,2)+2),T_Cruzada!$A$2:$F$1453,4,FALSE),""),"")</f>
        <v/>
      </c>
      <c r="N119" t="str">
        <f>IF(F119&lt;&gt;"",_xlfn.IFNA(VLOOKUP(A119&amp;"Semana "&amp;VALUE(RIGHT(F119,2)+3),T_Cruzada!$A$2:$F$1453,4,FALSE),""),"")</f>
        <v/>
      </c>
    </row>
    <row r="120" spans="1:14" x14ac:dyDescent="0.25">
      <c r="A120">
        <v>20142</v>
      </c>
      <c r="B120" t="s">
        <v>62</v>
      </c>
      <c r="C120" t="s">
        <v>191</v>
      </c>
      <c r="D120" t="s">
        <v>117</v>
      </c>
      <c r="E120" s="1"/>
      <c r="F120" s="7" t="str">
        <f>IF(E120&lt;&gt;"",IF(AND(E120&gt;=VLOOKUP(E120,Semanas!$A$1:$C$33,1),E120&lt;=VLOOKUP(E120,Semanas!$A$1:$C$33,2)),VLOOKUP(E120,Semanas!$A$1:$C$33,3),""),"")</f>
        <v/>
      </c>
      <c r="G120" s="7" t="str">
        <f>IF(F120&lt;&gt;"",_xlfn.IFNA(VLOOKUP(A120&amp;"Semana "&amp;VALUE(RIGHT(F120,2)-3),T_Cruzada!$A$2:$F$1453,4,FALSE),""),"")</f>
        <v/>
      </c>
      <c r="H120" t="str">
        <f>IF(F120&lt;&gt;"",_xlfn.IFNA(VLOOKUP(A120&amp;"Semana "&amp;VALUE(RIGHT(F120,2)-2),T_Cruzada!$A$2:$F$1453,4,FALSE),""),"")</f>
        <v/>
      </c>
      <c r="I120" s="7" t="str">
        <f>IF(F120&lt;&gt;"",_xlfn.IFNA(VLOOKUP(A120&amp;"Semana "&amp;VALUE(RIGHT(F120,2)-1),T_Cruzada!$A$2:$F$1453,4,FALSE),""),"")</f>
        <v/>
      </c>
      <c r="J120" s="7" t="str">
        <f>IF(F120&lt;&gt;"",_xlfn.IFNA(VLOOKUP(A120&amp;F120,T_Cruzada!$A$2:$F$1453,4,FALSE),""),"")</f>
        <v/>
      </c>
      <c r="K120" s="7" t="str">
        <f>_xlfn.IFNA(VLOOKUP(A120&amp;F120,T_Cruzada!$A$2:$F$1453,5,FALSE),"")</f>
        <v/>
      </c>
      <c r="L120" s="7" t="str">
        <f>IF(F120&lt;&gt;"",_xlfn.IFNA(VLOOKUP(A120&amp;"Semana "&amp;VALUE(RIGHT(F120,2)+1),T_Cruzada!$A$2:$F$1453,4,FALSE),""),"")</f>
        <v/>
      </c>
      <c r="M120" t="str">
        <f>IF(F120&lt;&gt;"",_xlfn.IFNA(VLOOKUP(A120&amp;"Semana "&amp;VALUE(RIGHT(F120,2)+2),T_Cruzada!$A$2:$F$1453,4,FALSE),""),"")</f>
        <v/>
      </c>
      <c r="N120" t="str">
        <f>IF(F120&lt;&gt;"",_xlfn.IFNA(VLOOKUP(A120&amp;"Semana "&amp;VALUE(RIGHT(F120,2)+3),T_Cruzada!$A$2:$F$1453,4,FALSE),""),"")</f>
        <v/>
      </c>
    </row>
    <row r="121" spans="1:14" x14ac:dyDescent="0.25">
      <c r="A121" s="19">
        <v>20142</v>
      </c>
      <c r="B121" s="19" t="s">
        <v>62</v>
      </c>
      <c r="C121" s="19" t="s">
        <v>122</v>
      </c>
      <c r="D121" s="19" t="s">
        <v>116</v>
      </c>
      <c r="E121" s="20"/>
      <c r="F121" s="7" t="str">
        <f>IF(E121&lt;&gt;"",IF(AND(E121&gt;=VLOOKUP(E121,Semanas!$A$1:$C$33,1),E121&lt;=VLOOKUP(E121,Semanas!$A$1:$C$33,2)),VLOOKUP(E121,Semanas!$A$1:$C$33,3),""),"")</f>
        <v/>
      </c>
      <c r="G121" s="7" t="str">
        <f>IF(F121&lt;&gt;"",_xlfn.IFNA(VLOOKUP(A121&amp;"Semana "&amp;VALUE(RIGHT(F121,2)-3),T_Cruzada!$A$2:$F$1453,4,FALSE),""),"")</f>
        <v/>
      </c>
      <c r="H121" t="str">
        <f>IF(F121&lt;&gt;"",_xlfn.IFNA(VLOOKUP(A121&amp;"Semana "&amp;VALUE(RIGHT(F121,2)-2),T_Cruzada!$A$2:$F$1453,4,FALSE),""),"")</f>
        <v/>
      </c>
      <c r="I121" s="7" t="str">
        <f>IF(F121&lt;&gt;"",_xlfn.IFNA(VLOOKUP(A121&amp;"Semana "&amp;VALUE(RIGHT(F121,2)-1),T_Cruzada!$A$2:$F$1453,4,FALSE),""),"")</f>
        <v/>
      </c>
      <c r="J121" s="7" t="str">
        <f>IF(F121&lt;&gt;"",_xlfn.IFNA(VLOOKUP(A121&amp;F121,T_Cruzada!$A$2:$F$1453,4,FALSE),""),"")</f>
        <v/>
      </c>
      <c r="K121" s="7" t="str">
        <f>_xlfn.IFNA(VLOOKUP(A121&amp;F121,T_Cruzada!$A$2:$F$1453,5,FALSE),"")</f>
        <v/>
      </c>
      <c r="L121" s="7" t="str">
        <f>IF(F121&lt;&gt;"",_xlfn.IFNA(VLOOKUP(A121&amp;"Semana "&amp;VALUE(RIGHT(F121,2)+1),T_Cruzada!$A$2:$F$1453,4,FALSE),""),"")</f>
        <v/>
      </c>
      <c r="M121" t="str">
        <f>IF(F121&lt;&gt;"",_xlfn.IFNA(VLOOKUP(A121&amp;"Semana "&amp;VALUE(RIGHT(F121,2)+2),T_Cruzada!$A$2:$F$1453,4,FALSE),""),"")</f>
        <v/>
      </c>
      <c r="N121" t="str">
        <f>IF(F121&lt;&gt;"",_xlfn.IFNA(VLOOKUP(A121&amp;"Semana "&amp;VALUE(RIGHT(F121,2)+3),T_Cruzada!$A$2:$F$1453,4,FALSE),""),"")</f>
        <v/>
      </c>
    </row>
    <row r="122" spans="1:14" x14ac:dyDescent="0.25">
      <c r="A122">
        <v>20142</v>
      </c>
      <c r="B122" t="s">
        <v>62</v>
      </c>
      <c r="C122" t="s">
        <v>123</v>
      </c>
      <c r="D122" t="s">
        <v>116</v>
      </c>
      <c r="E122" s="1"/>
      <c r="F122" s="7" t="str">
        <f>IF(E122&lt;&gt;"",IF(AND(E122&gt;=VLOOKUP(E122,Semanas!$A$1:$C$33,1),E122&lt;=VLOOKUP(E122,Semanas!$A$1:$C$33,2)),VLOOKUP(E122,Semanas!$A$1:$C$33,3),""),"")</f>
        <v/>
      </c>
      <c r="G122" s="7" t="str">
        <f>IF(F122&lt;&gt;"",_xlfn.IFNA(VLOOKUP(A122&amp;"Semana "&amp;VALUE(RIGHT(F122,2)-3),T_Cruzada!$A$2:$F$1453,4,FALSE),""),"")</f>
        <v/>
      </c>
      <c r="H122" t="str">
        <f>IF(F122&lt;&gt;"",_xlfn.IFNA(VLOOKUP(A122&amp;"Semana "&amp;VALUE(RIGHT(F122,2)-2),T_Cruzada!$A$2:$F$1453,4,FALSE),""),"")</f>
        <v/>
      </c>
      <c r="I122" s="7" t="str">
        <f>IF(F122&lt;&gt;"",_xlfn.IFNA(VLOOKUP(A122&amp;"Semana "&amp;VALUE(RIGHT(F122,2)-1),T_Cruzada!$A$2:$F$1453,4,FALSE),""),"")</f>
        <v/>
      </c>
      <c r="J122" s="7" t="str">
        <f>IF(F122&lt;&gt;"",_xlfn.IFNA(VLOOKUP(A122&amp;F122,T_Cruzada!$A$2:$F$1453,4,FALSE),""),"")</f>
        <v/>
      </c>
      <c r="K122" s="7" t="str">
        <f>_xlfn.IFNA(VLOOKUP(A122&amp;F122,T_Cruzada!$A$2:$F$1453,5,FALSE),"")</f>
        <v/>
      </c>
      <c r="L122" s="7" t="str">
        <f>IF(F122&lt;&gt;"",_xlfn.IFNA(VLOOKUP(A122&amp;"Semana "&amp;VALUE(RIGHT(F122,2)+1),T_Cruzada!$A$2:$F$1453,4,FALSE),""),"")</f>
        <v/>
      </c>
      <c r="M122" t="str">
        <f>IF(F122&lt;&gt;"",_xlfn.IFNA(VLOOKUP(A122&amp;"Semana "&amp;VALUE(RIGHT(F122,2)+2),T_Cruzada!$A$2:$F$1453,4,FALSE),""),"")</f>
        <v/>
      </c>
      <c r="N122" t="str">
        <f>IF(F122&lt;&gt;"",_xlfn.IFNA(VLOOKUP(A122&amp;"Semana "&amp;VALUE(RIGHT(F122,2)+3),T_Cruzada!$A$2:$F$1453,4,FALSE),""),"")</f>
        <v/>
      </c>
    </row>
    <row r="123" spans="1:14" x14ac:dyDescent="0.25">
      <c r="A123">
        <v>20163</v>
      </c>
      <c r="B123" t="s">
        <v>64</v>
      </c>
      <c r="C123" t="s">
        <v>30</v>
      </c>
      <c r="D123" t="s">
        <v>114</v>
      </c>
      <c r="E123" s="1">
        <v>43913</v>
      </c>
      <c r="F123" s="7" t="str">
        <f>IF(E123&lt;&gt;"",IF(AND(E123&gt;=VLOOKUP(E123,Semanas!$A$1:$C$33,1),E123&lt;=VLOOKUP(E123,Semanas!$A$1:$C$33,2)),VLOOKUP(E123,Semanas!$A$1:$C$33,3),""),"")</f>
        <v>Semana 13</v>
      </c>
      <c r="G123" s="7">
        <f>IF(F123&lt;&gt;"",_xlfn.IFNA(VLOOKUP(A123&amp;"Semana "&amp;VALUE(RIGHT(F123,2)-3),T_Cruzada!$A$2:$F$1453,4,FALSE),""),"")</f>
        <v>0</v>
      </c>
      <c r="H123">
        <f>IF(F123&lt;&gt;"",_xlfn.IFNA(VLOOKUP(A123&amp;"Semana "&amp;VALUE(RIGHT(F123,2)-2),T_Cruzada!$A$2:$F$1453,4,FALSE),""),"")</f>
        <v>0</v>
      </c>
      <c r="I123" s="7">
        <f>IF(F123&lt;&gt;"",_xlfn.IFNA(VLOOKUP(A123&amp;"Semana "&amp;VALUE(RIGHT(F123,2)-1),T_Cruzada!$A$2:$F$1453,4,FALSE),""),"")</f>
        <v>0</v>
      </c>
      <c r="J123" s="7">
        <f>IF(F123&lt;&gt;"",_xlfn.IFNA(VLOOKUP(A123&amp;F123,T_Cruzada!$A$2:$F$1453,4,FALSE),""),"")</f>
        <v>0</v>
      </c>
      <c r="K123" s="7">
        <f>_xlfn.IFNA(VLOOKUP(A123&amp;F123,T_Cruzada!$A$2:$F$1453,5,FALSE),"")</f>
        <v>0</v>
      </c>
      <c r="L123" s="7">
        <f>IF(F123&lt;&gt;"",_xlfn.IFNA(VLOOKUP(A123&amp;"Semana "&amp;VALUE(RIGHT(F123,2)+1),T_Cruzada!$A$2:$F$1453,4,FALSE),""),"")</f>
        <v>0</v>
      </c>
      <c r="M123">
        <f>IF(F123&lt;&gt;"",_xlfn.IFNA(VLOOKUP(A123&amp;"Semana "&amp;VALUE(RIGHT(F123,2)+2),T_Cruzada!$A$2:$F$1453,4,FALSE),""),"")</f>
        <v>0</v>
      </c>
      <c r="N123">
        <f>IF(F123&lt;&gt;"",_xlfn.IFNA(VLOOKUP(A123&amp;"Semana "&amp;VALUE(RIGHT(F123,2)+3),T_Cruzada!$A$2:$F$1453,4,FALSE),""),"")</f>
        <v>0</v>
      </c>
    </row>
    <row r="124" spans="1:14" x14ac:dyDescent="0.25">
      <c r="A124" s="19">
        <v>20163</v>
      </c>
      <c r="B124" s="19" t="s">
        <v>64</v>
      </c>
      <c r="C124" s="19" t="s">
        <v>31</v>
      </c>
      <c r="D124" s="19" t="s">
        <v>114</v>
      </c>
      <c r="E124" s="20">
        <v>43913</v>
      </c>
      <c r="F124" s="7" t="str">
        <f>IF(E124&lt;&gt;"",IF(AND(E124&gt;=VLOOKUP(E124,Semanas!$A$1:$C$33,1),E124&lt;=VLOOKUP(E124,Semanas!$A$1:$C$33,2)),VLOOKUP(E124,Semanas!$A$1:$C$33,3),""),"")</f>
        <v>Semana 13</v>
      </c>
      <c r="G124" s="7">
        <f>IF(F124&lt;&gt;"",_xlfn.IFNA(VLOOKUP(A124&amp;"Semana "&amp;VALUE(RIGHT(F124,2)-3),T_Cruzada!$A$2:$F$1453,4,FALSE),""),"")</f>
        <v>0</v>
      </c>
      <c r="H124">
        <f>IF(F124&lt;&gt;"",_xlfn.IFNA(VLOOKUP(A124&amp;"Semana "&amp;VALUE(RIGHT(F124,2)-2),T_Cruzada!$A$2:$F$1453,4,FALSE),""),"")</f>
        <v>0</v>
      </c>
      <c r="I124" s="7">
        <f>IF(F124&lt;&gt;"",_xlfn.IFNA(VLOOKUP(A124&amp;"Semana "&amp;VALUE(RIGHT(F124,2)-1),T_Cruzada!$A$2:$F$1453,4,FALSE),""),"")</f>
        <v>0</v>
      </c>
      <c r="J124" s="7">
        <f>IF(F124&lt;&gt;"",_xlfn.IFNA(VLOOKUP(A124&amp;F124,T_Cruzada!$A$2:$F$1453,4,FALSE),""),"")</f>
        <v>0</v>
      </c>
      <c r="K124" s="7">
        <f>_xlfn.IFNA(VLOOKUP(A124&amp;F124,T_Cruzada!$A$2:$F$1453,5,FALSE),"")</f>
        <v>0</v>
      </c>
      <c r="L124" s="7">
        <f>IF(F124&lt;&gt;"",_xlfn.IFNA(VLOOKUP(A124&amp;"Semana "&amp;VALUE(RIGHT(F124,2)+1),T_Cruzada!$A$2:$F$1453,4,FALSE),""),"")</f>
        <v>0</v>
      </c>
      <c r="M124">
        <f>IF(F124&lt;&gt;"",_xlfn.IFNA(VLOOKUP(A124&amp;"Semana "&amp;VALUE(RIGHT(F124,2)+2),T_Cruzada!$A$2:$F$1453,4,FALSE),""),"")</f>
        <v>0</v>
      </c>
      <c r="N124">
        <f>IF(F124&lt;&gt;"",_xlfn.IFNA(VLOOKUP(A124&amp;"Semana "&amp;VALUE(RIGHT(F124,2)+3),T_Cruzada!$A$2:$F$1453,4,FALSE),""),"")</f>
        <v>0</v>
      </c>
    </row>
    <row r="125" spans="1:14" x14ac:dyDescent="0.25">
      <c r="A125">
        <v>20163</v>
      </c>
      <c r="B125" t="s">
        <v>64</v>
      </c>
      <c r="C125" t="s">
        <v>115</v>
      </c>
      <c r="D125" t="s">
        <v>114</v>
      </c>
      <c r="E125" s="1">
        <v>43913</v>
      </c>
      <c r="F125" s="7" t="str">
        <f>IF(E125&lt;&gt;"",IF(AND(E125&gt;=VLOOKUP(E125,Semanas!$A$1:$C$33,1),E125&lt;=VLOOKUP(E125,Semanas!$A$1:$C$33,2)),VLOOKUP(E125,Semanas!$A$1:$C$33,3),""),"")</f>
        <v>Semana 13</v>
      </c>
      <c r="G125" s="7">
        <f>IF(F125&lt;&gt;"",_xlfn.IFNA(VLOOKUP(A125&amp;"Semana "&amp;VALUE(RIGHT(F125,2)-3),T_Cruzada!$A$2:$F$1453,4,FALSE),""),"")</f>
        <v>0</v>
      </c>
      <c r="H125">
        <f>IF(F125&lt;&gt;"",_xlfn.IFNA(VLOOKUP(A125&amp;"Semana "&amp;VALUE(RIGHT(F125,2)-2),T_Cruzada!$A$2:$F$1453,4,FALSE),""),"")</f>
        <v>0</v>
      </c>
      <c r="I125" s="7">
        <f>IF(F125&lt;&gt;"",_xlfn.IFNA(VLOOKUP(A125&amp;"Semana "&amp;VALUE(RIGHT(F125,2)-1),T_Cruzada!$A$2:$F$1453,4,FALSE),""),"")</f>
        <v>0</v>
      </c>
      <c r="J125" s="7">
        <f>IF(F125&lt;&gt;"",_xlfn.IFNA(VLOOKUP(A125&amp;F125,T_Cruzada!$A$2:$F$1453,4,FALSE),""),"")</f>
        <v>0</v>
      </c>
      <c r="K125" s="7">
        <f>_xlfn.IFNA(VLOOKUP(A125&amp;F125,T_Cruzada!$A$2:$F$1453,5,FALSE),"")</f>
        <v>0</v>
      </c>
      <c r="L125" s="7">
        <f>IF(F125&lt;&gt;"",_xlfn.IFNA(VLOOKUP(A125&amp;"Semana "&amp;VALUE(RIGHT(F125,2)+1),T_Cruzada!$A$2:$F$1453,4,FALSE),""),"")</f>
        <v>0</v>
      </c>
      <c r="M125">
        <f>IF(F125&lt;&gt;"",_xlfn.IFNA(VLOOKUP(A125&amp;"Semana "&amp;VALUE(RIGHT(F125,2)+2),T_Cruzada!$A$2:$F$1453,4,FALSE),""),"")</f>
        <v>0</v>
      </c>
      <c r="N125">
        <f>IF(F125&lt;&gt;"",_xlfn.IFNA(VLOOKUP(A125&amp;"Semana "&amp;VALUE(RIGHT(F125,2)+3),T_Cruzada!$A$2:$F$1453,4,FALSE),""),"")</f>
        <v>0</v>
      </c>
    </row>
    <row r="126" spans="1:14" x14ac:dyDescent="0.25">
      <c r="A126" s="19">
        <v>20163</v>
      </c>
      <c r="B126" s="19" t="s">
        <v>64</v>
      </c>
      <c r="C126" s="19" t="s">
        <v>33</v>
      </c>
      <c r="D126" s="19" t="s">
        <v>114</v>
      </c>
      <c r="E126" s="20">
        <v>43910</v>
      </c>
      <c r="F126" s="7" t="str">
        <f>IF(E126&lt;&gt;"",IF(AND(E126&gt;=VLOOKUP(E126,Semanas!$A$1:$C$33,1),E126&lt;=VLOOKUP(E126,Semanas!$A$1:$C$33,2)),VLOOKUP(E126,Semanas!$A$1:$C$33,3),""),"")</f>
        <v>Semana 12</v>
      </c>
      <c r="G126" s="7">
        <f>IF(F126&lt;&gt;"",_xlfn.IFNA(VLOOKUP(A126&amp;"Semana "&amp;VALUE(RIGHT(F126,2)-3),T_Cruzada!$A$2:$F$1453,4,FALSE),""),"")</f>
        <v>0</v>
      </c>
      <c r="H126">
        <f>IF(F126&lt;&gt;"",_xlfn.IFNA(VLOOKUP(A126&amp;"Semana "&amp;VALUE(RIGHT(F126,2)-2),T_Cruzada!$A$2:$F$1453,4,FALSE),""),"")</f>
        <v>0</v>
      </c>
      <c r="I126" s="7">
        <f>IF(F126&lt;&gt;"",_xlfn.IFNA(VLOOKUP(A126&amp;"Semana "&amp;VALUE(RIGHT(F126,2)-1),T_Cruzada!$A$2:$F$1453,4,FALSE),""),"")</f>
        <v>0</v>
      </c>
      <c r="J126" s="7">
        <f>IF(F126&lt;&gt;"",_xlfn.IFNA(VLOOKUP(A126&amp;F126,T_Cruzada!$A$2:$F$1453,4,FALSE),""),"")</f>
        <v>0</v>
      </c>
      <c r="K126" s="7">
        <f>_xlfn.IFNA(VLOOKUP(A126&amp;F126,T_Cruzada!$A$2:$F$1453,5,FALSE),"")</f>
        <v>0</v>
      </c>
      <c r="L126" s="7">
        <f>IF(F126&lt;&gt;"",_xlfn.IFNA(VLOOKUP(A126&amp;"Semana "&amp;VALUE(RIGHT(F126,2)+1),T_Cruzada!$A$2:$F$1453,4,FALSE),""),"")</f>
        <v>0</v>
      </c>
      <c r="M126">
        <f>IF(F126&lt;&gt;"",_xlfn.IFNA(VLOOKUP(A126&amp;"Semana "&amp;VALUE(RIGHT(F126,2)+2),T_Cruzada!$A$2:$F$1453,4,FALSE),""),"")</f>
        <v>0</v>
      </c>
      <c r="N126">
        <f>IF(F126&lt;&gt;"",_xlfn.IFNA(VLOOKUP(A126&amp;"Semana "&amp;VALUE(RIGHT(F126,2)+3),T_Cruzada!$A$2:$F$1453,4,FALSE),""),"")</f>
        <v>0</v>
      </c>
    </row>
    <row r="127" spans="1:14" x14ac:dyDescent="0.25">
      <c r="A127">
        <v>20163</v>
      </c>
      <c r="B127" t="s">
        <v>64</v>
      </c>
      <c r="C127" t="s">
        <v>34</v>
      </c>
      <c r="D127" t="s">
        <v>117</v>
      </c>
      <c r="E127" s="1"/>
      <c r="F127" s="7" t="str">
        <f>IF(E127&lt;&gt;"",IF(AND(E127&gt;=VLOOKUP(E127,Semanas!$A$1:$C$33,1),E127&lt;=VLOOKUP(E127,Semanas!$A$1:$C$33,2)),VLOOKUP(E127,Semanas!$A$1:$C$33,3),""),"")</f>
        <v/>
      </c>
      <c r="G127" s="7" t="str">
        <f>IF(F127&lt;&gt;"",_xlfn.IFNA(VLOOKUP(A127&amp;"Semana "&amp;VALUE(RIGHT(F127,2)-3),T_Cruzada!$A$2:$F$1453,4,FALSE),""),"")</f>
        <v/>
      </c>
      <c r="H127" t="str">
        <f>IF(F127&lt;&gt;"",_xlfn.IFNA(VLOOKUP(A127&amp;"Semana "&amp;VALUE(RIGHT(F127,2)-2),T_Cruzada!$A$2:$F$1453,4,FALSE),""),"")</f>
        <v/>
      </c>
      <c r="I127" s="7" t="str">
        <f>IF(F127&lt;&gt;"",_xlfn.IFNA(VLOOKUP(A127&amp;"Semana "&amp;VALUE(RIGHT(F127,2)-1),T_Cruzada!$A$2:$F$1453,4,FALSE),""),"")</f>
        <v/>
      </c>
      <c r="J127" s="7" t="str">
        <f>IF(F127&lt;&gt;"",_xlfn.IFNA(VLOOKUP(A127&amp;F127,T_Cruzada!$A$2:$F$1453,4,FALSE),""),"")</f>
        <v/>
      </c>
      <c r="K127" s="7" t="str">
        <f>_xlfn.IFNA(VLOOKUP(A127&amp;F127,T_Cruzada!$A$2:$F$1453,5,FALSE),"")</f>
        <v/>
      </c>
      <c r="L127" s="7" t="str">
        <f>IF(F127&lt;&gt;"",_xlfn.IFNA(VLOOKUP(A127&amp;"Semana "&amp;VALUE(RIGHT(F127,2)+1),T_Cruzada!$A$2:$F$1453,4,FALSE),""),"")</f>
        <v/>
      </c>
      <c r="M127" t="str">
        <f>IF(F127&lt;&gt;"",_xlfn.IFNA(VLOOKUP(A127&amp;"Semana "&amp;VALUE(RIGHT(F127,2)+2),T_Cruzada!$A$2:$F$1453,4,FALSE),""),"")</f>
        <v/>
      </c>
      <c r="N127" t="str">
        <f>IF(F127&lt;&gt;"",_xlfn.IFNA(VLOOKUP(A127&amp;"Semana "&amp;VALUE(RIGHT(F127,2)+3),T_Cruzada!$A$2:$F$1453,4,FALSE),""),"")</f>
        <v/>
      </c>
    </row>
    <row r="128" spans="1:14" x14ac:dyDescent="0.25">
      <c r="A128" s="19">
        <v>20163</v>
      </c>
      <c r="B128" s="19" t="s">
        <v>64</v>
      </c>
      <c r="C128" s="19" t="s">
        <v>118</v>
      </c>
      <c r="D128" s="19" t="s">
        <v>114</v>
      </c>
      <c r="E128" s="20">
        <v>43970</v>
      </c>
      <c r="F128" s="7" t="str">
        <f>IF(E128&lt;&gt;"",IF(AND(E128&gt;=VLOOKUP(E128,Semanas!$A$1:$C$33,1),E128&lt;=VLOOKUP(E128,Semanas!$A$1:$C$33,2)),VLOOKUP(E128,Semanas!$A$1:$C$33,3),""),"")</f>
        <v>Semana 21</v>
      </c>
      <c r="G128" s="7">
        <f>IF(F128&lt;&gt;"",_xlfn.IFNA(VLOOKUP(A128&amp;"Semana "&amp;VALUE(RIGHT(F128,2)-3),T_Cruzada!$A$2:$F$1453,4,FALSE),""),"")</f>
        <v>0</v>
      </c>
      <c r="H128">
        <f>IF(F128&lt;&gt;"",_xlfn.IFNA(VLOOKUP(A128&amp;"Semana "&amp;VALUE(RIGHT(F128,2)-2),T_Cruzada!$A$2:$F$1453,4,FALSE),""),"")</f>
        <v>0</v>
      </c>
      <c r="I128" s="7">
        <f>IF(F128&lt;&gt;"",_xlfn.IFNA(VLOOKUP(A128&amp;"Semana "&amp;VALUE(RIGHT(F128,2)-1),T_Cruzada!$A$2:$F$1453,4,FALSE),""),"")</f>
        <v>0</v>
      </c>
      <c r="J128" s="7">
        <f>IF(F128&lt;&gt;"",_xlfn.IFNA(VLOOKUP(A128&amp;F128,T_Cruzada!$A$2:$F$1453,4,FALSE),""),"")</f>
        <v>0</v>
      </c>
      <c r="K128" s="7">
        <f>_xlfn.IFNA(VLOOKUP(A128&amp;F128,T_Cruzada!$A$2:$F$1453,5,FALSE),"")</f>
        <v>0</v>
      </c>
      <c r="L128" s="7">
        <f>IF(F128&lt;&gt;"",_xlfn.IFNA(VLOOKUP(A128&amp;"Semana "&amp;VALUE(RIGHT(F128,2)+1),T_Cruzada!$A$2:$F$1453,4,FALSE),""),"")</f>
        <v>1</v>
      </c>
      <c r="M128">
        <f>IF(F128&lt;&gt;"",_xlfn.IFNA(VLOOKUP(A128&amp;"Semana "&amp;VALUE(RIGHT(F128,2)+2),T_Cruzada!$A$2:$F$1453,4,FALSE),""),"")</f>
        <v>1</v>
      </c>
      <c r="N128">
        <f>IF(F128&lt;&gt;"",_xlfn.IFNA(VLOOKUP(A128&amp;"Semana "&amp;VALUE(RIGHT(F128,2)+3),T_Cruzada!$A$2:$F$1453,4,FALSE),""),"")</f>
        <v>2</v>
      </c>
    </row>
    <row r="129" spans="1:14" x14ac:dyDescent="0.25">
      <c r="A129">
        <v>20163</v>
      </c>
      <c r="B129" t="s">
        <v>64</v>
      </c>
      <c r="C129" t="s">
        <v>119</v>
      </c>
      <c r="D129" t="s">
        <v>117</v>
      </c>
      <c r="E129" s="1"/>
      <c r="F129" s="7" t="str">
        <f>IF(E129&lt;&gt;"",IF(AND(E129&gt;=VLOOKUP(E129,Semanas!$A$1:$C$33,1),E129&lt;=VLOOKUP(E129,Semanas!$A$1:$C$33,2)),VLOOKUP(E129,Semanas!$A$1:$C$33,3),""),"")</f>
        <v/>
      </c>
      <c r="G129" s="7" t="str">
        <f>IF(F129&lt;&gt;"",_xlfn.IFNA(VLOOKUP(A129&amp;"Semana "&amp;VALUE(RIGHT(F129,2)-3),T_Cruzada!$A$2:$F$1453,4,FALSE),""),"")</f>
        <v/>
      </c>
      <c r="H129" t="str">
        <f>IF(F129&lt;&gt;"",_xlfn.IFNA(VLOOKUP(A129&amp;"Semana "&amp;VALUE(RIGHT(F129,2)-2),T_Cruzada!$A$2:$F$1453,4,FALSE),""),"")</f>
        <v/>
      </c>
      <c r="I129" s="7" t="str">
        <f>IF(F129&lt;&gt;"",_xlfn.IFNA(VLOOKUP(A129&amp;"Semana "&amp;VALUE(RIGHT(F129,2)-1),T_Cruzada!$A$2:$F$1453,4,FALSE),""),"")</f>
        <v/>
      </c>
      <c r="J129" s="7" t="str">
        <f>IF(F129&lt;&gt;"",_xlfn.IFNA(VLOOKUP(A129&amp;F129,T_Cruzada!$A$2:$F$1453,4,FALSE),""),"")</f>
        <v/>
      </c>
      <c r="K129" s="7" t="str">
        <f>_xlfn.IFNA(VLOOKUP(A129&amp;F129,T_Cruzada!$A$2:$F$1453,5,FALSE),"")</f>
        <v/>
      </c>
      <c r="L129" s="7" t="str">
        <f>IF(F129&lt;&gt;"",_xlfn.IFNA(VLOOKUP(A129&amp;"Semana "&amp;VALUE(RIGHT(F129,2)+1),T_Cruzada!$A$2:$F$1453,4,FALSE),""),"")</f>
        <v/>
      </c>
      <c r="M129" t="str">
        <f>IF(F129&lt;&gt;"",_xlfn.IFNA(VLOOKUP(A129&amp;"Semana "&amp;VALUE(RIGHT(F129,2)+2),T_Cruzada!$A$2:$F$1453,4,FALSE),""),"")</f>
        <v/>
      </c>
      <c r="N129" t="str">
        <f>IF(F129&lt;&gt;"",_xlfn.IFNA(VLOOKUP(A129&amp;"Semana "&amp;VALUE(RIGHT(F129,2)+3),T_Cruzada!$A$2:$F$1453,4,FALSE),""),"")</f>
        <v/>
      </c>
    </row>
    <row r="130" spans="1:14" x14ac:dyDescent="0.25">
      <c r="A130" s="19">
        <v>20163</v>
      </c>
      <c r="B130" s="19" t="s">
        <v>64</v>
      </c>
      <c r="C130" s="19" t="s">
        <v>120</v>
      </c>
      <c r="D130" s="19" t="s">
        <v>117</v>
      </c>
      <c r="E130" s="20"/>
      <c r="F130" s="7" t="str">
        <f>IF(E130&lt;&gt;"",IF(AND(E130&gt;=VLOOKUP(E130,Semanas!$A$1:$C$33,1),E130&lt;=VLOOKUP(E130,Semanas!$A$1:$C$33,2)),VLOOKUP(E130,Semanas!$A$1:$C$33,3),""),"")</f>
        <v/>
      </c>
      <c r="G130" s="7" t="str">
        <f>IF(F130&lt;&gt;"",_xlfn.IFNA(VLOOKUP(A130&amp;"Semana "&amp;VALUE(RIGHT(F130,2)-3),T_Cruzada!$A$2:$F$1453,4,FALSE),""),"")</f>
        <v/>
      </c>
      <c r="H130" t="str">
        <f>IF(F130&lt;&gt;"",_xlfn.IFNA(VLOOKUP(A130&amp;"Semana "&amp;VALUE(RIGHT(F130,2)-2),T_Cruzada!$A$2:$F$1453,4,FALSE),""),"")</f>
        <v/>
      </c>
      <c r="I130" s="7" t="str">
        <f>IF(F130&lt;&gt;"",_xlfn.IFNA(VLOOKUP(A130&amp;"Semana "&amp;VALUE(RIGHT(F130,2)-1),T_Cruzada!$A$2:$F$1453,4,FALSE),""),"")</f>
        <v/>
      </c>
      <c r="J130" s="7" t="str">
        <f>IF(F130&lt;&gt;"",_xlfn.IFNA(VLOOKUP(A130&amp;F130,T_Cruzada!$A$2:$F$1453,4,FALSE),""),"")</f>
        <v/>
      </c>
      <c r="K130" s="7" t="str">
        <f>_xlfn.IFNA(VLOOKUP(A130&amp;F130,T_Cruzada!$A$2:$F$1453,5,FALSE),"")</f>
        <v/>
      </c>
      <c r="L130" s="7" t="str">
        <f>IF(F130&lt;&gt;"",_xlfn.IFNA(VLOOKUP(A130&amp;"Semana "&amp;VALUE(RIGHT(F130,2)+1),T_Cruzada!$A$2:$F$1453,4,FALSE),""),"")</f>
        <v/>
      </c>
      <c r="M130" t="str">
        <f>IF(F130&lt;&gt;"",_xlfn.IFNA(VLOOKUP(A130&amp;"Semana "&amp;VALUE(RIGHT(F130,2)+2),T_Cruzada!$A$2:$F$1453,4,FALSE),""),"")</f>
        <v/>
      </c>
      <c r="N130" t="str">
        <f>IF(F130&lt;&gt;"",_xlfn.IFNA(VLOOKUP(A130&amp;"Semana "&amp;VALUE(RIGHT(F130,2)+3),T_Cruzada!$A$2:$F$1453,4,FALSE),""),"")</f>
        <v/>
      </c>
    </row>
    <row r="131" spans="1:14" x14ac:dyDescent="0.25">
      <c r="A131">
        <v>20163</v>
      </c>
      <c r="B131" t="s">
        <v>64</v>
      </c>
      <c r="C131" t="s">
        <v>191</v>
      </c>
      <c r="D131" t="s">
        <v>117</v>
      </c>
      <c r="E131" s="1"/>
      <c r="F131" s="7" t="str">
        <f>IF(E131&lt;&gt;"",IF(AND(E131&gt;=VLOOKUP(E131,Semanas!$A$1:$C$33,1),E131&lt;=VLOOKUP(E131,Semanas!$A$1:$C$33,2)),VLOOKUP(E131,Semanas!$A$1:$C$33,3),""),"")</f>
        <v/>
      </c>
      <c r="G131" s="7" t="str">
        <f>IF(F131&lt;&gt;"",_xlfn.IFNA(VLOOKUP(A131&amp;"Semana "&amp;VALUE(RIGHT(F131,2)-3),T_Cruzada!$A$2:$F$1453,4,FALSE),""),"")</f>
        <v/>
      </c>
      <c r="H131" t="str">
        <f>IF(F131&lt;&gt;"",_xlfn.IFNA(VLOOKUP(A131&amp;"Semana "&amp;VALUE(RIGHT(F131,2)-2),T_Cruzada!$A$2:$F$1453,4,FALSE),""),"")</f>
        <v/>
      </c>
      <c r="I131" s="7" t="str">
        <f>IF(F131&lt;&gt;"",_xlfn.IFNA(VLOOKUP(A131&amp;"Semana "&amp;VALUE(RIGHT(F131,2)-1),T_Cruzada!$A$2:$F$1453,4,FALSE),""),"")</f>
        <v/>
      </c>
      <c r="J131" s="7" t="str">
        <f>IF(F131&lt;&gt;"",_xlfn.IFNA(VLOOKUP(A131&amp;F131,T_Cruzada!$A$2:$F$1453,4,FALSE),""),"")</f>
        <v/>
      </c>
      <c r="K131" s="7" t="str">
        <f>_xlfn.IFNA(VLOOKUP(A131&amp;F131,T_Cruzada!$A$2:$F$1453,5,FALSE),"")</f>
        <v/>
      </c>
      <c r="L131" s="7" t="str">
        <f>IF(F131&lt;&gt;"",_xlfn.IFNA(VLOOKUP(A131&amp;"Semana "&amp;VALUE(RIGHT(F131,2)+1),T_Cruzada!$A$2:$F$1453,4,FALSE),""),"")</f>
        <v/>
      </c>
      <c r="M131" t="str">
        <f>IF(F131&lt;&gt;"",_xlfn.IFNA(VLOOKUP(A131&amp;"Semana "&amp;VALUE(RIGHT(F131,2)+2),T_Cruzada!$A$2:$F$1453,4,FALSE),""),"")</f>
        <v/>
      </c>
      <c r="N131" t="str">
        <f>IF(F131&lt;&gt;"",_xlfn.IFNA(VLOOKUP(A131&amp;"Semana "&amp;VALUE(RIGHT(F131,2)+3),T_Cruzada!$A$2:$F$1453,4,FALSE),""),"")</f>
        <v/>
      </c>
    </row>
    <row r="132" spans="1:14" x14ac:dyDescent="0.25">
      <c r="A132" s="19">
        <v>20163</v>
      </c>
      <c r="B132" s="19" t="s">
        <v>64</v>
      </c>
      <c r="C132" s="19" t="s">
        <v>122</v>
      </c>
      <c r="D132" s="19" t="s">
        <v>116</v>
      </c>
      <c r="E132" s="20"/>
      <c r="F132" s="7" t="str">
        <f>IF(E132&lt;&gt;"",IF(AND(E132&gt;=VLOOKUP(E132,Semanas!$A$1:$C$33,1),E132&lt;=VLOOKUP(E132,Semanas!$A$1:$C$33,2)),VLOOKUP(E132,Semanas!$A$1:$C$33,3),""),"")</f>
        <v/>
      </c>
      <c r="G132" s="7" t="str">
        <f>IF(F132&lt;&gt;"",_xlfn.IFNA(VLOOKUP(A132&amp;"Semana "&amp;VALUE(RIGHT(F132,2)-3),T_Cruzada!$A$2:$F$1453,4,FALSE),""),"")</f>
        <v/>
      </c>
      <c r="H132" t="str">
        <f>IF(F132&lt;&gt;"",_xlfn.IFNA(VLOOKUP(A132&amp;"Semana "&amp;VALUE(RIGHT(F132,2)-2),T_Cruzada!$A$2:$F$1453,4,FALSE),""),"")</f>
        <v/>
      </c>
      <c r="I132" s="7" t="str">
        <f>IF(F132&lt;&gt;"",_xlfn.IFNA(VLOOKUP(A132&amp;"Semana "&amp;VALUE(RIGHT(F132,2)-1),T_Cruzada!$A$2:$F$1453,4,FALSE),""),"")</f>
        <v/>
      </c>
      <c r="J132" s="7" t="str">
        <f>IF(F132&lt;&gt;"",_xlfn.IFNA(VLOOKUP(A132&amp;F132,T_Cruzada!$A$2:$F$1453,4,FALSE),""),"")</f>
        <v/>
      </c>
      <c r="K132" s="7" t="str">
        <f>_xlfn.IFNA(VLOOKUP(A132&amp;F132,T_Cruzada!$A$2:$F$1453,5,FALSE),"")</f>
        <v/>
      </c>
      <c r="L132" s="7" t="str">
        <f>IF(F132&lt;&gt;"",_xlfn.IFNA(VLOOKUP(A132&amp;"Semana "&amp;VALUE(RIGHT(F132,2)+1),T_Cruzada!$A$2:$F$1453,4,FALSE),""),"")</f>
        <v/>
      </c>
      <c r="M132" t="str">
        <f>IF(F132&lt;&gt;"",_xlfn.IFNA(VLOOKUP(A132&amp;"Semana "&amp;VALUE(RIGHT(F132,2)+2),T_Cruzada!$A$2:$F$1453,4,FALSE),""),"")</f>
        <v/>
      </c>
      <c r="N132" t="str">
        <f>IF(F132&lt;&gt;"",_xlfn.IFNA(VLOOKUP(A132&amp;"Semana "&amp;VALUE(RIGHT(F132,2)+3),T_Cruzada!$A$2:$F$1453,4,FALSE),""),"")</f>
        <v/>
      </c>
    </row>
    <row r="133" spans="1:14" x14ac:dyDescent="0.25">
      <c r="A133">
        <v>20163</v>
      </c>
      <c r="B133" t="s">
        <v>64</v>
      </c>
      <c r="C133" t="s">
        <v>123</v>
      </c>
      <c r="D133" t="s">
        <v>116</v>
      </c>
      <c r="E133" s="1"/>
      <c r="F133" s="7" t="str">
        <f>IF(E133&lt;&gt;"",IF(AND(E133&gt;=VLOOKUP(E133,Semanas!$A$1:$C$33,1),E133&lt;=VLOOKUP(E133,Semanas!$A$1:$C$33,2)),VLOOKUP(E133,Semanas!$A$1:$C$33,3),""),"")</f>
        <v/>
      </c>
      <c r="G133" s="7" t="str">
        <f>IF(F133&lt;&gt;"",_xlfn.IFNA(VLOOKUP(A133&amp;"Semana "&amp;VALUE(RIGHT(F133,2)-3),T_Cruzada!$A$2:$F$1453,4,FALSE),""),"")</f>
        <v/>
      </c>
      <c r="H133" t="str">
        <f>IF(F133&lt;&gt;"",_xlfn.IFNA(VLOOKUP(A133&amp;"Semana "&amp;VALUE(RIGHT(F133,2)-2),T_Cruzada!$A$2:$F$1453,4,FALSE),""),"")</f>
        <v/>
      </c>
      <c r="I133" s="7" t="str">
        <f>IF(F133&lt;&gt;"",_xlfn.IFNA(VLOOKUP(A133&amp;"Semana "&amp;VALUE(RIGHT(F133,2)-1),T_Cruzada!$A$2:$F$1453,4,FALSE),""),"")</f>
        <v/>
      </c>
      <c r="J133" s="7" t="str">
        <f>IF(F133&lt;&gt;"",_xlfn.IFNA(VLOOKUP(A133&amp;F133,T_Cruzada!$A$2:$F$1453,4,FALSE),""),"")</f>
        <v/>
      </c>
      <c r="K133" s="7" t="str">
        <f>_xlfn.IFNA(VLOOKUP(A133&amp;F133,T_Cruzada!$A$2:$F$1453,5,FALSE),"")</f>
        <v/>
      </c>
      <c r="L133" s="7" t="str">
        <f>IF(F133&lt;&gt;"",_xlfn.IFNA(VLOOKUP(A133&amp;"Semana "&amp;VALUE(RIGHT(F133,2)+1),T_Cruzada!$A$2:$F$1453,4,FALSE),""),"")</f>
        <v/>
      </c>
      <c r="M133" t="str">
        <f>IF(F133&lt;&gt;"",_xlfn.IFNA(VLOOKUP(A133&amp;"Semana "&amp;VALUE(RIGHT(F133,2)+2),T_Cruzada!$A$2:$F$1453,4,FALSE),""),"")</f>
        <v/>
      </c>
      <c r="N133" t="str">
        <f>IF(F133&lt;&gt;"",_xlfn.IFNA(VLOOKUP(A133&amp;"Semana "&amp;VALUE(RIGHT(F133,2)+3),T_Cruzada!$A$2:$F$1453,4,FALSE),""),"")</f>
        <v/>
      </c>
    </row>
    <row r="134" spans="1:14" x14ac:dyDescent="0.25">
      <c r="A134">
        <v>20171</v>
      </c>
      <c r="B134" t="s">
        <v>66</v>
      </c>
      <c r="C134" t="s">
        <v>30</v>
      </c>
      <c r="D134" t="s">
        <v>114</v>
      </c>
      <c r="E134" s="1">
        <v>43913</v>
      </c>
      <c r="F134" s="7" t="str">
        <f>IF(E134&lt;&gt;"",IF(AND(E134&gt;=VLOOKUP(E134,Semanas!$A$1:$C$33,1),E134&lt;=VLOOKUP(E134,Semanas!$A$1:$C$33,2)),VLOOKUP(E134,Semanas!$A$1:$C$33,3),""),"")</f>
        <v>Semana 13</v>
      </c>
      <c r="G134" s="7">
        <f>IF(F134&lt;&gt;"",_xlfn.IFNA(VLOOKUP(A134&amp;"Semana "&amp;VALUE(RIGHT(F134,2)-3),T_Cruzada!$A$2:$F$1453,4,FALSE),""),"")</f>
        <v>0</v>
      </c>
      <c r="H134">
        <f>IF(F134&lt;&gt;"",_xlfn.IFNA(VLOOKUP(A134&amp;"Semana "&amp;VALUE(RIGHT(F134,2)-2),T_Cruzada!$A$2:$F$1453,4,FALSE),""),"")</f>
        <v>0</v>
      </c>
      <c r="I134" s="7">
        <f>IF(F134&lt;&gt;"",_xlfn.IFNA(VLOOKUP(A134&amp;"Semana "&amp;VALUE(RIGHT(F134,2)-1),T_Cruzada!$A$2:$F$1453,4,FALSE),""),"")</f>
        <v>0</v>
      </c>
      <c r="J134" s="7">
        <f>IF(F134&lt;&gt;"",_xlfn.IFNA(VLOOKUP(A134&amp;F134,T_Cruzada!$A$2:$F$1453,4,FALSE),""),"")</f>
        <v>0</v>
      </c>
      <c r="K134" s="7">
        <f>_xlfn.IFNA(VLOOKUP(A134&amp;F134,T_Cruzada!$A$2:$F$1453,5,FALSE),"")</f>
        <v>0</v>
      </c>
      <c r="L134" s="7">
        <f>IF(F134&lt;&gt;"",_xlfn.IFNA(VLOOKUP(A134&amp;"Semana "&amp;VALUE(RIGHT(F134,2)+1),T_Cruzada!$A$2:$F$1453,4,FALSE),""),"")</f>
        <v>0</v>
      </c>
      <c r="M134">
        <f>IF(F134&lt;&gt;"",_xlfn.IFNA(VLOOKUP(A134&amp;"Semana "&amp;VALUE(RIGHT(F134,2)+2),T_Cruzada!$A$2:$F$1453,4,FALSE),""),"")</f>
        <v>0</v>
      </c>
      <c r="N134">
        <f>IF(F134&lt;&gt;"",_xlfn.IFNA(VLOOKUP(A134&amp;"Semana "&amp;VALUE(RIGHT(F134,2)+3),T_Cruzada!$A$2:$F$1453,4,FALSE),""),"")</f>
        <v>1</v>
      </c>
    </row>
    <row r="135" spans="1:14" x14ac:dyDescent="0.25">
      <c r="A135" s="19">
        <v>20171</v>
      </c>
      <c r="B135" s="19" t="s">
        <v>66</v>
      </c>
      <c r="C135" s="19" t="s">
        <v>31</v>
      </c>
      <c r="D135" s="19" t="s">
        <v>114</v>
      </c>
      <c r="E135" s="20">
        <v>43913</v>
      </c>
      <c r="F135" s="7" t="str">
        <f>IF(E135&lt;&gt;"",IF(AND(E135&gt;=VLOOKUP(E135,Semanas!$A$1:$C$33,1),E135&lt;=VLOOKUP(E135,Semanas!$A$1:$C$33,2)),VLOOKUP(E135,Semanas!$A$1:$C$33,3),""),"")</f>
        <v>Semana 13</v>
      </c>
      <c r="G135" s="7">
        <f>IF(F135&lt;&gt;"",_xlfn.IFNA(VLOOKUP(A135&amp;"Semana "&amp;VALUE(RIGHT(F135,2)-3),T_Cruzada!$A$2:$F$1453,4,FALSE),""),"")</f>
        <v>0</v>
      </c>
      <c r="H135">
        <f>IF(F135&lt;&gt;"",_xlfn.IFNA(VLOOKUP(A135&amp;"Semana "&amp;VALUE(RIGHT(F135,2)-2),T_Cruzada!$A$2:$F$1453,4,FALSE),""),"")</f>
        <v>0</v>
      </c>
      <c r="I135" s="7">
        <f>IF(F135&lt;&gt;"",_xlfn.IFNA(VLOOKUP(A135&amp;"Semana "&amp;VALUE(RIGHT(F135,2)-1),T_Cruzada!$A$2:$F$1453,4,FALSE),""),"")</f>
        <v>0</v>
      </c>
      <c r="J135" s="7">
        <f>IF(F135&lt;&gt;"",_xlfn.IFNA(VLOOKUP(A135&amp;F135,T_Cruzada!$A$2:$F$1453,4,FALSE),""),"")</f>
        <v>0</v>
      </c>
      <c r="K135" s="7">
        <f>_xlfn.IFNA(VLOOKUP(A135&amp;F135,T_Cruzada!$A$2:$F$1453,5,FALSE),"")</f>
        <v>0</v>
      </c>
      <c r="L135" s="7">
        <f>IF(F135&lt;&gt;"",_xlfn.IFNA(VLOOKUP(A135&amp;"Semana "&amp;VALUE(RIGHT(F135,2)+1),T_Cruzada!$A$2:$F$1453,4,FALSE),""),"")</f>
        <v>0</v>
      </c>
      <c r="M135">
        <f>IF(F135&lt;&gt;"",_xlfn.IFNA(VLOOKUP(A135&amp;"Semana "&amp;VALUE(RIGHT(F135,2)+2),T_Cruzada!$A$2:$F$1453,4,FALSE),""),"")</f>
        <v>0</v>
      </c>
      <c r="N135">
        <f>IF(F135&lt;&gt;"",_xlfn.IFNA(VLOOKUP(A135&amp;"Semana "&amp;VALUE(RIGHT(F135,2)+3),T_Cruzada!$A$2:$F$1453,4,FALSE),""),"")</f>
        <v>1</v>
      </c>
    </row>
    <row r="136" spans="1:14" x14ac:dyDescent="0.25">
      <c r="A136">
        <v>20171</v>
      </c>
      <c r="B136" t="s">
        <v>66</v>
      </c>
      <c r="C136" t="s">
        <v>115</v>
      </c>
      <c r="D136" t="s">
        <v>114</v>
      </c>
      <c r="E136" s="1">
        <v>43913</v>
      </c>
      <c r="F136" s="7" t="str">
        <f>IF(E136&lt;&gt;"",IF(AND(E136&gt;=VLOOKUP(E136,Semanas!$A$1:$C$33,1),E136&lt;=VLOOKUP(E136,Semanas!$A$1:$C$33,2)),VLOOKUP(E136,Semanas!$A$1:$C$33,3),""),"")</f>
        <v>Semana 13</v>
      </c>
      <c r="G136" s="7">
        <f>IF(F136&lt;&gt;"",_xlfn.IFNA(VLOOKUP(A136&amp;"Semana "&amp;VALUE(RIGHT(F136,2)-3),T_Cruzada!$A$2:$F$1453,4,FALSE),""),"")</f>
        <v>0</v>
      </c>
      <c r="H136">
        <f>IF(F136&lt;&gt;"",_xlfn.IFNA(VLOOKUP(A136&amp;"Semana "&amp;VALUE(RIGHT(F136,2)-2),T_Cruzada!$A$2:$F$1453,4,FALSE),""),"")</f>
        <v>0</v>
      </c>
      <c r="I136" s="7">
        <f>IF(F136&lt;&gt;"",_xlfn.IFNA(VLOOKUP(A136&amp;"Semana "&amp;VALUE(RIGHT(F136,2)-1),T_Cruzada!$A$2:$F$1453,4,FALSE),""),"")</f>
        <v>0</v>
      </c>
      <c r="J136" s="7">
        <f>IF(F136&lt;&gt;"",_xlfn.IFNA(VLOOKUP(A136&amp;F136,T_Cruzada!$A$2:$F$1453,4,FALSE),""),"")</f>
        <v>0</v>
      </c>
      <c r="K136" s="7">
        <f>_xlfn.IFNA(VLOOKUP(A136&amp;F136,T_Cruzada!$A$2:$F$1453,5,FALSE),"")</f>
        <v>0</v>
      </c>
      <c r="L136" s="7">
        <f>IF(F136&lt;&gt;"",_xlfn.IFNA(VLOOKUP(A136&amp;"Semana "&amp;VALUE(RIGHT(F136,2)+1),T_Cruzada!$A$2:$F$1453,4,FALSE),""),"")</f>
        <v>0</v>
      </c>
      <c r="M136">
        <f>IF(F136&lt;&gt;"",_xlfn.IFNA(VLOOKUP(A136&amp;"Semana "&amp;VALUE(RIGHT(F136,2)+2),T_Cruzada!$A$2:$F$1453,4,FALSE),""),"")</f>
        <v>0</v>
      </c>
      <c r="N136">
        <f>IF(F136&lt;&gt;"",_xlfn.IFNA(VLOOKUP(A136&amp;"Semana "&amp;VALUE(RIGHT(F136,2)+3),T_Cruzada!$A$2:$F$1453,4,FALSE),""),"")</f>
        <v>1</v>
      </c>
    </row>
    <row r="137" spans="1:14" x14ac:dyDescent="0.25">
      <c r="A137" s="19">
        <v>20171</v>
      </c>
      <c r="B137" s="19" t="s">
        <v>66</v>
      </c>
      <c r="C137" s="19" t="s">
        <v>33</v>
      </c>
      <c r="D137" s="19" t="s">
        <v>114</v>
      </c>
      <c r="E137" s="20">
        <v>43910</v>
      </c>
      <c r="F137" s="7" t="str">
        <f>IF(E137&lt;&gt;"",IF(AND(E137&gt;=VLOOKUP(E137,Semanas!$A$1:$C$33,1),E137&lt;=VLOOKUP(E137,Semanas!$A$1:$C$33,2)),VLOOKUP(E137,Semanas!$A$1:$C$33,3),""),"")</f>
        <v>Semana 12</v>
      </c>
      <c r="G137" s="7">
        <f>IF(F137&lt;&gt;"",_xlfn.IFNA(VLOOKUP(A137&amp;"Semana "&amp;VALUE(RIGHT(F137,2)-3),T_Cruzada!$A$2:$F$1453,4,FALSE),""),"")</f>
        <v>0</v>
      </c>
      <c r="H137">
        <f>IF(F137&lt;&gt;"",_xlfn.IFNA(VLOOKUP(A137&amp;"Semana "&amp;VALUE(RIGHT(F137,2)-2),T_Cruzada!$A$2:$F$1453,4,FALSE),""),"")</f>
        <v>0</v>
      </c>
      <c r="I137" s="7">
        <f>IF(F137&lt;&gt;"",_xlfn.IFNA(VLOOKUP(A137&amp;"Semana "&amp;VALUE(RIGHT(F137,2)-1),T_Cruzada!$A$2:$F$1453,4,FALSE),""),"")</f>
        <v>0</v>
      </c>
      <c r="J137" s="7">
        <f>IF(F137&lt;&gt;"",_xlfn.IFNA(VLOOKUP(A137&amp;F137,T_Cruzada!$A$2:$F$1453,4,FALSE),""),"")</f>
        <v>0</v>
      </c>
      <c r="K137" s="7">
        <f>_xlfn.IFNA(VLOOKUP(A137&amp;F137,T_Cruzada!$A$2:$F$1453,5,FALSE),"")</f>
        <v>0</v>
      </c>
      <c r="L137" s="7">
        <f>IF(F137&lt;&gt;"",_xlfn.IFNA(VLOOKUP(A137&amp;"Semana "&amp;VALUE(RIGHT(F137,2)+1),T_Cruzada!$A$2:$F$1453,4,FALSE),""),"")</f>
        <v>0</v>
      </c>
      <c r="M137">
        <f>IF(F137&lt;&gt;"",_xlfn.IFNA(VLOOKUP(A137&amp;"Semana "&amp;VALUE(RIGHT(F137,2)+2),T_Cruzada!$A$2:$F$1453,4,FALSE),""),"")</f>
        <v>0</v>
      </c>
      <c r="N137">
        <f>IF(F137&lt;&gt;"",_xlfn.IFNA(VLOOKUP(A137&amp;"Semana "&amp;VALUE(RIGHT(F137,2)+3),T_Cruzada!$A$2:$F$1453,4,FALSE),""),"")</f>
        <v>0</v>
      </c>
    </row>
    <row r="138" spans="1:14" x14ac:dyDescent="0.25">
      <c r="A138">
        <v>20171</v>
      </c>
      <c r="B138" t="s">
        <v>66</v>
      </c>
      <c r="C138" t="s">
        <v>34</v>
      </c>
      <c r="D138" t="s">
        <v>117</v>
      </c>
      <c r="E138" s="1"/>
      <c r="F138" s="7" t="str">
        <f>IF(E138&lt;&gt;"",IF(AND(E138&gt;=VLOOKUP(E138,Semanas!$A$1:$C$33,1),E138&lt;=VLOOKUP(E138,Semanas!$A$1:$C$33,2)),VLOOKUP(E138,Semanas!$A$1:$C$33,3),""),"")</f>
        <v/>
      </c>
      <c r="G138" s="7" t="str">
        <f>IF(F138&lt;&gt;"",_xlfn.IFNA(VLOOKUP(A138&amp;"Semana "&amp;VALUE(RIGHT(F138,2)-3),T_Cruzada!$A$2:$F$1453,4,FALSE),""),"")</f>
        <v/>
      </c>
      <c r="H138" t="str">
        <f>IF(F138&lt;&gt;"",_xlfn.IFNA(VLOOKUP(A138&amp;"Semana "&amp;VALUE(RIGHT(F138,2)-2),T_Cruzada!$A$2:$F$1453,4,FALSE),""),"")</f>
        <v/>
      </c>
      <c r="I138" s="7" t="str">
        <f>IF(F138&lt;&gt;"",_xlfn.IFNA(VLOOKUP(A138&amp;"Semana "&amp;VALUE(RIGHT(F138,2)-1),T_Cruzada!$A$2:$F$1453,4,FALSE),""),"")</f>
        <v/>
      </c>
      <c r="J138" s="7" t="str">
        <f>IF(F138&lt;&gt;"",_xlfn.IFNA(VLOOKUP(A138&amp;F138,T_Cruzada!$A$2:$F$1453,4,FALSE),""),"")</f>
        <v/>
      </c>
      <c r="K138" s="7" t="str">
        <f>_xlfn.IFNA(VLOOKUP(A138&amp;F138,T_Cruzada!$A$2:$F$1453,5,FALSE),"")</f>
        <v/>
      </c>
      <c r="L138" s="7" t="str">
        <f>IF(F138&lt;&gt;"",_xlfn.IFNA(VLOOKUP(A138&amp;"Semana "&amp;VALUE(RIGHT(F138,2)+1),T_Cruzada!$A$2:$F$1453,4,FALSE),""),"")</f>
        <v/>
      </c>
      <c r="M138" t="str">
        <f>IF(F138&lt;&gt;"",_xlfn.IFNA(VLOOKUP(A138&amp;"Semana "&amp;VALUE(RIGHT(F138,2)+2),T_Cruzada!$A$2:$F$1453,4,FALSE),""),"")</f>
        <v/>
      </c>
      <c r="N138" t="str">
        <f>IF(F138&lt;&gt;"",_xlfn.IFNA(VLOOKUP(A138&amp;"Semana "&amp;VALUE(RIGHT(F138,2)+3),T_Cruzada!$A$2:$F$1453,4,FALSE),""),"")</f>
        <v/>
      </c>
    </row>
    <row r="139" spans="1:14" x14ac:dyDescent="0.25">
      <c r="A139" s="19">
        <v>20171</v>
      </c>
      <c r="B139" s="19" t="s">
        <v>66</v>
      </c>
      <c r="C139" s="19" t="s">
        <v>118</v>
      </c>
      <c r="D139" s="19" t="s">
        <v>117</v>
      </c>
      <c r="E139" s="20"/>
      <c r="F139" s="7" t="str">
        <f>IF(E139&lt;&gt;"",IF(AND(E139&gt;=VLOOKUP(E139,Semanas!$A$1:$C$33,1),E139&lt;=VLOOKUP(E139,Semanas!$A$1:$C$33,2)),VLOOKUP(E139,Semanas!$A$1:$C$33,3),""),"")</f>
        <v/>
      </c>
      <c r="G139" s="7" t="str">
        <f>IF(F139&lt;&gt;"",_xlfn.IFNA(VLOOKUP(A139&amp;"Semana "&amp;VALUE(RIGHT(F139,2)-3),T_Cruzada!$A$2:$F$1453,4,FALSE),""),"")</f>
        <v/>
      </c>
      <c r="H139" t="str">
        <f>IF(F139&lt;&gt;"",_xlfn.IFNA(VLOOKUP(A139&amp;"Semana "&amp;VALUE(RIGHT(F139,2)-2),T_Cruzada!$A$2:$F$1453,4,FALSE),""),"")</f>
        <v/>
      </c>
      <c r="I139" s="7" t="str">
        <f>IF(F139&lt;&gt;"",_xlfn.IFNA(VLOOKUP(A139&amp;"Semana "&amp;VALUE(RIGHT(F139,2)-1),T_Cruzada!$A$2:$F$1453,4,FALSE),""),"")</f>
        <v/>
      </c>
      <c r="J139" s="7" t="str">
        <f>IF(F139&lt;&gt;"",_xlfn.IFNA(VLOOKUP(A139&amp;F139,T_Cruzada!$A$2:$F$1453,4,FALSE),""),"")</f>
        <v/>
      </c>
      <c r="K139" s="7" t="str">
        <f>_xlfn.IFNA(VLOOKUP(A139&amp;F139,T_Cruzada!$A$2:$F$1453,5,FALSE),"")</f>
        <v/>
      </c>
      <c r="L139" s="7" t="str">
        <f>IF(F139&lt;&gt;"",_xlfn.IFNA(VLOOKUP(A139&amp;"Semana "&amp;VALUE(RIGHT(F139,2)+1),T_Cruzada!$A$2:$F$1453,4,FALSE),""),"")</f>
        <v/>
      </c>
      <c r="M139" t="str">
        <f>IF(F139&lt;&gt;"",_xlfn.IFNA(VLOOKUP(A139&amp;"Semana "&amp;VALUE(RIGHT(F139,2)+2),T_Cruzada!$A$2:$F$1453,4,FALSE),""),"")</f>
        <v/>
      </c>
      <c r="N139" t="str">
        <f>IF(F139&lt;&gt;"",_xlfn.IFNA(VLOOKUP(A139&amp;"Semana "&amp;VALUE(RIGHT(F139,2)+3),T_Cruzada!$A$2:$F$1453,4,FALSE),""),"")</f>
        <v/>
      </c>
    </row>
    <row r="140" spans="1:14" x14ac:dyDescent="0.25">
      <c r="A140">
        <v>20171</v>
      </c>
      <c r="B140" t="s">
        <v>66</v>
      </c>
      <c r="C140" t="s">
        <v>119</v>
      </c>
      <c r="D140" t="s">
        <v>117</v>
      </c>
      <c r="E140" s="1"/>
      <c r="F140" s="7" t="str">
        <f>IF(E140&lt;&gt;"",IF(AND(E140&gt;=VLOOKUP(E140,Semanas!$A$1:$C$33,1),E140&lt;=VLOOKUP(E140,Semanas!$A$1:$C$33,2)),VLOOKUP(E140,Semanas!$A$1:$C$33,3),""),"")</f>
        <v/>
      </c>
      <c r="G140" s="7" t="str">
        <f>IF(F140&lt;&gt;"",_xlfn.IFNA(VLOOKUP(A140&amp;"Semana "&amp;VALUE(RIGHT(F140,2)-3),T_Cruzada!$A$2:$F$1453,4,FALSE),""),"")</f>
        <v/>
      </c>
      <c r="H140" t="str">
        <f>IF(F140&lt;&gt;"",_xlfn.IFNA(VLOOKUP(A140&amp;"Semana "&amp;VALUE(RIGHT(F140,2)-2),T_Cruzada!$A$2:$F$1453,4,FALSE),""),"")</f>
        <v/>
      </c>
      <c r="I140" s="7" t="str">
        <f>IF(F140&lt;&gt;"",_xlfn.IFNA(VLOOKUP(A140&amp;"Semana "&amp;VALUE(RIGHT(F140,2)-1),T_Cruzada!$A$2:$F$1453,4,FALSE),""),"")</f>
        <v/>
      </c>
      <c r="J140" s="7" t="str">
        <f>IF(F140&lt;&gt;"",_xlfn.IFNA(VLOOKUP(A140&amp;F140,T_Cruzada!$A$2:$F$1453,4,FALSE),""),"")</f>
        <v/>
      </c>
      <c r="K140" s="7" t="str">
        <f>_xlfn.IFNA(VLOOKUP(A140&amp;F140,T_Cruzada!$A$2:$F$1453,5,FALSE),"")</f>
        <v/>
      </c>
      <c r="L140" s="7" t="str">
        <f>IF(F140&lt;&gt;"",_xlfn.IFNA(VLOOKUP(A140&amp;"Semana "&amp;VALUE(RIGHT(F140,2)+1),T_Cruzada!$A$2:$F$1453,4,FALSE),""),"")</f>
        <v/>
      </c>
      <c r="M140" t="str">
        <f>IF(F140&lt;&gt;"",_xlfn.IFNA(VLOOKUP(A140&amp;"Semana "&amp;VALUE(RIGHT(F140,2)+2),T_Cruzada!$A$2:$F$1453,4,FALSE),""),"")</f>
        <v/>
      </c>
      <c r="N140" t="str">
        <f>IF(F140&lt;&gt;"",_xlfn.IFNA(VLOOKUP(A140&amp;"Semana "&amp;VALUE(RIGHT(F140,2)+3),T_Cruzada!$A$2:$F$1453,4,FALSE),""),"")</f>
        <v/>
      </c>
    </row>
    <row r="141" spans="1:14" x14ac:dyDescent="0.25">
      <c r="A141" s="19">
        <v>20171</v>
      </c>
      <c r="B141" s="19" t="s">
        <v>66</v>
      </c>
      <c r="C141" s="19" t="s">
        <v>120</v>
      </c>
      <c r="D141" s="19" t="s">
        <v>117</v>
      </c>
      <c r="E141" s="20"/>
      <c r="F141" s="7" t="str">
        <f>IF(E141&lt;&gt;"",IF(AND(E141&gt;=VLOOKUP(E141,Semanas!$A$1:$C$33,1),E141&lt;=VLOOKUP(E141,Semanas!$A$1:$C$33,2)),VLOOKUP(E141,Semanas!$A$1:$C$33,3),""),"")</f>
        <v/>
      </c>
      <c r="G141" s="7" t="str">
        <f>IF(F141&lt;&gt;"",_xlfn.IFNA(VLOOKUP(A141&amp;"Semana "&amp;VALUE(RIGHT(F141,2)-3),T_Cruzada!$A$2:$F$1453,4,FALSE),""),"")</f>
        <v/>
      </c>
      <c r="H141" t="str">
        <f>IF(F141&lt;&gt;"",_xlfn.IFNA(VLOOKUP(A141&amp;"Semana "&amp;VALUE(RIGHT(F141,2)-2),T_Cruzada!$A$2:$F$1453,4,FALSE),""),"")</f>
        <v/>
      </c>
      <c r="I141" s="7" t="str">
        <f>IF(F141&lt;&gt;"",_xlfn.IFNA(VLOOKUP(A141&amp;"Semana "&amp;VALUE(RIGHT(F141,2)-1),T_Cruzada!$A$2:$F$1453,4,FALSE),""),"")</f>
        <v/>
      </c>
      <c r="J141" s="7" t="str">
        <f>IF(F141&lt;&gt;"",_xlfn.IFNA(VLOOKUP(A141&amp;F141,T_Cruzada!$A$2:$F$1453,4,FALSE),""),"")</f>
        <v/>
      </c>
      <c r="K141" s="7" t="str">
        <f>_xlfn.IFNA(VLOOKUP(A141&amp;F141,T_Cruzada!$A$2:$F$1453,5,FALSE),"")</f>
        <v/>
      </c>
      <c r="L141" s="7" t="str">
        <f>IF(F141&lt;&gt;"",_xlfn.IFNA(VLOOKUP(A141&amp;"Semana "&amp;VALUE(RIGHT(F141,2)+1),T_Cruzada!$A$2:$F$1453,4,FALSE),""),"")</f>
        <v/>
      </c>
      <c r="M141" t="str">
        <f>IF(F141&lt;&gt;"",_xlfn.IFNA(VLOOKUP(A141&amp;"Semana "&amp;VALUE(RIGHT(F141,2)+2),T_Cruzada!$A$2:$F$1453,4,FALSE),""),"")</f>
        <v/>
      </c>
      <c r="N141" t="str">
        <f>IF(F141&lt;&gt;"",_xlfn.IFNA(VLOOKUP(A141&amp;"Semana "&amp;VALUE(RIGHT(F141,2)+3),T_Cruzada!$A$2:$F$1453,4,FALSE),""),"")</f>
        <v/>
      </c>
    </row>
    <row r="142" spans="1:14" x14ac:dyDescent="0.25">
      <c r="A142">
        <v>20171</v>
      </c>
      <c r="B142" t="s">
        <v>66</v>
      </c>
      <c r="C142" t="s">
        <v>191</v>
      </c>
      <c r="D142" t="s">
        <v>117</v>
      </c>
      <c r="E142" s="1"/>
      <c r="F142" s="7" t="str">
        <f>IF(E142&lt;&gt;"",IF(AND(E142&gt;=VLOOKUP(E142,Semanas!$A$1:$C$33,1),E142&lt;=VLOOKUP(E142,Semanas!$A$1:$C$33,2)),VLOOKUP(E142,Semanas!$A$1:$C$33,3),""),"")</f>
        <v/>
      </c>
      <c r="G142" s="7" t="str">
        <f>IF(F142&lt;&gt;"",_xlfn.IFNA(VLOOKUP(A142&amp;"Semana "&amp;VALUE(RIGHT(F142,2)-3),T_Cruzada!$A$2:$F$1453,4,FALSE),""),"")</f>
        <v/>
      </c>
      <c r="H142" t="str">
        <f>IF(F142&lt;&gt;"",_xlfn.IFNA(VLOOKUP(A142&amp;"Semana "&amp;VALUE(RIGHT(F142,2)-2),T_Cruzada!$A$2:$F$1453,4,FALSE),""),"")</f>
        <v/>
      </c>
      <c r="I142" s="7" t="str">
        <f>IF(F142&lt;&gt;"",_xlfn.IFNA(VLOOKUP(A142&amp;"Semana "&amp;VALUE(RIGHT(F142,2)-1),T_Cruzada!$A$2:$F$1453,4,FALSE),""),"")</f>
        <v/>
      </c>
      <c r="J142" s="7" t="str">
        <f>IF(F142&lt;&gt;"",_xlfn.IFNA(VLOOKUP(A142&amp;F142,T_Cruzada!$A$2:$F$1453,4,FALSE),""),"")</f>
        <v/>
      </c>
      <c r="K142" s="7" t="str">
        <f>_xlfn.IFNA(VLOOKUP(A142&amp;F142,T_Cruzada!$A$2:$F$1453,5,FALSE),"")</f>
        <v/>
      </c>
      <c r="L142" s="7" t="str">
        <f>IF(F142&lt;&gt;"",_xlfn.IFNA(VLOOKUP(A142&amp;"Semana "&amp;VALUE(RIGHT(F142,2)+1),T_Cruzada!$A$2:$F$1453,4,FALSE),""),"")</f>
        <v/>
      </c>
      <c r="M142" t="str">
        <f>IF(F142&lt;&gt;"",_xlfn.IFNA(VLOOKUP(A142&amp;"Semana "&amp;VALUE(RIGHT(F142,2)+2),T_Cruzada!$A$2:$F$1453,4,FALSE),""),"")</f>
        <v/>
      </c>
      <c r="N142" t="str">
        <f>IF(F142&lt;&gt;"",_xlfn.IFNA(VLOOKUP(A142&amp;"Semana "&amp;VALUE(RIGHT(F142,2)+3),T_Cruzada!$A$2:$F$1453,4,FALSE),""),"")</f>
        <v/>
      </c>
    </row>
    <row r="143" spans="1:14" x14ac:dyDescent="0.25">
      <c r="A143" s="19">
        <v>20171</v>
      </c>
      <c r="B143" s="19" t="s">
        <v>66</v>
      </c>
      <c r="C143" s="19" t="s">
        <v>122</v>
      </c>
      <c r="D143" s="19" t="s">
        <v>116</v>
      </c>
      <c r="E143" s="20"/>
      <c r="F143" s="7" t="str">
        <f>IF(E143&lt;&gt;"",IF(AND(E143&gt;=VLOOKUP(E143,Semanas!$A$1:$C$33,1),E143&lt;=VLOOKUP(E143,Semanas!$A$1:$C$33,2)),VLOOKUP(E143,Semanas!$A$1:$C$33,3),""),"")</f>
        <v/>
      </c>
      <c r="G143" s="7" t="str">
        <f>IF(F143&lt;&gt;"",_xlfn.IFNA(VLOOKUP(A143&amp;"Semana "&amp;VALUE(RIGHT(F143,2)-3),T_Cruzada!$A$2:$F$1453,4,FALSE),""),"")</f>
        <v/>
      </c>
      <c r="H143" t="str">
        <f>IF(F143&lt;&gt;"",_xlfn.IFNA(VLOOKUP(A143&amp;"Semana "&amp;VALUE(RIGHT(F143,2)-2),T_Cruzada!$A$2:$F$1453,4,FALSE),""),"")</f>
        <v/>
      </c>
      <c r="I143" s="7" t="str">
        <f>IF(F143&lt;&gt;"",_xlfn.IFNA(VLOOKUP(A143&amp;"Semana "&amp;VALUE(RIGHT(F143,2)-1),T_Cruzada!$A$2:$F$1453,4,FALSE),""),"")</f>
        <v/>
      </c>
      <c r="J143" s="7" t="str">
        <f>IF(F143&lt;&gt;"",_xlfn.IFNA(VLOOKUP(A143&amp;F143,T_Cruzada!$A$2:$F$1453,4,FALSE),""),"")</f>
        <v/>
      </c>
      <c r="K143" s="7" t="str">
        <f>_xlfn.IFNA(VLOOKUP(A143&amp;F143,T_Cruzada!$A$2:$F$1453,5,FALSE),"")</f>
        <v/>
      </c>
      <c r="L143" s="7" t="str">
        <f>IF(F143&lt;&gt;"",_xlfn.IFNA(VLOOKUP(A143&amp;"Semana "&amp;VALUE(RIGHT(F143,2)+1),T_Cruzada!$A$2:$F$1453,4,FALSE),""),"")</f>
        <v/>
      </c>
      <c r="M143" t="str">
        <f>IF(F143&lt;&gt;"",_xlfn.IFNA(VLOOKUP(A143&amp;"Semana "&amp;VALUE(RIGHT(F143,2)+2),T_Cruzada!$A$2:$F$1453,4,FALSE),""),"")</f>
        <v/>
      </c>
      <c r="N143" t="str">
        <f>IF(F143&lt;&gt;"",_xlfn.IFNA(VLOOKUP(A143&amp;"Semana "&amp;VALUE(RIGHT(F143,2)+3),T_Cruzada!$A$2:$F$1453,4,FALSE),""),"")</f>
        <v/>
      </c>
    </row>
    <row r="144" spans="1:14" x14ac:dyDescent="0.25">
      <c r="A144">
        <v>20171</v>
      </c>
      <c r="B144" t="s">
        <v>66</v>
      </c>
      <c r="C144" t="s">
        <v>123</v>
      </c>
      <c r="D144" t="s">
        <v>116</v>
      </c>
      <c r="E144" s="1"/>
      <c r="F144" s="7" t="str">
        <f>IF(E144&lt;&gt;"",IF(AND(E144&gt;=VLOOKUP(E144,Semanas!$A$1:$C$33,1),E144&lt;=VLOOKUP(E144,Semanas!$A$1:$C$33,2)),VLOOKUP(E144,Semanas!$A$1:$C$33,3),""),"")</f>
        <v/>
      </c>
      <c r="G144" s="7" t="str">
        <f>IF(F144&lt;&gt;"",_xlfn.IFNA(VLOOKUP(A144&amp;"Semana "&amp;VALUE(RIGHT(F144,2)-3),T_Cruzada!$A$2:$F$1453,4,FALSE),""),"")</f>
        <v/>
      </c>
      <c r="H144" t="str">
        <f>IF(F144&lt;&gt;"",_xlfn.IFNA(VLOOKUP(A144&amp;"Semana "&amp;VALUE(RIGHT(F144,2)-2),T_Cruzada!$A$2:$F$1453,4,FALSE),""),"")</f>
        <v/>
      </c>
      <c r="I144" s="7" t="str">
        <f>IF(F144&lt;&gt;"",_xlfn.IFNA(VLOOKUP(A144&amp;"Semana "&amp;VALUE(RIGHT(F144,2)-1),T_Cruzada!$A$2:$F$1453,4,FALSE),""),"")</f>
        <v/>
      </c>
      <c r="J144" s="7" t="str">
        <f>IF(F144&lt;&gt;"",_xlfn.IFNA(VLOOKUP(A144&amp;F144,T_Cruzada!$A$2:$F$1453,4,FALSE),""),"")</f>
        <v/>
      </c>
      <c r="K144" s="7" t="str">
        <f>_xlfn.IFNA(VLOOKUP(A144&amp;F144,T_Cruzada!$A$2:$F$1453,5,FALSE),"")</f>
        <v/>
      </c>
      <c r="L144" s="7" t="str">
        <f>IF(F144&lt;&gt;"",_xlfn.IFNA(VLOOKUP(A144&amp;"Semana "&amp;VALUE(RIGHT(F144,2)+1),T_Cruzada!$A$2:$F$1453,4,FALSE),""),"")</f>
        <v/>
      </c>
      <c r="M144" t="str">
        <f>IF(F144&lt;&gt;"",_xlfn.IFNA(VLOOKUP(A144&amp;"Semana "&amp;VALUE(RIGHT(F144,2)+2),T_Cruzada!$A$2:$F$1453,4,FALSE),""),"")</f>
        <v/>
      </c>
      <c r="N144" t="str">
        <f>IF(F144&lt;&gt;"",_xlfn.IFNA(VLOOKUP(A144&amp;"Semana "&amp;VALUE(RIGHT(F144,2)+3),T_Cruzada!$A$2:$F$1453,4,FALSE),""),"")</f>
        <v/>
      </c>
    </row>
    <row r="145" spans="1:14" x14ac:dyDescent="0.25">
      <c r="A145">
        <v>20177</v>
      </c>
      <c r="B145" t="s">
        <v>67</v>
      </c>
      <c r="C145" t="s">
        <v>30</v>
      </c>
      <c r="D145" t="s">
        <v>114</v>
      </c>
      <c r="E145" s="1">
        <v>43913</v>
      </c>
      <c r="F145" s="7" t="str">
        <f>IF(E145&lt;&gt;"",IF(AND(E145&gt;=VLOOKUP(E145,Semanas!$A$1:$C$33,1),E145&lt;=VLOOKUP(E145,Semanas!$A$1:$C$33,2)),VLOOKUP(E145,Semanas!$A$1:$C$33,3),""),"")</f>
        <v>Semana 13</v>
      </c>
      <c r="G145" s="7">
        <f>IF(F145&lt;&gt;"",_xlfn.IFNA(VLOOKUP(A145&amp;"Semana "&amp;VALUE(RIGHT(F145,2)-3),T_Cruzada!$A$2:$F$1453,4,FALSE),""),"")</f>
        <v>0</v>
      </c>
      <c r="H145">
        <f>IF(F145&lt;&gt;"",_xlfn.IFNA(VLOOKUP(A145&amp;"Semana "&amp;VALUE(RIGHT(F145,2)-2),T_Cruzada!$A$2:$F$1453,4,FALSE),""),"")</f>
        <v>0</v>
      </c>
      <c r="I145" s="7">
        <f>IF(F145&lt;&gt;"",_xlfn.IFNA(VLOOKUP(A145&amp;"Semana "&amp;VALUE(RIGHT(F145,2)-1),T_Cruzada!$A$2:$F$1453,4,FALSE),""),"")</f>
        <v>0</v>
      </c>
      <c r="J145" s="7">
        <f>IF(F145&lt;&gt;"",_xlfn.IFNA(VLOOKUP(A145&amp;F145,T_Cruzada!$A$2:$F$1453,4,FALSE),""),"")</f>
        <v>0</v>
      </c>
      <c r="K145" s="7">
        <f>_xlfn.IFNA(VLOOKUP(A145&amp;F145,T_Cruzada!$A$2:$F$1453,5,FALSE),"")</f>
        <v>0</v>
      </c>
      <c r="L145" s="7">
        <f>IF(F145&lt;&gt;"",_xlfn.IFNA(VLOOKUP(A145&amp;"Semana "&amp;VALUE(RIGHT(F145,2)+1),T_Cruzada!$A$2:$F$1453,4,FALSE),""),"")</f>
        <v>0</v>
      </c>
      <c r="M145">
        <f>IF(F145&lt;&gt;"",_xlfn.IFNA(VLOOKUP(A145&amp;"Semana "&amp;VALUE(RIGHT(F145,2)+2),T_Cruzada!$A$2:$F$1453,4,FALSE),""),"")</f>
        <v>0</v>
      </c>
      <c r="N145">
        <f>IF(F145&lt;&gt;"",_xlfn.IFNA(VLOOKUP(A145&amp;"Semana "&amp;VALUE(RIGHT(F145,2)+3),T_Cruzada!$A$2:$F$1453,4,FALSE),""),"")</f>
        <v>0</v>
      </c>
    </row>
    <row r="146" spans="1:14" x14ac:dyDescent="0.25">
      <c r="A146" s="19">
        <v>20177</v>
      </c>
      <c r="B146" s="19" t="s">
        <v>67</v>
      </c>
      <c r="C146" s="19" t="s">
        <v>31</v>
      </c>
      <c r="D146" s="19" t="s">
        <v>114</v>
      </c>
      <c r="E146" s="20">
        <v>43913</v>
      </c>
      <c r="F146" s="7" t="str">
        <f>IF(E146&lt;&gt;"",IF(AND(E146&gt;=VLOOKUP(E146,Semanas!$A$1:$C$33,1),E146&lt;=VLOOKUP(E146,Semanas!$A$1:$C$33,2)),VLOOKUP(E146,Semanas!$A$1:$C$33,3),""),"")</f>
        <v>Semana 13</v>
      </c>
      <c r="G146" s="7">
        <f>IF(F146&lt;&gt;"",_xlfn.IFNA(VLOOKUP(A146&amp;"Semana "&amp;VALUE(RIGHT(F146,2)-3),T_Cruzada!$A$2:$F$1453,4,FALSE),""),"")</f>
        <v>0</v>
      </c>
      <c r="H146">
        <f>IF(F146&lt;&gt;"",_xlfn.IFNA(VLOOKUP(A146&amp;"Semana "&amp;VALUE(RIGHT(F146,2)-2),T_Cruzada!$A$2:$F$1453,4,FALSE),""),"")</f>
        <v>0</v>
      </c>
      <c r="I146" s="7">
        <f>IF(F146&lt;&gt;"",_xlfn.IFNA(VLOOKUP(A146&amp;"Semana "&amp;VALUE(RIGHT(F146,2)-1),T_Cruzada!$A$2:$F$1453,4,FALSE),""),"")</f>
        <v>0</v>
      </c>
      <c r="J146" s="7">
        <f>IF(F146&lt;&gt;"",_xlfn.IFNA(VLOOKUP(A146&amp;F146,T_Cruzada!$A$2:$F$1453,4,FALSE),""),"")</f>
        <v>0</v>
      </c>
      <c r="K146" s="7">
        <f>_xlfn.IFNA(VLOOKUP(A146&amp;F146,T_Cruzada!$A$2:$F$1453,5,FALSE),"")</f>
        <v>0</v>
      </c>
      <c r="L146" s="7">
        <f>IF(F146&lt;&gt;"",_xlfn.IFNA(VLOOKUP(A146&amp;"Semana "&amp;VALUE(RIGHT(F146,2)+1),T_Cruzada!$A$2:$F$1453,4,FALSE),""),"")</f>
        <v>0</v>
      </c>
      <c r="M146">
        <f>IF(F146&lt;&gt;"",_xlfn.IFNA(VLOOKUP(A146&amp;"Semana "&amp;VALUE(RIGHT(F146,2)+2),T_Cruzada!$A$2:$F$1453,4,FALSE),""),"")</f>
        <v>0</v>
      </c>
      <c r="N146">
        <f>IF(F146&lt;&gt;"",_xlfn.IFNA(VLOOKUP(A146&amp;"Semana "&amp;VALUE(RIGHT(F146,2)+3),T_Cruzada!$A$2:$F$1453,4,FALSE),""),"")</f>
        <v>0</v>
      </c>
    </row>
    <row r="147" spans="1:14" x14ac:dyDescent="0.25">
      <c r="A147">
        <v>20177</v>
      </c>
      <c r="B147" t="s">
        <v>67</v>
      </c>
      <c r="C147" t="s">
        <v>115</v>
      </c>
      <c r="D147" t="s">
        <v>114</v>
      </c>
      <c r="E147" s="1">
        <v>43913</v>
      </c>
      <c r="F147" s="7" t="str">
        <f>IF(E147&lt;&gt;"",IF(AND(E147&gt;=VLOOKUP(E147,Semanas!$A$1:$C$33,1),E147&lt;=VLOOKUP(E147,Semanas!$A$1:$C$33,2)),VLOOKUP(E147,Semanas!$A$1:$C$33,3),""),"")</f>
        <v>Semana 13</v>
      </c>
      <c r="G147" s="7">
        <f>IF(F147&lt;&gt;"",_xlfn.IFNA(VLOOKUP(A147&amp;"Semana "&amp;VALUE(RIGHT(F147,2)-3),T_Cruzada!$A$2:$F$1453,4,FALSE),""),"")</f>
        <v>0</v>
      </c>
      <c r="H147">
        <f>IF(F147&lt;&gt;"",_xlfn.IFNA(VLOOKUP(A147&amp;"Semana "&amp;VALUE(RIGHT(F147,2)-2),T_Cruzada!$A$2:$F$1453,4,FALSE),""),"")</f>
        <v>0</v>
      </c>
      <c r="I147" s="7">
        <f>IF(F147&lt;&gt;"",_xlfn.IFNA(VLOOKUP(A147&amp;"Semana "&amp;VALUE(RIGHT(F147,2)-1),T_Cruzada!$A$2:$F$1453,4,FALSE),""),"")</f>
        <v>0</v>
      </c>
      <c r="J147" s="7">
        <f>IF(F147&lt;&gt;"",_xlfn.IFNA(VLOOKUP(A147&amp;F147,T_Cruzada!$A$2:$F$1453,4,FALSE),""),"")</f>
        <v>0</v>
      </c>
      <c r="K147" s="7">
        <f>_xlfn.IFNA(VLOOKUP(A147&amp;F147,T_Cruzada!$A$2:$F$1453,5,FALSE),"")</f>
        <v>0</v>
      </c>
      <c r="L147" s="7">
        <f>IF(F147&lt;&gt;"",_xlfn.IFNA(VLOOKUP(A147&amp;"Semana "&amp;VALUE(RIGHT(F147,2)+1),T_Cruzada!$A$2:$F$1453,4,FALSE),""),"")</f>
        <v>0</v>
      </c>
      <c r="M147">
        <f>IF(F147&lt;&gt;"",_xlfn.IFNA(VLOOKUP(A147&amp;"Semana "&amp;VALUE(RIGHT(F147,2)+2),T_Cruzada!$A$2:$F$1453,4,FALSE),""),"")</f>
        <v>0</v>
      </c>
      <c r="N147">
        <f>IF(F147&lt;&gt;"",_xlfn.IFNA(VLOOKUP(A147&amp;"Semana "&amp;VALUE(RIGHT(F147,2)+3),T_Cruzada!$A$2:$F$1453,4,FALSE),""),"")</f>
        <v>0</v>
      </c>
    </row>
    <row r="148" spans="1:14" x14ac:dyDescent="0.25">
      <c r="A148" s="19">
        <v>20177</v>
      </c>
      <c r="B148" s="19" t="s">
        <v>67</v>
      </c>
      <c r="C148" s="19" t="s">
        <v>33</v>
      </c>
      <c r="D148" s="19" t="s">
        <v>114</v>
      </c>
      <c r="E148" s="20">
        <v>43910</v>
      </c>
      <c r="F148" s="7" t="str">
        <f>IF(E148&lt;&gt;"",IF(AND(E148&gt;=VLOOKUP(E148,Semanas!$A$1:$C$33,1),E148&lt;=VLOOKUP(E148,Semanas!$A$1:$C$33,2)),VLOOKUP(E148,Semanas!$A$1:$C$33,3),""),"")</f>
        <v>Semana 12</v>
      </c>
      <c r="G148" s="7">
        <f>IF(F148&lt;&gt;"",_xlfn.IFNA(VLOOKUP(A148&amp;"Semana "&amp;VALUE(RIGHT(F148,2)-3),T_Cruzada!$A$2:$F$1453,4,FALSE),""),"")</f>
        <v>0</v>
      </c>
      <c r="H148">
        <f>IF(F148&lt;&gt;"",_xlfn.IFNA(VLOOKUP(A148&amp;"Semana "&amp;VALUE(RIGHT(F148,2)-2),T_Cruzada!$A$2:$F$1453,4,FALSE),""),"")</f>
        <v>0</v>
      </c>
      <c r="I148" s="7">
        <f>IF(F148&lt;&gt;"",_xlfn.IFNA(VLOOKUP(A148&amp;"Semana "&amp;VALUE(RIGHT(F148,2)-1),T_Cruzada!$A$2:$F$1453,4,FALSE),""),"")</f>
        <v>0</v>
      </c>
      <c r="J148" s="7">
        <f>IF(F148&lt;&gt;"",_xlfn.IFNA(VLOOKUP(A148&amp;F148,T_Cruzada!$A$2:$F$1453,4,FALSE),""),"")</f>
        <v>0</v>
      </c>
      <c r="K148" s="7">
        <f>_xlfn.IFNA(VLOOKUP(A148&amp;F148,T_Cruzada!$A$2:$F$1453,5,FALSE),"")</f>
        <v>0</v>
      </c>
      <c r="L148" s="7">
        <f>IF(F148&lt;&gt;"",_xlfn.IFNA(VLOOKUP(A148&amp;"Semana "&amp;VALUE(RIGHT(F148,2)+1),T_Cruzada!$A$2:$F$1453,4,FALSE),""),"")</f>
        <v>0</v>
      </c>
      <c r="M148">
        <f>IF(F148&lt;&gt;"",_xlfn.IFNA(VLOOKUP(A148&amp;"Semana "&amp;VALUE(RIGHT(F148,2)+2),T_Cruzada!$A$2:$F$1453,4,FALSE),""),"")</f>
        <v>0</v>
      </c>
      <c r="N148">
        <f>IF(F148&lt;&gt;"",_xlfn.IFNA(VLOOKUP(A148&amp;"Semana "&amp;VALUE(RIGHT(F148,2)+3),T_Cruzada!$A$2:$F$1453,4,FALSE),""),"")</f>
        <v>0</v>
      </c>
    </row>
    <row r="149" spans="1:14" x14ac:dyDescent="0.25">
      <c r="A149">
        <v>20177</v>
      </c>
      <c r="B149" t="s">
        <v>67</v>
      </c>
      <c r="C149" t="s">
        <v>34</v>
      </c>
      <c r="D149" t="s">
        <v>114</v>
      </c>
      <c r="E149" s="1">
        <v>44032</v>
      </c>
      <c r="F149" s="7" t="str">
        <f>IF(E149&lt;&gt;"",IF(AND(E149&gt;=VLOOKUP(E149,Semanas!$A$1:$C$33,1),E149&lt;=VLOOKUP(E149,Semanas!$A$1:$C$33,2)),VLOOKUP(E149,Semanas!$A$1:$C$33,3),""),"")</f>
        <v>Semana 30</v>
      </c>
      <c r="G149" s="7">
        <f>IF(F149&lt;&gt;"",_xlfn.IFNA(VLOOKUP(A149&amp;"Semana "&amp;VALUE(RIGHT(F149,2)-3),T_Cruzada!$A$2:$F$1453,4,FALSE),""),"")</f>
        <v>81</v>
      </c>
      <c r="H149">
        <f>IF(F149&lt;&gt;"",_xlfn.IFNA(VLOOKUP(A149&amp;"Semana "&amp;VALUE(RIGHT(F149,2)-2),T_Cruzada!$A$2:$F$1453,4,FALSE),""),"")</f>
        <v>87</v>
      </c>
      <c r="I149" s="7">
        <f>IF(F149&lt;&gt;"",_xlfn.IFNA(VLOOKUP(A149&amp;"Semana "&amp;VALUE(RIGHT(F149,2)-1),T_Cruzada!$A$2:$F$1453,4,FALSE),""),"")</f>
        <v>88</v>
      </c>
      <c r="J149" s="7">
        <f>IF(F149&lt;&gt;"",_xlfn.IFNA(VLOOKUP(A149&amp;F149,T_Cruzada!$A$2:$F$1453,4,FALSE),""),"")</f>
        <v>89</v>
      </c>
      <c r="K149" s="7">
        <f>_xlfn.IFNA(VLOOKUP(A149&amp;F149,T_Cruzada!$A$2:$F$1453,5,FALSE),"")</f>
        <v>1</v>
      </c>
      <c r="L149" s="7">
        <f>IF(F149&lt;&gt;"",_xlfn.IFNA(VLOOKUP(A149&amp;"Semana "&amp;VALUE(RIGHT(F149,2)+1),T_Cruzada!$A$2:$F$1453,4,FALSE),""),"")</f>
        <v>92</v>
      </c>
      <c r="M149">
        <f>IF(F149&lt;&gt;"",_xlfn.IFNA(VLOOKUP(A149&amp;"Semana "&amp;VALUE(RIGHT(F149,2)+2),T_Cruzada!$A$2:$F$1453,4,FALSE),""),"")</f>
        <v>92</v>
      </c>
      <c r="N149">
        <f>IF(F149&lt;&gt;"",_xlfn.IFNA(VLOOKUP(A149&amp;"Semana "&amp;VALUE(RIGHT(F149,2)+3),T_Cruzada!$A$2:$F$1453,4,FALSE),""),"")</f>
        <v>92</v>
      </c>
    </row>
    <row r="150" spans="1:14" x14ac:dyDescent="0.25">
      <c r="A150" s="19">
        <v>20177</v>
      </c>
      <c r="B150" s="19" t="s">
        <v>67</v>
      </c>
      <c r="C150" s="19" t="s">
        <v>118</v>
      </c>
      <c r="D150" s="19" t="s">
        <v>114</v>
      </c>
      <c r="E150" s="20">
        <v>43920</v>
      </c>
      <c r="F150" s="7" t="str">
        <f>IF(E150&lt;&gt;"",IF(AND(E150&gt;=VLOOKUP(E150,Semanas!$A$1:$C$33,1),E150&lt;=VLOOKUP(E150,Semanas!$A$1:$C$33,2)),VLOOKUP(E150,Semanas!$A$1:$C$33,3),""),"")</f>
        <v>Semana 14</v>
      </c>
      <c r="G150" s="7">
        <f>IF(F150&lt;&gt;"",_xlfn.IFNA(VLOOKUP(A150&amp;"Semana "&amp;VALUE(RIGHT(F150,2)-3),T_Cruzada!$A$2:$F$1453,4,FALSE),""),"")</f>
        <v>0</v>
      </c>
      <c r="H150">
        <f>IF(F150&lt;&gt;"",_xlfn.IFNA(VLOOKUP(A150&amp;"Semana "&amp;VALUE(RIGHT(F150,2)-2),T_Cruzada!$A$2:$F$1453,4,FALSE),""),"")</f>
        <v>0</v>
      </c>
      <c r="I150" s="7">
        <f>IF(F150&lt;&gt;"",_xlfn.IFNA(VLOOKUP(A150&amp;"Semana "&amp;VALUE(RIGHT(F150,2)-1),T_Cruzada!$A$2:$F$1453,4,FALSE),""),"")</f>
        <v>0</v>
      </c>
      <c r="J150" s="7">
        <f>IF(F150&lt;&gt;"",_xlfn.IFNA(VLOOKUP(A150&amp;F150,T_Cruzada!$A$2:$F$1453,4,FALSE),""),"")</f>
        <v>0</v>
      </c>
      <c r="K150" s="7">
        <f>_xlfn.IFNA(VLOOKUP(A150&amp;F150,T_Cruzada!$A$2:$F$1453,5,FALSE),"")</f>
        <v>0</v>
      </c>
      <c r="L150" s="7">
        <f>IF(F150&lt;&gt;"",_xlfn.IFNA(VLOOKUP(A150&amp;"Semana "&amp;VALUE(RIGHT(F150,2)+1),T_Cruzada!$A$2:$F$1453,4,FALSE),""),"")</f>
        <v>0</v>
      </c>
      <c r="M150">
        <f>IF(F150&lt;&gt;"",_xlfn.IFNA(VLOOKUP(A150&amp;"Semana "&amp;VALUE(RIGHT(F150,2)+2),T_Cruzada!$A$2:$F$1453,4,FALSE),""),"")</f>
        <v>0</v>
      </c>
      <c r="N150">
        <f>IF(F150&lt;&gt;"",_xlfn.IFNA(VLOOKUP(A150&amp;"Semana "&amp;VALUE(RIGHT(F150,2)+3),T_Cruzada!$A$2:$F$1453,4,FALSE),""),"")</f>
        <v>1</v>
      </c>
    </row>
    <row r="151" spans="1:14" x14ac:dyDescent="0.25">
      <c r="A151">
        <v>20177</v>
      </c>
      <c r="B151" t="s">
        <v>67</v>
      </c>
      <c r="C151" t="s">
        <v>119</v>
      </c>
      <c r="D151" t="s">
        <v>114</v>
      </c>
      <c r="E151" s="1">
        <v>44032</v>
      </c>
      <c r="F151" s="7" t="str">
        <f>IF(E151&lt;&gt;"",IF(AND(E151&gt;=VLOOKUP(E151,Semanas!$A$1:$C$33,1),E151&lt;=VLOOKUP(E151,Semanas!$A$1:$C$33,2)),VLOOKUP(E151,Semanas!$A$1:$C$33,3),""),"")</f>
        <v>Semana 30</v>
      </c>
      <c r="G151" s="7">
        <f>IF(F151&lt;&gt;"",_xlfn.IFNA(VLOOKUP(A151&amp;"Semana "&amp;VALUE(RIGHT(F151,2)-3),T_Cruzada!$A$2:$F$1453,4,FALSE),""),"")</f>
        <v>81</v>
      </c>
      <c r="H151">
        <f>IF(F151&lt;&gt;"",_xlfn.IFNA(VLOOKUP(A151&amp;"Semana "&amp;VALUE(RIGHT(F151,2)-2),T_Cruzada!$A$2:$F$1453,4,FALSE),""),"")</f>
        <v>87</v>
      </c>
      <c r="I151" s="7">
        <f>IF(F151&lt;&gt;"",_xlfn.IFNA(VLOOKUP(A151&amp;"Semana "&amp;VALUE(RIGHT(F151,2)-1),T_Cruzada!$A$2:$F$1453,4,FALSE),""),"")</f>
        <v>88</v>
      </c>
      <c r="J151" s="7">
        <f>IF(F151&lt;&gt;"",_xlfn.IFNA(VLOOKUP(A151&amp;F151,T_Cruzada!$A$2:$F$1453,4,FALSE),""),"")</f>
        <v>89</v>
      </c>
      <c r="K151" s="7">
        <f>_xlfn.IFNA(VLOOKUP(A151&amp;F151,T_Cruzada!$A$2:$F$1453,5,FALSE),"")</f>
        <v>1</v>
      </c>
      <c r="L151" s="7">
        <f>IF(F151&lt;&gt;"",_xlfn.IFNA(VLOOKUP(A151&amp;"Semana "&amp;VALUE(RIGHT(F151,2)+1),T_Cruzada!$A$2:$F$1453,4,FALSE),""),"")</f>
        <v>92</v>
      </c>
      <c r="M151">
        <f>IF(F151&lt;&gt;"",_xlfn.IFNA(VLOOKUP(A151&amp;"Semana "&amp;VALUE(RIGHT(F151,2)+2),T_Cruzada!$A$2:$F$1453,4,FALSE),""),"")</f>
        <v>92</v>
      </c>
      <c r="N151">
        <f>IF(F151&lt;&gt;"",_xlfn.IFNA(VLOOKUP(A151&amp;"Semana "&amp;VALUE(RIGHT(F151,2)+3),T_Cruzada!$A$2:$F$1453,4,FALSE),""),"")</f>
        <v>92</v>
      </c>
    </row>
    <row r="152" spans="1:14" x14ac:dyDescent="0.25">
      <c r="A152" s="19">
        <v>20177</v>
      </c>
      <c r="B152" s="19" t="s">
        <v>67</v>
      </c>
      <c r="C152" s="19" t="s">
        <v>120</v>
      </c>
      <c r="D152" s="19" t="s">
        <v>114</v>
      </c>
      <c r="E152" s="20">
        <v>43934</v>
      </c>
      <c r="F152" s="7" t="str">
        <f>IF(E152&lt;&gt;"",IF(AND(E152&gt;=VLOOKUP(E152,Semanas!$A$1:$C$33,1),E152&lt;=VLOOKUP(E152,Semanas!$A$1:$C$33,2)),VLOOKUP(E152,Semanas!$A$1:$C$33,3),""),"")</f>
        <v>Semana 16</v>
      </c>
      <c r="G152" s="7">
        <f>IF(F152&lt;&gt;"",_xlfn.IFNA(VLOOKUP(A152&amp;"Semana "&amp;VALUE(RIGHT(F152,2)-3),T_Cruzada!$A$2:$F$1453,4,FALSE),""),"")</f>
        <v>0</v>
      </c>
      <c r="H152">
        <f>IF(F152&lt;&gt;"",_xlfn.IFNA(VLOOKUP(A152&amp;"Semana "&amp;VALUE(RIGHT(F152,2)-2),T_Cruzada!$A$2:$F$1453,4,FALSE),""),"")</f>
        <v>0</v>
      </c>
      <c r="I152" s="7">
        <f>IF(F152&lt;&gt;"",_xlfn.IFNA(VLOOKUP(A152&amp;"Semana "&amp;VALUE(RIGHT(F152,2)-1),T_Cruzada!$A$2:$F$1453,4,FALSE),""),"")</f>
        <v>0</v>
      </c>
      <c r="J152" s="7">
        <f>IF(F152&lt;&gt;"",_xlfn.IFNA(VLOOKUP(A152&amp;F152,T_Cruzada!$A$2:$F$1453,4,FALSE),""),"")</f>
        <v>0</v>
      </c>
      <c r="K152" s="7">
        <f>_xlfn.IFNA(VLOOKUP(A152&amp;F152,T_Cruzada!$A$2:$F$1453,5,FALSE),"")</f>
        <v>0</v>
      </c>
      <c r="L152" s="7">
        <f>IF(F152&lt;&gt;"",_xlfn.IFNA(VLOOKUP(A152&amp;"Semana "&amp;VALUE(RIGHT(F152,2)+1),T_Cruzada!$A$2:$F$1453,4,FALSE),""),"")</f>
        <v>1</v>
      </c>
      <c r="M152">
        <f>IF(F152&lt;&gt;"",_xlfn.IFNA(VLOOKUP(A152&amp;"Semana "&amp;VALUE(RIGHT(F152,2)+2),T_Cruzada!$A$2:$F$1453,4,FALSE),""),"")</f>
        <v>2</v>
      </c>
      <c r="N152">
        <f>IF(F152&lt;&gt;"",_xlfn.IFNA(VLOOKUP(A152&amp;"Semana "&amp;VALUE(RIGHT(F152,2)+3),T_Cruzada!$A$2:$F$1453,4,FALSE),""),"")</f>
        <v>3</v>
      </c>
    </row>
    <row r="153" spans="1:14" x14ac:dyDescent="0.25">
      <c r="A153">
        <v>20177</v>
      </c>
      <c r="B153" t="s">
        <v>67</v>
      </c>
      <c r="C153" t="s">
        <v>191</v>
      </c>
      <c r="D153" t="s">
        <v>116</v>
      </c>
      <c r="E153" s="1"/>
      <c r="F153" s="7" t="str">
        <f>IF(E153&lt;&gt;"",IF(AND(E153&gt;=VLOOKUP(E153,Semanas!$A$1:$C$33,1),E153&lt;=VLOOKUP(E153,Semanas!$A$1:$C$33,2)),VLOOKUP(E153,Semanas!$A$1:$C$33,3),""),"")</f>
        <v/>
      </c>
      <c r="G153" s="7" t="str">
        <f>IF(F153&lt;&gt;"",_xlfn.IFNA(VLOOKUP(A153&amp;"Semana "&amp;VALUE(RIGHT(F153,2)-3),T_Cruzada!$A$2:$F$1453,4,FALSE),""),"")</f>
        <v/>
      </c>
      <c r="H153" t="str">
        <f>IF(F153&lt;&gt;"",_xlfn.IFNA(VLOOKUP(A153&amp;"Semana "&amp;VALUE(RIGHT(F153,2)-2),T_Cruzada!$A$2:$F$1453,4,FALSE),""),"")</f>
        <v/>
      </c>
      <c r="I153" s="7" t="str">
        <f>IF(F153&lt;&gt;"",_xlfn.IFNA(VLOOKUP(A153&amp;"Semana "&amp;VALUE(RIGHT(F153,2)-1),T_Cruzada!$A$2:$F$1453,4,FALSE),""),"")</f>
        <v/>
      </c>
      <c r="J153" s="7" t="str">
        <f>IF(F153&lt;&gt;"",_xlfn.IFNA(VLOOKUP(A153&amp;F153,T_Cruzada!$A$2:$F$1453,4,FALSE),""),"")</f>
        <v/>
      </c>
      <c r="K153" s="7" t="str">
        <f>_xlfn.IFNA(VLOOKUP(A153&amp;F153,T_Cruzada!$A$2:$F$1453,5,FALSE),"")</f>
        <v/>
      </c>
      <c r="L153" s="7" t="str">
        <f>IF(F153&lt;&gt;"",_xlfn.IFNA(VLOOKUP(A153&amp;"Semana "&amp;VALUE(RIGHT(F153,2)+1),T_Cruzada!$A$2:$F$1453,4,FALSE),""),"")</f>
        <v/>
      </c>
      <c r="M153" t="str">
        <f>IF(F153&lt;&gt;"",_xlfn.IFNA(VLOOKUP(A153&amp;"Semana "&amp;VALUE(RIGHT(F153,2)+2),T_Cruzada!$A$2:$F$1453,4,FALSE),""),"")</f>
        <v/>
      </c>
      <c r="N153" t="str">
        <f>IF(F153&lt;&gt;"",_xlfn.IFNA(VLOOKUP(A153&amp;"Semana "&amp;VALUE(RIGHT(F153,2)+3),T_Cruzada!$A$2:$F$1453,4,FALSE),""),"")</f>
        <v/>
      </c>
    </row>
    <row r="154" spans="1:14" x14ac:dyDescent="0.25">
      <c r="A154" s="19">
        <v>20177</v>
      </c>
      <c r="B154" s="19" t="s">
        <v>67</v>
      </c>
      <c r="C154" s="19" t="s">
        <v>122</v>
      </c>
      <c r="D154" s="19" t="s">
        <v>116</v>
      </c>
      <c r="E154" s="20"/>
      <c r="F154" s="7" t="str">
        <f>IF(E154&lt;&gt;"",IF(AND(E154&gt;=VLOOKUP(E154,Semanas!$A$1:$C$33,1),E154&lt;=VLOOKUP(E154,Semanas!$A$1:$C$33,2)),VLOOKUP(E154,Semanas!$A$1:$C$33,3),""),"")</f>
        <v/>
      </c>
      <c r="G154" s="7" t="str">
        <f>IF(F154&lt;&gt;"",_xlfn.IFNA(VLOOKUP(A154&amp;"Semana "&amp;VALUE(RIGHT(F154,2)-3),T_Cruzada!$A$2:$F$1453,4,FALSE),""),"")</f>
        <v/>
      </c>
      <c r="H154" t="str">
        <f>IF(F154&lt;&gt;"",_xlfn.IFNA(VLOOKUP(A154&amp;"Semana "&amp;VALUE(RIGHT(F154,2)-2),T_Cruzada!$A$2:$F$1453,4,FALSE),""),"")</f>
        <v/>
      </c>
      <c r="I154" s="7" t="str">
        <f>IF(F154&lt;&gt;"",_xlfn.IFNA(VLOOKUP(A154&amp;"Semana "&amp;VALUE(RIGHT(F154,2)-1),T_Cruzada!$A$2:$F$1453,4,FALSE),""),"")</f>
        <v/>
      </c>
      <c r="J154" s="7" t="str">
        <f>IF(F154&lt;&gt;"",_xlfn.IFNA(VLOOKUP(A154&amp;F154,T_Cruzada!$A$2:$F$1453,4,FALSE),""),"")</f>
        <v/>
      </c>
      <c r="K154" s="7" t="str">
        <f>_xlfn.IFNA(VLOOKUP(A154&amp;F154,T_Cruzada!$A$2:$F$1453,5,FALSE),"")</f>
        <v/>
      </c>
      <c r="L154" s="7" t="str">
        <f>IF(F154&lt;&gt;"",_xlfn.IFNA(VLOOKUP(A154&amp;"Semana "&amp;VALUE(RIGHT(F154,2)+1),T_Cruzada!$A$2:$F$1453,4,FALSE),""),"")</f>
        <v/>
      </c>
      <c r="M154" t="str">
        <f>IF(F154&lt;&gt;"",_xlfn.IFNA(VLOOKUP(A154&amp;"Semana "&amp;VALUE(RIGHT(F154,2)+2),T_Cruzada!$A$2:$F$1453,4,FALSE),""),"")</f>
        <v/>
      </c>
      <c r="N154" t="str">
        <f>IF(F154&lt;&gt;"",_xlfn.IFNA(VLOOKUP(A154&amp;"Semana "&amp;VALUE(RIGHT(F154,2)+3),T_Cruzada!$A$2:$F$1453,4,FALSE),""),"")</f>
        <v/>
      </c>
    </row>
    <row r="155" spans="1:14" x14ac:dyDescent="0.25">
      <c r="A155">
        <v>20177</v>
      </c>
      <c r="B155" t="s">
        <v>67</v>
      </c>
      <c r="C155" t="s">
        <v>123</v>
      </c>
      <c r="D155" t="s">
        <v>116</v>
      </c>
      <c r="E155" s="1"/>
      <c r="F155" s="7" t="str">
        <f>IF(E155&lt;&gt;"",IF(AND(E155&gt;=VLOOKUP(E155,Semanas!$A$1:$C$33,1),E155&lt;=VLOOKUP(E155,Semanas!$A$1:$C$33,2)),VLOOKUP(E155,Semanas!$A$1:$C$33,3),""),"")</f>
        <v/>
      </c>
      <c r="G155" s="7" t="str">
        <f>IF(F155&lt;&gt;"",_xlfn.IFNA(VLOOKUP(A155&amp;"Semana "&amp;VALUE(RIGHT(F155,2)-3),T_Cruzada!$A$2:$F$1453,4,FALSE),""),"")</f>
        <v/>
      </c>
      <c r="H155" t="str">
        <f>IF(F155&lt;&gt;"",_xlfn.IFNA(VLOOKUP(A155&amp;"Semana "&amp;VALUE(RIGHT(F155,2)-2),T_Cruzada!$A$2:$F$1453,4,FALSE),""),"")</f>
        <v/>
      </c>
      <c r="I155" s="7" t="str">
        <f>IF(F155&lt;&gt;"",_xlfn.IFNA(VLOOKUP(A155&amp;"Semana "&amp;VALUE(RIGHT(F155,2)-1),T_Cruzada!$A$2:$F$1453,4,FALSE),""),"")</f>
        <v/>
      </c>
      <c r="J155" s="7" t="str">
        <f>IF(F155&lt;&gt;"",_xlfn.IFNA(VLOOKUP(A155&amp;F155,T_Cruzada!$A$2:$F$1453,4,FALSE),""),"")</f>
        <v/>
      </c>
      <c r="K155" s="7" t="str">
        <f>_xlfn.IFNA(VLOOKUP(A155&amp;F155,T_Cruzada!$A$2:$F$1453,5,FALSE),"")</f>
        <v/>
      </c>
      <c r="L155" s="7" t="str">
        <f>IF(F155&lt;&gt;"",_xlfn.IFNA(VLOOKUP(A155&amp;"Semana "&amp;VALUE(RIGHT(F155,2)+1),T_Cruzada!$A$2:$F$1453,4,FALSE),""),"")</f>
        <v/>
      </c>
      <c r="M155" t="str">
        <f>IF(F155&lt;&gt;"",_xlfn.IFNA(VLOOKUP(A155&amp;"Semana "&amp;VALUE(RIGHT(F155,2)+2),T_Cruzada!$A$2:$F$1453,4,FALSE),""),"")</f>
        <v/>
      </c>
      <c r="N155" t="str">
        <f>IF(F155&lt;&gt;"",_xlfn.IFNA(VLOOKUP(A155&amp;"Semana "&amp;VALUE(RIGHT(F155,2)+3),T_Cruzada!$A$2:$F$1453,4,FALSE),""),"")</f>
        <v/>
      </c>
    </row>
    <row r="156" spans="1:14" x14ac:dyDescent="0.25">
      <c r="A156">
        <v>20182</v>
      </c>
      <c r="B156" t="s">
        <v>68</v>
      </c>
      <c r="C156" t="s">
        <v>30</v>
      </c>
      <c r="D156" t="s">
        <v>114</v>
      </c>
      <c r="E156" s="1">
        <v>43913</v>
      </c>
      <c r="F156" s="7" t="str">
        <f>IF(E156&lt;&gt;"",IF(AND(E156&gt;=VLOOKUP(E156,Semanas!$A$1:$C$33,1),E156&lt;=VLOOKUP(E156,Semanas!$A$1:$C$33,2)),VLOOKUP(E156,Semanas!$A$1:$C$33,3),""),"")</f>
        <v>Semana 13</v>
      </c>
      <c r="G156" s="7" t="str">
        <f>IF(F156&lt;&gt;"",_xlfn.IFNA(VLOOKUP(A156&amp;"Semana "&amp;VALUE(RIGHT(F156,2)-3),T_Cruzada!$A$2:$F$1453,4,FALSE),""),"")</f>
        <v/>
      </c>
      <c r="H156" t="str">
        <f>IF(F156&lt;&gt;"",_xlfn.IFNA(VLOOKUP(A156&amp;"Semana "&amp;VALUE(RIGHT(F156,2)-2),T_Cruzada!$A$2:$F$1453,4,FALSE),""),"")</f>
        <v/>
      </c>
      <c r="I156" s="7" t="str">
        <f>IF(F156&lt;&gt;"",_xlfn.IFNA(VLOOKUP(A156&amp;"Semana "&amp;VALUE(RIGHT(F156,2)-1),T_Cruzada!$A$2:$F$1453,4,FALSE),""),"")</f>
        <v/>
      </c>
      <c r="J156" s="7" t="str">
        <f>IF(F156&lt;&gt;"",_xlfn.IFNA(VLOOKUP(A156&amp;F156,T_Cruzada!$A$2:$F$1453,4,FALSE),""),"")</f>
        <v/>
      </c>
      <c r="K156" s="7" t="str">
        <f>_xlfn.IFNA(VLOOKUP(A156&amp;F156,T_Cruzada!$A$2:$F$1453,5,FALSE),"")</f>
        <v/>
      </c>
      <c r="L156" s="7" t="str">
        <f>IF(F156&lt;&gt;"",_xlfn.IFNA(VLOOKUP(A156&amp;"Semana "&amp;VALUE(RIGHT(F156,2)+1),T_Cruzada!$A$2:$F$1453,4,FALSE),""),"")</f>
        <v/>
      </c>
      <c r="M156" t="str">
        <f>IF(F156&lt;&gt;"",_xlfn.IFNA(VLOOKUP(A156&amp;"Semana "&amp;VALUE(RIGHT(F156,2)+2),T_Cruzada!$A$2:$F$1453,4,FALSE),""),"")</f>
        <v/>
      </c>
      <c r="N156" t="str">
        <f>IF(F156&lt;&gt;"",_xlfn.IFNA(VLOOKUP(A156&amp;"Semana "&amp;VALUE(RIGHT(F156,2)+3),T_Cruzada!$A$2:$F$1453,4,FALSE),""),"")</f>
        <v/>
      </c>
    </row>
    <row r="157" spans="1:14" x14ac:dyDescent="0.25">
      <c r="A157" s="19">
        <v>20182</v>
      </c>
      <c r="B157" s="19" t="s">
        <v>68</v>
      </c>
      <c r="C157" s="19" t="s">
        <v>31</v>
      </c>
      <c r="D157" s="19" t="s">
        <v>114</v>
      </c>
      <c r="E157" s="20">
        <v>43913</v>
      </c>
      <c r="F157" s="7" t="str">
        <f>IF(E157&lt;&gt;"",IF(AND(E157&gt;=VLOOKUP(E157,Semanas!$A$1:$C$33,1),E157&lt;=VLOOKUP(E157,Semanas!$A$1:$C$33,2)),VLOOKUP(E157,Semanas!$A$1:$C$33,3),""),"")</f>
        <v>Semana 13</v>
      </c>
      <c r="G157" s="7" t="str">
        <f>IF(F157&lt;&gt;"",_xlfn.IFNA(VLOOKUP(A157&amp;"Semana "&amp;VALUE(RIGHT(F157,2)-3),T_Cruzada!$A$2:$F$1453,4,FALSE),""),"")</f>
        <v/>
      </c>
      <c r="H157" t="str">
        <f>IF(F157&lt;&gt;"",_xlfn.IFNA(VLOOKUP(A157&amp;"Semana "&amp;VALUE(RIGHT(F157,2)-2),T_Cruzada!$A$2:$F$1453,4,FALSE),""),"")</f>
        <v/>
      </c>
      <c r="I157" s="7" t="str">
        <f>IF(F157&lt;&gt;"",_xlfn.IFNA(VLOOKUP(A157&amp;"Semana "&amp;VALUE(RIGHT(F157,2)-1),T_Cruzada!$A$2:$F$1453,4,FALSE),""),"")</f>
        <v/>
      </c>
      <c r="J157" s="7" t="str">
        <f>IF(F157&lt;&gt;"",_xlfn.IFNA(VLOOKUP(A157&amp;F157,T_Cruzada!$A$2:$F$1453,4,FALSE),""),"")</f>
        <v/>
      </c>
      <c r="K157" s="7" t="str">
        <f>_xlfn.IFNA(VLOOKUP(A157&amp;F157,T_Cruzada!$A$2:$F$1453,5,FALSE),"")</f>
        <v/>
      </c>
      <c r="L157" s="7" t="str">
        <f>IF(F157&lt;&gt;"",_xlfn.IFNA(VLOOKUP(A157&amp;"Semana "&amp;VALUE(RIGHT(F157,2)+1),T_Cruzada!$A$2:$F$1453,4,FALSE),""),"")</f>
        <v/>
      </c>
      <c r="M157" t="str">
        <f>IF(F157&lt;&gt;"",_xlfn.IFNA(VLOOKUP(A157&amp;"Semana "&amp;VALUE(RIGHT(F157,2)+2),T_Cruzada!$A$2:$F$1453,4,FALSE),""),"")</f>
        <v/>
      </c>
      <c r="N157" t="str">
        <f>IF(F157&lt;&gt;"",_xlfn.IFNA(VLOOKUP(A157&amp;"Semana "&amp;VALUE(RIGHT(F157,2)+3),T_Cruzada!$A$2:$F$1453,4,FALSE),""),"")</f>
        <v/>
      </c>
    </row>
    <row r="158" spans="1:14" x14ac:dyDescent="0.25">
      <c r="A158">
        <v>20182</v>
      </c>
      <c r="B158" t="s">
        <v>68</v>
      </c>
      <c r="C158" t="s">
        <v>115</v>
      </c>
      <c r="D158" t="s">
        <v>114</v>
      </c>
      <c r="E158" s="1">
        <v>43913</v>
      </c>
      <c r="F158" s="7" t="str">
        <f>IF(E158&lt;&gt;"",IF(AND(E158&gt;=VLOOKUP(E158,Semanas!$A$1:$C$33,1),E158&lt;=VLOOKUP(E158,Semanas!$A$1:$C$33,2)),VLOOKUP(E158,Semanas!$A$1:$C$33,3),""),"")</f>
        <v>Semana 13</v>
      </c>
      <c r="G158" s="7" t="str">
        <f>IF(F158&lt;&gt;"",_xlfn.IFNA(VLOOKUP(A158&amp;"Semana "&amp;VALUE(RIGHT(F158,2)-3),T_Cruzada!$A$2:$F$1453,4,FALSE),""),"")</f>
        <v/>
      </c>
      <c r="H158" t="str">
        <f>IF(F158&lt;&gt;"",_xlfn.IFNA(VLOOKUP(A158&amp;"Semana "&amp;VALUE(RIGHT(F158,2)-2),T_Cruzada!$A$2:$F$1453,4,FALSE),""),"")</f>
        <v/>
      </c>
      <c r="I158" s="7" t="str">
        <f>IF(F158&lt;&gt;"",_xlfn.IFNA(VLOOKUP(A158&amp;"Semana "&amp;VALUE(RIGHT(F158,2)-1),T_Cruzada!$A$2:$F$1453,4,FALSE),""),"")</f>
        <v/>
      </c>
      <c r="J158" s="7" t="str">
        <f>IF(F158&lt;&gt;"",_xlfn.IFNA(VLOOKUP(A158&amp;F158,T_Cruzada!$A$2:$F$1453,4,FALSE),""),"")</f>
        <v/>
      </c>
      <c r="K158" s="7" t="str">
        <f>_xlfn.IFNA(VLOOKUP(A158&amp;F158,T_Cruzada!$A$2:$F$1453,5,FALSE),"")</f>
        <v/>
      </c>
      <c r="L158" s="7" t="str">
        <f>IF(F158&lt;&gt;"",_xlfn.IFNA(VLOOKUP(A158&amp;"Semana "&amp;VALUE(RIGHT(F158,2)+1),T_Cruzada!$A$2:$F$1453,4,FALSE),""),"")</f>
        <v/>
      </c>
      <c r="M158" t="str">
        <f>IF(F158&lt;&gt;"",_xlfn.IFNA(VLOOKUP(A158&amp;"Semana "&amp;VALUE(RIGHT(F158,2)+2),T_Cruzada!$A$2:$F$1453,4,FALSE),""),"")</f>
        <v/>
      </c>
      <c r="N158" t="str">
        <f>IF(F158&lt;&gt;"",_xlfn.IFNA(VLOOKUP(A158&amp;"Semana "&amp;VALUE(RIGHT(F158,2)+3),T_Cruzada!$A$2:$F$1453,4,FALSE),""),"")</f>
        <v/>
      </c>
    </row>
    <row r="159" spans="1:14" x14ac:dyDescent="0.25">
      <c r="A159" s="19">
        <v>20182</v>
      </c>
      <c r="B159" s="19" t="s">
        <v>68</v>
      </c>
      <c r="C159" s="19" t="s">
        <v>33</v>
      </c>
      <c r="D159" s="19" t="s">
        <v>114</v>
      </c>
      <c r="E159" s="20">
        <v>43910</v>
      </c>
      <c r="F159" s="7" t="str">
        <f>IF(E159&lt;&gt;"",IF(AND(E159&gt;=VLOOKUP(E159,Semanas!$A$1:$C$33,1),E159&lt;=VLOOKUP(E159,Semanas!$A$1:$C$33,2)),VLOOKUP(E159,Semanas!$A$1:$C$33,3),""),"")</f>
        <v>Semana 12</v>
      </c>
      <c r="G159" s="7" t="str">
        <f>IF(F159&lt;&gt;"",_xlfn.IFNA(VLOOKUP(A159&amp;"Semana "&amp;VALUE(RIGHT(F159,2)-3),T_Cruzada!$A$2:$F$1453,4,FALSE),""),"")</f>
        <v/>
      </c>
      <c r="H159" t="str">
        <f>IF(F159&lt;&gt;"",_xlfn.IFNA(VLOOKUP(A159&amp;"Semana "&amp;VALUE(RIGHT(F159,2)-2),T_Cruzada!$A$2:$F$1453,4,FALSE),""),"")</f>
        <v/>
      </c>
      <c r="I159" s="7" t="str">
        <f>IF(F159&lt;&gt;"",_xlfn.IFNA(VLOOKUP(A159&amp;"Semana "&amp;VALUE(RIGHT(F159,2)-1),T_Cruzada!$A$2:$F$1453,4,FALSE),""),"")</f>
        <v/>
      </c>
      <c r="J159" s="7" t="str">
        <f>IF(F159&lt;&gt;"",_xlfn.IFNA(VLOOKUP(A159&amp;F159,T_Cruzada!$A$2:$F$1453,4,FALSE),""),"")</f>
        <v/>
      </c>
      <c r="K159" s="7" t="str">
        <f>_xlfn.IFNA(VLOOKUP(A159&amp;F159,T_Cruzada!$A$2:$F$1453,5,FALSE),"")</f>
        <v/>
      </c>
      <c r="L159" s="7" t="str">
        <f>IF(F159&lt;&gt;"",_xlfn.IFNA(VLOOKUP(A159&amp;"Semana "&amp;VALUE(RIGHT(F159,2)+1),T_Cruzada!$A$2:$F$1453,4,FALSE),""),"")</f>
        <v/>
      </c>
      <c r="M159" t="str">
        <f>IF(F159&lt;&gt;"",_xlfn.IFNA(VLOOKUP(A159&amp;"Semana "&amp;VALUE(RIGHT(F159,2)+2),T_Cruzada!$A$2:$F$1453,4,FALSE),""),"")</f>
        <v/>
      </c>
      <c r="N159" t="str">
        <f>IF(F159&lt;&gt;"",_xlfn.IFNA(VLOOKUP(A159&amp;"Semana "&amp;VALUE(RIGHT(F159,2)+3),T_Cruzada!$A$2:$F$1453,4,FALSE),""),"")</f>
        <v/>
      </c>
    </row>
    <row r="160" spans="1:14" x14ac:dyDescent="0.25">
      <c r="A160">
        <v>20182</v>
      </c>
      <c r="B160" t="s">
        <v>68</v>
      </c>
      <c r="C160" t="s">
        <v>34</v>
      </c>
      <c r="D160" t="s">
        <v>117</v>
      </c>
      <c r="E160" s="1"/>
      <c r="F160" s="7" t="str">
        <f>IF(E160&lt;&gt;"",IF(AND(E160&gt;=VLOOKUP(E160,Semanas!$A$1:$C$33,1),E160&lt;=VLOOKUP(E160,Semanas!$A$1:$C$33,2)),VLOOKUP(E160,Semanas!$A$1:$C$33,3),""),"")</f>
        <v/>
      </c>
      <c r="G160" s="7" t="str">
        <f>IF(F160&lt;&gt;"",_xlfn.IFNA(VLOOKUP(A160&amp;"Semana "&amp;VALUE(RIGHT(F160,2)-3),T_Cruzada!$A$2:$F$1453,4,FALSE),""),"")</f>
        <v/>
      </c>
      <c r="H160" t="str">
        <f>IF(F160&lt;&gt;"",_xlfn.IFNA(VLOOKUP(A160&amp;"Semana "&amp;VALUE(RIGHT(F160,2)-2),T_Cruzada!$A$2:$F$1453,4,FALSE),""),"")</f>
        <v/>
      </c>
      <c r="I160" s="7" t="str">
        <f>IF(F160&lt;&gt;"",_xlfn.IFNA(VLOOKUP(A160&amp;"Semana "&amp;VALUE(RIGHT(F160,2)-1),T_Cruzada!$A$2:$F$1453,4,FALSE),""),"")</f>
        <v/>
      </c>
      <c r="J160" s="7" t="str">
        <f>IF(F160&lt;&gt;"",_xlfn.IFNA(VLOOKUP(A160&amp;F160,T_Cruzada!$A$2:$F$1453,4,FALSE),""),"")</f>
        <v/>
      </c>
      <c r="K160" s="7" t="str">
        <f>_xlfn.IFNA(VLOOKUP(A160&amp;F160,T_Cruzada!$A$2:$F$1453,5,FALSE),"")</f>
        <v/>
      </c>
      <c r="L160" s="7" t="str">
        <f>IF(F160&lt;&gt;"",_xlfn.IFNA(VLOOKUP(A160&amp;"Semana "&amp;VALUE(RIGHT(F160,2)+1),T_Cruzada!$A$2:$F$1453,4,FALSE),""),"")</f>
        <v/>
      </c>
      <c r="M160" t="str">
        <f>IF(F160&lt;&gt;"",_xlfn.IFNA(VLOOKUP(A160&amp;"Semana "&amp;VALUE(RIGHT(F160,2)+2),T_Cruzada!$A$2:$F$1453,4,FALSE),""),"")</f>
        <v/>
      </c>
      <c r="N160" t="str">
        <f>IF(F160&lt;&gt;"",_xlfn.IFNA(VLOOKUP(A160&amp;"Semana "&amp;VALUE(RIGHT(F160,2)+3),T_Cruzada!$A$2:$F$1453,4,FALSE),""),"")</f>
        <v/>
      </c>
    </row>
    <row r="161" spans="1:14" x14ac:dyDescent="0.25">
      <c r="A161" s="19">
        <v>20182</v>
      </c>
      <c r="B161" s="19" t="s">
        <v>68</v>
      </c>
      <c r="C161" s="19" t="s">
        <v>118</v>
      </c>
      <c r="D161" s="19" t="s">
        <v>117</v>
      </c>
      <c r="E161" s="20"/>
      <c r="F161" s="7" t="str">
        <f>IF(E161&lt;&gt;"",IF(AND(E161&gt;=VLOOKUP(E161,Semanas!$A$1:$C$33,1),E161&lt;=VLOOKUP(E161,Semanas!$A$1:$C$33,2)),VLOOKUP(E161,Semanas!$A$1:$C$33,3),""),"")</f>
        <v/>
      </c>
      <c r="G161" s="7" t="str">
        <f>IF(F161&lt;&gt;"",_xlfn.IFNA(VLOOKUP(A161&amp;"Semana "&amp;VALUE(RIGHT(F161,2)-3),T_Cruzada!$A$2:$F$1453,4,FALSE),""),"")</f>
        <v/>
      </c>
      <c r="H161" t="str">
        <f>IF(F161&lt;&gt;"",_xlfn.IFNA(VLOOKUP(A161&amp;"Semana "&amp;VALUE(RIGHT(F161,2)-2),T_Cruzada!$A$2:$F$1453,4,FALSE),""),"")</f>
        <v/>
      </c>
      <c r="I161" s="7" t="str">
        <f>IF(F161&lt;&gt;"",_xlfn.IFNA(VLOOKUP(A161&amp;"Semana "&amp;VALUE(RIGHT(F161,2)-1),T_Cruzada!$A$2:$F$1453,4,FALSE),""),"")</f>
        <v/>
      </c>
      <c r="J161" s="7" t="str">
        <f>IF(F161&lt;&gt;"",_xlfn.IFNA(VLOOKUP(A161&amp;F161,T_Cruzada!$A$2:$F$1453,4,FALSE),""),"")</f>
        <v/>
      </c>
      <c r="K161" s="7" t="str">
        <f>_xlfn.IFNA(VLOOKUP(A161&amp;F161,T_Cruzada!$A$2:$F$1453,5,FALSE),"")</f>
        <v/>
      </c>
      <c r="L161" s="7" t="str">
        <f>IF(F161&lt;&gt;"",_xlfn.IFNA(VLOOKUP(A161&amp;"Semana "&amp;VALUE(RIGHT(F161,2)+1),T_Cruzada!$A$2:$F$1453,4,FALSE),""),"")</f>
        <v/>
      </c>
      <c r="M161" t="str">
        <f>IF(F161&lt;&gt;"",_xlfn.IFNA(VLOOKUP(A161&amp;"Semana "&amp;VALUE(RIGHT(F161,2)+2),T_Cruzada!$A$2:$F$1453,4,FALSE),""),"")</f>
        <v/>
      </c>
      <c r="N161" t="str">
        <f>IF(F161&lt;&gt;"",_xlfn.IFNA(VLOOKUP(A161&amp;"Semana "&amp;VALUE(RIGHT(F161,2)+3),T_Cruzada!$A$2:$F$1453,4,FALSE),""),"")</f>
        <v/>
      </c>
    </row>
    <row r="162" spans="1:14" x14ac:dyDescent="0.25">
      <c r="A162">
        <v>20182</v>
      </c>
      <c r="B162" t="s">
        <v>68</v>
      </c>
      <c r="C162" t="s">
        <v>119</v>
      </c>
      <c r="D162" t="s">
        <v>117</v>
      </c>
      <c r="E162" s="1"/>
      <c r="F162" s="7" t="str">
        <f>IF(E162&lt;&gt;"",IF(AND(E162&gt;=VLOOKUP(E162,Semanas!$A$1:$C$33,1),E162&lt;=VLOOKUP(E162,Semanas!$A$1:$C$33,2)),VLOOKUP(E162,Semanas!$A$1:$C$33,3),""),"")</f>
        <v/>
      </c>
      <c r="G162" s="7" t="str">
        <f>IF(F162&lt;&gt;"",_xlfn.IFNA(VLOOKUP(A162&amp;"Semana "&amp;VALUE(RIGHT(F162,2)-3),T_Cruzada!$A$2:$F$1453,4,FALSE),""),"")</f>
        <v/>
      </c>
      <c r="H162" t="str">
        <f>IF(F162&lt;&gt;"",_xlfn.IFNA(VLOOKUP(A162&amp;"Semana "&amp;VALUE(RIGHT(F162,2)-2),T_Cruzada!$A$2:$F$1453,4,FALSE),""),"")</f>
        <v/>
      </c>
      <c r="I162" s="7" t="str">
        <f>IF(F162&lt;&gt;"",_xlfn.IFNA(VLOOKUP(A162&amp;"Semana "&amp;VALUE(RIGHT(F162,2)-1),T_Cruzada!$A$2:$F$1453,4,FALSE),""),"")</f>
        <v/>
      </c>
      <c r="J162" s="7" t="str">
        <f>IF(F162&lt;&gt;"",_xlfn.IFNA(VLOOKUP(A162&amp;F162,T_Cruzada!$A$2:$F$1453,4,FALSE),""),"")</f>
        <v/>
      </c>
      <c r="K162" s="7" t="str">
        <f>_xlfn.IFNA(VLOOKUP(A162&amp;F162,T_Cruzada!$A$2:$F$1453,5,FALSE),"")</f>
        <v/>
      </c>
      <c r="L162" s="7" t="str">
        <f>IF(F162&lt;&gt;"",_xlfn.IFNA(VLOOKUP(A162&amp;"Semana "&amp;VALUE(RIGHT(F162,2)+1),T_Cruzada!$A$2:$F$1453,4,FALSE),""),"")</f>
        <v/>
      </c>
      <c r="M162" t="str">
        <f>IF(F162&lt;&gt;"",_xlfn.IFNA(VLOOKUP(A162&amp;"Semana "&amp;VALUE(RIGHT(F162,2)+2),T_Cruzada!$A$2:$F$1453,4,FALSE),""),"")</f>
        <v/>
      </c>
      <c r="N162" t="str">
        <f>IF(F162&lt;&gt;"",_xlfn.IFNA(VLOOKUP(A162&amp;"Semana "&amp;VALUE(RIGHT(F162,2)+3),T_Cruzada!$A$2:$F$1453,4,FALSE),""),"")</f>
        <v/>
      </c>
    </row>
    <row r="163" spans="1:14" x14ac:dyDescent="0.25">
      <c r="A163" s="19">
        <v>20182</v>
      </c>
      <c r="B163" s="19" t="s">
        <v>68</v>
      </c>
      <c r="C163" s="19" t="s">
        <v>120</v>
      </c>
      <c r="D163" s="19" t="s">
        <v>117</v>
      </c>
      <c r="E163" s="20"/>
      <c r="F163" s="7" t="str">
        <f>IF(E163&lt;&gt;"",IF(AND(E163&gt;=VLOOKUP(E163,Semanas!$A$1:$C$33,1),E163&lt;=VLOOKUP(E163,Semanas!$A$1:$C$33,2)),VLOOKUP(E163,Semanas!$A$1:$C$33,3),""),"")</f>
        <v/>
      </c>
      <c r="G163" s="7" t="str">
        <f>IF(F163&lt;&gt;"",_xlfn.IFNA(VLOOKUP(A163&amp;"Semana "&amp;VALUE(RIGHT(F163,2)-3),T_Cruzada!$A$2:$F$1453,4,FALSE),""),"")</f>
        <v/>
      </c>
      <c r="H163" t="str">
        <f>IF(F163&lt;&gt;"",_xlfn.IFNA(VLOOKUP(A163&amp;"Semana "&amp;VALUE(RIGHT(F163,2)-2),T_Cruzada!$A$2:$F$1453,4,FALSE),""),"")</f>
        <v/>
      </c>
      <c r="I163" s="7" t="str">
        <f>IF(F163&lt;&gt;"",_xlfn.IFNA(VLOOKUP(A163&amp;"Semana "&amp;VALUE(RIGHT(F163,2)-1),T_Cruzada!$A$2:$F$1453,4,FALSE),""),"")</f>
        <v/>
      </c>
      <c r="J163" s="7" t="str">
        <f>IF(F163&lt;&gt;"",_xlfn.IFNA(VLOOKUP(A163&amp;F163,T_Cruzada!$A$2:$F$1453,4,FALSE),""),"")</f>
        <v/>
      </c>
      <c r="K163" s="7" t="str">
        <f>_xlfn.IFNA(VLOOKUP(A163&amp;F163,T_Cruzada!$A$2:$F$1453,5,FALSE),"")</f>
        <v/>
      </c>
      <c r="L163" s="7" t="str">
        <f>IF(F163&lt;&gt;"",_xlfn.IFNA(VLOOKUP(A163&amp;"Semana "&amp;VALUE(RIGHT(F163,2)+1),T_Cruzada!$A$2:$F$1453,4,FALSE),""),"")</f>
        <v/>
      </c>
      <c r="M163" t="str">
        <f>IF(F163&lt;&gt;"",_xlfn.IFNA(VLOOKUP(A163&amp;"Semana "&amp;VALUE(RIGHT(F163,2)+2),T_Cruzada!$A$2:$F$1453,4,FALSE),""),"")</f>
        <v/>
      </c>
      <c r="N163" t="str">
        <f>IF(F163&lt;&gt;"",_xlfn.IFNA(VLOOKUP(A163&amp;"Semana "&amp;VALUE(RIGHT(F163,2)+3),T_Cruzada!$A$2:$F$1453,4,FALSE),""),"")</f>
        <v/>
      </c>
    </row>
    <row r="164" spans="1:14" x14ac:dyDescent="0.25">
      <c r="A164">
        <v>20182</v>
      </c>
      <c r="B164" t="s">
        <v>68</v>
      </c>
      <c r="C164" t="s">
        <v>191</v>
      </c>
      <c r="D164" t="s">
        <v>117</v>
      </c>
      <c r="E164" s="1"/>
      <c r="F164" s="7" t="str">
        <f>IF(E164&lt;&gt;"",IF(AND(E164&gt;=VLOOKUP(E164,Semanas!$A$1:$C$33,1),E164&lt;=VLOOKUP(E164,Semanas!$A$1:$C$33,2)),VLOOKUP(E164,Semanas!$A$1:$C$33,3),""),"")</f>
        <v/>
      </c>
      <c r="G164" s="7" t="str">
        <f>IF(F164&lt;&gt;"",_xlfn.IFNA(VLOOKUP(A164&amp;"Semana "&amp;VALUE(RIGHT(F164,2)-3),T_Cruzada!$A$2:$F$1453,4,FALSE),""),"")</f>
        <v/>
      </c>
      <c r="H164" t="str">
        <f>IF(F164&lt;&gt;"",_xlfn.IFNA(VLOOKUP(A164&amp;"Semana "&amp;VALUE(RIGHT(F164,2)-2),T_Cruzada!$A$2:$F$1453,4,FALSE),""),"")</f>
        <v/>
      </c>
      <c r="I164" s="7" t="str">
        <f>IF(F164&lt;&gt;"",_xlfn.IFNA(VLOOKUP(A164&amp;"Semana "&amp;VALUE(RIGHT(F164,2)-1),T_Cruzada!$A$2:$F$1453,4,FALSE),""),"")</f>
        <v/>
      </c>
      <c r="J164" s="7" t="str">
        <f>IF(F164&lt;&gt;"",_xlfn.IFNA(VLOOKUP(A164&amp;F164,T_Cruzada!$A$2:$F$1453,4,FALSE),""),"")</f>
        <v/>
      </c>
      <c r="K164" s="7" t="str">
        <f>_xlfn.IFNA(VLOOKUP(A164&amp;F164,T_Cruzada!$A$2:$F$1453,5,FALSE),"")</f>
        <v/>
      </c>
      <c r="L164" s="7" t="str">
        <f>IF(F164&lt;&gt;"",_xlfn.IFNA(VLOOKUP(A164&amp;"Semana "&amp;VALUE(RIGHT(F164,2)+1),T_Cruzada!$A$2:$F$1453,4,FALSE),""),"")</f>
        <v/>
      </c>
      <c r="M164" t="str">
        <f>IF(F164&lt;&gt;"",_xlfn.IFNA(VLOOKUP(A164&amp;"Semana "&amp;VALUE(RIGHT(F164,2)+2),T_Cruzada!$A$2:$F$1453,4,FALSE),""),"")</f>
        <v/>
      </c>
      <c r="N164" t="str">
        <f>IF(F164&lt;&gt;"",_xlfn.IFNA(VLOOKUP(A164&amp;"Semana "&amp;VALUE(RIGHT(F164,2)+3),T_Cruzada!$A$2:$F$1453,4,FALSE),""),"")</f>
        <v/>
      </c>
    </row>
    <row r="165" spans="1:14" x14ac:dyDescent="0.25">
      <c r="A165" s="19">
        <v>20182</v>
      </c>
      <c r="B165" s="19" t="s">
        <v>68</v>
      </c>
      <c r="C165" s="19" t="s">
        <v>122</v>
      </c>
      <c r="D165" s="19" t="s">
        <v>116</v>
      </c>
      <c r="E165" s="20"/>
      <c r="F165" s="7" t="str">
        <f>IF(E165&lt;&gt;"",IF(AND(E165&gt;=VLOOKUP(E165,Semanas!$A$1:$C$33,1),E165&lt;=VLOOKUP(E165,Semanas!$A$1:$C$33,2)),VLOOKUP(E165,Semanas!$A$1:$C$33,3),""),"")</f>
        <v/>
      </c>
      <c r="G165" s="7" t="str">
        <f>IF(F165&lt;&gt;"",_xlfn.IFNA(VLOOKUP(A165&amp;"Semana "&amp;VALUE(RIGHT(F165,2)-3),T_Cruzada!$A$2:$F$1453,4,FALSE),""),"")</f>
        <v/>
      </c>
      <c r="H165" t="str">
        <f>IF(F165&lt;&gt;"",_xlfn.IFNA(VLOOKUP(A165&amp;"Semana "&amp;VALUE(RIGHT(F165,2)-2),T_Cruzada!$A$2:$F$1453,4,FALSE),""),"")</f>
        <v/>
      </c>
      <c r="I165" s="7" t="str">
        <f>IF(F165&lt;&gt;"",_xlfn.IFNA(VLOOKUP(A165&amp;"Semana "&amp;VALUE(RIGHT(F165,2)-1),T_Cruzada!$A$2:$F$1453,4,FALSE),""),"")</f>
        <v/>
      </c>
      <c r="J165" s="7" t="str">
        <f>IF(F165&lt;&gt;"",_xlfn.IFNA(VLOOKUP(A165&amp;F165,T_Cruzada!$A$2:$F$1453,4,FALSE),""),"")</f>
        <v/>
      </c>
      <c r="K165" s="7" t="str">
        <f>_xlfn.IFNA(VLOOKUP(A165&amp;F165,T_Cruzada!$A$2:$F$1453,5,FALSE),"")</f>
        <v/>
      </c>
      <c r="L165" s="7" t="str">
        <f>IF(F165&lt;&gt;"",_xlfn.IFNA(VLOOKUP(A165&amp;"Semana "&amp;VALUE(RIGHT(F165,2)+1),T_Cruzada!$A$2:$F$1453,4,FALSE),""),"")</f>
        <v/>
      </c>
      <c r="M165" t="str">
        <f>IF(F165&lt;&gt;"",_xlfn.IFNA(VLOOKUP(A165&amp;"Semana "&amp;VALUE(RIGHT(F165,2)+2),T_Cruzada!$A$2:$F$1453,4,FALSE),""),"")</f>
        <v/>
      </c>
      <c r="N165" t="str">
        <f>IF(F165&lt;&gt;"",_xlfn.IFNA(VLOOKUP(A165&amp;"Semana "&amp;VALUE(RIGHT(F165,2)+3),T_Cruzada!$A$2:$F$1453,4,FALSE),""),"")</f>
        <v/>
      </c>
    </row>
    <row r="166" spans="1:14" x14ac:dyDescent="0.25">
      <c r="A166">
        <v>20182</v>
      </c>
      <c r="B166" t="s">
        <v>68</v>
      </c>
      <c r="C166" t="s">
        <v>123</v>
      </c>
      <c r="D166" t="s">
        <v>116</v>
      </c>
      <c r="E166" s="1"/>
      <c r="F166" s="7" t="str">
        <f>IF(E166&lt;&gt;"",IF(AND(E166&gt;=VLOOKUP(E166,Semanas!$A$1:$C$33,1),E166&lt;=VLOOKUP(E166,Semanas!$A$1:$C$33,2)),VLOOKUP(E166,Semanas!$A$1:$C$33,3),""),"")</f>
        <v/>
      </c>
      <c r="G166" s="7" t="str">
        <f>IF(F166&lt;&gt;"",_xlfn.IFNA(VLOOKUP(A166&amp;"Semana "&amp;VALUE(RIGHT(F166,2)-3),T_Cruzada!$A$2:$F$1453,4,FALSE),""),"")</f>
        <v/>
      </c>
      <c r="H166" t="str">
        <f>IF(F166&lt;&gt;"",_xlfn.IFNA(VLOOKUP(A166&amp;"Semana "&amp;VALUE(RIGHT(F166,2)-2),T_Cruzada!$A$2:$F$1453,4,FALSE),""),"")</f>
        <v/>
      </c>
      <c r="I166" s="7" t="str">
        <f>IF(F166&lt;&gt;"",_xlfn.IFNA(VLOOKUP(A166&amp;"Semana "&amp;VALUE(RIGHT(F166,2)-1),T_Cruzada!$A$2:$F$1453,4,FALSE),""),"")</f>
        <v/>
      </c>
      <c r="J166" s="7" t="str">
        <f>IF(F166&lt;&gt;"",_xlfn.IFNA(VLOOKUP(A166&amp;F166,T_Cruzada!$A$2:$F$1453,4,FALSE),""),"")</f>
        <v/>
      </c>
      <c r="K166" s="7" t="str">
        <f>_xlfn.IFNA(VLOOKUP(A166&amp;F166,T_Cruzada!$A$2:$F$1453,5,FALSE),"")</f>
        <v/>
      </c>
      <c r="L166" s="7" t="str">
        <f>IF(F166&lt;&gt;"",_xlfn.IFNA(VLOOKUP(A166&amp;"Semana "&amp;VALUE(RIGHT(F166,2)+1),T_Cruzada!$A$2:$F$1453,4,FALSE),""),"")</f>
        <v/>
      </c>
      <c r="M166" t="str">
        <f>IF(F166&lt;&gt;"",_xlfn.IFNA(VLOOKUP(A166&amp;"Semana "&amp;VALUE(RIGHT(F166,2)+2),T_Cruzada!$A$2:$F$1453,4,FALSE),""),"")</f>
        <v/>
      </c>
      <c r="N166" t="str">
        <f>IF(F166&lt;&gt;"",_xlfn.IFNA(VLOOKUP(A166&amp;"Semana "&amp;VALUE(RIGHT(F166,2)+3),T_Cruzada!$A$2:$F$1453,4,FALSE),""),"")</f>
        <v/>
      </c>
    </row>
    <row r="167" spans="1:14" x14ac:dyDescent="0.25">
      <c r="A167">
        <v>20187</v>
      </c>
      <c r="B167" t="s">
        <v>69</v>
      </c>
      <c r="C167" t="s">
        <v>30</v>
      </c>
      <c r="D167" t="s">
        <v>114</v>
      </c>
      <c r="E167" s="1">
        <v>43913</v>
      </c>
      <c r="F167" s="7" t="str">
        <f>IF(E167&lt;&gt;"",IF(AND(E167&gt;=VLOOKUP(E167,Semanas!$A$1:$C$33,1),E167&lt;=VLOOKUP(E167,Semanas!$A$1:$C$33,2)),VLOOKUP(E167,Semanas!$A$1:$C$33,3),""),"")</f>
        <v>Semana 13</v>
      </c>
      <c r="G167" s="7" t="str">
        <f>IF(F167&lt;&gt;"",_xlfn.IFNA(VLOOKUP(A167&amp;"Semana "&amp;VALUE(RIGHT(F167,2)-3),T_Cruzada!$A$2:$F$1453,4,FALSE),""),"")</f>
        <v/>
      </c>
      <c r="H167" t="str">
        <f>IF(F167&lt;&gt;"",_xlfn.IFNA(VLOOKUP(A167&amp;"Semana "&amp;VALUE(RIGHT(F167,2)-2),T_Cruzada!$A$2:$F$1453,4,FALSE),""),"")</f>
        <v/>
      </c>
      <c r="I167" s="7" t="str">
        <f>IF(F167&lt;&gt;"",_xlfn.IFNA(VLOOKUP(A167&amp;"Semana "&amp;VALUE(RIGHT(F167,2)-1),T_Cruzada!$A$2:$F$1453,4,FALSE),""),"")</f>
        <v/>
      </c>
      <c r="J167" s="7" t="str">
        <f>IF(F167&lt;&gt;"",_xlfn.IFNA(VLOOKUP(A167&amp;F167,T_Cruzada!$A$2:$F$1453,4,FALSE),""),"")</f>
        <v/>
      </c>
      <c r="K167" s="7" t="str">
        <f>_xlfn.IFNA(VLOOKUP(A167&amp;F167,T_Cruzada!$A$2:$F$1453,5,FALSE),"")</f>
        <v/>
      </c>
      <c r="L167" s="7" t="str">
        <f>IF(F167&lt;&gt;"",_xlfn.IFNA(VLOOKUP(A167&amp;"Semana "&amp;VALUE(RIGHT(F167,2)+1),T_Cruzada!$A$2:$F$1453,4,FALSE),""),"")</f>
        <v/>
      </c>
      <c r="M167" t="str">
        <f>IF(F167&lt;&gt;"",_xlfn.IFNA(VLOOKUP(A167&amp;"Semana "&amp;VALUE(RIGHT(F167,2)+2),T_Cruzada!$A$2:$F$1453,4,FALSE),""),"")</f>
        <v/>
      </c>
      <c r="N167" t="str">
        <f>IF(F167&lt;&gt;"",_xlfn.IFNA(VLOOKUP(A167&amp;"Semana "&amp;VALUE(RIGHT(F167,2)+3),T_Cruzada!$A$2:$F$1453,4,FALSE),""),"")</f>
        <v/>
      </c>
    </row>
    <row r="168" spans="1:14" x14ac:dyDescent="0.25">
      <c r="A168" s="19">
        <v>20187</v>
      </c>
      <c r="B168" s="19" t="s">
        <v>69</v>
      </c>
      <c r="C168" s="19" t="s">
        <v>31</v>
      </c>
      <c r="D168" s="19" t="s">
        <v>114</v>
      </c>
      <c r="E168" s="20">
        <v>43913</v>
      </c>
      <c r="F168" s="7" t="str">
        <f>IF(E168&lt;&gt;"",IF(AND(E168&gt;=VLOOKUP(E168,Semanas!$A$1:$C$33,1),E168&lt;=VLOOKUP(E168,Semanas!$A$1:$C$33,2)),VLOOKUP(E168,Semanas!$A$1:$C$33,3),""),"")</f>
        <v>Semana 13</v>
      </c>
      <c r="G168" s="7" t="str">
        <f>IF(F168&lt;&gt;"",_xlfn.IFNA(VLOOKUP(A168&amp;"Semana "&amp;VALUE(RIGHT(F168,2)-3),T_Cruzada!$A$2:$F$1453,4,FALSE),""),"")</f>
        <v/>
      </c>
      <c r="H168" t="str">
        <f>IF(F168&lt;&gt;"",_xlfn.IFNA(VLOOKUP(A168&amp;"Semana "&amp;VALUE(RIGHT(F168,2)-2),T_Cruzada!$A$2:$F$1453,4,FALSE),""),"")</f>
        <v/>
      </c>
      <c r="I168" s="7" t="str">
        <f>IF(F168&lt;&gt;"",_xlfn.IFNA(VLOOKUP(A168&amp;"Semana "&amp;VALUE(RIGHT(F168,2)-1),T_Cruzada!$A$2:$F$1453,4,FALSE),""),"")</f>
        <v/>
      </c>
      <c r="J168" s="7" t="str">
        <f>IF(F168&lt;&gt;"",_xlfn.IFNA(VLOOKUP(A168&amp;F168,T_Cruzada!$A$2:$F$1453,4,FALSE),""),"")</f>
        <v/>
      </c>
      <c r="K168" s="7" t="str">
        <f>_xlfn.IFNA(VLOOKUP(A168&amp;F168,T_Cruzada!$A$2:$F$1453,5,FALSE),"")</f>
        <v/>
      </c>
      <c r="L168" s="7" t="str">
        <f>IF(F168&lt;&gt;"",_xlfn.IFNA(VLOOKUP(A168&amp;"Semana "&amp;VALUE(RIGHT(F168,2)+1),T_Cruzada!$A$2:$F$1453,4,FALSE),""),"")</f>
        <v/>
      </c>
      <c r="M168" t="str">
        <f>IF(F168&lt;&gt;"",_xlfn.IFNA(VLOOKUP(A168&amp;"Semana "&amp;VALUE(RIGHT(F168,2)+2),T_Cruzada!$A$2:$F$1453,4,FALSE),""),"")</f>
        <v/>
      </c>
      <c r="N168" t="str">
        <f>IF(F168&lt;&gt;"",_xlfn.IFNA(VLOOKUP(A168&amp;"Semana "&amp;VALUE(RIGHT(F168,2)+3),T_Cruzada!$A$2:$F$1453,4,FALSE),""),"")</f>
        <v/>
      </c>
    </row>
    <row r="169" spans="1:14" x14ac:dyDescent="0.25">
      <c r="A169">
        <v>20187</v>
      </c>
      <c r="B169" t="s">
        <v>69</v>
      </c>
      <c r="C169" t="s">
        <v>115</v>
      </c>
      <c r="D169" t="s">
        <v>114</v>
      </c>
      <c r="E169" s="1">
        <v>43913</v>
      </c>
      <c r="F169" s="7" t="str">
        <f>IF(E169&lt;&gt;"",IF(AND(E169&gt;=VLOOKUP(E169,Semanas!$A$1:$C$33,1),E169&lt;=VLOOKUP(E169,Semanas!$A$1:$C$33,2)),VLOOKUP(E169,Semanas!$A$1:$C$33,3),""),"")</f>
        <v>Semana 13</v>
      </c>
      <c r="G169" s="7" t="str">
        <f>IF(F169&lt;&gt;"",_xlfn.IFNA(VLOOKUP(A169&amp;"Semana "&amp;VALUE(RIGHT(F169,2)-3),T_Cruzada!$A$2:$F$1453,4,FALSE),""),"")</f>
        <v/>
      </c>
      <c r="H169" t="str">
        <f>IF(F169&lt;&gt;"",_xlfn.IFNA(VLOOKUP(A169&amp;"Semana "&amp;VALUE(RIGHT(F169,2)-2),T_Cruzada!$A$2:$F$1453,4,FALSE),""),"")</f>
        <v/>
      </c>
      <c r="I169" s="7" t="str">
        <f>IF(F169&lt;&gt;"",_xlfn.IFNA(VLOOKUP(A169&amp;"Semana "&amp;VALUE(RIGHT(F169,2)-1),T_Cruzada!$A$2:$F$1453,4,FALSE),""),"")</f>
        <v/>
      </c>
      <c r="J169" s="7" t="str">
        <f>IF(F169&lt;&gt;"",_xlfn.IFNA(VLOOKUP(A169&amp;F169,T_Cruzada!$A$2:$F$1453,4,FALSE),""),"")</f>
        <v/>
      </c>
      <c r="K169" s="7" t="str">
        <f>_xlfn.IFNA(VLOOKUP(A169&amp;F169,T_Cruzada!$A$2:$F$1453,5,FALSE),"")</f>
        <v/>
      </c>
      <c r="L169" s="7" t="str">
        <f>IF(F169&lt;&gt;"",_xlfn.IFNA(VLOOKUP(A169&amp;"Semana "&amp;VALUE(RIGHT(F169,2)+1),T_Cruzada!$A$2:$F$1453,4,FALSE),""),"")</f>
        <v/>
      </c>
      <c r="M169" t="str">
        <f>IF(F169&lt;&gt;"",_xlfn.IFNA(VLOOKUP(A169&amp;"Semana "&amp;VALUE(RIGHT(F169,2)+2),T_Cruzada!$A$2:$F$1453,4,FALSE),""),"")</f>
        <v/>
      </c>
      <c r="N169" t="str">
        <f>IF(F169&lt;&gt;"",_xlfn.IFNA(VLOOKUP(A169&amp;"Semana "&amp;VALUE(RIGHT(F169,2)+3),T_Cruzada!$A$2:$F$1453,4,FALSE),""),"")</f>
        <v/>
      </c>
    </row>
    <row r="170" spans="1:14" x14ac:dyDescent="0.25">
      <c r="A170" s="19">
        <v>20187</v>
      </c>
      <c r="B170" s="19" t="s">
        <v>69</v>
      </c>
      <c r="C170" s="19" t="s">
        <v>33</v>
      </c>
      <c r="D170" s="19" t="s">
        <v>114</v>
      </c>
      <c r="E170" s="20">
        <v>43910</v>
      </c>
      <c r="F170" s="7" t="str">
        <f>IF(E170&lt;&gt;"",IF(AND(E170&gt;=VLOOKUP(E170,Semanas!$A$1:$C$33,1),E170&lt;=VLOOKUP(E170,Semanas!$A$1:$C$33,2)),VLOOKUP(E170,Semanas!$A$1:$C$33,3),""),"")</f>
        <v>Semana 12</v>
      </c>
      <c r="G170" s="7" t="str">
        <f>IF(F170&lt;&gt;"",_xlfn.IFNA(VLOOKUP(A170&amp;"Semana "&amp;VALUE(RIGHT(F170,2)-3),T_Cruzada!$A$2:$F$1453,4,FALSE),""),"")</f>
        <v/>
      </c>
      <c r="H170" t="str">
        <f>IF(F170&lt;&gt;"",_xlfn.IFNA(VLOOKUP(A170&amp;"Semana "&amp;VALUE(RIGHT(F170,2)-2),T_Cruzada!$A$2:$F$1453,4,FALSE),""),"")</f>
        <v/>
      </c>
      <c r="I170" s="7" t="str">
        <f>IF(F170&lt;&gt;"",_xlfn.IFNA(VLOOKUP(A170&amp;"Semana "&amp;VALUE(RIGHT(F170,2)-1),T_Cruzada!$A$2:$F$1453,4,FALSE),""),"")</f>
        <v/>
      </c>
      <c r="J170" s="7" t="str">
        <f>IF(F170&lt;&gt;"",_xlfn.IFNA(VLOOKUP(A170&amp;F170,T_Cruzada!$A$2:$F$1453,4,FALSE),""),"")</f>
        <v/>
      </c>
      <c r="K170" s="7" t="str">
        <f>_xlfn.IFNA(VLOOKUP(A170&amp;F170,T_Cruzada!$A$2:$F$1453,5,FALSE),"")</f>
        <v/>
      </c>
      <c r="L170" s="7" t="str">
        <f>IF(F170&lt;&gt;"",_xlfn.IFNA(VLOOKUP(A170&amp;"Semana "&amp;VALUE(RIGHT(F170,2)+1),T_Cruzada!$A$2:$F$1453,4,FALSE),""),"")</f>
        <v/>
      </c>
      <c r="M170" t="str">
        <f>IF(F170&lt;&gt;"",_xlfn.IFNA(VLOOKUP(A170&amp;"Semana "&amp;VALUE(RIGHT(F170,2)+2),T_Cruzada!$A$2:$F$1453,4,FALSE),""),"")</f>
        <v/>
      </c>
      <c r="N170" t="str">
        <f>IF(F170&lt;&gt;"",_xlfn.IFNA(VLOOKUP(A170&amp;"Semana "&amp;VALUE(RIGHT(F170,2)+3),T_Cruzada!$A$2:$F$1453,4,FALSE),""),"")</f>
        <v/>
      </c>
    </row>
    <row r="171" spans="1:14" x14ac:dyDescent="0.25">
      <c r="A171">
        <v>20187</v>
      </c>
      <c r="B171" t="s">
        <v>69</v>
      </c>
      <c r="C171" t="s">
        <v>34</v>
      </c>
      <c r="D171" t="s">
        <v>117</v>
      </c>
      <c r="E171" s="1"/>
      <c r="F171" s="7" t="str">
        <f>IF(E171&lt;&gt;"",IF(AND(E171&gt;=VLOOKUP(E171,Semanas!$A$1:$C$33,1),E171&lt;=VLOOKUP(E171,Semanas!$A$1:$C$33,2)),VLOOKUP(E171,Semanas!$A$1:$C$33,3),""),"")</f>
        <v/>
      </c>
      <c r="G171" s="7" t="str">
        <f>IF(F171&lt;&gt;"",_xlfn.IFNA(VLOOKUP(A171&amp;"Semana "&amp;VALUE(RIGHT(F171,2)-3),T_Cruzada!$A$2:$F$1453,4,FALSE),""),"")</f>
        <v/>
      </c>
      <c r="H171" t="str">
        <f>IF(F171&lt;&gt;"",_xlfn.IFNA(VLOOKUP(A171&amp;"Semana "&amp;VALUE(RIGHT(F171,2)-2),T_Cruzada!$A$2:$F$1453,4,FALSE),""),"")</f>
        <v/>
      </c>
      <c r="I171" s="7" t="str">
        <f>IF(F171&lt;&gt;"",_xlfn.IFNA(VLOOKUP(A171&amp;"Semana "&amp;VALUE(RIGHT(F171,2)-1),T_Cruzada!$A$2:$F$1453,4,FALSE),""),"")</f>
        <v/>
      </c>
      <c r="J171" s="7" t="str">
        <f>IF(F171&lt;&gt;"",_xlfn.IFNA(VLOOKUP(A171&amp;F171,T_Cruzada!$A$2:$F$1453,4,FALSE),""),"")</f>
        <v/>
      </c>
      <c r="K171" s="7" t="str">
        <f>_xlfn.IFNA(VLOOKUP(A171&amp;F171,T_Cruzada!$A$2:$F$1453,5,FALSE),"")</f>
        <v/>
      </c>
      <c r="L171" s="7" t="str">
        <f>IF(F171&lt;&gt;"",_xlfn.IFNA(VLOOKUP(A171&amp;"Semana "&amp;VALUE(RIGHT(F171,2)+1),T_Cruzada!$A$2:$F$1453,4,FALSE),""),"")</f>
        <v/>
      </c>
      <c r="M171" t="str">
        <f>IF(F171&lt;&gt;"",_xlfn.IFNA(VLOOKUP(A171&amp;"Semana "&amp;VALUE(RIGHT(F171,2)+2),T_Cruzada!$A$2:$F$1453,4,FALSE),""),"")</f>
        <v/>
      </c>
      <c r="N171" t="str">
        <f>IF(F171&lt;&gt;"",_xlfn.IFNA(VLOOKUP(A171&amp;"Semana "&amp;VALUE(RIGHT(F171,2)+3),T_Cruzada!$A$2:$F$1453,4,FALSE),""),"")</f>
        <v/>
      </c>
    </row>
    <row r="172" spans="1:14" x14ac:dyDescent="0.25">
      <c r="A172" s="19">
        <v>20187</v>
      </c>
      <c r="B172" s="19" t="s">
        <v>69</v>
      </c>
      <c r="C172" s="19" t="s">
        <v>118</v>
      </c>
      <c r="D172" s="19" t="s">
        <v>117</v>
      </c>
      <c r="E172" s="20"/>
      <c r="F172" s="7" t="str">
        <f>IF(E172&lt;&gt;"",IF(AND(E172&gt;=VLOOKUP(E172,Semanas!$A$1:$C$33,1),E172&lt;=VLOOKUP(E172,Semanas!$A$1:$C$33,2)),VLOOKUP(E172,Semanas!$A$1:$C$33,3),""),"")</f>
        <v/>
      </c>
      <c r="G172" s="7" t="str">
        <f>IF(F172&lt;&gt;"",_xlfn.IFNA(VLOOKUP(A172&amp;"Semana "&amp;VALUE(RIGHT(F172,2)-3),T_Cruzada!$A$2:$F$1453,4,FALSE),""),"")</f>
        <v/>
      </c>
      <c r="H172" t="str">
        <f>IF(F172&lt;&gt;"",_xlfn.IFNA(VLOOKUP(A172&amp;"Semana "&amp;VALUE(RIGHT(F172,2)-2),T_Cruzada!$A$2:$F$1453,4,FALSE),""),"")</f>
        <v/>
      </c>
      <c r="I172" s="7" t="str">
        <f>IF(F172&lt;&gt;"",_xlfn.IFNA(VLOOKUP(A172&amp;"Semana "&amp;VALUE(RIGHT(F172,2)-1),T_Cruzada!$A$2:$F$1453,4,FALSE),""),"")</f>
        <v/>
      </c>
      <c r="J172" s="7" t="str">
        <f>IF(F172&lt;&gt;"",_xlfn.IFNA(VLOOKUP(A172&amp;F172,T_Cruzada!$A$2:$F$1453,4,FALSE),""),"")</f>
        <v/>
      </c>
      <c r="K172" s="7" t="str">
        <f>_xlfn.IFNA(VLOOKUP(A172&amp;F172,T_Cruzada!$A$2:$F$1453,5,FALSE),"")</f>
        <v/>
      </c>
      <c r="L172" s="7" t="str">
        <f>IF(F172&lt;&gt;"",_xlfn.IFNA(VLOOKUP(A172&amp;"Semana "&amp;VALUE(RIGHT(F172,2)+1),T_Cruzada!$A$2:$F$1453,4,FALSE),""),"")</f>
        <v/>
      </c>
      <c r="M172" t="str">
        <f>IF(F172&lt;&gt;"",_xlfn.IFNA(VLOOKUP(A172&amp;"Semana "&amp;VALUE(RIGHT(F172,2)+2),T_Cruzada!$A$2:$F$1453,4,FALSE),""),"")</f>
        <v/>
      </c>
      <c r="N172" t="str">
        <f>IF(F172&lt;&gt;"",_xlfn.IFNA(VLOOKUP(A172&amp;"Semana "&amp;VALUE(RIGHT(F172,2)+3),T_Cruzada!$A$2:$F$1453,4,FALSE),""),"")</f>
        <v/>
      </c>
    </row>
    <row r="173" spans="1:14" x14ac:dyDescent="0.25">
      <c r="A173">
        <v>20187</v>
      </c>
      <c r="B173" t="s">
        <v>69</v>
      </c>
      <c r="C173" t="s">
        <v>119</v>
      </c>
      <c r="D173" t="s">
        <v>117</v>
      </c>
      <c r="E173" s="1"/>
      <c r="F173" s="7" t="str">
        <f>IF(E173&lt;&gt;"",IF(AND(E173&gt;=VLOOKUP(E173,Semanas!$A$1:$C$33,1),E173&lt;=VLOOKUP(E173,Semanas!$A$1:$C$33,2)),VLOOKUP(E173,Semanas!$A$1:$C$33,3),""),"")</f>
        <v/>
      </c>
      <c r="G173" s="7" t="str">
        <f>IF(F173&lt;&gt;"",_xlfn.IFNA(VLOOKUP(A173&amp;"Semana "&amp;VALUE(RIGHT(F173,2)-3),T_Cruzada!$A$2:$F$1453,4,FALSE),""),"")</f>
        <v/>
      </c>
      <c r="H173" t="str">
        <f>IF(F173&lt;&gt;"",_xlfn.IFNA(VLOOKUP(A173&amp;"Semana "&amp;VALUE(RIGHT(F173,2)-2),T_Cruzada!$A$2:$F$1453,4,FALSE),""),"")</f>
        <v/>
      </c>
      <c r="I173" s="7" t="str">
        <f>IF(F173&lt;&gt;"",_xlfn.IFNA(VLOOKUP(A173&amp;"Semana "&amp;VALUE(RIGHT(F173,2)-1),T_Cruzada!$A$2:$F$1453,4,FALSE),""),"")</f>
        <v/>
      </c>
      <c r="J173" s="7" t="str">
        <f>IF(F173&lt;&gt;"",_xlfn.IFNA(VLOOKUP(A173&amp;F173,T_Cruzada!$A$2:$F$1453,4,FALSE),""),"")</f>
        <v/>
      </c>
      <c r="K173" s="7" t="str">
        <f>_xlfn.IFNA(VLOOKUP(A173&amp;F173,T_Cruzada!$A$2:$F$1453,5,FALSE),"")</f>
        <v/>
      </c>
      <c r="L173" s="7" t="str">
        <f>IF(F173&lt;&gt;"",_xlfn.IFNA(VLOOKUP(A173&amp;"Semana "&amp;VALUE(RIGHT(F173,2)+1),T_Cruzada!$A$2:$F$1453,4,FALSE),""),"")</f>
        <v/>
      </c>
      <c r="M173" t="str">
        <f>IF(F173&lt;&gt;"",_xlfn.IFNA(VLOOKUP(A173&amp;"Semana "&amp;VALUE(RIGHT(F173,2)+2),T_Cruzada!$A$2:$F$1453,4,FALSE),""),"")</f>
        <v/>
      </c>
      <c r="N173" t="str">
        <f>IF(F173&lt;&gt;"",_xlfn.IFNA(VLOOKUP(A173&amp;"Semana "&amp;VALUE(RIGHT(F173,2)+3),T_Cruzada!$A$2:$F$1453,4,FALSE),""),"")</f>
        <v/>
      </c>
    </row>
    <row r="174" spans="1:14" x14ac:dyDescent="0.25">
      <c r="A174" s="19">
        <v>20187</v>
      </c>
      <c r="B174" s="19" t="s">
        <v>69</v>
      </c>
      <c r="C174" s="19" t="s">
        <v>120</v>
      </c>
      <c r="D174" s="19" t="s">
        <v>117</v>
      </c>
      <c r="E174" s="20"/>
      <c r="F174" s="7" t="str">
        <f>IF(E174&lt;&gt;"",IF(AND(E174&gt;=VLOOKUP(E174,Semanas!$A$1:$C$33,1),E174&lt;=VLOOKUP(E174,Semanas!$A$1:$C$33,2)),VLOOKUP(E174,Semanas!$A$1:$C$33,3),""),"")</f>
        <v/>
      </c>
      <c r="G174" s="7" t="str">
        <f>IF(F174&lt;&gt;"",_xlfn.IFNA(VLOOKUP(A174&amp;"Semana "&amp;VALUE(RIGHT(F174,2)-3),T_Cruzada!$A$2:$F$1453,4,FALSE),""),"")</f>
        <v/>
      </c>
      <c r="H174" t="str">
        <f>IF(F174&lt;&gt;"",_xlfn.IFNA(VLOOKUP(A174&amp;"Semana "&amp;VALUE(RIGHT(F174,2)-2),T_Cruzada!$A$2:$F$1453,4,FALSE),""),"")</f>
        <v/>
      </c>
      <c r="I174" s="7" t="str">
        <f>IF(F174&lt;&gt;"",_xlfn.IFNA(VLOOKUP(A174&amp;"Semana "&amp;VALUE(RIGHT(F174,2)-1),T_Cruzada!$A$2:$F$1453,4,FALSE),""),"")</f>
        <v/>
      </c>
      <c r="J174" s="7" t="str">
        <f>IF(F174&lt;&gt;"",_xlfn.IFNA(VLOOKUP(A174&amp;F174,T_Cruzada!$A$2:$F$1453,4,FALSE),""),"")</f>
        <v/>
      </c>
      <c r="K174" s="7" t="str">
        <f>_xlfn.IFNA(VLOOKUP(A174&amp;F174,T_Cruzada!$A$2:$F$1453,5,FALSE),"")</f>
        <v/>
      </c>
      <c r="L174" s="7" t="str">
        <f>IF(F174&lt;&gt;"",_xlfn.IFNA(VLOOKUP(A174&amp;"Semana "&amp;VALUE(RIGHT(F174,2)+1),T_Cruzada!$A$2:$F$1453,4,FALSE),""),"")</f>
        <v/>
      </c>
      <c r="M174" t="str">
        <f>IF(F174&lt;&gt;"",_xlfn.IFNA(VLOOKUP(A174&amp;"Semana "&amp;VALUE(RIGHT(F174,2)+2),T_Cruzada!$A$2:$F$1453,4,FALSE),""),"")</f>
        <v/>
      </c>
      <c r="N174" t="str">
        <f>IF(F174&lt;&gt;"",_xlfn.IFNA(VLOOKUP(A174&amp;"Semana "&amp;VALUE(RIGHT(F174,2)+3),T_Cruzada!$A$2:$F$1453,4,FALSE),""),"")</f>
        <v/>
      </c>
    </row>
    <row r="175" spans="1:14" x14ac:dyDescent="0.25">
      <c r="A175">
        <v>20187</v>
      </c>
      <c r="B175" t="s">
        <v>69</v>
      </c>
      <c r="C175" t="s">
        <v>191</v>
      </c>
      <c r="D175" t="s">
        <v>117</v>
      </c>
      <c r="E175" s="1"/>
      <c r="F175" s="7" t="str">
        <f>IF(E175&lt;&gt;"",IF(AND(E175&gt;=VLOOKUP(E175,Semanas!$A$1:$C$33,1),E175&lt;=VLOOKUP(E175,Semanas!$A$1:$C$33,2)),VLOOKUP(E175,Semanas!$A$1:$C$33,3),""),"")</f>
        <v/>
      </c>
      <c r="G175" s="7" t="str">
        <f>IF(F175&lt;&gt;"",_xlfn.IFNA(VLOOKUP(A175&amp;"Semana "&amp;VALUE(RIGHT(F175,2)-3),T_Cruzada!$A$2:$F$1453,4,FALSE),""),"")</f>
        <v/>
      </c>
      <c r="H175" t="str">
        <f>IF(F175&lt;&gt;"",_xlfn.IFNA(VLOOKUP(A175&amp;"Semana "&amp;VALUE(RIGHT(F175,2)-2),T_Cruzada!$A$2:$F$1453,4,FALSE),""),"")</f>
        <v/>
      </c>
      <c r="I175" s="7" t="str">
        <f>IF(F175&lt;&gt;"",_xlfn.IFNA(VLOOKUP(A175&amp;"Semana "&amp;VALUE(RIGHT(F175,2)-1),T_Cruzada!$A$2:$F$1453,4,FALSE),""),"")</f>
        <v/>
      </c>
      <c r="J175" s="7" t="str">
        <f>IF(F175&lt;&gt;"",_xlfn.IFNA(VLOOKUP(A175&amp;F175,T_Cruzada!$A$2:$F$1453,4,FALSE),""),"")</f>
        <v/>
      </c>
      <c r="K175" s="7" t="str">
        <f>_xlfn.IFNA(VLOOKUP(A175&amp;F175,T_Cruzada!$A$2:$F$1453,5,FALSE),"")</f>
        <v/>
      </c>
      <c r="L175" s="7" t="str">
        <f>IF(F175&lt;&gt;"",_xlfn.IFNA(VLOOKUP(A175&amp;"Semana "&amp;VALUE(RIGHT(F175,2)+1),T_Cruzada!$A$2:$F$1453,4,FALSE),""),"")</f>
        <v/>
      </c>
      <c r="M175" t="str">
        <f>IF(F175&lt;&gt;"",_xlfn.IFNA(VLOOKUP(A175&amp;"Semana "&amp;VALUE(RIGHT(F175,2)+2),T_Cruzada!$A$2:$F$1453,4,FALSE),""),"")</f>
        <v/>
      </c>
      <c r="N175" t="str">
        <f>IF(F175&lt;&gt;"",_xlfn.IFNA(VLOOKUP(A175&amp;"Semana "&amp;VALUE(RIGHT(F175,2)+3),T_Cruzada!$A$2:$F$1453,4,FALSE),""),"")</f>
        <v/>
      </c>
    </row>
    <row r="176" spans="1:14" x14ac:dyDescent="0.25">
      <c r="A176" s="19">
        <v>20187</v>
      </c>
      <c r="B176" s="19" t="s">
        <v>69</v>
      </c>
      <c r="C176" s="19" t="s">
        <v>122</v>
      </c>
      <c r="D176" s="19" t="s">
        <v>116</v>
      </c>
      <c r="E176" s="20"/>
      <c r="F176" s="7" t="str">
        <f>IF(E176&lt;&gt;"",IF(AND(E176&gt;=VLOOKUP(E176,Semanas!$A$1:$C$33,1),E176&lt;=VLOOKUP(E176,Semanas!$A$1:$C$33,2)),VLOOKUP(E176,Semanas!$A$1:$C$33,3),""),"")</f>
        <v/>
      </c>
      <c r="G176" s="7" t="str">
        <f>IF(F176&lt;&gt;"",_xlfn.IFNA(VLOOKUP(A176&amp;"Semana "&amp;VALUE(RIGHT(F176,2)-3),T_Cruzada!$A$2:$F$1453,4,FALSE),""),"")</f>
        <v/>
      </c>
      <c r="H176" t="str">
        <f>IF(F176&lt;&gt;"",_xlfn.IFNA(VLOOKUP(A176&amp;"Semana "&amp;VALUE(RIGHT(F176,2)-2),T_Cruzada!$A$2:$F$1453,4,FALSE),""),"")</f>
        <v/>
      </c>
      <c r="I176" s="7" t="str">
        <f>IF(F176&lt;&gt;"",_xlfn.IFNA(VLOOKUP(A176&amp;"Semana "&amp;VALUE(RIGHT(F176,2)-1),T_Cruzada!$A$2:$F$1453,4,FALSE),""),"")</f>
        <v/>
      </c>
      <c r="J176" s="7" t="str">
        <f>IF(F176&lt;&gt;"",_xlfn.IFNA(VLOOKUP(A176&amp;F176,T_Cruzada!$A$2:$F$1453,4,FALSE),""),"")</f>
        <v/>
      </c>
      <c r="K176" s="7" t="str">
        <f>_xlfn.IFNA(VLOOKUP(A176&amp;F176,T_Cruzada!$A$2:$F$1453,5,FALSE),"")</f>
        <v/>
      </c>
      <c r="L176" s="7" t="str">
        <f>IF(F176&lt;&gt;"",_xlfn.IFNA(VLOOKUP(A176&amp;"Semana "&amp;VALUE(RIGHT(F176,2)+1),T_Cruzada!$A$2:$F$1453,4,FALSE),""),"")</f>
        <v/>
      </c>
      <c r="M176" t="str">
        <f>IF(F176&lt;&gt;"",_xlfn.IFNA(VLOOKUP(A176&amp;"Semana "&amp;VALUE(RIGHT(F176,2)+2),T_Cruzada!$A$2:$F$1453,4,FALSE),""),"")</f>
        <v/>
      </c>
      <c r="N176" t="str">
        <f>IF(F176&lt;&gt;"",_xlfn.IFNA(VLOOKUP(A176&amp;"Semana "&amp;VALUE(RIGHT(F176,2)+3),T_Cruzada!$A$2:$F$1453,4,FALSE),""),"")</f>
        <v/>
      </c>
    </row>
    <row r="177" spans="1:14" x14ac:dyDescent="0.25">
      <c r="A177">
        <v>20187</v>
      </c>
      <c r="B177" t="s">
        <v>69</v>
      </c>
      <c r="C177" t="s">
        <v>123</v>
      </c>
      <c r="D177" t="s">
        <v>116</v>
      </c>
      <c r="E177" s="1"/>
      <c r="F177" s="7" t="str">
        <f>IF(E177&lt;&gt;"",IF(AND(E177&gt;=VLOOKUP(E177,Semanas!$A$1:$C$33,1),E177&lt;=VLOOKUP(E177,Semanas!$A$1:$C$33,2)),VLOOKUP(E177,Semanas!$A$1:$C$33,3),""),"")</f>
        <v/>
      </c>
      <c r="G177" s="7" t="str">
        <f>IF(F177&lt;&gt;"",_xlfn.IFNA(VLOOKUP(A177&amp;"Semana "&amp;VALUE(RIGHT(F177,2)-3),T_Cruzada!$A$2:$F$1453,4,FALSE),""),"")</f>
        <v/>
      </c>
      <c r="H177" t="str">
        <f>IF(F177&lt;&gt;"",_xlfn.IFNA(VLOOKUP(A177&amp;"Semana "&amp;VALUE(RIGHT(F177,2)-2),T_Cruzada!$A$2:$F$1453,4,FALSE),""),"")</f>
        <v/>
      </c>
      <c r="I177" s="7" t="str">
        <f>IF(F177&lt;&gt;"",_xlfn.IFNA(VLOOKUP(A177&amp;"Semana "&amp;VALUE(RIGHT(F177,2)-1),T_Cruzada!$A$2:$F$1453,4,FALSE),""),"")</f>
        <v/>
      </c>
      <c r="J177" s="7" t="str">
        <f>IF(F177&lt;&gt;"",_xlfn.IFNA(VLOOKUP(A177&amp;F177,T_Cruzada!$A$2:$F$1453,4,FALSE),""),"")</f>
        <v/>
      </c>
      <c r="K177" s="7" t="str">
        <f>_xlfn.IFNA(VLOOKUP(A177&amp;F177,T_Cruzada!$A$2:$F$1453,5,FALSE),"")</f>
        <v/>
      </c>
      <c r="L177" s="7" t="str">
        <f>IF(F177&lt;&gt;"",_xlfn.IFNA(VLOOKUP(A177&amp;"Semana "&amp;VALUE(RIGHT(F177,2)+1),T_Cruzada!$A$2:$F$1453,4,FALSE),""),"")</f>
        <v/>
      </c>
      <c r="M177" t="str">
        <f>IF(F177&lt;&gt;"",_xlfn.IFNA(VLOOKUP(A177&amp;"Semana "&amp;VALUE(RIGHT(F177,2)+2),T_Cruzada!$A$2:$F$1453,4,FALSE),""),"")</f>
        <v/>
      </c>
      <c r="N177" t="str">
        <f>IF(F177&lt;&gt;"",_xlfn.IFNA(VLOOKUP(A177&amp;"Semana "&amp;VALUE(RIGHT(F177,2)+3),T_Cruzada!$A$2:$F$1453,4,FALSE),""),"")</f>
        <v/>
      </c>
    </row>
    <row r="178" spans="1:14" x14ac:dyDescent="0.25">
      <c r="A178">
        <v>20206</v>
      </c>
      <c r="B178" t="s">
        <v>70</v>
      </c>
      <c r="C178" t="s">
        <v>30</v>
      </c>
      <c r="D178" t="s">
        <v>114</v>
      </c>
      <c r="E178" s="1">
        <v>43913</v>
      </c>
      <c r="F178" s="7" t="str">
        <f>IF(E178&lt;&gt;"",IF(AND(E178&gt;=VLOOKUP(E178,Semanas!$A$1:$C$33,1),E178&lt;=VLOOKUP(E178,Semanas!$A$1:$C$33,2)),VLOOKUP(E178,Semanas!$A$1:$C$33,3),""),"")</f>
        <v>Semana 13</v>
      </c>
      <c r="G178" s="7">
        <f>IF(F178&lt;&gt;"",_xlfn.IFNA(VLOOKUP(A178&amp;"Semana "&amp;VALUE(RIGHT(F178,2)-3),T_Cruzada!$A$2:$F$1453,4,FALSE),""),"")</f>
        <v>0</v>
      </c>
      <c r="H178">
        <f>IF(F178&lt;&gt;"",_xlfn.IFNA(VLOOKUP(A178&amp;"Semana "&amp;VALUE(RIGHT(F178,2)-2),T_Cruzada!$A$2:$F$1453,4,FALSE),""),"")</f>
        <v>0</v>
      </c>
      <c r="I178" s="7">
        <f>IF(F178&lt;&gt;"",_xlfn.IFNA(VLOOKUP(A178&amp;"Semana "&amp;VALUE(RIGHT(F178,2)-1),T_Cruzada!$A$2:$F$1453,4,FALSE),""),"")</f>
        <v>0</v>
      </c>
      <c r="J178" s="7">
        <f>IF(F178&lt;&gt;"",_xlfn.IFNA(VLOOKUP(A178&amp;F178,T_Cruzada!$A$2:$F$1453,4,FALSE),""),"")</f>
        <v>0</v>
      </c>
      <c r="K178" s="7">
        <f>_xlfn.IFNA(VLOOKUP(A178&amp;F178,T_Cruzada!$A$2:$F$1453,5,FALSE),"")</f>
        <v>0</v>
      </c>
      <c r="L178" s="7">
        <f>IF(F178&lt;&gt;"",_xlfn.IFNA(VLOOKUP(A178&amp;"Semana "&amp;VALUE(RIGHT(F178,2)+1),T_Cruzada!$A$2:$F$1453,4,FALSE),""),"")</f>
        <v>0</v>
      </c>
      <c r="M178">
        <f>IF(F178&lt;&gt;"",_xlfn.IFNA(VLOOKUP(A178&amp;"Semana "&amp;VALUE(RIGHT(F178,2)+2),T_Cruzada!$A$2:$F$1453,4,FALSE),""),"")</f>
        <v>0</v>
      </c>
      <c r="N178">
        <f>IF(F178&lt;&gt;"",_xlfn.IFNA(VLOOKUP(A178&amp;"Semana "&amp;VALUE(RIGHT(F178,2)+3),T_Cruzada!$A$2:$F$1453,4,FALSE),""),"")</f>
        <v>0</v>
      </c>
    </row>
    <row r="179" spans="1:14" x14ac:dyDescent="0.25">
      <c r="A179" s="19">
        <v>20206</v>
      </c>
      <c r="B179" s="19" t="s">
        <v>70</v>
      </c>
      <c r="C179" s="19" t="s">
        <v>31</v>
      </c>
      <c r="D179" s="19" t="s">
        <v>114</v>
      </c>
      <c r="E179" s="20">
        <v>43913</v>
      </c>
      <c r="F179" s="7" t="str">
        <f>IF(E179&lt;&gt;"",IF(AND(E179&gt;=VLOOKUP(E179,Semanas!$A$1:$C$33,1),E179&lt;=VLOOKUP(E179,Semanas!$A$1:$C$33,2)),VLOOKUP(E179,Semanas!$A$1:$C$33,3),""),"")</f>
        <v>Semana 13</v>
      </c>
      <c r="G179" s="7">
        <f>IF(F179&lt;&gt;"",_xlfn.IFNA(VLOOKUP(A179&amp;"Semana "&amp;VALUE(RIGHT(F179,2)-3),T_Cruzada!$A$2:$F$1453,4,FALSE),""),"")</f>
        <v>0</v>
      </c>
      <c r="H179">
        <f>IF(F179&lt;&gt;"",_xlfn.IFNA(VLOOKUP(A179&amp;"Semana "&amp;VALUE(RIGHT(F179,2)-2),T_Cruzada!$A$2:$F$1453,4,FALSE),""),"")</f>
        <v>0</v>
      </c>
      <c r="I179" s="7">
        <f>IF(F179&lt;&gt;"",_xlfn.IFNA(VLOOKUP(A179&amp;"Semana "&amp;VALUE(RIGHT(F179,2)-1),T_Cruzada!$A$2:$F$1453,4,FALSE),""),"")</f>
        <v>0</v>
      </c>
      <c r="J179" s="7">
        <f>IF(F179&lt;&gt;"",_xlfn.IFNA(VLOOKUP(A179&amp;F179,T_Cruzada!$A$2:$F$1453,4,FALSE),""),"")</f>
        <v>0</v>
      </c>
      <c r="K179" s="7">
        <f>_xlfn.IFNA(VLOOKUP(A179&amp;F179,T_Cruzada!$A$2:$F$1453,5,FALSE),"")</f>
        <v>0</v>
      </c>
      <c r="L179" s="7">
        <f>IF(F179&lt;&gt;"",_xlfn.IFNA(VLOOKUP(A179&amp;"Semana "&amp;VALUE(RIGHT(F179,2)+1),T_Cruzada!$A$2:$F$1453,4,FALSE),""),"")</f>
        <v>0</v>
      </c>
      <c r="M179">
        <f>IF(F179&lt;&gt;"",_xlfn.IFNA(VLOOKUP(A179&amp;"Semana "&amp;VALUE(RIGHT(F179,2)+2),T_Cruzada!$A$2:$F$1453,4,FALSE),""),"")</f>
        <v>0</v>
      </c>
      <c r="N179">
        <f>IF(F179&lt;&gt;"",_xlfn.IFNA(VLOOKUP(A179&amp;"Semana "&amp;VALUE(RIGHT(F179,2)+3),T_Cruzada!$A$2:$F$1453,4,FALSE),""),"")</f>
        <v>0</v>
      </c>
    </row>
    <row r="180" spans="1:14" x14ac:dyDescent="0.25">
      <c r="A180">
        <v>20206</v>
      </c>
      <c r="B180" t="s">
        <v>70</v>
      </c>
      <c r="C180" t="s">
        <v>115</v>
      </c>
      <c r="D180" t="s">
        <v>114</v>
      </c>
      <c r="E180" s="1">
        <v>43913</v>
      </c>
      <c r="F180" s="7" t="str">
        <f>IF(E180&lt;&gt;"",IF(AND(E180&gt;=VLOOKUP(E180,Semanas!$A$1:$C$33,1),E180&lt;=VLOOKUP(E180,Semanas!$A$1:$C$33,2)),VLOOKUP(E180,Semanas!$A$1:$C$33,3),""),"")</f>
        <v>Semana 13</v>
      </c>
      <c r="G180" s="7">
        <f>IF(F180&lt;&gt;"",_xlfn.IFNA(VLOOKUP(A180&amp;"Semana "&amp;VALUE(RIGHT(F180,2)-3),T_Cruzada!$A$2:$F$1453,4,FALSE),""),"")</f>
        <v>0</v>
      </c>
      <c r="H180">
        <f>IF(F180&lt;&gt;"",_xlfn.IFNA(VLOOKUP(A180&amp;"Semana "&amp;VALUE(RIGHT(F180,2)-2),T_Cruzada!$A$2:$F$1453,4,FALSE),""),"")</f>
        <v>0</v>
      </c>
      <c r="I180" s="7">
        <f>IF(F180&lt;&gt;"",_xlfn.IFNA(VLOOKUP(A180&amp;"Semana "&amp;VALUE(RIGHT(F180,2)-1),T_Cruzada!$A$2:$F$1453,4,FALSE),""),"")</f>
        <v>0</v>
      </c>
      <c r="J180" s="7">
        <f>IF(F180&lt;&gt;"",_xlfn.IFNA(VLOOKUP(A180&amp;F180,T_Cruzada!$A$2:$F$1453,4,FALSE),""),"")</f>
        <v>0</v>
      </c>
      <c r="K180" s="7">
        <f>_xlfn.IFNA(VLOOKUP(A180&amp;F180,T_Cruzada!$A$2:$F$1453,5,FALSE),"")</f>
        <v>0</v>
      </c>
      <c r="L180" s="7">
        <f>IF(F180&lt;&gt;"",_xlfn.IFNA(VLOOKUP(A180&amp;"Semana "&amp;VALUE(RIGHT(F180,2)+1),T_Cruzada!$A$2:$F$1453,4,FALSE),""),"")</f>
        <v>0</v>
      </c>
      <c r="M180">
        <f>IF(F180&lt;&gt;"",_xlfn.IFNA(VLOOKUP(A180&amp;"Semana "&amp;VALUE(RIGHT(F180,2)+2),T_Cruzada!$A$2:$F$1453,4,FALSE),""),"")</f>
        <v>0</v>
      </c>
      <c r="N180">
        <f>IF(F180&lt;&gt;"",_xlfn.IFNA(VLOOKUP(A180&amp;"Semana "&amp;VALUE(RIGHT(F180,2)+3),T_Cruzada!$A$2:$F$1453,4,FALSE),""),"")</f>
        <v>0</v>
      </c>
    </row>
    <row r="181" spans="1:14" x14ac:dyDescent="0.25">
      <c r="A181" s="19">
        <v>20206</v>
      </c>
      <c r="B181" s="19" t="s">
        <v>70</v>
      </c>
      <c r="C181" s="19" t="s">
        <v>33</v>
      </c>
      <c r="D181" s="19" t="s">
        <v>114</v>
      </c>
      <c r="E181" s="20">
        <v>43910</v>
      </c>
      <c r="F181" s="7" t="str">
        <f>IF(E181&lt;&gt;"",IF(AND(E181&gt;=VLOOKUP(E181,Semanas!$A$1:$C$33,1),E181&lt;=VLOOKUP(E181,Semanas!$A$1:$C$33,2)),VLOOKUP(E181,Semanas!$A$1:$C$33,3),""),"")</f>
        <v>Semana 12</v>
      </c>
      <c r="G181" s="7">
        <f>IF(F181&lt;&gt;"",_xlfn.IFNA(VLOOKUP(A181&amp;"Semana "&amp;VALUE(RIGHT(F181,2)-3),T_Cruzada!$A$2:$F$1453,4,FALSE),""),"")</f>
        <v>0</v>
      </c>
      <c r="H181">
        <f>IF(F181&lt;&gt;"",_xlfn.IFNA(VLOOKUP(A181&amp;"Semana "&amp;VALUE(RIGHT(F181,2)-2),T_Cruzada!$A$2:$F$1453,4,FALSE),""),"")</f>
        <v>0</v>
      </c>
      <c r="I181" s="7">
        <f>IF(F181&lt;&gt;"",_xlfn.IFNA(VLOOKUP(A181&amp;"Semana "&amp;VALUE(RIGHT(F181,2)-1),T_Cruzada!$A$2:$F$1453,4,FALSE),""),"")</f>
        <v>0</v>
      </c>
      <c r="J181" s="7">
        <f>IF(F181&lt;&gt;"",_xlfn.IFNA(VLOOKUP(A181&amp;F181,T_Cruzada!$A$2:$F$1453,4,FALSE),""),"")</f>
        <v>0</v>
      </c>
      <c r="K181" s="7">
        <f>_xlfn.IFNA(VLOOKUP(A181&amp;F181,T_Cruzada!$A$2:$F$1453,5,FALSE),"")</f>
        <v>0</v>
      </c>
      <c r="L181" s="7">
        <f>IF(F181&lt;&gt;"",_xlfn.IFNA(VLOOKUP(A181&amp;"Semana "&amp;VALUE(RIGHT(F181,2)+1),T_Cruzada!$A$2:$F$1453,4,FALSE),""),"")</f>
        <v>0</v>
      </c>
      <c r="M181">
        <f>IF(F181&lt;&gt;"",_xlfn.IFNA(VLOOKUP(A181&amp;"Semana "&amp;VALUE(RIGHT(F181,2)+2),T_Cruzada!$A$2:$F$1453,4,FALSE),""),"")</f>
        <v>0</v>
      </c>
      <c r="N181">
        <f>IF(F181&lt;&gt;"",_xlfn.IFNA(VLOOKUP(A181&amp;"Semana "&amp;VALUE(RIGHT(F181,2)+3),T_Cruzada!$A$2:$F$1453,4,FALSE),""),"")</f>
        <v>0</v>
      </c>
    </row>
    <row r="182" spans="1:14" x14ac:dyDescent="0.25">
      <c r="A182">
        <v>20206</v>
      </c>
      <c r="B182" t="s">
        <v>70</v>
      </c>
      <c r="C182" t="s">
        <v>34</v>
      </c>
      <c r="D182" t="s">
        <v>116</v>
      </c>
      <c r="E182" s="1"/>
      <c r="F182" s="7" t="str">
        <f>IF(E182&lt;&gt;"",IF(AND(E182&gt;=VLOOKUP(E182,Semanas!$A$1:$C$33,1),E182&lt;=VLOOKUP(E182,Semanas!$A$1:$C$33,2)),VLOOKUP(E182,Semanas!$A$1:$C$33,3),""),"")</f>
        <v/>
      </c>
      <c r="G182" s="7" t="str">
        <f>IF(F182&lt;&gt;"",_xlfn.IFNA(VLOOKUP(A182&amp;"Semana "&amp;VALUE(RIGHT(F182,2)-3),T_Cruzada!$A$2:$F$1453,4,FALSE),""),"")</f>
        <v/>
      </c>
      <c r="H182" t="str">
        <f>IF(F182&lt;&gt;"",_xlfn.IFNA(VLOOKUP(A182&amp;"Semana "&amp;VALUE(RIGHT(F182,2)-2),T_Cruzada!$A$2:$F$1453,4,FALSE),""),"")</f>
        <v/>
      </c>
      <c r="I182" s="7" t="str">
        <f>IF(F182&lt;&gt;"",_xlfn.IFNA(VLOOKUP(A182&amp;"Semana "&amp;VALUE(RIGHT(F182,2)-1),T_Cruzada!$A$2:$F$1453,4,FALSE),""),"")</f>
        <v/>
      </c>
      <c r="J182" s="7" t="str">
        <f>IF(F182&lt;&gt;"",_xlfn.IFNA(VLOOKUP(A182&amp;F182,T_Cruzada!$A$2:$F$1453,4,FALSE),""),"")</f>
        <v/>
      </c>
      <c r="K182" s="7" t="str">
        <f>_xlfn.IFNA(VLOOKUP(A182&amp;F182,T_Cruzada!$A$2:$F$1453,5,FALSE),"")</f>
        <v/>
      </c>
      <c r="L182" s="7" t="str">
        <f>IF(F182&lt;&gt;"",_xlfn.IFNA(VLOOKUP(A182&amp;"Semana "&amp;VALUE(RIGHT(F182,2)+1),T_Cruzada!$A$2:$F$1453,4,FALSE),""),"")</f>
        <v/>
      </c>
      <c r="M182" t="str">
        <f>IF(F182&lt;&gt;"",_xlfn.IFNA(VLOOKUP(A182&amp;"Semana "&amp;VALUE(RIGHT(F182,2)+2),T_Cruzada!$A$2:$F$1453,4,FALSE),""),"")</f>
        <v/>
      </c>
      <c r="N182" t="str">
        <f>IF(F182&lt;&gt;"",_xlfn.IFNA(VLOOKUP(A182&amp;"Semana "&amp;VALUE(RIGHT(F182,2)+3),T_Cruzada!$A$2:$F$1453,4,FALSE),""),"")</f>
        <v/>
      </c>
    </row>
    <row r="183" spans="1:14" x14ac:dyDescent="0.25">
      <c r="A183" s="19">
        <v>20206</v>
      </c>
      <c r="B183" s="19" t="s">
        <v>70</v>
      </c>
      <c r="C183" s="19" t="s">
        <v>118</v>
      </c>
      <c r="D183" s="19" t="s">
        <v>116</v>
      </c>
      <c r="E183" s="20"/>
      <c r="F183" s="7" t="str">
        <f>IF(E183&lt;&gt;"",IF(AND(E183&gt;=VLOOKUP(E183,Semanas!$A$1:$C$33,1),E183&lt;=VLOOKUP(E183,Semanas!$A$1:$C$33,2)),VLOOKUP(E183,Semanas!$A$1:$C$33,3),""),"")</f>
        <v/>
      </c>
      <c r="G183" s="7" t="str">
        <f>IF(F183&lt;&gt;"",_xlfn.IFNA(VLOOKUP(A183&amp;"Semana "&amp;VALUE(RIGHT(F183,2)-3),T_Cruzada!$A$2:$F$1453,4,FALSE),""),"")</f>
        <v/>
      </c>
      <c r="H183" t="str">
        <f>IF(F183&lt;&gt;"",_xlfn.IFNA(VLOOKUP(A183&amp;"Semana "&amp;VALUE(RIGHT(F183,2)-2),T_Cruzada!$A$2:$F$1453,4,FALSE),""),"")</f>
        <v/>
      </c>
      <c r="I183" s="7" t="str">
        <f>IF(F183&lt;&gt;"",_xlfn.IFNA(VLOOKUP(A183&amp;"Semana "&amp;VALUE(RIGHT(F183,2)-1),T_Cruzada!$A$2:$F$1453,4,FALSE),""),"")</f>
        <v/>
      </c>
      <c r="J183" s="7" t="str">
        <f>IF(F183&lt;&gt;"",_xlfn.IFNA(VLOOKUP(A183&amp;F183,T_Cruzada!$A$2:$F$1453,4,FALSE),""),"")</f>
        <v/>
      </c>
      <c r="K183" s="7" t="str">
        <f>_xlfn.IFNA(VLOOKUP(A183&amp;F183,T_Cruzada!$A$2:$F$1453,5,FALSE),"")</f>
        <v/>
      </c>
      <c r="L183" s="7" t="str">
        <f>IF(F183&lt;&gt;"",_xlfn.IFNA(VLOOKUP(A183&amp;"Semana "&amp;VALUE(RIGHT(F183,2)+1),T_Cruzada!$A$2:$F$1453,4,FALSE),""),"")</f>
        <v/>
      </c>
      <c r="M183" t="str">
        <f>IF(F183&lt;&gt;"",_xlfn.IFNA(VLOOKUP(A183&amp;"Semana "&amp;VALUE(RIGHT(F183,2)+2),T_Cruzada!$A$2:$F$1453,4,FALSE),""),"")</f>
        <v/>
      </c>
      <c r="N183" t="str">
        <f>IF(F183&lt;&gt;"",_xlfn.IFNA(VLOOKUP(A183&amp;"Semana "&amp;VALUE(RIGHT(F183,2)+3),T_Cruzada!$A$2:$F$1453,4,FALSE),""),"")</f>
        <v/>
      </c>
    </row>
    <row r="184" spans="1:14" x14ac:dyDescent="0.25">
      <c r="A184">
        <v>20206</v>
      </c>
      <c r="B184" t="s">
        <v>70</v>
      </c>
      <c r="C184" t="s">
        <v>119</v>
      </c>
      <c r="D184" t="s">
        <v>116</v>
      </c>
      <c r="E184" s="1"/>
      <c r="F184" s="7" t="str">
        <f>IF(E184&lt;&gt;"",IF(AND(E184&gt;=VLOOKUP(E184,Semanas!$A$1:$C$33,1),E184&lt;=VLOOKUP(E184,Semanas!$A$1:$C$33,2)),VLOOKUP(E184,Semanas!$A$1:$C$33,3),""),"")</f>
        <v/>
      </c>
      <c r="G184" s="7" t="str">
        <f>IF(F184&lt;&gt;"",_xlfn.IFNA(VLOOKUP(A184&amp;"Semana "&amp;VALUE(RIGHT(F184,2)-3),T_Cruzada!$A$2:$F$1453,4,FALSE),""),"")</f>
        <v/>
      </c>
      <c r="H184" t="str">
        <f>IF(F184&lt;&gt;"",_xlfn.IFNA(VLOOKUP(A184&amp;"Semana "&amp;VALUE(RIGHT(F184,2)-2),T_Cruzada!$A$2:$F$1453,4,FALSE),""),"")</f>
        <v/>
      </c>
      <c r="I184" s="7" t="str">
        <f>IF(F184&lt;&gt;"",_xlfn.IFNA(VLOOKUP(A184&amp;"Semana "&amp;VALUE(RIGHT(F184,2)-1),T_Cruzada!$A$2:$F$1453,4,FALSE),""),"")</f>
        <v/>
      </c>
      <c r="J184" s="7" t="str">
        <f>IF(F184&lt;&gt;"",_xlfn.IFNA(VLOOKUP(A184&amp;F184,T_Cruzada!$A$2:$F$1453,4,FALSE),""),"")</f>
        <v/>
      </c>
      <c r="K184" s="7" t="str">
        <f>_xlfn.IFNA(VLOOKUP(A184&amp;F184,T_Cruzada!$A$2:$F$1453,5,FALSE),"")</f>
        <v/>
      </c>
      <c r="L184" s="7" t="str">
        <f>IF(F184&lt;&gt;"",_xlfn.IFNA(VLOOKUP(A184&amp;"Semana "&amp;VALUE(RIGHT(F184,2)+1),T_Cruzada!$A$2:$F$1453,4,FALSE),""),"")</f>
        <v/>
      </c>
      <c r="M184" t="str">
        <f>IF(F184&lt;&gt;"",_xlfn.IFNA(VLOOKUP(A184&amp;"Semana "&amp;VALUE(RIGHT(F184,2)+2),T_Cruzada!$A$2:$F$1453,4,FALSE),""),"")</f>
        <v/>
      </c>
      <c r="N184" t="str">
        <f>IF(F184&lt;&gt;"",_xlfn.IFNA(VLOOKUP(A184&amp;"Semana "&amp;VALUE(RIGHT(F184,2)+3),T_Cruzada!$A$2:$F$1453,4,FALSE),""),"")</f>
        <v/>
      </c>
    </row>
    <row r="185" spans="1:14" x14ac:dyDescent="0.25">
      <c r="A185" s="19">
        <v>20206</v>
      </c>
      <c r="B185" s="19" t="s">
        <v>70</v>
      </c>
      <c r="C185" s="19" t="s">
        <v>120</v>
      </c>
      <c r="D185" s="19" t="s">
        <v>114</v>
      </c>
      <c r="E185" s="20"/>
      <c r="F185" s="7" t="str">
        <f>IF(E185&lt;&gt;"",IF(AND(E185&gt;=VLOOKUP(E185,Semanas!$A$1:$C$33,1),E185&lt;=VLOOKUP(E185,Semanas!$A$1:$C$33,2)),VLOOKUP(E185,Semanas!$A$1:$C$33,3),""),"")</f>
        <v/>
      </c>
      <c r="G185" s="7" t="str">
        <f>IF(F185&lt;&gt;"",_xlfn.IFNA(VLOOKUP(A185&amp;"Semana "&amp;VALUE(RIGHT(F185,2)-3),T_Cruzada!$A$2:$F$1453,4,FALSE),""),"")</f>
        <v/>
      </c>
      <c r="H185" t="str">
        <f>IF(F185&lt;&gt;"",_xlfn.IFNA(VLOOKUP(A185&amp;"Semana "&amp;VALUE(RIGHT(F185,2)-2),T_Cruzada!$A$2:$F$1453,4,FALSE),""),"")</f>
        <v/>
      </c>
      <c r="I185" s="7" t="str">
        <f>IF(F185&lt;&gt;"",_xlfn.IFNA(VLOOKUP(A185&amp;"Semana "&amp;VALUE(RIGHT(F185,2)-1),T_Cruzada!$A$2:$F$1453,4,FALSE),""),"")</f>
        <v/>
      </c>
      <c r="J185" s="7" t="str">
        <f>IF(F185&lt;&gt;"",_xlfn.IFNA(VLOOKUP(A185&amp;F185,T_Cruzada!$A$2:$F$1453,4,FALSE),""),"")</f>
        <v/>
      </c>
      <c r="K185" s="7" t="str">
        <f>_xlfn.IFNA(VLOOKUP(A185&amp;F185,T_Cruzada!$A$2:$F$1453,5,FALSE),"")</f>
        <v/>
      </c>
      <c r="L185" s="7" t="str">
        <f>IF(F185&lt;&gt;"",_xlfn.IFNA(VLOOKUP(A185&amp;"Semana "&amp;VALUE(RIGHT(F185,2)+1),T_Cruzada!$A$2:$F$1453,4,FALSE),""),"")</f>
        <v/>
      </c>
      <c r="M185" t="str">
        <f>IF(F185&lt;&gt;"",_xlfn.IFNA(VLOOKUP(A185&amp;"Semana "&amp;VALUE(RIGHT(F185,2)+2),T_Cruzada!$A$2:$F$1453,4,FALSE),""),"")</f>
        <v/>
      </c>
      <c r="N185" t="str">
        <f>IF(F185&lt;&gt;"",_xlfn.IFNA(VLOOKUP(A185&amp;"Semana "&amp;VALUE(RIGHT(F185,2)+3),T_Cruzada!$A$2:$F$1453,4,FALSE),""),"")</f>
        <v/>
      </c>
    </row>
    <row r="186" spans="1:14" x14ac:dyDescent="0.25">
      <c r="A186">
        <v>20206</v>
      </c>
      <c r="B186" t="s">
        <v>70</v>
      </c>
      <c r="C186" t="s">
        <v>191</v>
      </c>
      <c r="D186" t="s">
        <v>116</v>
      </c>
      <c r="E186" s="1"/>
      <c r="F186" s="7" t="str">
        <f>IF(E186&lt;&gt;"",IF(AND(E186&gt;=VLOOKUP(E186,Semanas!$A$1:$C$33,1),E186&lt;=VLOOKUP(E186,Semanas!$A$1:$C$33,2)),VLOOKUP(E186,Semanas!$A$1:$C$33,3),""),"")</f>
        <v/>
      </c>
      <c r="G186" s="7" t="str">
        <f>IF(F186&lt;&gt;"",_xlfn.IFNA(VLOOKUP(A186&amp;"Semana "&amp;VALUE(RIGHT(F186,2)-3),T_Cruzada!$A$2:$F$1453,4,FALSE),""),"")</f>
        <v/>
      </c>
      <c r="H186" t="str">
        <f>IF(F186&lt;&gt;"",_xlfn.IFNA(VLOOKUP(A186&amp;"Semana "&amp;VALUE(RIGHT(F186,2)-2),T_Cruzada!$A$2:$F$1453,4,FALSE),""),"")</f>
        <v/>
      </c>
      <c r="I186" s="7" t="str">
        <f>IF(F186&lt;&gt;"",_xlfn.IFNA(VLOOKUP(A186&amp;"Semana "&amp;VALUE(RIGHT(F186,2)-1),T_Cruzada!$A$2:$F$1453,4,FALSE),""),"")</f>
        <v/>
      </c>
      <c r="J186" s="7" t="str">
        <f>IF(F186&lt;&gt;"",_xlfn.IFNA(VLOOKUP(A186&amp;F186,T_Cruzada!$A$2:$F$1453,4,FALSE),""),"")</f>
        <v/>
      </c>
      <c r="K186" s="7" t="str">
        <f>_xlfn.IFNA(VLOOKUP(A186&amp;F186,T_Cruzada!$A$2:$F$1453,5,FALSE),"")</f>
        <v/>
      </c>
      <c r="L186" s="7" t="str">
        <f>IF(F186&lt;&gt;"",_xlfn.IFNA(VLOOKUP(A186&amp;"Semana "&amp;VALUE(RIGHT(F186,2)+1),T_Cruzada!$A$2:$F$1453,4,FALSE),""),"")</f>
        <v/>
      </c>
      <c r="M186" t="str">
        <f>IF(F186&lt;&gt;"",_xlfn.IFNA(VLOOKUP(A186&amp;"Semana "&amp;VALUE(RIGHT(F186,2)+2),T_Cruzada!$A$2:$F$1453,4,FALSE),""),"")</f>
        <v/>
      </c>
      <c r="N186" t="str">
        <f>IF(F186&lt;&gt;"",_xlfn.IFNA(VLOOKUP(A186&amp;"Semana "&amp;VALUE(RIGHT(F186,2)+3),T_Cruzada!$A$2:$F$1453,4,FALSE),""),"")</f>
        <v/>
      </c>
    </row>
    <row r="187" spans="1:14" x14ac:dyDescent="0.25">
      <c r="A187" s="19">
        <v>20206</v>
      </c>
      <c r="B187" s="19" t="s">
        <v>70</v>
      </c>
      <c r="C187" s="19" t="s">
        <v>122</v>
      </c>
      <c r="D187" s="19" t="s">
        <v>116</v>
      </c>
      <c r="E187" s="20"/>
      <c r="F187" s="7" t="str">
        <f>IF(E187&lt;&gt;"",IF(AND(E187&gt;=VLOOKUP(E187,Semanas!$A$1:$C$33,1),E187&lt;=VLOOKUP(E187,Semanas!$A$1:$C$33,2)),VLOOKUP(E187,Semanas!$A$1:$C$33,3),""),"")</f>
        <v/>
      </c>
      <c r="G187" s="7" t="str">
        <f>IF(F187&lt;&gt;"",_xlfn.IFNA(VLOOKUP(A187&amp;"Semana "&amp;VALUE(RIGHT(F187,2)-3),T_Cruzada!$A$2:$F$1453,4,FALSE),""),"")</f>
        <v/>
      </c>
      <c r="H187" t="str">
        <f>IF(F187&lt;&gt;"",_xlfn.IFNA(VLOOKUP(A187&amp;"Semana "&amp;VALUE(RIGHT(F187,2)-2),T_Cruzada!$A$2:$F$1453,4,FALSE),""),"")</f>
        <v/>
      </c>
      <c r="I187" s="7" t="str">
        <f>IF(F187&lt;&gt;"",_xlfn.IFNA(VLOOKUP(A187&amp;"Semana "&amp;VALUE(RIGHT(F187,2)-1),T_Cruzada!$A$2:$F$1453,4,FALSE),""),"")</f>
        <v/>
      </c>
      <c r="J187" s="7" t="str">
        <f>IF(F187&lt;&gt;"",_xlfn.IFNA(VLOOKUP(A187&amp;F187,T_Cruzada!$A$2:$F$1453,4,FALSE),""),"")</f>
        <v/>
      </c>
      <c r="K187" s="7" t="str">
        <f>_xlfn.IFNA(VLOOKUP(A187&amp;F187,T_Cruzada!$A$2:$F$1453,5,FALSE),"")</f>
        <v/>
      </c>
      <c r="L187" s="7" t="str">
        <f>IF(F187&lt;&gt;"",_xlfn.IFNA(VLOOKUP(A187&amp;"Semana "&amp;VALUE(RIGHT(F187,2)+1),T_Cruzada!$A$2:$F$1453,4,FALSE),""),"")</f>
        <v/>
      </c>
      <c r="M187" t="str">
        <f>IF(F187&lt;&gt;"",_xlfn.IFNA(VLOOKUP(A187&amp;"Semana "&amp;VALUE(RIGHT(F187,2)+2),T_Cruzada!$A$2:$F$1453,4,FALSE),""),"")</f>
        <v/>
      </c>
      <c r="N187" t="str">
        <f>IF(F187&lt;&gt;"",_xlfn.IFNA(VLOOKUP(A187&amp;"Semana "&amp;VALUE(RIGHT(F187,2)+3),T_Cruzada!$A$2:$F$1453,4,FALSE),""),"")</f>
        <v/>
      </c>
    </row>
    <row r="188" spans="1:14" x14ac:dyDescent="0.25">
      <c r="A188">
        <v>20206</v>
      </c>
      <c r="B188" t="s">
        <v>70</v>
      </c>
      <c r="C188" t="s">
        <v>123</v>
      </c>
      <c r="D188" t="s">
        <v>116</v>
      </c>
      <c r="E188" s="1"/>
      <c r="F188" s="7" t="str">
        <f>IF(E188&lt;&gt;"",IF(AND(E188&gt;=VLOOKUP(E188,Semanas!$A$1:$C$33,1),E188&lt;=VLOOKUP(E188,Semanas!$A$1:$C$33,2)),VLOOKUP(E188,Semanas!$A$1:$C$33,3),""),"")</f>
        <v/>
      </c>
      <c r="G188" s="7" t="str">
        <f>IF(F188&lt;&gt;"",_xlfn.IFNA(VLOOKUP(A188&amp;"Semana "&amp;VALUE(RIGHT(F188,2)-3),T_Cruzada!$A$2:$F$1453,4,FALSE),""),"")</f>
        <v/>
      </c>
      <c r="H188" t="str">
        <f>IF(F188&lt;&gt;"",_xlfn.IFNA(VLOOKUP(A188&amp;"Semana "&amp;VALUE(RIGHT(F188,2)-2),T_Cruzada!$A$2:$F$1453,4,FALSE),""),"")</f>
        <v/>
      </c>
      <c r="I188" s="7" t="str">
        <f>IF(F188&lt;&gt;"",_xlfn.IFNA(VLOOKUP(A188&amp;"Semana "&amp;VALUE(RIGHT(F188,2)-1),T_Cruzada!$A$2:$F$1453,4,FALSE),""),"")</f>
        <v/>
      </c>
      <c r="J188" s="7" t="str">
        <f>IF(F188&lt;&gt;"",_xlfn.IFNA(VLOOKUP(A188&amp;F188,T_Cruzada!$A$2:$F$1453,4,FALSE),""),"")</f>
        <v/>
      </c>
      <c r="K188" s="7" t="str">
        <f>_xlfn.IFNA(VLOOKUP(A188&amp;F188,T_Cruzada!$A$2:$F$1453,5,FALSE),"")</f>
        <v/>
      </c>
      <c r="L188" s="7" t="str">
        <f>IF(F188&lt;&gt;"",_xlfn.IFNA(VLOOKUP(A188&amp;"Semana "&amp;VALUE(RIGHT(F188,2)+1),T_Cruzada!$A$2:$F$1453,4,FALSE),""),"")</f>
        <v/>
      </c>
      <c r="M188" t="str">
        <f>IF(F188&lt;&gt;"",_xlfn.IFNA(VLOOKUP(A188&amp;"Semana "&amp;VALUE(RIGHT(F188,2)+2),T_Cruzada!$A$2:$F$1453,4,FALSE),""),"")</f>
        <v/>
      </c>
      <c r="N188" t="str">
        <f>IF(F188&lt;&gt;"",_xlfn.IFNA(VLOOKUP(A188&amp;"Semana "&amp;VALUE(RIGHT(F188,2)+3),T_Cruzada!$A$2:$F$1453,4,FALSE),""),"")</f>
        <v/>
      </c>
    </row>
    <row r="189" spans="1:14" x14ac:dyDescent="0.25">
      <c r="A189">
        <v>20220</v>
      </c>
      <c r="B189" t="s">
        <v>71</v>
      </c>
      <c r="C189" t="s">
        <v>30</v>
      </c>
      <c r="D189" t="s">
        <v>114</v>
      </c>
      <c r="E189" s="1">
        <v>43913</v>
      </c>
      <c r="F189" s="7" t="str">
        <f>IF(E189&lt;&gt;"",IF(AND(E189&gt;=VLOOKUP(E189,Semanas!$A$1:$C$33,1),E189&lt;=VLOOKUP(E189,Semanas!$A$1:$C$33,2)),VLOOKUP(E189,Semanas!$A$1:$C$33,3),""),"")</f>
        <v>Semana 13</v>
      </c>
      <c r="G189" s="7" t="str">
        <f>IF(F189&lt;&gt;"",_xlfn.IFNA(VLOOKUP(A189&amp;"Semana "&amp;VALUE(RIGHT(F189,2)-3),T_Cruzada!$A$2:$F$1453,4,FALSE),""),"")</f>
        <v/>
      </c>
      <c r="H189" t="str">
        <f>IF(F189&lt;&gt;"",_xlfn.IFNA(VLOOKUP(A189&amp;"Semana "&amp;VALUE(RIGHT(F189,2)-2),T_Cruzada!$A$2:$F$1453,4,FALSE),""),"")</f>
        <v/>
      </c>
      <c r="I189" s="7" t="str">
        <f>IF(F189&lt;&gt;"",_xlfn.IFNA(VLOOKUP(A189&amp;"Semana "&amp;VALUE(RIGHT(F189,2)-1),T_Cruzada!$A$2:$F$1453,4,FALSE),""),"")</f>
        <v/>
      </c>
      <c r="J189" s="7" t="str">
        <f>IF(F189&lt;&gt;"",_xlfn.IFNA(VLOOKUP(A189&amp;F189,T_Cruzada!$A$2:$F$1453,4,FALSE),""),"")</f>
        <v/>
      </c>
      <c r="K189" s="7" t="str">
        <f>_xlfn.IFNA(VLOOKUP(A189&amp;F189,T_Cruzada!$A$2:$F$1453,5,FALSE),"")</f>
        <v/>
      </c>
      <c r="L189" s="7" t="str">
        <f>IF(F189&lt;&gt;"",_xlfn.IFNA(VLOOKUP(A189&amp;"Semana "&amp;VALUE(RIGHT(F189,2)+1),T_Cruzada!$A$2:$F$1453,4,FALSE),""),"")</f>
        <v/>
      </c>
      <c r="M189" t="str">
        <f>IF(F189&lt;&gt;"",_xlfn.IFNA(VLOOKUP(A189&amp;"Semana "&amp;VALUE(RIGHT(F189,2)+2),T_Cruzada!$A$2:$F$1453,4,FALSE),""),"")</f>
        <v/>
      </c>
      <c r="N189" t="str">
        <f>IF(F189&lt;&gt;"",_xlfn.IFNA(VLOOKUP(A189&amp;"Semana "&amp;VALUE(RIGHT(F189,2)+3),T_Cruzada!$A$2:$F$1453,4,FALSE),""),"")</f>
        <v/>
      </c>
    </row>
    <row r="190" spans="1:14" x14ac:dyDescent="0.25">
      <c r="A190" s="19">
        <v>20220</v>
      </c>
      <c r="B190" s="19" t="s">
        <v>71</v>
      </c>
      <c r="C190" s="19" t="s">
        <v>31</v>
      </c>
      <c r="D190" s="19" t="s">
        <v>114</v>
      </c>
      <c r="E190" s="20">
        <v>43913</v>
      </c>
      <c r="F190" s="7" t="str">
        <f>IF(E190&lt;&gt;"",IF(AND(E190&gt;=VLOOKUP(E190,Semanas!$A$1:$C$33,1),E190&lt;=VLOOKUP(E190,Semanas!$A$1:$C$33,2)),VLOOKUP(E190,Semanas!$A$1:$C$33,3),""),"")</f>
        <v>Semana 13</v>
      </c>
      <c r="G190" s="7" t="str">
        <f>IF(F190&lt;&gt;"",_xlfn.IFNA(VLOOKUP(A190&amp;"Semana "&amp;VALUE(RIGHT(F190,2)-3),T_Cruzada!$A$2:$F$1453,4,FALSE),""),"")</f>
        <v/>
      </c>
      <c r="H190" t="str">
        <f>IF(F190&lt;&gt;"",_xlfn.IFNA(VLOOKUP(A190&amp;"Semana "&amp;VALUE(RIGHT(F190,2)-2),T_Cruzada!$A$2:$F$1453,4,FALSE),""),"")</f>
        <v/>
      </c>
      <c r="I190" s="7" t="str">
        <f>IF(F190&lt;&gt;"",_xlfn.IFNA(VLOOKUP(A190&amp;"Semana "&amp;VALUE(RIGHT(F190,2)-1),T_Cruzada!$A$2:$F$1453,4,FALSE),""),"")</f>
        <v/>
      </c>
      <c r="J190" s="7" t="str">
        <f>IF(F190&lt;&gt;"",_xlfn.IFNA(VLOOKUP(A190&amp;F190,T_Cruzada!$A$2:$F$1453,4,FALSE),""),"")</f>
        <v/>
      </c>
      <c r="K190" s="7" t="str">
        <f>_xlfn.IFNA(VLOOKUP(A190&amp;F190,T_Cruzada!$A$2:$F$1453,5,FALSE),"")</f>
        <v/>
      </c>
      <c r="L190" s="7" t="str">
        <f>IF(F190&lt;&gt;"",_xlfn.IFNA(VLOOKUP(A190&amp;"Semana "&amp;VALUE(RIGHT(F190,2)+1),T_Cruzada!$A$2:$F$1453,4,FALSE),""),"")</f>
        <v/>
      </c>
      <c r="M190" t="str">
        <f>IF(F190&lt;&gt;"",_xlfn.IFNA(VLOOKUP(A190&amp;"Semana "&amp;VALUE(RIGHT(F190,2)+2),T_Cruzada!$A$2:$F$1453,4,FALSE),""),"")</f>
        <v/>
      </c>
      <c r="N190" t="str">
        <f>IF(F190&lt;&gt;"",_xlfn.IFNA(VLOOKUP(A190&amp;"Semana "&amp;VALUE(RIGHT(F190,2)+3),T_Cruzada!$A$2:$F$1453,4,FALSE),""),"")</f>
        <v/>
      </c>
    </row>
    <row r="191" spans="1:14" x14ac:dyDescent="0.25">
      <c r="A191">
        <v>20220</v>
      </c>
      <c r="B191" t="s">
        <v>71</v>
      </c>
      <c r="C191" t="s">
        <v>115</v>
      </c>
      <c r="D191" t="s">
        <v>114</v>
      </c>
      <c r="E191" s="1">
        <v>43913</v>
      </c>
      <c r="F191" s="7" t="str">
        <f>IF(E191&lt;&gt;"",IF(AND(E191&gt;=VLOOKUP(E191,Semanas!$A$1:$C$33,1),E191&lt;=VLOOKUP(E191,Semanas!$A$1:$C$33,2)),VLOOKUP(E191,Semanas!$A$1:$C$33,3),""),"")</f>
        <v>Semana 13</v>
      </c>
      <c r="G191" s="7" t="str">
        <f>IF(F191&lt;&gt;"",_xlfn.IFNA(VLOOKUP(A191&amp;"Semana "&amp;VALUE(RIGHT(F191,2)-3),T_Cruzada!$A$2:$F$1453,4,FALSE),""),"")</f>
        <v/>
      </c>
      <c r="H191" t="str">
        <f>IF(F191&lt;&gt;"",_xlfn.IFNA(VLOOKUP(A191&amp;"Semana "&amp;VALUE(RIGHT(F191,2)-2),T_Cruzada!$A$2:$F$1453,4,FALSE),""),"")</f>
        <v/>
      </c>
      <c r="I191" s="7" t="str">
        <f>IF(F191&lt;&gt;"",_xlfn.IFNA(VLOOKUP(A191&amp;"Semana "&amp;VALUE(RIGHT(F191,2)-1),T_Cruzada!$A$2:$F$1453,4,FALSE),""),"")</f>
        <v/>
      </c>
      <c r="J191" s="7" t="str">
        <f>IF(F191&lt;&gt;"",_xlfn.IFNA(VLOOKUP(A191&amp;F191,T_Cruzada!$A$2:$F$1453,4,FALSE),""),"")</f>
        <v/>
      </c>
      <c r="K191" s="7" t="str">
        <f>_xlfn.IFNA(VLOOKUP(A191&amp;F191,T_Cruzada!$A$2:$F$1453,5,FALSE),"")</f>
        <v/>
      </c>
      <c r="L191" s="7" t="str">
        <f>IF(F191&lt;&gt;"",_xlfn.IFNA(VLOOKUP(A191&amp;"Semana "&amp;VALUE(RIGHT(F191,2)+1),T_Cruzada!$A$2:$F$1453,4,FALSE),""),"")</f>
        <v/>
      </c>
      <c r="M191" t="str">
        <f>IF(F191&lt;&gt;"",_xlfn.IFNA(VLOOKUP(A191&amp;"Semana "&amp;VALUE(RIGHT(F191,2)+2),T_Cruzada!$A$2:$F$1453,4,FALSE),""),"")</f>
        <v/>
      </c>
      <c r="N191" t="str">
        <f>IF(F191&lt;&gt;"",_xlfn.IFNA(VLOOKUP(A191&amp;"Semana "&amp;VALUE(RIGHT(F191,2)+3),T_Cruzada!$A$2:$F$1453,4,FALSE),""),"")</f>
        <v/>
      </c>
    </row>
    <row r="192" spans="1:14" x14ac:dyDescent="0.25">
      <c r="A192" s="19">
        <v>20220</v>
      </c>
      <c r="B192" s="19" t="s">
        <v>71</v>
      </c>
      <c r="C192" s="19" t="s">
        <v>33</v>
      </c>
      <c r="D192" s="19" t="s">
        <v>114</v>
      </c>
      <c r="E192" s="20">
        <v>43910</v>
      </c>
      <c r="F192" s="7" t="str">
        <f>IF(E192&lt;&gt;"",IF(AND(E192&gt;=VLOOKUP(E192,Semanas!$A$1:$C$33,1),E192&lt;=VLOOKUP(E192,Semanas!$A$1:$C$33,2)),VLOOKUP(E192,Semanas!$A$1:$C$33,3),""),"")</f>
        <v>Semana 12</v>
      </c>
      <c r="G192" s="7" t="str">
        <f>IF(F192&lt;&gt;"",_xlfn.IFNA(VLOOKUP(A192&amp;"Semana "&amp;VALUE(RIGHT(F192,2)-3),T_Cruzada!$A$2:$F$1453,4,FALSE),""),"")</f>
        <v/>
      </c>
      <c r="H192" t="str">
        <f>IF(F192&lt;&gt;"",_xlfn.IFNA(VLOOKUP(A192&amp;"Semana "&amp;VALUE(RIGHT(F192,2)-2),T_Cruzada!$A$2:$F$1453,4,FALSE),""),"")</f>
        <v/>
      </c>
      <c r="I192" s="7" t="str">
        <f>IF(F192&lt;&gt;"",_xlfn.IFNA(VLOOKUP(A192&amp;"Semana "&amp;VALUE(RIGHT(F192,2)-1),T_Cruzada!$A$2:$F$1453,4,FALSE),""),"")</f>
        <v/>
      </c>
      <c r="J192" s="7" t="str">
        <f>IF(F192&lt;&gt;"",_xlfn.IFNA(VLOOKUP(A192&amp;F192,T_Cruzada!$A$2:$F$1453,4,FALSE),""),"")</f>
        <v/>
      </c>
      <c r="K192" s="7" t="str">
        <f>_xlfn.IFNA(VLOOKUP(A192&amp;F192,T_Cruzada!$A$2:$F$1453,5,FALSE),"")</f>
        <v/>
      </c>
      <c r="L192" s="7" t="str">
        <f>IF(F192&lt;&gt;"",_xlfn.IFNA(VLOOKUP(A192&amp;"Semana "&amp;VALUE(RIGHT(F192,2)+1),T_Cruzada!$A$2:$F$1453,4,FALSE),""),"")</f>
        <v/>
      </c>
      <c r="M192" t="str">
        <f>IF(F192&lt;&gt;"",_xlfn.IFNA(VLOOKUP(A192&amp;"Semana "&amp;VALUE(RIGHT(F192,2)+2),T_Cruzada!$A$2:$F$1453,4,FALSE),""),"")</f>
        <v/>
      </c>
      <c r="N192" t="str">
        <f>IF(F192&lt;&gt;"",_xlfn.IFNA(VLOOKUP(A192&amp;"Semana "&amp;VALUE(RIGHT(F192,2)+3),T_Cruzada!$A$2:$F$1453,4,FALSE),""),"")</f>
        <v/>
      </c>
    </row>
    <row r="193" spans="1:14" x14ac:dyDescent="0.25">
      <c r="A193">
        <v>20220</v>
      </c>
      <c r="B193" t="s">
        <v>71</v>
      </c>
      <c r="C193" t="s">
        <v>34</v>
      </c>
      <c r="D193" t="s">
        <v>117</v>
      </c>
      <c r="E193" s="1"/>
      <c r="F193" s="7" t="str">
        <f>IF(E193&lt;&gt;"",IF(AND(E193&gt;=VLOOKUP(E193,Semanas!$A$1:$C$33,1),E193&lt;=VLOOKUP(E193,Semanas!$A$1:$C$33,2)),VLOOKUP(E193,Semanas!$A$1:$C$33,3),""),"")</f>
        <v/>
      </c>
      <c r="G193" s="7" t="str">
        <f>IF(F193&lt;&gt;"",_xlfn.IFNA(VLOOKUP(A193&amp;"Semana "&amp;VALUE(RIGHT(F193,2)-3),T_Cruzada!$A$2:$F$1453,4,FALSE),""),"")</f>
        <v/>
      </c>
      <c r="H193" t="str">
        <f>IF(F193&lt;&gt;"",_xlfn.IFNA(VLOOKUP(A193&amp;"Semana "&amp;VALUE(RIGHT(F193,2)-2),T_Cruzada!$A$2:$F$1453,4,FALSE),""),"")</f>
        <v/>
      </c>
      <c r="I193" s="7" t="str">
        <f>IF(F193&lt;&gt;"",_xlfn.IFNA(VLOOKUP(A193&amp;"Semana "&amp;VALUE(RIGHT(F193,2)-1),T_Cruzada!$A$2:$F$1453,4,FALSE),""),"")</f>
        <v/>
      </c>
      <c r="J193" s="7" t="str">
        <f>IF(F193&lt;&gt;"",_xlfn.IFNA(VLOOKUP(A193&amp;F193,T_Cruzada!$A$2:$F$1453,4,FALSE),""),"")</f>
        <v/>
      </c>
      <c r="K193" s="7" t="str">
        <f>_xlfn.IFNA(VLOOKUP(A193&amp;F193,T_Cruzada!$A$2:$F$1453,5,FALSE),"")</f>
        <v/>
      </c>
      <c r="L193" s="7" t="str">
        <f>IF(F193&lt;&gt;"",_xlfn.IFNA(VLOOKUP(A193&amp;"Semana "&amp;VALUE(RIGHT(F193,2)+1),T_Cruzada!$A$2:$F$1453,4,FALSE),""),"")</f>
        <v/>
      </c>
      <c r="M193" t="str">
        <f>IF(F193&lt;&gt;"",_xlfn.IFNA(VLOOKUP(A193&amp;"Semana "&amp;VALUE(RIGHT(F193,2)+2),T_Cruzada!$A$2:$F$1453,4,FALSE),""),"")</f>
        <v/>
      </c>
      <c r="N193" t="str">
        <f>IF(F193&lt;&gt;"",_xlfn.IFNA(VLOOKUP(A193&amp;"Semana "&amp;VALUE(RIGHT(F193,2)+3),T_Cruzada!$A$2:$F$1453,4,FALSE),""),"")</f>
        <v/>
      </c>
    </row>
    <row r="194" spans="1:14" x14ac:dyDescent="0.25">
      <c r="A194" s="19">
        <v>20220</v>
      </c>
      <c r="B194" s="19" t="s">
        <v>71</v>
      </c>
      <c r="C194" s="19" t="s">
        <v>118</v>
      </c>
      <c r="D194" s="19" t="s">
        <v>117</v>
      </c>
      <c r="E194" s="20"/>
      <c r="F194" s="7" t="str">
        <f>IF(E194&lt;&gt;"",IF(AND(E194&gt;=VLOOKUP(E194,Semanas!$A$1:$C$33,1),E194&lt;=VLOOKUP(E194,Semanas!$A$1:$C$33,2)),VLOOKUP(E194,Semanas!$A$1:$C$33,3),""),"")</f>
        <v/>
      </c>
      <c r="G194" s="7" t="str">
        <f>IF(F194&lt;&gt;"",_xlfn.IFNA(VLOOKUP(A194&amp;"Semana "&amp;VALUE(RIGHT(F194,2)-3),T_Cruzada!$A$2:$F$1453,4,FALSE),""),"")</f>
        <v/>
      </c>
      <c r="H194" t="str">
        <f>IF(F194&lt;&gt;"",_xlfn.IFNA(VLOOKUP(A194&amp;"Semana "&amp;VALUE(RIGHT(F194,2)-2),T_Cruzada!$A$2:$F$1453,4,FALSE),""),"")</f>
        <v/>
      </c>
      <c r="I194" s="7" t="str">
        <f>IF(F194&lt;&gt;"",_xlfn.IFNA(VLOOKUP(A194&amp;"Semana "&amp;VALUE(RIGHT(F194,2)-1),T_Cruzada!$A$2:$F$1453,4,FALSE),""),"")</f>
        <v/>
      </c>
      <c r="J194" s="7" t="str">
        <f>IF(F194&lt;&gt;"",_xlfn.IFNA(VLOOKUP(A194&amp;F194,T_Cruzada!$A$2:$F$1453,4,FALSE),""),"")</f>
        <v/>
      </c>
      <c r="K194" s="7" t="str">
        <f>_xlfn.IFNA(VLOOKUP(A194&amp;F194,T_Cruzada!$A$2:$F$1453,5,FALSE),"")</f>
        <v/>
      </c>
      <c r="L194" s="7" t="str">
        <f>IF(F194&lt;&gt;"",_xlfn.IFNA(VLOOKUP(A194&amp;"Semana "&amp;VALUE(RIGHT(F194,2)+1),T_Cruzada!$A$2:$F$1453,4,FALSE),""),"")</f>
        <v/>
      </c>
      <c r="M194" t="str">
        <f>IF(F194&lt;&gt;"",_xlfn.IFNA(VLOOKUP(A194&amp;"Semana "&amp;VALUE(RIGHT(F194,2)+2),T_Cruzada!$A$2:$F$1453,4,FALSE),""),"")</f>
        <v/>
      </c>
      <c r="N194" t="str">
        <f>IF(F194&lt;&gt;"",_xlfn.IFNA(VLOOKUP(A194&amp;"Semana "&amp;VALUE(RIGHT(F194,2)+3),T_Cruzada!$A$2:$F$1453,4,FALSE),""),"")</f>
        <v/>
      </c>
    </row>
    <row r="195" spans="1:14" x14ac:dyDescent="0.25">
      <c r="A195">
        <v>20220</v>
      </c>
      <c r="B195" t="s">
        <v>71</v>
      </c>
      <c r="C195" t="s">
        <v>119</v>
      </c>
      <c r="D195" t="s">
        <v>117</v>
      </c>
      <c r="E195" s="1"/>
      <c r="F195" s="7" t="str">
        <f>IF(E195&lt;&gt;"",IF(AND(E195&gt;=VLOOKUP(E195,Semanas!$A$1:$C$33,1),E195&lt;=VLOOKUP(E195,Semanas!$A$1:$C$33,2)),VLOOKUP(E195,Semanas!$A$1:$C$33,3),""),"")</f>
        <v/>
      </c>
      <c r="G195" s="7" t="str">
        <f>IF(F195&lt;&gt;"",_xlfn.IFNA(VLOOKUP(A195&amp;"Semana "&amp;VALUE(RIGHT(F195,2)-3),T_Cruzada!$A$2:$F$1453,4,FALSE),""),"")</f>
        <v/>
      </c>
      <c r="H195" t="str">
        <f>IF(F195&lt;&gt;"",_xlfn.IFNA(VLOOKUP(A195&amp;"Semana "&amp;VALUE(RIGHT(F195,2)-2),T_Cruzada!$A$2:$F$1453,4,FALSE),""),"")</f>
        <v/>
      </c>
      <c r="I195" s="7" t="str">
        <f>IF(F195&lt;&gt;"",_xlfn.IFNA(VLOOKUP(A195&amp;"Semana "&amp;VALUE(RIGHT(F195,2)-1),T_Cruzada!$A$2:$F$1453,4,FALSE),""),"")</f>
        <v/>
      </c>
      <c r="J195" s="7" t="str">
        <f>IF(F195&lt;&gt;"",_xlfn.IFNA(VLOOKUP(A195&amp;F195,T_Cruzada!$A$2:$F$1453,4,FALSE),""),"")</f>
        <v/>
      </c>
      <c r="K195" s="7" t="str">
        <f>_xlfn.IFNA(VLOOKUP(A195&amp;F195,T_Cruzada!$A$2:$F$1453,5,FALSE),"")</f>
        <v/>
      </c>
      <c r="L195" s="7" t="str">
        <f>IF(F195&lt;&gt;"",_xlfn.IFNA(VLOOKUP(A195&amp;"Semana "&amp;VALUE(RIGHT(F195,2)+1),T_Cruzada!$A$2:$F$1453,4,FALSE),""),"")</f>
        <v/>
      </c>
      <c r="M195" t="str">
        <f>IF(F195&lt;&gt;"",_xlfn.IFNA(VLOOKUP(A195&amp;"Semana "&amp;VALUE(RIGHT(F195,2)+2),T_Cruzada!$A$2:$F$1453,4,FALSE),""),"")</f>
        <v/>
      </c>
      <c r="N195" t="str">
        <f>IF(F195&lt;&gt;"",_xlfn.IFNA(VLOOKUP(A195&amp;"Semana "&amp;VALUE(RIGHT(F195,2)+3),T_Cruzada!$A$2:$F$1453,4,FALSE),""),"")</f>
        <v/>
      </c>
    </row>
    <row r="196" spans="1:14" x14ac:dyDescent="0.25">
      <c r="A196" s="19">
        <v>20220</v>
      </c>
      <c r="B196" s="19" t="s">
        <v>71</v>
      </c>
      <c r="C196" s="19" t="s">
        <v>120</v>
      </c>
      <c r="D196" s="19" t="s">
        <v>117</v>
      </c>
      <c r="E196" s="20"/>
      <c r="F196" s="7" t="str">
        <f>IF(E196&lt;&gt;"",IF(AND(E196&gt;=VLOOKUP(E196,Semanas!$A$1:$C$33,1),E196&lt;=VLOOKUP(E196,Semanas!$A$1:$C$33,2)),VLOOKUP(E196,Semanas!$A$1:$C$33,3),""),"")</f>
        <v/>
      </c>
      <c r="G196" s="7" t="str">
        <f>IF(F196&lt;&gt;"",_xlfn.IFNA(VLOOKUP(A196&amp;"Semana "&amp;VALUE(RIGHT(F196,2)-3),T_Cruzada!$A$2:$F$1453,4,FALSE),""),"")</f>
        <v/>
      </c>
      <c r="H196" t="str">
        <f>IF(F196&lt;&gt;"",_xlfn.IFNA(VLOOKUP(A196&amp;"Semana "&amp;VALUE(RIGHT(F196,2)-2),T_Cruzada!$A$2:$F$1453,4,FALSE),""),"")</f>
        <v/>
      </c>
      <c r="I196" s="7" t="str">
        <f>IF(F196&lt;&gt;"",_xlfn.IFNA(VLOOKUP(A196&amp;"Semana "&amp;VALUE(RIGHT(F196,2)-1),T_Cruzada!$A$2:$F$1453,4,FALSE),""),"")</f>
        <v/>
      </c>
      <c r="J196" s="7" t="str">
        <f>IF(F196&lt;&gt;"",_xlfn.IFNA(VLOOKUP(A196&amp;F196,T_Cruzada!$A$2:$F$1453,4,FALSE),""),"")</f>
        <v/>
      </c>
      <c r="K196" s="7" t="str">
        <f>_xlfn.IFNA(VLOOKUP(A196&amp;F196,T_Cruzada!$A$2:$F$1453,5,FALSE),"")</f>
        <v/>
      </c>
      <c r="L196" s="7" t="str">
        <f>IF(F196&lt;&gt;"",_xlfn.IFNA(VLOOKUP(A196&amp;"Semana "&amp;VALUE(RIGHT(F196,2)+1),T_Cruzada!$A$2:$F$1453,4,FALSE),""),"")</f>
        <v/>
      </c>
      <c r="M196" t="str">
        <f>IF(F196&lt;&gt;"",_xlfn.IFNA(VLOOKUP(A196&amp;"Semana "&amp;VALUE(RIGHT(F196,2)+2),T_Cruzada!$A$2:$F$1453,4,FALSE),""),"")</f>
        <v/>
      </c>
      <c r="N196" t="str">
        <f>IF(F196&lt;&gt;"",_xlfn.IFNA(VLOOKUP(A196&amp;"Semana "&amp;VALUE(RIGHT(F196,2)+3),T_Cruzada!$A$2:$F$1453,4,FALSE),""),"")</f>
        <v/>
      </c>
    </row>
    <row r="197" spans="1:14" x14ac:dyDescent="0.25">
      <c r="A197">
        <v>20220</v>
      </c>
      <c r="B197" t="s">
        <v>71</v>
      </c>
      <c r="C197" t="s">
        <v>191</v>
      </c>
      <c r="D197" t="s">
        <v>117</v>
      </c>
      <c r="E197" s="1"/>
      <c r="F197" s="7" t="str">
        <f>IF(E197&lt;&gt;"",IF(AND(E197&gt;=VLOOKUP(E197,Semanas!$A$1:$C$33,1),E197&lt;=VLOOKUP(E197,Semanas!$A$1:$C$33,2)),VLOOKUP(E197,Semanas!$A$1:$C$33,3),""),"")</f>
        <v/>
      </c>
      <c r="G197" s="7" t="str">
        <f>IF(F197&lt;&gt;"",_xlfn.IFNA(VLOOKUP(A197&amp;"Semana "&amp;VALUE(RIGHT(F197,2)-3),T_Cruzada!$A$2:$F$1453,4,FALSE),""),"")</f>
        <v/>
      </c>
      <c r="H197" t="str">
        <f>IF(F197&lt;&gt;"",_xlfn.IFNA(VLOOKUP(A197&amp;"Semana "&amp;VALUE(RIGHT(F197,2)-2),T_Cruzada!$A$2:$F$1453,4,FALSE),""),"")</f>
        <v/>
      </c>
      <c r="I197" s="7" t="str">
        <f>IF(F197&lt;&gt;"",_xlfn.IFNA(VLOOKUP(A197&amp;"Semana "&amp;VALUE(RIGHT(F197,2)-1),T_Cruzada!$A$2:$F$1453,4,FALSE),""),"")</f>
        <v/>
      </c>
      <c r="J197" s="7" t="str">
        <f>IF(F197&lt;&gt;"",_xlfn.IFNA(VLOOKUP(A197&amp;F197,T_Cruzada!$A$2:$F$1453,4,FALSE),""),"")</f>
        <v/>
      </c>
      <c r="K197" s="7" t="str">
        <f>_xlfn.IFNA(VLOOKUP(A197&amp;F197,T_Cruzada!$A$2:$F$1453,5,FALSE),"")</f>
        <v/>
      </c>
      <c r="L197" s="7" t="str">
        <f>IF(F197&lt;&gt;"",_xlfn.IFNA(VLOOKUP(A197&amp;"Semana "&amp;VALUE(RIGHT(F197,2)+1),T_Cruzada!$A$2:$F$1453,4,FALSE),""),"")</f>
        <v/>
      </c>
      <c r="M197" t="str">
        <f>IF(F197&lt;&gt;"",_xlfn.IFNA(VLOOKUP(A197&amp;"Semana "&amp;VALUE(RIGHT(F197,2)+2),T_Cruzada!$A$2:$F$1453,4,FALSE),""),"")</f>
        <v/>
      </c>
      <c r="N197" t="str">
        <f>IF(F197&lt;&gt;"",_xlfn.IFNA(VLOOKUP(A197&amp;"Semana "&amp;VALUE(RIGHT(F197,2)+3),T_Cruzada!$A$2:$F$1453,4,FALSE),""),"")</f>
        <v/>
      </c>
    </row>
    <row r="198" spans="1:14" x14ac:dyDescent="0.25">
      <c r="A198" s="19">
        <v>20220</v>
      </c>
      <c r="B198" s="19" t="s">
        <v>71</v>
      </c>
      <c r="C198" s="19" t="s">
        <v>122</v>
      </c>
      <c r="D198" s="19" t="s">
        <v>116</v>
      </c>
      <c r="E198" s="20"/>
      <c r="F198" s="7" t="str">
        <f>IF(E198&lt;&gt;"",IF(AND(E198&gt;=VLOOKUP(E198,Semanas!$A$1:$C$33,1),E198&lt;=VLOOKUP(E198,Semanas!$A$1:$C$33,2)),VLOOKUP(E198,Semanas!$A$1:$C$33,3),""),"")</f>
        <v/>
      </c>
      <c r="G198" s="7" t="str">
        <f>IF(F198&lt;&gt;"",_xlfn.IFNA(VLOOKUP(A198&amp;"Semana "&amp;VALUE(RIGHT(F198,2)-3),T_Cruzada!$A$2:$F$1453,4,FALSE),""),"")</f>
        <v/>
      </c>
      <c r="H198" t="str">
        <f>IF(F198&lt;&gt;"",_xlfn.IFNA(VLOOKUP(A198&amp;"Semana "&amp;VALUE(RIGHT(F198,2)-2),T_Cruzada!$A$2:$F$1453,4,FALSE),""),"")</f>
        <v/>
      </c>
      <c r="I198" s="7" t="str">
        <f>IF(F198&lt;&gt;"",_xlfn.IFNA(VLOOKUP(A198&amp;"Semana "&amp;VALUE(RIGHT(F198,2)-1),T_Cruzada!$A$2:$F$1453,4,FALSE),""),"")</f>
        <v/>
      </c>
      <c r="J198" s="7" t="str">
        <f>IF(F198&lt;&gt;"",_xlfn.IFNA(VLOOKUP(A198&amp;F198,T_Cruzada!$A$2:$F$1453,4,FALSE),""),"")</f>
        <v/>
      </c>
      <c r="K198" s="7" t="str">
        <f>_xlfn.IFNA(VLOOKUP(A198&amp;F198,T_Cruzada!$A$2:$F$1453,5,FALSE),"")</f>
        <v/>
      </c>
      <c r="L198" s="7" t="str">
        <f>IF(F198&lt;&gt;"",_xlfn.IFNA(VLOOKUP(A198&amp;"Semana "&amp;VALUE(RIGHT(F198,2)+1),T_Cruzada!$A$2:$F$1453,4,FALSE),""),"")</f>
        <v/>
      </c>
      <c r="M198" t="str">
        <f>IF(F198&lt;&gt;"",_xlfn.IFNA(VLOOKUP(A198&amp;"Semana "&amp;VALUE(RIGHT(F198,2)+2),T_Cruzada!$A$2:$F$1453,4,FALSE),""),"")</f>
        <v/>
      </c>
      <c r="N198" t="str">
        <f>IF(F198&lt;&gt;"",_xlfn.IFNA(VLOOKUP(A198&amp;"Semana "&amp;VALUE(RIGHT(F198,2)+3),T_Cruzada!$A$2:$F$1453,4,FALSE),""),"")</f>
        <v/>
      </c>
    </row>
    <row r="199" spans="1:14" x14ac:dyDescent="0.25">
      <c r="A199">
        <v>20220</v>
      </c>
      <c r="B199" t="s">
        <v>71</v>
      </c>
      <c r="C199" t="s">
        <v>123</v>
      </c>
      <c r="D199" t="s">
        <v>116</v>
      </c>
      <c r="E199" s="1"/>
      <c r="F199" s="7" t="str">
        <f>IF(E199&lt;&gt;"",IF(AND(E199&gt;=VLOOKUP(E199,Semanas!$A$1:$C$33,1),E199&lt;=VLOOKUP(E199,Semanas!$A$1:$C$33,2)),VLOOKUP(E199,Semanas!$A$1:$C$33,3),""),"")</f>
        <v/>
      </c>
      <c r="G199" s="7" t="str">
        <f>IF(F199&lt;&gt;"",_xlfn.IFNA(VLOOKUP(A199&amp;"Semana "&amp;VALUE(RIGHT(F199,2)-3),T_Cruzada!$A$2:$F$1453,4,FALSE),""),"")</f>
        <v/>
      </c>
      <c r="H199" t="str">
        <f>IF(F199&lt;&gt;"",_xlfn.IFNA(VLOOKUP(A199&amp;"Semana "&amp;VALUE(RIGHT(F199,2)-2),T_Cruzada!$A$2:$F$1453,4,FALSE),""),"")</f>
        <v/>
      </c>
      <c r="I199" s="7" t="str">
        <f>IF(F199&lt;&gt;"",_xlfn.IFNA(VLOOKUP(A199&amp;"Semana "&amp;VALUE(RIGHT(F199,2)-1),T_Cruzada!$A$2:$F$1453,4,FALSE),""),"")</f>
        <v/>
      </c>
      <c r="J199" s="7" t="str">
        <f>IF(F199&lt;&gt;"",_xlfn.IFNA(VLOOKUP(A199&amp;F199,T_Cruzada!$A$2:$F$1453,4,FALSE),""),"")</f>
        <v/>
      </c>
      <c r="K199" s="7" t="str">
        <f>_xlfn.IFNA(VLOOKUP(A199&amp;F199,T_Cruzada!$A$2:$F$1453,5,FALSE),"")</f>
        <v/>
      </c>
      <c r="L199" s="7" t="str">
        <f>IF(F199&lt;&gt;"",_xlfn.IFNA(VLOOKUP(A199&amp;"Semana "&amp;VALUE(RIGHT(F199,2)+1),T_Cruzada!$A$2:$F$1453,4,FALSE),""),"")</f>
        <v/>
      </c>
      <c r="M199" t="str">
        <f>IF(F199&lt;&gt;"",_xlfn.IFNA(VLOOKUP(A199&amp;"Semana "&amp;VALUE(RIGHT(F199,2)+2),T_Cruzada!$A$2:$F$1453,4,FALSE),""),"")</f>
        <v/>
      </c>
      <c r="N199" t="str">
        <f>IF(F199&lt;&gt;"",_xlfn.IFNA(VLOOKUP(A199&amp;"Semana "&amp;VALUE(RIGHT(F199,2)+3),T_Cruzada!$A$2:$F$1453,4,FALSE),""),"")</f>
        <v/>
      </c>
    </row>
    <row r="200" spans="1:14" x14ac:dyDescent="0.25">
      <c r="A200">
        <v>20228</v>
      </c>
      <c r="B200" t="s">
        <v>72</v>
      </c>
      <c r="C200" t="s">
        <v>30</v>
      </c>
      <c r="D200" t="s">
        <v>114</v>
      </c>
      <c r="E200" s="1">
        <v>43913</v>
      </c>
      <c r="F200" s="7" t="str">
        <f>IF(E200&lt;&gt;"",IF(AND(E200&gt;=VLOOKUP(E200,Semanas!$A$1:$C$33,1),E200&lt;=VLOOKUP(E200,Semanas!$A$1:$C$33,2)),VLOOKUP(E200,Semanas!$A$1:$C$33,3),""),"")</f>
        <v>Semana 13</v>
      </c>
      <c r="G200" s="7" t="str">
        <f>IF(F200&lt;&gt;"",_xlfn.IFNA(VLOOKUP(A200&amp;"Semana "&amp;VALUE(RIGHT(F200,2)-3),T_Cruzada!$A$2:$F$1453,4,FALSE),""),"")</f>
        <v/>
      </c>
      <c r="H200" t="str">
        <f>IF(F200&lt;&gt;"",_xlfn.IFNA(VLOOKUP(A200&amp;"Semana "&amp;VALUE(RIGHT(F200,2)-2),T_Cruzada!$A$2:$F$1453,4,FALSE),""),"")</f>
        <v/>
      </c>
      <c r="I200" s="7" t="str">
        <f>IF(F200&lt;&gt;"",_xlfn.IFNA(VLOOKUP(A200&amp;"Semana "&amp;VALUE(RIGHT(F200,2)-1),T_Cruzada!$A$2:$F$1453,4,FALSE),""),"")</f>
        <v/>
      </c>
      <c r="J200" s="7" t="str">
        <f>IF(F200&lt;&gt;"",_xlfn.IFNA(VLOOKUP(A200&amp;F200,T_Cruzada!$A$2:$F$1453,4,FALSE),""),"")</f>
        <v/>
      </c>
      <c r="K200" s="7" t="str">
        <f>_xlfn.IFNA(VLOOKUP(A200&amp;F200,T_Cruzada!$A$2:$F$1453,5,FALSE),"")</f>
        <v/>
      </c>
      <c r="L200" s="7" t="str">
        <f>IF(F200&lt;&gt;"",_xlfn.IFNA(VLOOKUP(A200&amp;"Semana "&amp;VALUE(RIGHT(F200,2)+1),T_Cruzada!$A$2:$F$1453,4,FALSE),""),"")</f>
        <v/>
      </c>
      <c r="M200" t="str">
        <f>IF(F200&lt;&gt;"",_xlfn.IFNA(VLOOKUP(A200&amp;"Semana "&amp;VALUE(RIGHT(F200,2)+2),T_Cruzada!$A$2:$F$1453,4,FALSE),""),"")</f>
        <v/>
      </c>
      <c r="N200" t="str">
        <f>IF(F200&lt;&gt;"",_xlfn.IFNA(VLOOKUP(A200&amp;"Semana "&amp;VALUE(RIGHT(F200,2)+3),T_Cruzada!$A$2:$F$1453,4,FALSE),""),"")</f>
        <v/>
      </c>
    </row>
    <row r="201" spans="1:14" x14ac:dyDescent="0.25">
      <c r="A201" s="19">
        <v>20228</v>
      </c>
      <c r="B201" s="19" t="s">
        <v>72</v>
      </c>
      <c r="C201" s="19" t="s">
        <v>31</v>
      </c>
      <c r="D201" s="19" t="s">
        <v>114</v>
      </c>
      <c r="E201" s="20">
        <v>43913</v>
      </c>
      <c r="F201" s="7" t="str">
        <f>IF(E201&lt;&gt;"",IF(AND(E201&gt;=VLOOKUP(E201,Semanas!$A$1:$C$33,1),E201&lt;=VLOOKUP(E201,Semanas!$A$1:$C$33,2)),VLOOKUP(E201,Semanas!$A$1:$C$33,3),""),"")</f>
        <v>Semana 13</v>
      </c>
      <c r="G201" s="7" t="str">
        <f>IF(F201&lt;&gt;"",_xlfn.IFNA(VLOOKUP(A201&amp;"Semana "&amp;VALUE(RIGHT(F201,2)-3),T_Cruzada!$A$2:$F$1453,4,FALSE),""),"")</f>
        <v/>
      </c>
      <c r="H201" t="str">
        <f>IF(F201&lt;&gt;"",_xlfn.IFNA(VLOOKUP(A201&amp;"Semana "&amp;VALUE(RIGHT(F201,2)-2),T_Cruzada!$A$2:$F$1453,4,FALSE),""),"")</f>
        <v/>
      </c>
      <c r="I201" s="7" t="str">
        <f>IF(F201&lt;&gt;"",_xlfn.IFNA(VLOOKUP(A201&amp;"Semana "&amp;VALUE(RIGHT(F201,2)-1),T_Cruzada!$A$2:$F$1453,4,FALSE),""),"")</f>
        <v/>
      </c>
      <c r="J201" s="7" t="str">
        <f>IF(F201&lt;&gt;"",_xlfn.IFNA(VLOOKUP(A201&amp;F201,T_Cruzada!$A$2:$F$1453,4,FALSE),""),"")</f>
        <v/>
      </c>
      <c r="K201" s="7" t="str">
        <f>_xlfn.IFNA(VLOOKUP(A201&amp;F201,T_Cruzada!$A$2:$F$1453,5,FALSE),"")</f>
        <v/>
      </c>
      <c r="L201" s="7" t="str">
        <f>IF(F201&lt;&gt;"",_xlfn.IFNA(VLOOKUP(A201&amp;"Semana "&amp;VALUE(RIGHT(F201,2)+1),T_Cruzada!$A$2:$F$1453,4,FALSE),""),"")</f>
        <v/>
      </c>
      <c r="M201" t="str">
        <f>IF(F201&lt;&gt;"",_xlfn.IFNA(VLOOKUP(A201&amp;"Semana "&amp;VALUE(RIGHT(F201,2)+2),T_Cruzada!$A$2:$F$1453,4,FALSE),""),"")</f>
        <v/>
      </c>
      <c r="N201" t="str">
        <f>IF(F201&lt;&gt;"",_xlfn.IFNA(VLOOKUP(A201&amp;"Semana "&amp;VALUE(RIGHT(F201,2)+3),T_Cruzada!$A$2:$F$1453,4,FALSE),""),"")</f>
        <v/>
      </c>
    </row>
    <row r="202" spans="1:14" x14ac:dyDescent="0.25">
      <c r="A202">
        <v>20228</v>
      </c>
      <c r="B202" t="s">
        <v>72</v>
      </c>
      <c r="C202" t="s">
        <v>115</v>
      </c>
      <c r="D202" t="s">
        <v>114</v>
      </c>
      <c r="E202" s="1">
        <v>43913</v>
      </c>
      <c r="F202" s="7" t="str">
        <f>IF(E202&lt;&gt;"",IF(AND(E202&gt;=VLOOKUP(E202,Semanas!$A$1:$C$33,1),E202&lt;=VLOOKUP(E202,Semanas!$A$1:$C$33,2)),VLOOKUP(E202,Semanas!$A$1:$C$33,3),""),"")</f>
        <v>Semana 13</v>
      </c>
      <c r="G202" s="7" t="str">
        <f>IF(F202&lt;&gt;"",_xlfn.IFNA(VLOOKUP(A202&amp;"Semana "&amp;VALUE(RIGHT(F202,2)-3),T_Cruzada!$A$2:$F$1453,4,FALSE),""),"")</f>
        <v/>
      </c>
      <c r="H202" t="str">
        <f>IF(F202&lt;&gt;"",_xlfn.IFNA(VLOOKUP(A202&amp;"Semana "&amp;VALUE(RIGHT(F202,2)-2),T_Cruzada!$A$2:$F$1453,4,FALSE),""),"")</f>
        <v/>
      </c>
      <c r="I202" s="7" t="str">
        <f>IF(F202&lt;&gt;"",_xlfn.IFNA(VLOOKUP(A202&amp;"Semana "&amp;VALUE(RIGHT(F202,2)-1),T_Cruzada!$A$2:$F$1453,4,FALSE),""),"")</f>
        <v/>
      </c>
      <c r="J202" s="7" t="str">
        <f>IF(F202&lt;&gt;"",_xlfn.IFNA(VLOOKUP(A202&amp;F202,T_Cruzada!$A$2:$F$1453,4,FALSE),""),"")</f>
        <v/>
      </c>
      <c r="K202" s="7" t="str">
        <f>_xlfn.IFNA(VLOOKUP(A202&amp;F202,T_Cruzada!$A$2:$F$1453,5,FALSE),"")</f>
        <v/>
      </c>
      <c r="L202" s="7" t="str">
        <f>IF(F202&lt;&gt;"",_xlfn.IFNA(VLOOKUP(A202&amp;"Semana "&amp;VALUE(RIGHT(F202,2)+1),T_Cruzada!$A$2:$F$1453,4,FALSE),""),"")</f>
        <v/>
      </c>
      <c r="M202" t="str">
        <f>IF(F202&lt;&gt;"",_xlfn.IFNA(VLOOKUP(A202&amp;"Semana "&amp;VALUE(RIGHT(F202,2)+2),T_Cruzada!$A$2:$F$1453,4,FALSE),""),"")</f>
        <v/>
      </c>
      <c r="N202" t="str">
        <f>IF(F202&lt;&gt;"",_xlfn.IFNA(VLOOKUP(A202&amp;"Semana "&amp;VALUE(RIGHT(F202,2)+3),T_Cruzada!$A$2:$F$1453,4,FALSE),""),"")</f>
        <v/>
      </c>
    </row>
    <row r="203" spans="1:14" x14ac:dyDescent="0.25">
      <c r="A203" s="19">
        <v>20228</v>
      </c>
      <c r="B203" s="19" t="s">
        <v>72</v>
      </c>
      <c r="C203" s="19" t="s">
        <v>33</v>
      </c>
      <c r="D203" s="19" t="s">
        <v>114</v>
      </c>
      <c r="E203" s="20">
        <v>43910</v>
      </c>
      <c r="F203" s="7" t="str">
        <f>IF(E203&lt;&gt;"",IF(AND(E203&gt;=VLOOKUP(E203,Semanas!$A$1:$C$33,1),E203&lt;=VLOOKUP(E203,Semanas!$A$1:$C$33,2)),VLOOKUP(E203,Semanas!$A$1:$C$33,3),""),"")</f>
        <v>Semana 12</v>
      </c>
      <c r="G203" s="7" t="str">
        <f>IF(F203&lt;&gt;"",_xlfn.IFNA(VLOOKUP(A203&amp;"Semana "&amp;VALUE(RIGHT(F203,2)-3),T_Cruzada!$A$2:$F$1453,4,FALSE),""),"")</f>
        <v/>
      </c>
      <c r="H203" t="str">
        <f>IF(F203&lt;&gt;"",_xlfn.IFNA(VLOOKUP(A203&amp;"Semana "&amp;VALUE(RIGHT(F203,2)-2),T_Cruzada!$A$2:$F$1453,4,FALSE),""),"")</f>
        <v/>
      </c>
      <c r="I203" s="7" t="str">
        <f>IF(F203&lt;&gt;"",_xlfn.IFNA(VLOOKUP(A203&amp;"Semana "&amp;VALUE(RIGHT(F203,2)-1),T_Cruzada!$A$2:$F$1453,4,FALSE),""),"")</f>
        <v/>
      </c>
      <c r="J203" s="7" t="str">
        <f>IF(F203&lt;&gt;"",_xlfn.IFNA(VLOOKUP(A203&amp;F203,T_Cruzada!$A$2:$F$1453,4,FALSE),""),"")</f>
        <v/>
      </c>
      <c r="K203" s="7" t="str">
        <f>_xlfn.IFNA(VLOOKUP(A203&amp;F203,T_Cruzada!$A$2:$F$1453,5,FALSE),"")</f>
        <v/>
      </c>
      <c r="L203" s="7" t="str">
        <f>IF(F203&lt;&gt;"",_xlfn.IFNA(VLOOKUP(A203&amp;"Semana "&amp;VALUE(RIGHT(F203,2)+1),T_Cruzada!$A$2:$F$1453,4,FALSE),""),"")</f>
        <v/>
      </c>
      <c r="M203" t="str">
        <f>IF(F203&lt;&gt;"",_xlfn.IFNA(VLOOKUP(A203&amp;"Semana "&amp;VALUE(RIGHT(F203,2)+2),T_Cruzada!$A$2:$F$1453,4,FALSE),""),"")</f>
        <v/>
      </c>
      <c r="N203" t="str">
        <f>IF(F203&lt;&gt;"",_xlfn.IFNA(VLOOKUP(A203&amp;"Semana "&amp;VALUE(RIGHT(F203,2)+3),T_Cruzada!$A$2:$F$1453,4,FALSE),""),"")</f>
        <v/>
      </c>
    </row>
    <row r="204" spans="1:14" x14ac:dyDescent="0.25">
      <c r="A204">
        <v>20228</v>
      </c>
      <c r="B204" t="s">
        <v>72</v>
      </c>
      <c r="C204" t="s">
        <v>34</v>
      </c>
      <c r="D204" t="s">
        <v>117</v>
      </c>
      <c r="E204" s="1"/>
      <c r="F204" s="7" t="str">
        <f>IF(E204&lt;&gt;"",IF(AND(E204&gt;=VLOOKUP(E204,Semanas!$A$1:$C$33,1),E204&lt;=VLOOKUP(E204,Semanas!$A$1:$C$33,2)),VLOOKUP(E204,Semanas!$A$1:$C$33,3),""),"")</f>
        <v/>
      </c>
      <c r="G204" s="7" t="str">
        <f>IF(F204&lt;&gt;"",_xlfn.IFNA(VLOOKUP(A204&amp;"Semana "&amp;VALUE(RIGHT(F204,2)-3),T_Cruzada!$A$2:$F$1453,4,FALSE),""),"")</f>
        <v/>
      </c>
      <c r="H204" t="str">
        <f>IF(F204&lt;&gt;"",_xlfn.IFNA(VLOOKUP(A204&amp;"Semana "&amp;VALUE(RIGHT(F204,2)-2),T_Cruzada!$A$2:$F$1453,4,FALSE),""),"")</f>
        <v/>
      </c>
      <c r="I204" s="7" t="str">
        <f>IF(F204&lt;&gt;"",_xlfn.IFNA(VLOOKUP(A204&amp;"Semana "&amp;VALUE(RIGHT(F204,2)-1),T_Cruzada!$A$2:$F$1453,4,FALSE),""),"")</f>
        <v/>
      </c>
      <c r="J204" s="7" t="str">
        <f>IF(F204&lt;&gt;"",_xlfn.IFNA(VLOOKUP(A204&amp;F204,T_Cruzada!$A$2:$F$1453,4,FALSE),""),"")</f>
        <v/>
      </c>
      <c r="K204" s="7" t="str">
        <f>_xlfn.IFNA(VLOOKUP(A204&amp;F204,T_Cruzada!$A$2:$F$1453,5,FALSE),"")</f>
        <v/>
      </c>
      <c r="L204" s="7" t="str">
        <f>IF(F204&lt;&gt;"",_xlfn.IFNA(VLOOKUP(A204&amp;"Semana "&amp;VALUE(RIGHT(F204,2)+1),T_Cruzada!$A$2:$F$1453,4,FALSE),""),"")</f>
        <v/>
      </c>
      <c r="M204" t="str">
        <f>IF(F204&lt;&gt;"",_xlfn.IFNA(VLOOKUP(A204&amp;"Semana "&amp;VALUE(RIGHT(F204,2)+2),T_Cruzada!$A$2:$F$1453,4,FALSE),""),"")</f>
        <v/>
      </c>
      <c r="N204" t="str">
        <f>IF(F204&lt;&gt;"",_xlfn.IFNA(VLOOKUP(A204&amp;"Semana "&amp;VALUE(RIGHT(F204,2)+3),T_Cruzada!$A$2:$F$1453,4,FALSE),""),"")</f>
        <v/>
      </c>
    </row>
    <row r="205" spans="1:14" x14ac:dyDescent="0.25">
      <c r="A205" s="19">
        <v>20228</v>
      </c>
      <c r="B205" s="19" t="s">
        <v>72</v>
      </c>
      <c r="C205" s="19" t="s">
        <v>118</v>
      </c>
      <c r="D205" s="19" t="s">
        <v>117</v>
      </c>
      <c r="E205" s="20"/>
      <c r="F205" s="7" t="str">
        <f>IF(E205&lt;&gt;"",IF(AND(E205&gt;=VLOOKUP(E205,Semanas!$A$1:$C$33,1),E205&lt;=VLOOKUP(E205,Semanas!$A$1:$C$33,2)),VLOOKUP(E205,Semanas!$A$1:$C$33,3),""),"")</f>
        <v/>
      </c>
      <c r="G205" s="7" t="str">
        <f>IF(F205&lt;&gt;"",_xlfn.IFNA(VLOOKUP(A205&amp;"Semana "&amp;VALUE(RIGHT(F205,2)-3),T_Cruzada!$A$2:$F$1453,4,FALSE),""),"")</f>
        <v/>
      </c>
      <c r="H205" t="str">
        <f>IF(F205&lt;&gt;"",_xlfn.IFNA(VLOOKUP(A205&amp;"Semana "&amp;VALUE(RIGHT(F205,2)-2),T_Cruzada!$A$2:$F$1453,4,FALSE),""),"")</f>
        <v/>
      </c>
      <c r="I205" s="7" t="str">
        <f>IF(F205&lt;&gt;"",_xlfn.IFNA(VLOOKUP(A205&amp;"Semana "&amp;VALUE(RIGHT(F205,2)-1),T_Cruzada!$A$2:$F$1453,4,FALSE),""),"")</f>
        <v/>
      </c>
      <c r="J205" s="7" t="str">
        <f>IF(F205&lt;&gt;"",_xlfn.IFNA(VLOOKUP(A205&amp;F205,T_Cruzada!$A$2:$F$1453,4,FALSE),""),"")</f>
        <v/>
      </c>
      <c r="K205" s="7" t="str">
        <f>_xlfn.IFNA(VLOOKUP(A205&amp;F205,T_Cruzada!$A$2:$F$1453,5,FALSE),"")</f>
        <v/>
      </c>
      <c r="L205" s="7" t="str">
        <f>IF(F205&lt;&gt;"",_xlfn.IFNA(VLOOKUP(A205&amp;"Semana "&amp;VALUE(RIGHT(F205,2)+1),T_Cruzada!$A$2:$F$1453,4,FALSE),""),"")</f>
        <v/>
      </c>
      <c r="M205" t="str">
        <f>IF(F205&lt;&gt;"",_xlfn.IFNA(VLOOKUP(A205&amp;"Semana "&amp;VALUE(RIGHT(F205,2)+2),T_Cruzada!$A$2:$F$1453,4,FALSE),""),"")</f>
        <v/>
      </c>
      <c r="N205" t="str">
        <f>IF(F205&lt;&gt;"",_xlfn.IFNA(VLOOKUP(A205&amp;"Semana "&amp;VALUE(RIGHT(F205,2)+3),T_Cruzada!$A$2:$F$1453,4,FALSE),""),"")</f>
        <v/>
      </c>
    </row>
    <row r="206" spans="1:14" x14ac:dyDescent="0.25">
      <c r="A206">
        <v>20228</v>
      </c>
      <c r="B206" t="s">
        <v>72</v>
      </c>
      <c r="C206" t="s">
        <v>119</v>
      </c>
      <c r="D206" t="s">
        <v>117</v>
      </c>
      <c r="E206" s="1"/>
      <c r="F206" s="7" t="str">
        <f>IF(E206&lt;&gt;"",IF(AND(E206&gt;=VLOOKUP(E206,Semanas!$A$1:$C$33,1),E206&lt;=VLOOKUP(E206,Semanas!$A$1:$C$33,2)),VLOOKUP(E206,Semanas!$A$1:$C$33,3),""),"")</f>
        <v/>
      </c>
      <c r="G206" s="7" t="str">
        <f>IF(F206&lt;&gt;"",_xlfn.IFNA(VLOOKUP(A206&amp;"Semana "&amp;VALUE(RIGHT(F206,2)-3),T_Cruzada!$A$2:$F$1453,4,FALSE),""),"")</f>
        <v/>
      </c>
      <c r="H206" t="str">
        <f>IF(F206&lt;&gt;"",_xlfn.IFNA(VLOOKUP(A206&amp;"Semana "&amp;VALUE(RIGHT(F206,2)-2),T_Cruzada!$A$2:$F$1453,4,FALSE),""),"")</f>
        <v/>
      </c>
      <c r="I206" s="7" t="str">
        <f>IF(F206&lt;&gt;"",_xlfn.IFNA(VLOOKUP(A206&amp;"Semana "&amp;VALUE(RIGHT(F206,2)-1),T_Cruzada!$A$2:$F$1453,4,FALSE),""),"")</f>
        <v/>
      </c>
      <c r="J206" s="7" t="str">
        <f>IF(F206&lt;&gt;"",_xlfn.IFNA(VLOOKUP(A206&amp;F206,T_Cruzada!$A$2:$F$1453,4,FALSE),""),"")</f>
        <v/>
      </c>
      <c r="K206" s="7" t="str">
        <f>_xlfn.IFNA(VLOOKUP(A206&amp;F206,T_Cruzada!$A$2:$F$1453,5,FALSE),"")</f>
        <v/>
      </c>
      <c r="L206" s="7" t="str">
        <f>IF(F206&lt;&gt;"",_xlfn.IFNA(VLOOKUP(A206&amp;"Semana "&amp;VALUE(RIGHT(F206,2)+1),T_Cruzada!$A$2:$F$1453,4,FALSE),""),"")</f>
        <v/>
      </c>
      <c r="M206" t="str">
        <f>IF(F206&lt;&gt;"",_xlfn.IFNA(VLOOKUP(A206&amp;"Semana "&amp;VALUE(RIGHT(F206,2)+2),T_Cruzada!$A$2:$F$1453,4,FALSE),""),"")</f>
        <v/>
      </c>
      <c r="N206" t="str">
        <f>IF(F206&lt;&gt;"",_xlfn.IFNA(VLOOKUP(A206&amp;"Semana "&amp;VALUE(RIGHT(F206,2)+3),T_Cruzada!$A$2:$F$1453,4,FALSE),""),"")</f>
        <v/>
      </c>
    </row>
    <row r="207" spans="1:14" x14ac:dyDescent="0.25">
      <c r="A207" s="19">
        <v>20228</v>
      </c>
      <c r="B207" s="19" t="s">
        <v>72</v>
      </c>
      <c r="C207" s="19" t="s">
        <v>120</v>
      </c>
      <c r="D207" s="19" t="s">
        <v>117</v>
      </c>
      <c r="E207" s="20"/>
      <c r="F207" s="7" t="str">
        <f>IF(E207&lt;&gt;"",IF(AND(E207&gt;=VLOOKUP(E207,Semanas!$A$1:$C$33,1),E207&lt;=VLOOKUP(E207,Semanas!$A$1:$C$33,2)),VLOOKUP(E207,Semanas!$A$1:$C$33,3),""),"")</f>
        <v/>
      </c>
      <c r="G207" s="7" t="str">
        <f>IF(F207&lt;&gt;"",_xlfn.IFNA(VLOOKUP(A207&amp;"Semana "&amp;VALUE(RIGHT(F207,2)-3),T_Cruzada!$A$2:$F$1453,4,FALSE),""),"")</f>
        <v/>
      </c>
      <c r="H207" t="str">
        <f>IF(F207&lt;&gt;"",_xlfn.IFNA(VLOOKUP(A207&amp;"Semana "&amp;VALUE(RIGHT(F207,2)-2),T_Cruzada!$A$2:$F$1453,4,FALSE),""),"")</f>
        <v/>
      </c>
      <c r="I207" s="7" t="str">
        <f>IF(F207&lt;&gt;"",_xlfn.IFNA(VLOOKUP(A207&amp;"Semana "&amp;VALUE(RIGHT(F207,2)-1),T_Cruzada!$A$2:$F$1453,4,FALSE),""),"")</f>
        <v/>
      </c>
      <c r="J207" s="7" t="str">
        <f>IF(F207&lt;&gt;"",_xlfn.IFNA(VLOOKUP(A207&amp;F207,T_Cruzada!$A$2:$F$1453,4,FALSE),""),"")</f>
        <v/>
      </c>
      <c r="K207" s="7" t="str">
        <f>_xlfn.IFNA(VLOOKUP(A207&amp;F207,T_Cruzada!$A$2:$F$1453,5,FALSE),"")</f>
        <v/>
      </c>
      <c r="L207" s="7" t="str">
        <f>IF(F207&lt;&gt;"",_xlfn.IFNA(VLOOKUP(A207&amp;"Semana "&amp;VALUE(RIGHT(F207,2)+1),T_Cruzada!$A$2:$F$1453,4,FALSE),""),"")</f>
        <v/>
      </c>
      <c r="M207" t="str">
        <f>IF(F207&lt;&gt;"",_xlfn.IFNA(VLOOKUP(A207&amp;"Semana "&amp;VALUE(RIGHT(F207,2)+2),T_Cruzada!$A$2:$F$1453,4,FALSE),""),"")</f>
        <v/>
      </c>
      <c r="N207" t="str">
        <f>IF(F207&lt;&gt;"",_xlfn.IFNA(VLOOKUP(A207&amp;"Semana "&amp;VALUE(RIGHT(F207,2)+3),T_Cruzada!$A$2:$F$1453,4,FALSE),""),"")</f>
        <v/>
      </c>
    </row>
    <row r="208" spans="1:14" x14ac:dyDescent="0.25">
      <c r="A208">
        <v>20228</v>
      </c>
      <c r="B208" t="s">
        <v>72</v>
      </c>
      <c r="C208" t="s">
        <v>191</v>
      </c>
      <c r="D208" t="s">
        <v>117</v>
      </c>
      <c r="E208" s="1"/>
      <c r="F208" s="7" t="str">
        <f>IF(E208&lt;&gt;"",IF(AND(E208&gt;=VLOOKUP(E208,Semanas!$A$1:$C$33,1),E208&lt;=VLOOKUP(E208,Semanas!$A$1:$C$33,2)),VLOOKUP(E208,Semanas!$A$1:$C$33,3),""),"")</f>
        <v/>
      </c>
      <c r="G208" s="7" t="str">
        <f>IF(F208&lt;&gt;"",_xlfn.IFNA(VLOOKUP(A208&amp;"Semana "&amp;VALUE(RIGHT(F208,2)-3),T_Cruzada!$A$2:$F$1453,4,FALSE),""),"")</f>
        <v/>
      </c>
      <c r="H208" t="str">
        <f>IF(F208&lt;&gt;"",_xlfn.IFNA(VLOOKUP(A208&amp;"Semana "&amp;VALUE(RIGHT(F208,2)-2),T_Cruzada!$A$2:$F$1453,4,FALSE),""),"")</f>
        <v/>
      </c>
      <c r="I208" s="7" t="str">
        <f>IF(F208&lt;&gt;"",_xlfn.IFNA(VLOOKUP(A208&amp;"Semana "&amp;VALUE(RIGHT(F208,2)-1),T_Cruzada!$A$2:$F$1453,4,FALSE),""),"")</f>
        <v/>
      </c>
      <c r="J208" s="7" t="str">
        <f>IF(F208&lt;&gt;"",_xlfn.IFNA(VLOOKUP(A208&amp;F208,T_Cruzada!$A$2:$F$1453,4,FALSE),""),"")</f>
        <v/>
      </c>
      <c r="K208" s="7" t="str">
        <f>_xlfn.IFNA(VLOOKUP(A208&amp;F208,T_Cruzada!$A$2:$F$1453,5,FALSE),"")</f>
        <v/>
      </c>
      <c r="L208" s="7" t="str">
        <f>IF(F208&lt;&gt;"",_xlfn.IFNA(VLOOKUP(A208&amp;"Semana "&amp;VALUE(RIGHT(F208,2)+1),T_Cruzada!$A$2:$F$1453,4,FALSE),""),"")</f>
        <v/>
      </c>
      <c r="M208" t="str">
        <f>IF(F208&lt;&gt;"",_xlfn.IFNA(VLOOKUP(A208&amp;"Semana "&amp;VALUE(RIGHT(F208,2)+2),T_Cruzada!$A$2:$F$1453,4,FALSE),""),"")</f>
        <v/>
      </c>
      <c r="N208" t="str">
        <f>IF(F208&lt;&gt;"",_xlfn.IFNA(VLOOKUP(A208&amp;"Semana "&amp;VALUE(RIGHT(F208,2)+3),T_Cruzada!$A$2:$F$1453,4,FALSE),""),"")</f>
        <v/>
      </c>
    </row>
    <row r="209" spans="1:14" x14ac:dyDescent="0.25">
      <c r="A209" s="19">
        <v>20228</v>
      </c>
      <c r="B209" s="19" t="s">
        <v>72</v>
      </c>
      <c r="C209" s="19" t="s">
        <v>122</v>
      </c>
      <c r="D209" s="19" t="s">
        <v>116</v>
      </c>
      <c r="E209" s="20"/>
      <c r="F209" s="7" t="str">
        <f>IF(E209&lt;&gt;"",IF(AND(E209&gt;=VLOOKUP(E209,Semanas!$A$1:$C$33,1),E209&lt;=VLOOKUP(E209,Semanas!$A$1:$C$33,2)),VLOOKUP(E209,Semanas!$A$1:$C$33,3),""),"")</f>
        <v/>
      </c>
      <c r="G209" s="7" t="str">
        <f>IF(F209&lt;&gt;"",_xlfn.IFNA(VLOOKUP(A209&amp;"Semana "&amp;VALUE(RIGHT(F209,2)-3),T_Cruzada!$A$2:$F$1453,4,FALSE),""),"")</f>
        <v/>
      </c>
      <c r="H209" t="str">
        <f>IF(F209&lt;&gt;"",_xlfn.IFNA(VLOOKUP(A209&amp;"Semana "&amp;VALUE(RIGHT(F209,2)-2),T_Cruzada!$A$2:$F$1453,4,FALSE),""),"")</f>
        <v/>
      </c>
      <c r="I209" s="7" t="str">
        <f>IF(F209&lt;&gt;"",_xlfn.IFNA(VLOOKUP(A209&amp;"Semana "&amp;VALUE(RIGHT(F209,2)-1),T_Cruzada!$A$2:$F$1453,4,FALSE),""),"")</f>
        <v/>
      </c>
      <c r="J209" s="7" t="str">
        <f>IF(F209&lt;&gt;"",_xlfn.IFNA(VLOOKUP(A209&amp;F209,T_Cruzada!$A$2:$F$1453,4,FALSE),""),"")</f>
        <v/>
      </c>
      <c r="K209" s="7" t="str">
        <f>_xlfn.IFNA(VLOOKUP(A209&amp;F209,T_Cruzada!$A$2:$F$1453,5,FALSE),"")</f>
        <v/>
      </c>
      <c r="L209" s="7" t="str">
        <f>IF(F209&lt;&gt;"",_xlfn.IFNA(VLOOKUP(A209&amp;"Semana "&amp;VALUE(RIGHT(F209,2)+1),T_Cruzada!$A$2:$F$1453,4,FALSE),""),"")</f>
        <v/>
      </c>
      <c r="M209" t="str">
        <f>IF(F209&lt;&gt;"",_xlfn.IFNA(VLOOKUP(A209&amp;"Semana "&amp;VALUE(RIGHT(F209,2)+2),T_Cruzada!$A$2:$F$1453,4,FALSE),""),"")</f>
        <v/>
      </c>
      <c r="N209" t="str">
        <f>IF(F209&lt;&gt;"",_xlfn.IFNA(VLOOKUP(A209&amp;"Semana "&amp;VALUE(RIGHT(F209,2)+3),T_Cruzada!$A$2:$F$1453,4,FALSE),""),"")</f>
        <v/>
      </c>
    </row>
    <row r="210" spans="1:14" x14ac:dyDescent="0.25">
      <c r="A210">
        <v>20228</v>
      </c>
      <c r="B210" t="s">
        <v>72</v>
      </c>
      <c r="C210" t="s">
        <v>123</v>
      </c>
      <c r="D210" t="s">
        <v>116</v>
      </c>
      <c r="E210" s="1"/>
      <c r="F210" s="7" t="str">
        <f>IF(E210&lt;&gt;"",IF(AND(E210&gt;=VLOOKUP(E210,Semanas!$A$1:$C$33,1),E210&lt;=VLOOKUP(E210,Semanas!$A$1:$C$33,2)),VLOOKUP(E210,Semanas!$A$1:$C$33,3),""),"")</f>
        <v/>
      </c>
      <c r="G210" s="7" t="str">
        <f>IF(F210&lt;&gt;"",_xlfn.IFNA(VLOOKUP(A210&amp;"Semana "&amp;VALUE(RIGHT(F210,2)-3),T_Cruzada!$A$2:$F$1453,4,FALSE),""),"")</f>
        <v/>
      </c>
      <c r="H210" t="str">
        <f>IF(F210&lt;&gt;"",_xlfn.IFNA(VLOOKUP(A210&amp;"Semana "&amp;VALUE(RIGHT(F210,2)-2),T_Cruzada!$A$2:$F$1453,4,FALSE),""),"")</f>
        <v/>
      </c>
      <c r="I210" s="7" t="str">
        <f>IF(F210&lt;&gt;"",_xlfn.IFNA(VLOOKUP(A210&amp;"Semana "&amp;VALUE(RIGHT(F210,2)-1),T_Cruzada!$A$2:$F$1453,4,FALSE),""),"")</f>
        <v/>
      </c>
      <c r="J210" s="7" t="str">
        <f>IF(F210&lt;&gt;"",_xlfn.IFNA(VLOOKUP(A210&amp;F210,T_Cruzada!$A$2:$F$1453,4,FALSE),""),"")</f>
        <v/>
      </c>
      <c r="K210" s="7" t="str">
        <f>_xlfn.IFNA(VLOOKUP(A210&amp;F210,T_Cruzada!$A$2:$F$1453,5,FALSE),"")</f>
        <v/>
      </c>
      <c r="L210" s="7" t="str">
        <f>IF(F210&lt;&gt;"",_xlfn.IFNA(VLOOKUP(A210&amp;"Semana "&amp;VALUE(RIGHT(F210,2)+1),T_Cruzada!$A$2:$F$1453,4,FALSE),""),"")</f>
        <v/>
      </c>
      <c r="M210" t="str">
        <f>IF(F210&lt;&gt;"",_xlfn.IFNA(VLOOKUP(A210&amp;"Semana "&amp;VALUE(RIGHT(F210,2)+2),T_Cruzada!$A$2:$F$1453,4,FALSE),""),"")</f>
        <v/>
      </c>
      <c r="N210" t="str">
        <f>IF(F210&lt;&gt;"",_xlfn.IFNA(VLOOKUP(A210&amp;"Semana "&amp;VALUE(RIGHT(F210,2)+3),T_Cruzada!$A$2:$F$1453,4,FALSE),""),"")</f>
        <v/>
      </c>
    </row>
    <row r="211" spans="1:14" x14ac:dyDescent="0.25">
      <c r="A211">
        <v>20234</v>
      </c>
      <c r="B211" t="s">
        <v>73</v>
      </c>
      <c r="C211" t="s">
        <v>30</v>
      </c>
      <c r="D211" t="s">
        <v>114</v>
      </c>
      <c r="E211" s="1">
        <v>43913</v>
      </c>
      <c r="F211" s="7" t="str">
        <f>IF(E211&lt;&gt;"",IF(AND(E211&gt;=VLOOKUP(E211,Semanas!$A$1:$C$33,1),E211&lt;=VLOOKUP(E211,Semanas!$A$1:$C$33,2)),VLOOKUP(E211,Semanas!$A$1:$C$33,3),""),"")</f>
        <v>Semana 13</v>
      </c>
      <c r="G211" s="7">
        <f>IF(F211&lt;&gt;"",_xlfn.IFNA(VLOOKUP(A211&amp;"Semana "&amp;VALUE(RIGHT(F211,2)-3),T_Cruzada!$A$2:$F$1453,4,FALSE),""),"")</f>
        <v>0</v>
      </c>
      <c r="H211">
        <f>IF(F211&lt;&gt;"",_xlfn.IFNA(VLOOKUP(A211&amp;"Semana "&amp;VALUE(RIGHT(F211,2)-2),T_Cruzada!$A$2:$F$1453,4,FALSE),""),"")</f>
        <v>0</v>
      </c>
      <c r="I211" s="7">
        <f>IF(F211&lt;&gt;"",_xlfn.IFNA(VLOOKUP(A211&amp;"Semana "&amp;VALUE(RIGHT(F211,2)-1),T_Cruzada!$A$2:$F$1453,4,FALSE),""),"")</f>
        <v>0</v>
      </c>
      <c r="J211" s="7">
        <f>IF(F211&lt;&gt;"",_xlfn.IFNA(VLOOKUP(A211&amp;F211,T_Cruzada!$A$2:$F$1453,4,FALSE),""),"")</f>
        <v>0</v>
      </c>
      <c r="K211" s="7">
        <f>_xlfn.IFNA(VLOOKUP(A211&amp;F211,T_Cruzada!$A$2:$F$1453,5,FALSE),"")</f>
        <v>0</v>
      </c>
      <c r="L211" s="7">
        <f>IF(F211&lt;&gt;"",_xlfn.IFNA(VLOOKUP(A211&amp;"Semana "&amp;VALUE(RIGHT(F211,2)+1),T_Cruzada!$A$2:$F$1453,4,FALSE),""),"")</f>
        <v>0</v>
      </c>
      <c r="M211">
        <f>IF(F211&lt;&gt;"",_xlfn.IFNA(VLOOKUP(A211&amp;"Semana "&amp;VALUE(RIGHT(F211,2)+2),T_Cruzada!$A$2:$F$1453,4,FALSE),""),"")</f>
        <v>0</v>
      </c>
      <c r="N211">
        <f>IF(F211&lt;&gt;"",_xlfn.IFNA(VLOOKUP(A211&amp;"Semana "&amp;VALUE(RIGHT(F211,2)+3),T_Cruzada!$A$2:$F$1453,4,FALSE),""),"")</f>
        <v>1</v>
      </c>
    </row>
    <row r="212" spans="1:14" x14ac:dyDescent="0.25">
      <c r="A212" s="19">
        <v>20234</v>
      </c>
      <c r="B212" s="19" t="s">
        <v>73</v>
      </c>
      <c r="C212" s="19" t="s">
        <v>31</v>
      </c>
      <c r="D212" s="19" t="s">
        <v>114</v>
      </c>
      <c r="E212" s="20">
        <v>43913</v>
      </c>
      <c r="F212" s="7" t="str">
        <f>IF(E212&lt;&gt;"",IF(AND(E212&gt;=VLOOKUP(E212,Semanas!$A$1:$C$33,1),E212&lt;=VLOOKUP(E212,Semanas!$A$1:$C$33,2)),VLOOKUP(E212,Semanas!$A$1:$C$33,3),""),"")</f>
        <v>Semana 13</v>
      </c>
      <c r="G212" s="7">
        <f>IF(F212&lt;&gt;"",_xlfn.IFNA(VLOOKUP(A212&amp;"Semana "&amp;VALUE(RIGHT(F212,2)-3),T_Cruzada!$A$2:$F$1453,4,FALSE),""),"")</f>
        <v>0</v>
      </c>
      <c r="H212">
        <f>IF(F212&lt;&gt;"",_xlfn.IFNA(VLOOKUP(A212&amp;"Semana "&amp;VALUE(RIGHT(F212,2)-2),T_Cruzada!$A$2:$F$1453,4,FALSE),""),"")</f>
        <v>0</v>
      </c>
      <c r="I212" s="7">
        <f>IF(F212&lt;&gt;"",_xlfn.IFNA(VLOOKUP(A212&amp;"Semana "&amp;VALUE(RIGHT(F212,2)-1),T_Cruzada!$A$2:$F$1453,4,FALSE),""),"")</f>
        <v>0</v>
      </c>
      <c r="J212" s="7">
        <f>IF(F212&lt;&gt;"",_xlfn.IFNA(VLOOKUP(A212&amp;F212,T_Cruzada!$A$2:$F$1453,4,FALSE),""),"")</f>
        <v>0</v>
      </c>
      <c r="K212" s="7">
        <f>_xlfn.IFNA(VLOOKUP(A212&amp;F212,T_Cruzada!$A$2:$F$1453,5,FALSE),"")</f>
        <v>0</v>
      </c>
      <c r="L212" s="7">
        <f>IF(F212&lt;&gt;"",_xlfn.IFNA(VLOOKUP(A212&amp;"Semana "&amp;VALUE(RIGHT(F212,2)+1),T_Cruzada!$A$2:$F$1453,4,FALSE),""),"")</f>
        <v>0</v>
      </c>
      <c r="M212">
        <f>IF(F212&lt;&gt;"",_xlfn.IFNA(VLOOKUP(A212&amp;"Semana "&amp;VALUE(RIGHT(F212,2)+2),T_Cruzada!$A$2:$F$1453,4,FALSE),""),"")</f>
        <v>0</v>
      </c>
      <c r="N212">
        <f>IF(F212&lt;&gt;"",_xlfn.IFNA(VLOOKUP(A212&amp;"Semana "&amp;VALUE(RIGHT(F212,2)+3),T_Cruzada!$A$2:$F$1453,4,FALSE),""),"")</f>
        <v>1</v>
      </c>
    </row>
    <row r="213" spans="1:14" x14ac:dyDescent="0.25">
      <c r="A213">
        <v>20234</v>
      </c>
      <c r="B213" t="s">
        <v>73</v>
      </c>
      <c r="C213" t="s">
        <v>115</v>
      </c>
      <c r="D213" t="s">
        <v>114</v>
      </c>
      <c r="E213" s="1">
        <v>43913</v>
      </c>
      <c r="F213" s="7" t="str">
        <f>IF(E213&lt;&gt;"",IF(AND(E213&gt;=VLOOKUP(E213,Semanas!$A$1:$C$33,1),E213&lt;=VLOOKUP(E213,Semanas!$A$1:$C$33,2)),VLOOKUP(E213,Semanas!$A$1:$C$33,3),""),"")</f>
        <v>Semana 13</v>
      </c>
      <c r="G213" s="7">
        <f>IF(F213&lt;&gt;"",_xlfn.IFNA(VLOOKUP(A213&amp;"Semana "&amp;VALUE(RIGHT(F213,2)-3),T_Cruzada!$A$2:$F$1453,4,FALSE),""),"")</f>
        <v>0</v>
      </c>
      <c r="H213">
        <f>IF(F213&lt;&gt;"",_xlfn.IFNA(VLOOKUP(A213&amp;"Semana "&amp;VALUE(RIGHT(F213,2)-2),T_Cruzada!$A$2:$F$1453,4,FALSE),""),"")</f>
        <v>0</v>
      </c>
      <c r="I213" s="7">
        <f>IF(F213&lt;&gt;"",_xlfn.IFNA(VLOOKUP(A213&amp;"Semana "&amp;VALUE(RIGHT(F213,2)-1),T_Cruzada!$A$2:$F$1453,4,FALSE),""),"")</f>
        <v>0</v>
      </c>
      <c r="J213" s="7">
        <f>IF(F213&lt;&gt;"",_xlfn.IFNA(VLOOKUP(A213&amp;F213,T_Cruzada!$A$2:$F$1453,4,FALSE),""),"")</f>
        <v>0</v>
      </c>
      <c r="K213" s="7">
        <f>_xlfn.IFNA(VLOOKUP(A213&amp;F213,T_Cruzada!$A$2:$F$1453,5,FALSE),"")</f>
        <v>0</v>
      </c>
      <c r="L213" s="7">
        <f>IF(F213&lt;&gt;"",_xlfn.IFNA(VLOOKUP(A213&amp;"Semana "&amp;VALUE(RIGHT(F213,2)+1),T_Cruzada!$A$2:$F$1453,4,FALSE),""),"")</f>
        <v>0</v>
      </c>
      <c r="M213">
        <f>IF(F213&lt;&gt;"",_xlfn.IFNA(VLOOKUP(A213&amp;"Semana "&amp;VALUE(RIGHT(F213,2)+2),T_Cruzada!$A$2:$F$1453,4,FALSE),""),"")</f>
        <v>0</v>
      </c>
      <c r="N213">
        <f>IF(F213&lt;&gt;"",_xlfn.IFNA(VLOOKUP(A213&amp;"Semana "&amp;VALUE(RIGHT(F213,2)+3),T_Cruzada!$A$2:$F$1453,4,FALSE),""),"")</f>
        <v>1</v>
      </c>
    </row>
    <row r="214" spans="1:14" x14ac:dyDescent="0.25">
      <c r="A214" s="19">
        <v>20234</v>
      </c>
      <c r="B214" s="19" t="s">
        <v>73</v>
      </c>
      <c r="C214" s="19" t="s">
        <v>33</v>
      </c>
      <c r="D214" s="19" t="s">
        <v>114</v>
      </c>
      <c r="E214" s="20">
        <v>43910</v>
      </c>
      <c r="F214" s="7" t="str">
        <f>IF(E214&lt;&gt;"",IF(AND(E214&gt;=VLOOKUP(E214,Semanas!$A$1:$C$33,1),E214&lt;=VLOOKUP(E214,Semanas!$A$1:$C$33,2)),VLOOKUP(E214,Semanas!$A$1:$C$33,3),""),"")</f>
        <v>Semana 12</v>
      </c>
      <c r="G214" s="7">
        <f>IF(F214&lt;&gt;"",_xlfn.IFNA(VLOOKUP(A214&amp;"Semana "&amp;VALUE(RIGHT(F214,2)-3),T_Cruzada!$A$2:$F$1453,4,FALSE),""),"")</f>
        <v>0</v>
      </c>
      <c r="H214">
        <f>IF(F214&lt;&gt;"",_xlfn.IFNA(VLOOKUP(A214&amp;"Semana "&amp;VALUE(RIGHT(F214,2)-2),T_Cruzada!$A$2:$F$1453,4,FALSE),""),"")</f>
        <v>0</v>
      </c>
      <c r="I214" s="7">
        <f>IF(F214&lt;&gt;"",_xlfn.IFNA(VLOOKUP(A214&amp;"Semana "&amp;VALUE(RIGHT(F214,2)-1),T_Cruzada!$A$2:$F$1453,4,FALSE),""),"")</f>
        <v>0</v>
      </c>
      <c r="J214" s="7">
        <f>IF(F214&lt;&gt;"",_xlfn.IFNA(VLOOKUP(A214&amp;F214,T_Cruzada!$A$2:$F$1453,4,FALSE),""),"")</f>
        <v>0</v>
      </c>
      <c r="K214" s="7">
        <f>_xlfn.IFNA(VLOOKUP(A214&amp;F214,T_Cruzada!$A$2:$F$1453,5,FALSE),"")</f>
        <v>0</v>
      </c>
      <c r="L214" s="7">
        <f>IF(F214&lt;&gt;"",_xlfn.IFNA(VLOOKUP(A214&amp;"Semana "&amp;VALUE(RIGHT(F214,2)+1),T_Cruzada!$A$2:$F$1453,4,FALSE),""),"")</f>
        <v>0</v>
      </c>
      <c r="M214">
        <f>IF(F214&lt;&gt;"",_xlfn.IFNA(VLOOKUP(A214&amp;"Semana "&amp;VALUE(RIGHT(F214,2)+2),T_Cruzada!$A$2:$F$1453,4,FALSE),""),"")</f>
        <v>0</v>
      </c>
      <c r="N214">
        <f>IF(F214&lt;&gt;"",_xlfn.IFNA(VLOOKUP(A214&amp;"Semana "&amp;VALUE(RIGHT(F214,2)+3),T_Cruzada!$A$2:$F$1453,4,FALSE),""),"")</f>
        <v>0</v>
      </c>
    </row>
    <row r="215" spans="1:14" x14ac:dyDescent="0.25">
      <c r="A215">
        <v>20234</v>
      </c>
      <c r="B215" t="s">
        <v>73</v>
      </c>
      <c r="C215" t="s">
        <v>34</v>
      </c>
      <c r="D215" t="s">
        <v>117</v>
      </c>
      <c r="E215" s="1"/>
      <c r="F215" s="7" t="str">
        <f>IF(E215&lt;&gt;"",IF(AND(E215&gt;=VLOOKUP(E215,Semanas!$A$1:$C$33,1),E215&lt;=VLOOKUP(E215,Semanas!$A$1:$C$33,2)),VLOOKUP(E215,Semanas!$A$1:$C$33,3),""),"")</f>
        <v/>
      </c>
      <c r="G215" s="7" t="str">
        <f>IF(F215&lt;&gt;"",_xlfn.IFNA(VLOOKUP(A215&amp;"Semana "&amp;VALUE(RIGHT(F215,2)-3),T_Cruzada!$A$2:$F$1453,4,FALSE),""),"")</f>
        <v/>
      </c>
      <c r="H215" t="str">
        <f>IF(F215&lt;&gt;"",_xlfn.IFNA(VLOOKUP(A215&amp;"Semana "&amp;VALUE(RIGHT(F215,2)-2),T_Cruzada!$A$2:$F$1453,4,FALSE),""),"")</f>
        <v/>
      </c>
      <c r="I215" s="7" t="str">
        <f>IF(F215&lt;&gt;"",_xlfn.IFNA(VLOOKUP(A215&amp;"Semana "&amp;VALUE(RIGHT(F215,2)-1),T_Cruzada!$A$2:$F$1453,4,FALSE),""),"")</f>
        <v/>
      </c>
      <c r="J215" s="7" t="str">
        <f>IF(F215&lt;&gt;"",_xlfn.IFNA(VLOOKUP(A215&amp;F215,T_Cruzada!$A$2:$F$1453,4,FALSE),""),"")</f>
        <v/>
      </c>
      <c r="K215" s="7" t="str">
        <f>_xlfn.IFNA(VLOOKUP(A215&amp;F215,T_Cruzada!$A$2:$F$1453,5,FALSE),"")</f>
        <v/>
      </c>
      <c r="L215" s="7" t="str">
        <f>IF(F215&lt;&gt;"",_xlfn.IFNA(VLOOKUP(A215&amp;"Semana "&amp;VALUE(RIGHT(F215,2)+1),T_Cruzada!$A$2:$F$1453,4,FALSE),""),"")</f>
        <v/>
      </c>
      <c r="M215" t="str">
        <f>IF(F215&lt;&gt;"",_xlfn.IFNA(VLOOKUP(A215&amp;"Semana "&amp;VALUE(RIGHT(F215,2)+2),T_Cruzada!$A$2:$F$1453,4,FALSE),""),"")</f>
        <v/>
      </c>
      <c r="N215" t="str">
        <f>IF(F215&lt;&gt;"",_xlfn.IFNA(VLOOKUP(A215&amp;"Semana "&amp;VALUE(RIGHT(F215,2)+3),T_Cruzada!$A$2:$F$1453,4,FALSE),""),"")</f>
        <v/>
      </c>
    </row>
    <row r="216" spans="1:14" x14ac:dyDescent="0.25">
      <c r="A216" s="19">
        <v>20234</v>
      </c>
      <c r="B216" s="19" t="s">
        <v>73</v>
      </c>
      <c r="C216" s="19" t="s">
        <v>118</v>
      </c>
      <c r="D216" s="19" t="s">
        <v>117</v>
      </c>
      <c r="E216" s="20"/>
      <c r="F216" s="7" t="str">
        <f>IF(E216&lt;&gt;"",IF(AND(E216&gt;=VLOOKUP(E216,Semanas!$A$1:$C$33,1),E216&lt;=VLOOKUP(E216,Semanas!$A$1:$C$33,2)),VLOOKUP(E216,Semanas!$A$1:$C$33,3),""),"")</f>
        <v/>
      </c>
      <c r="G216" s="7" t="str">
        <f>IF(F216&lt;&gt;"",_xlfn.IFNA(VLOOKUP(A216&amp;"Semana "&amp;VALUE(RIGHT(F216,2)-3),T_Cruzada!$A$2:$F$1453,4,FALSE),""),"")</f>
        <v/>
      </c>
      <c r="H216" t="str">
        <f>IF(F216&lt;&gt;"",_xlfn.IFNA(VLOOKUP(A216&amp;"Semana "&amp;VALUE(RIGHT(F216,2)-2),T_Cruzada!$A$2:$F$1453,4,FALSE),""),"")</f>
        <v/>
      </c>
      <c r="I216" s="7" t="str">
        <f>IF(F216&lt;&gt;"",_xlfn.IFNA(VLOOKUP(A216&amp;"Semana "&amp;VALUE(RIGHT(F216,2)-1),T_Cruzada!$A$2:$F$1453,4,FALSE),""),"")</f>
        <v/>
      </c>
      <c r="J216" s="7" t="str">
        <f>IF(F216&lt;&gt;"",_xlfn.IFNA(VLOOKUP(A216&amp;F216,T_Cruzada!$A$2:$F$1453,4,FALSE),""),"")</f>
        <v/>
      </c>
      <c r="K216" s="7" t="str">
        <f>_xlfn.IFNA(VLOOKUP(A216&amp;F216,T_Cruzada!$A$2:$F$1453,5,FALSE),"")</f>
        <v/>
      </c>
      <c r="L216" s="7" t="str">
        <f>IF(F216&lt;&gt;"",_xlfn.IFNA(VLOOKUP(A216&amp;"Semana "&amp;VALUE(RIGHT(F216,2)+1),T_Cruzada!$A$2:$F$1453,4,FALSE),""),"")</f>
        <v/>
      </c>
      <c r="M216" t="str">
        <f>IF(F216&lt;&gt;"",_xlfn.IFNA(VLOOKUP(A216&amp;"Semana "&amp;VALUE(RIGHT(F216,2)+2),T_Cruzada!$A$2:$F$1453,4,FALSE),""),"")</f>
        <v/>
      </c>
      <c r="N216" t="str">
        <f>IF(F216&lt;&gt;"",_xlfn.IFNA(VLOOKUP(A216&amp;"Semana "&amp;VALUE(RIGHT(F216,2)+3),T_Cruzada!$A$2:$F$1453,4,FALSE),""),"")</f>
        <v/>
      </c>
    </row>
    <row r="217" spans="1:14" x14ac:dyDescent="0.25">
      <c r="A217">
        <v>20234</v>
      </c>
      <c r="B217" t="s">
        <v>73</v>
      </c>
      <c r="C217" t="s">
        <v>119</v>
      </c>
      <c r="D217" t="s">
        <v>117</v>
      </c>
      <c r="E217" s="1"/>
      <c r="F217" s="7" t="str">
        <f>IF(E217&lt;&gt;"",IF(AND(E217&gt;=VLOOKUP(E217,Semanas!$A$1:$C$33,1),E217&lt;=VLOOKUP(E217,Semanas!$A$1:$C$33,2)),VLOOKUP(E217,Semanas!$A$1:$C$33,3),""),"")</f>
        <v/>
      </c>
      <c r="G217" s="7" t="str">
        <f>IF(F217&lt;&gt;"",_xlfn.IFNA(VLOOKUP(A217&amp;"Semana "&amp;VALUE(RIGHT(F217,2)-3),T_Cruzada!$A$2:$F$1453,4,FALSE),""),"")</f>
        <v/>
      </c>
      <c r="H217" t="str">
        <f>IF(F217&lt;&gt;"",_xlfn.IFNA(VLOOKUP(A217&amp;"Semana "&amp;VALUE(RIGHT(F217,2)-2),T_Cruzada!$A$2:$F$1453,4,FALSE),""),"")</f>
        <v/>
      </c>
      <c r="I217" s="7" t="str">
        <f>IF(F217&lt;&gt;"",_xlfn.IFNA(VLOOKUP(A217&amp;"Semana "&amp;VALUE(RIGHT(F217,2)-1),T_Cruzada!$A$2:$F$1453,4,FALSE),""),"")</f>
        <v/>
      </c>
      <c r="J217" s="7" t="str">
        <f>IF(F217&lt;&gt;"",_xlfn.IFNA(VLOOKUP(A217&amp;F217,T_Cruzada!$A$2:$F$1453,4,FALSE),""),"")</f>
        <v/>
      </c>
      <c r="K217" s="7" t="str">
        <f>_xlfn.IFNA(VLOOKUP(A217&amp;F217,T_Cruzada!$A$2:$F$1453,5,FALSE),"")</f>
        <v/>
      </c>
      <c r="L217" s="7" t="str">
        <f>IF(F217&lt;&gt;"",_xlfn.IFNA(VLOOKUP(A217&amp;"Semana "&amp;VALUE(RIGHT(F217,2)+1),T_Cruzada!$A$2:$F$1453,4,FALSE),""),"")</f>
        <v/>
      </c>
      <c r="M217" t="str">
        <f>IF(F217&lt;&gt;"",_xlfn.IFNA(VLOOKUP(A217&amp;"Semana "&amp;VALUE(RIGHT(F217,2)+2),T_Cruzada!$A$2:$F$1453,4,FALSE),""),"")</f>
        <v/>
      </c>
      <c r="N217" t="str">
        <f>IF(F217&lt;&gt;"",_xlfn.IFNA(VLOOKUP(A217&amp;"Semana "&amp;VALUE(RIGHT(F217,2)+3),T_Cruzada!$A$2:$F$1453,4,FALSE),""),"")</f>
        <v/>
      </c>
    </row>
    <row r="218" spans="1:14" x14ac:dyDescent="0.25">
      <c r="A218" s="19">
        <v>20234</v>
      </c>
      <c r="B218" s="19" t="s">
        <v>73</v>
      </c>
      <c r="C218" s="19" t="s">
        <v>120</v>
      </c>
      <c r="D218" s="19" t="s">
        <v>117</v>
      </c>
      <c r="E218" s="20"/>
      <c r="F218" s="7" t="str">
        <f>IF(E218&lt;&gt;"",IF(AND(E218&gt;=VLOOKUP(E218,Semanas!$A$1:$C$33,1),E218&lt;=VLOOKUP(E218,Semanas!$A$1:$C$33,2)),VLOOKUP(E218,Semanas!$A$1:$C$33,3),""),"")</f>
        <v/>
      </c>
      <c r="G218" s="7" t="str">
        <f>IF(F218&lt;&gt;"",_xlfn.IFNA(VLOOKUP(A218&amp;"Semana "&amp;VALUE(RIGHT(F218,2)-3),T_Cruzada!$A$2:$F$1453,4,FALSE),""),"")</f>
        <v/>
      </c>
      <c r="H218" t="str">
        <f>IF(F218&lt;&gt;"",_xlfn.IFNA(VLOOKUP(A218&amp;"Semana "&amp;VALUE(RIGHT(F218,2)-2),T_Cruzada!$A$2:$F$1453,4,FALSE),""),"")</f>
        <v/>
      </c>
      <c r="I218" s="7" t="str">
        <f>IF(F218&lt;&gt;"",_xlfn.IFNA(VLOOKUP(A218&amp;"Semana "&amp;VALUE(RIGHT(F218,2)-1),T_Cruzada!$A$2:$F$1453,4,FALSE),""),"")</f>
        <v/>
      </c>
      <c r="J218" s="7" t="str">
        <f>IF(F218&lt;&gt;"",_xlfn.IFNA(VLOOKUP(A218&amp;F218,T_Cruzada!$A$2:$F$1453,4,FALSE),""),"")</f>
        <v/>
      </c>
      <c r="K218" s="7" t="str">
        <f>_xlfn.IFNA(VLOOKUP(A218&amp;F218,T_Cruzada!$A$2:$F$1453,5,FALSE),"")</f>
        <v/>
      </c>
      <c r="L218" s="7" t="str">
        <f>IF(F218&lt;&gt;"",_xlfn.IFNA(VLOOKUP(A218&amp;"Semana "&amp;VALUE(RIGHT(F218,2)+1),T_Cruzada!$A$2:$F$1453,4,FALSE),""),"")</f>
        <v/>
      </c>
      <c r="M218" t="str">
        <f>IF(F218&lt;&gt;"",_xlfn.IFNA(VLOOKUP(A218&amp;"Semana "&amp;VALUE(RIGHT(F218,2)+2),T_Cruzada!$A$2:$F$1453,4,FALSE),""),"")</f>
        <v/>
      </c>
      <c r="N218" t="str">
        <f>IF(F218&lt;&gt;"",_xlfn.IFNA(VLOOKUP(A218&amp;"Semana "&amp;VALUE(RIGHT(F218,2)+3),T_Cruzada!$A$2:$F$1453,4,FALSE),""),"")</f>
        <v/>
      </c>
    </row>
    <row r="219" spans="1:14" x14ac:dyDescent="0.25">
      <c r="A219">
        <v>20234</v>
      </c>
      <c r="B219" t="s">
        <v>73</v>
      </c>
      <c r="C219" t="s">
        <v>191</v>
      </c>
      <c r="D219" t="s">
        <v>114</v>
      </c>
      <c r="E219" s="1">
        <v>44032</v>
      </c>
      <c r="F219" s="7" t="str">
        <f>IF(E219&lt;&gt;"",IF(AND(E219&gt;=VLOOKUP(E219,Semanas!$A$1:$C$33,1),E219&lt;=VLOOKUP(E219,Semanas!$A$1:$C$33,2)),VLOOKUP(E219,Semanas!$A$1:$C$33,3),""),"")</f>
        <v>Semana 30</v>
      </c>
      <c r="G219" s="7">
        <f>IF(F219&lt;&gt;"",_xlfn.IFNA(VLOOKUP(A219&amp;"Semana "&amp;VALUE(RIGHT(F219,2)-3),T_Cruzada!$A$2:$F$1453,4,FALSE),""),"")</f>
        <v>1</v>
      </c>
      <c r="H219">
        <f>IF(F219&lt;&gt;"",_xlfn.IFNA(VLOOKUP(A219&amp;"Semana "&amp;VALUE(RIGHT(F219,2)-2),T_Cruzada!$A$2:$F$1453,4,FALSE),""),"")</f>
        <v>1</v>
      </c>
      <c r="I219" s="7">
        <f>IF(F219&lt;&gt;"",_xlfn.IFNA(VLOOKUP(A219&amp;"Semana "&amp;VALUE(RIGHT(F219,2)-1),T_Cruzada!$A$2:$F$1453,4,FALSE),""),"")</f>
        <v>1</v>
      </c>
      <c r="J219" s="7">
        <f>IF(F219&lt;&gt;"",_xlfn.IFNA(VLOOKUP(A219&amp;F219,T_Cruzada!$A$2:$F$1453,4,FALSE),""),"")</f>
        <v>1</v>
      </c>
      <c r="K219" s="7">
        <f>_xlfn.IFNA(VLOOKUP(A219&amp;F219,T_Cruzada!$A$2:$F$1453,5,FALSE),"")</f>
        <v>0</v>
      </c>
      <c r="L219" s="7">
        <f>IF(F219&lt;&gt;"",_xlfn.IFNA(VLOOKUP(A219&amp;"Semana "&amp;VALUE(RIGHT(F219,2)+1),T_Cruzada!$A$2:$F$1453,4,FALSE),""),"")</f>
        <v>1</v>
      </c>
      <c r="M219">
        <f>IF(F219&lt;&gt;"",_xlfn.IFNA(VLOOKUP(A219&amp;"Semana "&amp;VALUE(RIGHT(F219,2)+2),T_Cruzada!$A$2:$F$1453,4,FALSE),""),"")</f>
        <v>1</v>
      </c>
      <c r="N219">
        <f>IF(F219&lt;&gt;"",_xlfn.IFNA(VLOOKUP(A219&amp;"Semana "&amp;VALUE(RIGHT(F219,2)+3),T_Cruzada!$A$2:$F$1453,4,FALSE),""),"")</f>
        <v>1</v>
      </c>
    </row>
    <row r="220" spans="1:14" x14ac:dyDescent="0.25">
      <c r="A220" s="19">
        <v>20234</v>
      </c>
      <c r="B220" s="19" t="s">
        <v>73</v>
      </c>
      <c r="C220" s="19" t="s">
        <v>122</v>
      </c>
      <c r="D220" s="19" t="s">
        <v>116</v>
      </c>
      <c r="E220" s="20"/>
      <c r="F220" s="7" t="str">
        <f>IF(E220&lt;&gt;"",IF(AND(E220&gt;=VLOOKUP(E220,Semanas!$A$1:$C$33,1),E220&lt;=VLOOKUP(E220,Semanas!$A$1:$C$33,2)),VLOOKUP(E220,Semanas!$A$1:$C$33,3),""),"")</f>
        <v/>
      </c>
      <c r="G220" s="7" t="str">
        <f>IF(F220&lt;&gt;"",_xlfn.IFNA(VLOOKUP(A220&amp;"Semana "&amp;VALUE(RIGHT(F220,2)-3),T_Cruzada!$A$2:$F$1453,4,FALSE),""),"")</f>
        <v/>
      </c>
      <c r="H220" t="str">
        <f>IF(F220&lt;&gt;"",_xlfn.IFNA(VLOOKUP(A220&amp;"Semana "&amp;VALUE(RIGHT(F220,2)-2),T_Cruzada!$A$2:$F$1453,4,FALSE),""),"")</f>
        <v/>
      </c>
      <c r="I220" s="7" t="str">
        <f>IF(F220&lt;&gt;"",_xlfn.IFNA(VLOOKUP(A220&amp;"Semana "&amp;VALUE(RIGHT(F220,2)-1),T_Cruzada!$A$2:$F$1453,4,FALSE),""),"")</f>
        <v/>
      </c>
      <c r="J220" s="7" t="str">
        <f>IF(F220&lt;&gt;"",_xlfn.IFNA(VLOOKUP(A220&amp;F220,T_Cruzada!$A$2:$F$1453,4,FALSE),""),"")</f>
        <v/>
      </c>
      <c r="K220" s="7" t="str">
        <f>_xlfn.IFNA(VLOOKUP(A220&amp;F220,T_Cruzada!$A$2:$F$1453,5,FALSE),"")</f>
        <v/>
      </c>
      <c r="L220" s="7" t="str">
        <f>IF(F220&lt;&gt;"",_xlfn.IFNA(VLOOKUP(A220&amp;"Semana "&amp;VALUE(RIGHT(F220,2)+1),T_Cruzada!$A$2:$F$1453,4,FALSE),""),"")</f>
        <v/>
      </c>
      <c r="M220" t="str">
        <f>IF(F220&lt;&gt;"",_xlfn.IFNA(VLOOKUP(A220&amp;"Semana "&amp;VALUE(RIGHT(F220,2)+2),T_Cruzada!$A$2:$F$1453,4,FALSE),""),"")</f>
        <v/>
      </c>
      <c r="N220" t="str">
        <f>IF(F220&lt;&gt;"",_xlfn.IFNA(VLOOKUP(A220&amp;"Semana "&amp;VALUE(RIGHT(F220,2)+3),T_Cruzada!$A$2:$F$1453,4,FALSE),""),"")</f>
        <v/>
      </c>
    </row>
    <row r="221" spans="1:14" x14ac:dyDescent="0.25">
      <c r="A221">
        <v>20234</v>
      </c>
      <c r="B221" t="s">
        <v>73</v>
      </c>
      <c r="C221" t="s">
        <v>123</v>
      </c>
      <c r="D221" t="s">
        <v>116</v>
      </c>
      <c r="E221" s="1"/>
      <c r="F221" s="7" t="str">
        <f>IF(E221&lt;&gt;"",IF(AND(E221&gt;=VLOOKUP(E221,Semanas!$A$1:$C$33,1),E221&lt;=VLOOKUP(E221,Semanas!$A$1:$C$33,2)),VLOOKUP(E221,Semanas!$A$1:$C$33,3),""),"")</f>
        <v/>
      </c>
      <c r="G221" s="7" t="str">
        <f>IF(F221&lt;&gt;"",_xlfn.IFNA(VLOOKUP(A221&amp;"Semana "&amp;VALUE(RIGHT(F221,2)-3),T_Cruzada!$A$2:$F$1453,4,FALSE),""),"")</f>
        <v/>
      </c>
      <c r="H221" t="str">
        <f>IF(F221&lt;&gt;"",_xlfn.IFNA(VLOOKUP(A221&amp;"Semana "&amp;VALUE(RIGHT(F221,2)-2),T_Cruzada!$A$2:$F$1453,4,FALSE),""),"")</f>
        <v/>
      </c>
      <c r="I221" s="7" t="str">
        <f>IF(F221&lt;&gt;"",_xlfn.IFNA(VLOOKUP(A221&amp;"Semana "&amp;VALUE(RIGHT(F221,2)-1),T_Cruzada!$A$2:$F$1453,4,FALSE),""),"")</f>
        <v/>
      </c>
      <c r="J221" s="7" t="str">
        <f>IF(F221&lt;&gt;"",_xlfn.IFNA(VLOOKUP(A221&amp;F221,T_Cruzada!$A$2:$F$1453,4,FALSE),""),"")</f>
        <v/>
      </c>
      <c r="K221" s="7" t="str">
        <f>_xlfn.IFNA(VLOOKUP(A221&amp;F221,T_Cruzada!$A$2:$F$1453,5,FALSE),"")</f>
        <v/>
      </c>
      <c r="L221" s="7" t="str">
        <f>IF(F221&lt;&gt;"",_xlfn.IFNA(VLOOKUP(A221&amp;"Semana "&amp;VALUE(RIGHT(F221,2)+1),T_Cruzada!$A$2:$F$1453,4,FALSE),""),"")</f>
        <v/>
      </c>
      <c r="M221" t="str">
        <f>IF(F221&lt;&gt;"",_xlfn.IFNA(VLOOKUP(A221&amp;"Semana "&amp;VALUE(RIGHT(F221,2)+2),T_Cruzada!$A$2:$F$1453,4,FALSE),""),"")</f>
        <v/>
      </c>
      <c r="N221" t="str">
        <f>IF(F221&lt;&gt;"",_xlfn.IFNA(VLOOKUP(A221&amp;"Semana "&amp;VALUE(RIGHT(F221,2)+3),T_Cruzada!$A$2:$F$1453,4,FALSE),""),"")</f>
        <v/>
      </c>
    </row>
    <row r="222" spans="1:14" x14ac:dyDescent="0.25">
      <c r="A222">
        <v>20244</v>
      </c>
      <c r="B222" t="s">
        <v>74</v>
      </c>
      <c r="C222" t="s">
        <v>30</v>
      </c>
      <c r="D222" t="s">
        <v>114</v>
      </c>
      <c r="E222" s="1">
        <v>43913</v>
      </c>
      <c r="F222" s="7" t="str">
        <f>IF(E222&lt;&gt;"",IF(AND(E222&gt;=VLOOKUP(E222,Semanas!$A$1:$C$33,1),E222&lt;=VLOOKUP(E222,Semanas!$A$1:$C$33,2)),VLOOKUP(E222,Semanas!$A$1:$C$33,3),""),"")</f>
        <v>Semana 13</v>
      </c>
      <c r="G222" s="7">
        <f>IF(F222&lt;&gt;"",_xlfn.IFNA(VLOOKUP(A222&amp;"Semana "&amp;VALUE(RIGHT(F222,2)-3),T_Cruzada!$A$2:$F$1453,4,FALSE),""),"")</f>
        <v>0</v>
      </c>
      <c r="H222">
        <f>IF(F222&lt;&gt;"",_xlfn.IFNA(VLOOKUP(A222&amp;"Semana "&amp;VALUE(RIGHT(F222,2)-2),T_Cruzada!$A$2:$F$1453,4,FALSE),""),"")</f>
        <v>0</v>
      </c>
      <c r="I222" s="7">
        <f>IF(F222&lt;&gt;"",_xlfn.IFNA(VLOOKUP(A222&amp;"Semana "&amp;VALUE(RIGHT(F222,2)-1),T_Cruzada!$A$2:$F$1453,4,FALSE),""),"")</f>
        <v>0</v>
      </c>
      <c r="J222" s="7">
        <f>IF(F222&lt;&gt;"",_xlfn.IFNA(VLOOKUP(A222&amp;F222,T_Cruzada!$A$2:$F$1453,4,FALSE),""),"")</f>
        <v>0</v>
      </c>
      <c r="K222" s="7">
        <f>_xlfn.IFNA(VLOOKUP(A222&amp;F222,T_Cruzada!$A$2:$F$1453,5,FALSE),"")</f>
        <v>0</v>
      </c>
      <c r="L222" s="7">
        <f>IF(F222&lt;&gt;"",_xlfn.IFNA(VLOOKUP(A222&amp;"Semana "&amp;VALUE(RIGHT(F222,2)+1),T_Cruzada!$A$2:$F$1453,4,FALSE),""),"")</f>
        <v>0</v>
      </c>
      <c r="M222">
        <f>IF(F222&lt;&gt;"",_xlfn.IFNA(VLOOKUP(A222&amp;"Semana "&amp;VALUE(RIGHT(F222,2)+2),T_Cruzada!$A$2:$F$1453,4,FALSE),""),"")</f>
        <v>0</v>
      </c>
      <c r="N222">
        <f>IF(F222&lt;&gt;"",_xlfn.IFNA(VLOOKUP(A222&amp;"Semana "&amp;VALUE(RIGHT(F222,2)+3),T_Cruzada!$A$2:$F$1453,4,FALSE),""),"")</f>
        <v>0</v>
      </c>
    </row>
    <row r="223" spans="1:14" x14ac:dyDescent="0.25">
      <c r="A223" s="19">
        <v>20244</v>
      </c>
      <c r="B223" s="19" t="s">
        <v>74</v>
      </c>
      <c r="C223" s="19" t="s">
        <v>31</v>
      </c>
      <c r="D223" s="19" t="s">
        <v>114</v>
      </c>
      <c r="E223" s="20">
        <v>43913</v>
      </c>
      <c r="F223" s="7" t="str">
        <f>IF(E223&lt;&gt;"",IF(AND(E223&gt;=VLOOKUP(E223,Semanas!$A$1:$C$33,1),E223&lt;=VLOOKUP(E223,Semanas!$A$1:$C$33,2)),VLOOKUP(E223,Semanas!$A$1:$C$33,3),""),"")</f>
        <v>Semana 13</v>
      </c>
      <c r="G223" s="7">
        <f>IF(F223&lt;&gt;"",_xlfn.IFNA(VLOOKUP(A223&amp;"Semana "&amp;VALUE(RIGHT(F223,2)-3),T_Cruzada!$A$2:$F$1453,4,FALSE),""),"")</f>
        <v>0</v>
      </c>
      <c r="H223">
        <f>IF(F223&lt;&gt;"",_xlfn.IFNA(VLOOKUP(A223&amp;"Semana "&amp;VALUE(RIGHT(F223,2)-2),T_Cruzada!$A$2:$F$1453,4,FALSE),""),"")</f>
        <v>0</v>
      </c>
      <c r="I223" s="7">
        <f>IF(F223&lt;&gt;"",_xlfn.IFNA(VLOOKUP(A223&amp;"Semana "&amp;VALUE(RIGHT(F223,2)-1),T_Cruzada!$A$2:$F$1453,4,FALSE),""),"")</f>
        <v>0</v>
      </c>
      <c r="J223" s="7">
        <f>IF(F223&lt;&gt;"",_xlfn.IFNA(VLOOKUP(A223&amp;F223,T_Cruzada!$A$2:$F$1453,4,FALSE),""),"")</f>
        <v>0</v>
      </c>
      <c r="K223" s="7">
        <f>_xlfn.IFNA(VLOOKUP(A223&amp;F223,T_Cruzada!$A$2:$F$1453,5,FALSE),"")</f>
        <v>0</v>
      </c>
      <c r="L223" s="7">
        <f>IF(F223&lt;&gt;"",_xlfn.IFNA(VLOOKUP(A223&amp;"Semana "&amp;VALUE(RIGHT(F223,2)+1),T_Cruzada!$A$2:$F$1453,4,FALSE),""),"")</f>
        <v>0</v>
      </c>
      <c r="M223">
        <f>IF(F223&lt;&gt;"",_xlfn.IFNA(VLOOKUP(A223&amp;"Semana "&amp;VALUE(RIGHT(F223,2)+2),T_Cruzada!$A$2:$F$1453,4,FALSE),""),"")</f>
        <v>0</v>
      </c>
      <c r="N223">
        <f>IF(F223&lt;&gt;"",_xlfn.IFNA(VLOOKUP(A223&amp;"Semana "&amp;VALUE(RIGHT(F223,2)+3),T_Cruzada!$A$2:$F$1453,4,FALSE),""),"")</f>
        <v>0</v>
      </c>
    </row>
    <row r="224" spans="1:14" x14ac:dyDescent="0.25">
      <c r="A224">
        <v>20244</v>
      </c>
      <c r="B224" t="s">
        <v>74</v>
      </c>
      <c r="C224" t="s">
        <v>115</v>
      </c>
      <c r="D224" t="s">
        <v>114</v>
      </c>
      <c r="E224" s="1">
        <v>43913</v>
      </c>
      <c r="F224" s="7" t="str">
        <f>IF(E224&lt;&gt;"",IF(AND(E224&gt;=VLOOKUP(E224,Semanas!$A$1:$C$33,1),E224&lt;=VLOOKUP(E224,Semanas!$A$1:$C$33,2)),VLOOKUP(E224,Semanas!$A$1:$C$33,3),""),"")</f>
        <v>Semana 13</v>
      </c>
      <c r="G224" s="7">
        <f>IF(F224&lt;&gt;"",_xlfn.IFNA(VLOOKUP(A224&amp;"Semana "&amp;VALUE(RIGHT(F224,2)-3),T_Cruzada!$A$2:$F$1453,4,FALSE),""),"")</f>
        <v>0</v>
      </c>
      <c r="H224">
        <f>IF(F224&lt;&gt;"",_xlfn.IFNA(VLOOKUP(A224&amp;"Semana "&amp;VALUE(RIGHT(F224,2)-2),T_Cruzada!$A$2:$F$1453,4,FALSE),""),"")</f>
        <v>0</v>
      </c>
      <c r="I224" s="7">
        <f>IF(F224&lt;&gt;"",_xlfn.IFNA(VLOOKUP(A224&amp;"Semana "&amp;VALUE(RIGHT(F224,2)-1),T_Cruzada!$A$2:$F$1453,4,FALSE),""),"")</f>
        <v>0</v>
      </c>
      <c r="J224" s="7">
        <f>IF(F224&lt;&gt;"",_xlfn.IFNA(VLOOKUP(A224&amp;F224,T_Cruzada!$A$2:$F$1453,4,FALSE),""),"")</f>
        <v>0</v>
      </c>
      <c r="K224" s="7">
        <f>_xlfn.IFNA(VLOOKUP(A224&amp;F224,T_Cruzada!$A$2:$F$1453,5,FALSE),"")</f>
        <v>0</v>
      </c>
      <c r="L224" s="7">
        <f>IF(F224&lt;&gt;"",_xlfn.IFNA(VLOOKUP(A224&amp;"Semana "&amp;VALUE(RIGHT(F224,2)+1),T_Cruzada!$A$2:$F$1453,4,FALSE),""),"")</f>
        <v>0</v>
      </c>
      <c r="M224">
        <f>IF(F224&lt;&gt;"",_xlfn.IFNA(VLOOKUP(A224&amp;"Semana "&amp;VALUE(RIGHT(F224,2)+2),T_Cruzada!$A$2:$F$1453,4,FALSE),""),"")</f>
        <v>0</v>
      </c>
      <c r="N224">
        <f>IF(F224&lt;&gt;"",_xlfn.IFNA(VLOOKUP(A224&amp;"Semana "&amp;VALUE(RIGHT(F224,2)+3),T_Cruzada!$A$2:$F$1453,4,FALSE),""),"")</f>
        <v>0</v>
      </c>
    </row>
    <row r="225" spans="1:14" x14ac:dyDescent="0.25">
      <c r="A225" s="19">
        <v>20244</v>
      </c>
      <c r="B225" s="19" t="s">
        <v>74</v>
      </c>
      <c r="C225" s="19" t="s">
        <v>33</v>
      </c>
      <c r="D225" s="19" t="s">
        <v>114</v>
      </c>
      <c r="E225" s="20">
        <v>43910</v>
      </c>
      <c r="F225" s="7" t="str">
        <f>IF(E225&lt;&gt;"",IF(AND(E225&gt;=VLOOKUP(E225,Semanas!$A$1:$C$33,1),E225&lt;=VLOOKUP(E225,Semanas!$A$1:$C$33,2)),VLOOKUP(E225,Semanas!$A$1:$C$33,3),""),"")</f>
        <v>Semana 12</v>
      </c>
      <c r="G225" s="7">
        <f>IF(F225&lt;&gt;"",_xlfn.IFNA(VLOOKUP(A225&amp;"Semana "&amp;VALUE(RIGHT(F225,2)-3),T_Cruzada!$A$2:$F$1453,4,FALSE),""),"")</f>
        <v>0</v>
      </c>
      <c r="H225">
        <f>IF(F225&lt;&gt;"",_xlfn.IFNA(VLOOKUP(A225&amp;"Semana "&amp;VALUE(RIGHT(F225,2)-2),T_Cruzada!$A$2:$F$1453,4,FALSE),""),"")</f>
        <v>0</v>
      </c>
      <c r="I225" s="7">
        <f>IF(F225&lt;&gt;"",_xlfn.IFNA(VLOOKUP(A225&amp;"Semana "&amp;VALUE(RIGHT(F225,2)-1),T_Cruzada!$A$2:$F$1453,4,FALSE),""),"")</f>
        <v>0</v>
      </c>
      <c r="J225" s="7">
        <f>IF(F225&lt;&gt;"",_xlfn.IFNA(VLOOKUP(A225&amp;F225,T_Cruzada!$A$2:$F$1453,4,FALSE),""),"")</f>
        <v>0</v>
      </c>
      <c r="K225" s="7">
        <f>_xlfn.IFNA(VLOOKUP(A225&amp;F225,T_Cruzada!$A$2:$F$1453,5,FALSE),"")</f>
        <v>0</v>
      </c>
      <c r="L225" s="7">
        <f>IF(F225&lt;&gt;"",_xlfn.IFNA(VLOOKUP(A225&amp;"Semana "&amp;VALUE(RIGHT(F225,2)+1),T_Cruzada!$A$2:$F$1453,4,FALSE),""),"")</f>
        <v>0</v>
      </c>
      <c r="M225">
        <f>IF(F225&lt;&gt;"",_xlfn.IFNA(VLOOKUP(A225&amp;"Semana "&amp;VALUE(RIGHT(F225,2)+2),T_Cruzada!$A$2:$F$1453,4,FALSE),""),"")</f>
        <v>0</v>
      </c>
      <c r="N225">
        <f>IF(F225&lt;&gt;"",_xlfn.IFNA(VLOOKUP(A225&amp;"Semana "&amp;VALUE(RIGHT(F225,2)+3),T_Cruzada!$A$2:$F$1453,4,FALSE),""),"")</f>
        <v>0</v>
      </c>
    </row>
    <row r="226" spans="1:14" x14ac:dyDescent="0.25">
      <c r="A226">
        <v>20244</v>
      </c>
      <c r="B226" t="s">
        <v>74</v>
      </c>
      <c r="C226" t="s">
        <v>34</v>
      </c>
      <c r="D226" t="s">
        <v>117</v>
      </c>
      <c r="E226" s="1"/>
      <c r="F226" s="7" t="str">
        <f>IF(E226&lt;&gt;"",IF(AND(E226&gt;=VLOOKUP(E226,Semanas!$A$1:$C$33,1),E226&lt;=VLOOKUP(E226,Semanas!$A$1:$C$33,2)),VLOOKUP(E226,Semanas!$A$1:$C$33,3),""),"")</f>
        <v/>
      </c>
      <c r="G226" s="7" t="str">
        <f>IF(F226&lt;&gt;"",_xlfn.IFNA(VLOOKUP(A226&amp;"Semana "&amp;VALUE(RIGHT(F226,2)-3),T_Cruzada!$A$2:$F$1453,4,FALSE),""),"")</f>
        <v/>
      </c>
      <c r="H226" t="str">
        <f>IF(F226&lt;&gt;"",_xlfn.IFNA(VLOOKUP(A226&amp;"Semana "&amp;VALUE(RIGHT(F226,2)-2),T_Cruzada!$A$2:$F$1453,4,FALSE),""),"")</f>
        <v/>
      </c>
      <c r="I226" s="7" t="str">
        <f>IF(F226&lt;&gt;"",_xlfn.IFNA(VLOOKUP(A226&amp;"Semana "&amp;VALUE(RIGHT(F226,2)-1),T_Cruzada!$A$2:$F$1453,4,FALSE),""),"")</f>
        <v/>
      </c>
      <c r="J226" s="7" t="str">
        <f>IF(F226&lt;&gt;"",_xlfn.IFNA(VLOOKUP(A226&amp;F226,T_Cruzada!$A$2:$F$1453,4,FALSE),""),"")</f>
        <v/>
      </c>
      <c r="K226" s="7" t="str">
        <f>_xlfn.IFNA(VLOOKUP(A226&amp;F226,T_Cruzada!$A$2:$F$1453,5,FALSE),"")</f>
        <v/>
      </c>
      <c r="L226" s="7" t="str">
        <f>IF(F226&lt;&gt;"",_xlfn.IFNA(VLOOKUP(A226&amp;"Semana "&amp;VALUE(RIGHT(F226,2)+1),T_Cruzada!$A$2:$F$1453,4,FALSE),""),"")</f>
        <v/>
      </c>
      <c r="M226" t="str">
        <f>IF(F226&lt;&gt;"",_xlfn.IFNA(VLOOKUP(A226&amp;"Semana "&amp;VALUE(RIGHT(F226,2)+2),T_Cruzada!$A$2:$F$1453,4,FALSE),""),"")</f>
        <v/>
      </c>
      <c r="N226" t="str">
        <f>IF(F226&lt;&gt;"",_xlfn.IFNA(VLOOKUP(A226&amp;"Semana "&amp;VALUE(RIGHT(F226,2)+3),T_Cruzada!$A$2:$F$1453,4,FALSE),""),"")</f>
        <v/>
      </c>
    </row>
    <row r="227" spans="1:14" x14ac:dyDescent="0.25">
      <c r="A227" s="19">
        <v>20244</v>
      </c>
      <c r="B227" s="19" t="s">
        <v>74</v>
      </c>
      <c r="C227" s="19" t="s">
        <v>118</v>
      </c>
      <c r="D227" s="19" t="s">
        <v>117</v>
      </c>
      <c r="E227" s="20"/>
      <c r="F227" s="7" t="str">
        <f>IF(E227&lt;&gt;"",IF(AND(E227&gt;=VLOOKUP(E227,Semanas!$A$1:$C$33,1),E227&lt;=VLOOKUP(E227,Semanas!$A$1:$C$33,2)),VLOOKUP(E227,Semanas!$A$1:$C$33,3),""),"")</f>
        <v/>
      </c>
      <c r="G227" s="7" t="str">
        <f>IF(F227&lt;&gt;"",_xlfn.IFNA(VLOOKUP(A227&amp;"Semana "&amp;VALUE(RIGHT(F227,2)-3),T_Cruzada!$A$2:$F$1453,4,FALSE),""),"")</f>
        <v/>
      </c>
      <c r="H227" t="str">
        <f>IF(F227&lt;&gt;"",_xlfn.IFNA(VLOOKUP(A227&amp;"Semana "&amp;VALUE(RIGHT(F227,2)-2),T_Cruzada!$A$2:$F$1453,4,FALSE),""),"")</f>
        <v/>
      </c>
      <c r="I227" s="7" t="str">
        <f>IF(F227&lt;&gt;"",_xlfn.IFNA(VLOOKUP(A227&amp;"Semana "&amp;VALUE(RIGHT(F227,2)-1),T_Cruzada!$A$2:$F$1453,4,FALSE),""),"")</f>
        <v/>
      </c>
      <c r="J227" s="7" t="str">
        <f>IF(F227&lt;&gt;"",_xlfn.IFNA(VLOOKUP(A227&amp;F227,T_Cruzada!$A$2:$F$1453,4,FALSE),""),"")</f>
        <v/>
      </c>
      <c r="K227" s="7" t="str">
        <f>_xlfn.IFNA(VLOOKUP(A227&amp;F227,T_Cruzada!$A$2:$F$1453,5,FALSE),"")</f>
        <v/>
      </c>
      <c r="L227" s="7" t="str">
        <f>IF(F227&lt;&gt;"",_xlfn.IFNA(VLOOKUP(A227&amp;"Semana "&amp;VALUE(RIGHT(F227,2)+1),T_Cruzada!$A$2:$F$1453,4,FALSE),""),"")</f>
        <v/>
      </c>
      <c r="M227" t="str">
        <f>IF(F227&lt;&gt;"",_xlfn.IFNA(VLOOKUP(A227&amp;"Semana "&amp;VALUE(RIGHT(F227,2)+2),T_Cruzada!$A$2:$F$1453,4,FALSE),""),"")</f>
        <v/>
      </c>
      <c r="N227" t="str">
        <f>IF(F227&lt;&gt;"",_xlfn.IFNA(VLOOKUP(A227&amp;"Semana "&amp;VALUE(RIGHT(F227,2)+3),T_Cruzada!$A$2:$F$1453,4,FALSE),""),"")</f>
        <v/>
      </c>
    </row>
    <row r="228" spans="1:14" x14ac:dyDescent="0.25">
      <c r="A228">
        <v>20244</v>
      </c>
      <c r="B228" t="s">
        <v>74</v>
      </c>
      <c r="C228" t="s">
        <v>119</v>
      </c>
      <c r="D228" t="s">
        <v>117</v>
      </c>
      <c r="E228" s="1"/>
      <c r="F228" s="7" t="str">
        <f>IF(E228&lt;&gt;"",IF(AND(E228&gt;=VLOOKUP(E228,Semanas!$A$1:$C$33,1),E228&lt;=VLOOKUP(E228,Semanas!$A$1:$C$33,2)),VLOOKUP(E228,Semanas!$A$1:$C$33,3),""),"")</f>
        <v/>
      </c>
      <c r="G228" s="7" t="str">
        <f>IF(F228&lt;&gt;"",_xlfn.IFNA(VLOOKUP(A228&amp;"Semana "&amp;VALUE(RIGHT(F228,2)-3),T_Cruzada!$A$2:$F$1453,4,FALSE),""),"")</f>
        <v/>
      </c>
      <c r="H228" t="str">
        <f>IF(F228&lt;&gt;"",_xlfn.IFNA(VLOOKUP(A228&amp;"Semana "&amp;VALUE(RIGHT(F228,2)-2),T_Cruzada!$A$2:$F$1453,4,FALSE),""),"")</f>
        <v/>
      </c>
      <c r="I228" s="7" t="str">
        <f>IF(F228&lt;&gt;"",_xlfn.IFNA(VLOOKUP(A228&amp;"Semana "&amp;VALUE(RIGHT(F228,2)-1),T_Cruzada!$A$2:$F$1453,4,FALSE),""),"")</f>
        <v/>
      </c>
      <c r="J228" s="7" t="str">
        <f>IF(F228&lt;&gt;"",_xlfn.IFNA(VLOOKUP(A228&amp;F228,T_Cruzada!$A$2:$F$1453,4,FALSE),""),"")</f>
        <v/>
      </c>
      <c r="K228" s="7" t="str">
        <f>_xlfn.IFNA(VLOOKUP(A228&amp;F228,T_Cruzada!$A$2:$F$1453,5,FALSE),"")</f>
        <v/>
      </c>
      <c r="L228" s="7" t="str">
        <f>IF(F228&lt;&gt;"",_xlfn.IFNA(VLOOKUP(A228&amp;"Semana "&amp;VALUE(RIGHT(F228,2)+1),T_Cruzada!$A$2:$F$1453,4,FALSE),""),"")</f>
        <v/>
      </c>
      <c r="M228" t="str">
        <f>IF(F228&lt;&gt;"",_xlfn.IFNA(VLOOKUP(A228&amp;"Semana "&amp;VALUE(RIGHT(F228,2)+2),T_Cruzada!$A$2:$F$1453,4,FALSE),""),"")</f>
        <v/>
      </c>
      <c r="N228" t="str">
        <f>IF(F228&lt;&gt;"",_xlfn.IFNA(VLOOKUP(A228&amp;"Semana "&amp;VALUE(RIGHT(F228,2)+3),T_Cruzada!$A$2:$F$1453,4,FALSE),""),"")</f>
        <v/>
      </c>
    </row>
    <row r="229" spans="1:14" x14ac:dyDescent="0.25">
      <c r="A229" s="19">
        <v>20244</v>
      </c>
      <c r="B229" s="19" t="s">
        <v>74</v>
      </c>
      <c r="C229" s="19" t="s">
        <v>120</v>
      </c>
      <c r="D229" s="19" t="s">
        <v>117</v>
      </c>
      <c r="E229" s="20"/>
      <c r="F229" s="7" t="str">
        <f>IF(E229&lt;&gt;"",IF(AND(E229&gt;=VLOOKUP(E229,Semanas!$A$1:$C$33,1),E229&lt;=VLOOKUP(E229,Semanas!$A$1:$C$33,2)),VLOOKUP(E229,Semanas!$A$1:$C$33,3),""),"")</f>
        <v/>
      </c>
      <c r="G229" s="7" t="str">
        <f>IF(F229&lt;&gt;"",_xlfn.IFNA(VLOOKUP(A229&amp;"Semana "&amp;VALUE(RIGHT(F229,2)-3),T_Cruzada!$A$2:$F$1453,4,FALSE),""),"")</f>
        <v/>
      </c>
      <c r="H229" t="str">
        <f>IF(F229&lt;&gt;"",_xlfn.IFNA(VLOOKUP(A229&amp;"Semana "&amp;VALUE(RIGHT(F229,2)-2),T_Cruzada!$A$2:$F$1453,4,FALSE),""),"")</f>
        <v/>
      </c>
      <c r="I229" s="7" t="str">
        <f>IF(F229&lt;&gt;"",_xlfn.IFNA(VLOOKUP(A229&amp;"Semana "&amp;VALUE(RIGHT(F229,2)-1),T_Cruzada!$A$2:$F$1453,4,FALSE),""),"")</f>
        <v/>
      </c>
      <c r="J229" s="7" t="str">
        <f>IF(F229&lt;&gt;"",_xlfn.IFNA(VLOOKUP(A229&amp;F229,T_Cruzada!$A$2:$F$1453,4,FALSE),""),"")</f>
        <v/>
      </c>
      <c r="K229" s="7" t="str">
        <f>_xlfn.IFNA(VLOOKUP(A229&amp;F229,T_Cruzada!$A$2:$F$1453,5,FALSE),"")</f>
        <v/>
      </c>
      <c r="L229" s="7" t="str">
        <f>IF(F229&lt;&gt;"",_xlfn.IFNA(VLOOKUP(A229&amp;"Semana "&amp;VALUE(RIGHT(F229,2)+1),T_Cruzada!$A$2:$F$1453,4,FALSE),""),"")</f>
        <v/>
      </c>
      <c r="M229" t="str">
        <f>IF(F229&lt;&gt;"",_xlfn.IFNA(VLOOKUP(A229&amp;"Semana "&amp;VALUE(RIGHT(F229,2)+2),T_Cruzada!$A$2:$F$1453,4,FALSE),""),"")</f>
        <v/>
      </c>
      <c r="N229" t="str">
        <f>IF(F229&lt;&gt;"",_xlfn.IFNA(VLOOKUP(A229&amp;"Semana "&amp;VALUE(RIGHT(F229,2)+3),T_Cruzada!$A$2:$F$1453,4,FALSE),""),"")</f>
        <v/>
      </c>
    </row>
    <row r="230" spans="1:14" x14ac:dyDescent="0.25">
      <c r="A230">
        <v>20244</v>
      </c>
      <c r="B230" t="s">
        <v>74</v>
      </c>
      <c r="C230" t="s">
        <v>191</v>
      </c>
      <c r="D230" t="s">
        <v>117</v>
      </c>
      <c r="E230" s="1"/>
      <c r="F230" s="7" t="str">
        <f>IF(E230&lt;&gt;"",IF(AND(E230&gt;=VLOOKUP(E230,Semanas!$A$1:$C$33,1),E230&lt;=VLOOKUP(E230,Semanas!$A$1:$C$33,2)),VLOOKUP(E230,Semanas!$A$1:$C$33,3),""),"")</f>
        <v/>
      </c>
      <c r="G230" s="7" t="str">
        <f>IF(F230&lt;&gt;"",_xlfn.IFNA(VLOOKUP(A230&amp;"Semana "&amp;VALUE(RIGHT(F230,2)-3),T_Cruzada!$A$2:$F$1453,4,FALSE),""),"")</f>
        <v/>
      </c>
      <c r="H230" t="str">
        <f>IF(F230&lt;&gt;"",_xlfn.IFNA(VLOOKUP(A230&amp;"Semana "&amp;VALUE(RIGHT(F230,2)-2),T_Cruzada!$A$2:$F$1453,4,FALSE),""),"")</f>
        <v/>
      </c>
      <c r="I230" s="7" t="str">
        <f>IF(F230&lt;&gt;"",_xlfn.IFNA(VLOOKUP(A230&amp;"Semana "&amp;VALUE(RIGHT(F230,2)-1),T_Cruzada!$A$2:$F$1453,4,FALSE),""),"")</f>
        <v/>
      </c>
      <c r="J230" s="7" t="str">
        <f>IF(F230&lt;&gt;"",_xlfn.IFNA(VLOOKUP(A230&amp;F230,T_Cruzada!$A$2:$F$1453,4,FALSE),""),"")</f>
        <v/>
      </c>
      <c r="K230" s="7" t="str">
        <f>_xlfn.IFNA(VLOOKUP(A230&amp;F230,T_Cruzada!$A$2:$F$1453,5,FALSE),"")</f>
        <v/>
      </c>
      <c r="L230" s="7" t="str">
        <f>IF(F230&lt;&gt;"",_xlfn.IFNA(VLOOKUP(A230&amp;"Semana "&amp;VALUE(RIGHT(F230,2)+1),T_Cruzada!$A$2:$F$1453,4,FALSE),""),"")</f>
        <v/>
      </c>
      <c r="M230" t="str">
        <f>IF(F230&lt;&gt;"",_xlfn.IFNA(VLOOKUP(A230&amp;"Semana "&amp;VALUE(RIGHT(F230,2)+2),T_Cruzada!$A$2:$F$1453,4,FALSE),""),"")</f>
        <v/>
      </c>
      <c r="N230" t="str">
        <f>IF(F230&lt;&gt;"",_xlfn.IFNA(VLOOKUP(A230&amp;"Semana "&amp;VALUE(RIGHT(F230,2)+3),T_Cruzada!$A$2:$F$1453,4,FALSE),""),"")</f>
        <v/>
      </c>
    </row>
    <row r="231" spans="1:14" x14ac:dyDescent="0.25">
      <c r="A231" s="19">
        <v>20244</v>
      </c>
      <c r="B231" s="19" t="s">
        <v>74</v>
      </c>
      <c r="C231" s="19" t="s">
        <v>122</v>
      </c>
      <c r="D231" s="19" t="s">
        <v>116</v>
      </c>
      <c r="E231" s="20"/>
      <c r="F231" s="7" t="str">
        <f>IF(E231&lt;&gt;"",IF(AND(E231&gt;=VLOOKUP(E231,Semanas!$A$1:$C$33,1),E231&lt;=VLOOKUP(E231,Semanas!$A$1:$C$33,2)),VLOOKUP(E231,Semanas!$A$1:$C$33,3),""),"")</f>
        <v/>
      </c>
      <c r="G231" s="7" t="str">
        <f>IF(F231&lt;&gt;"",_xlfn.IFNA(VLOOKUP(A231&amp;"Semana "&amp;VALUE(RIGHT(F231,2)-3),T_Cruzada!$A$2:$F$1453,4,FALSE),""),"")</f>
        <v/>
      </c>
      <c r="H231" t="str">
        <f>IF(F231&lt;&gt;"",_xlfn.IFNA(VLOOKUP(A231&amp;"Semana "&amp;VALUE(RIGHT(F231,2)-2),T_Cruzada!$A$2:$F$1453,4,FALSE),""),"")</f>
        <v/>
      </c>
      <c r="I231" s="7" t="str">
        <f>IF(F231&lt;&gt;"",_xlfn.IFNA(VLOOKUP(A231&amp;"Semana "&amp;VALUE(RIGHT(F231,2)-1),T_Cruzada!$A$2:$F$1453,4,FALSE),""),"")</f>
        <v/>
      </c>
      <c r="J231" s="7" t="str">
        <f>IF(F231&lt;&gt;"",_xlfn.IFNA(VLOOKUP(A231&amp;F231,T_Cruzada!$A$2:$F$1453,4,FALSE),""),"")</f>
        <v/>
      </c>
      <c r="K231" s="7" t="str">
        <f>_xlfn.IFNA(VLOOKUP(A231&amp;F231,T_Cruzada!$A$2:$F$1453,5,FALSE),"")</f>
        <v/>
      </c>
      <c r="L231" s="7" t="str">
        <f>IF(F231&lt;&gt;"",_xlfn.IFNA(VLOOKUP(A231&amp;"Semana "&amp;VALUE(RIGHT(F231,2)+1),T_Cruzada!$A$2:$F$1453,4,FALSE),""),"")</f>
        <v/>
      </c>
      <c r="M231" t="str">
        <f>IF(F231&lt;&gt;"",_xlfn.IFNA(VLOOKUP(A231&amp;"Semana "&amp;VALUE(RIGHT(F231,2)+2),T_Cruzada!$A$2:$F$1453,4,FALSE),""),"")</f>
        <v/>
      </c>
      <c r="N231" t="str">
        <f>IF(F231&lt;&gt;"",_xlfn.IFNA(VLOOKUP(A231&amp;"Semana "&amp;VALUE(RIGHT(F231,2)+3),T_Cruzada!$A$2:$F$1453,4,FALSE),""),"")</f>
        <v/>
      </c>
    </row>
    <row r="232" spans="1:14" x14ac:dyDescent="0.25">
      <c r="A232">
        <v>20244</v>
      </c>
      <c r="B232" t="s">
        <v>74</v>
      </c>
      <c r="C232" t="s">
        <v>123</v>
      </c>
      <c r="D232" t="s">
        <v>116</v>
      </c>
      <c r="E232" s="1"/>
      <c r="F232" s="7" t="str">
        <f>IF(E232&lt;&gt;"",IF(AND(E232&gt;=VLOOKUP(E232,Semanas!$A$1:$C$33,1),E232&lt;=VLOOKUP(E232,Semanas!$A$1:$C$33,2)),VLOOKUP(E232,Semanas!$A$1:$C$33,3),""),"")</f>
        <v/>
      </c>
      <c r="G232" s="7" t="str">
        <f>IF(F232&lt;&gt;"",_xlfn.IFNA(VLOOKUP(A232&amp;"Semana "&amp;VALUE(RIGHT(F232,2)-3),T_Cruzada!$A$2:$F$1453,4,FALSE),""),"")</f>
        <v/>
      </c>
      <c r="H232" t="str">
        <f>IF(F232&lt;&gt;"",_xlfn.IFNA(VLOOKUP(A232&amp;"Semana "&amp;VALUE(RIGHT(F232,2)-2),T_Cruzada!$A$2:$F$1453,4,FALSE),""),"")</f>
        <v/>
      </c>
      <c r="I232" s="7" t="str">
        <f>IF(F232&lt;&gt;"",_xlfn.IFNA(VLOOKUP(A232&amp;"Semana "&amp;VALUE(RIGHT(F232,2)-1),T_Cruzada!$A$2:$F$1453,4,FALSE),""),"")</f>
        <v/>
      </c>
      <c r="J232" s="7" t="str">
        <f>IF(F232&lt;&gt;"",_xlfn.IFNA(VLOOKUP(A232&amp;F232,T_Cruzada!$A$2:$F$1453,4,FALSE),""),"")</f>
        <v/>
      </c>
      <c r="K232" s="7" t="str">
        <f>_xlfn.IFNA(VLOOKUP(A232&amp;F232,T_Cruzada!$A$2:$F$1453,5,FALSE),"")</f>
        <v/>
      </c>
      <c r="L232" s="7" t="str">
        <f>IF(F232&lt;&gt;"",_xlfn.IFNA(VLOOKUP(A232&amp;"Semana "&amp;VALUE(RIGHT(F232,2)+1),T_Cruzada!$A$2:$F$1453,4,FALSE),""),"")</f>
        <v/>
      </c>
      <c r="M232" t="str">
        <f>IF(F232&lt;&gt;"",_xlfn.IFNA(VLOOKUP(A232&amp;"Semana "&amp;VALUE(RIGHT(F232,2)+2),T_Cruzada!$A$2:$F$1453,4,FALSE),""),"")</f>
        <v/>
      </c>
      <c r="N232" t="str">
        <f>IF(F232&lt;&gt;"",_xlfn.IFNA(VLOOKUP(A232&amp;"Semana "&amp;VALUE(RIGHT(F232,2)+3),T_Cruzada!$A$2:$F$1453,4,FALSE),""),"")</f>
        <v/>
      </c>
    </row>
    <row r="233" spans="1:14" x14ac:dyDescent="0.25">
      <c r="A233">
        <v>20249</v>
      </c>
      <c r="B233" t="s">
        <v>75</v>
      </c>
      <c r="C233" t="s">
        <v>30</v>
      </c>
      <c r="D233" t="s">
        <v>114</v>
      </c>
      <c r="E233" s="1">
        <v>43913</v>
      </c>
      <c r="F233" s="7" t="str">
        <f>IF(E233&lt;&gt;"",IF(AND(E233&gt;=VLOOKUP(E233,Semanas!$A$1:$C$33,1),E233&lt;=VLOOKUP(E233,Semanas!$A$1:$C$33,2)),VLOOKUP(E233,Semanas!$A$1:$C$33,3),""),"")</f>
        <v>Semana 13</v>
      </c>
      <c r="G233" s="7">
        <f>IF(F233&lt;&gt;"",_xlfn.IFNA(VLOOKUP(A233&amp;"Semana "&amp;VALUE(RIGHT(F233,2)-3),T_Cruzada!$A$2:$F$1453,4,FALSE),""),"")</f>
        <v>0</v>
      </c>
      <c r="H233">
        <f>IF(F233&lt;&gt;"",_xlfn.IFNA(VLOOKUP(A233&amp;"Semana "&amp;VALUE(RIGHT(F233,2)-2),T_Cruzada!$A$2:$F$1453,4,FALSE),""),"")</f>
        <v>0</v>
      </c>
      <c r="I233" s="7">
        <f>IF(F233&lt;&gt;"",_xlfn.IFNA(VLOOKUP(A233&amp;"Semana "&amp;VALUE(RIGHT(F233,2)-1),T_Cruzada!$A$2:$F$1453,4,FALSE),""),"")</f>
        <v>0</v>
      </c>
      <c r="J233" s="7">
        <f>IF(F233&lt;&gt;"",_xlfn.IFNA(VLOOKUP(A233&amp;F233,T_Cruzada!$A$2:$F$1453,4,FALSE),""),"")</f>
        <v>0</v>
      </c>
      <c r="K233" s="7">
        <f>_xlfn.IFNA(VLOOKUP(A233&amp;F233,T_Cruzada!$A$2:$F$1453,5,FALSE),"")</f>
        <v>0</v>
      </c>
      <c r="L233" s="7">
        <f>IF(F233&lt;&gt;"",_xlfn.IFNA(VLOOKUP(A233&amp;"Semana "&amp;VALUE(RIGHT(F233,2)+1),T_Cruzada!$A$2:$F$1453,4,FALSE),""),"")</f>
        <v>0</v>
      </c>
      <c r="M233">
        <f>IF(F233&lt;&gt;"",_xlfn.IFNA(VLOOKUP(A233&amp;"Semana "&amp;VALUE(RIGHT(F233,2)+2),T_Cruzada!$A$2:$F$1453,4,FALSE),""),"")</f>
        <v>0</v>
      </c>
      <c r="N233">
        <f>IF(F233&lt;&gt;"",_xlfn.IFNA(VLOOKUP(A233&amp;"Semana "&amp;VALUE(RIGHT(F233,2)+3),T_Cruzada!$A$2:$F$1453,4,FALSE),""),"")</f>
        <v>0</v>
      </c>
    </row>
    <row r="234" spans="1:14" x14ac:dyDescent="0.25">
      <c r="A234" s="19">
        <v>20249</v>
      </c>
      <c r="B234" s="19" t="s">
        <v>75</v>
      </c>
      <c r="C234" s="19" t="s">
        <v>31</v>
      </c>
      <c r="D234" s="19" t="s">
        <v>114</v>
      </c>
      <c r="E234" s="20">
        <v>43913</v>
      </c>
      <c r="F234" s="7" t="str">
        <f>IF(E234&lt;&gt;"",IF(AND(E234&gt;=VLOOKUP(E234,Semanas!$A$1:$C$33,1),E234&lt;=VLOOKUP(E234,Semanas!$A$1:$C$33,2)),VLOOKUP(E234,Semanas!$A$1:$C$33,3),""),"")</f>
        <v>Semana 13</v>
      </c>
      <c r="G234" s="7">
        <f>IF(F234&lt;&gt;"",_xlfn.IFNA(VLOOKUP(A234&amp;"Semana "&amp;VALUE(RIGHT(F234,2)-3),T_Cruzada!$A$2:$F$1453,4,FALSE),""),"")</f>
        <v>0</v>
      </c>
      <c r="H234">
        <f>IF(F234&lt;&gt;"",_xlfn.IFNA(VLOOKUP(A234&amp;"Semana "&amp;VALUE(RIGHT(F234,2)-2),T_Cruzada!$A$2:$F$1453,4,FALSE),""),"")</f>
        <v>0</v>
      </c>
      <c r="I234" s="7">
        <f>IF(F234&lt;&gt;"",_xlfn.IFNA(VLOOKUP(A234&amp;"Semana "&amp;VALUE(RIGHT(F234,2)-1),T_Cruzada!$A$2:$F$1453,4,FALSE),""),"")</f>
        <v>0</v>
      </c>
      <c r="J234" s="7">
        <f>IF(F234&lt;&gt;"",_xlfn.IFNA(VLOOKUP(A234&amp;F234,T_Cruzada!$A$2:$F$1453,4,FALSE),""),"")</f>
        <v>0</v>
      </c>
      <c r="K234" s="7">
        <f>_xlfn.IFNA(VLOOKUP(A234&amp;F234,T_Cruzada!$A$2:$F$1453,5,FALSE),"")</f>
        <v>0</v>
      </c>
      <c r="L234" s="7">
        <f>IF(F234&lt;&gt;"",_xlfn.IFNA(VLOOKUP(A234&amp;"Semana "&amp;VALUE(RIGHT(F234,2)+1),T_Cruzada!$A$2:$F$1453,4,FALSE),""),"")</f>
        <v>0</v>
      </c>
      <c r="M234">
        <f>IF(F234&lt;&gt;"",_xlfn.IFNA(VLOOKUP(A234&amp;"Semana "&amp;VALUE(RIGHT(F234,2)+2),T_Cruzada!$A$2:$F$1453,4,FALSE),""),"")</f>
        <v>0</v>
      </c>
      <c r="N234">
        <f>IF(F234&lt;&gt;"",_xlfn.IFNA(VLOOKUP(A234&amp;"Semana "&amp;VALUE(RIGHT(F234,2)+3),T_Cruzada!$A$2:$F$1453,4,FALSE),""),"")</f>
        <v>0</v>
      </c>
    </row>
    <row r="235" spans="1:14" x14ac:dyDescent="0.25">
      <c r="A235">
        <v>20249</v>
      </c>
      <c r="B235" t="s">
        <v>75</v>
      </c>
      <c r="C235" t="s">
        <v>115</v>
      </c>
      <c r="D235" t="s">
        <v>114</v>
      </c>
      <c r="E235" s="1">
        <v>43913</v>
      </c>
      <c r="F235" s="7" t="str">
        <f>IF(E235&lt;&gt;"",IF(AND(E235&gt;=VLOOKUP(E235,Semanas!$A$1:$C$33,1),E235&lt;=VLOOKUP(E235,Semanas!$A$1:$C$33,2)),VLOOKUP(E235,Semanas!$A$1:$C$33,3),""),"")</f>
        <v>Semana 13</v>
      </c>
      <c r="G235" s="7">
        <f>IF(F235&lt;&gt;"",_xlfn.IFNA(VLOOKUP(A235&amp;"Semana "&amp;VALUE(RIGHT(F235,2)-3),T_Cruzada!$A$2:$F$1453,4,FALSE),""),"")</f>
        <v>0</v>
      </c>
      <c r="H235">
        <f>IF(F235&lt;&gt;"",_xlfn.IFNA(VLOOKUP(A235&amp;"Semana "&amp;VALUE(RIGHT(F235,2)-2),T_Cruzada!$A$2:$F$1453,4,FALSE),""),"")</f>
        <v>0</v>
      </c>
      <c r="I235" s="7">
        <f>IF(F235&lt;&gt;"",_xlfn.IFNA(VLOOKUP(A235&amp;"Semana "&amp;VALUE(RIGHT(F235,2)-1),T_Cruzada!$A$2:$F$1453,4,FALSE),""),"")</f>
        <v>0</v>
      </c>
      <c r="J235" s="7">
        <f>IF(F235&lt;&gt;"",_xlfn.IFNA(VLOOKUP(A235&amp;F235,T_Cruzada!$A$2:$F$1453,4,FALSE),""),"")</f>
        <v>0</v>
      </c>
      <c r="K235" s="7">
        <f>_xlfn.IFNA(VLOOKUP(A235&amp;F235,T_Cruzada!$A$2:$F$1453,5,FALSE),"")</f>
        <v>0</v>
      </c>
      <c r="L235" s="7">
        <f>IF(F235&lt;&gt;"",_xlfn.IFNA(VLOOKUP(A235&amp;"Semana "&amp;VALUE(RIGHT(F235,2)+1),T_Cruzada!$A$2:$F$1453,4,FALSE),""),"")</f>
        <v>0</v>
      </c>
      <c r="M235">
        <f>IF(F235&lt;&gt;"",_xlfn.IFNA(VLOOKUP(A235&amp;"Semana "&amp;VALUE(RIGHT(F235,2)+2),T_Cruzada!$A$2:$F$1453,4,FALSE),""),"")</f>
        <v>0</v>
      </c>
      <c r="N235">
        <f>IF(F235&lt;&gt;"",_xlfn.IFNA(VLOOKUP(A235&amp;"Semana "&amp;VALUE(RIGHT(F235,2)+3),T_Cruzada!$A$2:$F$1453,4,FALSE),""),"")</f>
        <v>0</v>
      </c>
    </row>
    <row r="236" spans="1:14" x14ac:dyDescent="0.25">
      <c r="A236" s="19">
        <v>20249</v>
      </c>
      <c r="B236" s="19" t="s">
        <v>75</v>
      </c>
      <c r="C236" s="19" t="s">
        <v>33</v>
      </c>
      <c r="D236" s="19" t="s">
        <v>114</v>
      </c>
      <c r="E236" s="20">
        <v>43910</v>
      </c>
      <c r="F236" s="7" t="str">
        <f>IF(E236&lt;&gt;"",IF(AND(E236&gt;=VLOOKUP(E236,Semanas!$A$1:$C$33,1),E236&lt;=VLOOKUP(E236,Semanas!$A$1:$C$33,2)),VLOOKUP(E236,Semanas!$A$1:$C$33,3),""),"")</f>
        <v>Semana 12</v>
      </c>
      <c r="G236" s="7">
        <f>IF(F236&lt;&gt;"",_xlfn.IFNA(VLOOKUP(A236&amp;"Semana "&amp;VALUE(RIGHT(F236,2)-3),T_Cruzada!$A$2:$F$1453,4,FALSE),""),"")</f>
        <v>0</v>
      </c>
      <c r="H236">
        <f>IF(F236&lt;&gt;"",_xlfn.IFNA(VLOOKUP(A236&amp;"Semana "&amp;VALUE(RIGHT(F236,2)-2),T_Cruzada!$A$2:$F$1453,4,FALSE),""),"")</f>
        <v>0</v>
      </c>
      <c r="I236" s="7">
        <f>IF(F236&lt;&gt;"",_xlfn.IFNA(VLOOKUP(A236&amp;"Semana "&amp;VALUE(RIGHT(F236,2)-1),T_Cruzada!$A$2:$F$1453,4,FALSE),""),"")</f>
        <v>0</v>
      </c>
      <c r="J236" s="7">
        <f>IF(F236&lt;&gt;"",_xlfn.IFNA(VLOOKUP(A236&amp;F236,T_Cruzada!$A$2:$F$1453,4,FALSE),""),"")</f>
        <v>0</v>
      </c>
      <c r="K236" s="7">
        <f>_xlfn.IFNA(VLOOKUP(A236&amp;F236,T_Cruzada!$A$2:$F$1453,5,FALSE),"")</f>
        <v>0</v>
      </c>
      <c r="L236" s="7">
        <f>IF(F236&lt;&gt;"",_xlfn.IFNA(VLOOKUP(A236&amp;"Semana "&amp;VALUE(RIGHT(F236,2)+1),T_Cruzada!$A$2:$F$1453,4,FALSE),""),"")</f>
        <v>0</v>
      </c>
      <c r="M236">
        <f>IF(F236&lt;&gt;"",_xlfn.IFNA(VLOOKUP(A236&amp;"Semana "&amp;VALUE(RIGHT(F236,2)+2),T_Cruzada!$A$2:$F$1453,4,FALSE),""),"")</f>
        <v>0</v>
      </c>
      <c r="N236">
        <f>IF(F236&lt;&gt;"",_xlfn.IFNA(VLOOKUP(A236&amp;"Semana "&amp;VALUE(RIGHT(F236,2)+3),T_Cruzada!$A$2:$F$1453,4,FALSE),""),"")</f>
        <v>0</v>
      </c>
    </row>
    <row r="237" spans="1:14" x14ac:dyDescent="0.25">
      <c r="A237">
        <v>20249</v>
      </c>
      <c r="B237" t="s">
        <v>75</v>
      </c>
      <c r="C237" t="s">
        <v>34</v>
      </c>
      <c r="D237" t="s">
        <v>117</v>
      </c>
      <c r="E237" s="1"/>
      <c r="F237" s="7" t="str">
        <f>IF(E237&lt;&gt;"",IF(AND(E237&gt;=VLOOKUP(E237,Semanas!$A$1:$C$33,1),E237&lt;=VLOOKUP(E237,Semanas!$A$1:$C$33,2)),VLOOKUP(E237,Semanas!$A$1:$C$33,3),""),"")</f>
        <v/>
      </c>
      <c r="G237" s="7" t="str">
        <f>IF(F237&lt;&gt;"",_xlfn.IFNA(VLOOKUP(A237&amp;"Semana "&amp;VALUE(RIGHT(F237,2)-3),T_Cruzada!$A$2:$F$1453,4,FALSE),""),"")</f>
        <v/>
      </c>
      <c r="H237" t="str">
        <f>IF(F237&lt;&gt;"",_xlfn.IFNA(VLOOKUP(A237&amp;"Semana "&amp;VALUE(RIGHT(F237,2)-2),T_Cruzada!$A$2:$F$1453,4,FALSE),""),"")</f>
        <v/>
      </c>
      <c r="I237" s="7" t="str">
        <f>IF(F237&lt;&gt;"",_xlfn.IFNA(VLOOKUP(A237&amp;"Semana "&amp;VALUE(RIGHT(F237,2)-1),T_Cruzada!$A$2:$F$1453,4,FALSE),""),"")</f>
        <v/>
      </c>
      <c r="J237" s="7" t="str">
        <f>IF(F237&lt;&gt;"",_xlfn.IFNA(VLOOKUP(A237&amp;F237,T_Cruzada!$A$2:$F$1453,4,FALSE),""),"")</f>
        <v/>
      </c>
      <c r="K237" s="7" t="str">
        <f>_xlfn.IFNA(VLOOKUP(A237&amp;F237,T_Cruzada!$A$2:$F$1453,5,FALSE),"")</f>
        <v/>
      </c>
      <c r="L237" s="7" t="str">
        <f>IF(F237&lt;&gt;"",_xlfn.IFNA(VLOOKUP(A237&amp;"Semana "&amp;VALUE(RIGHT(F237,2)+1),T_Cruzada!$A$2:$F$1453,4,FALSE),""),"")</f>
        <v/>
      </c>
      <c r="M237" t="str">
        <f>IF(F237&lt;&gt;"",_xlfn.IFNA(VLOOKUP(A237&amp;"Semana "&amp;VALUE(RIGHT(F237,2)+2),T_Cruzada!$A$2:$F$1453,4,FALSE),""),"")</f>
        <v/>
      </c>
      <c r="N237" t="str">
        <f>IF(F237&lt;&gt;"",_xlfn.IFNA(VLOOKUP(A237&amp;"Semana "&amp;VALUE(RIGHT(F237,2)+3),T_Cruzada!$A$2:$F$1453,4,FALSE),""),"")</f>
        <v/>
      </c>
    </row>
    <row r="238" spans="1:14" x14ac:dyDescent="0.25">
      <c r="A238" s="19">
        <v>20249</v>
      </c>
      <c r="B238" s="19" t="s">
        <v>75</v>
      </c>
      <c r="C238" s="19" t="s">
        <v>118</v>
      </c>
      <c r="D238" s="19" t="s">
        <v>117</v>
      </c>
      <c r="E238" s="20"/>
      <c r="F238" s="7" t="str">
        <f>IF(E238&lt;&gt;"",IF(AND(E238&gt;=VLOOKUP(E238,Semanas!$A$1:$C$33,1),E238&lt;=VLOOKUP(E238,Semanas!$A$1:$C$33,2)),VLOOKUP(E238,Semanas!$A$1:$C$33,3),""),"")</f>
        <v/>
      </c>
      <c r="G238" s="7" t="str">
        <f>IF(F238&lt;&gt;"",_xlfn.IFNA(VLOOKUP(A238&amp;"Semana "&amp;VALUE(RIGHT(F238,2)-3),T_Cruzada!$A$2:$F$1453,4,FALSE),""),"")</f>
        <v/>
      </c>
      <c r="H238" t="str">
        <f>IF(F238&lt;&gt;"",_xlfn.IFNA(VLOOKUP(A238&amp;"Semana "&amp;VALUE(RIGHT(F238,2)-2),T_Cruzada!$A$2:$F$1453,4,FALSE),""),"")</f>
        <v/>
      </c>
      <c r="I238" s="7" t="str">
        <f>IF(F238&lt;&gt;"",_xlfn.IFNA(VLOOKUP(A238&amp;"Semana "&amp;VALUE(RIGHT(F238,2)-1),T_Cruzada!$A$2:$F$1453,4,FALSE),""),"")</f>
        <v/>
      </c>
      <c r="J238" s="7" t="str">
        <f>IF(F238&lt;&gt;"",_xlfn.IFNA(VLOOKUP(A238&amp;F238,T_Cruzada!$A$2:$F$1453,4,FALSE),""),"")</f>
        <v/>
      </c>
      <c r="K238" s="7" t="str">
        <f>_xlfn.IFNA(VLOOKUP(A238&amp;F238,T_Cruzada!$A$2:$F$1453,5,FALSE),"")</f>
        <v/>
      </c>
      <c r="L238" s="7" t="str">
        <f>IF(F238&lt;&gt;"",_xlfn.IFNA(VLOOKUP(A238&amp;"Semana "&amp;VALUE(RIGHT(F238,2)+1),T_Cruzada!$A$2:$F$1453,4,FALSE),""),"")</f>
        <v/>
      </c>
      <c r="M238" t="str">
        <f>IF(F238&lt;&gt;"",_xlfn.IFNA(VLOOKUP(A238&amp;"Semana "&amp;VALUE(RIGHT(F238,2)+2),T_Cruzada!$A$2:$F$1453,4,FALSE),""),"")</f>
        <v/>
      </c>
      <c r="N238" t="str">
        <f>IF(F238&lt;&gt;"",_xlfn.IFNA(VLOOKUP(A238&amp;"Semana "&amp;VALUE(RIGHT(F238,2)+3),T_Cruzada!$A$2:$F$1453,4,FALSE),""),"")</f>
        <v/>
      </c>
    </row>
    <row r="239" spans="1:14" x14ac:dyDescent="0.25">
      <c r="A239">
        <v>20249</v>
      </c>
      <c r="B239" t="s">
        <v>75</v>
      </c>
      <c r="C239" t="s">
        <v>119</v>
      </c>
      <c r="D239" t="s">
        <v>117</v>
      </c>
      <c r="E239" s="1"/>
      <c r="F239" s="7" t="str">
        <f>IF(E239&lt;&gt;"",IF(AND(E239&gt;=VLOOKUP(E239,Semanas!$A$1:$C$33,1),E239&lt;=VLOOKUP(E239,Semanas!$A$1:$C$33,2)),VLOOKUP(E239,Semanas!$A$1:$C$33,3),""),"")</f>
        <v/>
      </c>
      <c r="G239" s="7" t="str">
        <f>IF(F239&lt;&gt;"",_xlfn.IFNA(VLOOKUP(A239&amp;"Semana "&amp;VALUE(RIGHT(F239,2)-3),T_Cruzada!$A$2:$F$1453,4,FALSE),""),"")</f>
        <v/>
      </c>
      <c r="H239" t="str">
        <f>IF(F239&lt;&gt;"",_xlfn.IFNA(VLOOKUP(A239&amp;"Semana "&amp;VALUE(RIGHT(F239,2)-2),T_Cruzada!$A$2:$F$1453,4,FALSE),""),"")</f>
        <v/>
      </c>
      <c r="I239" s="7" t="str">
        <f>IF(F239&lt;&gt;"",_xlfn.IFNA(VLOOKUP(A239&amp;"Semana "&amp;VALUE(RIGHT(F239,2)-1),T_Cruzada!$A$2:$F$1453,4,FALSE),""),"")</f>
        <v/>
      </c>
      <c r="J239" s="7" t="str">
        <f>IF(F239&lt;&gt;"",_xlfn.IFNA(VLOOKUP(A239&amp;F239,T_Cruzada!$A$2:$F$1453,4,FALSE),""),"")</f>
        <v/>
      </c>
      <c r="K239" s="7" t="str">
        <f>_xlfn.IFNA(VLOOKUP(A239&amp;F239,T_Cruzada!$A$2:$F$1453,5,FALSE),"")</f>
        <v/>
      </c>
      <c r="L239" s="7" t="str">
        <f>IF(F239&lt;&gt;"",_xlfn.IFNA(VLOOKUP(A239&amp;"Semana "&amp;VALUE(RIGHT(F239,2)+1),T_Cruzada!$A$2:$F$1453,4,FALSE),""),"")</f>
        <v/>
      </c>
      <c r="M239" t="str">
        <f>IF(F239&lt;&gt;"",_xlfn.IFNA(VLOOKUP(A239&amp;"Semana "&amp;VALUE(RIGHT(F239,2)+2),T_Cruzada!$A$2:$F$1453,4,FALSE),""),"")</f>
        <v/>
      </c>
      <c r="N239" t="str">
        <f>IF(F239&lt;&gt;"",_xlfn.IFNA(VLOOKUP(A239&amp;"Semana "&amp;VALUE(RIGHT(F239,2)+3),T_Cruzada!$A$2:$F$1453,4,FALSE),""),"")</f>
        <v/>
      </c>
    </row>
    <row r="240" spans="1:14" x14ac:dyDescent="0.25">
      <c r="A240" s="19">
        <v>20249</v>
      </c>
      <c r="B240" s="19" t="s">
        <v>75</v>
      </c>
      <c r="C240" s="19" t="s">
        <v>120</v>
      </c>
      <c r="D240" s="19" t="s">
        <v>117</v>
      </c>
      <c r="E240" s="20"/>
      <c r="F240" s="7" t="str">
        <f>IF(E240&lt;&gt;"",IF(AND(E240&gt;=VLOOKUP(E240,Semanas!$A$1:$C$33,1),E240&lt;=VLOOKUP(E240,Semanas!$A$1:$C$33,2)),VLOOKUP(E240,Semanas!$A$1:$C$33,3),""),"")</f>
        <v/>
      </c>
      <c r="G240" s="7" t="str">
        <f>IF(F240&lt;&gt;"",_xlfn.IFNA(VLOOKUP(A240&amp;"Semana "&amp;VALUE(RIGHT(F240,2)-3),T_Cruzada!$A$2:$F$1453,4,FALSE),""),"")</f>
        <v/>
      </c>
      <c r="H240" t="str">
        <f>IF(F240&lt;&gt;"",_xlfn.IFNA(VLOOKUP(A240&amp;"Semana "&amp;VALUE(RIGHT(F240,2)-2),T_Cruzada!$A$2:$F$1453,4,FALSE),""),"")</f>
        <v/>
      </c>
      <c r="I240" s="7" t="str">
        <f>IF(F240&lt;&gt;"",_xlfn.IFNA(VLOOKUP(A240&amp;"Semana "&amp;VALUE(RIGHT(F240,2)-1),T_Cruzada!$A$2:$F$1453,4,FALSE),""),"")</f>
        <v/>
      </c>
      <c r="J240" s="7" t="str">
        <f>IF(F240&lt;&gt;"",_xlfn.IFNA(VLOOKUP(A240&amp;F240,T_Cruzada!$A$2:$F$1453,4,FALSE),""),"")</f>
        <v/>
      </c>
      <c r="K240" s="7" t="str">
        <f>_xlfn.IFNA(VLOOKUP(A240&amp;F240,T_Cruzada!$A$2:$F$1453,5,FALSE),"")</f>
        <v/>
      </c>
      <c r="L240" s="7" t="str">
        <f>IF(F240&lt;&gt;"",_xlfn.IFNA(VLOOKUP(A240&amp;"Semana "&amp;VALUE(RIGHT(F240,2)+1),T_Cruzada!$A$2:$F$1453,4,FALSE),""),"")</f>
        <v/>
      </c>
      <c r="M240" t="str">
        <f>IF(F240&lt;&gt;"",_xlfn.IFNA(VLOOKUP(A240&amp;"Semana "&amp;VALUE(RIGHT(F240,2)+2),T_Cruzada!$A$2:$F$1453,4,FALSE),""),"")</f>
        <v/>
      </c>
      <c r="N240" t="str">
        <f>IF(F240&lt;&gt;"",_xlfn.IFNA(VLOOKUP(A240&amp;"Semana "&amp;VALUE(RIGHT(F240,2)+3),T_Cruzada!$A$2:$F$1453,4,FALSE),""),"")</f>
        <v/>
      </c>
    </row>
    <row r="241" spans="1:14" x14ac:dyDescent="0.25">
      <c r="A241">
        <v>20249</v>
      </c>
      <c r="B241" t="s">
        <v>75</v>
      </c>
      <c r="C241" t="s">
        <v>191</v>
      </c>
      <c r="D241" t="s">
        <v>117</v>
      </c>
      <c r="E241" s="1"/>
      <c r="F241" s="7" t="str">
        <f>IF(E241&lt;&gt;"",IF(AND(E241&gt;=VLOOKUP(E241,Semanas!$A$1:$C$33,1),E241&lt;=VLOOKUP(E241,Semanas!$A$1:$C$33,2)),VLOOKUP(E241,Semanas!$A$1:$C$33,3),""),"")</f>
        <v/>
      </c>
      <c r="G241" s="7" t="str">
        <f>IF(F241&lt;&gt;"",_xlfn.IFNA(VLOOKUP(A241&amp;"Semana "&amp;VALUE(RIGHT(F241,2)-3),T_Cruzada!$A$2:$F$1453,4,FALSE),""),"")</f>
        <v/>
      </c>
      <c r="H241" t="str">
        <f>IF(F241&lt;&gt;"",_xlfn.IFNA(VLOOKUP(A241&amp;"Semana "&amp;VALUE(RIGHT(F241,2)-2),T_Cruzada!$A$2:$F$1453,4,FALSE),""),"")</f>
        <v/>
      </c>
      <c r="I241" s="7" t="str">
        <f>IF(F241&lt;&gt;"",_xlfn.IFNA(VLOOKUP(A241&amp;"Semana "&amp;VALUE(RIGHT(F241,2)-1),T_Cruzada!$A$2:$F$1453,4,FALSE),""),"")</f>
        <v/>
      </c>
      <c r="J241" s="7" t="str">
        <f>IF(F241&lt;&gt;"",_xlfn.IFNA(VLOOKUP(A241&amp;F241,T_Cruzada!$A$2:$F$1453,4,FALSE),""),"")</f>
        <v/>
      </c>
      <c r="K241" s="7" t="str">
        <f>_xlfn.IFNA(VLOOKUP(A241&amp;F241,T_Cruzada!$A$2:$F$1453,5,FALSE),"")</f>
        <v/>
      </c>
      <c r="L241" s="7" t="str">
        <f>IF(F241&lt;&gt;"",_xlfn.IFNA(VLOOKUP(A241&amp;"Semana "&amp;VALUE(RIGHT(F241,2)+1),T_Cruzada!$A$2:$F$1453,4,FALSE),""),"")</f>
        <v/>
      </c>
      <c r="M241" t="str">
        <f>IF(F241&lt;&gt;"",_xlfn.IFNA(VLOOKUP(A241&amp;"Semana "&amp;VALUE(RIGHT(F241,2)+2),T_Cruzada!$A$2:$F$1453,4,FALSE),""),"")</f>
        <v/>
      </c>
      <c r="N241" t="str">
        <f>IF(F241&lt;&gt;"",_xlfn.IFNA(VLOOKUP(A241&amp;"Semana "&amp;VALUE(RIGHT(F241,2)+3),T_Cruzada!$A$2:$F$1453,4,FALSE),""),"")</f>
        <v/>
      </c>
    </row>
    <row r="242" spans="1:14" x14ac:dyDescent="0.25">
      <c r="A242" s="19">
        <v>20249</v>
      </c>
      <c r="B242" s="19" t="s">
        <v>75</v>
      </c>
      <c r="C242" s="19" t="s">
        <v>122</v>
      </c>
      <c r="D242" s="19" t="s">
        <v>116</v>
      </c>
      <c r="E242" s="20"/>
      <c r="F242" s="7" t="str">
        <f>IF(E242&lt;&gt;"",IF(AND(E242&gt;=VLOOKUP(E242,Semanas!$A$1:$C$33,1),E242&lt;=VLOOKUP(E242,Semanas!$A$1:$C$33,2)),VLOOKUP(E242,Semanas!$A$1:$C$33,3),""),"")</f>
        <v/>
      </c>
      <c r="G242" s="7" t="str">
        <f>IF(F242&lt;&gt;"",_xlfn.IFNA(VLOOKUP(A242&amp;"Semana "&amp;VALUE(RIGHT(F242,2)-3),T_Cruzada!$A$2:$F$1453,4,FALSE),""),"")</f>
        <v/>
      </c>
      <c r="H242" t="str">
        <f>IF(F242&lt;&gt;"",_xlfn.IFNA(VLOOKUP(A242&amp;"Semana "&amp;VALUE(RIGHT(F242,2)-2),T_Cruzada!$A$2:$F$1453,4,FALSE),""),"")</f>
        <v/>
      </c>
      <c r="I242" s="7" t="str">
        <f>IF(F242&lt;&gt;"",_xlfn.IFNA(VLOOKUP(A242&amp;"Semana "&amp;VALUE(RIGHT(F242,2)-1),T_Cruzada!$A$2:$F$1453,4,FALSE),""),"")</f>
        <v/>
      </c>
      <c r="J242" s="7" t="str">
        <f>IF(F242&lt;&gt;"",_xlfn.IFNA(VLOOKUP(A242&amp;F242,T_Cruzada!$A$2:$F$1453,4,FALSE),""),"")</f>
        <v/>
      </c>
      <c r="K242" s="7" t="str">
        <f>_xlfn.IFNA(VLOOKUP(A242&amp;F242,T_Cruzada!$A$2:$F$1453,5,FALSE),"")</f>
        <v/>
      </c>
      <c r="L242" s="7" t="str">
        <f>IF(F242&lt;&gt;"",_xlfn.IFNA(VLOOKUP(A242&amp;"Semana "&amp;VALUE(RIGHT(F242,2)+1),T_Cruzada!$A$2:$F$1453,4,FALSE),""),"")</f>
        <v/>
      </c>
      <c r="M242" t="str">
        <f>IF(F242&lt;&gt;"",_xlfn.IFNA(VLOOKUP(A242&amp;"Semana "&amp;VALUE(RIGHT(F242,2)+2),T_Cruzada!$A$2:$F$1453,4,FALSE),""),"")</f>
        <v/>
      </c>
      <c r="N242" t="str">
        <f>IF(F242&lt;&gt;"",_xlfn.IFNA(VLOOKUP(A242&amp;"Semana "&amp;VALUE(RIGHT(F242,2)+3),T_Cruzada!$A$2:$F$1453,4,FALSE),""),"")</f>
        <v/>
      </c>
    </row>
    <row r="243" spans="1:14" x14ac:dyDescent="0.25">
      <c r="A243">
        <v>20249</v>
      </c>
      <c r="B243" t="s">
        <v>75</v>
      </c>
      <c r="C243" t="s">
        <v>123</v>
      </c>
      <c r="D243" t="s">
        <v>116</v>
      </c>
      <c r="E243" s="1"/>
      <c r="F243" s="7" t="str">
        <f>IF(E243&lt;&gt;"",IF(AND(E243&gt;=VLOOKUP(E243,Semanas!$A$1:$C$33,1),E243&lt;=VLOOKUP(E243,Semanas!$A$1:$C$33,2)),VLOOKUP(E243,Semanas!$A$1:$C$33,3),""),"")</f>
        <v/>
      </c>
      <c r="G243" s="7" t="str">
        <f>IF(F243&lt;&gt;"",_xlfn.IFNA(VLOOKUP(A243&amp;"Semana "&amp;VALUE(RIGHT(F243,2)-3),T_Cruzada!$A$2:$F$1453,4,FALSE),""),"")</f>
        <v/>
      </c>
      <c r="H243" t="str">
        <f>IF(F243&lt;&gt;"",_xlfn.IFNA(VLOOKUP(A243&amp;"Semana "&amp;VALUE(RIGHT(F243,2)-2),T_Cruzada!$A$2:$F$1453,4,FALSE),""),"")</f>
        <v/>
      </c>
      <c r="I243" s="7" t="str">
        <f>IF(F243&lt;&gt;"",_xlfn.IFNA(VLOOKUP(A243&amp;"Semana "&amp;VALUE(RIGHT(F243,2)-1),T_Cruzada!$A$2:$F$1453,4,FALSE),""),"")</f>
        <v/>
      </c>
      <c r="J243" s="7" t="str">
        <f>IF(F243&lt;&gt;"",_xlfn.IFNA(VLOOKUP(A243&amp;F243,T_Cruzada!$A$2:$F$1453,4,FALSE),""),"")</f>
        <v/>
      </c>
      <c r="K243" s="7" t="str">
        <f>_xlfn.IFNA(VLOOKUP(A243&amp;F243,T_Cruzada!$A$2:$F$1453,5,FALSE),"")</f>
        <v/>
      </c>
      <c r="L243" s="7" t="str">
        <f>IF(F243&lt;&gt;"",_xlfn.IFNA(VLOOKUP(A243&amp;"Semana "&amp;VALUE(RIGHT(F243,2)+1),T_Cruzada!$A$2:$F$1453,4,FALSE),""),"")</f>
        <v/>
      </c>
      <c r="M243" t="str">
        <f>IF(F243&lt;&gt;"",_xlfn.IFNA(VLOOKUP(A243&amp;"Semana "&amp;VALUE(RIGHT(F243,2)+2),T_Cruzada!$A$2:$F$1453,4,FALSE),""),"")</f>
        <v/>
      </c>
      <c r="N243" t="str">
        <f>IF(F243&lt;&gt;"",_xlfn.IFNA(VLOOKUP(A243&amp;"Semana "&amp;VALUE(RIGHT(F243,2)+3),T_Cruzada!$A$2:$F$1453,4,FALSE),""),"")</f>
        <v/>
      </c>
    </row>
    <row r="244" spans="1:14" x14ac:dyDescent="0.25">
      <c r="A244">
        <v>20276</v>
      </c>
      <c r="B244" t="s">
        <v>76</v>
      </c>
      <c r="C244" t="s">
        <v>30</v>
      </c>
      <c r="D244" t="s">
        <v>114</v>
      </c>
      <c r="E244" s="1">
        <v>43913</v>
      </c>
      <c r="F244" s="7" t="str">
        <f>IF(E244&lt;&gt;"",IF(AND(E244&gt;=VLOOKUP(E244,Semanas!$A$1:$C$33,1),E244&lt;=VLOOKUP(E244,Semanas!$A$1:$C$33,2)),VLOOKUP(E244,Semanas!$A$1:$C$33,3),""),"")</f>
        <v>Semana 13</v>
      </c>
      <c r="G244" s="7" t="str">
        <f>IF(F244&lt;&gt;"",_xlfn.IFNA(VLOOKUP(A244&amp;"Semana "&amp;VALUE(RIGHT(F244,2)-3),T_Cruzada!$A$2:$F$1453,4,FALSE),""),"")</f>
        <v/>
      </c>
      <c r="H244" t="str">
        <f>IF(F244&lt;&gt;"",_xlfn.IFNA(VLOOKUP(A244&amp;"Semana "&amp;VALUE(RIGHT(F244,2)-2),T_Cruzada!$A$2:$F$1453,4,FALSE),""),"")</f>
        <v/>
      </c>
      <c r="I244" s="7" t="str">
        <f>IF(F244&lt;&gt;"",_xlfn.IFNA(VLOOKUP(A244&amp;"Semana "&amp;VALUE(RIGHT(F244,2)-1),T_Cruzada!$A$2:$F$1453,4,FALSE),""),"")</f>
        <v/>
      </c>
      <c r="J244" s="7" t="str">
        <f>IF(F244&lt;&gt;"",_xlfn.IFNA(VLOOKUP(A244&amp;F244,T_Cruzada!$A$2:$F$1453,4,FALSE),""),"")</f>
        <v/>
      </c>
      <c r="K244" s="7" t="str">
        <f>_xlfn.IFNA(VLOOKUP(A244&amp;F244,T_Cruzada!$A$2:$F$1453,5,FALSE),"")</f>
        <v/>
      </c>
      <c r="L244" s="7" t="str">
        <f>IF(F244&lt;&gt;"",_xlfn.IFNA(VLOOKUP(A244&amp;"Semana "&amp;VALUE(RIGHT(F244,2)+1),T_Cruzada!$A$2:$F$1453,4,FALSE),""),"")</f>
        <v/>
      </c>
      <c r="M244" t="str">
        <f>IF(F244&lt;&gt;"",_xlfn.IFNA(VLOOKUP(A244&amp;"Semana "&amp;VALUE(RIGHT(F244,2)+2),T_Cruzada!$A$2:$F$1453,4,FALSE),""),"")</f>
        <v/>
      </c>
      <c r="N244" t="str">
        <f>IF(F244&lt;&gt;"",_xlfn.IFNA(VLOOKUP(A244&amp;"Semana "&amp;VALUE(RIGHT(F244,2)+3),T_Cruzada!$A$2:$F$1453,4,FALSE),""),"")</f>
        <v/>
      </c>
    </row>
    <row r="245" spans="1:14" x14ac:dyDescent="0.25">
      <c r="A245" s="19">
        <v>20276</v>
      </c>
      <c r="B245" s="19" t="s">
        <v>76</v>
      </c>
      <c r="C245" s="19" t="s">
        <v>31</v>
      </c>
      <c r="D245" s="19" t="s">
        <v>114</v>
      </c>
      <c r="E245" s="20">
        <v>43913</v>
      </c>
      <c r="F245" s="7" t="str">
        <f>IF(E245&lt;&gt;"",IF(AND(E245&gt;=VLOOKUP(E245,Semanas!$A$1:$C$33,1),E245&lt;=VLOOKUP(E245,Semanas!$A$1:$C$33,2)),VLOOKUP(E245,Semanas!$A$1:$C$33,3),""),"")</f>
        <v>Semana 13</v>
      </c>
      <c r="G245" s="7" t="str">
        <f>IF(F245&lt;&gt;"",_xlfn.IFNA(VLOOKUP(A245&amp;"Semana "&amp;VALUE(RIGHT(F245,2)-3),T_Cruzada!$A$2:$F$1453,4,FALSE),""),"")</f>
        <v/>
      </c>
      <c r="H245" t="str">
        <f>IF(F245&lt;&gt;"",_xlfn.IFNA(VLOOKUP(A245&amp;"Semana "&amp;VALUE(RIGHT(F245,2)-2),T_Cruzada!$A$2:$F$1453,4,FALSE),""),"")</f>
        <v/>
      </c>
      <c r="I245" s="7" t="str">
        <f>IF(F245&lt;&gt;"",_xlfn.IFNA(VLOOKUP(A245&amp;"Semana "&amp;VALUE(RIGHT(F245,2)-1),T_Cruzada!$A$2:$F$1453,4,FALSE),""),"")</f>
        <v/>
      </c>
      <c r="J245" s="7" t="str">
        <f>IF(F245&lt;&gt;"",_xlfn.IFNA(VLOOKUP(A245&amp;F245,T_Cruzada!$A$2:$F$1453,4,FALSE),""),"")</f>
        <v/>
      </c>
      <c r="K245" s="7" t="str">
        <f>_xlfn.IFNA(VLOOKUP(A245&amp;F245,T_Cruzada!$A$2:$F$1453,5,FALSE),"")</f>
        <v/>
      </c>
      <c r="L245" s="7" t="str">
        <f>IF(F245&lt;&gt;"",_xlfn.IFNA(VLOOKUP(A245&amp;"Semana "&amp;VALUE(RIGHT(F245,2)+1),T_Cruzada!$A$2:$F$1453,4,FALSE),""),"")</f>
        <v/>
      </c>
      <c r="M245" t="str">
        <f>IF(F245&lt;&gt;"",_xlfn.IFNA(VLOOKUP(A245&amp;"Semana "&amp;VALUE(RIGHT(F245,2)+2),T_Cruzada!$A$2:$F$1453,4,FALSE),""),"")</f>
        <v/>
      </c>
      <c r="N245" t="str">
        <f>IF(F245&lt;&gt;"",_xlfn.IFNA(VLOOKUP(A245&amp;"Semana "&amp;VALUE(RIGHT(F245,2)+3),T_Cruzada!$A$2:$F$1453,4,FALSE),""),"")</f>
        <v/>
      </c>
    </row>
    <row r="246" spans="1:14" x14ac:dyDescent="0.25">
      <c r="A246">
        <v>20276</v>
      </c>
      <c r="B246" t="s">
        <v>76</v>
      </c>
      <c r="C246" t="s">
        <v>115</v>
      </c>
      <c r="D246" t="s">
        <v>114</v>
      </c>
      <c r="E246" s="1">
        <v>43913</v>
      </c>
      <c r="F246" s="7" t="str">
        <f>IF(E246&lt;&gt;"",IF(AND(E246&gt;=VLOOKUP(E246,Semanas!$A$1:$C$33,1),E246&lt;=VLOOKUP(E246,Semanas!$A$1:$C$33,2)),VLOOKUP(E246,Semanas!$A$1:$C$33,3),""),"")</f>
        <v>Semana 13</v>
      </c>
      <c r="G246" s="7" t="str">
        <f>IF(F246&lt;&gt;"",_xlfn.IFNA(VLOOKUP(A246&amp;"Semana "&amp;VALUE(RIGHT(F246,2)-3),T_Cruzada!$A$2:$F$1453,4,FALSE),""),"")</f>
        <v/>
      </c>
      <c r="H246" t="str">
        <f>IF(F246&lt;&gt;"",_xlfn.IFNA(VLOOKUP(A246&amp;"Semana "&amp;VALUE(RIGHT(F246,2)-2),T_Cruzada!$A$2:$F$1453,4,FALSE),""),"")</f>
        <v/>
      </c>
      <c r="I246" s="7" t="str">
        <f>IF(F246&lt;&gt;"",_xlfn.IFNA(VLOOKUP(A246&amp;"Semana "&amp;VALUE(RIGHT(F246,2)-1),T_Cruzada!$A$2:$F$1453,4,FALSE),""),"")</f>
        <v/>
      </c>
      <c r="J246" s="7" t="str">
        <f>IF(F246&lt;&gt;"",_xlfn.IFNA(VLOOKUP(A246&amp;F246,T_Cruzada!$A$2:$F$1453,4,FALSE),""),"")</f>
        <v/>
      </c>
      <c r="K246" s="7" t="str">
        <f>_xlfn.IFNA(VLOOKUP(A246&amp;F246,T_Cruzada!$A$2:$F$1453,5,FALSE),"")</f>
        <v/>
      </c>
      <c r="L246" s="7" t="str">
        <f>IF(F246&lt;&gt;"",_xlfn.IFNA(VLOOKUP(A246&amp;"Semana "&amp;VALUE(RIGHT(F246,2)+1),T_Cruzada!$A$2:$F$1453,4,FALSE),""),"")</f>
        <v/>
      </c>
      <c r="M246" t="str">
        <f>IF(F246&lt;&gt;"",_xlfn.IFNA(VLOOKUP(A246&amp;"Semana "&amp;VALUE(RIGHT(F246,2)+2),T_Cruzada!$A$2:$F$1453,4,FALSE),""),"")</f>
        <v/>
      </c>
      <c r="N246" t="str">
        <f>IF(F246&lt;&gt;"",_xlfn.IFNA(VLOOKUP(A246&amp;"Semana "&amp;VALUE(RIGHT(F246,2)+3),T_Cruzada!$A$2:$F$1453,4,FALSE),""),"")</f>
        <v/>
      </c>
    </row>
    <row r="247" spans="1:14" x14ac:dyDescent="0.25">
      <c r="A247" s="19">
        <v>20276</v>
      </c>
      <c r="B247" s="19" t="s">
        <v>76</v>
      </c>
      <c r="C247" s="19" t="s">
        <v>33</v>
      </c>
      <c r="D247" s="19" t="s">
        <v>114</v>
      </c>
      <c r="E247" s="20">
        <v>43910</v>
      </c>
      <c r="F247" s="7" t="str">
        <f>IF(E247&lt;&gt;"",IF(AND(E247&gt;=VLOOKUP(E247,Semanas!$A$1:$C$33,1),E247&lt;=VLOOKUP(E247,Semanas!$A$1:$C$33,2)),VLOOKUP(E247,Semanas!$A$1:$C$33,3),""),"")</f>
        <v>Semana 12</v>
      </c>
      <c r="G247" s="7" t="str">
        <f>IF(F247&lt;&gt;"",_xlfn.IFNA(VLOOKUP(A247&amp;"Semana "&amp;VALUE(RIGHT(F247,2)-3),T_Cruzada!$A$2:$F$1453,4,FALSE),""),"")</f>
        <v/>
      </c>
      <c r="H247" t="str">
        <f>IF(F247&lt;&gt;"",_xlfn.IFNA(VLOOKUP(A247&amp;"Semana "&amp;VALUE(RIGHT(F247,2)-2),T_Cruzada!$A$2:$F$1453,4,FALSE),""),"")</f>
        <v/>
      </c>
      <c r="I247" s="7" t="str">
        <f>IF(F247&lt;&gt;"",_xlfn.IFNA(VLOOKUP(A247&amp;"Semana "&amp;VALUE(RIGHT(F247,2)-1),T_Cruzada!$A$2:$F$1453,4,FALSE),""),"")</f>
        <v/>
      </c>
      <c r="J247" s="7" t="str">
        <f>IF(F247&lt;&gt;"",_xlfn.IFNA(VLOOKUP(A247&amp;F247,T_Cruzada!$A$2:$F$1453,4,FALSE),""),"")</f>
        <v/>
      </c>
      <c r="K247" s="7" t="str">
        <f>_xlfn.IFNA(VLOOKUP(A247&amp;F247,T_Cruzada!$A$2:$F$1453,5,FALSE),"")</f>
        <v/>
      </c>
      <c r="L247" s="7" t="str">
        <f>IF(F247&lt;&gt;"",_xlfn.IFNA(VLOOKUP(A247&amp;"Semana "&amp;VALUE(RIGHT(F247,2)+1),T_Cruzada!$A$2:$F$1453,4,FALSE),""),"")</f>
        <v/>
      </c>
      <c r="M247" t="str">
        <f>IF(F247&lt;&gt;"",_xlfn.IFNA(VLOOKUP(A247&amp;"Semana "&amp;VALUE(RIGHT(F247,2)+2),T_Cruzada!$A$2:$F$1453,4,FALSE),""),"")</f>
        <v/>
      </c>
      <c r="N247" t="str">
        <f>IF(F247&lt;&gt;"",_xlfn.IFNA(VLOOKUP(A247&amp;"Semana "&amp;VALUE(RIGHT(F247,2)+3),T_Cruzada!$A$2:$F$1453,4,FALSE),""),"")</f>
        <v/>
      </c>
    </row>
    <row r="248" spans="1:14" x14ac:dyDescent="0.25">
      <c r="A248">
        <v>20276</v>
      </c>
      <c r="B248" t="s">
        <v>76</v>
      </c>
      <c r="C248" t="s">
        <v>34</v>
      </c>
      <c r="D248" t="s">
        <v>117</v>
      </c>
      <c r="E248" s="1"/>
      <c r="F248" s="7" t="str">
        <f>IF(E248&lt;&gt;"",IF(AND(E248&gt;=VLOOKUP(E248,Semanas!$A$1:$C$33,1),E248&lt;=VLOOKUP(E248,Semanas!$A$1:$C$33,2)),VLOOKUP(E248,Semanas!$A$1:$C$33,3),""),"")</f>
        <v/>
      </c>
      <c r="G248" s="7" t="str">
        <f>IF(F248&lt;&gt;"",_xlfn.IFNA(VLOOKUP(A248&amp;"Semana "&amp;VALUE(RIGHT(F248,2)-3),T_Cruzada!$A$2:$F$1453,4,FALSE),""),"")</f>
        <v/>
      </c>
      <c r="H248" t="str">
        <f>IF(F248&lt;&gt;"",_xlfn.IFNA(VLOOKUP(A248&amp;"Semana "&amp;VALUE(RIGHT(F248,2)-2),T_Cruzada!$A$2:$F$1453,4,FALSE),""),"")</f>
        <v/>
      </c>
      <c r="I248" s="7" t="str">
        <f>IF(F248&lt;&gt;"",_xlfn.IFNA(VLOOKUP(A248&amp;"Semana "&amp;VALUE(RIGHT(F248,2)-1),T_Cruzada!$A$2:$F$1453,4,FALSE),""),"")</f>
        <v/>
      </c>
      <c r="J248" s="7" t="str">
        <f>IF(F248&lt;&gt;"",_xlfn.IFNA(VLOOKUP(A248&amp;F248,T_Cruzada!$A$2:$F$1453,4,FALSE),""),"")</f>
        <v/>
      </c>
      <c r="K248" s="7" t="str">
        <f>_xlfn.IFNA(VLOOKUP(A248&amp;F248,T_Cruzada!$A$2:$F$1453,5,FALSE),"")</f>
        <v/>
      </c>
      <c r="L248" s="7" t="str">
        <f>IF(F248&lt;&gt;"",_xlfn.IFNA(VLOOKUP(A248&amp;"Semana "&amp;VALUE(RIGHT(F248,2)+1),T_Cruzada!$A$2:$F$1453,4,FALSE),""),"")</f>
        <v/>
      </c>
      <c r="M248" t="str">
        <f>IF(F248&lt;&gt;"",_xlfn.IFNA(VLOOKUP(A248&amp;"Semana "&amp;VALUE(RIGHT(F248,2)+2),T_Cruzada!$A$2:$F$1453,4,FALSE),""),"")</f>
        <v/>
      </c>
      <c r="N248" t="str">
        <f>IF(F248&lt;&gt;"",_xlfn.IFNA(VLOOKUP(A248&amp;"Semana "&amp;VALUE(RIGHT(F248,2)+3),T_Cruzada!$A$2:$F$1453,4,FALSE),""),"")</f>
        <v/>
      </c>
    </row>
    <row r="249" spans="1:14" x14ac:dyDescent="0.25">
      <c r="A249" s="19">
        <v>20276</v>
      </c>
      <c r="B249" s="19" t="s">
        <v>76</v>
      </c>
      <c r="C249" s="19" t="s">
        <v>118</v>
      </c>
      <c r="D249" s="19" t="s">
        <v>117</v>
      </c>
      <c r="E249" s="20"/>
      <c r="F249" s="7" t="str">
        <f>IF(E249&lt;&gt;"",IF(AND(E249&gt;=VLOOKUP(E249,Semanas!$A$1:$C$33,1),E249&lt;=VLOOKUP(E249,Semanas!$A$1:$C$33,2)),VLOOKUP(E249,Semanas!$A$1:$C$33,3),""),"")</f>
        <v/>
      </c>
      <c r="G249" s="7" t="str">
        <f>IF(F249&lt;&gt;"",_xlfn.IFNA(VLOOKUP(A249&amp;"Semana "&amp;VALUE(RIGHT(F249,2)-3),T_Cruzada!$A$2:$F$1453,4,FALSE),""),"")</f>
        <v/>
      </c>
      <c r="H249" t="str">
        <f>IF(F249&lt;&gt;"",_xlfn.IFNA(VLOOKUP(A249&amp;"Semana "&amp;VALUE(RIGHT(F249,2)-2),T_Cruzada!$A$2:$F$1453,4,FALSE),""),"")</f>
        <v/>
      </c>
      <c r="I249" s="7" t="str">
        <f>IF(F249&lt;&gt;"",_xlfn.IFNA(VLOOKUP(A249&amp;"Semana "&amp;VALUE(RIGHT(F249,2)-1),T_Cruzada!$A$2:$F$1453,4,FALSE),""),"")</f>
        <v/>
      </c>
      <c r="J249" s="7" t="str">
        <f>IF(F249&lt;&gt;"",_xlfn.IFNA(VLOOKUP(A249&amp;F249,T_Cruzada!$A$2:$F$1453,4,FALSE),""),"")</f>
        <v/>
      </c>
      <c r="K249" s="7" t="str">
        <f>_xlfn.IFNA(VLOOKUP(A249&amp;F249,T_Cruzada!$A$2:$F$1453,5,FALSE),"")</f>
        <v/>
      </c>
      <c r="L249" s="7" t="str">
        <f>IF(F249&lt;&gt;"",_xlfn.IFNA(VLOOKUP(A249&amp;"Semana "&amp;VALUE(RIGHT(F249,2)+1),T_Cruzada!$A$2:$F$1453,4,FALSE),""),"")</f>
        <v/>
      </c>
      <c r="M249" t="str">
        <f>IF(F249&lt;&gt;"",_xlfn.IFNA(VLOOKUP(A249&amp;"Semana "&amp;VALUE(RIGHT(F249,2)+2),T_Cruzada!$A$2:$F$1453,4,FALSE),""),"")</f>
        <v/>
      </c>
      <c r="N249" t="str">
        <f>IF(F249&lt;&gt;"",_xlfn.IFNA(VLOOKUP(A249&amp;"Semana "&amp;VALUE(RIGHT(F249,2)+3),T_Cruzada!$A$2:$F$1453,4,FALSE),""),"")</f>
        <v/>
      </c>
    </row>
    <row r="250" spans="1:14" x14ac:dyDescent="0.25">
      <c r="A250">
        <v>20276</v>
      </c>
      <c r="B250" t="s">
        <v>76</v>
      </c>
      <c r="C250" t="s">
        <v>119</v>
      </c>
      <c r="D250" t="s">
        <v>117</v>
      </c>
      <c r="E250" s="1"/>
      <c r="F250" s="7" t="str">
        <f>IF(E250&lt;&gt;"",IF(AND(E250&gt;=VLOOKUP(E250,Semanas!$A$1:$C$33,1),E250&lt;=VLOOKUP(E250,Semanas!$A$1:$C$33,2)),VLOOKUP(E250,Semanas!$A$1:$C$33,3),""),"")</f>
        <v/>
      </c>
      <c r="G250" s="7" t="str">
        <f>IF(F250&lt;&gt;"",_xlfn.IFNA(VLOOKUP(A250&amp;"Semana "&amp;VALUE(RIGHT(F250,2)-3),T_Cruzada!$A$2:$F$1453,4,FALSE),""),"")</f>
        <v/>
      </c>
      <c r="H250" t="str">
        <f>IF(F250&lt;&gt;"",_xlfn.IFNA(VLOOKUP(A250&amp;"Semana "&amp;VALUE(RIGHT(F250,2)-2),T_Cruzada!$A$2:$F$1453,4,FALSE),""),"")</f>
        <v/>
      </c>
      <c r="I250" s="7" t="str">
        <f>IF(F250&lt;&gt;"",_xlfn.IFNA(VLOOKUP(A250&amp;"Semana "&amp;VALUE(RIGHT(F250,2)-1),T_Cruzada!$A$2:$F$1453,4,FALSE),""),"")</f>
        <v/>
      </c>
      <c r="J250" s="7" t="str">
        <f>IF(F250&lt;&gt;"",_xlfn.IFNA(VLOOKUP(A250&amp;F250,T_Cruzada!$A$2:$F$1453,4,FALSE),""),"")</f>
        <v/>
      </c>
      <c r="K250" s="7" t="str">
        <f>_xlfn.IFNA(VLOOKUP(A250&amp;F250,T_Cruzada!$A$2:$F$1453,5,FALSE),"")</f>
        <v/>
      </c>
      <c r="L250" s="7" t="str">
        <f>IF(F250&lt;&gt;"",_xlfn.IFNA(VLOOKUP(A250&amp;"Semana "&amp;VALUE(RIGHT(F250,2)+1),T_Cruzada!$A$2:$F$1453,4,FALSE),""),"")</f>
        <v/>
      </c>
      <c r="M250" t="str">
        <f>IF(F250&lt;&gt;"",_xlfn.IFNA(VLOOKUP(A250&amp;"Semana "&amp;VALUE(RIGHT(F250,2)+2),T_Cruzada!$A$2:$F$1453,4,FALSE),""),"")</f>
        <v/>
      </c>
      <c r="N250" t="str">
        <f>IF(F250&lt;&gt;"",_xlfn.IFNA(VLOOKUP(A250&amp;"Semana "&amp;VALUE(RIGHT(F250,2)+3),T_Cruzada!$A$2:$F$1453,4,FALSE),""),"")</f>
        <v/>
      </c>
    </row>
    <row r="251" spans="1:14" x14ac:dyDescent="0.25">
      <c r="A251" s="19">
        <v>20276</v>
      </c>
      <c r="B251" s="19" t="s">
        <v>76</v>
      </c>
      <c r="C251" s="19" t="s">
        <v>120</v>
      </c>
      <c r="D251" s="19" t="s">
        <v>117</v>
      </c>
      <c r="E251" s="20"/>
      <c r="F251" s="7" t="str">
        <f>IF(E251&lt;&gt;"",IF(AND(E251&gt;=VLOOKUP(E251,Semanas!$A$1:$C$33,1),E251&lt;=VLOOKUP(E251,Semanas!$A$1:$C$33,2)),VLOOKUP(E251,Semanas!$A$1:$C$33,3),""),"")</f>
        <v/>
      </c>
      <c r="G251" s="7" t="str">
        <f>IF(F251&lt;&gt;"",_xlfn.IFNA(VLOOKUP(A251&amp;"Semana "&amp;VALUE(RIGHT(F251,2)-3),T_Cruzada!$A$2:$F$1453,4,FALSE),""),"")</f>
        <v/>
      </c>
      <c r="H251" t="str">
        <f>IF(F251&lt;&gt;"",_xlfn.IFNA(VLOOKUP(A251&amp;"Semana "&amp;VALUE(RIGHT(F251,2)-2),T_Cruzada!$A$2:$F$1453,4,FALSE),""),"")</f>
        <v/>
      </c>
      <c r="I251" s="7" t="str">
        <f>IF(F251&lt;&gt;"",_xlfn.IFNA(VLOOKUP(A251&amp;"Semana "&amp;VALUE(RIGHT(F251,2)-1),T_Cruzada!$A$2:$F$1453,4,FALSE),""),"")</f>
        <v/>
      </c>
      <c r="J251" s="7" t="str">
        <f>IF(F251&lt;&gt;"",_xlfn.IFNA(VLOOKUP(A251&amp;F251,T_Cruzada!$A$2:$F$1453,4,FALSE),""),"")</f>
        <v/>
      </c>
      <c r="K251" s="7" t="str">
        <f>_xlfn.IFNA(VLOOKUP(A251&amp;F251,T_Cruzada!$A$2:$F$1453,5,FALSE),"")</f>
        <v/>
      </c>
      <c r="L251" s="7" t="str">
        <f>IF(F251&lt;&gt;"",_xlfn.IFNA(VLOOKUP(A251&amp;"Semana "&amp;VALUE(RIGHT(F251,2)+1),T_Cruzada!$A$2:$F$1453,4,FALSE),""),"")</f>
        <v/>
      </c>
      <c r="M251" t="str">
        <f>IF(F251&lt;&gt;"",_xlfn.IFNA(VLOOKUP(A251&amp;"Semana "&amp;VALUE(RIGHT(F251,2)+2),T_Cruzada!$A$2:$F$1453,4,FALSE),""),"")</f>
        <v/>
      </c>
      <c r="N251" t="str">
        <f>IF(F251&lt;&gt;"",_xlfn.IFNA(VLOOKUP(A251&amp;"Semana "&amp;VALUE(RIGHT(F251,2)+3),T_Cruzada!$A$2:$F$1453,4,FALSE),""),"")</f>
        <v/>
      </c>
    </row>
    <row r="252" spans="1:14" x14ac:dyDescent="0.25">
      <c r="A252">
        <v>20276</v>
      </c>
      <c r="B252" t="s">
        <v>76</v>
      </c>
      <c r="C252" t="s">
        <v>191</v>
      </c>
      <c r="D252" t="s">
        <v>117</v>
      </c>
      <c r="E252" s="1"/>
      <c r="F252" s="7" t="str">
        <f>IF(E252&lt;&gt;"",IF(AND(E252&gt;=VLOOKUP(E252,Semanas!$A$1:$C$33,1),E252&lt;=VLOOKUP(E252,Semanas!$A$1:$C$33,2)),VLOOKUP(E252,Semanas!$A$1:$C$33,3),""),"")</f>
        <v/>
      </c>
      <c r="G252" s="7" t="str">
        <f>IF(F252&lt;&gt;"",_xlfn.IFNA(VLOOKUP(A252&amp;"Semana "&amp;VALUE(RIGHT(F252,2)-3),T_Cruzada!$A$2:$F$1453,4,FALSE),""),"")</f>
        <v/>
      </c>
      <c r="H252" t="str">
        <f>IF(F252&lt;&gt;"",_xlfn.IFNA(VLOOKUP(A252&amp;"Semana "&amp;VALUE(RIGHT(F252,2)-2),T_Cruzada!$A$2:$F$1453,4,FALSE),""),"")</f>
        <v/>
      </c>
      <c r="I252" s="7" t="str">
        <f>IF(F252&lt;&gt;"",_xlfn.IFNA(VLOOKUP(A252&amp;"Semana "&amp;VALUE(RIGHT(F252,2)-1),T_Cruzada!$A$2:$F$1453,4,FALSE),""),"")</f>
        <v/>
      </c>
      <c r="J252" s="7" t="str">
        <f>IF(F252&lt;&gt;"",_xlfn.IFNA(VLOOKUP(A252&amp;F252,T_Cruzada!$A$2:$F$1453,4,FALSE),""),"")</f>
        <v/>
      </c>
      <c r="K252" s="7" t="str">
        <f>_xlfn.IFNA(VLOOKUP(A252&amp;F252,T_Cruzada!$A$2:$F$1453,5,FALSE),"")</f>
        <v/>
      </c>
      <c r="L252" s="7" t="str">
        <f>IF(F252&lt;&gt;"",_xlfn.IFNA(VLOOKUP(A252&amp;"Semana "&amp;VALUE(RIGHT(F252,2)+1),T_Cruzada!$A$2:$F$1453,4,FALSE),""),"")</f>
        <v/>
      </c>
      <c r="M252" t="str">
        <f>IF(F252&lt;&gt;"",_xlfn.IFNA(VLOOKUP(A252&amp;"Semana "&amp;VALUE(RIGHT(F252,2)+2),T_Cruzada!$A$2:$F$1453,4,FALSE),""),"")</f>
        <v/>
      </c>
      <c r="N252" t="str">
        <f>IF(F252&lt;&gt;"",_xlfn.IFNA(VLOOKUP(A252&amp;"Semana "&amp;VALUE(RIGHT(F252,2)+3),T_Cruzada!$A$2:$F$1453,4,FALSE),""),"")</f>
        <v/>
      </c>
    </row>
    <row r="253" spans="1:14" x14ac:dyDescent="0.25">
      <c r="A253" s="19">
        <v>20276</v>
      </c>
      <c r="B253" s="19" t="s">
        <v>76</v>
      </c>
      <c r="C253" s="19" t="s">
        <v>122</v>
      </c>
      <c r="D253" s="19" t="s">
        <v>116</v>
      </c>
      <c r="E253" s="20"/>
      <c r="F253" s="7" t="str">
        <f>IF(E253&lt;&gt;"",IF(AND(E253&gt;=VLOOKUP(E253,Semanas!$A$1:$C$33,1),E253&lt;=VLOOKUP(E253,Semanas!$A$1:$C$33,2)),VLOOKUP(E253,Semanas!$A$1:$C$33,3),""),"")</f>
        <v/>
      </c>
      <c r="G253" s="7" t="str">
        <f>IF(F253&lt;&gt;"",_xlfn.IFNA(VLOOKUP(A253&amp;"Semana "&amp;VALUE(RIGHT(F253,2)-3),T_Cruzada!$A$2:$F$1453,4,FALSE),""),"")</f>
        <v/>
      </c>
      <c r="H253" t="str">
        <f>IF(F253&lt;&gt;"",_xlfn.IFNA(VLOOKUP(A253&amp;"Semana "&amp;VALUE(RIGHT(F253,2)-2),T_Cruzada!$A$2:$F$1453,4,FALSE),""),"")</f>
        <v/>
      </c>
      <c r="I253" s="7" t="str">
        <f>IF(F253&lt;&gt;"",_xlfn.IFNA(VLOOKUP(A253&amp;"Semana "&amp;VALUE(RIGHT(F253,2)-1),T_Cruzada!$A$2:$F$1453,4,FALSE),""),"")</f>
        <v/>
      </c>
      <c r="J253" s="7" t="str">
        <f>IF(F253&lt;&gt;"",_xlfn.IFNA(VLOOKUP(A253&amp;F253,T_Cruzada!$A$2:$F$1453,4,FALSE),""),"")</f>
        <v/>
      </c>
      <c r="K253" s="7" t="str">
        <f>_xlfn.IFNA(VLOOKUP(A253&amp;F253,T_Cruzada!$A$2:$F$1453,5,FALSE),"")</f>
        <v/>
      </c>
      <c r="L253" s="7" t="str">
        <f>IF(F253&lt;&gt;"",_xlfn.IFNA(VLOOKUP(A253&amp;"Semana "&amp;VALUE(RIGHT(F253,2)+1),T_Cruzada!$A$2:$F$1453,4,FALSE),""),"")</f>
        <v/>
      </c>
      <c r="M253" t="str">
        <f>IF(F253&lt;&gt;"",_xlfn.IFNA(VLOOKUP(A253&amp;"Semana "&amp;VALUE(RIGHT(F253,2)+2),T_Cruzada!$A$2:$F$1453,4,FALSE),""),"")</f>
        <v/>
      </c>
      <c r="N253" t="str">
        <f>IF(F253&lt;&gt;"",_xlfn.IFNA(VLOOKUP(A253&amp;"Semana "&amp;VALUE(RIGHT(F253,2)+3),T_Cruzada!$A$2:$F$1453,4,FALSE),""),"")</f>
        <v/>
      </c>
    </row>
    <row r="254" spans="1:14" x14ac:dyDescent="0.25">
      <c r="A254">
        <v>20276</v>
      </c>
      <c r="B254" t="s">
        <v>76</v>
      </c>
      <c r="C254" t="s">
        <v>123</v>
      </c>
      <c r="D254" t="s">
        <v>116</v>
      </c>
      <c r="E254" s="1"/>
      <c r="F254" s="7" t="str">
        <f>IF(E254&lt;&gt;"",IF(AND(E254&gt;=VLOOKUP(E254,Semanas!$A$1:$C$33,1),E254&lt;=VLOOKUP(E254,Semanas!$A$1:$C$33,2)),VLOOKUP(E254,Semanas!$A$1:$C$33,3),""),"")</f>
        <v/>
      </c>
      <c r="G254" s="7" t="str">
        <f>IF(F254&lt;&gt;"",_xlfn.IFNA(VLOOKUP(A254&amp;"Semana "&amp;VALUE(RIGHT(F254,2)-3),T_Cruzada!$A$2:$F$1453,4,FALSE),""),"")</f>
        <v/>
      </c>
      <c r="H254" t="str">
        <f>IF(F254&lt;&gt;"",_xlfn.IFNA(VLOOKUP(A254&amp;"Semana "&amp;VALUE(RIGHT(F254,2)-2),T_Cruzada!$A$2:$F$1453,4,FALSE),""),"")</f>
        <v/>
      </c>
      <c r="I254" s="7" t="str">
        <f>IF(F254&lt;&gt;"",_xlfn.IFNA(VLOOKUP(A254&amp;"Semana "&amp;VALUE(RIGHT(F254,2)-1),T_Cruzada!$A$2:$F$1453,4,FALSE),""),"")</f>
        <v/>
      </c>
      <c r="J254" s="7" t="str">
        <f>IF(F254&lt;&gt;"",_xlfn.IFNA(VLOOKUP(A254&amp;F254,T_Cruzada!$A$2:$F$1453,4,FALSE),""),"")</f>
        <v/>
      </c>
      <c r="K254" s="7" t="str">
        <f>_xlfn.IFNA(VLOOKUP(A254&amp;F254,T_Cruzada!$A$2:$F$1453,5,FALSE),"")</f>
        <v/>
      </c>
      <c r="L254" s="7" t="str">
        <f>IF(F254&lt;&gt;"",_xlfn.IFNA(VLOOKUP(A254&amp;"Semana "&amp;VALUE(RIGHT(F254,2)+1),T_Cruzada!$A$2:$F$1453,4,FALSE),""),"")</f>
        <v/>
      </c>
      <c r="M254" t="str">
        <f>IF(F254&lt;&gt;"",_xlfn.IFNA(VLOOKUP(A254&amp;"Semana "&amp;VALUE(RIGHT(F254,2)+2),T_Cruzada!$A$2:$F$1453,4,FALSE),""),"")</f>
        <v/>
      </c>
      <c r="N254" t="str">
        <f>IF(F254&lt;&gt;"",_xlfn.IFNA(VLOOKUP(A254&amp;"Semana "&amp;VALUE(RIGHT(F254,2)+3),T_Cruzada!$A$2:$F$1453,4,FALSE),""),"")</f>
        <v/>
      </c>
    </row>
    <row r="255" spans="1:14" x14ac:dyDescent="0.25">
      <c r="A255">
        <v>20311</v>
      </c>
      <c r="B255" t="s">
        <v>77</v>
      </c>
      <c r="C255" t="s">
        <v>30</v>
      </c>
      <c r="D255" t="s">
        <v>114</v>
      </c>
      <c r="E255" s="1">
        <v>43913</v>
      </c>
      <c r="F255" s="7" t="str">
        <f>IF(E255&lt;&gt;"",IF(AND(E255&gt;=VLOOKUP(E255,Semanas!$A$1:$C$33,1),E255&lt;=VLOOKUP(E255,Semanas!$A$1:$C$33,2)),VLOOKUP(E255,Semanas!$A$1:$C$33,3),""),"")</f>
        <v>Semana 13</v>
      </c>
      <c r="G255" s="7" t="str">
        <f>IF(F255&lt;&gt;"",_xlfn.IFNA(VLOOKUP(A255&amp;"Semana "&amp;VALUE(RIGHT(F255,2)-3),T_Cruzada!$A$2:$F$1453,4,FALSE),""),"")</f>
        <v/>
      </c>
      <c r="H255" t="str">
        <f>IF(F255&lt;&gt;"",_xlfn.IFNA(VLOOKUP(A255&amp;"Semana "&amp;VALUE(RIGHT(F255,2)-2),T_Cruzada!$A$2:$F$1453,4,FALSE),""),"")</f>
        <v/>
      </c>
      <c r="I255" s="7" t="str">
        <f>IF(F255&lt;&gt;"",_xlfn.IFNA(VLOOKUP(A255&amp;"Semana "&amp;VALUE(RIGHT(F255,2)-1),T_Cruzada!$A$2:$F$1453,4,FALSE),""),"")</f>
        <v/>
      </c>
      <c r="J255" s="7" t="str">
        <f>IF(F255&lt;&gt;"",_xlfn.IFNA(VLOOKUP(A255&amp;F255,T_Cruzada!$A$2:$F$1453,4,FALSE),""),"")</f>
        <v/>
      </c>
      <c r="K255" s="7" t="str">
        <f>_xlfn.IFNA(VLOOKUP(A255&amp;F255,T_Cruzada!$A$2:$F$1453,5,FALSE),"")</f>
        <v/>
      </c>
      <c r="L255" s="7" t="str">
        <f>IF(F255&lt;&gt;"",_xlfn.IFNA(VLOOKUP(A255&amp;"Semana "&amp;VALUE(RIGHT(F255,2)+1),T_Cruzada!$A$2:$F$1453,4,FALSE),""),"")</f>
        <v/>
      </c>
      <c r="M255" t="str">
        <f>IF(F255&lt;&gt;"",_xlfn.IFNA(VLOOKUP(A255&amp;"Semana "&amp;VALUE(RIGHT(F255,2)+2),T_Cruzada!$A$2:$F$1453,4,FALSE),""),"")</f>
        <v/>
      </c>
      <c r="N255" t="str">
        <f>IF(F255&lt;&gt;"",_xlfn.IFNA(VLOOKUP(A255&amp;"Semana "&amp;VALUE(RIGHT(F255,2)+3),T_Cruzada!$A$2:$F$1453,4,FALSE),""),"")</f>
        <v/>
      </c>
    </row>
    <row r="256" spans="1:14" x14ac:dyDescent="0.25">
      <c r="A256" s="19">
        <v>20311</v>
      </c>
      <c r="B256" s="19" t="s">
        <v>77</v>
      </c>
      <c r="C256" s="19" t="s">
        <v>31</v>
      </c>
      <c r="D256" s="19" t="s">
        <v>114</v>
      </c>
      <c r="E256" s="20">
        <v>43913</v>
      </c>
      <c r="F256" s="7" t="str">
        <f>IF(E256&lt;&gt;"",IF(AND(E256&gt;=VLOOKUP(E256,Semanas!$A$1:$C$33,1),E256&lt;=VLOOKUP(E256,Semanas!$A$1:$C$33,2)),VLOOKUP(E256,Semanas!$A$1:$C$33,3),""),"")</f>
        <v>Semana 13</v>
      </c>
      <c r="G256" s="7" t="str">
        <f>IF(F256&lt;&gt;"",_xlfn.IFNA(VLOOKUP(A256&amp;"Semana "&amp;VALUE(RIGHT(F256,2)-3),T_Cruzada!$A$2:$F$1453,4,FALSE),""),"")</f>
        <v/>
      </c>
      <c r="H256" t="str">
        <f>IF(F256&lt;&gt;"",_xlfn.IFNA(VLOOKUP(A256&amp;"Semana "&amp;VALUE(RIGHT(F256,2)-2),T_Cruzada!$A$2:$F$1453,4,FALSE),""),"")</f>
        <v/>
      </c>
      <c r="I256" s="7" t="str">
        <f>IF(F256&lt;&gt;"",_xlfn.IFNA(VLOOKUP(A256&amp;"Semana "&amp;VALUE(RIGHT(F256,2)-1),T_Cruzada!$A$2:$F$1453,4,FALSE),""),"")</f>
        <v/>
      </c>
      <c r="J256" s="7" t="str">
        <f>IF(F256&lt;&gt;"",_xlfn.IFNA(VLOOKUP(A256&amp;F256,T_Cruzada!$A$2:$F$1453,4,FALSE),""),"")</f>
        <v/>
      </c>
      <c r="K256" s="7" t="str">
        <f>_xlfn.IFNA(VLOOKUP(A256&amp;F256,T_Cruzada!$A$2:$F$1453,5,FALSE),"")</f>
        <v/>
      </c>
      <c r="L256" s="7" t="str">
        <f>IF(F256&lt;&gt;"",_xlfn.IFNA(VLOOKUP(A256&amp;"Semana "&amp;VALUE(RIGHT(F256,2)+1),T_Cruzada!$A$2:$F$1453,4,FALSE),""),"")</f>
        <v/>
      </c>
      <c r="M256" t="str">
        <f>IF(F256&lt;&gt;"",_xlfn.IFNA(VLOOKUP(A256&amp;"Semana "&amp;VALUE(RIGHT(F256,2)+2),T_Cruzada!$A$2:$F$1453,4,FALSE),""),"")</f>
        <v/>
      </c>
      <c r="N256" t="str">
        <f>IF(F256&lt;&gt;"",_xlfn.IFNA(VLOOKUP(A256&amp;"Semana "&amp;VALUE(RIGHT(F256,2)+3),T_Cruzada!$A$2:$F$1453,4,FALSE),""),"")</f>
        <v/>
      </c>
    </row>
    <row r="257" spans="1:14" x14ac:dyDescent="0.25">
      <c r="A257">
        <v>20311</v>
      </c>
      <c r="B257" t="s">
        <v>77</v>
      </c>
      <c r="C257" t="s">
        <v>115</v>
      </c>
      <c r="D257" t="s">
        <v>114</v>
      </c>
      <c r="E257" s="1">
        <v>43913</v>
      </c>
      <c r="F257" s="7" t="str">
        <f>IF(E257&lt;&gt;"",IF(AND(E257&gt;=VLOOKUP(E257,Semanas!$A$1:$C$33,1),E257&lt;=VLOOKUP(E257,Semanas!$A$1:$C$33,2)),VLOOKUP(E257,Semanas!$A$1:$C$33,3),""),"")</f>
        <v>Semana 13</v>
      </c>
      <c r="G257" s="7" t="str">
        <f>IF(F257&lt;&gt;"",_xlfn.IFNA(VLOOKUP(A257&amp;"Semana "&amp;VALUE(RIGHT(F257,2)-3),T_Cruzada!$A$2:$F$1453,4,FALSE),""),"")</f>
        <v/>
      </c>
      <c r="H257" t="str">
        <f>IF(F257&lt;&gt;"",_xlfn.IFNA(VLOOKUP(A257&amp;"Semana "&amp;VALUE(RIGHT(F257,2)-2),T_Cruzada!$A$2:$F$1453,4,FALSE),""),"")</f>
        <v/>
      </c>
      <c r="I257" s="7" t="str">
        <f>IF(F257&lt;&gt;"",_xlfn.IFNA(VLOOKUP(A257&amp;"Semana "&amp;VALUE(RIGHT(F257,2)-1),T_Cruzada!$A$2:$F$1453,4,FALSE),""),"")</f>
        <v/>
      </c>
      <c r="J257" s="7" t="str">
        <f>IF(F257&lt;&gt;"",_xlfn.IFNA(VLOOKUP(A257&amp;F257,T_Cruzada!$A$2:$F$1453,4,FALSE),""),"")</f>
        <v/>
      </c>
      <c r="K257" s="7" t="str">
        <f>_xlfn.IFNA(VLOOKUP(A257&amp;F257,T_Cruzada!$A$2:$F$1453,5,FALSE),"")</f>
        <v/>
      </c>
      <c r="L257" s="7" t="str">
        <f>IF(F257&lt;&gt;"",_xlfn.IFNA(VLOOKUP(A257&amp;"Semana "&amp;VALUE(RIGHT(F257,2)+1),T_Cruzada!$A$2:$F$1453,4,FALSE),""),"")</f>
        <v/>
      </c>
      <c r="M257" t="str">
        <f>IF(F257&lt;&gt;"",_xlfn.IFNA(VLOOKUP(A257&amp;"Semana "&amp;VALUE(RIGHT(F257,2)+2),T_Cruzada!$A$2:$F$1453,4,FALSE),""),"")</f>
        <v/>
      </c>
      <c r="N257" t="str">
        <f>IF(F257&lt;&gt;"",_xlfn.IFNA(VLOOKUP(A257&amp;"Semana "&amp;VALUE(RIGHT(F257,2)+3),T_Cruzada!$A$2:$F$1453,4,FALSE),""),"")</f>
        <v/>
      </c>
    </row>
    <row r="258" spans="1:14" x14ac:dyDescent="0.25">
      <c r="A258" s="19">
        <v>20311</v>
      </c>
      <c r="B258" s="19" t="s">
        <v>77</v>
      </c>
      <c r="C258" s="19" t="s">
        <v>33</v>
      </c>
      <c r="D258" s="19" t="s">
        <v>114</v>
      </c>
      <c r="E258" s="20">
        <v>43910</v>
      </c>
      <c r="F258" s="7" t="str">
        <f>IF(E258&lt;&gt;"",IF(AND(E258&gt;=VLOOKUP(E258,Semanas!$A$1:$C$33,1),E258&lt;=VLOOKUP(E258,Semanas!$A$1:$C$33,2)),VLOOKUP(E258,Semanas!$A$1:$C$33,3),""),"")</f>
        <v>Semana 12</v>
      </c>
      <c r="G258" s="7" t="str">
        <f>IF(F258&lt;&gt;"",_xlfn.IFNA(VLOOKUP(A258&amp;"Semana "&amp;VALUE(RIGHT(F258,2)-3),T_Cruzada!$A$2:$F$1453,4,FALSE),""),"")</f>
        <v/>
      </c>
      <c r="H258" t="str">
        <f>IF(F258&lt;&gt;"",_xlfn.IFNA(VLOOKUP(A258&amp;"Semana "&amp;VALUE(RIGHT(F258,2)-2),T_Cruzada!$A$2:$F$1453,4,FALSE),""),"")</f>
        <v/>
      </c>
      <c r="I258" s="7" t="str">
        <f>IF(F258&lt;&gt;"",_xlfn.IFNA(VLOOKUP(A258&amp;"Semana "&amp;VALUE(RIGHT(F258,2)-1),T_Cruzada!$A$2:$F$1453,4,FALSE),""),"")</f>
        <v/>
      </c>
      <c r="J258" s="7" t="str">
        <f>IF(F258&lt;&gt;"",_xlfn.IFNA(VLOOKUP(A258&amp;F258,T_Cruzada!$A$2:$F$1453,4,FALSE),""),"")</f>
        <v/>
      </c>
      <c r="K258" s="7" t="str">
        <f>_xlfn.IFNA(VLOOKUP(A258&amp;F258,T_Cruzada!$A$2:$F$1453,5,FALSE),"")</f>
        <v/>
      </c>
      <c r="L258" s="7" t="str">
        <f>IF(F258&lt;&gt;"",_xlfn.IFNA(VLOOKUP(A258&amp;"Semana "&amp;VALUE(RIGHT(F258,2)+1),T_Cruzada!$A$2:$F$1453,4,FALSE),""),"")</f>
        <v/>
      </c>
      <c r="M258" t="str">
        <f>IF(F258&lt;&gt;"",_xlfn.IFNA(VLOOKUP(A258&amp;"Semana "&amp;VALUE(RIGHT(F258,2)+2),T_Cruzada!$A$2:$F$1453,4,FALSE),""),"")</f>
        <v/>
      </c>
      <c r="N258" t="str">
        <f>IF(F258&lt;&gt;"",_xlfn.IFNA(VLOOKUP(A258&amp;"Semana "&amp;VALUE(RIGHT(F258,2)+3),T_Cruzada!$A$2:$F$1453,4,FALSE),""),"")</f>
        <v/>
      </c>
    </row>
    <row r="259" spans="1:14" x14ac:dyDescent="0.25">
      <c r="A259">
        <v>20311</v>
      </c>
      <c r="B259" t="s">
        <v>77</v>
      </c>
      <c r="C259" t="s">
        <v>34</v>
      </c>
      <c r="D259" t="s">
        <v>117</v>
      </c>
      <c r="E259" s="1"/>
      <c r="F259" s="7" t="str">
        <f>IF(E259&lt;&gt;"",IF(AND(E259&gt;=VLOOKUP(E259,Semanas!$A$1:$C$33,1),E259&lt;=VLOOKUP(E259,Semanas!$A$1:$C$33,2)),VLOOKUP(E259,Semanas!$A$1:$C$33,3),""),"")</f>
        <v/>
      </c>
      <c r="G259" s="7" t="str">
        <f>IF(F259&lt;&gt;"",_xlfn.IFNA(VLOOKUP(A259&amp;"Semana "&amp;VALUE(RIGHT(F259,2)-3),T_Cruzada!$A$2:$F$1453,4,FALSE),""),"")</f>
        <v/>
      </c>
      <c r="H259" t="str">
        <f>IF(F259&lt;&gt;"",_xlfn.IFNA(VLOOKUP(A259&amp;"Semana "&amp;VALUE(RIGHT(F259,2)-2),T_Cruzada!$A$2:$F$1453,4,FALSE),""),"")</f>
        <v/>
      </c>
      <c r="I259" s="7" t="str">
        <f>IF(F259&lt;&gt;"",_xlfn.IFNA(VLOOKUP(A259&amp;"Semana "&amp;VALUE(RIGHT(F259,2)-1),T_Cruzada!$A$2:$F$1453,4,FALSE),""),"")</f>
        <v/>
      </c>
      <c r="J259" s="7" t="str">
        <f>IF(F259&lt;&gt;"",_xlfn.IFNA(VLOOKUP(A259&amp;F259,T_Cruzada!$A$2:$F$1453,4,FALSE),""),"")</f>
        <v/>
      </c>
      <c r="K259" s="7" t="str">
        <f>_xlfn.IFNA(VLOOKUP(A259&amp;F259,T_Cruzada!$A$2:$F$1453,5,FALSE),"")</f>
        <v/>
      </c>
      <c r="L259" s="7" t="str">
        <f>IF(F259&lt;&gt;"",_xlfn.IFNA(VLOOKUP(A259&amp;"Semana "&amp;VALUE(RIGHT(F259,2)+1),T_Cruzada!$A$2:$F$1453,4,FALSE),""),"")</f>
        <v/>
      </c>
      <c r="M259" t="str">
        <f>IF(F259&lt;&gt;"",_xlfn.IFNA(VLOOKUP(A259&amp;"Semana "&amp;VALUE(RIGHT(F259,2)+2),T_Cruzada!$A$2:$F$1453,4,FALSE),""),"")</f>
        <v/>
      </c>
      <c r="N259" t="str">
        <f>IF(F259&lt;&gt;"",_xlfn.IFNA(VLOOKUP(A259&amp;"Semana "&amp;VALUE(RIGHT(F259,2)+3),T_Cruzada!$A$2:$F$1453,4,FALSE),""),"")</f>
        <v/>
      </c>
    </row>
    <row r="260" spans="1:14" x14ac:dyDescent="0.25">
      <c r="A260" s="19">
        <v>20311</v>
      </c>
      <c r="B260" s="19" t="s">
        <v>77</v>
      </c>
      <c r="C260" s="19" t="s">
        <v>118</v>
      </c>
      <c r="D260" s="19" t="s">
        <v>117</v>
      </c>
      <c r="E260" s="20"/>
      <c r="F260" s="7" t="str">
        <f>IF(E260&lt;&gt;"",IF(AND(E260&gt;=VLOOKUP(E260,Semanas!$A$1:$C$33,1),E260&lt;=VLOOKUP(E260,Semanas!$A$1:$C$33,2)),VLOOKUP(E260,Semanas!$A$1:$C$33,3),""),"")</f>
        <v/>
      </c>
      <c r="G260" s="7" t="str">
        <f>IF(F260&lt;&gt;"",_xlfn.IFNA(VLOOKUP(A260&amp;"Semana "&amp;VALUE(RIGHT(F260,2)-3),T_Cruzada!$A$2:$F$1453,4,FALSE),""),"")</f>
        <v/>
      </c>
      <c r="H260" t="str">
        <f>IF(F260&lt;&gt;"",_xlfn.IFNA(VLOOKUP(A260&amp;"Semana "&amp;VALUE(RIGHT(F260,2)-2),T_Cruzada!$A$2:$F$1453,4,FALSE),""),"")</f>
        <v/>
      </c>
      <c r="I260" s="7" t="str">
        <f>IF(F260&lt;&gt;"",_xlfn.IFNA(VLOOKUP(A260&amp;"Semana "&amp;VALUE(RIGHT(F260,2)-1),T_Cruzada!$A$2:$F$1453,4,FALSE),""),"")</f>
        <v/>
      </c>
      <c r="J260" s="7" t="str">
        <f>IF(F260&lt;&gt;"",_xlfn.IFNA(VLOOKUP(A260&amp;F260,T_Cruzada!$A$2:$F$1453,4,FALSE),""),"")</f>
        <v/>
      </c>
      <c r="K260" s="7" t="str">
        <f>_xlfn.IFNA(VLOOKUP(A260&amp;F260,T_Cruzada!$A$2:$F$1453,5,FALSE),"")</f>
        <v/>
      </c>
      <c r="L260" s="7" t="str">
        <f>IF(F260&lt;&gt;"",_xlfn.IFNA(VLOOKUP(A260&amp;"Semana "&amp;VALUE(RIGHT(F260,2)+1),T_Cruzada!$A$2:$F$1453,4,FALSE),""),"")</f>
        <v/>
      </c>
      <c r="M260" t="str">
        <f>IF(F260&lt;&gt;"",_xlfn.IFNA(VLOOKUP(A260&amp;"Semana "&amp;VALUE(RIGHT(F260,2)+2),T_Cruzada!$A$2:$F$1453,4,FALSE),""),"")</f>
        <v/>
      </c>
      <c r="N260" t="str">
        <f>IF(F260&lt;&gt;"",_xlfn.IFNA(VLOOKUP(A260&amp;"Semana "&amp;VALUE(RIGHT(F260,2)+3),T_Cruzada!$A$2:$F$1453,4,FALSE),""),"")</f>
        <v/>
      </c>
    </row>
    <row r="261" spans="1:14" x14ac:dyDescent="0.25">
      <c r="A261">
        <v>20311</v>
      </c>
      <c r="B261" t="s">
        <v>77</v>
      </c>
      <c r="C261" t="s">
        <v>119</v>
      </c>
      <c r="D261" t="s">
        <v>117</v>
      </c>
      <c r="E261" s="1"/>
      <c r="F261" s="7" t="str">
        <f>IF(E261&lt;&gt;"",IF(AND(E261&gt;=VLOOKUP(E261,Semanas!$A$1:$C$33,1),E261&lt;=VLOOKUP(E261,Semanas!$A$1:$C$33,2)),VLOOKUP(E261,Semanas!$A$1:$C$33,3),""),"")</f>
        <v/>
      </c>
      <c r="G261" s="7" t="str">
        <f>IF(F261&lt;&gt;"",_xlfn.IFNA(VLOOKUP(A261&amp;"Semana "&amp;VALUE(RIGHT(F261,2)-3),T_Cruzada!$A$2:$F$1453,4,FALSE),""),"")</f>
        <v/>
      </c>
      <c r="H261" t="str">
        <f>IF(F261&lt;&gt;"",_xlfn.IFNA(VLOOKUP(A261&amp;"Semana "&amp;VALUE(RIGHT(F261,2)-2),T_Cruzada!$A$2:$F$1453,4,FALSE),""),"")</f>
        <v/>
      </c>
      <c r="I261" s="7" t="str">
        <f>IF(F261&lt;&gt;"",_xlfn.IFNA(VLOOKUP(A261&amp;"Semana "&amp;VALUE(RIGHT(F261,2)-1),T_Cruzada!$A$2:$F$1453,4,FALSE),""),"")</f>
        <v/>
      </c>
      <c r="J261" s="7" t="str">
        <f>IF(F261&lt;&gt;"",_xlfn.IFNA(VLOOKUP(A261&amp;F261,T_Cruzada!$A$2:$F$1453,4,FALSE),""),"")</f>
        <v/>
      </c>
      <c r="K261" s="7" t="str">
        <f>_xlfn.IFNA(VLOOKUP(A261&amp;F261,T_Cruzada!$A$2:$F$1453,5,FALSE),"")</f>
        <v/>
      </c>
      <c r="L261" s="7" t="str">
        <f>IF(F261&lt;&gt;"",_xlfn.IFNA(VLOOKUP(A261&amp;"Semana "&amp;VALUE(RIGHT(F261,2)+1),T_Cruzada!$A$2:$F$1453,4,FALSE),""),"")</f>
        <v/>
      </c>
      <c r="M261" t="str">
        <f>IF(F261&lt;&gt;"",_xlfn.IFNA(VLOOKUP(A261&amp;"Semana "&amp;VALUE(RIGHT(F261,2)+2),T_Cruzada!$A$2:$F$1453,4,FALSE),""),"")</f>
        <v/>
      </c>
      <c r="N261" t="str">
        <f>IF(F261&lt;&gt;"",_xlfn.IFNA(VLOOKUP(A261&amp;"Semana "&amp;VALUE(RIGHT(F261,2)+3),T_Cruzada!$A$2:$F$1453,4,FALSE),""),"")</f>
        <v/>
      </c>
    </row>
    <row r="262" spans="1:14" x14ac:dyDescent="0.25">
      <c r="A262" s="19">
        <v>20311</v>
      </c>
      <c r="B262" s="19" t="s">
        <v>77</v>
      </c>
      <c r="C262" s="19" t="s">
        <v>120</v>
      </c>
      <c r="D262" s="19" t="s">
        <v>117</v>
      </c>
      <c r="E262" s="20"/>
      <c r="F262" s="7" t="str">
        <f>IF(E262&lt;&gt;"",IF(AND(E262&gt;=VLOOKUP(E262,Semanas!$A$1:$C$33,1),E262&lt;=VLOOKUP(E262,Semanas!$A$1:$C$33,2)),VLOOKUP(E262,Semanas!$A$1:$C$33,3),""),"")</f>
        <v/>
      </c>
      <c r="G262" s="7" t="str">
        <f>IF(F262&lt;&gt;"",_xlfn.IFNA(VLOOKUP(A262&amp;"Semana "&amp;VALUE(RIGHT(F262,2)-3),T_Cruzada!$A$2:$F$1453,4,FALSE),""),"")</f>
        <v/>
      </c>
      <c r="H262" t="str">
        <f>IF(F262&lt;&gt;"",_xlfn.IFNA(VLOOKUP(A262&amp;"Semana "&amp;VALUE(RIGHT(F262,2)-2),T_Cruzada!$A$2:$F$1453,4,FALSE),""),"")</f>
        <v/>
      </c>
      <c r="I262" s="7" t="str">
        <f>IF(F262&lt;&gt;"",_xlfn.IFNA(VLOOKUP(A262&amp;"Semana "&amp;VALUE(RIGHT(F262,2)-1),T_Cruzada!$A$2:$F$1453,4,FALSE),""),"")</f>
        <v/>
      </c>
      <c r="J262" s="7" t="str">
        <f>IF(F262&lt;&gt;"",_xlfn.IFNA(VLOOKUP(A262&amp;F262,T_Cruzada!$A$2:$F$1453,4,FALSE),""),"")</f>
        <v/>
      </c>
      <c r="K262" s="7" t="str">
        <f>_xlfn.IFNA(VLOOKUP(A262&amp;F262,T_Cruzada!$A$2:$F$1453,5,FALSE),"")</f>
        <v/>
      </c>
      <c r="L262" s="7" t="str">
        <f>IF(F262&lt;&gt;"",_xlfn.IFNA(VLOOKUP(A262&amp;"Semana "&amp;VALUE(RIGHT(F262,2)+1),T_Cruzada!$A$2:$F$1453,4,FALSE),""),"")</f>
        <v/>
      </c>
      <c r="M262" t="str">
        <f>IF(F262&lt;&gt;"",_xlfn.IFNA(VLOOKUP(A262&amp;"Semana "&amp;VALUE(RIGHT(F262,2)+2),T_Cruzada!$A$2:$F$1453,4,FALSE),""),"")</f>
        <v/>
      </c>
      <c r="N262" t="str">
        <f>IF(F262&lt;&gt;"",_xlfn.IFNA(VLOOKUP(A262&amp;"Semana "&amp;VALUE(RIGHT(F262,2)+3),T_Cruzada!$A$2:$F$1453,4,FALSE),""),"")</f>
        <v/>
      </c>
    </row>
    <row r="263" spans="1:14" x14ac:dyDescent="0.25">
      <c r="A263">
        <v>20311</v>
      </c>
      <c r="B263" t="s">
        <v>77</v>
      </c>
      <c r="C263" t="s">
        <v>191</v>
      </c>
      <c r="D263" t="s">
        <v>117</v>
      </c>
      <c r="E263" s="1"/>
      <c r="F263" s="7" t="str">
        <f>IF(E263&lt;&gt;"",IF(AND(E263&gt;=VLOOKUP(E263,Semanas!$A$1:$C$33,1),E263&lt;=VLOOKUP(E263,Semanas!$A$1:$C$33,2)),VLOOKUP(E263,Semanas!$A$1:$C$33,3),""),"")</f>
        <v/>
      </c>
      <c r="G263" s="7" t="str">
        <f>IF(F263&lt;&gt;"",_xlfn.IFNA(VLOOKUP(A263&amp;"Semana "&amp;VALUE(RIGHT(F263,2)-3),T_Cruzada!$A$2:$F$1453,4,FALSE),""),"")</f>
        <v/>
      </c>
      <c r="H263" t="str">
        <f>IF(F263&lt;&gt;"",_xlfn.IFNA(VLOOKUP(A263&amp;"Semana "&amp;VALUE(RIGHT(F263,2)-2),T_Cruzada!$A$2:$F$1453,4,FALSE),""),"")</f>
        <v/>
      </c>
      <c r="I263" s="7" t="str">
        <f>IF(F263&lt;&gt;"",_xlfn.IFNA(VLOOKUP(A263&amp;"Semana "&amp;VALUE(RIGHT(F263,2)-1),T_Cruzada!$A$2:$F$1453,4,FALSE),""),"")</f>
        <v/>
      </c>
      <c r="J263" s="7" t="str">
        <f>IF(F263&lt;&gt;"",_xlfn.IFNA(VLOOKUP(A263&amp;F263,T_Cruzada!$A$2:$F$1453,4,FALSE),""),"")</f>
        <v/>
      </c>
      <c r="K263" s="7" t="str">
        <f>_xlfn.IFNA(VLOOKUP(A263&amp;F263,T_Cruzada!$A$2:$F$1453,5,FALSE),"")</f>
        <v/>
      </c>
      <c r="L263" s="7" t="str">
        <f>IF(F263&lt;&gt;"",_xlfn.IFNA(VLOOKUP(A263&amp;"Semana "&amp;VALUE(RIGHT(F263,2)+1),T_Cruzada!$A$2:$F$1453,4,FALSE),""),"")</f>
        <v/>
      </c>
      <c r="M263" t="str">
        <f>IF(F263&lt;&gt;"",_xlfn.IFNA(VLOOKUP(A263&amp;"Semana "&amp;VALUE(RIGHT(F263,2)+2),T_Cruzada!$A$2:$F$1453,4,FALSE),""),"")</f>
        <v/>
      </c>
      <c r="N263" t="str">
        <f>IF(F263&lt;&gt;"",_xlfn.IFNA(VLOOKUP(A263&amp;"Semana "&amp;VALUE(RIGHT(F263,2)+3),T_Cruzada!$A$2:$F$1453,4,FALSE),""),"")</f>
        <v/>
      </c>
    </row>
    <row r="264" spans="1:14" x14ac:dyDescent="0.25">
      <c r="A264" s="19">
        <v>20311</v>
      </c>
      <c r="B264" s="19" t="s">
        <v>77</v>
      </c>
      <c r="C264" s="19" t="s">
        <v>122</v>
      </c>
      <c r="D264" s="19" t="s">
        <v>116</v>
      </c>
      <c r="E264" s="20"/>
      <c r="F264" s="7" t="str">
        <f>IF(E264&lt;&gt;"",IF(AND(E264&gt;=VLOOKUP(E264,Semanas!$A$1:$C$33,1),E264&lt;=VLOOKUP(E264,Semanas!$A$1:$C$33,2)),VLOOKUP(E264,Semanas!$A$1:$C$33,3),""),"")</f>
        <v/>
      </c>
      <c r="G264" s="7" t="str">
        <f>IF(F264&lt;&gt;"",_xlfn.IFNA(VLOOKUP(A264&amp;"Semana "&amp;VALUE(RIGHT(F264,2)-3),T_Cruzada!$A$2:$F$1453,4,FALSE),""),"")</f>
        <v/>
      </c>
      <c r="H264" t="str">
        <f>IF(F264&lt;&gt;"",_xlfn.IFNA(VLOOKUP(A264&amp;"Semana "&amp;VALUE(RIGHT(F264,2)-2),T_Cruzada!$A$2:$F$1453,4,FALSE),""),"")</f>
        <v/>
      </c>
      <c r="I264" s="7" t="str">
        <f>IF(F264&lt;&gt;"",_xlfn.IFNA(VLOOKUP(A264&amp;"Semana "&amp;VALUE(RIGHT(F264,2)-1),T_Cruzada!$A$2:$F$1453,4,FALSE),""),"")</f>
        <v/>
      </c>
      <c r="J264" s="7" t="str">
        <f>IF(F264&lt;&gt;"",_xlfn.IFNA(VLOOKUP(A264&amp;F264,T_Cruzada!$A$2:$F$1453,4,FALSE),""),"")</f>
        <v/>
      </c>
      <c r="K264" s="7" t="str">
        <f>_xlfn.IFNA(VLOOKUP(A264&amp;F264,T_Cruzada!$A$2:$F$1453,5,FALSE),"")</f>
        <v/>
      </c>
      <c r="L264" s="7" t="str">
        <f>IF(F264&lt;&gt;"",_xlfn.IFNA(VLOOKUP(A264&amp;"Semana "&amp;VALUE(RIGHT(F264,2)+1),T_Cruzada!$A$2:$F$1453,4,FALSE),""),"")</f>
        <v/>
      </c>
      <c r="M264" t="str">
        <f>IF(F264&lt;&gt;"",_xlfn.IFNA(VLOOKUP(A264&amp;"Semana "&amp;VALUE(RIGHT(F264,2)+2),T_Cruzada!$A$2:$F$1453,4,FALSE),""),"")</f>
        <v/>
      </c>
      <c r="N264" t="str">
        <f>IF(F264&lt;&gt;"",_xlfn.IFNA(VLOOKUP(A264&amp;"Semana "&amp;VALUE(RIGHT(F264,2)+3),T_Cruzada!$A$2:$F$1453,4,FALSE),""),"")</f>
        <v/>
      </c>
    </row>
    <row r="265" spans="1:14" x14ac:dyDescent="0.25">
      <c r="A265">
        <v>20311</v>
      </c>
      <c r="B265" t="s">
        <v>77</v>
      </c>
      <c r="C265" t="s">
        <v>123</v>
      </c>
      <c r="D265" t="s">
        <v>116</v>
      </c>
      <c r="E265" s="1"/>
      <c r="F265" s="7" t="str">
        <f>IF(E265&lt;&gt;"",IF(AND(E265&gt;=VLOOKUP(E265,Semanas!$A$1:$C$33,1),E265&lt;=VLOOKUP(E265,Semanas!$A$1:$C$33,2)),VLOOKUP(E265,Semanas!$A$1:$C$33,3),""),"")</f>
        <v/>
      </c>
      <c r="G265" s="7" t="str">
        <f>IF(F265&lt;&gt;"",_xlfn.IFNA(VLOOKUP(A265&amp;"Semana "&amp;VALUE(RIGHT(F265,2)-3),T_Cruzada!$A$2:$F$1453,4,FALSE),""),"")</f>
        <v/>
      </c>
      <c r="H265" t="str">
        <f>IF(F265&lt;&gt;"",_xlfn.IFNA(VLOOKUP(A265&amp;"Semana "&amp;VALUE(RIGHT(F265,2)-2),T_Cruzada!$A$2:$F$1453,4,FALSE),""),"")</f>
        <v/>
      </c>
      <c r="I265" s="7" t="str">
        <f>IF(F265&lt;&gt;"",_xlfn.IFNA(VLOOKUP(A265&amp;"Semana "&amp;VALUE(RIGHT(F265,2)-1),T_Cruzada!$A$2:$F$1453,4,FALSE),""),"")</f>
        <v/>
      </c>
      <c r="J265" s="7" t="str">
        <f>IF(F265&lt;&gt;"",_xlfn.IFNA(VLOOKUP(A265&amp;F265,T_Cruzada!$A$2:$F$1453,4,FALSE),""),"")</f>
        <v/>
      </c>
      <c r="K265" s="7" t="str">
        <f>_xlfn.IFNA(VLOOKUP(A265&amp;F265,T_Cruzada!$A$2:$F$1453,5,FALSE),"")</f>
        <v/>
      </c>
      <c r="L265" s="7" t="str">
        <f>IF(F265&lt;&gt;"",_xlfn.IFNA(VLOOKUP(A265&amp;"Semana "&amp;VALUE(RIGHT(F265,2)+1),T_Cruzada!$A$2:$F$1453,4,FALSE),""),"")</f>
        <v/>
      </c>
      <c r="M265" t="str">
        <f>IF(F265&lt;&gt;"",_xlfn.IFNA(VLOOKUP(A265&amp;"Semana "&amp;VALUE(RIGHT(F265,2)+2),T_Cruzada!$A$2:$F$1453,4,FALSE),""),"")</f>
        <v/>
      </c>
      <c r="N265" t="str">
        <f>IF(F265&lt;&gt;"",_xlfn.IFNA(VLOOKUP(A265&amp;"Semana "&amp;VALUE(RIGHT(F265,2)+3),T_Cruzada!$A$2:$F$1453,4,FALSE),""),"")</f>
        <v/>
      </c>
    </row>
    <row r="266" spans="1:14" x14ac:dyDescent="0.25">
      <c r="A266">
        <v>20313</v>
      </c>
      <c r="B266" t="s">
        <v>78</v>
      </c>
      <c r="C266" t="s">
        <v>30</v>
      </c>
      <c r="D266" t="s">
        <v>114</v>
      </c>
      <c r="E266" s="1">
        <v>43913</v>
      </c>
      <c r="F266" s="7" t="str">
        <f>IF(E266&lt;&gt;"",IF(AND(E266&gt;=VLOOKUP(E266,Semanas!$A$1:$C$33,1),E266&lt;=VLOOKUP(E266,Semanas!$A$1:$C$33,2)),VLOOKUP(E266,Semanas!$A$1:$C$33,3),""),"")</f>
        <v>Semana 13</v>
      </c>
      <c r="G266" s="7" t="str">
        <f>IF(F266&lt;&gt;"",_xlfn.IFNA(VLOOKUP(A266&amp;"Semana "&amp;VALUE(RIGHT(F266,2)-3),T_Cruzada!$A$2:$F$1453,4,FALSE),""),"")</f>
        <v/>
      </c>
      <c r="H266" t="str">
        <f>IF(F266&lt;&gt;"",_xlfn.IFNA(VLOOKUP(A266&amp;"Semana "&amp;VALUE(RIGHT(F266,2)-2),T_Cruzada!$A$2:$F$1453,4,FALSE),""),"")</f>
        <v/>
      </c>
      <c r="I266" s="7" t="str">
        <f>IF(F266&lt;&gt;"",_xlfn.IFNA(VLOOKUP(A266&amp;"Semana "&amp;VALUE(RIGHT(F266,2)-1),T_Cruzada!$A$2:$F$1453,4,FALSE),""),"")</f>
        <v/>
      </c>
      <c r="J266" s="7" t="str">
        <f>IF(F266&lt;&gt;"",_xlfn.IFNA(VLOOKUP(A266&amp;F266,T_Cruzada!$A$2:$F$1453,4,FALSE),""),"")</f>
        <v/>
      </c>
      <c r="K266" s="7" t="str">
        <f>_xlfn.IFNA(VLOOKUP(A266&amp;F266,T_Cruzada!$A$2:$F$1453,5,FALSE),"")</f>
        <v/>
      </c>
      <c r="L266" s="7" t="str">
        <f>IF(F266&lt;&gt;"",_xlfn.IFNA(VLOOKUP(A266&amp;"Semana "&amp;VALUE(RIGHT(F266,2)+1),T_Cruzada!$A$2:$F$1453,4,FALSE),""),"")</f>
        <v/>
      </c>
      <c r="M266" t="str">
        <f>IF(F266&lt;&gt;"",_xlfn.IFNA(VLOOKUP(A266&amp;"Semana "&amp;VALUE(RIGHT(F266,2)+2),T_Cruzada!$A$2:$F$1453,4,FALSE),""),"")</f>
        <v/>
      </c>
      <c r="N266" t="str">
        <f>IF(F266&lt;&gt;"",_xlfn.IFNA(VLOOKUP(A266&amp;"Semana "&amp;VALUE(RIGHT(F266,2)+3),T_Cruzada!$A$2:$F$1453,4,FALSE),""),"")</f>
        <v/>
      </c>
    </row>
    <row r="267" spans="1:14" x14ac:dyDescent="0.25">
      <c r="A267" s="19">
        <v>20313</v>
      </c>
      <c r="B267" s="19" t="s">
        <v>78</v>
      </c>
      <c r="C267" s="19" t="s">
        <v>31</v>
      </c>
      <c r="D267" s="19" t="s">
        <v>114</v>
      </c>
      <c r="E267" s="20">
        <v>43913</v>
      </c>
      <c r="F267" s="7" t="str">
        <f>IF(E267&lt;&gt;"",IF(AND(E267&gt;=VLOOKUP(E267,Semanas!$A$1:$C$33,1),E267&lt;=VLOOKUP(E267,Semanas!$A$1:$C$33,2)),VLOOKUP(E267,Semanas!$A$1:$C$33,3),""),"")</f>
        <v>Semana 13</v>
      </c>
      <c r="G267" s="7" t="str">
        <f>IF(F267&lt;&gt;"",_xlfn.IFNA(VLOOKUP(A267&amp;"Semana "&amp;VALUE(RIGHT(F267,2)-3),T_Cruzada!$A$2:$F$1453,4,FALSE),""),"")</f>
        <v/>
      </c>
      <c r="H267" t="str">
        <f>IF(F267&lt;&gt;"",_xlfn.IFNA(VLOOKUP(A267&amp;"Semana "&amp;VALUE(RIGHT(F267,2)-2),T_Cruzada!$A$2:$F$1453,4,FALSE),""),"")</f>
        <v/>
      </c>
      <c r="I267" s="7" t="str">
        <f>IF(F267&lt;&gt;"",_xlfn.IFNA(VLOOKUP(A267&amp;"Semana "&amp;VALUE(RIGHT(F267,2)-1),T_Cruzada!$A$2:$F$1453,4,FALSE),""),"")</f>
        <v/>
      </c>
      <c r="J267" s="7" t="str">
        <f>IF(F267&lt;&gt;"",_xlfn.IFNA(VLOOKUP(A267&amp;F267,T_Cruzada!$A$2:$F$1453,4,FALSE),""),"")</f>
        <v/>
      </c>
      <c r="K267" s="7" t="str">
        <f>_xlfn.IFNA(VLOOKUP(A267&amp;F267,T_Cruzada!$A$2:$F$1453,5,FALSE),"")</f>
        <v/>
      </c>
      <c r="L267" s="7" t="str">
        <f>IF(F267&lt;&gt;"",_xlfn.IFNA(VLOOKUP(A267&amp;"Semana "&amp;VALUE(RIGHT(F267,2)+1),T_Cruzada!$A$2:$F$1453,4,FALSE),""),"")</f>
        <v/>
      </c>
      <c r="M267" t="str">
        <f>IF(F267&lt;&gt;"",_xlfn.IFNA(VLOOKUP(A267&amp;"Semana "&amp;VALUE(RIGHT(F267,2)+2),T_Cruzada!$A$2:$F$1453,4,FALSE),""),"")</f>
        <v/>
      </c>
      <c r="N267" t="str">
        <f>IF(F267&lt;&gt;"",_xlfn.IFNA(VLOOKUP(A267&amp;"Semana "&amp;VALUE(RIGHT(F267,2)+3),T_Cruzada!$A$2:$F$1453,4,FALSE),""),"")</f>
        <v/>
      </c>
    </row>
    <row r="268" spans="1:14" x14ac:dyDescent="0.25">
      <c r="A268">
        <v>20313</v>
      </c>
      <c r="B268" t="s">
        <v>78</v>
      </c>
      <c r="C268" t="s">
        <v>115</v>
      </c>
      <c r="D268" t="s">
        <v>114</v>
      </c>
      <c r="E268" s="1">
        <v>43913</v>
      </c>
      <c r="F268" s="7" t="str">
        <f>IF(E268&lt;&gt;"",IF(AND(E268&gt;=VLOOKUP(E268,Semanas!$A$1:$C$33,1),E268&lt;=VLOOKUP(E268,Semanas!$A$1:$C$33,2)),VLOOKUP(E268,Semanas!$A$1:$C$33,3),""),"")</f>
        <v>Semana 13</v>
      </c>
      <c r="G268" s="7" t="str">
        <f>IF(F268&lt;&gt;"",_xlfn.IFNA(VLOOKUP(A268&amp;"Semana "&amp;VALUE(RIGHT(F268,2)-3),T_Cruzada!$A$2:$F$1453,4,FALSE),""),"")</f>
        <v/>
      </c>
      <c r="H268" t="str">
        <f>IF(F268&lt;&gt;"",_xlfn.IFNA(VLOOKUP(A268&amp;"Semana "&amp;VALUE(RIGHT(F268,2)-2),T_Cruzada!$A$2:$F$1453,4,FALSE),""),"")</f>
        <v/>
      </c>
      <c r="I268" s="7" t="str">
        <f>IF(F268&lt;&gt;"",_xlfn.IFNA(VLOOKUP(A268&amp;"Semana "&amp;VALUE(RIGHT(F268,2)-1),T_Cruzada!$A$2:$F$1453,4,FALSE),""),"")</f>
        <v/>
      </c>
      <c r="J268" s="7" t="str">
        <f>IF(F268&lt;&gt;"",_xlfn.IFNA(VLOOKUP(A268&amp;F268,T_Cruzada!$A$2:$F$1453,4,FALSE),""),"")</f>
        <v/>
      </c>
      <c r="K268" s="7" t="str">
        <f>_xlfn.IFNA(VLOOKUP(A268&amp;F268,T_Cruzada!$A$2:$F$1453,5,FALSE),"")</f>
        <v/>
      </c>
      <c r="L268" s="7" t="str">
        <f>IF(F268&lt;&gt;"",_xlfn.IFNA(VLOOKUP(A268&amp;"Semana "&amp;VALUE(RIGHT(F268,2)+1),T_Cruzada!$A$2:$F$1453,4,FALSE),""),"")</f>
        <v/>
      </c>
      <c r="M268" t="str">
        <f>IF(F268&lt;&gt;"",_xlfn.IFNA(VLOOKUP(A268&amp;"Semana "&amp;VALUE(RIGHT(F268,2)+2),T_Cruzada!$A$2:$F$1453,4,FALSE),""),"")</f>
        <v/>
      </c>
      <c r="N268" t="str">
        <f>IF(F268&lt;&gt;"",_xlfn.IFNA(VLOOKUP(A268&amp;"Semana "&amp;VALUE(RIGHT(F268,2)+3),T_Cruzada!$A$2:$F$1453,4,FALSE),""),"")</f>
        <v/>
      </c>
    </row>
    <row r="269" spans="1:14" x14ac:dyDescent="0.25">
      <c r="A269" s="19">
        <v>20313</v>
      </c>
      <c r="B269" s="19" t="s">
        <v>78</v>
      </c>
      <c r="C269" s="19" t="s">
        <v>33</v>
      </c>
      <c r="D269" s="19" t="s">
        <v>114</v>
      </c>
      <c r="E269" s="20">
        <v>43910</v>
      </c>
      <c r="F269" s="7" t="str">
        <f>IF(E269&lt;&gt;"",IF(AND(E269&gt;=VLOOKUP(E269,Semanas!$A$1:$C$33,1),E269&lt;=VLOOKUP(E269,Semanas!$A$1:$C$33,2)),VLOOKUP(E269,Semanas!$A$1:$C$33,3),""),"")</f>
        <v>Semana 12</v>
      </c>
      <c r="G269" s="7" t="str">
        <f>IF(F269&lt;&gt;"",_xlfn.IFNA(VLOOKUP(A269&amp;"Semana "&amp;VALUE(RIGHT(F269,2)-3),T_Cruzada!$A$2:$F$1453,4,FALSE),""),"")</f>
        <v/>
      </c>
      <c r="H269" t="str">
        <f>IF(F269&lt;&gt;"",_xlfn.IFNA(VLOOKUP(A269&amp;"Semana "&amp;VALUE(RIGHT(F269,2)-2),T_Cruzada!$A$2:$F$1453,4,FALSE),""),"")</f>
        <v/>
      </c>
      <c r="I269" s="7" t="str">
        <f>IF(F269&lt;&gt;"",_xlfn.IFNA(VLOOKUP(A269&amp;"Semana "&amp;VALUE(RIGHT(F269,2)-1),T_Cruzada!$A$2:$F$1453,4,FALSE),""),"")</f>
        <v/>
      </c>
      <c r="J269" s="7" t="str">
        <f>IF(F269&lt;&gt;"",_xlfn.IFNA(VLOOKUP(A269&amp;F269,T_Cruzada!$A$2:$F$1453,4,FALSE),""),"")</f>
        <v/>
      </c>
      <c r="K269" s="7" t="str">
        <f>_xlfn.IFNA(VLOOKUP(A269&amp;F269,T_Cruzada!$A$2:$F$1453,5,FALSE),"")</f>
        <v/>
      </c>
      <c r="L269" s="7" t="str">
        <f>IF(F269&lt;&gt;"",_xlfn.IFNA(VLOOKUP(A269&amp;"Semana "&amp;VALUE(RIGHT(F269,2)+1),T_Cruzada!$A$2:$F$1453,4,FALSE),""),"")</f>
        <v/>
      </c>
      <c r="M269" t="str">
        <f>IF(F269&lt;&gt;"",_xlfn.IFNA(VLOOKUP(A269&amp;"Semana "&amp;VALUE(RIGHT(F269,2)+2),T_Cruzada!$A$2:$F$1453,4,FALSE),""),"")</f>
        <v/>
      </c>
      <c r="N269" t="str">
        <f>IF(F269&lt;&gt;"",_xlfn.IFNA(VLOOKUP(A269&amp;"Semana "&amp;VALUE(RIGHT(F269,2)+3),T_Cruzada!$A$2:$F$1453,4,FALSE),""),"")</f>
        <v/>
      </c>
    </row>
    <row r="270" spans="1:14" x14ac:dyDescent="0.25">
      <c r="A270">
        <v>20313</v>
      </c>
      <c r="B270" t="s">
        <v>78</v>
      </c>
      <c r="C270" t="s">
        <v>34</v>
      </c>
      <c r="D270" t="s">
        <v>114</v>
      </c>
      <c r="E270" s="1"/>
      <c r="F270" s="7" t="str">
        <f>IF(E270&lt;&gt;"",IF(AND(E270&gt;=VLOOKUP(E270,Semanas!$A$1:$C$33,1),E270&lt;=VLOOKUP(E270,Semanas!$A$1:$C$33,2)),VLOOKUP(E270,Semanas!$A$1:$C$33,3),""),"")</f>
        <v/>
      </c>
      <c r="G270" s="7" t="str">
        <f>IF(F270&lt;&gt;"",_xlfn.IFNA(VLOOKUP(A270&amp;"Semana "&amp;VALUE(RIGHT(F270,2)-3),T_Cruzada!$A$2:$F$1453,4,FALSE),""),"")</f>
        <v/>
      </c>
      <c r="H270" t="str">
        <f>IF(F270&lt;&gt;"",_xlfn.IFNA(VLOOKUP(A270&amp;"Semana "&amp;VALUE(RIGHT(F270,2)-2),T_Cruzada!$A$2:$F$1453,4,FALSE),""),"")</f>
        <v/>
      </c>
      <c r="I270" s="7" t="str">
        <f>IF(F270&lt;&gt;"",_xlfn.IFNA(VLOOKUP(A270&amp;"Semana "&amp;VALUE(RIGHT(F270,2)-1),T_Cruzada!$A$2:$F$1453,4,FALSE),""),"")</f>
        <v/>
      </c>
      <c r="J270" s="7" t="str">
        <f>IF(F270&lt;&gt;"",_xlfn.IFNA(VLOOKUP(A270&amp;F270,T_Cruzada!$A$2:$F$1453,4,FALSE),""),"")</f>
        <v/>
      </c>
      <c r="K270" s="7" t="str">
        <f>_xlfn.IFNA(VLOOKUP(A270&amp;F270,T_Cruzada!$A$2:$F$1453,5,FALSE),"")</f>
        <v/>
      </c>
      <c r="L270" s="7" t="str">
        <f>IF(F270&lt;&gt;"",_xlfn.IFNA(VLOOKUP(A270&amp;"Semana "&amp;VALUE(RIGHT(F270,2)+1),T_Cruzada!$A$2:$F$1453,4,FALSE),""),"")</f>
        <v/>
      </c>
      <c r="M270" t="str">
        <f>IF(F270&lt;&gt;"",_xlfn.IFNA(VLOOKUP(A270&amp;"Semana "&amp;VALUE(RIGHT(F270,2)+2),T_Cruzada!$A$2:$F$1453,4,FALSE),""),"")</f>
        <v/>
      </c>
      <c r="N270" t="str">
        <f>IF(F270&lt;&gt;"",_xlfn.IFNA(VLOOKUP(A270&amp;"Semana "&amp;VALUE(RIGHT(F270,2)+3),T_Cruzada!$A$2:$F$1453,4,FALSE),""),"")</f>
        <v/>
      </c>
    </row>
    <row r="271" spans="1:14" x14ac:dyDescent="0.25">
      <c r="A271" s="19">
        <v>20313</v>
      </c>
      <c r="B271" s="19" t="s">
        <v>78</v>
      </c>
      <c r="C271" s="19" t="s">
        <v>118</v>
      </c>
      <c r="D271" s="19" t="s">
        <v>116</v>
      </c>
      <c r="E271" s="20"/>
      <c r="F271" s="7" t="str">
        <f>IF(E271&lt;&gt;"",IF(AND(E271&gt;=VLOOKUP(E271,Semanas!$A$1:$C$33,1),E271&lt;=VLOOKUP(E271,Semanas!$A$1:$C$33,2)),VLOOKUP(E271,Semanas!$A$1:$C$33,3),""),"")</f>
        <v/>
      </c>
      <c r="G271" s="7" t="str">
        <f>IF(F271&lt;&gt;"",_xlfn.IFNA(VLOOKUP(A271&amp;"Semana "&amp;VALUE(RIGHT(F271,2)-3),T_Cruzada!$A$2:$F$1453,4,FALSE),""),"")</f>
        <v/>
      </c>
      <c r="H271" t="str">
        <f>IF(F271&lt;&gt;"",_xlfn.IFNA(VLOOKUP(A271&amp;"Semana "&amp;VALUE(RIGHT(F271,2)-2),T_Cruzada!$A$2:$F$1453,4,FALSE),""),"")</f>
        <v/>
      </c>
      <c r="I271" s="7" t="str">
        <f>IF(F271&lt;&gt;"",_xlfn.IFNA(VLOOKUP(A271&amp;"Semana "&amp;VALUE(RIGHT(F271,2)-1),T_Cruzada!$A$2:$F$1453,4,FALSE),""),"")</f>
        <v/>
      </c>
      <c r="J271" s="7" t="str">
        <f>IF(F271&lt;&gt;"",_xlfn.IFNA(VLOOKUP(A271&amp;F271,T_Cruzada!$A$2:$F$1453,4,FALSE),""),"")</f>
        <v/>
      </c>
      <c r="K271" s="7" t="str">
        <f>_xlfn.IFNA(VLOOKUP(A271&amp;F271,T_Cruzada!$A$2:$F$1453,5,FALSE),"")</f>
        <v/>
      </c>
      <c r="L271" s="7" t="str">
        <f>IF(F271&lt;&gt;"",_xlfn.IFNA(VLOOKUP(A271&amp;"Semana "&amp;VALUE(RIGHT(F271,2)+1),T_Cruzada!$A$2:$F$1453,4,FALSE),""),"")</f>
        <v/>
      </c>
      <c r="M271" t="str">
        <f>IF(F271&lt;&gt;"",_xlfn.IFNA(VLOOKUP(A271&amp;"Semana "&amp;VALUE(RIGHT(F271,2)+2),T_Cruzada!$A$2:$F$1453,4,FALSE),""),"")</f>
        <v/>
      </c>
      <c r="N271" t="str">
        <f>IF(F271&lt;&gt;"",_xlfn.IFNA(VLOOKUP(A271&amp;"Semana "&amp;VALUE(RIGHT(F271,2)+3),T_Cruzada!$A$2:$F$1453,4,FALSE),""),"")</f>
        <v/>
      </c>
    </row>
    <row r="272" spans="1:14" x14ac:dyDescent="0.25">
      <c r="A272">
        <v>20313</v>
      </c>
      <c r="B272" t="s">
        <v>78</v>
      </c>
      <c r="C272" t="s">
        <v>119</v>
      </c>
      <c r="D272" t="s">
        <v>116</v>
      </c>
      <c r="E272" s="1"/>
      <c r="F272" s="7" t="str">
        <f>IF(E272&lt;&gt;"",IF(AND(E272&gt;=VLOOKUP(E272,Semanas!$A$1:$C$33,1),E272&lt;=VLOOKUP(E272,Semanas!$A$1:$C$33,2)),VLOOKUP(E272,Semanas!$A$1:$C$33,3),""),"")</f>
        <v/>
      </c>
      <c r="G272" s="7" t="str">
        <f>IF(F272&lt;&gt;"",_xlfn.IFNA(VLOOKUP(A272&amp;"Semana "&amp;VALUE(RIGHT(F272,2)-3),T_Cruzada!$A$2:$F$1453,4,FALSE),""),"")</f>
        <v/>
      </c>
      <c r="H272" t="str">
        <f>IF(F272&lt;&gt;"",_xlfn.IFNA(VLOOKUP(A272&amp;"Semana "&amp;VALUE(RIGHT(F272,2)-2),T_Cruzada!$A$2:$F$1453,4,FALSE),""),"")</f>
        <v/>
      </c>
      <c r="I272" s="7" t="str">
        <f>IF(F272&lt;&gt;"",_xlfn.IFNA(VLOOKUP(A272&amp;"Semana "&amp;VALUE(RIGHT(F272,2)-1),T_Cruzada!$A$2:$F$1453,4,FALSE),""),"")</f>
        <v/>
      </c>
      <c r="J272" s="7" t="str">
        <f>IF(F272&lt;&gt;"",_xlfn.IFNA(VLOOKUP(A272&amp;F272,T_Cruzada!$A$2:$F$1453,4,FALSE),""),"")</f>
        <v/>
      </c>
      <c r="K272" s="7" t="str">
        <f>_xlfn.IFNA(VLOOKUP(A272&amp;F272,T_Cruzada!$A$2:$F$1453,5,FALSE),"")</f>
        <v/>
      </c>
      <c r="L272" s="7" t="str">
        <f>IF(F272&lt;&gt;"",_xlfn.IFNA(VLOOKUP(A272&amp;"Semana "&amp;VALUE(RIGHT(F272,2)+1),T_Cruzada!$A$2:$F$1453,4,FALSE),""),"")</f>
        <v/>
      </c>
      <c r="M272" t="str">
        <f>IF(F272&lt;&gt;"",_xlfn.IFNA(VLOOKUP(A272&amp;"Semana "&amp;VALUE(RIGHT(F272,2)+2),T_Cruzada!$A$2:$F$1453,4,FALSE),""),"")</f>
        <v/>
      </c>
      <c r="N272" t="str">
        <f>IF(F272&lt;&gt;"",_xlfn.IFNA(VLOOKUP(A272&amp;"Semana "&amp;VALUE(RIGHT(F272,2)+3),T_Cruzada!$A$2:$F$1453,4,FALSE),""),"")</f>
        <v/>
      </c>
    </row>
    <row r="273" spans="1:14" x14ac:dyDescent="0.25">
      <c r="A273" s="19">
        <v>20313</v>
      </c>
      <c r="B273" s="19" t="s">
        <v>78</v>
      </c>
      <c r="C273" s="19" t="s">
        <v>120</v>
      </c>
      <c r="D273" s="19" t="s">
        <v>116</v>
      </c>
      <c r="E273" s="20"/>
      <c r="F273" s="7" t="str">
        <f>IF(E273&lt;&gt;"",IF(AND(E273&gt;=VLOOKUP(E273,Semanas!$A$1:$C$33,1),E273&lt;=VLOOKUP(E273,Semanas!$A$1:$C$33,2)),VLOOKUP(E273,Semanas!$A$1:$C$33,3),""),"")</f>
        <v/>
      </c>
      <c r="G273" s="7" t="str">
        <f>IF(F273&lt;&gt;"",_xlfn.IFNA(VLOOKUP(A273&amp;"Semana "&amp;VALUE(RIGHT(F273,2)-3),T_Cruzada!$A$2:$F$1453,4,FALSE),""),"")</f>
        <v/>
      </c>
      <c r="H273" t="str">
        <f>IF(F273&lt;&gt;"",_xlfn.IFNA(VLOOKUP(A273&amp;"Semana "&amp;VALUE(RIGHT(F273,2)-2),T_Cruzada!$A$2:$F$1453,4,FALSE),""),"")</f>
        <v/>
      </c>
      <c r="I273" s="7" t="str">
        <f>IF(F273&lt;&gt;"",_xlfn.IFNA(VLOOKUP(A273&amp;"Semana "&amp;VALUE(RIGHT(F273,2)-1),T_Cruzada!$A$2:$F$1453,4,FALSE),""),"")</f>
        <v/>
      </c>
      <c r="J273" s="7" t="str">
        <f>IF(F273&lt;&gt;"",_xlfn.IFNA(VLOOKUP(A273&amp;F273,T_Cruzada!$A$2:$F$1453,4,FALSE),""),"")</f>
        <v/>
      </c>
      <c r="K273" s="7" t="str">
        <f>_xlfn.IFNA(VLOOKUP(A273&amp;F273,T_Cruzada!$A$2:$F$1453,5,FALSE),"")</f>
        <v/>
      </c>
      <c r="L273" s="7" t="str">
        <f>IF(F273&lt;&gt;"",_xlfn.IFNA(VLOOKUP(A273&amp;"Semana "&amp;VALUE(RIGHT(F273,2)+1),T_Cruzada!$A$2:$F$1453,4,FALSE),""),"")</f>
        <v/>
      </c>
      <c r="M273" t="str">
        <f>IF(F273&lt;&gt;"",_xlfn.IFNA(VLOOKUP(A273&amp;"Semana "&amp;VALUE(RIGHT(F273,2)+2),T_Cruzada!$A$2:$F$1453,4,FALSE),""),"")</f>
        <v/>
      </c>
      <c r="N273" t="str">
        <f>IF(F273&lt;&gt;"",_xlfn.IFNA(VLOOKUP(A273&amp;"Semana "&amp;VALUE(RIGHT(F273,2)+3),T_Cruzada!$A$2:$F$1453,4,FALSE),""),"")</f>
        <v/>
      </c>
    </row>
    <row r="274" spans="1:14" x14ac:dyDescent="0.25">
      <c r="A274">
        <v>20313</v>
      </c>
      <c r="B274" t="s">
        <v>78</v>
      </c>
      <c r="C274" t="s">
        <v>191</v>
      </c>
      <c r="D274" t="s">
        <v>116</v>
      </c>
      <c r="E274" s="1"/>
      <c r="F274" s="7" t="str">
        <f>IF(E274&lt;&gt;"",IF(AND(E274&gt;=VLOOKUP(E274,Semanas!$A$1:$C$33,1),E274&lt;=VLOOKUP(E274,Semanas!$A$1:$C$33,2)),VLOOKUP(E274,Semanas!$A$1:$C$33,3),""),"")</f>
        <v/>
      </c>
      <c r="G274" s="7" t="str">
        <f>IF(F274&lt;&gt;"",_xlfn.IFNA(VLOOKUP(A274&amp;"Semana "&amp;VALUE(RIGHT(F274,2)-3),T_Cruzada!$A$2:$F$1453,4,FALSE),""),"")</f>
        <v/>
      </c>
      <c r="H274" t="str">
        <f>IF(F274&lt;&gt;"",_xlfn.IFNA(VLOOKUP(A274&amp;"Semana "&amp;VALUE(RIGHT(F274,2)-2),T_Cruzada!$A$2:$F$1453,4,FALSE),""),"")</f>
        <v/>
      </c>
      <c r="I274" s="7" t="str">
        <f>IF(F274&lt;&gt;"",_xlfn.IFNA(VLOOKUP(A274&amp;"Semana "&amp;VALUE(RIGHT(F274,2)-1),T_Cruzada!$A$2:$F$1453,4,FALSE),""),"")</f>
        <v/>
      </c>
      <c r="J274" s="7" t="str">
        <f>IF(F274&lt;&gt;"",_xlfn.IFNA(VLOOKUP(A274&amp;F274,T_Cruzada!$A$2:$F$1453,4,FALSE),""),"")</f>
        <v/>
      </c>
      <c r="K274" s="7" t="str">
        <f>_xlfn.IFNA(VLOOKUP(A274&amp;F274,T_Cruzada!$A$2:$F$1453,5,FALSE),"")</f>
        <v/>
      </c>
      <c r="L274" s="7" t="str">
        <f>IF(F274&lt;&gt;"",_xlfn.IFNA(VLOOKUP(A274&amp;"Semana "&amp;VALUE(RIGHT(F274,2)+1),T_Cruzada!$A$2:$F$1453,4,FALSE),""),"")</f>
        <v/>
      </c>
      <c r="M274" t="str">
        <f>IF(F274&lt;&gt;"",_xlfn.IFNA(VLOOKUP(A274&amp;"Semana "&amp;VALUE(RIGHT(F274,2)+2),T_Cruzada!$A$2:$F$1453,4,FALSE),""),"")</f>
        <v/>
      </c>
      <c r="N274" t="str">
        <f>IF(F274&lt;&gt;"",_xlfn.IFNA(VLOOKUP(A274&amp;"Semana "&amp;VALUE(RIGHT(F274,2)+3),T_Cruzada!$A$2:$F$1453,4,FALSE),""),"")</f>
        <v/>
      </c>
    </row>
    <row r="275" spans="1:14" x14ac:dyDescent="0.25">
      <c r="A275" s="19">
        <v>20313</v>
      </c>
      <c r="B275" s="19" t="s">
        <v>78</v>
      </c>
      <c r="C275" s="19" t="s">
        <v>122</v>
      </c>
      <c r="D275" s="19" t="s">
        <v>116</v>
      </c>
      <c r="E275" s="20"/>
      <c r="F275" s="7" t="str">
        <f>IF(E275&lt;&gt;"",IF(AND(E275&gt;=VLOOKUP(E275,Semanas!$A$1:$C$33,1),E275&lt;=VLOOKUP(E275,Semanas!$A$1:$C$33,2)),VLOOKUP(E275,Semanas!$A$1:$C$33,3),""),"")</f>
        <v/>
      </c>
      <c r="G275" s="7" t="str">
        <f>IF(F275&lt;&gt;"",_xlfn.IFNA(VLOOKUP(A275&amp;"Semana "&amp;VALUE(RIGHT(F275,2)-3),T_Cruzada!$A$2:$F$1453,4,FALSE),""),"")</f>
        <v/>
      </c>
      <c r="H275" t="str">
        <f>IF(F275&lt;&gt;"",_xlfn.IFNA(VLOOKUP(A275&amp;"Semana "&amp;VALUE(RIGHT(F275,2)-2),T_Cruzada!$A$2:$F$1453,4,FALSE),""),"")</f>
        <v/>
      </c>
      <c r="I275" s="7" t="str">
        <f>IF(F275&lt;&gt;"",_xlfn.IFNA(VLOOKUP(A275&amp;"Semana "&amp;VALUE(RIGHT(F275,2)-1),T_Cruzada!$A$2:$F$1453,4,FALSE),""),"")</f>
        <v/>
      </c>
      <c r="J275" s="7" t="str">
        <f>IF(F275&lt;&gt;"",_xlfn.IFNA(VLOOKUP(A275&amp;F275,T_Cruzada!$A$2:$F$1453,4,FALSE),""),"")</f>
        <v/>
      </c>
      <c r="K275" s="7" t="str">
        <f>_xlfn.IFNA(VLOOKUP(A275&amp;F275,T_Cruzada!$A$2:$F$1453,5,FALSE),"")</f>
        <v/>
      </c>
      <c r="L275" s="7" t="str">
        <f>IF(F275&lt;&gt;"",_xlfn.IFNA(VLOOKUP(A275&amp;"Semana "&amp;VALUE(RIGHT(F275,2)+1),T_Cruzada!$A$2:$F$1453,4,FALSE),""),"")</f>
        <v/>
      </c>
      <c r="M275" t="str">
        <f>IF(F275&lt;&gt;"",_xlfn.IFNA(VLOOKUP(A275&amp;"Semana "&amp;VALUE(RIGHT(F275,2)+2),T_Cruzada!$A$2:$F$1453,4,FALSE),""),"")</f>
        <v/>
      </c>
      <c r="N275" t="str">
        <f>IF(F275&lt;&gt;"",_xlfn.IFNA(VLOOKUP(A275&amp;"Semana "&amp;VALUE(RIGHT(F275,2)+3),T_Cruzada!$A$2:$F$1453,4,FALSE),""),"")</f>
        <v/>
      </c>
    </row>
    <row r="276" spans="1:14" x14ac:dyDescent="0.25">
      <c r="A276">
        <v>20313</v>
      </c>
      <c r="B276" t="s">
        <v>78</v>
      </c>
      <c r="C276" t="s">
        <v>123</v>
      </c>
      <c r="D276" t="s">
        <v>116</v>
      </c>
      <c r="E276" s="1"/>
      <c r="F276" s="7" t="str">
        <f>IF(E276&lt;&gt;"",IF(AND(E276&gt;=VLOOKUP(E276,Semanas!$A$1:$C$33,1),E276&lt;=VLOOKUP(E276,Semanas!$A$1:$C$33,2)),VLOOKUP(E276,Semanas!$A$1:$C$33,3),""),"")</f>
        <v/>
      </c>
      <c r="G276" s="7" t="str">
        <f>IF(F276&lt;&gt;"",_xlfn.IFNA(VLOOKUP(A276&amp;"Semana "&amp;VALUE(RIGHT(F276,2)-3),T_Cruzada!$A$2:$F$1453,4,FALSE),""),"")</f>
        <v/>
      </c>
      <c r="H276" t="str">
        <f>IF(F276&lt;&gt;"",_xlfn.IFNA(VLOOKUP(A276&amp;"Semana "&amp;VALUE(RIGHT(F276,2)-2),T_Cruzada!$A$2:$F$1453,4,FALSE),""),"")</f>
        <v/>
      </c>
      <c r="I276" s="7" t="str">
        <f>IF(F276&lt;&gt;"",_xlfn.IFNA(VLOOKUP(A276&amp;"Semana "&amp;VALUE(RIGHT(F276,2)-1),T_Cruzada!$A$2:$F$1453,4,FALSE),""),"")</f>
        <v/>
      </c>
      <c r="J276" s="7" t="str">
        <f>IF(F276&lt;&gt;"",_xlfn.IFNA(VLOOKUP(A276&amp;F276,T_Cruzada!$A$2:$F$1453,4,FALSE),""),"")</f>
        <v/>
      </c>
      <c r="K276" s="7" t="str">
        <f>_xlfn.IFNA(VLOOKUP(A276&amp;F276,T_Cruzada!$A$2:$F$1453,5,FALSE),"")</f>
        <v/>
      </c>
      <c r="L276" s="7" t="str">
        <f>IF(F276&lt;&gt;"",_xlfn.IFNA(VLOOKUP(A276&amp;"Semana "&amp;VALUE(RIGHT(F276,2)+1),T_Cruzada!$A$2:$F$1453,4,FALSE),""),"")</f>
        <v/>
      </c>
      <c r="M276" t="str">
        <f>IF(F276&lt;&gt;"",_xlfn.IFNA(VLOOKUP(A276&amp;"Semana "&amp;VALUE(RIGHT(F276,2)+2),T_Cruzada!$A$2:$F$1453,4,FALSE),""),"")</f>
        <v/>
      </c>
      <c r="N276" t="str">
        <f>IF(F276&lt;&gt;"",_xlfn.IFNA(VLOOKUP(A276&amp;"Semana "&amp;VALUE(RIGHT(F276,2)+3),T_Cruzada!$A$2:$F$1453,4,FALSE),""),"")</f>
        <v/>
      </c>
    </row>
    <row r="277" spans="1:14" x14ac:dyDescent="0.25">
      <c r="A277">
        <v>20322</v>
      </c>
      <c r="B277" t="s">
        <v>79</v>
      </c>
      <c r="C277" t="s">
        <v>30</v>
      </c>
      <c r="D277" t="s">
        <v>114</v>
      </c>
      <c r="E277" s="1">
        <v>43913</v>
      </c>
      <c r="F277" s="7" t="str">
        <f>IF(E277&lt;&gt;"",IF(AND(E277&gt;=VLOOKUP(E277,Semanas!$A$1:$C$33,1),E277&lt;=VLOOKUP(E277,Semanas!$A$1:$C$33,2)),VLOOKUP(E277,Semanas!$A$1:$C$33,3),""),"")</f>
        <v>Semana 13</v>
      </c>
      <c r="G277" s="7" t="str">
        <f>IF(F277&lt;&gt;"",_xlfn.IFNA(VLOOKUP(A277&amp;"Semana "&amp;VALUE(RIGHT(F277,2)-3),T_Cruzada!$A$2:$F$1453,4,FALSE),""),"")</f>
        <v/>
      </c>
      <c r="H277" t="str">
        <f>IF(F277&lt;&gt;"",_xlfn.IFNA(VLOOKUP(A277&amp;"Semana "&amp;VALUE(RIGHT(F277,2)-2),T_Cruzada!$A$2:$F$1453,4,FALSE),""),"")</f>
        <v/>
      </c>
      <c r="I277" s="7" t="str">
        <f>IF(F277&lt;&gt;"",_xlfn.IFNA(VLOOKUP(A277&amp;"Semana "&amp;VALUE(RIGHT(F277,2)-1),T_Cruzada!$A$2:$F$1453,4,FALSE),""),"")</f>
        <v/>
      </c>
      <c r="J277" s="7" t="str">
        <f>IF(F277&lt;&gt;"",_xlfn.IFNA(VLOOKUP(A277&amp;F277,T_Cruzada!$A$2:$F$1453,4,FALSE),""),"")</f>
        <v/>
      </c>
      <c r="K277" s="7" t="str">
        <f>_xlfn.IFNA(VLOOKUP(A277&amp;F277,T_Cruzada!$A$2:$F$1453,5,FALSE),"")</f>
        <v/>
      </c>
      <c r="L277" s="7" t="str">
        <f>IF(F277&lt;&gt;"",_xlfn.IFNA(VLOOKUP(A277&amp;"Semana "&amp;VALUE(RIGHT(F277,2)+1),T_Cruzada!$A$2:$F$1453,4,FALSE),""),"")</f>
        <v/>
      </c>
      <c r="M277" t="str">
        <f>IF(F277&lt;&gt;"",_xlfn.IFNA(VLOOKUP(A277&amp;"Semana "&amp;VALUE(RIGHT(F277,2)+2),T_Cruzada!$A$2:$F$1453,4,FALSE),""),"")</f>
        <v/>
      </c>
      <c r="N277" t="str">
        <f>IF(F277&lt;&gt;"",_xlfn.IFNA(VLOOKUP(A277&amp;"Semana "&amp;VALUE(RIGHT(F277,2)+3),T_Cruzada!$A$2:$F$1453,4,FALSE),""),"")</f>
        <v/>
      </c>
    </row>
    <row r="278" spans="1:14" x14ac:dyDescent="0.25">
      <c r="A278" s="19">
        <v>20322</v>
      </c>
      <c r="B278" s="19" t="s">
        <v>79</v>
      </c>
      <c r="C278" s="19" t="s">
        <v>31</v>
      </c>
      <c r="D278" s="19" t="s">
        <v>114</v>
      </c>
      <c r="E278" s="20">
        <v>43913</v>
      </c>
      <c r="F278" s="7" t="str">
        <f>IF(E278&lt;&gt;"",IF(AND(E278&gt;=VLOOKUP(E278,Semanas!$A$1:$C$33,1),E278&lt;=VLOOKUP(E278,Semanas!$A$1:$C$33,2)),VLOOKUP(E278,Semanas!$A$1:$C$33,3),""),"")</f>
        <v>Semana 13</v>
      </c>
      <c r="G278" s="7" t="str">
        <f>IF(F278&lt;&gt;"",_xlfn.IFNA(VLOOKUP(A278&amp;"Semana "&amp;VALUE(RIGHT(F278,2)-3),T_Cruzada!$A$2:$F$1453,4,FALSE),""),"")</f>
        <v/>
      </c>
      <c r="H278" t="str">
        <f>IF(F278&lt;&gt;"",_xlfn.IFNA(VLOOKUP(A278&amp;"Semana "&amp;VALUE(RIGHT(F278,2)-2),T_Cruzada!$A$2:$F$1453,4,FALSE),""),"")</f>
        <v/>
      </c>
      <c r="I278" s="7" t="str">
        <f>IF(F278&lt;&gt;"",_xlfn.IFNA(VLOOKUP(A278&amp;"Semana "&amp;VALUE(RIGHT(F278,2)-1),T_Cruzada!$A$2:$F$1453,4,FALSE),""),"")</f>
        <v/>
      </c>
      <c r="J278" s="7" t="str">
        <f>IF(F278&lt;&gt;"",_xlfn.IFNA(VLOOKUP(A278&amp;F278,T_Cruzada!$A$2:$F$1453,4,FALSE),""),"")</f>
        <v/>
      </c>
      <c r="K278" s="7" t="str">
        <f>_xlfn.IFNA(VLOOKUP(A278&amp;F278,T_Cruzada!$A$2:$F$1453,5,FALSE),"")</f>
        <v/>
      </c>
      <c r="L278" s="7" t="str">
        <f>IF(F278&lt;&gt;"",_xlfn.IFNA(VLOOKUP(A278&amp;"Semana "&amp;VALUE(RIGHT(F278,2)+1),T_Cruzada!$A$2:$F$1453,4,FALSE),""),"")</f>
        <v/>
      </c>
      <c r="M278" t="str">
        <f>IF(F278&lt;&gt;"",_xlfn.IFNA(VLOOKUP(A278&amp;"Semana "&amp;VALUE(RIGHT(F278,2)+2),T_Cruzada!$A$2:$F$1453,4,FALSE),""),"")</f>
        <v/>
      </c>
      <c r="N278" t="str">
        <f>IF(F278&lt;&gt;"",_xlfn.IFNA(VLOOKUP(A278&amp;"Semana "&amp;VALUE(RIGHT(F278,2)+3),T_Cruzada!$A$2:$F$1453,4,FALSE),""),"")</f>
        <v/>
      </c>
    </row>
    <row r="279" spans="1:14" x14ac:dyDescent="0.25">
      <c r="A279">
        <v>20322</v>
      </c>
      <c r="B279" t="s">
        <v>79</v>
      </c>
      <c r="C279" t="s">
        <v>115</v>
      </c>
      <c r="D279" t="s">
        <v>114</v>
      </c>
      <c r="E279" s="1">
        <v>43913</v>
      </c>
      <c r="F279" s="7" t="str">
        <f>IF(E279&lt;&gt;"",IF(AND(E279&gt;=VLOOKUP(E279,Semanas!$A$1:$C$33,1),E279&lt;=VLOOKUP(E279,Semanas!$A$1:$C$33,2)),VLOOKUP(E279,Semanas!$A$1:$C$33,3),""),"")</f>
        <v>Semana 13</v>
      </c>
      <c r="G279" s="7" t="str">
        <f>IF(F279&lt;&gt;"",_xlfn.IFNA(VLOOKUP(A279&amp;"Semana "&amp;VALUE(RIGHT(F279,2)-3),T_Cruzada!$A$2:$F$1453,4,FALSE),""),"")</f>
        <v/>
      </c>
      <c r="H279" t="str">
        <f>IF(F279&lt;&gt;"",_xlfn.IFNA(VLOOKUP(A279&amp;"Semana "&amp;VALUE(RIGHT(F279,2)-2),T_Cruzada!$A$2:$F$1453,4,FALSE),""),"")</f>
        <v/>
      </c>
      <c r="I279" s="7" t="str">
        <f>IF(F279&lt;&gt;"",_xlfn.IFNA(VLOOKUP(A279&amp;"Semana "&amp;VALUE(RIGHT(F279,2)-1),T_Cruzada!$A$2:$F$1453,4,FALSE),""),"")</f>
        <v/>
      </c>
      <c r="J279" s="7" t="str">
        <f>IF(F279&lt;&gt;"",_xlfn.IFNA(VLOOKUP(A279&amp;F279,T_Cruzada!$A$2:$F$1453,4,FALSE),""),"")</f>
        <v/>
      </c>
      <c r="K279" s="7" t="str">
        <f>_xlfn.IFNA(VLOOKUP(A279&amp;F279,T_Cruzada!$A$2:$F$1453,5,FALSE),"")</f>
        <v/>
      </c>
      <c r="L279" s="7" t="str">
        <f>IF(F279&lt;&gt;"",_xlfn.IFNA(VLOOKUP(A279&amp;"Semana "&amp;VALUE(RIGHT(F279,2)+1),T_Cruzada!$A$2:$F$1453,4,FALSE),""),"")</f>
        <v/>
      </c>
      <c r="M279" t="str">
        <f>IF(F279&lt;&gt;"",_xlfn.IFNA(VLOOKUP(A279&amp;"Semana "&amp;VALUE(RIGHT(F279,2)+2),T_Cruzada!$A$2:$F$1453,4,FALSE),""),"")</f>
        <v/>
      </c>
      <c r="N279" t="str">
        <f>IF(F279&lt;&gt;"",_xlfn.IFNA(VLOOKUP(A279&amp;"Semana "&amp;VALUE(RIGHT(F279,2)+3),T_Cruzada!$A$2:$F$1453,4,FALSE),""),"")</f>
        <v/>
      </c>
    </row>
    <row r="280" spans="1:14" x14ac:dyDescent="0.25">
      <c r="A280" s="19">
        <v>20322</v>
      </c>
      <c r="B280" s="19" t="s">
        <v>79</v>
      </c>
      <c r="C280" s="19" t="s">
        <v>33</v>
      </c>
      <c r="D280" s="19" t="s">
        <v>114</v>
      </c>
      <c r="E280" s="20">
        <v>43910</v>
      </c>
      <c r="F280" s="7" t="str">
        <f>IF(E280&lt;&gt;"",IF(AND(E280&gt;=VLOOKUP(E280,Semanas!$A$1:$C$33,1),E280&lt;=VLOOKUP(E280,Semanas!$A$1:$C$33,2)),VLOOKUP(E280,Semanas!$A$1:$C$33,3),""),"")</f>
        <v>Semana 12</v>
      </c>
      <c r="G280" s="7" t="str">
        <f>IF(F280&lt;&gt;"",_xlfn.IFNA(VLOOKUP(A280&amp;"Semana "&amp;VALUE(RIGHT(F280,2)-3),T_Cruzada!$A$2:$F$1453,4,FALSE),""),"")</f>
        <v/>
      </c>
      <c r="H280" t="str">
        <f>IF(F280&lt;&gt;"",_xlfn.IFNA(VLOOKUP(A280&amp;"Semana "&amp;VALUE(RIGHT(F280,2)-2),T_Cruzada!$A$2:$F$1453,4,FALSE),""),"")</f>
        <v/>
      </c>
      <c r="I280" s="7" t="str">
        <f>IF(F280&lt;&gt;"",_xlfn.IFNA(VLOOKUP(A280&amp;"Semana "&amp;VALUE(RIGHT(F280,2)-1),T_Cruzada!$A$2:$F$1453,4,FALSE),""),"")</f>
        <v/>
      </c>
      <c r="J280" s="7" t="str">
        <f>IF(F280&lt;&gt;"",_xlfn.IFNA(VLOOKUP(A280&amp;F280,T_Cruzada!$A$2:$F$1453,4,FALSE),""),"")</f>
        <v/>
      </c>
      <c r="K280" s="7" t="str">
        <f>_xlfn.IFNA(VLOOKUP(A280&amp;F280,T_Cruzada!$A$2:$F$1453,5,FALSE),"")</f>
        <v/>
      </c>
      <c r="L280" s="7" t="str">
        <f>IF(F280&lt;&gt;"",_xlfn.IFNA(VLOOKUP(A280&amp;"Semana "&amp;VALUE(RIGHT(F280,2)+1),T_Cruzada!$A$2:$F$1453,4,FALSE),""),"")</f>
        <v/>
      </c>
      <c r="M280" t="str">
        <f>IF(F280&lt;&gt;"",_xlfn.IFNA(VLOOKUP(A280&amp;"Semana "&amp;VALUE(RIGHT(F280,2)+2),T_Cruzada!$A$2:$F$1453,4,FALSE),""),"")</f>
        <v/>
      </c>
      <c r="N280" t="str">
        <f>IF(F280&lt;&gt;"",_xlfn.IFNA(VLOOKUP(A280&amp;"Semana "&amp;VALUE(RIGHT(F280,2)+3),T_Cruzada!$A$2:$F$1453,4,FALSE),""),"")</f>
        <v/>
      </c>
    </row>
    <row r="281" spans="1:14" x14ac:dyDescent="0.25">
      <c r="A281">
        <v>20322</v>
      </c>
      <c r="B281" t="s">
        <v>79</v>
      </c>
      <c r="C281" t="s">
        <v>34</v>
      </c>
      <c r="D281" t="s">
        <v>117</v>
      </c>
      <c r="E281" s="1"/>
      <c r="F281" s="7" t="str">
        <f>IF(E281&lt;&gt;"",IF(AND(E281&gt;=VLOOKUP(E281,Semanas!$A$1:$C$33,1),E281&lt;=VLOOKUP(E281,Semanas!$A$1:$C$33,2)),VLOOKUP(E281,Semanas!$A$1:$C$33,3),""),"")</f>
        <v/>
      </c>
      <c r="G281" s="7" t="str">
        <f>IF(F281&lt;&gt;"",_xlfn.IFNA(VLOOKUP(A281&amp;"Semana "&amp;VALUE(RIGHT(F281,2)-3),T_Cruzada!$A$2:$F$1453,4,FALSE),""),"")</f>
        <v/>
      </c>
      <c r="H281" t="str">
        <f>IF(F281&lt;&gt;"",_xlfn.IFNA(VLOOKUP(A281&amp;"Semana "&amp;VALUE(RIGHT(F281,2)-2),T_Cruzada!$A$2:$F$1453,4,FALSE),""),"")</f>
        <v/>
      </c>
      <c r="I281" s="7" t="str">
        <f>IF(F281&lt;&gt;"",_xlfn.IFNA(VLOOKUP(A281&amp;"Semana "&amp;VALUE(RIGHT(F281,2)-1),T_Cruzada!$A$2:$F$1453,4,FALSE),""),"")</f>
        <v/>
      </c>
      <c r="J281" s="7" t="str">
        <f>IF(F281&lt;&gt;"",_xlfn.IFNA(VLOOKUP(A281&amp;F281,T_Cruzada!$A$2:$F$1453,4,FALSE),""),"")</f>
        <v/>
      </c>
      <c r="K281" s="7" t="str">
        <f>_xlfn.IFNA(VLOOKUP(A281&amp;F281,T_Cruzada!$A$2:$F$1453,5,FALSE),"")</f>
        <v/>
      </c>
      <c r="L281" s="7" t="str">
        <f>IF(F281&lt;&gt;"",_xlfn.IFNA(VLOOKUP(A281&amp;"Semana "&amp;VALUE(RIGHT(F281,2)+1),T_Cruzada!$A$2:$F$1453,4,FALSE),""),"")</f>
        <v/>
      </c>
      <c r="M281" t="str">
        <f>IF(F281&lt;&gt;"",_xlfn.IFNA(VLOOKUP(A281&amp;"Semana "&amp;VALUE(RIGHT(F281,2)+2),T_Cruzada!$A$2:$F$1453,4,FALSE),""),"")</f>
        <v/>
      </c>
      <c r="N281" t="str">
        <f>IF(F281&lt;&gt;"",_xlfn.IFNA(VLOOKUP(A281&amp;"Semana "&amp;VALUE(RIGHT(F281,2)+3),T_Cruzada!$A$2:$F$1453,4,FALSE),""),"")</f>
        <v/>
      </c>
    </row>
    <row r="282" spans="1:14" x14ac:dyDescent="0.25">
      <c r="A282" s="19">
        <v>20322</v>
      </c>
      <c r="B282" s="19" t="s">
        <v>79</v>
      </c>
      <c r="C282" s="19" t="s">
        <v>118</v>
      </c>
      <c r="D282" s="19" t="s">
        <v>114</v>
      </c>
      <c r="E282" s="20">
        <v>43970</v>
      </c>
      <c r="F282" s="7" t="str">
        <f>IF(E282&lt;&gt;"",IF(AND(E282&gt;=VLOOKUP(E282,Semanas!$A$1:$C$33,1),E282&lt;=VLOOKUP(E282,Semanas!$A$1:$C$33,2)),VLOOKUP(E282,Semanas!$A$1:$C$33,3),""),"")</f>
        <v>Semana 21</v>
      </c>
      <c r="G282" s="7" t="str">
        <f>IF(F282&lt;&gt;"",_xlfn.IFNA(VLOOKUP(A282&amp;"Semana "&amp;VALUE(RIGHT(F282,2)-3),T_Cruzada!$A$2:$F$1453,4,FALSE),""),"")</f>
        <v/>
      </c>
      <c r="H282" t="str">
        <f>IF(F282&lt;&gt;"",_xlfn.IFNA(VLOOKUP(A282&amp;"Semana "&amp;VALUE(RIGHT(F282,2)-2),T_Cruzada!$A$2:$F$1453,4,FALSE),""),"")</f>
        <v/>
      </c>
      <c r="I282" s="7" t="str">
        <f>IF(F282&lt;&gt;"",_xlfn.IFNA(VLOOKUP(A282&amp;"Semana "&amp;VALUE(RIGHT(F282,2)-1),T_Cruzada!$A$2:$F$1453,4,FALSE),""),"")</f>
        <v/>
      </c>
      <c r="J282" s="7" t="str">
        <f>IF(F282&lt;&gt;"",_xlfn.IFNA(VLOOKUP(A282&amp;F282,T_Cruzada!$A$2:$F$1453,4,FALSE),""),"")</f>
        <v/>
      </c>
      <c r="K282" s="7" t="str">
        <f>_xlfn.IFNA(VLOOKUP(A282&amp;F282,T_Cruzada!$A$2:$F$1453,5,FALSE),"")</f>
        <v/>
      </c>
      <c r="L282" s="7" t="str">
        <f>IF(F282&lt;&gt;"",_xlfn.IFNA(VLOOKUP(A282&amp;"Semana "&amp;VALUE(RIGHT(F282,2)+1),T_Cruzada!$A$2:$F$1453,4,FALSE),""),"")</f>
        <v/>
      </c>
      <c r="M282" t="str">
        <f>IF(F282&lt;&gt;"",_xlfn.IFNA(VLOOKUP(A282&amp;"Semana "&amp;VALUE(RIGHT(F282,2)+2),T_Cruzada!$A$2:$F$1453,4,FALSE),""),"")</f>
        <v/>
      </c>
      <c r="N282" t="str">
        <f>IF(F282&lt;&gt;"",_xlfn.IFNA(VLOOKUP(A282&amp;"Semana "&amp;VALUE(RIGHT(F282,2)+3),T_Cruzada!$A$2:$F$1453,4,FALSE),""),"")</f>
        <v/>
      </c>
    </row>
    <row r="283" spans="1:14" x14ac:dyDescent="0.25">
      <c r="A283">
        <v>20322</v>
      </c>
      <c r="B283" t="s">
        <v>79</v>
      </c>
      <c r="C283" t="s">
        <v>119</v>
      </c>
      <c r="D283" t="s">
        <v>117</v>
      </c>
      <c r="E283" s="1"/>
      <c r="F283" s="7" t="str">
        <f>IF(E283&lt;&gt;"",IF(AND(E283&gt;=VLOOKUP(E283,Semanas!$A$1:$C$33,1),E283&lt;=VLOOKUP(E283,Semanas!$A$1:$C$33,2)),VLOOKUP(E283,Semanas!$A$1:$C$33,3),""),"")</f>
        <v/>
      </c>
      <c r="G283" s="7" t="str">
        <f>IF(F283&lt;&gt;"",_xlfn.IFNA(VLOOKUP(A283&amp;"Semana "&amp;VALUE(RIGHT(F283,2)-3),T_Cruzada!$A$2:$F$1453,4,FALSE),""),"")</f>
        <v/>
      </c>
      <c r="H283" t="str">
        <f>IF(F283&lt;&gt;"",_xlfn.IFNA(VLOOKUP(A283&amp;"Semana "&amp;VALUE(RIGHT(F283,2)-2),T_Cruzada!$A$2:$F$1453,4,FALSE),""),"")</f>
        <v/>
      </c>
      <c r="I283" s="7" t="str">
        <f>IF(F283&lt;&gt;"",_xlfn.IFNA(VLOOKUP(A283&amp;"Semana "&amp;VALUE(RIGHT(F283,2)-1),T_Cruzada!$A$2:$F$1453,4,FALSE),""),"")</f>
        <v/>
      </c>
      <c r="J283" s="7" t="str">
        <f>IF(F283&lt;&gt;"",_xlfn.IFNA(VLOOKUP(A283&amp;F283,T_Cruzada!$A$2:$F$1453,4,FALSE),""),"")</f>
        <v/>
      </c>
      <c r="K283" s="7" t="str">
        <f>_xlfn.IFNA(VLOOKUP(A283&amp;F283,T_Cruzada!$A$2:$F$1453,5,FALSE),"")</f>
        <v/>
      </c>
      <c r="L283" s="7" t="str">
        <f>IF(F283&lt;&gt;"",_xlfn.IFNA(VLOOKUP(A283&amp;"Semana "&amp;VALUE(RIGHT(F283,2)+1),T_Cruzada!$A$2:$F$1453,4,FALSE),""),"")</f>
        <v/>
      </c>
      <c r="M283" t="str">
        <f>IF(F283&lt;&gt;"",_xlfn.IFNA(VLOOKUP(A283&amp;"Semana "&amp;VALUE(RIGHT(F283,2)+2),T_Cruzada!$A$2:$F$1453,4,FALSE),""),"")</f>
        <v/>
      </c>
      <c r="N283" t="str">
        <f>IF(F283&lt;&gt;"",_xlfn.IFNA(VLOOKUP(A283&amp;"Semana "&amp;VALUE(RIGHT(F283,2)+3),T_Cruzada!$A$2:$F$1453,4,FALSE),""),"")</f>
        <v/>
      </c>
    </row>
    <row r="284" spans="1:14" x14ac:dyDescent="0.25">
      <c r="A284" s="19">
        <v>20322</v>
      </c>
      <c r="B284" s="19" t="s">
        <v>79</v>
      </c>
      <c r="C284" s="19" t="s">
        <v>120</v>
      </c>
      <c r="D284" s="19" t="s">
        <v>117</v>
      </c>
      <c r="E284" s="20"/>
      <c r="F284" s="7" t="str">
        <f>IF(E284&lt;&gt;"",IF(AND(E284&gt;=VLOOKUP(E284,Semanas!$A$1:$C$33,1),E284&lt;=VLOOKUP(E284,Semanas!$A$1:$C$33,2)),VLOOKUP(E284,Semanas!$A$1:$C$33,3),""),"")</f>
        <v/>
      </c>
      <c r="G284" s="7" t="str">
        <f>IF(F284&lt;&gt;"",_xlfn.IFNA(VLOOKUP(A284&amp;"Semana "&amp;VALUE(RIGHT(F284,2)-3),T_Cruzada!$A$2:$F$1453,4,FALSE),""),"")</f>
        <v/>
      </c>
      <c r="H284" t="str">
        <f>IF(F284&lt;&gt;"",_xlfn.IFNA(VLOOKUP(A284&amp;"Semana "&amp;VALUE(RIGHT(F284,2)-2),T_Cruzada!$A$2:$F$1453,4,FALSE),""),"")</f>
        <v/>
      </c>
      <c r="I284" s="7" t="str">
        <f>IF(F284&lt;&gt;"",_xlfn.IFNA(VLOOKUP(A284&amp;"Semana "&amp;VALUE(RIGHT(F284,2)-1),T_Cruzada!$A$2:$F$1453,4,FALSE),""),"")</f>
        <v/>
      </c>
      <c r="J284" s="7" t="str">
        <f>IF(F284&lt;&gt;"",_xlfn.IFNA(VLOOKUP(A284&amp;F284,T_Cruzada!$A$2:$F$1453,4,FALSE),""),"")</f>
        <v/>
      </c>
      <c r="K284" s="7" t="str">
        <f>_xlfn.IFNA(VLOOKUP(A284&amp;F284,T_Cruzada!$A$2:$F$1453,5,FALSE),"")</f>
        <v/>
      </c>
      <c r="L284" s="7" t="str">
        <f>IF(F284&lt;&gt;"",_xlfn.IFNA(VLOOKUP(A284&amp;"Semana "&amp;VALUE(RIGHT(F284,2)+1),T_Cruzada!$A$2:$F$1453,4,FALSE),""),"")</f>
        <v/>
      </c>
      <c r="M284" t="str">
        <f>IF(F284&lt;&gt;"",_xlfn.IFNA(VLOOKUP(A284&amp;"Semana "&amp;VALUE(RIGHT(F284,2)+2),T_Cruzada!$A$2:$F$1453,4,FALSE),""),"")</f>
        <v/>
      </c>
      <c r="N284" t="str">
        <f>IF(F284&lt;&gt;"",_xlfn.IFNA(VLOOKUP(A284&amp;"Semana "&amp;VALUE(RIGHT(F284,2)+3),T_Cruzada!$A$2:$F$1453,4,FALSE),""),"")</f>
        <v/>
      </c>
    </row>
    <row r="285" spans="1:14" x14ac:dyDescent="0.25">
      <c r="A285">
        <v>20322</v>
      </c>
      <c r="B285" t="s">
        <v>79</v>
      </c>
      <c r="C285" t="s">
        <v>191</v>
      </c>
      <c r="D285" t="s">
        <v>117</v>
      </c>
      <c r="E285" s="1"/>
      <c r="F285" s="7" t="str">
        <f>IF(E285&lt;&gt;"",IF(AND(E285&gt;=VLOOKUP(E285,Semanas!$A$1:$C$33,1),E285&lt;=VLOOKUP(E285,Semanas!$A$1:$C$33,2)),VLOOKUP(E285,Semanas!$A$1:$C$33,3),""),"")</f>
        <v/>
      </c>
      <c r="G285" s="7" t="str">
        <f>IF(F285&lt;&gt;"",_xlfn.IFNA(VLOOKUP(A285&amp;"Semana "&amp;VALUE(RIGHT(F285,2)-3),T_Cruzada!$A$2:$F$1453,4,FALSE),""),"")</f>
        <v/>
      </c>
      <c r="H285" t="str">
        <f>IF(F285&lt;&gt;"",_xlfn.IFNA(VLOOKUP(A285&amp;"Semana "&amp;VALUE(RIGHT(F285,2)-2),T_Cruzada!$A$2:$F$1453,4,FALSE),""),"")</f>
        <v/>
      </c>
      <c r="I285" s="7" t="str">
        <f>IF(F285&lt;&gt;"",_xlfn.IFNA(VLOOKUP(A285&amp;"Semana "&amp;VALUE(RIGHT(F285,2)-1),T_Cruzada!$A$2:$F$1453,4,FALSE),""),"")</f>
        <v/>
      </c>
      <c r="J285" s="7" t="str">
        <f>IF(F285&lt;&gt;"",_xlfn.IFNA(VLOOKUP(A285&amp;F285,T_Cruzada!$A$2:$F$1453,4,FALSE),""),"")</f>
        <v/>
      </c>
      <c r="K285" s="7" t="str">
        <f>_xlfn.IFNA(VLOOKUP(A285&amp;F285,T_Cruzada!$A$2:$F$1453,5,FALSE),"")</f>
        <v/>
      </c>
      <c r="L285" s="7" t="str">
        <f>IF(F285&lt;&gt;"",_xlfn.IFNA(VLOOKUP(A285&amp;"Semana "&amp;VALUE(RIGHT(F285,2)+1),T_Cruzada!$A$2:$F$1453,4,FALSE),""),"")</f>
        <v/>
      </c>
      <c r="M285" t="str">
        <f>IF(F285&lt;&gt;"",_xlfn.IFNA(VLOOKUP(A285&amp;"Semana "&amp;VALUE(RIGHT(F285,2)+2),T_Cruzada!$A$2:$F$1453,4,FALSE),""),"")</f>
        <v/>
      </c>
      <c r="N285" t="str">
        <f>IF(F285&lt;&gt;"",_xlfn.IFNA(VLOOKUP(A285&amp;"Semana "&amp;VALUE(RIGHT(F285,2)+3),T_Cruzada!$A$2:$F$1453,4,FALSE),""),"")</f>
        <v/>
      </c>
    </row>
    <row r="286" spans="1:14" x14ac:dyDescent="0.25">
      <c r="A286" s="19">
        <v>20322</v>
      </c>
      <c r="B286" s="19" t="s">
        <v>79</v>
      </c>
      <c r="C286" s="19" t="s">
        <v>122</v>
      </c>
      <c r="D286" s="19" t="s">
        <v>116</v>
      </c>
      <c r="E286" s="20"/>
      <c r="F286" s="7" t="str">
        <f>IF(E286&lt;&gt;"",IF(AND(E286&gt;=VLOOKUP(E286,Semanas!$A$1:$C$33,1),E286&lt;=VLOOKUP(E286,Semanas!$A$1:$C$33,2)),VLOOKUP(E286,Semanas!$A$1:$C$33,3),""),"")</f>
        <v/>
      </c>
      <c r="G286" s="7" t="str">
        <f>IF(F286&lt;&gt;"",_xlfn.IFNA(VLOOKUP(A286&amp;"Semana "&amp;VALUE(RIGHT(F286,2)-3),T_Cruzada!$A$2:$F$1453,4,FALSE),""),"")</f>
        <v/>
      </c>
      <c r="H286" t="str">
        <f>IF(F286&lt;&gt;"",_xlfn.IFNA(VLOOKUP(A286&amp;"Semana "&amp;VALUE(RIGHT(F286,2)-2),T_Cruzada!$A$2:$F$1453,4,FALSE),""),"")</f>
        <v/>
      </c>
      <c r="I286" s="7" t="str">
        <f>IF(F286&lt;&gt;"",_xlfn.IFNA(VLOOKUP(A286&amp;"Semana "&amp;VALUE(RIGHT(F286,2)-1),T_Cruzada!$A$2:$F$1453,4,FALSE),""),"")</f>
        <v/>
      </c>
      <c r="J286" s="7" t="str">
        <f>IF(F286&lt;&gt;"",_xlfn.IFNA(VLOOKUP(A286&amp;F286,T_Cruzada!$A$2:$F$1453,4,FALSE),""),"")</f>
        <v/>
      </c>
      <c r="K286" s="7" t="str">
        <f>_xlfn.IFNA(VLOOKUP(A286&amp;F286,T_Cruzada!$A$2:$F$1453,5,FALSE),"")</f>
        <v/>
      </c>
      <c r="L286" s="7" t="str">
        <f>IF(F286&lt;&gt;"",_xlfn.IFNA(VLOOKUP(A286&amp;"Semana "&amp;VALUE(RIGHT(F286,2)+1),T_Cruzada!$A$2:$F$1453,4,FALSE),""),"")</f>
        <v/>
      </c>
      <c r="M286" t="str">
        <f>IF(F286&lt;&gt;"",_xlfn.IFNA(VLOOKUP(A286&amp;"Semana "&amp;VALUE(RIGHT(F286,2)+2),T_Cruzada!$A$2:$F$1453,4,FALSE),""),"")</f>
        <v/>
      </c>
      <c r="N286" t="str">
        <f>IF(F286&lt;&gt;"",_xlfn.IFNA(VLOOKUP(A286&amp;"Semana "&amp;VALUE(RIGHT(F286,2)+3),T_Cruzada!$A$2:$F$1453,4,FALSE),""),"")</f>
        <v/>
      </c>
    </row>
    <row r="287" spans="1:14" x14ac:dyDescent="0.25">
      <c r="A287">
        <v>20322</v>
      </c>
      <c r="B287" t="s">
        <v>79</v>
      </c>
      <c r="C287" t="s">
        <v>123</v>
      </c>
      <c r="D287" t="s">
        <v>116</v>
      </c>
      <c r="E287" s="1"/>
      <c r="F287" s="7" t="str">
        <f>IF(E287&lt;&gt;"",IF(AND(E287&gt;=VLOOKUP(E287,Semanas!$A$1:$C$33,1),E287&lt;=VLOOKUP(E287,Semanas!$A$1:$C$33,2)),VLOOKUP(E287,Semanas!$A$1:$C$33,3),""),"")</f>
        <v/>
      </c>
      <c r="G287" s="7" t="str">
        <f>IF(F287&lt;&gt;"",_xlfn.IFNA(VLOOKUP(A287&amp;"Semana "&amp;VALUE(RIGHT(F287,2)-3),T_Cruzada!$A$2:$F$1453,4,FALSE),""),"")</f>
        <v/>
      </c>
      <c r="H287" t="str">
        <f>IF(F287&lt;&gt;"",_xlfn.IFNA(VLOOKUP(A287&amp;"Semana "&amp;VALUE(RIGHT(F287,2)-2),T_Cruzada!$A$2:$F$1453,4,FALSE),""),"")</f>
        <v/>
      </c>
      <c r="I287" s="7" t="str">
        <f>IF(F287&lt;&gt;"",_xlfn.IFNA(VLOOKUP(A287&amp;"Semana "&amp;VALUE(RIGHT(F287,2)-1),T_Cruzada!$A$2:$F$1453,4,FALSE),""),"")</f>
        <v/>
      </c>
      <c r="J287" s="7" t="str">
        <f>IF(F287&lt;&gt;"",_xlfn.IFNA(VLOOKUP(A287&amp;F287,T_Cruzada!$A$2:$F$1453,4,FALSE),""),"")</f>
        <v/>
      </c>
      <c r="K287" s="7" t="str">
        <f>_xlfn.IFNA(VLOOKUP(A287&amp;F287,T_Cruzada!$A$2:$F$1453,5,FALSE),"")</f>
        <v/>
      </c>
      <c r="L287" s="7" t="str">
        <f>IF(F287&lt;&gt;"",_xlfn.IFNA(VLOOKUP(A287&amp;"Semana "&amp;VALUE(RIGHT(F287,2)+1),T_Cruzada!$A$2:$F$1453,4,FALSE),""),"")</f>
        <v/>
      </c>
      <c r="M287" t="str">
        <f>IF(F287&lt;&gt;"",_xlfn.IFNA(VLOOKUP(A287&amp;"Semana "&amp;VALUE(RIGHT(F287,2)+2),T_Cruzada!$A$2:$F$1453,4,FALSE),""),"")</f>
        <v/>
      </c>
      <c r="N287" t="str">
        <f>IF(F287&lt;&gt;"",_xlfn.IFNA(VLOOKUP(A287&amp;"Semana "&amp;VALUE(RIGHT(F287,2)+3),T_Cruzada!$A$2:$F$1453,4,FALSE),""),"")</f>
        <v/>
      </c>
    </row>
    <row r="288" spans="1:14" x14ac:dyDescent="0.25">
      <c r="A288">
        <v>20326</v>
      </c>
      <c r="B288" t="s">
        <v>80</v>
      </c>
      <c r="C288" t="s">
        <v>30</v>
      </c>
      <c r="D288" t="s">
        <v>114</v>
      </c>
      <c r="E288" s="1">
        <v>43913</v>
      </c>
      <c r="F288" s="7" t="str">
        <f>IF(E288&lt;&gt;"",IF(AND(E288&gt;=VLOOKUP(E288,Semanas!$A$1:$C$33,1),E288&lt;=VLOOKUP(E288,Semanas!$A$1:$C$33,2)),VLOOKUP(E288,Semanas!$A$1:$C$33,3),""),"")</f>
        <v>Semana 13</v>
      </c>
      <c r="G288" s="7">
        <f>IF(F288&lt;&gt;"",_xlfn.IFNA(VLOOKUP(A288&amp;"Semana "&amp;VALUE(RIGHT(F288,2)-3),T_Cruzada!$A$2:$F$1453,4,FALSE),""),"")</f>
        <v>0</v>
      </c>
      <c r="H288">
        <f>IF(F288&lt;&gt;"",_xlfn.IFNA(VLOOKUP(A288&amp;"Semana "&amp;VALUE(RIGHT(F288,2)-2),T_Cruzada!$A$2:$F$1453,4,FALSE),""),"")</f>
        <v>0</v>
      </c>
      <c r="I288" s="7">
        <f>IF(F288&lt;&gt;"",_xlfn.IFNA(VLOOKUP(A288&amp;"Semana "&amp;VALUE(RIGHT(F288,2)-1),T_Cruzada!$A$2:$F$1453,4,FALSE),""),"")</f>
        <v>0</v>
      </c>
      <c r="J288" s="7">
        <f>IF(F288&lt;&gt;"",_xlfn.IFNA(VLOOKUP(A288&amp;F288,T_Cruzada!$A$2:$F$1453,4,FALSE),""),"")</f>
        <v>0</v>
      </c>
      <c r="K288" s="7">
        <f>_xlfn.IFNA(VLOOKUP(A288&amp;F288,T_Cruzada!$A$2:$F$1453,5,FALSE),"")</f>
        <v>0</v>
      </c>
      <c r="L288" s="7">
        <f>IF(F288&lt;&gt;"",_xlfn.IFNA(VLOOKUP(A288&amp;"Semana "&amp;VALUE(RIGHT(F288,2)+1),T_Cruzada!$A$2:$F$1453,4,FALSE),""),"")</f>
        <v>0</v>
      </c>
      <c r="M288">
        <f>IF(F288&lt;&gt;"",_xlfn.IFNA(VLOOKUP(A288&amp;"Semana "&amp;VALUE(RIGHT(F288,2)+2),T_Cruzada!$A$2:$F$1453,4,FALSE),""),"")</f>
        <v>0</v>
      </c>
      <c r="N288">
        <f>IF(F288&lt;&gt;"",_xlfn.IFNA(VLOOKUP(A288&amp;"Semana "&amp;VALUE(RIGHT(F288,2)+3),T_Cruzada!$A$2:$F$1453,4,FALSE),""),"")</f>
        <v>0</v>
      </c>
    </row>
    <row r="289" spans="1:14" x14ac:dyDescent="0.25">
      <c r="A289" s="19">
        <v>20326</v>
      </c>
      <c r="B289" s="19" t="s">
        <v>80</v>
      </c>
      <c r="C289" s="19" t="s">
        <v>31</v>
      </c>
      <c r="D289" s="19" t="s">
        <v>114</v>
      </c>
      <c r="E289" s="20">
        <v>43913</v>
      </c>
      <c r="F289" s="7" t="str">
        <f>IF(E289&lt;&gt;"",IF(AND(E289&gt;=VLOOKUP(E289,Semanas!$A$1:$C$33,1),E289&lt;=VLOOKUP(E289,Semanas!$A$1:$C$33,2)),VLOOKUP(E289,Semanas!$A$1:$C$33,3),""),"")</f>
        <v>Semana 13</v>
      </c>
      <c r="G289" s="7">
        <f>IF(F289&lt;&gt;"",_xlfn.IFNA(VLOOKUP(A289&amp;"Semana "&amp;VALUE(RIGHT(F289,2)-3),T_Cruzada!$A$2:$F$1453,4,FALSE),""),"")</f>
        <v>0</v>
      </c>
      <c r="H289">
        <f>IF(F289&lt;&gt;"",_xlfn.IFNA(VLOOKUP(A289&amp;"Semana "&amp;VALUE(RIGHT(F289,2)-2),T_Cruzada!$A$2:$F$1453,4,FALSE),""),"")</f>
        <v>0</v>
      </c>
      <c r="I289" s="7">
        <f>IF(F289&lt;&gt;"",_xlfn.IFNA(VLOOKUP(A289&amp;"Semana "&amp;VALUE(RIGHT(F289,2)-1),T_Cruzada!$A$2:$F$1453,4,FALSE),""),"")</f>
        <v>0</v>
      </c>
      <c r="J289" s="7">
        <f>IF(F289&lt;&gt;"",_xlfn.IFNA(VLOOKUP(A289&amp;F289,T_Cruzada!$A$2:$F$1453,4,FALSE),""),"")</f>
        <v>0</v>
      </c>
      <c r="K289" s="7">
        <f>_xlfn.IFNA(VLOOKUP(A289&amp;F289,T_Cruzada!$A$2:$F$1453,5,FALSE),"")</f>
        <v>0</v>
      </c>
      <c r="L289" s="7">
        <f>IF(F289&lt;&gt;"",_xlfn.IFNA(VLOOKUP(A289&amp;"Semana "&amp;VALUE(RIGHT(F289,2)+1),T_Cruzada!$A$2:$F$1453,4,FALSE),""),"")</f>
        <v>0</v>
      </c>
      <c r="M289">
        <f>IF(F289&lt;&gt;"",_xlfn.IFNA(VLOOKUP(A289&amp;"Semana "&amp;VALUE(RIGHT(F289,2)+2),T_Cruzada!$A$2:$F$1453,4,FALSE),""),"")</f>
        <v>0</v>
      </c>
      <c r="N289">
        <f>IF(F289&lt;&gt;"",_xlfn.IFNA(VLOOKUP(A289&amp;"Semana "&amp;VALUE(RIGHT(F289,2)+3),T_Cruzada!$A$2:$F$1453,4,FALSE),""),"")</f>
        <v>0</v>
      </c>
    </row>
    <row r="290" spans="1:14" x14ac:dyDescent="0.25">
      <c r="A290">
        <v>20326</v>
      </c>
      <c r="B290" t="s">
        <v>80</v>
      </c>
      <c r="C290" t="s">
        <v>115</v>
      </c>
      <c r="D290" t="s">
        <v>114</v>
      </c>
      <c r="E290" s="1">
        <v>43913</v>
      </c>
      <c r="F290" s="7" t="str">
        <f>IF(E290&lt;&gt;"",IF(AND(E290&gt;=VLOOKUP(E290,Semanas!$A$1:$C$33,1),E290&lt;=VLOOKUP(E290,Semanas!$A$1:$C$33,2)),VLOOKUP(E290,Semanas!$A$1:$C$33,3),""),"")</f>
        <v>Semana 13</v>
      </c>
      <c r="G290" s="7">
        <f>IF(F290&lt;&gt;"",_xlfn.IFNA(VLOOKUP(A290&amp;"Semana "&amp;VALUE(RIGHT(F290,2)-3),T_Cruzada!$A$2:$F$1453,4,FALSE),""),"")</f>
        <v>0</v>
      </c>
      <c r="H290">
        <f>IF(F290&lt;&gt;"",_xlfn.IFNA(VLOOKUP(A290&amp;"Semana "&amp;VALUE(RIGHT(F290,2)-2),T_Cruzada!$A$2:$F$1453,4,FALSE),""),"")</f>
        <v>0</v>
      </c>
      <c r="I290" s="7">
        <f>IF(F290&lt;&gt;"",_xlfn.IFNA(VLOOKUP(A290&amp;"Semana "&amp;VALUE(RIGHT(F290,2)-1),T_Cruzada!$A$2:$F$1453,4,FALSE),""),"")</f>
        <v>0</v>
      </c>
      <c r="J290" s="7">
        <f>IF(F290&lt;&gt;"",_xlfn.IFNA(VLOOKUP(A290&amp;F290,T_Cruzada!$A$2:$F$1453,4,FALSE),""),"")</f>
        <v>0</v>
      </c>
      <c r="K290" s="7">
        <f>_xlfn.IFNA(VLOOKUP(A290&amp;F290,T_Cruzada!$A$2:$F$1453,5,FALSE),"")</f>
        <v>0</v>
      </c>
      <c r="L290" s="7">
        <f>IF(F290&lt;&gt;"",_xlfn.IFNA(VLOOKUP(A290&amp;"Semana "&amp;VALUE(RIGHT(F290,2)+1),T_Cruzada!$A$2:$F$1453,4,FALSE),""),"")</f>
        <v>0</v>
      </c>
      <c r="M290">
        <f>IF(F290&lt;&gt;"",_xlfn.IFNA(VLOOKUP(A290&amp;"Semana "&amp;VALUE(RIGHT(F290,2)+2),T_Cruzada!$A$2:$F$1453,4,FALSE),""),"")</f>
        <v>0</v>
      </c>
      <c r="N290">
        <f>IF(F290&lt;&gt;"",_xlfn.IFNA(VLOOKUP(A290&amp;"Semana "&amp;VALUE(RIGHT(F290,2)+3),T_Cruzada!$A$2:$F$1453,4,FALSE),""),"")</f>
        <v>0</v>
      </c>
    </row>
    <row r="291" spans="1:14" x14ac:dyDescent="0.25">
      <c r="A291" s="19">
        <v>20326</v>
      </c>
      <c r="B291" s="19" t="s">
        <v>80</v>
      </c>
      <c r="C291" s="19" t="s">
        <v>33</v>
      </c>
      <c r="D291" s="19" t="s">
        <v>114</v>
      </c>
      <c r="E291" s="20">
        <v>43910</v>
      </c>
      <c r="F291" s="7" t="str">
        <f>IF(E291&lt;&gt;"",IF(AND(E291&gt;=VLOOKUP(E291,Semanas!$A$1:$C$33,1),E291&lt;=VLOOKUP(E291,Semanas!$A$1:$C$33,2)),VLOOKUP(E291,Semanas!$A$1:$C$33,3),""),"")</f>
        <v>Semana 12</v>
      </c>
      <c r="G291" s="7">
        <f>IF(F291&lt;&gt;"",_xlfn.IFNA(VLOOKUP(A291&amp;"Semana "&amp;VALUE(RIGHT(F291,2)-3),T_Cruzada!$A$2:$F$1453,4,FALSE),""),"")</f>
        <v>0</v>
      </c>
      <c r="H291">
        <f>IF(F291&lt;&gt;"",_xlfn.IFNA(VLOOKUP(A291&amp;"Semana "&amp;VALUE(RIGHT(F291,2)-2),T_Cruzada!$A$2:$F$1453,4,FALSE),""),"")</f>
        <v>0</v>
      </c>
      <c r="I291" s="7">
        <f>IF(F291&lt;&gt;"",_xlfn.IFNA(VLOOKUP(A291&amp;"Semana "&amp;VALUE(RIGHT(F291,2)-1),T_Cruzada!$A$2:$F$1453,4,FALSE),""),"")</f>
        <v>0</v>
      </c>
      <c r="J291" s="7">
        <f>IF(F291&lt;&gt;"",_xlfn.IFNA(VLOOKUP(A291&amp;F291,T_Cruzada!$A$2:$F$1453,4,FALSE),""),"")</f>
        <v>0</v>
      </c>
      <c r="K291" s="7">
        <f>_xlfn.IFNA(VLOOKUP(A291&amp;F291,T_Cruzada!$A$2:$F$1453,5,FALSE),"")</f>
        <v>0</v>
      </c>
      <c r="L291" s="7">
        <f>IF(F291&lt;&gt;"",_xlfn.IFNA(VLOOKUP(A291&amp;"Semana "&amp;VALUE(RIGHT(F291,2)+1),T_Cruzada!$A$2:$F$1453,4,FALSE),""),"")</f>
        <v>0</v>
      </c>
      <c r="M291">
        <f>IF(F291&lt;&gt;"",_xlfn.IFNA(VLOOKUP(A291&amp;"Semana "&amp;VALUE(RIGHT(F291,2)+2),T_Cruzada!$A$2:$F$1453,4,FALSE),""),"")</f>
        <v>0</v>
      </c>
      <c r="N291">
        <f>IF(F291&lt;&gt;"",_xlfn.IFNA(VLOOKUP(A291&amp;"Semana "&amp;VALUE(RIGHT(F291,2)+3),T_Cruzada!$A$2:$F$1453,4,FALSE),""),"")</f>
        <v>0</v>
      </c>
    </row>
    <row r="292" spans="1:14" x14ac:dyDescent="0.25">
      <c r="A292">
        <v>20326</v>
      </c>
      <c r="B292" t="s">
        <v>80</v>
      </c>
      <c r="C292" t="s">
        <v>34</v>
      </c>
      <c r="D292" t="s">
        <v>117</v>
      </c>
      <c r="E292" s="1"/>
      <c r="F292" s="7" t="str">
        <f>IF(E292&lt;&gt;"",IF(AND(E292&gt;=VLOOKUP(E292,Semanas!$A$1:$C$33,1),E292&lt;=VLOOKUP(E292,Semanas!$A$1:$C$33,2)),VLOOKUP(E292,Semanas!$A$1:$C$33,3),""),"")</f>
        <v/>
      </c>
      <c r="G292" s="7" t="str">
        <f>IF(F292&lt;&gt;"",_xlfn.IFNA(VLOOKUP(A292&amp;"Semana "&amp;VALUE(RIGHT(F292,2)-3),T_Cruzada!$A$2:$F$1453,4,FALSE),""),"")</f>
        <v/>
      </c>
      <c r="H292" t="str">
        <f>IF(F292&lt;&gt;"",_xlfn.IFNA(VLOOKUP(A292&amp;"Semana "&amp;VALUE(RIGHT(F292,2)-2),T_Cruzada!$A$2:$F$1453,4,FALSE),""),"")</f>
        <v/>
      </c>
      <c r="I292" s="7" t="str">
        <f>IF(F292&lt;&gt;"",_xlfn.IFNA(VLOOKUP(A292&amp;"Semana "&amp;VALUE(RIGHT(F292,2)-1),T_Cruzada!$A$2:$F$1453,4,FALSE),""),"")</f>
        <v/>
      </c>
      <c r="J292" s="7" t="str">
        <f>IF(F292&lt;&gt;"",_xlfn.IFNA(VLOOKUP(A292&amp;F292,T_Cruzada!$A$2:$F$1453,4,FALSE),""),"")</f>
        <v/>
      </c>
      <c r="K292" s="7" t="str">
        <f>_xlfn.IFNA(VLOOKUP(A292&amp;F292,T_Cruzada!$A$2:$F$1453,5,FALSE),"")</f>
        <v/>
      </c>
      <c r="L292" s="7" t="str">
        <f>IF(F292&lt;&gt;"",_xlfn.IFNA(VLOOKUP(A292&amp;"Semana "&amp;VALUE(RIGHT(F292,2)+1),T_Cruzada!$A$2:$F$1453,4,FALSE),""),"")</f>
        <v/>
      </c>
      <c r="M292" t="str">
        <f>IF(F292&lt;&gt;"",_xlfn.IFNA(VLOOKUP(A292&amp;"Semana "&amp;VALUE(RIGHT(F292,2)+2),T_Cruzada!$A$2:$F$1453,4,FALSE),""),"")</f>
        <v/>
      </c>
      <c r="N292" t="str">
        <f>IF(F292&lt;&gt;"",_xlfn.IFNA(VLOOKUP(A292&amp;"Semana "&amp;VALUE(RIGHT(F292,2)+3),T_Cruzada!$A$2:$F$1453,4,FALSE),""),"")</f>
        <v/>
      </c>
    </row>
    <row r="293" spans="1:14" x14ac:dyDescent="0.25">
      <c r="A293" s="19">
        <v>20326</v>
      </c>
      <c r="B293" s="19" t="s">
        <v>80</v>
      </c>
      <c r="C293" s="19" t="s">
        <v>118</v>
      </c>
      <c r="D293" s="19" t="s">
        <v>117</v>
      </c>
      <c r="E293" s="20"/>
      <c r="F293" s="7" t="str">
        <f>IF(E293&lt;&gt;"",IF(AND(E293&gt;=VLOOKUP(E293,Semanas!$A$1:$C$33,1),E293&lt;=VLOOKUP(E293,Semanas!$A$1:$C$33,2)),VLOOKUP(E293,Semanas!$A$1:$C$33,3),""),"")</f>
        <v/>
      </c>
      <c r="G293" s="7" t="str">
        <f>IF(F293&lt;&gt;"",_xlfn.IFNA(VLOOKUP(A293&amp;"Semana "&amp;VALUE(RIGHT(F293,2)-3),T_Cruzada!$A$2:$F$1453,4,FALSE),""),"")</f>
        <v/>
      </c>
      <c r="H293" t="str">
        <f>IF(F293&lt;&gt;"",_xlfn.IFNA(VLOOKUP(A293&amp;"Semana "&amp;VALUE(RIGHT(F293,2)-2),T_Cruzada!$A$2:$F$1453,4,FALSE),""),"")</f>
        <v/>
      </c>
      <c r="I293" s="7" t="str">
        <f>IF(F293&lt;&gt;"",_xlfn.IFNA(VLOOKUP(A293&amp;"Semana "&amp;VALUE(RIGHT(F293,2)-1),T_Cruzada!$A$2:$F$1453,4,FALSE),""),"")</f>
        <v/>
      </c>
      <c r="J293" s="7" t="str">
        <f>IF(F293&lt;&gt;"",_xlfn.IFNA(VLOOKUP(A293&amp;F293,T_Cruzada!$A$2:$F$1453,4,FALSE),""),"")</f>
        <v/>
      </c>
      <c r="K293" s="7" t="str">
        <f>_xlfn.IFNA(VLOOKUP(A293&amp;F293,T_Cruzada!$A$2:$F$1453,5,FALSE),"")</f>
        <v/>
      </c>
      <c r="L293" s="7" t="str">
        <f>IF(F293&lt;&gt;"",_xlfn.IFNA(VLOOKUP(A293&amp;"Semana "&amp;VALUE(RIGHT(F293,2)+1),T_Cruzada!$A$2:$F$1453,4,FALSE),""),"")</f>
        <v/>
      </c>
      <c r="M293" t="str">
        <f>IF(F293&lt;&gt;"",_xlfn.IFNA(VLOOKUP(A293&amp;"Semana "&amp;VALUE(RIGHT(F293,2)+2),T_Cruzada!$A$2:$F$1453,4,FALSE),""),"")</f>
        <v/>
      </c>
      <c r="N293" t="str">
        <f>IF(F293&lt;&gt;"",_xlfn.IFNA(VLOOKUP(A293&amp;"Semana "&amp;VALUE(RIGHT(F293,2)+3),T_Cruzada!$A$2:$F$1453,4,FALSE),""),"")</f>
        <v/>
      </c>
    </row>
    <row r="294" spans="1:14" x14ac:dyDescent="0.25">
      <c r="A294">
        <v>20326</v>
      </c>
      <c r="B294" t="s">
        <v>80</v>
      </c>
      <c r="C294" t="s">
        <v>119</v>
      </c>
      <c r="D294" t="s">
        <v>117</v>
      </c>
      <c r="E294" s="1"/>
      <c r="F294" s="7" t="str">
        <f>IF(E294&lt;&gt;"",IF(AND(E294&gt;=VLOOKUP(E294,Semanas!$A$1:$C$33,1),E294&lt;=VLOOKUP(E294,Semanas!$A$1:$C$33,2)),VLOOKUP(E294,Semanas!$A$1:$C$33,3),""),"")</f>
        <v/>
      </c>
      <c r="G294" s="7" t="str">
        <f>IF(F294&lt;&gt;"",_xlfn.IFNA(VLOOKUP(A294&amp;"Semana "&amp;VALUE(RIGHT(F294,2)-3),T_Cruzada!$A$2:$F$1453,4,FALSE),""),"")</f>
        <v/>
      </c>
      <c r="H294" t="str">
        <f>IF(F294&lt;&gt;"",_xlfn.IFNA(VLOOKUP(A294&amp;"Semana "&amp;VALUE(RIGHT(F294,2)-2),T_Cruzada!$A$2:$F$1453,4,FALSE),""),"")</f>
        <v/>
      </c>
      <c r="I294" s="7" t="str">
        <f>IF(F294&lt;&gt;"",_xlfn.IFNA(VLOOKUP(A294&amp;"Semana "&amp;VALUE(RIGHT(F294,2)-1),T_Cruzada!$A$2:$F$1453,4,FALSE),""),"")</f>
        <v/>
      </c>
      <c r="J294" s="7" t="str">
        <f>IF(F294&lt;&gt;"",_xlfn.IFNA(VLOOKUP(A294&amp;F294,T_Cruzada!$A$2:$F$1453,4,FALSE),""),"")</f>
        <v/>
      </c>
      <c r="K294" s="7" t="str">
        <f>_xlfn.IFNA(VLOOKUP(A294&amp;F294,T_Cruzada!$A$2:$F$1453,5,FALSE),"")</f>
        <v/>
      </c>
      <c r="L294" s="7" t="str">
        <f>IF(F294&lt;&gt;"",_xlfn.IFNA(VLOOKUP(A294&amp;"Semana "&amp;VALUE(RIGHT(F294,2)+1),T_Cruzada!$A$2:$F$1453,4,FALSE),""),"")</f>
        <v/>
      </c>
      <c r="M294" t="str">
        <f>IF(F294&lt;&gt;"",_xlfn.IFNA(VLOOKUP(A294&amp;"Semana "&amp;VALUE(RIGHT(F294,2)+2),T_Cruzada!$A$2:$F$1453,4,FALSE),""),"")</f>
        <v/>
      </c>
      <c r="N294" t="str">
        <f>IF(F294&lt;&gt;"",_xlfn.IFNA(VLOOKUP(A294&amp;"Semana "&amp;VALUE(RIGHT(F294,2)+3),T_Cruzada!$A$2:$F$1453,4,FALSE),""),"")</f>
        <v/>
      </c>
    </row>
    <row r="295" spans="1:14" x14ac:dyDescent="0.25">
      <c r="A295" s="19">
        <v>20326</v>
      </c>
      <c r="B295" s="19" t="s">
        <v>80</v>
      </c>
      <c r="C295" s="19" t="s">
        <v>120</v>
      </c>
      <c r="D295" s="19" t="s">
        <v>117</v>
      </c>
      <c r="E295" s="20"/>
      <c r="F295" s="7" t="str">
        <f>IF(E295&lt;&gt;"",IF(AND(E295&gt;=VLOOKUP(E295,Semanas!$A$1:$C$33,1),E295&lt;=VLOOKUP(E295,Semanas!$A$1:$C$33,2)),VLOOKUP(E295,Semanas!$A$1:$C$33,3),""),"")</f>
        <v/>
      </c>
      <c r="G295" s="7" t="str">
        <f>IF(F295&lt;&gt;"",_xlfn.IFNA(VLOOKUP(A295&amp;"Semana "&amp;VALUE(RIGHT(F295,2)-3),T_Cruzada!$A$2:$F$1453,4,FALSE),""),"")</f>
        <v/>
      </c>
      <c r="H295" t="str">
        <f>IF(F295&lt;&gt;"",_xlfn.IFNA(VLOOKUP(A295&amp;"Semana "&amp;VALUE(RIGHT(F295,2)-2),T_Cruzada!$A$2:$F$1453,4,FALSE),""),"")</f>
        <v/>
      </c>
      <c r="I295" s="7" t="str">
        <f>IF(F295&lt;&gt;"",_xlfn.IFNA(VLOOKUP(A295&amp;"Semana "&amp;VALUE(RIGHT(F295,2)-1),T_Cruzada!$A$2:$F$1453,4,FALSE),""),"")</f>
        <v/>
      </c>
      <c r="J295" s="7" t="str">
        <f>IF(F295&lt;&gt;"",_xlfn.IFNA(VLOOKUP(A295&amp;F295,T_Cruzada!$A$2:$F$1453,4,FALSE),""),"")</f>
        <v/>
      </c>
      <c r="K295" s="7" t="str">
        <f>_xlfn.IFNA(VLOOKUP(A295&amp;F295,T_Cruzada!$A$2:$F$1453,5,FALSE),"")</f>
        <v/>
      </c>
      <c r="L295" s="7" t="str">
        <f>IF(F295&lt;&gt;"",_xlfn.IFNA(VLOOKUP(A295&amp;"Semana "&amp;VALUE(RIGHT(F295,2)+1),T_Cruzada!$A$2:$F$1453,4,FALSE),""),"")</f>
        <v/>
      </c>
      <c r="M295" t="str">
        <f>IF(F295&lt;&gt;"",_xlfn.IFNA(VLOOKUP(A295&amp;"Semana "&amp;VALUE(RIGHT(F295,2)+2),T_Cruzada!$A$2:$F$1453,4,FALSE),""),"")</f>
        <v/>
      </c>
      <c r="N295" t="str">
        <f>IF(F295&lt;&gt;"",_xlfn.IFNA(VLOOKUP(A295&amp;"Semana "&amp;VALUE(RIGHT(F295,2)+3),T_Cruzada!$A$2:$F$1453,4,FALSE),""),"")</f>
        <v/>
      </c>
    </row>
    <row r="296" spans="1:14" x14ac:dyDescent="0.25">
      <c r="A296">
        <v>20326</v>
      </c>
      <c r="B296" t="s">
        <v>80</v>
      </c>
      <c r="C296" t="s">
        <v>191</v>
      </c>
      <c r="D296" t="s">
        <v>117</v>
      </c>
      <c r="E296" s="1"/>
      <c r="F296" s="7" t="str">
        <f>IF(E296&lt;&gt;"",IF(AND(E296&gt;=VLOOKUP(E296,Semanas!$A$1:$C$33,1),E296&lt;=VLOOKUP(E296,Semanas!$A$1:$C$33,2)),VLOOKUP(E296,Semanas!$A$1:$C$33,3),""),"")</f>
        <v/>
      </c>
      <c r="G296" s="7" t="str">
        <f>IF(F296&lt;&gt;"",_xlfn.IFNA(VLOOKUP(A296&amp;"Semana "&amp;VALUE(RIGHT(F296,2)-3),T_Cruzada!$A$2:$F$1453,4,FALSE),""),"")</f>
        <v/>
      </c>
      <c r="H296" t="str">
        <f>IF(F296&lt;&gt;"",_xlfn.IFNA(VLOOKUP(A296&amp;"Semana "&amp;VALUE(RIGHT(F296,2)-2),T_Cruzada!$A$2:$F$1453,4,FALSE),""),"")</f>
        <v/>
      </c>
      <c r="I296" s="7" t="str">
        <f>IF(F296&lt;&gt;"",_xlfn.IFNA(VLOOKUP(A296&amp;"Semana "&amp;VALUE(RIGHT(F296,2)-1),T_Cruzada!$A$2:$F$1453,4,FALSE),""),"")</f>
        <v/>
      </c>
      <c r="J296" s="7" t="str">
        <f>IF(F296&lt;&gt;"",_xlfn.IFNA(VLOOKUP(A296&amp;F296,T_Cruzada!$A$2:$F$1453,4,FALSE),""),"")</f>
        <v/>
      </c>
      <c r="K296" s="7" t="str">
        <f>_xlfn.IFNA(VLOOKUP(A296&amp;F296,T_Cruzada!$A$2:$F$1453,5,FALSE),"")</f>
        <v/>
      </c>
      <c r="L296" s="7" t="str">
        <f>IF(F296&lt;&gt;"",_xlfn.IFNA(VLOOKUP(A296&amp;"Semana "&amp;VALUE(RIGHT(F296,2)+1),T_Cruzada!$A$2:$F$1453,4,FALSE),""),"")</f>
        <v/>
      </c>
      <c r="M296" t="str">
        <f>IF(F296&lt;&gt;"",_xlfn.IFNA(VLOOKUP(A296&amp;"Semana "&amp;VALUE(RIGHT(F296,2)+2),T_Cruzada!$A$2:$F$1453,4,FALSE),""),"")</f>
        <v/>
      </c>
      <c r="N296" t="str">
        <f>IF(F296&lt;&gt;"",_xlfn.IFNA(VLOOKUP(A296&amp;"Semana "&amp;VALUE(RIGHT(F296,2)+3),T_Cruzada!$A$2:$F$1453,4,FALSE),""),"")</f>
        <v/>
      </c>
    </row>
    <row r="297" spans="1:14" x14ac:dyDescent="0.25">
      <c r="A297" s="19">
        <v>20326</v>
      </c>
      <c r="B297" s="19" t="s">
        <v>80</v>
      </c>
      <c r="C297" s="19" t="s">
        <v>122</v>
      </c>
      <c r="D297" s="19" t="s">
        <v>116</v>
      </c>
      <c r="E297" s="20"/>
      <c r="F297" s="7" t="str">
        <f>IF(E297&lt;&gt;"",IF(AND(E297&gt;=VLOOKUP(E297,Semanas!$A$1:$C$33,1),E297&lt;=VLOOKUP(E297,Semanas!$A$1:$C$33,2)),VLOOKUP(E297,Semanas!$A$1:$C$33,3),""),"")</f>
        <v/>
      </c>
      <c r="G297" s="7" t="str">
        <f>IF(F297&lt;&gt;"",_xlfn.IFNA(VLOOKUP(A297&amp;"Semana "&amp;VALUE(RIGHT(F297,2)-3),T_Cruzada!$A$2:$F$1453,4,FALSE),""),"")</f>
        <v/>
      </c>
      <c r="H297" t="str">
        <f>IF(F297&lt;&gt;"",_xlfn.IFNA(VLOOKUP(A297&amp;"Semana "&amp;VALUE(RIGHT(F297,2)-2),T_Cruzada!$A$2:$F$1453,4,FALSE),""),"")</f>
        <v/>
      </c>
      <c r="I297" s="7" t="str">
        <f>IF(F297&lt;&gt;"",_xlfn.IFNA(VLOOKUP(A297&amp;"Semana "&amp;VALUE(RIGHT(F297,2)-1),T_Cruzada!$A$2:$F$1453,4,FALSE),""),"")</f>
        <v/>
      </c>
      <c r="J297" s="7" t="str">
        <f>IF(F297&lt;&gt;"",_xlfn.IFNA(VLOOKUP(A297&amp;F297,T_Cruzada!$A$2:$F$1453,4,FALSE),""),"")</f>
        <v/>
      </c>
      <c r="K297" s="7" t="str">
        <f>_xlfn.IFNA(VLOOKUP(A297&amp;F297,T_Cruzada!$A$2:$F$1453,5,FALSE),"")</f>
        <v/>
      </c>
      <c r="L297" s="7" t="str">
        <f>IF(F297&lt;&gt;"",_xlfn.IFNA(VLOOKUP(A297&amp;"Semana "&amp;VALUE(RIGHT(F297,2)+1),T_Cruzada!$A$2:$F$1453,4,FALSE),""),"")</f>
        <v/>
      </c>
      <c r="M297" t="str">
        <f>IF(F297&lt;&gt;"",_xlfn.IFNA(VLOOKUP(A297&amp;"Semana "&amp;VALUE(RIGHT(F297,2)+2),T_Cruzada!$A$2:$F$1453,4,FALSE),""),"")</f>
        <v/>
      </c>
      <c r="N297" t="str">
        <f>IF(F297&lt;&gt;"",_xlfn.IFNA(VLOOKUP(A297&amp;"Semana "&amp;VALUE(RIGHT(F297,2)+3),T_Cruzada!$A$2:$F$1453,4,FALSE),""),"")</f>
        <v/>
      </c>
    </row>
    <row r="298" spans="1:14" x14ac:dyDescent="0.25">
      <c r="A298">
        <v>20326</v>
      </c>
      <c r="B298" t="s">
        <v>80</v>
      </c>
      <c r="C298" t="s">
        <v>123</v>
      </c>
      <c r="D298" t="s">
        <v>116</v>
      </c>
      <c r="E298" s="1"/>
      <c r="F298" s="7" t="str">
        <f>IF(E298&lt;&gt;"",IF(AND(E298&gt;=VLOOKUP(E298,Semanas!$A$1:$C$33,1),E298&lt;=VLOOKUP(E298,Semanas!$A$1:$C$33,2)),VLOOKUP(E298,Semanas!$A$1:$C$33,3),""),"")</f>
        <v/>
      </c>
      <c r="G298" s="7" t="str">
        <f>IF(F298&lt;&gt;"",_xlfn.IFNA(VLOOKUP(A298&amp;"Semana "&amp;VALUE(RIGHT(F298,2)-3),T_Cruzada!$A$2:$F$1453,4,FALSE),""),"")</f>
        <v/>
      </c>
      <c r="H298" t="str">
        <f>IF(F298&lt;&gt;"",_xlfn.IFNA(VLOOKUP(A298&amp;"Semana "&amp;VALUE(RIGHT(F298,2)-2),T_Cruzada!$A$2:$F$1453,4,FALSE),""),"")</f>
        <v/>
      </c>
      <c r="I298" s="7" t="str">
        <f>IF(F298&lt;&gt;"",_xlfn.IFNA(VLOOKUP(A298&amp;"Semana "&amp;VALUE(RIGHT(F298,2)-1),T_Cruzada!$A$2:$F$1453,4,FALSE),""),"")</f>
        <v/>
      </c>
      <c r="J298" s="7" t="str">
        <f>IF(F298&lt;&gt;"",_xlfn.IFNA(VLOOKUP(A298&amp;F298,T_Cruzada!$A$2:$F$1453,4,FALSE),""),"")</f>
        <v/>
      </c>
      <c r="K298" s="7" t="str">
        <f>_xlfn.IFNA(VLOOKUP(A298&amp;F298,T_Cruzada!$A$2:$F$1453,5,FALSE),"")</f>
        <v/>
      </c>
      <c r="L298" s="7" t="str">
        <f>IF(F298&lt;&gt;"",_xlfn.IFNA(VLOOKUP(A298&amp;"Semana "&amp;VALUE(RIGHT(F298,2)+1),T_Cruzada!$A$2:$F$1453,4,FALSE),""),"")</f>
        <v/>
      </c>
      <c r="M298" t="str">
        <f>IF(F298&lt;&gt;"",_xlfn.IFNA(VLOOKUP(A298&amp;"Semana "&amp;VALUE(RIGHT(F298,2)+2),T_Cruzada!$A$2:$F$1453,4,FALSE),""),"")</f>
        <v/>
      </c>
      <c r="N298" t="str">
        <f>IF(F298&lt;&gt;"",_xlfn.IFNA(VLOOKUP(A298&amp;"Semana "&amp;VALUE(RIGHT(F298,2)+3),T_Cruzada!$A$2:$F$1453,4,FALSE),""),"")</f>
        <v/>
      </c>
    </row>
    <row r="299" spans="1:14" x14ac:dyDescent="0.25">
      <c r="A299">
        <v>20330</v>
      </c>
      <c r="B299" t="s">
        <v>81</v>
      </c>
      <c r="C299" t="s">
        <v>30</v>
      </c>
      <c r="D299" t="s">
        <v>114</v>
      </c>
      <c r="E299" s="1">
        <v>43913</v>
      </c>
      <c r="F299" s="7" t="str">
        <f>IF(E299&lt;&gt;"",IF(AND(E299&gt;=VLOOKUP(E299,Semanas!$A$1:$C$33,1),E299&lt;=VLOOKUP(E299,Semanas!$A$1:$C$33,2)),VLOOKUP(E299,Semanas!$A$1:$C$33,3),""),"")</f>
        <v>Semana 13</v>
      </c>
      <c r="G299" s="7" t="str">
        <f>IF(F299&lt;&gt;"",_xlfn.IFNA(VLOOKUP(A299&amp;"Semana "&amp;VALUE(RIGHT(F299,2)-3),T_Cruzada!$A$2:$F$1453,4,FALSE),""),"")</f>
        <v/>
      </c>
      <c r="H299" t="str">
        <f>IF(F299&lt;&gt;"",_xlfn.IFNA(VLOOKUP(A299&amp;"Semana "&amp;VALUE(RIGHT(F299,2)-2),T_Cruzada!$A$2:$F$1453,4,FALSE),""),"")</f>
        <v/>
      </c>
      <c r="I299" s="7" t="str">
        <f>IF(F299&lt;&gt;"",_xlfn.IFNA(VLOOKUP(A299&amp;"Semana "&amp;VALUE(RIGHT(F299,2)-1),T_Cruzada!$A$2:$F$1453,4,FALSE),""),"")</f>
        <v/>
      </c>
      <c r="J299" s="7" t="str">
        <f>IF(F299&lt;&gt;"",_xlfn.IFNA(VLOOKUP(A299&amp;F299,T_Cruzada!$A$2:$F$1453,4,FALSE),""),"")</f>
        <v/>
      </c>
      <c r="K299" s="7" t="str">
        <f>_xlfn.IFNA(VLOOKUP(A299&amp;F299,T_Cruzada!$A$2:$F$1453,5,FALSE),"")</f>
        <v/>
      </c>
      <c r="L299" s="7" t="str">
        <f>IF(F299&lt;&gt;"",_xlfn.IFNA(VLOOKUP(A299&amp;"Semana "&amp;VALUE(RIGHT(F299,2)+1),T_Cruzada!$A$2:$F$1453,4,FALSE),""),"")</f>
        <v/>
      </c>
      <c r="M299" t="str">
        <f>IF(F299&lt;&gt;"",_xlfn.IFNA(VLOOKUP(A299&amp;"Semana "&amp;VALUE(RIGHT(F299,2)+2),T_Cruzada!$A$2:$F$1453,4,FALSE),""),"")</f>
        <v/>
      </c>
      <c r="N299" t="str">
        <f>IF(F299&lt;&gt;"",_xlfn.IFNA(VLOOKUP(A299&amp;"Semana "&amp;VALUE(RIGHT(F299,2)+3),T_Cruzada!$A$2:$F$1453,4,FALSE),""),"")</f>
        <v/>
      </c>
    </row>
    <row r="300" spans="1:14" x14ac:dyDescent="0.25">
      <c r="A300" s="19">
        <v>20330</v>
      </c>
      <c r="B300" s="19" t="s">
        <v>81</v>
      </c>
      <c r="C300" s="19" t="s">
        <v>31</v>
      </c>
      <c r="D300" s="19" t="s">
        <v>114</v>
      </c>
      <c r="E300" s="20">
        <v>43913</v>
      </c>
      <c r="F300" s="7" t="str">
        <f>IF(E300&lt;&gt;"",IF(AND(E300&gt;=VLOOKUP(E300,Semanas!$A$1:$C$33,1),E300&lt;=VLOOKUP(E300,Semanas!$A$1:$C$33,2)),VLOOKUP(E300,Semanas!$A$1:$C$33,3),""),"")</f>
        <v>Semana 13</v>
      </c>
      <c r="G300" s="7" t="str">
        <f>IF(F300&lt;&gt;"",_xlfn.IFNA(VLOOKUP(A300&amp;"Semana "&amp;VALUE(RIGHT(F300,2)-3),T_Cruzada!$A$2:$F$1453,4,FALSE),""),"")</f>
        <v/>
      </c>
      <c r="H300" t="str">
        <f>IF(F300&lt;&gt;"",_xlfn.IFNA(VLOOKUP(A300&amp;"Semana "&amp;VALUE(RIGHT(F300,2)-2),T_Cruzada!$A$2:$F$1453,4,FALSE),""),"")</f>
        <v/>
      </c>
      <c r="I300" s="7" t="str">
        <f>IF(F300&lt;&gt;"",_xlfn.IFNA(VLOOKUP(A300&amp;"Semana "&amp;VALUE(RIGHT(F300,2)-1),T_Cruzada!$A$2:$F$1453,4,FALSE),""),"")</f>
        <v/>
      </c>
      <c r="J300" s="7" t="str">
        <f>IF(F300&lt;&gt;"",_xlfn.IFNA(VLOOKUP(A300&amp;F300,T_Cruzada!$A$2:$F$1453,4,FALSE),""),"")</f>
        <v/>
      </c>
      <c r="K300" s="7" t="str">
        <f>_xlfn.IFNA(VLOOKUP(A300&amp;F300,T_Cruzada!$A$2:$F$1453,5,FALSE),"")</f>
        <v/>
      </c>
      <c r="L300" s="7" t="str">
        <f>IF(F300&lt;&gt;"",_xlfn.IFNA(VLOOKUP(A300&amp;"Semana "&amp;VALUE(RIGHT(F300,2)+1),T_Cruzada!$A$2:$F$1453,4,FALSE),""),"")</f>
        <v/>
      </c>
      <c r="M300" t="str">
        <f>IF(F300&lt;&gt;"",_xlfn.IFNA(VLOOKUP(A300&amp;"Semana "&amp;VALUE(RIGHT(F300,2)+2),T_Cruzada!$A$2:$F$1453,4,FALSE),""),"")</f>
        <v/>
      </c>
      <c r="N300" t="str">
        <f>IF(F300&lt;&gt;"",_xlfn.IFNA(VLOOKUP(A300&amp;"Semana "&amp;VALUE(RIGHT(F300,2)+3),T_Cruzada!$A$2:$F$1453,4,FALSE),""),"")</f>
        <v/>
      </c>
    </row>
    <row r="301" spans="1:14" x14ac:dyDescent="0.25">
      <c r="A301">
        <v>20330</v>
      </c>
      <c r="B301" t="s">
        <v>81</v>
      </c>
      <c r="C301" t="s">
        <v>115</v>
      </c>
      <c r="D301" t="s">
        <v>114</v>
      </c>
      <c r="E301" s="1">
        <v>43913</v>
      </c>
      <c r="F301" s="7" t="str">
        <f>IF(E301&lt;&gt;"",IF(AND(E301&gt;=VLOOKUP(E301,Semanas!$A$1:$C$33,1),E301&lt;=VLOOKUP(E301,Semanas!$A$1:$C$33,2)),VLOOKUP(E301,Semanas!$A$1:$C$33,3),""),"")</f>
        <v>Semana 13</v>
      </c>
      <c r="G301" s="7" t="str">
        <f>IF(F301&lt;&gt;"",_xlfn.IFNA(VLOOKUP(A301&amp;"Semana "&amp;VALUE(RIGHT(F301,2)-3),T_Cruzada!$A$2:$F$1453,4,FALSE),""),"")</f>
        <v/>
      </c>
      <c r="H301" t="str">
        <f>IF(F301&lt;&gt;"",_xlfn.IFNA(VLOOKUP(A301&amp;"Semana "&amp;VALUE(RIGHT(F301,2)-2),T_Cruzada!$A$2:$F$1453,4,FALSE),""),"")</f>
        <v/>
      </c>
      <c r="I301" s="7" t="str">
        <f>IF(F301&lt;&gt;"",_xlfn.IFNA(VLOOKUP(A301&amp;"Semana "&amp;VALUE(RIGHT(F301,2)-1),T_Cruzada!$A$2:$F$1453,4,FALSE),""),"")</f>
        <v/>
      </c>
      <c r="J301" s="7" t="str">
        <f>IF(F301&lt;&gt;"",_xlfn.IFNA(VLOOKUP(A301&amp;F301,T_Cruzada!$A$2:$F$1453,4,FALSE),""),"")</f>
        <v/>
      </c>
      <c r="K301" s="7" t="str">
        <f>_xlfn.IFNA(VLOOKUP(A301&amp;F301,T_Cruzada!$A$2:$F$1453,5,FALSE),"")</f>
        <v/>
      </c>
      <c r="L301" s="7" t="str">
        <f>IF(F301&lt;&gt;"",_xlfn.IFNA(VLOOKUP(A301&amp;"Semana "&amp;VALUE(RIGHT(F301,2)+1),T_Cruzada!$A$2:$F$1453,4,FALSE),""),"")</f>
        <v/>
      </c>
      <c r="M301" t="str">
        <f>IF(F301&lt;&gt;"",_xlfn.IFNA(VLOOKUP(A301&amp;"Semana "&amp;VALUE(RIGHT(F301,2)+2),T_Cruzada!$A$2:$F$1453,4,FALSE),""),"")</f>
        <v/>
      </c>
      <c r="N301" t="str">
        <f>IF(F301&lt;&gt;"",_xlfn.IFNA(VLOOKUP(A301&amp;"Semana "&amp;VALUE(RIGHT(F301,2)+3),T_Cruzada!$A$2:$F$1453,4,FALSE),""),"")</f>
        <v/>
      </c>
    </row>
    <row r="302" spans="1:14" x14ac:dyDescent="0.25">
      <c r="A302" s="19">
        <v>20330</v>
      </c>
      <c r="B302" s="19" t="s">
        <v>81</v>
      </c>
      <c r="C302" s="19" t="s">
        <v>33</v>
      </c>
      <c r="D302" s="19" t="s">
        <v>114</v>
      </c>
      <c r="E302" s="20">
        <v>43910</v>
      </c>
      <c r="F302" s="7" t="str">
        <f>IF(E302&lt;&gt;"",IF(AND(E302&gt;=VLOOKUP(E302,Semanas!$A$1:$C$33,1),E302&lt;=VLOOKUP(E302,Semanas!$A$1:$C$33,2)),VLOOKUP(E302,Semanas!$A$1:$C$33,3),""),"")</f>
        <v>Semana 12</v>
      </c>
      <c r="G302" s="7" t="str">
        <f>IF(F302&lt;&gt;"",_xlfn.IFNA(VLOOKUP(A302&amp;"Semana "&amp;VALUE(RIGHT(F302,2)-3),T_Cruzada!$A$2:$F$1453,4,FALSE),""),"")</f>
        <v/>
      </c>
      <c r="H302" t="str">
        <f>IF(F302&lt;&gt;"",_xlfn.IFNA(VLOOKUP(A302&amp;"Semana "&amp;VALUE(RIGHT(F302,2)-2),T_Cruzada!$A$2:$F$1453,4,FALSE),""),"")</f>
        <v/>
      </c>
      <c r="I302" s="7" t="str">
        <f>IF(F302&lt;&gt;"",_xlfn.IFNA(VLOOKUP(A302&amp;"Semana "&amp;VALUE(RIGHT(F302,2)-1),T_Cruzada!$A$2:$F$1453,4,FALSE),""),"")</f>
        <v/>
      </c>
      <c r="J302" s="7" t="str">
        <f>IF(F302&lt;&gt;"",_xlfn.IFNA(VLOOKUP(A302&amp;F302,T_Cruzada!$A$2:$F$1453,4,FALSE),""),"")</f>
        <v/>
      </c>
      <c r="K302" s="7" t="str">
        <f>_xlfn.IFNA(VLOOKUP(A302&amp;F302,T_Cruzada!$A$2:$F$1453,5,FALSE),"")</f>
        <v/>
      </c>
      <c r="L302" s="7" t="str">
        <f>IF(F302&lt;&gt;"",_xlfn.IFNA(VLOOKUP(A302&amp;"Semana "&amp;VALUE(RIGHT(F302,2)+1),T_Cruzada!$A$2:$F$1453,4,FALSE),""),"")</f>
        <v/>
      </c>
      <c r="M302" t="str">
        <f>IF(F302&lt;&gt;"",_xlfn.IFNA(VLOOKUP(A302&amp;"Semana "&amp;VALUE(RIGHT(F302,2)+2),T_Cruzada!$A$2:$F$1453,4,FALSE),""),"")</f>
        <v/>
      </c>
      <c r="N302" t="str">
        <f>IF(F302&lt;&gt;"",_xlfn.IFNA(VLOOKUP(A302&amp;"Semana "&amp;VALUE(RIGHT(F302,2)+3),T_Cruzada!$A$2:$F$1453,4,FALSE),""),"")</f>
        <v/>
      </c>
    </row>
    <row r="303" spans="1:14" x14ac:dyDescent="0.25">
      <c r="A303">
        <v>20330</v>
      </c>
      <c r="B303" t="s">
        <v>81</v>
      </c>
      <c r="C303" t="s">
        <v>34</v>
      </c>
      <c r="D303" t="s">
        <v>117</v>
      </c>
      <c r="E303" s="1"/>
      <c r="F303" s="7" t="str">
        <f>IF(E303&lt;&gt;"",IF(AND(E303&gt;=VLOOKUP(E303,Semanas!$A$1:$C$33,1),E303&lt;=VLOOKUP(E303,Semanas!$A$1:$C$33,2)),VLOOKUP(E303,Semanas!$A$1:$C$33,3),""),"")</f>
        <v/>
      </c>
      <c r="G303" s="7" t="str">
        <f>IF(F303&lt;&gt;"",_xlfn.IFNA(VLOOKUP(A303&amp;"Semana "&amp;VALUE(RIGHT(F303,2)-3),T_Cruzada!$A$2:$F$1453,4,FALSE),""),"")</f>
        <v/>
      </c>
      <c r="H303" t="str">
        <f>IF(F303&lt;&gt;"",_xlfn.IFNA(VLOOKUP(A303&amp;"Semana "&amp;VALUE(RIGHT(F303,2)-2),T_Cruzada!$A$2:$F$1453,4,FALSE),""),"")</f>
        <v/>
      </c>
      <c r="I303" s="7" t="str">
        <f>IF(F303&lt;&gt;"",_xlfn.IFNA(VLOOKUP(A303&amp;"Semana "&amp;VALUE(RIGHT(F303,2)-1),T_Cruzada!$A$2:$F$1453,4,FALSE),""),"")</f>
        <v/>
      </c>
      <c r="J303" s="7" t="str">
        <f>IF(F303&lt;&gt;"",_xlfn.IFNA(VLOOKUP(A303&amp;F303,T_Cruzada!$A$2:$F$1453,4,FALSE),""),"")</f>
        <v/>
      </c>
      <c r="K303" s="7" t="str">
        <f>_xlfn.IFNA(VLOOKUP(A303&amp;F303,T_Cruzada!$A$2:$F$1453,5,FALSE),"")</f>
        <v/>
      </c>
      <c r="L303" s="7" t="str">
        <f>IF(F303&lt;&gt;"",_xlfn.IFNA(VLOOKUP(A303&amp;"Semana "&amp;VALUE(RIGHT(F303,2)+1),T_Cruzada!$A$2:$F$1453,4,FALSE),""),"")</f>
        <v/>
      </c>
      <c r="M303" t="str">
        <f>IF(F303&lt;&gt;"",_xlfn.IFNA(VLOOKUP(A303&amp;"Semana "&amp;VALUE(RIGHT(F303,2)+2),T_Cruzada!$A$2:$F$1453,4,FALSE),""),"")</f>
        <v/>
      </c>
      <c r="N303" t="str">
        <f>IF(F303&lt;&gt;"",_xlfn.IFNA(VLOOKUP(A303&amp;"Semana "&amp;VALUE(RIGHT(F303,2)+3),T_Cruzada!$A$2:$F$1453,4,FALSE),""),"")</f>
        <v/>
      </c>
    </row>
    <row r="304" spans="1:14" x14ac:dyDescent="0.25">
      <c r="A304" s="19">
        <v>20330</v>
      </c>
      <c r="B304" s="19" t="s">
        <v>81</v>
      </c>
      <c r="C304" s="19" t="s">
        <v>118</v>
      </c>
      <c r="D304" s="19" t="s">
        <v>117</v>
      </c>
      <c r="E304" s="20"/>
      <c r="F304" s="7" t="str">
        <f>IF(E304&lt;&gt;"",IF(AND(E304&gt;=VLOOKUP(E304,Semanas!$A$1:$C$33,1),E304&lt;=VLOOKUP(E304,Semanas!$A$1:$C$33,2)),VLOOKUP(E304,Semanas!$A$1:$C$33,3),""),"")</f>
        <v/>
      </c>
      <c r="G304" s="7" t="str">
        <f>IF(F304&lt;&gt;"",_xlfn.IFNA(VLOOKUP(A304&amp;"Semana "&amp;VALUE(RIGHT(F304,2)-3),T_Cruzada!$A$2:$F$1453,4,FALSE),""),"")</f>
        <v/>
      </c>
      <c r="H304" t="str">
        <f>IF(F304&lt;&gt;"",_xlfn.IFNA(VLOOKUP(A304&amp;"Semana "&amp;VALUE(RIGHT(F304,2)-2),T_Cruzada!$A$2:$F$1453,4,FALSE),""),"")</f>
        <v/>
      </c>
      <c r="I304" s="7" t="str">
        <f>IF(F304&lt;&gt;"",_xlfn.IFNA(VLOOKUP(A304&amp;"Semana "&amp;VALUE(RIGHT(F304,2)-1),T_Cruzada!$A$2:$F$1453,4,FALSE),""),"")</f>
        <v/>
      </c>
      <c r="J304" s="7" t="str">
        <f>IF(F304&lt;&gt;"",_xlfn.IFNA(VLOOKUP(A304&amp;F304,T_Cruzada!$A$2:$F$1453,4,FALSE),""),"")</f>
        <v/>
      </c>
      <c r="K304" s="7" t="str">
        <f>_xlfn.IFNA(VLOOKUP(A304&amp;F304,T_Cruzada!$A$2:$F$1453,5,FALSE),"")</f>
        <v/>
      </c>
      <c r="L304" s="7" t="str">
        <f>IF(F304&lt;&gt;"",_xlfn.IFNA(VLOOKUP(A304&amp;"Semana "&amp;VALUE(RIGHT(F304,2)+1),T_Cruzada!$A$2:$F$1453,4,FALSE),""),"")</f>
        <v/>
      </c>
      <c r="M304" t="str">
        <f>IF(F304&lt;&gt;"",_xlfn.IFNA(VLOOKUP(A304&amp;"Semana "&amp;VALUE(RIGHT(F304,2)+2),T_Cruzada!$A$2:$F$1453,4,FALSE),""),"")</f>
        <v/>
      </c>
      <c r="N304" t="str">
        <f>IF(F304&lt;&gt;"",_xlfn.IFNA(VLOOKUP(A304&amp;"Semana "&amp;VALUE(RIGHT(F304,2)+3),T_Cruzada!$A$2:$F$1453,4,FALSE),""),"")</f>
        <v/>
      </c>
    </row>
    <row r="305" spans="1:14" x14ac:dyDescent="0.25">
      <c r="A305">
        <v>20330</v>
      </c>
      <c r="B305" t="s">
        <v>81</v>
      </c>
      <c r="C305" t="s">
        <v>119</v>
      </c>
      <c r="D305" t="s">
        <v>117</v>
      </c>
      <c r="E305" s="1"/>
      <c r="F305" s="7" t="str">
        <f>IF(E305&lt;&gt;"",IF(AND(E305&gt;=VLOOKUP(E305,Semanas!$A$1:$C$33,1),E305&lt;=VLOOKUP(E305,Semanas!$A$1:$C$33,2)),VLOOKUP(E305,Semanas!$A$1:$C$33,3),""),"")</f>
        <v/>
      </c>
      <c r="G305" s="7" t="str">
        <f>IF(F305&lt;&gt;"",_xlfn.IFNA(VLOOKUP(A305&amp;"Semana "&amp;VALUE(RIGHT(F305,2)-3),T_Cruzada!$A$2:$F$1453,4,FALSE),""),"")</f>
        <v/>
      </c>
      <c r="H305" t="str">
        <f>IF(F305&lt;&gt;"",_xlfn.IFNA(VLOOKUP(A305&amp;"Semana "&amp;VALUE(RIGHT(F305,2)-2),T_Cruzada!$A$2:$F$1453,4,FALSE),""),"")</f>
        <v/>
      </c>
      <c r="I305" s="7" t="str">
        <f>IF(F305&lt;&gt;"",_xlfn.IFNA(VLOOKUP(A305&amp;"Semana "&amp;VALUE(RIGHT(F305,2)-1),T_Cruzada!$A$2:$F$1453,4,FALSE),""),"")</f>
        <v/>
      </c>
      <c r="J305" s="7" t="str">
        <f>IF(F305&lt;&gt;"",_xlfn.IFNA(VLOOKUP(A305&amp;F305,T_Cruzada!$A$2:$F$1453,4,FALSE),""),"")</f>
        <v/>
      </c>
      <c r="K305" s="7" t="str">
        <f>_xlfn.IFNA(VLOOKUP(A305&amp;F305,T_Cruzada!$A$2:$F$1453,5,FALSE),"")</f>
        <v/>
      </c>
      <c r="L305" s="7" t="str">
        <f>IF(F305&lt;&gt;"",_xlfn.IFNA(VLOOKUP(A305&amp;"Semana "&amp;VALUE(RIGHT(F305,2)+1),T_Cruzada!$A$2:$F$1453,4,FALSE),""),"")</f>
        <v/>
      </c>
      <c r="M305" t="str">
        <f>IF(F305&lt;&gt;"",_xlfn.IFNA(VLOOKUP(A305&amp;"Semana "&amp;VALUE(RIGHT(F305,2)+2),T_Cruzada!$A$2:$F$1453,4,FALSE),""),"")</f>
        <v/>
      </c>
      <c r="N305" t="str">
        <f>IF(F305&lt;&gt;"",_xlfn.IFNA(VLOOKUP(A305&amp;"Semana "&amp;VALUE(RIGHT(F305,2)+3),T_Cruzada!$A$2:$F$1453,4,FALSE),""),"")</f>
        <v/>
      </c>
    </row>
    <row r="306" spans="1:14" x14ac:dyDescent="0.25">
      <c r="A306" s="19">
        <v>20330</v>
      </c>
      <c r="B306" s="19" t="s">
        <v>81</v>
      </c>
      <c r="C306" s="19" t="s">
        <v>120</v>
      </c>
      <c r="D306" s="19" t="s">
        <v>117</v>
      </c>
      <c r="E306" s="20"/>
      <c r="F306" s="7" t="str">
        <f>IF(E306&lt;&gt;"",IF(AND(E306&gt;=VLOOKUP(E306,Semanas!$A$1:$C$33,1),E306&lt;=VLOOKUP(E306,Semanas!$A$1:$C$33,2)),VLOOKUP(E306,Semanas!$A$1:$C$33,3),""),"")</f>
        <v/>
      </c>
      <c r="G306" s="7" t="str">
        <f>IF(F306&lt;&gt;"",_xlfn.IFNA(VLOOKUP(A306&amp;"Semana "&amp;VALUE(RIGHT(F306,2)-3),T_Cruzada!$A$2:$F$1453,4,FALSE),""),"")</f>
        <v/>
      </c>
      <c r="H306" t="str">
        <f>IF(F306&lt;&gt;"",_xlfn.IFNA(VLOOKUP(A306&amp;"Semana "&amp;VALUE(RIGHT(F306,2)-2),T_Cruzada!$A$2:$F$1453,4,FALSE),""),"")</f>
        <v/>
      </c>
      <c r="I306" s="7" t="str">
        <f>IF(F306&lt;&gt;"",_xlfn.IFNA(VLOOKUP(A306&amp;"Semana "&amp;VALUE(RIGHT(F306,2)-1),T_Cruzada!$A$2:$F$1453,4,FALSE),""),"")</f>
        <v/>
      </c>
      <c r="J306" s="7" t="str">
        <f>IF(F306&lt;&gt;"",_xlfn.IFNA(VLOOKUP(A306&amp;F306,T_Cruzada!$A$2:$F$1453,4,FALSE),""),"")</f>
        <v/>
      </c>
      <c r="K306" s="7" t="str">
        <f>_xlfn.IFNA(VLOOKUP(A306&amp;F306,T_Cruzada!$A$2:$F$1453,5,FALSE),"")</f>
        <v/>
      </c>
      <c r="L306" s="7" t="str">
        <f>IF(F306&lt;&gt;"",_xlfn.IFNA(VLOOKUP(A306&amp;"Semana "&amp;VALUE(RIGHT(F306,2)+1),T_Cruzada!$A$2:$F$1453,4,FALSE),""),"")</f>
        <v/>
      </c>
      <c r="M306" t="str">
        <f>IF(F306&lt;&gt;"",_xlfn.IFNA(VLOOKUP(A306&amp;"Semana "&amp;VALUE(RIGHT(F306,2)+2),T_Cruzada!$A$2:$F$1453,4,FALSE),""),"")</f>
        <v/>
      </c>
      <c r="N306" t="str">
        <f>IF(F306&lt;&gt;"",_xlfn.IFNA(VLOOKUP(A306&amp;"Semana "&amp;VALUE(RIGHT(F306,2)+3),T_Cruzada!$A$2:$F$1453,4,FALSE),""),"")</f>
        <v/>
      </c>
    </row>
    <row r="307" spans="1:14" x14ac:dyDescent="0.25">
      <c r="A307">
        <v>20330</v>
      </c>
      <c r="B307" t="s">
        <v>81</v>
      </c>
      <c r="C307" t="s">
        <v>191</v>
      </c>
      <c r="D307" t="s">
        <v>117</v>
      </c>
      <c r="E307" s="1"/>
      <c r="F307" s="7" t="str">
        <f>IF(E307&lt;&gt;"",IF(AND(E307&gt;=VLOOKUP(E307,Semanas!$A$1:$C$33,1),E307&lt;=VLOOKUP(E307,Semanas!$A$1:$C$33,2)),VLOOKUP(E307,Semanas!$A$1:$C$33,3),""),"")</f>
        <v/>
      </c>
      <c r="G307" s="7" t="str">
        <f>IF(F307&lt;&gt;"",_xlfn.IFNA(VLOOKUP(A307&amp;"Semana "&amp;VALUE(RIGHT(F307,2)-3),T_Cruzada!$A$2:$F$1453,4,FALSE),""),"")</f>
        <v/>
      </c>
      <c r="H307" t="str">
        <f>IF(F307&lt;&gt;"",_xlfn.IFNA(VLOOKUP(A307&amp;"Semana "&amp;VALUE(RIGHT(F307,2)-2),T_Cruzada!$A$2:$F$1453,4,FALSE),""),"")</f>
        <v/>
      </c>
      <c r="I307" s="7" t="str">
        <f>IF(F307&lt;&gt;"",_xlfn.IFNA(VLOOKUP(A307&amp;"Semana "&amp;VALUE(RIGHT(F307,2)-1),T_Cruzada!$A$2:$F$1453,4,FALSE),""),"")</f>
        <v/>
      </c>
      <c r="J307" s="7" t="str">
        <f>IF(F307&lt;&gt;"",_xlfn.IFNA(VLOOKUP(A307&amp;F307,T_Cruzada!$A$2:$F$1453,4,FALSE),""),"")</f>
        <v/>
      </c>
      <c r="K307" s="7" t="str">
        <f>_xlfn.IFNA(VLOOKUP(A307&amp;F307,T_Cruzada!$A$2:$F$1453,5,FALSE),"")</f>
        <v/>
      </c>
      <c r="L307" s="7" t="str">
        <f>IF(F307&lt;&gt;"",_xlfn.IFNA(VLOOKUP(A307&amp;"Semana "&amp;VALUE(RIGHT(F307,2)+1),T_Cruzada!$A$2:$F$1453,4,FALSE),""),"")</f>
        <v/>
      </c>
      <c r="M307" t="str">
        <f>IF(F307&lt;&gt;"",_xlfn.IFNA(VLOOKUP(A307&amp;"Semana "&amp;VALUE(RIGHT(F307,2)+2),T_Cruzada!$A$2:$F$1453,4,FALSE),""),"")</f>
        <v/>
      </c>
      <c r="N307" t="str">
        <f>IF(F307&lt;&gt;"",_xlfn.IFNA(VLOOKUP(A307&amp;"Semana "&amp;VALUE(RIGHT(F307,2)+3),T_Cruzada!$A$2:$F$1453,4,FALSE),""),"")</f>
        <v/>
      </c>
    </row>
    <row r="308" spans="1:14" x14ac:dyDescent="0.25">
      <c r="A308" s="19">
        <v>20330</v>
      </c>
      <c r="B308" s="19" t="s">
        <v>81</v>
      </c>
      <c r="C308" s="19" t="s">
        <v>122</v>
      </c>
      <c r="D308" s="19" t="s">
        <v>116</v>
      </c>
      <c r="E308" s="20"/>
      <c r="F308" s="7" t="str">
        <f>IF(E308&lt;&gt;"",IF(AND(E308&gt;=VLOOKUP(E308,Semanas!$A$1:$C$33,1),E308&lt;=VLOOKUP(E308,Semanas!$A$1:$C$33,2)),VLOOKUP(E308,Semanas!$A$1:$C$33,3),""),"")</f>
        <v/>
      </c>
      <c r="G308" s="7" t="str">
        <f>IF(F308&lt;&gt;"",_xlfn.IFNA(VLOOKUP(A308&amp;"Semana "&amp;VALUE(RIGHT(F308,2)-3),T_Cruzada!$A$2:$F$1453,4,FALSE),""),"")</f>
        <v/>
      </c>
      <c r="H308" t="str">
        <f>IF(F308&lt;&gt;"",_xlfn.IFNA(VLOOKUP(A308&amp;"Semana "&amp;VALUE(RIGHT(F308,2)-2),T_Cruzada!$A$2:$F$1453,4,FALSE),""),"")</f>
        <v/>
      </c>
      <c r="I308" s="7" t="str">
        <f>IF(F308&lt;&gt;"",_xlfn.IFNA(VLOOKUP(A308&amp;"Semana "&amp;VALUE(RIGHT(F308,2)-1),T_Cruzada!$A$2:$F$1453,4,FALSE),""),"")</f>
        <v/>
      </c>
      <c r="J308" s="7" t="str">
        <f>IF(F308&lt;&gt;"",_xlfn.IFNA(VLOOKUP(A308&amp;F308,T_Cruzada!$A$2:$F$1453,4,FALSE),""),"")</f>
        <v/>
      </c>
      <c r="K308" s="7" t="str">
        <f>_xlfn.IFNA(VLOOKUP(A308&amp;F308,T_Cruzada!$A$2:$F$1453,5,FALSE),"")</f>
        <v/>
      </c>
      <c r="L308" s="7" t="str">
        <f>IF(F308&lt;&gt;"",_xlfn.IFNA(VLOOKUP(A308&amp;"Semana "&amp;VALUE(RIGHT(F308,2)+1),T_Cruzada!$A$2:$F$1453,4,FALSE),""),"")</f>
        <v/>
      </c>
      <c r="M308" t="str">
        <f>IF(F308&lt;&gt;"",_xlfn.IFNA(VLOOKUP(A308&amp;"Semana "&amp;VALUE(RIGHT(F308,2)+2),T_Cruzada!$A$2:$F$1453,4,FALSE),""),"")</f>
        <v/>
      </c>
      <c r="N308" t="str">
        <f>IF(F308&lt;&gt;"",_xlfn.IFNA(VLOOKUP(A308&amp;"Semana "&amp;VALUE(RIGHT(F308,2)+3),T_Cruzada!$A$2:$F$1453,4,FALSE),""),"")</f>
        <v/>
      </c>
    </row>
    <row r="309" spans="1:14" x14ac:dyDescent="0.25">
      <c r="A309">
        <v>20330</v>
      </c>
      <c r="B309" t="s">
        <v>81</v>
      </c>
      <c r="C309" t="s">
        <v>123</v>
      </c>
      <c r="D309" t="s">
        <v>116</v>
      </c>
      <c r="E309" s="1"/>
      <c r="F309" s="7" t="str">
        <f>IF(E309&lt;&gt;"",IF(AND(E309&gt;=VLOOKUP(E309,Semanas!$A$1:$C$33,1),E309&lt;=VLOOKUP(E309,Semanas!$A$1:$C$33,2)),VLOOKUP(E309,Semanas!$A$1:$C$33,3),""),"")</f>
        <v/>
      </c>
      <c r="G309" s="7" t="str">
        <f>IF(F309&lt;&gt;"",_xlfn.IFNA(VLOOKUP(A309&amp;"Semana "&amp;VALUE(RIGHT(F309,2)-3),T_Cruzada!$A$2:$F$1453,4,FALSE),""),"")</f>
        <v/>
      </c>
      <c r="H309" t="str">
        <f>IF(F309&lt;&gt;"",_xlfn.IFNA(VLOOKUP(A309&amp;"Semana "&amp;VALUE(RIGHT(F309,2)-2),T_Cruzada!$A$2:$F$1453,4,FALSE),""),"")</f>
        <v/>
      </c>
      <c r="I309" s="7" t="str">
        <f>IF(F309&lt;&gt;"",_xlfn.IFNA(VLOOKUP(A309&amp;"Semana "&amp;VALUE(RIGHT(F309,2)-1),T_Cruzada!$A$2:$F$1453,4,FALSE),""),"")</f>
        <v/>
      </c>
      <c r="J309" s="7" t="str">
        <f>IF(F309&lt;&gt;"",_xlfn.IFNA(VLOOKUP(A309&amp;F309,T_Cruzada!$A$2:$F$1453,4,FALSE),""),"")</f>
        <v/>
      </c>
      <c r="K309" s="7" t="str">
        <f>_xlfn.IFNA(VLOOKUP(A309&amp;F309,T_Cruzada!$A$2:$F$1453,5,FALSE),"")</f>
        <v/>
      </c>
      <c r="L309" s="7" t="str">
        <f>IF(F309&lt;&gt;"",_xlfn.IFNA(VLOOKUP(A309&amp;"Semana "&amp;VALUE(RIGHT(F309,2)+1),T_Cruzada!$A$2:$F$1453,4,FALSE),""),"")</f>
        <v/>
      </c>
      <c r="M309" t="str">
        <f>IF(F309&lt;&gt;"",_xlfn.IFNA(VLOOKUP(A309&amp;"Semana "&amp;VALUE(RIGHT(F309,2)+2),T_Cruzada!$A$2:$F$1453,4,FALSE),""),"")</f>
        <v/>
      </c>
      <c r="N309" t="str">
        <f>IF(F309&lt;&gt;"",_xlfn.IFNA(VLOOKUP(A309&amp;"Semana "&amp;VALUE(RIGHT(F309,2)+3),T_Cruzada!$A$2:$F$1453,4,FALSE),""),"")</f>
        <v/>
      </c>
    </row>
    <row r="310" spans="1:14" x14ac:dyDescent="0.25">
      <c r="A310">
        <v>20354</v>
      </c>
      <c r="B310" t="s">
        <v>83</v>
      </c>
      <c r="C310" t="s">
        <v>30</v>
      </c>
      <c r="D310" t="s">
        <v>114</v>
      </c>
      <c r="E310" s="1">
        <v>43913</v>
      </c>
      <c r="F310" s="7" t="str">
        <f>IF(E310&lt;&gt;"",IF(AND(E310&gt;=VLOOKUP(E310,Semanas!$A$1:$C$33,1),E310&lt;=VLOOKUP(E310,Semanas!$A$1:$C$33,2)),VLOOKUP(E310,Semanas!$A$1:$C$33,3),""),"")</f>
        <v>Semana 13</v>
      </c>
      <c r="G310" s="7" t="str">
        <f>IF(F310&lt;&gt;"",_xlfn.IFNA(VLOOKUP(A310&amp;"Semana "&amp;VALUE(RIGHT(F310,2)-3),T_Cruzada!$A$2:$F$1453,4,FALSE),""),"")</f>
        <v/>
      </c>
      <c r="H310" t="str">
        <f>IF(F310&lt;&gt;"",_xlfn.IFNA(VLOOKUP(A310&amp;"Semana "&amp;VALUE(RIGHT(F310,2)-2),T_Cruzada!$A$2:$F$1453,4,FALSE),""),"")</f>
        <v/>
      </c>
      <c r="I310" s="7" t="str">
        <f>IF(F310&lt;&gt;"",_xlfn.IFNA(VLOOKUP(A310&amp;"Semana "&amp;VALUE(RIGHT(F310,2)-1),T_Cruzada!$A$2:$F$1453,4,FALSE),""),"")</f>
        <v/>
      </c>
      <c r="J310" s="7" t="str">
        <f>IF(F310&lt;&gt;"",_xlfn.IFNA(VLOOKUP(A310&amp;F310,T_Cruzada!$A$2:$F$1453,4,FALSE),""),"")</f>
        <v/>
      </c>
      <c r="K310" s="7" t="str">
        <f>_xlfn.IFNA(VLOOKUP(A310&amp;F310,T_Cruzada!$A$2:$F$1453,5,FALSE),"")</f>
        <v/>
      </c>
      <c r="L310" s="7" t="str">
        <f>IF(F310&lt;&gt;"",_xlfn.IFNA(VLOOKUP(A310&amp;"Semana "&amp;VALUE(RIGHT(F310,2)+1),T_Cruzada!$A$2:$F$1453,4,FALSE),""),"")</f>
        <v/>
      </c>
      <c r="M310" t="str">
        <f>IF(F310&lt;&gt;"",_xlfn.IFNA(VLOOKUP(A310&amp;"Semana "&amp;VALUE(RIGHT(F310,2)+2),T_Cruzada!$A$2:$F$1453,4,FALSE),""),"")</f>
        <v/>
      </c>
      <c r="N310" t="str">
        <f>IF(F310&lt;&gt;"",_xlfn.IFNA(VLOOKUP(A310&amp;"Semana "&amp;VALUE(RIGHT(F310,2)+3),T_Cruzada!$A$2:$F$1453,4,FALSE),""),"")</f>
        <v/>
      </c>
    </row>
    <row r="311" spans="1:14" x14ac:dyDescent="0.25">
      <c r="A311" s="19">
        <v>20354</v>
      </c>
      <c r="B311" s="19" t="s">
        <v>83</v>
      </c>
      <c r="C311" s="19" t="s">
        <v>31</v>
      </c>
      <c r="D311" s="19" t="s">
        <v>114</v>
      </c>
      <c r="E311" s="20">
        <v>43913</v>
      </c>
      <c r="F311" s="7" t="str">
        <f>IF(E311&lt;&gt;"",IF(AND(E311&gt;=VLOOKUP(E311,Semanas!$A$1:$C$33,1),E311&lt;=VLOOKUP(E311,Semanas!$A$1:$C$33,2)),VLOOKUP(E311,Semanas!$A$1:$C$33,3),""),"")</f>
        <v>Semana 13</v>
      </c>
      <c r="G311" s="7" t="str">
        <f>IF(F311&lt;&gt;"",_xlfn.IFNA(VLOOKUP(A311&amp;"Semana "&amp;VALUE(RIGHT(F311,2)-3),T_Cruzada!$A$2:$F$1453,4,FALSE),""),"")</f>
        <v/>
      </c>
      <c r="H311" t="str">
        <f>IF(F311&lt;&gt;"",_xlfn.IFNA(VLOOKUP(A311&amp;"Semana "&amp;VALUE(RIGHT(F311,2)-2),T_Cruzada!$A$2:$F$1453,4,FALSE),""),"")</f>
        <v/>
      </c>
      <c r="I311" s="7" t="str">
        <f>IF(F311&lt;&gt;"",_xlfn.IFNA(VLOOKUP(A311&amp;"Semana "&amp;VALUE(RIGHT(F311,2)-1),T_Cruzada!$A$2:$F$1453,4,FALSE),""),"")</f>
        <v/>
      </c>
      <c r="J311" s="7" t="str">
        <f>IF(F311&lt;&gt;"",_xlfn.IFNA(VLOOKUP(A311&amp;F311,T_Cruzada!$A$2:$F$1453,4,FALSE),""),"")</f>
        <v/>
      </c>
      <c r="K311" s="7" t="str">
        <f>_xlfn.IFNA(VLOOKUP(A311&amp;F311,T_Cruzada!$A$2:$F$1453,5,FALSE),"")</f>
        <v/>
      </c>
      <c r="L311" s="7" t="str">
        <f>IF(F311&lt;&gt;"",_xlfn.IFNA(VLOOKUP(A311&amp;"Semana "&amp;VALUE(RIGHT(F311,2)+1),T_Cruzada!$A$2:$F$1453,4,FALSE),""),"")</f>
        <v/>
      </c>
      <c r="M311" t="str">
        <f>IF(F311&lt;&gt;"",_xlfn.IFNA(VLOOKUP(A311&amp;"Semana "&amp;VALUE(RIGHT(F311,2)+2),T_Cruzada!$A$2:$F$1453,4,FALSE),""),"")</f>
        <v/>
      </c>
      <c r="N311" t="str">
        <f>IF(F311&lt;&gt;"",_xlfn.IFNA(VLOOKUP(A311&amp;"Semana "&amp;VALUE(RIGHT(F311,2)+3),T_Cruzada!$A$2:$F$1453,4,FALSE),""),"")</f>
        <v/>
      </c>
    </row>
    <row r="312" spans="1:14" x14ac:dyDescent="0.25">
      <c r="A312">
        <v>20354</v>
      </c>
      <c r="B312" t="s">
        <v>83</v>
      </c>
      <c r="C312" t="s">
        <v>115</v>
      </c>
      <c r="D312" t="s">
        <v>114</v>
      </c>
      <c r="E312" s="1">
        <v>43913</v>
      </c>
      <c r="F312" s="7" t="str">
        <f>IF(E312&lt;&gt;"",IF(AND(E312&gt;=VLOOKUP(E312,Semanas!$A$1:$C$33,1),E312&lt;=VLOOKUP(E312,Semanas!$A$1:$C$33,2)),VLOOKUP(E312,Semanas!$A$1:$C$33,3),""),"")</f>
        <v>Semana 13</v>
      </c>
      <c r="G312" s="7" t="str">
        <f>IF(F312&lt;&gt;"",_xlfn.IFNA(VLOOKUP(A312&amp;"Semana "&amp;VALUE(RIGHT(F312,2)-3),T_Cruzada!$A$2:$F$1453,4,FALSE),""),"")</f>
        <v/>
      </c>
      <c r="H312" t="str">
        <f>IF(F312&lt;&gt;"",_xlfn.IFNA(VLOOKUP(A312&amp;"Semana "&amp;VALUE(RIGHT(F312,2)-2),T_Cruzada!$A$2:$F$1453,4,FALSE),""),"")</f>
        <v/>
      </c>
      <c r="I312" s="7" t="str">
        <f>IF(F312&lt;&gt;"",_xlfn.IFNA(VLOOKUP(A312&amp;"Semana "&amp;VALUE(RIGHT(F312,2)-1),T_Cruzada!$A$2:$F$1453,4,FALSE),""),"")</f>
        <v/>
      </c>
      <c r="J312" s="7" t="str">
        <f>IF(F312&lt;&gt;"",_xlfn.IFNA(VLOOKUP(A312&amp;F312,T_Cruzada!$A$2:$F$1453,4,FALSE),""),"")</f>
        <v/>
      </c>
      <c r="K312" s="7" t="str">
        <f>_xlfn.IFNA(VLOOKUP(A312&amp;F312,T_Cruzada!$A$2:$F$1453,5,FALSE),"")</f>
        <v/>
      </c>
      <c r="L312" s="7" t="str">
        <f>IF(F312&lt;&gt;"",_xlfn.IFNA(VLOOKUP(A312&amp;"Semana "&amp;VALUE(RIGHT(F312,2)+1),T_Cruzada!$A$2:$F$1453,4,FALSE),""),"")</f>
        <v/>
      </c>
      <c r="M312" t="str">
        <f>IF(F312&lt;&gt;"",_xlfn.IFNA(VLOOKUP(A312&amp;"Semana "&amp;VALUE(RIGHT(F312,2)+2),T_Cruzada!$A$2:$F$1453,4,FALSE),""),"")</f>
        <v/>
      </c>
      <c r="N312" t="str">
        <f>IF(F312&lt;&gt;"",_xlfn.IFNA(VLOOKUP(A312&amp;"Semana "&amp;VALUE(RIGHT(F312,2)+3),T_Cruzada!$A$2:$F$1453,4,FALSE),""),"")</f>
        <v/>
      </c>
    </row>
    <row r="313" spans="1:14" x14ac:dyDescent="0.25">
      <c r="A313" s="19">
        <v>20354</v>
      </c>
      <c r="B313" s="19" t="s">
        <v>83</v>
      </c>
      <c r="C313" s="19" t="s">
        <v>33</v>
      </c>
      <c r="D313" s="19" t="s">
        <v>114</v>
      </c>
      <c r="E313" s="20">
        <v>43910</v>
      </c>
      <c r="F313" s="7" t="str">
        <f>IF(E313&lt;&gt;"",IF(AND(E313&gt;=VLOOKUP(E313,Semanas!$A$1:$C$33,1),E313&lt;=VLOOKUP(E313,Semanas!$A$1:$C$33,2)),VLOOKUP(E313,Semanas!$A$1:$C$33,3),""),"")</f>
        <v>Semana 12</v>
      </c>
      <c r="G313" s="7" t="str">
        <f>IF(F313&lt;&gt;"",_xlfn.IFNA(VLOOKUP(A313&amp;"Semana "&amp;VALUE(RIGHT(F313,2)-3),T_Cruzada!$A$2:$F$1453,4,FALSE),""),"")</f>
        <v/>
      </c>
      <c r="H313" t="str">
        <f>IF(F313&lt;&gt;"",_xlfn.IFNA(VLOOKUP(A313&amp;"Semana "&amp;VALUE(RIGHT(F313,2)-2),T_Cruzada!$A$2:$F$1453,4,FALSE),""),"")</f>
        <v/>
      </c>
      <c r="I313" s="7" t="str">
        <f>IF(F313&lt;&gt;"",_xlfn.IFNA(VLOOKUP(A313&amp;"Semana "&amp;VALUE(RIGHT(F313,2)-1),T_Cruzada!$A$2:$F$1453,4,FALSE),""),"")</f>
        <v/>
      </c>
      <c r="J313" s="7" t="str">
        <f>IF(F313&lt;&gt;"",_xlfn.IFNA(VLOOKUP(A313&amp;F313,T_Cruzada!$A$2:$F$1453,4,FALSE),""),"")</f>
        <v/>
      </c>
      <c r="K313" s="7" t="str">
        <f>_xlfn.IFNA(VLOOKUP(A313&amp;F313,T_Cruzada!$A$2:$F$1453,5,FALSE),"")</f>
        <v/>
      </c>
      <c r="L313" s="7" t="str">
        <f>IF(F313&lt;&gt;"",_xlfn.IFNA(VLOOKUP(A313&amp;"Semana "&amp;VALUE(RIGHT(F313,2)+1),T_Cruzada!$A$2:$F$1453,4,FALSE),""),"")</f>
        <v/>
      </c>
      <c r="M313" t="str">
        <f>IF(F313&lt;&gt;"",_xlfn.IFNA(VLOOKUP(A313&amp;"Semana "&amp;VALUE(RIGHT(F313,2)+2),T_Cruzada!$A$2:$F$1453,4,FALSE),""),"")</f>
        <v/>
      </c>
      <c r="N313" t="str">
        <f>IF(F313&lt;&gt;"",_xlfn.IFNA(VLOOKUP(A313&amp;"Semana "&amp;VALUE(RIGHT(F313,2)+3),T_Cruzada!$A$2:$F$1453,4,FALSE),""),"")</f>
        <v/>
      </c>
    </row>
    <row r="314" spans="1:14" x14ac:dyDescent="0.25">
      <c r="A314">
        <v>20354</v>
      </c>
      <c r="B314" t="s">
        <v>83</v>
      </c>
      <c r="C314" t="s">
        <v>34</v>
      </c>
      <c r="D314" t="s">
        <v>117</v>
      </c>
      <c r="E314" s="1"/>
      <c r="F314" s="7" t="str">
        <f>IF(E314&lt;&gt;"",IF(AND(E314&gt;=VLOOKUP(E314,Semanas!$A$1:$C$33,1),E314&lt;=VLOOKUP(E314,Semanas!$A$1:$C$33,2)),VLOOKUP(E314,Semanas!$A$1:$C$33,3),""),"")</f>
        <v/>
      </c>
      <c r="G314" s="7" t="str">
        <f>IF(F314&lt;&gt;"",_xlfn.IFNA(VLOOKUP(A314&amp;"Semana "&amp;VALUE(RIGHT(F314,2)-3),T_Cruzada!$A$2:$F$1453,4,FALSE),""),"")</f>
        <v/>
      </c>
      <c r="H314" t="str">
        <f>IF(F314&lt;&gt;"",_xlfn.IFNA(VLOOKUP(A314&amp;"Semana "&amp;VALUE(RIGHT(F314,2)-2),T_Cruzada!$A$2:$F$1453,4,FALSE),""),"")</f>
        <v/>
      </c>
      <c r="I314" s="7" t="str">
        <f>IF(F314&lt;&gt;"",_xlfn.IFNA(VLOOKUP(A314&amp;"Semana "&amp;VALUE(RIGHT(F314,2)-1),T_Cruzada!$A$2:$F$1453,4,FALSE),""),"")</f>
        <v/>
      </c>
      <c r="J314" s="7" t="str">
        <f>IF(F314&lt;&gt;"",_xlfn.IFNA(VLOOKUP(A314&amp;F314,T_Cruzada!$A$2:$F$1453,4,FALSE),""),"")</f>
        <v/>
      </c>
      <c r="K314" s="7" t="str">
        <f>_xlfn.IFNA(VLOOKUP(A314&amp;F314,T_Cruzada!$A$2:$F$1453,5,FALSE),"")</f>
        <v/>
      </c>
      <c r="L314" s="7" t="str">
        <f>IF(F314&lt;&gt;"",_xlfn.IFNA(VLOOKUP(A314&amp;"Semana "&amp;VALUE(RIGHT(F314,2)+1),T_Cruzada!$A$2:$F$1453,4,FALSE),""),"")</f>
        <v/>
      </c>
      <c r="M314" t="str">
        <f>IF(F314&lt;&gt;"",_xlfn.IFNA(VLOOKUP(A314&amp;"Semana "&amp;VALUE(RIGHT(F314,2)+2),T_Cruzada!$A$2:$F$1453,4,FALSE),""),"")</f>
        <v/>
      </c>
      <c r="N314" t="str">
        <f>IF(F314&lt;&gt;"",_xlfn.IFNA(VLOOKUP(A314&amp;"Semana "&amp;VALUE(RIGHT(F314,2)+3),T_Cruzada!$A$2:$F$1453,4,FALSE),""),"")</f>
        <v/>
      </c>
    </row>
    <row r="315" spans="1:14" x14ac:dyDescent="0.25">
      <c r="A315" s="19">
        <v>20354</v>
      </c>
      <c r="B315" s="19" t="s">
        <v>83</v>
      </c>
      <c r="C315" s="19" t="s">
        <v>118</v>
      </c>
      <c r="D315" s="19" t="s">
        <v>117</v>
      </c>
      <c r="E315" s="20"/>
      <c r="F315" s="7" t="str">
        <f>IF(E315&lt;&gt;"",IF(AND(E315&gt;=VLOOKUP(E315,Semanas!$A$1:$C$33,1),E315&lt;=VLOOKUP(E315,Semanas!$A$1:$C$33,2)),VLOOKUP(E315,Semanas!$A$1:$C$33,3),""),"")</f>
        <v/>
      </c>
      <c r="G315" s="7" t="str">
        <f>IF(F315&lt;&gt;"",_xlfn.IFNA(VLOOKUP(A315&amp;"Semana "&amp;VALUE(RIGHT(F315,2)-3),T_Cruzada!$A$2:$F$1453,4,FALSE),""),"")</f>
        <v/>
      </c>
      <c r="H315" t="str">
        <f>IF(F315&lt;&gt;"",_xlfn.IFNA(VLOOKUP(A315&amp;"Semana "&amp;VALUE(RIGHT(F315,2)-2),T_Cruzada!$A$2:$F$1453,4,FALSE),""),"")</f>
        <v/>
      </c>
      <c r="I315" s="7" t="str">
        <f>IF(F315&lt;&gt;"",_xlfn.IFNA(VLOOKUP(A315&amp;"Semana "&amp;VALUE(RIGHT(F315,2)-1),T_Cruzada!$A$2:$F$1453,4,FALSE),""),"")</f>
        <v/>
      </c>
      <c r="J315" s="7" t="str">
        <f>IF(F315&lt;&gt;"",_xlfn.IFNA(VLOOKUP(A315&amp;F315,T_Cruzada!$A$2:$F$1453,4,FALSE),""),"")</f>
        <v/>
      </c>
      <c r="K315" s="7" t="str">
        <f>_xlfn.IFNA(VLOOKUP(A315&amp;F315,T_Cruzada!$A$2:$F$1453,5,FALSE),"")</f>
        <v/>
      </c>
      <c r="L315" s="7" t="str">
        <f>IF(F315&lt;&gt;"",_xlfn.IFNA(VLOOKUP(A315&amp;"Semana "&amp;VALUE(RIGHT(F315,2)+1),T_Cruzada!$A$2:$F$1453,4,FALSE),""),"")</f>
        <v/>
      </c>
      <c r="M315" t="str">
        <f>IF(F315&lt;&gt;"",_xlfn.IFNA(VLOOKUP(A315&amp;"Semana "&amp;VALUE(RIGHT(F315,2)+2),T_Cruzada!$A$2:$F$1453,4,FALSE),""),"")</f>
        <v/>
      </c>
      <c r="N315" t="str">
        <f>IF(F315&lt;&gt;"",_xlfn.IFNA(VLOOKUP(A315&amp;"Semana "&amp;VALUE(RIGHT(F315,2)+3),T_Cruzada!$A$2:$F$1453,4,FALSE),""),"")</f>
        <v/>
      </c>
    </row>
    <row r="316" spans="1:14" x14ac:dyDescent="0.25">
      <c r="A316">
        <v>20354</v>
      </c>
      <c r="B316" t="s">
        <v>83</v>
      </c>
      <c r="C316" t="s">
        <v>119</v>
      </c>
      <c r="D316" t="s">
        <v>117</v>
      </c>
      <c r="E316" s="1"/>
      <c r="F316" s="7" t="str">
        <f>IF(E316&lt;&gt;"",IF(AND(E316&gt;=VLOOKUP(E316,Semanas!$A$1:$C$33,1),E316&lt;=VLOOKUP(E316,Semanas!$A$1:$C$33,2)),VLOOKUP(E316,Semanas!$A$1:$C$33,3),""),"")</f>
        <v/>
      </c>
      <c r="G316" s="7" t="str">
        <f>IF(F316&lt;&gt;"",_xlfn.IFNA(VLOOKUP(A316&amp;"Semana "&amp;VALUE(RIGHT(F316,2)-3),T_Cruzada!$A$2:$F$1453,4,FALSE),""),"")</f>
        <v/>
      </c>
      <c r="H316" t="str">
        <f>IF(F316&lt;&gt;"",_xlfn.IFNA(VLOOKUP(A316&amp;"Semana "&amp;VALUE(RIGHT(F316,2)-2),T_Cruzada!$A$2:$F$1453,4,FALSE),""),"")</f>
        <v/>
      </c>
      <c r="I316" s="7" t="str">
        <f>IF(F316&lt;&gt;"",_xlfn.IFNA(VLOOKUP(A316&amp;"Semana "&amp;VALUE(RIGHT(F316,2)-1),T_Cruzada!$A$2:$F$1453,4,FALSE),""),"")</f>
        <v/>
      </c>
      <c r="J316" s="7" t="str">
        <f>IF(F316&lt;&gt;"",_xlfn.IFNA(VLOOKUP(A316&amp;F316,T_Cruzada!$A$2:$F$1453,4,FALSE),""),"")</f>
        <v/>
      </c>
      <c r="K316" s="7" t="str">
        <f>_xlfn.IFNA(VLOOKUP(A316&amp;F316,T_Cruzada!$A$2:$F$1453,5,FALSE),"")</f>
        <v/>
      </c>
      <c r="L316" s="7" t="str">
        <f>IF(F316&lt;&gt;"",_xlfn.IFNA(VLOOKUP(A316&amp;"Semana "&amp;VALUE(RIGHT(F316,2)+1),T_Cruzada!$A$2:$F$1453,4,FALSE),""),"")</f>
        <v/>
      </c>
      <c r="M316" t="str">
        <f>IF(F316&lt;&gt;"",_xlfn.IFNA(VLOOKUP(A316&amp;"Semana "&amp;VALUE(RIGHT(F316,2)+2),T_Cruzada!$A$2:$F$1453,4,FALSE),""),"")</f>
        <v/>
      </c>
      <c r="N316" t="str">
        <f>IF(F316&lt;&gt;"",_xlfn.IFNA(VLOOKUP(A316&amp;"Semana "&amp;VALUE(RIGHT(F316,2)+3),T_Cruzada!$A$2:$F$1453,4,FALSE),""),"")</f>
        <v/>
      </c>
    </row>
    <row r="317" spans="1:14" x14ac:dyDescent="0.25">
      <c r="A317" s="19">
        <v>20354</v>
      </c>
      <c r="B317" s="19" t="s">
        <v>83</v>
      </c>
      <c r="C317" s="19" t="s">
        <v>120</v>
      </c>
      <c r="D317" s="19" t="s">
        <v>117</v>
      </c>
      <c r="E317" s="20"/>
      <c r="F317" s="7" t="str">
        <f>IF(E317&lt;&gt;"",IF(AND(E317&gt;=VLOOKUP(E317,Semanas!$A$1:$C$33,1),E317&lt;=VLOOKUP(E317,Semanas!$A$1:$C$33,2)),VLOOKUP(E317,Semanas!$A$1:$C$33,3),""),"")</f>
        <v/>
      </c>
      <c r="G317" s="7" t="str">
        <f>IF(F317&lt;&gt;"",_xlfn.IFNA(VLOOKUP(A317&amp;"Semana "&amp;VALUE(RIGHT(F317,2)-3),T_Cruzada!$A$2:$F$1453,4,FALSE),""),"")</f>
        <v/>
      </c>
      <c r="H317" t="str">
        <f>IF(F317&lt;&gt;"",_xlfn.IFNA(VLOOKUP(A317&amp;"Semana "&amp;VALUE(RIGHT(F317,2)-2),T_Cruzada!$A$2:$F$1453,4,FALSE),""),"")</f>
        <v/>
      </c>
      <c r="I317" s="7" t="str">
        <f>IF(F317&lt;&gt;"",_xlfn.IFNA(VLOOKUP(A317&amp;"Semana "&amp;VALUE(RIGHT(F317,2)-1),T_Cruzada!$A$2:$F$1453,4,FALSE),""),"")</f>
        <v/>
      </c>
      <c r="J317" s="7" t="str">
        <f>IF(F317&lt;&gt;"",_xlfn.IFNA(VLOOKUP(A317&amp;F317,T_Cruzada!$A$2:$F$1453,4,FALSE),""),"")</f>
        <v/>
      </c>
      <c r="K317" s="7" t="str">
        <f>_xlfn.IFNA(VLOOKUP(A317&amp;F317,T_Cruzada!$A$2:$F$1453,5,FALSE),"")</f>
        <v/>
      </c>
      <c r="L317" s="7" t="str">
        <f>IF(F317&lt;&gt;"",_xlfn.IFNA(VLOOKUP(A317&amp;"Semana "&amp;VALUE(RIGHT(F317,2)+1),T_Cruzada!$A$2:$F$1453,4,FALSE),""),"")</f>
        <v/>
      </c>
      <c r="M317" t="str">
        <f>IF(F317&lt;&gt;"",_xlfn.IFNA(VLOOKUP(A317&amp;"Semana "&amp;VALUE(RIGHT(F317,2)+2),T_Cruzada!$A$2:$F$1453,4,FALSE),""),"")</f>
        <v/>
      </c>
      <c r="N317" t="str">
        <f>IF(F317&lt;&gt;"",_xlfn.IFNA(VLOOKUP(A317&amp;"Semana "&amp;VALUE(RIGHT(F317,2)+3),T_Cruzada!$A$2:$F$1453,4,FALSE),""),"")</f>
        <v/>
      </c>
    </row>
    <row r="318" spans="1:14" x14ac:dyDescent="0.25">
      <c r="A318">
        <v>20354</v>
      </c>
      <c r="B318" t="s">
        <v>83</v>
      </c>
      <c r="C318" t="s">
        <v>191</v>
      </c>
      <c r="D318" t="s">
        <v>117</v>
      </c>
      <c r="E318" s="1"/>
      <c r="F318" s="7" t="str">
        <f>IF(E318&lt;&gt;"",IF(AND(E318&gt;=VLOOKUP(E318,Semanas!$A$1:$C$33,1),E318&lt;=VLOOKUP(E318,Semanas!$A$1:$C$33,2)),VLOOKUP(E318,Semanas!$A$1:$C$33,3),""),"")</f>
        <v/>
      </c>
      <c r="G318" s="7" t="str">
        <f>IF(F318&lt;&gt;"",_xlfn.IFNA(VLOOKUP(A318&amp;"Semana "&amp;VALUE(RIGHT(F318,2)-3),T_Cruzada!$A$2:$F$1453,4,FALSE),""),"")</f>
        <v/>
      </c>
      <c r="H318" t="str">
        <f>IF(F318&lt;&gt;"",_xlfn.IFNA(VLOOKUP(A318&amp;"Semana "&amp;VALUE(RIGHT(F318,2)-2),T_Cruzada!$A$2:$F$1453,4,FALSE),""),"")</f>
        <v/>
      </c>
      <c r="I318" s="7" t="str">
        <f>IF(F318&lt;&gt;"",_xlfn.IFNA(VLOOKUP(A318&amp;"Semana "&amp;VALUE(RIGHT(F318,2)-1),T_Cruzada!$A$2:$F$1453,4,FALSE),""),"")</f>
        <v/>
      </c>
      <c r="J318" s="7" t="str">
        <f>IF(F318&lt;&gt;"",_xlfn.IFNA(VLOOKUP(A318&amp;F318,T_Cruzada!$A$2:$F$1453,4,FALSE),""),"")</f>
        <v/>
      </c>
      <c r="K318" s="7" t="str">
        <f>_xlfn.IFNA(VLOOKUP(A318&amp;F318,T_Cruzada!$A$2:$F$1453,5,FALSE),"")</f>
        <v/>
      </c>
      <c r="L318" s="7" t="str">
        <f>IF(F318&lt;&gt;"",_xlfn.IFNA(VLOOKUP(A318&amp;"Semana "&amp;VALUE(RIGHT(F318,2)+1),T_Cruzada!$A$2:$F$1453,4,FALSE),""),"")</f>
        <v/>
      </c>
      <c r="M318" t="str">
        <f>IF(F318&lt;&gt;"",_xlfn.IFNA(VLOOKUP(A318&amp;"Semana "&amp;VALUE(RIGHT(F318,2)+2),T_Cruzada!$A$2:$F$1453,4,FALSE),""),"")</f>
        <v/>
      </c>
      <c r="N318" t="str">
        <f>IF(F318&lt;&gt;"",_xlfn.IFNA(VLOOKUP(A318&amp;"Semana "&amp;VALUE(RIGHT(F318,2)+3),T_Cruzada!$A$2:$F$1453,4,FALSE),""),"")</f>
        <v/>
      </c>
    </row>
    <row r="319" spans="1:14" x14ac:dyDescent="0.25">
      <c r="A319" s="19">
        <v>20354</v>
      </c>
      <c r="B319" s="19" t="s">
        <v>83</v>
      </c>
      <c r="C319" s="19" t="s">
        <v>122</v>
      </c>
      <c r="D319" s="19" t="s">
        <v>116</v>
      </c>
      <c r="E319" s="20"/>
      <c r="F319" s="7" t="str">
        <f>IF(E319&lt;&gt;"",IF(AND(E319&gt;=VLOOKUP(E319,Semanas!$A$1:$C$33,1),E319&lt;=VLOOKUP(E319,Semanas!$A$1:$C$33,2)),VLOOKUP(E319,Semanas!$A$1:$C$33,3),""),"")</f>
        <v/>
      </c>
      <c r="G319" s="7" t="str">
        <f>IF(F319&lt;&gt;"",_xlfn.IFNA(VLOOKUP(A319&amp;"Semana "&amp;VALUE(RIGHT(F319,2)-3),T_Cruzada!$A$2:$F$1453,4,FALSE),""),"")</f>
        <v/>
      </c>
      <c r="H319" t="str">
        <f>IF(F319&lt;&gt;"",_xlfn.IFNA(VLOOKUP(A319&amp;"Semana "&amp;VALUE(RIGHT(F319,2)-2),T_Cruzada!$A$2:$F$1453,4,FALSE),""),"")</f>
        <v/>
      </c>
      <c r="I319" s="7" t="str">
        <f>IF(F319&lt;&gt;"",_xlfn.IFNA(VLOOKUP(A319&amp;"Semana "&amp;VALUE(RIGHT(F319,2)-1),T_Cruzada!$A$2:$F$1453,4,FALSE),""),"")</f>
        <v/>
      </c>
      <c r="J319" s="7" t="str">
        <f>IF(F319&lt;&gt;"",_xlfn.IFNA(VLOOKUP(A319&amp;F319,T_Cruzada!$A$2:$F$1453,4,FALSE),""),"")</f>
        <v/>
      </c>
      <c r="K319" s="7" t="str">
        <f>_xlfn.IFNA(VLOOKUP(A319&amp;F319,T_Cruzada!$A$2:$F$1453,5,FALSE),"")</f>
        <v/>
      </c>
      <c r="L319" s="7" t="str">
        <f>IF(F319&lt;&gt;"",_xlfn.IFNA(VLOOKUP(A319&amp;"Semana "&amp;VALUE(RIGHT(F319,2)+1),T_Cruzada!$A$2:$F$1453,4,FALSE),""),"")</f>
        <v/>
      </c>
      <c r="M319" t="str">
        <f>IF(F319&lt;&gt;"",_xlfn.IFNA(VLOOKUP(A319&amp;"Semana "&amp;VALUE(RIGHT(F319,2)+2),T_Cruzada!$A$2:$F$1453,4,FALSE),""),"")</f>
        <v/>
      </c>
      <c r="N319" t="str">
        <f>IF(F319&lt;&gt;"",_xlfn.IFNA(VLOOKUP(A319&amp;"Semana "&amp;VALUE(RIGHT(F319,2)+3),T_Cruzada!$A$2:$F$1453,4,FALSE),""),"")</f>
        <v/>
      </c>
    </row>
    <row r="320" spans="1:14" x14ac:dyDescent="0.25">
      <c r="A320">
        <v>20354</v>
      </c>
      <c r="B320" t="s">
        <v>83</v>
      </c>
      <c r="C320" t="s">
        <v>123</v>
      </c>
      <c r="D320" t="s">
        <v>116</v>
      </c>
      <c r="E320" s="1"/>
      <c r="F320" s="7" t="str">
        <f>IF(E320&lt;&gt;"",IF(AND(E320&gt;=VLOOKUP(E320,Semanas!$A$1:$C$33,1),E320&lt;=VLOOKUP(E320,Semanas!$A$1:$C$33,2)),VLOOKUP(E320,Semanas!$A$1:$C$33,3),""),"")</f>
        <v/>
      </c>
      <c r="G320" s="7" t="str">
        <f>IF(F320&lt;&gt;"",_xlfn.IFNA(VLOOKUP(A320&amp;"Semana "&amp;VALUE(RIGHT(F320,2)-3),T_Cruzada!$A$2:$F$1453,4,FALSE),""),"")</f>
        <v/>
      </c>
      <c r="H320" t="str">
        <f>IF(F320&lt;&gt;"",_xlfn.IFNA(VLOOKUP(A320&amp;"Semana "&amp;VALUE(RIGHT(F320,2)-2),T_Cruzada!$A$2:$F$1453,4,FALSE),""),"")</f>
        <v/>
      </c>
      <c r="I320" s="7" t="str">
        <f>IF(F320&lt;&gt;"",_xlfn.IFNA(VLOOKUP(A320&amp;"Semana "&amp;VALUE(RIGHT(F320,2)-1),T_Cruzada!$A$2:$F$1453,4,FALSE),""),"")</f>
        <v/>
      </c>
      <c r="J320" s="7" t="str">
        <f>IF(F320&lt;&gt;"",_xlfn.IFNA(VLOOKUP(A320&amp;F320,T_Cruzada!$A$2:$F$1453,4,FALSE),""),"")</f>
        <v/>
      </c>
      <c r="K320" s="7" t="str">
        <f>_xlfn.IFNA(VLOOKUP(A320&amp;F320,T_Cruzada!$A$2:$F$1453,5,FALSE),"")</f>
        <v/>
      </c>
      <c r="L320" s="7" t="str">
        <f>IF(F320&lt;&gt;"",_xlfn.IFNA(VLOOKUP(A320&amp;"Semana "&amp;VALUE(RIGHT(F320,2)+1),T_Cruzada!$A$2:$F$1453,4,FALSE),""),"")</f>
        <v/>
      </c>
      <c r="M320" t="str">
        <f>IF(F320&lt;&gt;"",_xlfn.IFNA(VLOOKUP(A320&amp;"Semana "&amp;VALUE(RIGHT(F320,2)+2),T_Cruzada!$A$2:$F$1453,4,FALSE),""),"")</f>
        <v/>
      </c>
      <c r="N320" t="str">
        <f>IF(F320&lt;&gt;"",_xlfn.IFNA(VLOOKUP(A320&amp;"Semana "&amp;VALUE(RIGHT(F320,2)+3),T_Cruzada!$A$2:$F$1453,4,FALSE),""),"")</f>
        <v/>
      </c>
    </row>
    <row r="321" spans="1:14" x14ac:dyDescent="0.25">
      <c r="A321">
        <v>20355</v>
      </c>
      <c r="B321" t="s">
        <v>84</v>
      </c>
      <c r="C321" t="s">
        <v>30</v>
      </c>
      <c r="D321" t="s">
        <v>114</v>
      </c>
      <c r="E321" s="1">
        <v>43913</v>
      </c>
      <c r="F321" s="7" t="str">
        <f>IF(E321&lt;&gt;"",IF(AND(E321&gt;=VLOOKUP(E321,Semanas!$A$1:$C$33,1),E321&lt;=VLOOKUP(E321,Semanas!$A$1:$C$33,2)),VLOOKUP(E321,Semanas!$A$1:$C$33,3),""),"")</f>
        <v>Semana 13</v>
      </c>
      <c r="G321" s="7" t="str">
        <f>IF(F321&lt;&gt;"",_xlfn.IFNA(VLOOKUP(A321&amp;"Semana "&amp;VALUE(RIGHT(F321,2)-3),T_Cruzada!$A$2:$F$1453,4,FALSE),""),"")</f>
        <v/>
      </c>
      <c r="H321" t="str">
        <f>IF(F321&lt;&gt;"",_xlfn.IFNA(VLOOKUP(A321&amp;"Semana "&amp;VALUE(RIGHT(F321,2)-2),T_Cruzada!$A$2:$F$1453,4,FALSE),""),"")</f>
        <v/>
      </c>
      <c r="I321" s="7" t="str">
        <f>IF(F321&lt;&gt;"",_xlfn.IFNA(VLOOKUP(A321&amp;"Semana "&amp;VALUE(RIGHT(F321,2)-1),T_Cruzada!$A$2:$F$1453,4,FALSE),""),"")</f>
        <v/>
      </c>
      <c r="J321" s="7" t="str">
        <f>IF(F321&lt;&gt;"",_xlfn.IFNA(VLOOKUP(A321&amp;F321,T_Cruzada!$A$2:$F$1453,4,FALSE),""),"")</f>
        <v/>
      </c>
      <c r="K321" s="7" t="str">
        <f>_xlfn.IFNA(VLOOKUP(A321&amp;F321,T_Cruzada!$A$2:$F$1453,5,FALSE),"")</f>
        <v/>
      </c>
      <c r="L321" s="7" t="str">
        <f>IF(F321&lt;&gt;"",_xlfn.IFNA(VLOOKUP(A321&amp;"Semana "&amp;VALUE(RIGHT(F321,2)+1),T_Cruzada!$A$2:$F$1453,4,FALSE),""),"")</f>
        <v/>
      </c>
      <c r="M321" t="str">
        <f>IF(F321&lt;&gt;"",_xlfn.IFNA(VLOOKUP(A321&amp;"Semana "&amp;VALUE(RIGHT(F321,2)+2),T_Cruzada!$A$2:$F$1453,4,FALSE),""),"")</f>
        <v/>
      </c>
      <c r="N321" t="str">
        <f>IF(F321&lt;&gt;"",_xlfn.IFNA(VLOOKUP(A321&amp;"Semana "&amp;VALUE(RIGHT(F321,2)+3),T_Cruzada!$A$2:$F$1453,4,FALSE),""),"")</f>
        <v/>
      </c>
    </row>
    <row r="322" spans="1:14" x14ac:dyDescent="0.25">
      <c r="A322" s="19">
        <v>20355</v>
      </c>
      <c r="B322" s="19" t="s">
        <v>84</v>
      </c>
      <c r="C322" s="19" t="s">
        <v>31</v>
      </c>
      <c r="D322" s="19" t="s">
        <v>114</v>
      </c>
      <c r="E322" s="20">
        <v>43913</v>
      </c>
      <c r="F322" s="7" t="str">
        <f>IF(E322&lt;&gt;"",IF(AND(E322&gt;=VLOOKUP(E322,Semanas!$A$1:$C$33,1),E322&lt;=VLOOKUP(E322,Semanas!$A$1:$C$33,2)),VLOOKUP(E322,Semanas!$A$1:$C$33,3),""),"")</f>
        <v>Semana 13</v>
      </c>
      <c r="G322" s="7" t="str">
        <f>IF(F322&lt;&gt;"",_xlfn.IFNA(VLOOKUP(A322&amp;"Semana "&amp;VALUE(RIGHT(F322,2)-3),T_Cruzada!$A$2:$F$1453,4,FALSE),""),"")</f>
        <v/>
      </c>
      <c r="H322" t="str">
        <f>IF(F322&lt;&gt;"",_xlfn.IFNA(VLOOKUP(A322&amp;"Semana "&amp;VALUE(RIGHT(F322,2)-2),T_Cruzada!$A$2:$F$1453,4,FALSE),""),"")</f>
        <v/>
      </c>
      <c r="I322" s="7" t="str">
        <f>IF(F322&lt;&gt;"",_xlfn.IFNA(VLOOKUP(A322&amp;"Semana "&amp;VALUE(RIGHT(F322,2)-1),T_Cruzada!$A$2:$F$1453,4,FALSE),""),"")</f>
        <v/>
      </c>
      <c r="J322" s="7" t="str">
        <f>IF(F322&lt;&gt;"",_xlfn.IFNA(VLOOKUP(A322&amp;F322,T_Cruzada!$A$2:$F$1453,4,FALSE),""),"")</f>
        <v/>
      </c>
      <c r="K322" s="7" t="str">
        <f>_xlfn.IFNA(VLOOKUP(A322&amp;F322,T_Cruzada!$A$2:$F$1453,5,FALSE),"")</f>
        <v/>
      </c>
      <c r="L322" s="7" t="str">
        <f>IF(F322&lt;&gt;"",_xlfn.IFNA(VLOOKUP(A322&amp;"Semana "&amp;VALUE(RIGHT(F322,2)+1),T_Cruzada!$A$2:$F$1453,4,FALSE),""),"")</f>
        <v/>
      </c>
      <c r="M322" t="str">
        <f>IF(F322&lt;&gt;"",_xlfn.IFNA(VLOOKUP(A322&amp;"Semana "&amp;VALUE(RIGHT(F322,2)+2),T_Cruzada!$A$2:$F$1453,4,FALSE),""),"")</f>
        <v/>
      </c>
      <c r="N322" t="str">
        <f>IF(F322&lt;&gt;"",_xlfn.IFNA(VLOOKUP(A322&amp;"Semana "&amp;VALUE(RIGHT(F322,2)+3),T_Cruzada!$A$2:$F$1453,4,FALSE),""),"")</f>
        <v/>
      </c>
    </row>
    <row r="323" spans="1:14" x14ac:dyDescent="0.25">
      <c r="A323">
        <v>20355</v>
      </c>
      <c r="B323" t="s">
        <v>84</v>
      </c>
      <c r="C323" t="s">
        <v>115</v>
      </c>
      <c r="D323" t="s">
        <v>114</v>
      </c>
      <c r="E323" s="1">
        <v>43913</v>
      </c>
      <c r="F323" s="7" t="str">
        <f>IF(E323&lt;&gt;"",IF(AND(E323&gt;=VLOOKUP(E323,Semanas!$A$1:$C$33,1),E323&lt;=VLOOKUP(E323,Semanas!$A$1:$C$33,2)),VLOOKUP(E323,Semanas!$A$1:$C$33,3),""),"")</f>
        <v>Semana 13</v>
      </c>
      <c r="G323" s="7" t="str">
        <f>IF(F323&lt;&gt;"",_xlfn.IFNA(VLOOKUP(A323&amp;"Semana "&amp;VALUE(RIGHT(F323,2)-3),T_Cruzada!$A$2:$F$1453,4,FALSE),""),"")</f>
        <v/>
      </c>
      <c r="H323" t="str">
        <f>IF(F323&lt;&gt;"",_xlfn.IFNA(VLOOKUP(A323&amp;"Semana "&amp;VALUE(RIGHT(F323,2)-2),T_Cruzada!$A$2:$F$1453,4,FALSE),""),"")</f>
        <v/>
      </c>
      <c r="I323" s="7" t="str">
        <f>IF(F323&lt;&gt;"",_xlfn.IFNA(VLOOKUP(A323&amp;"Semana "&amp;VALUE(RIGHT(F323,2)-1),T_Cruzada!$A$2:$F$1453,4,FALSE),""),"")</f>
        <v/>
      </c>
      <c r="J323" s="7" t="str">
        <f>IF(F323&lt;&gt;"",_xlfn.IFNA(VLOOKUP(A323&amp;F323,T_Cruzada!$A$2:$F$1453,4,FALSE),""),"")</f>
        <v/>
      </c>
      <c r="K323" s="7" t="str">
        <f>_xlfn.IFNA(VLOOKUP(A323&amp;F323,T_Cruzada!$A$2:$F$1453,5,FALSE),"")</f>
        <v/>
      </c>
      <c r="L323" s="7" t="str">
        <f>IF(F323&lt;&gt;"",_xlfn.IFNA(VLOOKUP(A323&amp;"Semana "&amp;VALUE(RIGHT(F323,2)+1),T_Cruzada!$A$2:$F$1453,4,FALSE),""),"")</f>
        <v/>
      </c>
      <c r="M323" t="str">
        <f>IF(F323&lt;&gt;"",_xlfn.IFNA(VLOOKUP(A323&amp;"Semana "&amp;VALUE(RIGHT(F323,2)+2),T_Cruzada!$A$2:$F$1453,4,FALSE),""),"")</f>
        <v/>
      </c>
      <c r="N323" t="str">
        <f>IF(F323&lt;&gt;"",_xlfn.IFNA(VLOOKUP(A323&amp;"Semana "&amp;VALUE(RIGHT(F323,2)+3),T_Cruzada!$A$2:$F$1453,4,FALSE),""),"")</f>
        <v/>
      </c>
    </row>
    <row r="324" spans="1:14" x14ac:dyDescent="0.25">
      <c r="A324" s="19">
        <v>20355</v>
      </c>
      <c r="B324" s="19" t="s">
        <v>84</v>
      </c>
      <c r="C324" s="19" t="s">
        <v>33</v>
      </c>
      <c r="D324" s="19" t="s">
        <v>114</v>
      </c>
      <c r="E324" s="20">
        <v>43910</v>
      </c>
      <c r="F324" s="7" t="str">
        <f>IF(E324&lt;&gt;"",IF(AND(E324&gt;=VLOOKUP(E324,Semanas!$A$1:$C$33,1),E324&lt;=VLOOKUP(E324,Semanas!$A$1:$C$33,2)),VLOOKUP(E324,Semanas!$A$1:$C$33,3),""),"")</f>
        <v>Semana 12</v>
      </c>
      <c r="G324" s="7" t="str">
        <f>IF(F324&lt;&gt;"",_xlfn.IFNA(VLOOKUP(A324&amp;"Semana "&amp;VALUE(RIGHT(F324,2)-3),T_Cruzada!$A$2:$F$1453,4,FALSE),""),"")</f>
        <v/>
      </c>
      <c r="H324" t="str">
        <f>IF(F324&lt;&gt;"",_xlfn.IFNA(VLOOKUP(A324&amp;"Semana "&amp;VALUE(RIGHT(F324,2)-2),T_Cruzada!$A$2:$F$1453,4,FALSE),""),"")</f>
        <v/>
      </c>
      <c r="I324" s="7" t="str">
        <f>IF(F324&lt;&gt;"",_xlfn.IFNA(VLOOKUP(A324&amp;"Semana "&amp;VALUE(RIGHT(F324,2)-1),T_Cruzada!$A$2:$F$1453,4,FALSE),""),"")</f>
        <v/>
      </c>
      <c r="J324" s="7" t="str">
        <f>IF(F324&lt;&gt;"",_xlfn.IFNA(VLOOKUP(A324&amp;F324,T_Cruzada!$A$2:$F$1453,4,FALSE),""),"")</f>
        <v/>
      </c>
      <c r="K324" s="7" t="str">
        <f>_xlfn.IFNA(VLOOKUP(A324&amp;F324,T_Cruzada!$A$2:$F$1453,5,FALSE),"")</f>
        <v/>
      </c>
      <c r="L324" s="7" t="str">
        <f>IF(F324&lt;&gt;"",_xlfn.IFNA(VLOOKUP(A324&amp;"Semana "&amp;VALUE(RIGHT(F324,2)+1),T_Cruzada!$A$2:$F$1453,4,FALSE),""),"")</f>
        <v/>
      </c>
      <c r="M324" t="str">
        <f>IF(F324&lt;&gt;"",_xlfn.IFNA(VLOOKUP(A324&amp;"Semana "&amp;VALUE(RIGHT(F324,2)+2),T_Cruzada!$A$2:$F$1453,4,FALSE),""),"")</f>
        <v/>
      </c>
      <c r="N324" t="str">
        <f>IF(F324&lt;&gt;"",_xlfn.IFNA(VLOOKUP(A324&amp;"Semana "&amp;VALUE(RIGHT(F324,2)+3),T_Cruzada!$A$2:$F$1453,4,FALSE),""),"")</f>
        <v/>
      </c>
    </row>
    <row r="325" spans="1:14" x14ac:dyDescent="0.25">
      <c r="A325">
        <v>20355</v>
      </c>
      <c r="B325" t="s">
        <v>84</v>
      </c>
      <c r="C325" t="s">
        <v>34</v>
      </c>
      <c r="D325" t="s">
        <v>117</v>
      </c>
      <c r="E325" s="1"/>
      <c r="F325" s="7" t="str">
        <f>IF(E325&lt;&gt;"",IF(AND(E325&gt;=VLOOKUP(E325,Semanas!$A$1:$C$33,1),E325&lt;=VLOOKUP(E325,Semanas!$A$1:$C$33,2)),VLOOKUP(E325,Semanas!$A$1:$C$33,3),""),"")</f>
        <v/>
      </c>
      <c r="G325" s="7" t="str">
        <f>IF(F325&lt;&gt;"",_xlfn.IFNA(VLOOKUP(A325&amp;"Semana "&amp;VALUE(RIGHT(F325,2)-3),T_Cruzada!$A$2:$F$1453,4,FALSE),""),"")</f>
        <v/>
      </c>
      <c r="H325" t="str">
        <f>IF(F325&lt;&gt;"",_xlfn.IFNA(VLOOKUP(A325&amp;"Semana "&amp;VALUE(RIGHT(F325,2)-2),T_Cruzada!$A$2:$F$1453,4,FALSE),""),"")</f>
        <v/>
      </c>
      <c r="I325" s="7" t="str">
        <f>IF(F325&lt;&gt;"",_xlfn.IFNA(VLOOKUP(A325&amp;"Semana "&amp;VALUE(RIGHT(F325,2)-1),T_Cruzada!$A$2:$F$1453,4,FALSE),""),"")</f>
        <v/>
      </c>
      <c r="J325" s="7" t="str">
        <f>IF(F325&lt;&gt;"",_xlfn.IFNA(VLOOKUP(A325&amp;F325,T_Cruzada!$A$2:$F$1453,4,FALSE),""),"")</f>
        <v/>
      </c>
      <c r="K325" s="7" t="str">
        <f>_xlfn.IFNA(VLOOKUP(A325&amp;F325,T_Cruzada!$A$2:$F$1453,5,FALSE),"")</f>
        <v/>
      </c>
      <c r="L325" s="7" t="str">
        <f>IF(F325&lt;&gt;"",_xlfn.IFNA(VLOOKUP(A325&amp;"Semana "&amp;VALUE(RIGHT(F325,2)+1),T_Cruzada!$A$2:$F$1453,4,FALSE),""),"")</f>
        <v/>
      </c>
      <c r="M325" t="str">
        <f>IF(F325&lt;&gt;"",_xlfn.IFNA(VLOOKUP(A325&amp;"Semana "&amp;VALUE(RIGHT(F325,2)+2),T_Cruzada!$A$2:$F$1453,4,FALSE),""),"")</f>
        <v/>
      </c>
      <c r="N325" t="str">
        <f>IF(F325&lt;&gt;"",_xlfn.IFNA(VLOOKUP(A325&amp;"Semana "&amp;VALUE(RIGHT(F325,2)+3),T_Cruzada!$A$2:$F$1453,4,FALSE),""),"")</f>
        <v/>
      </c>
    </row>
    <row r="326" spans="1:14" x14ac:dyDescent="0.25">
      <c r="A326" s="19">
        <v>20355</v>
      </c>
      <c r="B326" s="19" t="s">
        <v>84</v>
      </c>
      <c r="C326" s="19" t="s">
        <v>118</v>
      </c>
      <c r="D326" s="19" t="s">
        <v>117</v>
      </c>
      <c r="E326" s="20"/>
      <c r="F326" s="7" t="str">
        <f>IF(E326&lt;&gt;"",IF(AND(E326&gt;=VLOOKUP(E326,Semanas!$A$1:$C$33,1),E326&lt;=VLOOKUP(E326,Semanas!$A$1:$C$33,2)),VLOOKUP(E326,Semanas!$A$1:$C$33,3),""),"")</f>
        <v/>
      </c>
      <c r="G326" s="7" t="str">
        <f>IF(F326&lt;&gt;"",_xlfn.IFNA(VLOOKUP(A326&amp;"Semana "&amp;VALUE(RIGHT(F326,2)-3),T_Cruzada!$A$2:$F$1453,4,FALSE),""),"")</f>
        <v/>
      </c>
      <c r="H326" t="str">
        <f>IF(F326&lt;&gt;"",_xlfn.IFNA(VLOOKUP(A326&amp;"Semana "&amp;VALUE(RIGHT(F326,2)-2),T_Cruzada!$A$2:$F$1453,4,FALSE),""),"")</f>
        <v/>
      </c>
      <c r="I326" s="7" t="str">
        <f>IF(F326&lt;&gt;"",_xlfn.IFNA(VLOOKUP(A326&amp;"Semana "&amp;VALUE(RIGHT(F326,2)-1),T_Cruzada!$A$2:$F$1453,4,FALSE),""),"")</f>
        <v/>
      </c>
      <c r="J326" s="7" t="str">
        <f>IF(F326&lt;&gt;"",_xlfn.IFNA(VLOOKUP(A326&amp;F326,T_Cruzada!$A$2:$F$1453,4,FALSE),""),"")</f>
        <v/>
      </c>
      <c r="K326" s="7" t="str">
        <f>_xlfn.IFNA(VLOOKUP(A326&amp;F326,T_Cruzada!$A$2:$F$1453,5,FALSE),"")</f>
        <v/>
      </c>
      <c r="L326" s="7" t="str">
        <f>IF(F326&lt;&gt;"",_xlfn.IFNA(VLOOKUP(A326&amp;"Semana "&amp;VALUE(RIGHT(F326,2)+1),T_Cruzada!$A$2:$F$1453,4,FALSE),""),"")</f>
        <v/>
      </c>
      <c r="M326" t="str">
        <f>IF(F326&lt;&gt;"",_xlfn.IFNA(VLOOKUP(A326&amp;"Semana "&amp;VALUE(RIGHT(F326,2)+2),T_Cruzada!$A$2:$F$1453,4,FALSE),""),"")</f>
        <v/>
      </c>
      <c r="N326" t="str">
        <f>IF(F326&lt;&gt;"",_xlfn.IFNA(VLOOKUP(A326&amp;"Semana "&amp;VALUE(RIGHT(F326,2)+3),T_Cruzada!$A$2:$F$1453,4,FALSE),""),"")</f>
        <v/>
      </c>
    </row>
    <row r="327" spans="1:14" x14ac:dyDescent="0.25">
      <c r="A327">
        <v>20355</v>
      </c>
      <c r="B327" t="s">
        <v>84</v>
      </c>
      <c r="C327" t="s">
        <v>119</v>
      </c>
      <c r="D327" t="s">
        <v>117</v>
      </c>
      <c r="E327" s="1"/>
      <c r="F327" s="7" t="str">
        <f>IF(E327&lt;&gt;"",IF(AND(E327&gt;=VLOOKUP(E327,Semanas!$A$1:$C$33,1),E327&lt;=VLOOKUP(E327,Semanas!$A$1:$C$33,2)),VLOOKUP(E327,Semanas!$A$1:$C$33,3),""),"")</f>
        <v/>
      </c>
      <c r="G327" s="7" t="str">
        <f>IF(F327&lt;&gt;"",_xlfn.IFNA(VLOOKUP(A327&amp;"Semana "&amp;VALUE(RIGHT(F327,2)-3),T_Cruzada!$A$2:$F$1453,4,FALSE),""),"")</f>
        <v/>
      </c>
      <c r="H327" t="str">
        <f>IF(F327&lt;&gt;"",_xlfn.IFNA(VLOOKUP(A327&amp;"Semana "&amp;VALUE(RIGHT(F327,2)-2),T_Cruzada!$A$2:$F$1453,4,FALSE),""),"")</f>
        <v/>
      </c>
      <c r="I327" s="7" t="str">
        <f>IF(F327&lt;&gt;"",_xlfn.IFNA(VLOOKUP(A327&amp;"Semana "&amp;VALUE(RIGHT(F327,2)-1),T_Cruzada!$A$2:$F$1453,4,FALSE),""),"")</f>
        <v/>
      </c>
      <c r="J327" s="7" t="str">
        <f>IF(F327&lt;&gt;"",_xlfn.IFNA(VLOOKUP(A327&amp;F327,T_Cruzada!$A$2:$F$1453,4,FALSE),""),"")</f>
        <v/>
      </c>
      <c r="K327" s="7" t="str">
        <f>_xlfn.IFNA(VLOOKUP(A327&amp;F327,T_Cruzada!$A$2:$F$1453,5,FALSE),"")</f>
        <v/>
      </c>
      <c r="L327" s="7" t="str">
        <f>IF(F327&lt;&gt;"",_xlfn.IFNA(VLOOKUP(A327&amp;"Semana "&amp;VALUE(RIGHT(F327,2)+1),T_Cruzada!$A$2:$F$1453,4,FALSE),""),"")</f>
        <v/>
      </c>
      <c r="M327" t="str">
        <f>IF(F327&lt;&gt;"",_xlfn.IFNA(VLOOKUP(A327&amp;"Semana "&amp;VALUE(RIGHT(F327,2)+2),T_Cruzada!$A$2:$F$1453,4,FALSE),""),"")</f>
        <v/>
      </c>
      <c r="N327" t="str">
        <f>IF(F327&lt;&gt;"",_xlfn.IFNA(VLOOKUP(A327&amp;"Semana "&amp;VALUE(RIGHT(F327,2)+3),T_Cruzada!$A$2:$F$1453,4,FALSE),""),"")</f>
        <v/>
      </c>
    </row>
    <row r="328" spans="1:14" x14ac:dyDescent="0.25">
      <c r="A328" s="19">
        <v>20355</v>
      </c>
      <c r="B328" s="19" t="s">
        <v>84</v>
      </c>
      <c r="C328" s="19" t="s">
        <v>120</v>
      </c>
      <c r="D328" s="19" t="s">
        <v>117</v>
      </c>
      <c r="E328" s="20"/>
      <c r="F328" s="7" t="str">
        <f>IF(E328&lt;&gt;"",IF(AND(E328&gt;=VLOOKUP(E328,Semanas!$A$1:$C$33,1),E328&lt;=VLOOKUP(E328,Semanas!$A$1:$C$33,2)),VLOOKUP(E328,Semanas!$A$1:$C$33,3),""),"")</f>
        <v/>
      </c>
      <c r="G328" s="7" t="str">
        <f>IF(F328&lt;&gt;"",_xlfn.IFNA(VLOOKUP(A328&amp;"Semana "&amp;VALUE(RIGHT(F328,2)-3),T_Cruzada!$A$2:$F$1453,4,FALSE),""),"")</f>
        <v/>
      </c>
      <c r="H328" t="str">
        <f>IF(F328&lt;&gt;"",_xlfn.IFNA(VLOOKUP(A328&amp;"Semana "&amp;VALUE(RIGHT(F328,2)-2),T_Cruzada!$A$2:$F$1453,4,FALSE),""),"")</f>
        <v/>
      </c>
      <c r="I328" s="7" t="str">
        <f>IF(F328&lt;&gt;"",_xlfn.IFNA(VLOOKUP(A328&amp;"Semana "&amp;VALUE(RIGHT(F328,2)-1),T_Cruzada!$A$2:$F$1453,4,FALSE),""),"")</f>
        <v/>
      </c>
      <c r="J328" s="7" t="str">
        <f>IF(F328&lt;&gt;"",_xlfn.IFNA(VLOOKUP(A328&amp;F328,T_Cruzada!$A$2:$F$1453,4,FALSE),""),"")</f>
        <v/>
      </c>
      <c r="K328" s="7" t="str">
        <f>_xlfn.IFNA(VLOOKUP(A328&amp;F328,T_Cruzada!$A$2:$F$1453,5,FALSE),"")</f>
        <v/>
      </c>
      <c r="L328" s="7" t="str">
        <f>IF(F328&lt;&gt;"",_xlfn.IFNA(VLOOKUP(A328&amp;"Semana "&amp;VALUE(RIGHT(F328,2)+1),T_Cruzada!$A$2:$F$1453,4,FALSE),""),"")</f>
        <v/>
      </c>
      <c r="M328" t="str">
        <f>IF(F328&lt;&gt;"",_xlfn.IFNA(VLOOKUP(A328&amp;"Semana "&amp;VALUE(RIGHT(F328,2)+2),T_Cruzada!$A$2:$F$1453,4,FALSE),""),"")</f>
        <v/>
      </c>
      <c r="N328" t="str">
        <f>IF(F328&lt;&gt;"",_xlfn.IFNA(VLOOKUP(A328&amp;"Semana "&amp;VALUE(RIGHT(F328,2)+3),T_Cruzada!$A$2:$F$1453,4,FALSE),""),"")</f>
        <v/>
      </c>
    </row>
    <row r="329" spans="1:14" x14ac:dyDescent="0.25">
      <c r="A329">
        <v>20355</v>
      </c>
      <c r="B329" t="s">
        <v>84</v>
      </c>
      <c r="C329" t="s">
        <v>191</v>
      </c>
      <c r="D329" t="s">
        <v>117</v>
      </c>
      <c r="E329" s="1"/>
      <c r="F329" s="7" t="str">
        <f>IF(E329&lt;&gt;"",IF(AND(E329&gt;=VLOOKUP(E329,Semanas!$A$1:$C$33,1),E329&lt;=VLOOKUP(E329,Semanas!$A$1:$C$33,2)),VLOOKUP(E329,Semanas!$A$1:$C$33,3),""),"")</f>
        <v/>
      </c>
      <c r="G329" s="7" t="str">
        <f>IF(F329&lt;&gt;"",_xlfn.IFNA(VLOOKUP(A329&amp;"Semana "&amp;VALUE(RIGHT(F329,2)-3),T_Cruzada!$A$2:$F$1453,4,FALSE),""),"")</f>
        <v/>
      </c>
      <c r="H329" t="str">
        <f>IF(F329&lt;&gt;"",_xlfn.IFNA(VLOOKUP(A329&amp;"Semana "&amp;VALUE(RIGHT(F329,2)-2),T_Cruzada!$A$2:$F$1453,4,FALSE),""),"")</f>
        <v/>
      </c>
      <c r="I329" s="7" t="str">
        <f>IF(F329&lt;&gt;"",_xlfn.IFNA(VLOOKUP(A329&amp;"Semana "&amp;VALUE(RIGHT(F329,2)-1),T_Cruzada!$A$2:$F$1453,4,FALSE),""),"")</f>
        <v/>
      </c>
      <c r="J329" s="7" t="str">
        <f>IF(F329&lt;&gt;"",_xlfn.IFNA(VLOOKUP(A329&amp;F329,T_Cruzada!$A$2:$F$1453,4,FALSE),""),"")</f>
        <v/>
      </c>
      <c r="K329" s="7" t="str">
        <f>_xlfn.IFNA(VLOOKUP(A329&amp;F329,T_Cruzada!$A$2:$F$1453,5,FALSE),"")</f>
        <v/>
      </c>
      <c r="L329" s="7" t="str">
        <f>IF(F329&lt;&gt;"",_xlfn.IFNA(VLOOKUP(A329&amp;"Semana "&amp;VALUE(RIGHT(F329,2)+1),T_Cruzada!$A$2:$F$1453,4,FALSE),""),"")</f>
        <v/>
      </c>
      <c r="M329" t="str">
        <f>IF(F329&lt;&gt;"",_xlfn.IFNA(VLOOKUP(A329&amp;"Semana "&amp;VALUE(RIGHT(F329,2)+2),T_Cruzada!$A$2:$F$1453,4,FALSE),""),"")</f>
        <v/>
      </c>
      <c r="N329" t="str">
        <f>IF(F329&lt;&gt;"",_xlfn.IFNA(VLOOKUP(A329&amp;"Semana "&amp;VALUE(RIGHT(F329,2)+3),T_Cruzada!$A$2:$F$1453,4,FALSE),""),"")</f>
        <v/>
      </c>
    </row>
    <row r="330" spans="1:14" x14ac:dyDescent="0.25">
      <c r="A330" s="19">
        <v>20355</v>
      </c>
      <c r="B330" s="19" t="s">
        <v>84</v>
      </c>
      <c r="C330" s="19" t="s">
        <v>122</v>
      </c>
      <c r="D330" s="19" t="s">
        <v>116</v>
      </c>
      <c r="E330" s="20"/>
      <c r="F330" s="7" t="str">
        <f>IF(E330&lt;&gt;"",IF(AND(E330&gt;=VLOOKUP(E330,Semanas!$A$1:$C$33,1),E330&lt;=VLOOKUP(E330,Semanas!$A$1:$C$33,2)),VLOOKUP(E330,Semanas!$A$1:$C$33,3),""),"")</f>
        <v/>
      </c>
      <c r="G330" s="7" t="str">
        <f>IF(F330&lt;&gt;"",_xlfn.IFNA(VLOOKUP(A330&amp;"Semana "&amp;VALUE(RIGHT(F330,2)-3),T_Cruzada!$A$2:$F$1453,4,FALSE),""),"")</f>
        <v/>
      </c>
      <c r="H330" t="str">
        <f>IF(F330&lt;&gt;"",_xlfn.IFNA(VLOOKUP(A330&amp;"Semana "&amp;VALUE(RIGHT(F330,2)-2),T_Cruzada!$A$2:$F$1453,4,FALSE),""),"")</f>
        <v/>
      </c>
      <c r="I330" s="7" t="str">
        <f>IF(F330&lt;&gt;"",_xlfn.IFNA(VLOOKUP(A330&amp;"Semana "&amp;VALUE(RIGHT(F330,2)-1),T_Cruzada!$A$2:$F$1453,4,FALSE),""),"")</f>
        <v/>
      </c>
      <c r="J330" s="7" t="str">
        <f>IF(F330&lt;&gt;"",_xlfn.IFNA(VLOOKUP(A330&amp;F330,T_Cruzada!$A$2:$F$1453,4,FALSE),""),"")</f>
        <v/>
      </c>
      <c r="K330" s="7" t="str">
        <f>_xlfn.IFNA(VLOOKUP(A330&amp;F330,T_Cruzada!$A$2:$F$1453,5,FALSE),"")</f>
        <v/>
      </c>
      <c r="L330" s="7" t="str">
        <f>IF(F330&lt;&gt;"",_xlfn.IFNA(VLOOKUP(A330&amp;"Semana "&amp;VALUE(RIGHT(F330,2)+1),T_Cruzada!$A$2:$F$1453,4,FALSE),""),"")</f>
        <v/>
      </c>
      <c r="M330" t="str">
        <f>IF(F330&lt;&gt;"",_xlfn.IFNA(VLOOKUP(A330&amp;"Semana "&amp;VALUE(RIGHT(F330,2)+2),T_Cruzada!$A$2:$F$1453,4,FALSE),""),"")</f>
        <v/>
      </c>
      <c r="N330" t="str">
        <f>IF(F330&lt;&gt;"",_xlfn.IFNA(VLOOKUP(A330&amp;"Semana "&amp;VALUE(RIGHT(F330,2)+3),T_Cruzada!$A$2:$F$1453,4,FALSE),""),"")</f>
        <v/>
      </c>
    </row>
    <row r="331" spans="1:14" x14ac:dyDescent="0.25">
      <c r="A331">
        <v>20355</v>
      </c>
      <c r="B331" t="s">
        <v>84</v>
      </c>
      <c r="C331" t="s">
        <v>123</v>
      </c>
      <c r="D331" t="s">
        <v>116</v>
      </c>
      <c r="E331" s="1"/>
      <c r="F331" s="7" t="str">
        <f>IF(E331&lt;&gt;"",IF(AND(E331&gt;=VLOOKUP(E331,Semanas!$A$1:$C$33,1),E331&lt;=VLOOKUP(E331,Semanas!$A$1:$C$33,2)),VLOOKUP(E331,Semanas!$A$1:$C$33,3),""),"")</f>
        <v/>
      </c>
      <c r="G331" s="7" t="str">
        <f>IF(F331&lt;&gt;"",_xlfn.IFNA(VLOOKUP(A331&amp;"Semana "&amp;VALUE(RIGHT(F331,2)-3),T_Cruzada!$A$2:$F$1453,4,FALSE),""),"")</f>
        <v/>
      </c>
      <c r="H331" t="str">
        <f>IF(F331&lt;&gt;"",_xlfn.IFNA(VLOOKUP(A331&amp;"Semana "&amp;VALUE(RIGHT(F331,2)-2),T_Cruzada!$A$2:$F$1453,4,FALSE),""),"")</f>
        <v/>
      </c>
      <c r="I331" s="7" t="str">
        <f>IF(F331&lt;&gt;"",_xlfn.IFNA(VLOOKUP(A331&amp;"Semana "&amp;VALUE(RIGHT(F331,2)-1),T_Cruzada!$A$2:$F$1453,4,FALSE),""),"")</f>
        <v/>
      </c>
      <c r="J331" s="7" t="str">
        <f>IF(F331&lt;&gt;"",_xlfn.IFNA(VLOOKUP(A331&amp;F331,T_Cruzada!$A$2:$F$1453,4,FALSE),""),"")</f>
        <v/>
      </c>
      <c r="K331" s="7" t="str">
        <f>_xlfn.IFNA(VLOOKUP(A331&amp;F331,T_Cruzada!$A$2:$F$1453,5,FALSE),"")</f>
        <v/>
      </c>
      <c r="L331" s="7" t="str">
        <f>IF(F331&lt;&gt;"",_xlfn.IFNA(VLOOKUP(A331&amp;"Semana "&amp;VALUE(RIGHT(F331,2)+1),T_Cruzada!$A$2:$F$1453,4,FALSE),""),"")</f>
        <v/>
      </c>
      <c r="M331" t="str">
        <f>IF(F331&lt;&gt;"",_xlfn.IFNA(VLOOKUP(A331&amp;"Semana "&amp;VALUE(RIGHT(F331,2)+2),T_Cruzada!$A$2:$F$1453,4,FALSE),""),"")</f>
        <v/>
      </c>
      <c r="N331" t="str">
        <f>IF(F331&lt;&gt;"",_xlfn.IFNA(VLOOKUP(A331&amp;"Semana "&amp;VALUE(RIGHT(F331,2)+3),T_Cruzada!$A$2:$F$1453,4,FALSE),""),"")</f>
        <v/>
      </c>
    </row>
    <row r="332" spans="1:14" x14ac:dyDescent="0.25">
      <c r="A332">
        <v>20374</v>
      </c>
      <c r="B332" t="s">
        <v>85</v>
      </c>
      <c r="C332" t="s">
        <v>30</v>
      </c>
      <c r="D332" t="s">
        <v>114</v>
      </c>
      <c r="E332" s="1">
        <v>43913</v>
      </c>
      <c r="F332" s="7" t="str">
        <f>IF(E332&lt;&gt;"",IF(AND(E332&gt;=VLOOKUP(E332,Semanas!$A$1:$C$33,1),E332&lt;=VLOOKUP(E332,Semanas!$A$1:$C$33,2)),VLOOKUP(E332,Semanas!$A$1:$C$33,3),""),"")</f>
        <v>Semana 13</v>
      </c>
      <c r="G332" s="7">
        <f>IF(F332&lt;&gt;"",_xlfn.IFNA(VLOOKUP(A332&amp;"Semana "&amp;VALUE(RIGHT(F332,2)-3),T_Cruzada!$A$2:$F$1453,4,FALSE),""),"")</f>
        <v>0</v>
      </c>
      <c r="H332">
        <f>IF(F332&lt;&gt;"",_xlfn.IFNA(VLOOKUP(A332&amp;"Semana "&amp;VALUE(RIGHT(F332,2)-2),T_Cruzada!$A$2:$F$1453,4,FALSE),""),"")</f>
        <v>0</v>
      </c>
      <c r="I332" s="7">
        <f>IF(F332&lt;&gt;"",_xlfn.IFNA(VLOOKUP(A332&amp;"Semana "&amp;VALUE(RIGHT(F332,2)-1),T_Cruzada!$A$2:$F$1453,4,FALSE),""),"")</f>
        <v>0</v>
      </c>
      <c r="J332" s="7">
        <f>IF(F332&lt;&gt;"",_xlfn.IFNA(VLOOKUP(A332&amp;F332,T_Cruzada!$A$2:$F$1453,4,FALSE),""),"")</f>
        <v>0</v>
      </c>
      <c r="K332" s="7">
        <f>_xlfn.IFNA(VLOOKUP(A332&amp;F332,T_Cruzada!$A$2:$F$1453,5,FALSE),"")</f>
        <v>0</v>
      </c>
      <c r="L332" s="7">
        <f>IF(F332&lt;&gt;"",_xlfn.IFNA(VLOOKUP(A332&amp;"Semana "&amp;VALUE(RIGHT(F332,2)+1),T_Cruzada!$A$2:$F$1453,4,FALSE),""),"")</f>
        <v>0</v>
      </c>
      <c r="M332">
        <f>IF(F332&lt;&gt;"",_xlfn.IFNA(VLOOKUP(A332&amp;"Semana "&amp;VALUE(RIGHT(F332,2)+2),T_Cruzada!$A$2:$F$1453,4,FALSE),""),"")</f>
        <v>0</v>
      </c>
      <c r="N332">
        <f>IF(F332&lt;&gt;"",_xlfn.IFNA(VLOOKUP(A332&amp;"Semana "&amp;VALUE(RIGHT(F332,2)+3),T_Cruzada!$A$2:$F$1453,4,FALSE),""),"")</f>
        <v>0</v>
      </c>
    </row>
    <row r="333" spans="1:14" x14ac:dyDescent="0.25">
      <c r="A333" s="19">
        <v>20374</v>
      </c>
      <c r="B333" s="19" t="s">
        <v>85</v>
      </c>
      <c r="C333" s="19" t="s">
        <v>31</v>
      </c>
      <c r="D333" s="19" t="s">
        <v>114</v>
      </c>
      <c r="E333" s="20">
        <v>43913</v>
      </c>
      <c r="F333" s="7" t="str">
        <f>IF(E333&lt;&gt;"",IF(AND(E333&gt;=VLOOKUP(E333,Semanas!$A$1:$C$33,1),E333&lt;=VLOOKUP(E333,Semanas!$A$1:$C$33,2)),VLOOKUP(E333,Semanas!$A$1:$C$33,3),""),"")</f>
        <v>Semana 13</v>
      </c>
      <c r="G333" s="7">
        <f>IF(F333&lt;&gt;"",_xlfn.IFNA(VLOOKUP(A333&amp;"Semana "&amp;VALUE(RIGHT(F333,2)-3),T_Cruzada!$A$2:$F$1453,4,FALSE),""),"")</f>
        <v>0</v>
      </c>
      <c r="H333">
        <f>IF(F333&lt;&gt;"",_xlfn.IFNA(VLOOKUP(A333&amp;"Semana "&amp;VALUE(RIGHT(F333,2)-2),T_Cruzada!$A$2:$F$1453,4,FALSE),""),"")</f>
        <v>0</v>
      </c>
      <c r="I333" s="7">
        <f>IF(F333&lt;&gt;"",_xlfn.IFNA(VLOOKUP(A333&amp;"Semana "&amp;VALUE(RIGHT(F333,2)-1),T_Cruzada!$A$2:$F$1453,4,FALSE),""),"")</f>
        <v>0</v>
      </c>
      <c r="J333" s="7">
        <f>IF(F333&lt;&gt;"",_xlfn.IFNA(VLOOKUP(A333&amp;F333,T_Cruzada!$A$2:$F$1453,4,FALSE),""),"")</f>
        <v>0</v>
      </c>
      <c r="K333" s="7">
        <f>_xlfn.IFNA(VLOOKUP(A333&amp;F333,T_Cruzada!$A$2:$F$1453,5,FALSE),"")</f>
        <v>0</v>
      </c>
      <c r="L333" s="7">
        <f>IF(F333&lt;&gt;"",_xlfn.IFNA(VLOOKUP(A333&amp;"Semana "&amp;VALUE(RIGHT(F333,2)+1),T_Cruzada!$A$2:$F$1453,4,FALSE),""),"")</f>
        <v>0</v>
      </c>
      <c r="M333">
        <f>IF(F333&lt;&gt;"",_xlfn.IFNA(VLOOKUP(A333&amp;"Semana "&amp;VALUE(RIGHT(F333,2)+2),T_Cruzada!$A$2:$F$1453,4,FALSE),""),"")</f>
        <v>0</v>
      </c>
      <c r="N333">
        <f>IF(F333&lt;&gt;"",_xlfn.IFNA(VLOOKUP(A333&amp;"Semana "&amp;VALUE(RIGHT(F333,2)+3),T_Cruzada!$A$2:$F$1453,4,FALSE),""),"")</f>
        <v>0</v>
      </c>
    </row>
    <row r="334" spans="1:14" x14ac:dyDescent="0.25">
      <c r="A334">
        <v>20374</v>
      </c>
      <c r="B334" t="s">
        <v>85</v>
      </c>
      <c r="C334" t="s">
        <v>115</v>
      </c>
      <c r="D334" t="s">
        <v>114</v>
      </c>
      <c r="E334" s="1">
        <v>43913</v>
      </c>
      <c r="F334" s="7" t="str">
        <f>IF(E334&lt;&gt;"",IF(AND(E334&gt;=VLOOKUP(E334,Semanas!$A$1:$C$33,1),E334&lt;=VLOOKUP(E334,Semanas!$A$1:$C$33,2)),VLOOKUP(E334,Semanas!$A$1:$C$33,3),""),"")</f>
        <v>Semana 13</v>
      </c>
      <c r="G334" s="7">
        <f>IF(F334&lt;&gt;"",_xlfn.IFNA(VLOOKUP(A334&amp;"Semana "&amp;VALUE(RIGHT(F334,2)-3),T_Cruzada!$A$2:$F$1453,4,FALSE),""),"")</f>
        <v>0</v>
      </c>
      <c r="H334">
        <f>IF(F334&lt;&gt;"",_xlfn.IFNA(VLOOKUP(A334&amp;"Semana "&amp;VALUE(RIGHT(F334,2)-2),T_Cruzada!$A$2:$F$1453,4,FALSE),""),"")</f>
        <v>0</v>
      </c>
      <c r="I334" s="7">
        <f>IF(F334&lt;&gt;"",_xlfn.IFNA(VLOOKUP(A334&amp;"Semana "&amp;VALUE(RIGHT(F334,2)-1),T_Cruzada!$A$2:$F$1453,4,FALSE),""),"")</f>
        <v>0</v>
      </c>
      <c r="J334" s="7">
        <f>IF(F334&lt;&gt;"",_xlfn.IFNA(VLOOKUP(A334&amp;F334,T_Cruzada!$A$2:$F$1453,4,FALSE),""),"")</f>
        <v>0</v>
      </c>
      <c r="K334" s="7">
        <f>_xlfn.IFNA(VLOOKUP(A334&amp;F334,T_Cruzada!$A$2:$F$1453,5,FALSE),"")</f>
        <v>0</v>
      </c>
      <c r="L334" s="7">
        <f>IF(F334&lt;&gt;"",_xlfn.IFNA(VLOOKUP(A334&amp;"Semana "&amp;VALUE(RIGHT(F334,2)+1),T_Cruzada!$A$2:$F$1453,4,FALSE),""),"")</f>
        <v>0</v>
      </c>
      <c r="M334">
        <f>IF(F334&lt;&gt;"",_xlfn.IFNA(VLOOKUP(A334&amp;"Semana "&amp;VALUE(RIGHT(F334,2)+2),T_Cruzada!$A$2:$F$1453,4,FALSE),""),"")</f>
        <v>0</v>
      </c>
      <c r="N334">
        <f>IF(F334&lt;&gt;"",_xlfn.IFNA(VLOOKUP(A334&amp;"Semana "&amp;VALUE(RIGHT(F334,2)+3),T_Cruzada!$A$2:$F$1453,4,FALSE),""),"")</f>
        <v>0</v>
      </c>
    </row>
    <row r="335" spans="1:14" x14ac:dyDescent="0.25">
      <c r="A335" s="19">
        <v>20374</v>
      </c>
      <c r="B335" s="19" t="s">
        <v>85</v>
      </c>
      <c r="C335" s="19" t="s">
        <v>33</v>
      </c>
      <c r="D335" s="19" t="s">
        <v>114</v>
      </c>
      <c r="E335" s="20">
        <v>43910</v>
      </c>
      <c r="F335" s="7" t="str">
        <f>IF(E335&lt;&gt;"",IF(AND(E335&gt;=VLOOKUP(E335,Semanas!$A$1:$C$33,1),E335&lt;=VLOOKUP(E335,Semanas!$A$1:$C$33,2)),VLOOKUP(E335,Semanas!$A$1:$C$33,3),""),"")</f>
        <v>Semana 12</v>
      </c>
      <c r="G335" s="7">
        <f>IF(F335&lt;&gt;"",_xlfn.IFNA(VLOOKUP(A335&amp;"Semana "&amp;VALUE(RIGHT(F335,2)-3),T_Cruzada!$A$2:$F$1453,4,FALSE),""),"")</f>
        <v>0</v>
      </c>
      <c r="H335">
        <f>IF(F335&lt;&gt;"",_xlfn.IFNA(VLOOKUP(A335&amp;"Semana "&amp;VALUE(RIGHT(F335,2)-2),T_Cruzada!$A$2:$F$1453,4,FALSE),""),"")</f>
        <v>0</v>
      </c>
      <c r="I335" s="7">
        <f>IF(F335&lt;&gt;"",_xlfn.IFNA(VLOOKUP(A335&amp;"Semana "&amp;VALUE(RIGHT(F335,2)-1),T_Cruzada!$A$2:$F$1453,4,FALSE),""),"")</f>
        <v>0</v>
      </c>
      <c r="J335" s="7">
        <f>IF(F335&lt;&gt;"",_xlfn.IFNA(VLOOKUP(A335&amp;F335,T_Cruzada!$A$2:$F$1453,4,FALSE),""),"")</f>
        <v>0</v>
      </c>
      <c r="K335" s="7">
        <f>_xlfn.IFNA(VLOOKUP(A335&amp;F335,T_Cruzada!$A$2:$F$1453,5,FALSE),"")</f>
        <v>0</v>
      </c>
      <c r="L335" s="7">
        <f>IF(F335&lt;&gt;"",_xlfn.IFNA(VLOOKUP(A335&amp;"Semana "&amp;VALUE(RIGHT(F335,2)+1),T_Cruzada!$A$2:$F$1453,4,FALSE),""),"")</f>
        <v>0</v>
      </c>
      <c r="M335">
        <f>IF(F335&lt;&gt;"",_xlfn.IFNA(VLOOKUP(A335&amp;"Semana "&amp;VALUE(RIGHT(F335,2)+2),T_Cruzada!$A$2:$F$1453,4,FALSE),""),"")</f>
        <v>0</v>
      </c>
      <c r="N335">
        <f>IF(F335&lt;&gt;"",_xlfn.IFNA(VLOOKUP(A335&amp;"Semana "&amp;VALUE(RIGHT(F335,2)+3),T_Cruzada!$A$2:$F$1453,4,FALSE),""),"")</f>
        <v>0</v>
      </c>
    </row>
    <row r="336" spans="1:14" x14ac:dyDescent="0.25">
      <c r="A336">
        <v>20374</v>
      </c>
      <c r="B336" t="s">
        <v>85</v>
      </c>
      <c r="C336" t="s">
        <v>34</v>
      </c>
      <c r="D336" t="s">
        <v>114</v>
      </c>
      <c r="E336" s="1">
        <v>44029</v>
      </c>
      <c r="F336" s="7" t="str">
        <f>IF(E336&lt;&gt;"",IF(AND(E336&gt;=VLOOKUP(E336,Semanas!$A$1:$C$33,1),E336&lt;=VLOOKUP(E336,Semanas!$A$1:$C$33,2)),VLOOKUP(E336,Semanas!$A$1:$C$33,3),""),"")</f>
        <v>Semana 29</v>
      </c>
      <c r="G336" s="7">
        <f>IF(F336&lt;&gt;"",_xlfn.IFNA(VLOOKUP(A336&amp;"Semana "&amp;VALUE(RIGHT(F336,2)-3),T_Cruzada!$A$2:$F$1453,4,FALSE),""),"")</f>
        <v>0</v>
      </c>
      <c r="H336">
        <f>IF(F336&lt;&gt;"",_xlfn.IFNA(VLOOKUP(A336&amp;"Semana "&amp;VALUE(RIGHT(F336,2)-2),T_Cruzada!$A$2:$F$1453,4,FALSE),""),"")</f>
        <v>0</v>
      </c>
      <c r="I336" s="7">
        <f>IF(F336&lt;&gt;"",_xlfn.IFNA(VLOOKUP(A336&amp;"Semana "&amp;VALUE(RIGHT(F336,2)-1),T_Cruzada!$A$2:$F$1453,4,FALSE),""),"")</f>
        <v>0</v>
      </c>
      <c r="J336" s="7">
        <f>IF(F336&lt;&gt;"",_xlfn.IFNA(VLOOKUP(A336&amp;F336,T_Cruzada!$A$2:$F$1453,4,FALSE),""),"")</f>
        <v>1</v>
      </c>
      <c r="K336" s="7">
        <f>_xlfn.IFNA(VLOOKUP(A336&amp;F336,T_Cruzada!$A$2:$F$1453,5,FALSE),"")</f>
        <v>1</v>
      </c>
      <c r="L336" s="7">
        <f>IF(F336&lt;&gt;"",_xlfn.IFNA(VLOOKUP(A336&amp;"Semana "&amp;VALUE(RIGHT(F336,2)+1),T_Cruzada!$A$2:$F$1453,4,FALSE),""),"")</f>
        <v>1</v>
      </c>
      <c r="M336">
        <f>IF(F336&lt;&gt;"",_xlfn.IFNA(VLOOKUP(A336&amp;"Semana "&amp;VALUE(RIGHT(F336,2)+2),T_Cruzada!$A$2:$F$1453,4,FALSE),""),"")</f>
        <v>1</v>
      </c>
      <c r="N336">
        <f>IF(F336&lt;&gt;"",_xlfn.IFNA(VLOOKUP(A336&amp;"Semana "&amp;VALUE(RIGHT(F336,2)+3),T_Cruzada!$A$2:$F$1453,4,FALSE),""),"")</f>
        <v>1</v>
      </c>
    </row>
    <row r="337" spans="1:14" x14ac:dyDescent="0.25">
      <c r="A337" s="19">
        <v>20374</v>
      </c>
      <c r="B337" s="19" t="s">
        <v>85</v>
      </c>
      <c r="C337" s="19" t="s">
        <v>118</v>
      </c>
      <c r="D337" s="19" t="s">
        <v>114</v>
      </c>
      <c r="E337" s="20">
        <v>43953</v>
      </c>
      <c r="F337" s="7" t="str">
        <f>IF(E337&lt;&gt;"",IF(AND(E337&gt;=VLOOKUP(E337,Semanas!$A$1:$C$33,1),E337&lt;=VLOOKUP(E337,Semanas!$A$1:$C$33,2)),VLOOKUP(E337,Semanas!$A$1:$C$33,3),""),"")</f>
        <v>Semana 18</v>
      </c>
      <c r="G337" s="7">
        <f>IF(F337&lt;&gt;"",_xlfn.IFNA(VLOOKUP(A337&amp;"Semana "&amp;VALUE(RIGHT(F337,2)-3),T_Cruzada!$A$2:$F$1453,4,FALSE),""),"")</f>
        <v>0</v>
      </c>
      <c r="H337">
        <f>IF(F337&lt;&gt;"",_xlfn.IFNA(VLOOKUP(A337&amp;"Semana "&amp;VALUE(RIGHT(F337,2)-2),T_Cruzada!$A$2:$F$1453,4,FALSE),""),"")</f>
        <v>0</v>
      </c>
      <c r="I337" s="7">
        <f>IF(F337&lt;&gt;"",_xlfn.IFNA(VLOOKUP(A337&amp;"Semana "&amp;VALUE(RIGHT(F337,2)-1),T_Cruzada!$A$2:$F$1453,4,FALSE),""),"")</f>
        <v>0</v>
      </c>
      <c r="J337" s="7">
        <f>IF(F337&lt;&gt;"",_xlfn.IFNA(VLOOKUP(A337&amp;F337,T_Cruzada!$A$2:$F$1453,4,FALSE),""),"")</f>
        <v>0</v>
      </c>
      <c r="K337" s="7">
        <f>_xlfn.IFNA(VLOOKUP(A337&amp;F337,T_Cruzada!$A$2:$F$1453,5,FALSE),"")</f>
        <v>0</v>
      </c>
      <c r="L337" s="7">
        <f>IF(F337&lt;&gt;"",_xlfn.IFNA(VLOOKUP(A337&amp;"Semana "&amp;VALUE(RIGHT(F337,2)+1),T_Cruzada!$A$2:$F$1453,4,FALSE),""),"")</f>
        <v>0</v>
      </c>
      <c r="M337">
        <f>IF(F337&lt;&gt;"",_xlfn.IFNA(VLOOKUP(A337&amp;"Semana "&amp;VALUE(RIGHT(F337,2)+2),T_Cruzada!$A$2:$F$1453,4,FALSE),""),"")</f>
        <v>0</v>
      </c>
      <c r="N337">
        <f>IF(F337&lt;&gt;"",_xlfn.IFNA(VLOOKUP(A337&amp;"Semana "&amp;VALUE(RIGHT(F337,2)+3),T_Cruzada!$A$2:$F$1453,4,FALSE),""),"")</f>
        <v>0</v>
      </c>
    </row>
    <row r="338" spans="1:14" x14ac:dyDescent="0.25">
      <c r="A338">
        <v>20374</v>
      </c>
      <c r="B338" t="s">
        <v>85</v>
      </c>
      <c r="C338" t="s">
        <v>119</v>
      </c>
      <c r="D338" t="s">
        <v>116</v>
      </c>
      <c r="E338" s="1"/>
      <c r="F338" s="7" t="str">
        <f>IF(E338&lt;&gt;"",IF(AND(E338&gt;=VLOOKUP(E338,Semanas!$A$1:$C$33,1),E338&lt;=VLOOKUP(E338,Semanas!$A$1:$C$33,2)),VLOOKUP(E338,Semanas!$A$1:$C$33,3),""),"")</f>
        <v/>
      </c>
      <c r="G338" s="7" t="str">
        <f>IF(F338&lt;&gt;"",_xlfn.IFNA(VLOOKUP(A338&amp;"Semana "&amp;VALUE(RIGHT(F338,2)-3),T_Cruzada!$A$2:$F$1453,4,FALSE),""),"")</f>
        <v/>
      </c>
      <c r="H338" t="str">
        <f>IF(F338&lt;&gt;"",_xlfn.IFNA(VLOOKUP(A338&amp;"Semana "&amp;VALUE(RIGHT(F338,2)-2),T_Cruzada!$A$2:$F$1453,4,FALSE),""),"")</f>
        <v/>
      </c>
      <c r="I338" s="7" t="str">
        <f>IF(F338&lt;&gt;"",_xlfn.IFNA(VLOOKUP(A338&amp;"Semana "&amp;VALUE(RIGHT(F338,2)-1),T_Cruzada!$A$2:$F$1453,4,FALSE),""),"")</f>
        <v/>
      </c>
      <c r="J338" s="7" t="str">
        <f>IF(F338&lt;&gt;"",_xlfn.IFNA(VLOOKUP(A338&amp;F338,T_Cruzada!$A$2:$F$1453,4,FALSE),""),"")</f>
        <v/>
      </c>
      <c r="K338" s="7" t="str">
        <f>_xlfn.IFNA(VLOOKUP(A338&amp;F338,T_Cruzada!$A$2:$F$1453,5,FALSE),"")</f>
        <v/>
      </c>
      <c r="L338" s="7" t="str">
        <f>IF(F338&lt;&gt;"",_xlfn.IFNA(VLOOKUP(A338&amp;"Semana "&amp;VALUE(RIGHT(F338,2)+1),T_Cruzada!$A$2:$F$1453,4,FALSE),""),"")</f>
        <v/>
      </c>
      <c r="M338" t="str">
        <f>IF(F338&lt;&gt;"",_xlfn.IFNA(VLOOKUP(A338&amp;"Semana "&amp;VALUE(RIGHT(F338,2)+2),T_Cruzada!$A$2:$F$1453,4,FALSE),""),"")</f>
        <v/>
      </c>
      <c r="N338" t="str">
        <f>IF(F338&lt;&gt;"",_xlfn.IFNA(VLOOKUP(A338&amp;"Semana "&amp;VALUE(RIGHT(F338,2)+3),T_Cruzada!$A$2:$F$1453,4,FALSE),""),"")</f>
        <v/>
      </c>
    </row>
    <row r="339" spans="1:14" x14ac:dyDescent="0.25">
      <c r="A339" s="19">
        <v>20374</v>
      </c>
      <c r="B339" s="19" t="s">
        <v>85</v>
      </c>
      <c r="C339" s="19" t="s">
        <v>120</v>
      </c>
      <c r="D339" s="19" t="s">
        <v>114</v>
      </c>
      <c r="E339" s="20"/>
      <c r="F339" s="7" t="str">
        <f>IF(E339&lt;&gt;"",IF(AND(E339&gt;=VLOOKUP(E339,Semanas!$A$1:$C$33,1),E339&lt;=VLOOKUP(E339,Semanas!$A$1:$C$33,2)),VLOOKUP(E339,Semanas!$A$1:$C$33,3),""),"")</f>
        <v/>
      </c>
      <c r="G339" s="7" t="str">
        <f>IF(F339&lt;&gt;"",_xlfn.IFNA(VLOOKUP(A339&amp;"Semana "&amp;VALUE(RIGHT(F339,2)-3),T_Cruzada!$A$2:$F$1453,4,FALSE),""),"")</f>
        <v/>
      </c>
      <c r="H339" t="str">
        <f>IF(F339&lt;&gt;"",_xlfn.IFNA(VLOOKUP(A339&amp;"Semana "&amp;VALUE(RIGHT(F339,2)-2),T_Cruzada!$A$2:$F$1453,4,FALSE),""),"")</f>
        <v/>
      </c>
      <c r="I339" s="7" t="str">
        <f>IF(F339&lt;&gt;"",_xlfn.IFNA(VLOOKUP(A339&amp;"Semana "&amp;VALUE(RIGHT(F339,2)-1),T_Cruzada!$A$2:$F$1453,4,FALSE),""),"")</f>
        <v/>
      </c>
      <c r="J339" s="7" t="str">
        <f>IF(F339&lt;&gt;"",_xlfn.IFNA(VLOOKUP(A339&amp;F339,T_Cruzada!$A$2:$F$1453,4,FALSE),""),"")</f>
        <v/>
      </c>
      <c r="K339" s="7" t="str">
        <f>_xlfn.IFNA(VLOOKUP(A339&amp;F339,T_Cruzada!$A$2:$F$1453,5,FALSE),"")</f>
        <v/>
      </c>
      <c r="L339" s="7" t="str">
        <f>IF(F339&lt;&gt;"",_xlfn.IFNA(VLOOKUP(A339&amp;"Semana "&amp;VALUE(RIGHT(F339,2)+1),T_Cruzada!$A$2:$F$1453,4,FALSE),""),"")</f>
        <v/>
      </c>
      <c r="M339" t="str">
        <f>IF(F339&lt;&gt;"",_xlfn.IFNA(VLOOKUP(A339&amp;"Semana "&amp;VALUE(RIGHT(F339,2)+2),T_Cruzada!$A$2:$F$1453,4,FALSE),""),"")</f>
        <v/>
      </c>
      <c r="N339" t="str">
        <f>IF(F339&lt;&gt;"",_xlfn.IFNA(VLOOKUP(A339&amp;"Semana "&amp;VALUE(RIGHT(F339,2)+3),T_Cruzada!$A$2:$F$1453,4,FALSE),""),"")</f>
        <v/>
      </c>
    </row>
    <row r="340" spans="1:14" x14ac:dyDescent="0.25">
      <c r="A340">
        <v>20374</v>
      </c>
      <c r="B340" t="s">
        <v>85</v>
      </c>
      <c r="C340" t="s">
        <v>191</v>
      </c>
      <c r="D340" t="s">
        <v>114</v>
      </c>
      <c r="E340" s="1"/>
      <c r="F340" s="7" t="str">
        <f>IF(E340&lt;&gt;"",IF(AND(E340&gt;=VLOOKUP(E340,Semanas!$A$1:$C$33,1),E340&lt;=VLOOKUP(E340,Semanas!$A$1:$C$33,2)),VLOOKUP(E340,Semanas!$A$1:$C$33,3),""),"")</f>
        <v/>
      </c>
      <c r="G340" s="7" t="str">
        <f>IF(F340&lt;&gt;"",_xlfn.IFNA(VLOOKUP(A340&amp;"Semana "&amp;VALUE(RIGHT(F340,2)-3),T_Cruzada!$A$2:$F$1453,4,FALSE),""),"")</f>
        <v/>
      </c>
      <c r="H340" t="str">
        <f>IF(F340&lt;&gt;"",_xlfn.IFNA(VLOOKUP(A340&amp;"Semana "&amp;VALUE(RIGHT(F340,2)-2),T_Cruzada!$A$2:$F$1453,4,FALSE),""),"")</f>
        <v/>
      </c>
      <c r="I340" s="7" t="str">
        <f>IF(F340&lt;&gt;"",_xlfn.IFNA(VLOOKUP(A340&amp;"Semana "&amp;VALUE(RIGHT(F340,2)-1),T_Cruzada!$A$2:$F$1453,4,FALSE),""),"")</f>
        <v/>
      </c>
      <c r="J340" s="7" t="str">
        <f>IF(F340&lt;&gt;"",_xlfn.IFNA(VLOOKUP(A340&amp;F340,T_Cruzada!$A$2:$F$1453,4,FALSE),""),"")</f>
        <v/>
      </c>
      <c r="K340" s="7" t="str">
        <f>_xlfn.IFNA(VLOOKUP(A340&amp;F340,T_Cruzada!$A$2:$F$1453,5,FALSE),"")</f>
        <v/>
      </c>
      <c r="L340" s="7" t="str">
        <f>IF(F340&lt;&gt;"",_xlfn.IFNA(VLOOKUP(A340&amp;"Semana "&amp;VALUE(RIGHT(F340,2)+1),T_Cruzada!$A$2:$F$1453,4,FALSE),""),"")</f>
        <v/>
      </c>
      <c r="M340" t="str">
        <f>IF(F340&lt;&gt;"",_xlfn.IFNA(VLOOKUP(A340&amp;"Semana "&amp;VALUE(RIGHT(F340,2)+2),T_Cruzada!$A$2:$F$1453,4,FALSE),""),"")</f>
        <v/>
      </c>
      <c r="N340" t="str">
        <f>IF(F340&lt;&gt;"",_xlfn.IFNA(VLOOKUP(A340&amp;"Semana "&amp;VALUE(RIGHT(F340,2)+3),T_Cruzada!$A$2:$F$1453,4,FALSE),""),"")</f>
        <v/>
      </c>
    </row>
    <row r="341" spans="1:14" x14ac:dyDescent="0.25">
      <c r="A341" s="19">
        <v>20374</v>
      </c>
      <c r="B341" s="19" t="s">
        <v>85</v>
      </c>
      <c r="C341" s="19" t="s">
        <v>122</v>
      </c>
      <c r="D341" s="19" t="s">
        <v>116</v>
      </c>
      <c r="E341" s="20"/>
      <c r="F341" s="7" t="str">
        <f>IF(E341&lt;&gt;"",IF(AND(E341&gt;=VLOOKUP(E341,Semanas!$A$1:$C$33,1),E341&lt;=VLOOKUP(E341,Semanas!$A$1:$C$33,2)),VLOOKUP(E341,Semanas!$A$1:$C$33,3),""),"")</f>
        <v/>
      </c>
      <c r="G341" s="7" t="str">
        <f>IF(F341&lt;&gt;"",_xlfn.IFNA(VLOOKUP(A341&amp;"Semana "&amp;VALUE(RIGHT(F341,2)-3),T_Cruzada!$A$2:$F$1453,4,FALSE),""),"")</f>
        <v/>
      </c>
      <c r="H341" t="str">
        <f>IF(F341&lt;&gt;"",_xlfn.IFNA(VLOOKUP(A341&amp;"Semana "&amp;VALUE(RIGHT(F341,2)-2),T_Cruzada!$A$2:$F$1453,4,FALSE),""),"")</f>
        <v/>
      </c>
      <c r="I341" s="7" t="str">
        <f>IF(F341&lt;&gt;"",_xlfn.IFNA(VLOOKUP(A341&amp;"Semana "&amp;VALUE(RIGHT(F341,2)-1),T_Cruzada!$A$2:$F$1453,4,FALSE),""),"")</f>
        <v/>
      </c>
      <c r="J341" s="7" t="str">
        <f>IF(F341&lt;&gt;"",_xlfn.IFNA(VLOOKUP(A341&amp;F341,T_Cruzada!$A$2:$F$1453,4,FALSE),""),"")</f>
        <v/>
      </c>
      <c r="K341" s="7" t="str">
        <f>_xlfn.IFNA(VLOOKUP(A341&amp;F341,T_Cruzada!$A$2:$F$1453,5,FALSE),"")</f>
        <v/>
      </c>
      <c r="L341" s="7" t="str">
        <f>IF(F341&lt;&gt;"",_xlfn.IFNA(VLOOKUP(A341&amp;"Semana "&amp;VALUE(RIGHT(F341,2)+1),T_Cruzada!$A$2:$F$1453,4,FALSE),""),"")</f>
        <v/>
      </c>
      <c r="M341" t="str">
        <f>IF(F341&lt;&gt;"",_xlfn.IFNA(VLOOKUP(A341&amp;"Semana "&amp;VALUE(RIGHT(F341,2)+2),T_Cruzada!$A$2:$F$1453,4,FALSE),""),"")</f>
        <v/>
      </c>
      <c r="N341" t="str">
        <f>IF(F341&lt;&gt;"",_xlfn.IFNA(VLOOKUP(A341&amp;"Semana "&amp;VALUE(RIGHT(F341,2)+3),T_Cruzada!$A$2:$F$1453,4,FALSE),""),"")</f>
        <v/>
      </c>
    </row>
    <row r="342" spans="1:14" x14ac:dyDescent="0.25">
      <c r="A342">
        <v>20374</v>
      </c>
      <c r="B342" t="s">
        <v>85</v>
      </c>
      <c r="C342" t="s">
        <v>123</v>
      </c>
      <c r="D342" t="s">
        <v>116</v>
      </c>
      <c r="E342" s="1"/>
      <c r="F342" s="7" t="str">
        <f>IF(E342&lt;&gt;"",IF(AND(E342&gt;=VLOOKUP(E342,Semanas!$A$1:$C$33,1),E342&lt;=VLOOKUP(E342,Semanas!$A$1:$C$33,2)),VLOOKUP(E342,Semanas!$A$1:$C$33,3),""),"")</f>
        <v/>
      </c>
      <c r="G342" s="7" t="str">
        <f>IF(F342&lt;&gt;"",_xlfn.IFNA(VLOOKUP(A342&amp;"Semana "&amp;VALUE(RIGHT(F342,2)-3),T_Cruzada!$A$2:$F$1453,4,FALSE),""),"")</f>
        <v/>
      </c>
      <c r="H342" t="str">
        <f>IF(F342&lt;&gt;"",_xlfn.IFNA(VLOOKUP(A342&amp;"Semana "&amp;VALUE(RIGHT(F342,2)-2),T_Cruzada!$A$2:$F$1453,4,FALSE),""),"")</f>
        <v/>
      </c>
      <c r="I342" s="7" t="str">
        <f>IF(F342&lt;&gt;"",_xlfn.IFNA(VLOOKUP(A342&amp;"Semana "&amp;VALUE(RIGHT(F342,2)-1),T_Cruzada!$A$2:$F$1453,4,FALSE),""),"")</f>
        <v/>
      </c>
      <c r="J342" s="7" t="str">
        <f>IF(F342&lt;&gt;"",_xlfn.IFNA(VLOOKUP(A342&amp;F342,T_Cruzada!$A$2:$F$1453,4,FALSE),""),"")</f>
        <v/>
      </c>
      <c r="K342" s="7" t="str">
        <f>_xlfn.IFNA(VLOOKUP(A342&amp;F342,T_Cruzada!$A$2:$F$1453,5,FALSE),"")</f>
        <v/>
      </c>
      <c r="L342" s="7" t="str">
        <f>IF(F342&lt;&gt;"",_xlfn.IFNA(VLOOKUP(A342&amp;"Semana "&amp;VALUE(RIGHT(F342,2)+1),T_Cruzada!$A$2:$F$1453,4,FALSE),""),"")</f>
        <v/>
      </c>
      <c r="M342" t="str">
        <f>IF(F342&lt;&gt;"",_xlfn.IFNA(VLOOKUP(A342&amp;"Semana "&amp;VALUE(RIGHT(F342,2)+2),T_Cruzada!$A$2:$F$1453,4,FALSE),""),"")</f>
        <v/>
      </c>
      <c r="N342" t="str">
        <f>IF(F342&lt;&gt;"",_xlfn.IFNA(VLOOKUP(A342&amp;"Semana "&amp;VALUE(RIGHT(F342,2)+3),T_Cruzada!$A$2:$F$1453,4,FALSE),""),"")</f>
        <v/>
      </c>
    </row>
    <row r="343" spans="1:14" x14ac:dyDescent="0.25">
      <c r="A343">
        <v>20396</v>
      </c>
      <c r="B343" t="s">
        <v>88</v>
      </c>
      <c r="C343" t="s">
        <v>30</v>
      </c>
      <c r="D343" t="s">
        <v>114</v>
      </c>
      <c r="E343" s="1">
        <v>43913</v>
      </c>
      <c r="F343" s="7" t="str">
        <f>IF(E343&lt;&gt;"",IF(AND(E343&gt;=VLOOKUP(E343,Semanas!$A$1:$C$33,1),E343&lt;=VLOOKUP(E343,Semanas!$A$1:$C$33,2)),VLOOKUP(E343,Semanas!$A$1:$C$33,3),""),"")</f>
        <v>Semana 13</v>
      </c>
      <c r="G343" s="7" t="str">
        <f>IF(F343&lt;&gt;"",_xlfn.IFNA(VLOOKUP(A343&amp;"Semana "&amp;VALUE(RIGHT(F343,2)-3),T_Cruzada!$A$2:$F$1453,4,FALSE),""),"")</f>
        <v/>
      </c>
      <c r="H343" t="str">
        <f>IF(F343&lt;&gt;"",_xlfn.IFNA(VLOOKUP(A343&amp;"Semana "&amp;VALUE(RIGHT(F343,2)-2),T_Cruzada!$A$2:$F$1453,4,FALSE),""),"")</f>
        <v/>
      </c>
      <c r="I343" s="7" t="str">
        <f>IF(F343&lt;&gt;"",_xlfn.IFNA(VLOOKUP(A343&amp;"Semana "&amp;VALUE(RIGHT(F343,2)-1),T_Cruzada!$A$2:$F$1453,4,FALSE),""),"")</f>
        <v/>
      </c>
      <c r="J343" s="7" t="str">
        <f>IF(F343&lt;&gt;"",_xlfn.IFNA(VLOOKUP(A343&amp;F343,T_Cruzada!$A$2:$F$1453,4,FALSE),""),"")</f>
        <v/>
      </c>
      <c r="K343" s="7" t="str">
        <f>_xlfn.IFNA(VLOOKUP(A343&amp;F343,T_Cruzada!$A$2:$F$1453,5,FALSE),"")</f>
        <v/>
      </c>
      <c r="L343" s="7" t="str">
        <f>IF(F343&lt;&gt;"",_xlfn.IFNA(VLOOKUP(A343&amp;"Semana "&amp;VALUE(RIGHT(F343,2)+1),T_Cruzada!$A$2:$F$1453,4,FALSE),""),"")</f>
        <v/>
      </c>
      <c r="M343" t="str">
        <f>IF(F343&lt;&gt;"",_xlfn.IFNA(VLOOKUP(A343&amp;"Semana "&amp;VALUE(RIGHT(F343,2)+2),T_Cruzada!$A$2:$F$1453,4,FALSE),""),"")</f>
        <v/>
      </c>
      <c r="N343" t="str">
        <f>IF(F343&lt;&gt;"",_xlfn.IFNA(VLOOKUP(A343&amp;"Semana "&amp;VALUE(RIGHT(F343,2)+3),T_Cruzada!$A$2:$F$1453,4,FALSE),""),"")</f>
        <v/>
      </c>
    </row>
    <row r="344" spans="1:14" x14ac:dyDescent="0.25">
      <c r="A344" s="19">
        <v>20396</v>
      </c>
      <c r="B344" s="19" t="s">
        <v>88</v>
      </c>
      <c r="C344" s="19" t="s">
        <v>31</v>
      </c>
      <c r="D344" s="19" t="s">
        <v>114</v>
      </c>
      <c r="E344" s="20">
        <v>43913</v>
      </c>
      <c r="F344" s="7" t="str">
        <f>IF(E344&lt;&gt;"",IF(AND(E344&gt;=VLOOKUP(E344,Semanas!$A$1:$C$33,1),E344&lt;=VLOOKUP(E344,Semanas!$A$1:$C$33,2)),VLOOKUP(E344,Semanas!$A$1:$C$33,3),""),"")</f>
        <v>Semana 13</v>
      </c>
      <c r="G344" s="7" t="str">
        <f>IF(F344&lt;&gt;"",_xlfn.IFNA(VLOOKUP(A344&amp;"Semana "&amp;VALUE(RIGHT(F344,2)-3),T_Cruzada!$A$2:$F$1453,4,FALSE),""),"")</f>
        <v/>
      </c>
      <c r="H344" t="str">
        <f>IF(F344&lt;&gt;"",_xlfn.IFNA(VLOOKUP(A344&amp;"Semana "&amp;VALUE(RIGHT(F344,2)-2),T_Cruzada!$A$2:$F$1453,4,FALSE),""),"")</f>
        <v/>
      </c>
      <c r="I344" s="7" t="str">
        <f>IF(F344&lt;&gt;"",_xlfn.IFNA(VLOOKUP(A344&amp;"Semana "&amp;VALUE(RIGHT(F344,2)-1),T_Cruzada!$A$2:$F$1453,4,FALSE),""),"")</f>
        <v/>
      </c>
      <c r="J344" s="7" t="str">
        <f>IF(F344&lt;&gt;"",_xlfn.IFNA(VLOOKUP(A344&amp;F344,T_Cruzada!$A$2:$F$1453,4,FALSE),""),"")</f>
        <v/>
      </c>
      <c r="K344" s="7" t="str">
        <f>_xlfn.IFNA(VLOOKUP(A344&amp;F344,T_Cruzada!$A$2:$F$1453,5,FALSE),"")</f>
        <v/>
      </c>
      <c r="L344" s="7" t="str">
        <f>IF(F344&lt;&gt;"",_xlfn.IFNA(VLOOKUP(A344&amp;"Semana "&amp;VALUE(RIGHT(F344,2)+1),T_Cruzada!$A$2:$F$1453,4,FALSE),""),"")</f>
        <v/>
      </c>
      <c r="M344" t="str">
        <f>IF(F344&lt;&gt;"",_xlfn.IFNA(VLOOKUP(A344&amp;"Semana "&amp;VALUE(RIGHT(F344,2)+2),T_Cruzada!$A$2:$F$1453,4,FALSE),""),"")</f>
        <v/>
      </c>
      <c r="N344" t="str">
        <f>IF(F344&lt;&gt;"",_xlfn.IFNA(VLOOKUP(A344&amp;"Semana "&amp;VALUE(RIGHT(F344,2)+3),T_Cruzada!$A$2:$F$1453,4,FALSE),""),"")</f>
        <v/>
      </c>
    </row>
    <row r="345" spans="1:14" x14ac:dyDescent="0.25">
      <c r="A345">
        <v>20396</v>
      </c>
      <c r="B345" t="s">
        <v>88</v>
      </c>
      <c r="C345" t="s">
        <v>115</v>
      </c>
      <c r="D345" t="s">
        <v>114</v>
      </c>
      <c r="E345" s="1">
        <v>43913</v>
      </c>
      <c r="F345" s="7" t="str">
        <f>IF(E345&lt;&gt;"",IF(AND(E345&gt;=VLOOKUP(E345,Semanas!$A$1:$C$33,1),E345&lt;=VLOOKUP(E345,Semanas!$A$1:$C$33,2)),VLOOKUP(E345,Semanas!$A$1:$C$33,3),""),"")</f>
        <v>Semana 13</v>
      </c>
      <c r="G345" s="7" t="str">
        <f>IF(F345&lt;&gt;"",_xlfn.IFNA(VLOOKUP(A345&amp;"Semana "&amp;VALUE(RIGHT(F345,2)-3),T_Cruzada!$A$2:$F$1453,4,FALSE),""),"")</f>
        <v/>
      </c>
      <c r="H345" t="str">
        <f>IF(F345&lt;&gt;"",_xlfn.IFNA(VLOOKUP(A345&amp;"Semana "&amp;VALUE(RIGHT(F345,2)-2),T_Cruzada!$A$2:$F$1453,4,FALSE),""),"")</f>
        <v/>
      </c>
      <c r="I345" s="7" t="str">
        <f>IF(F345&lt;&gt;"",_xlfn.IFNA(VLOOKUP(A345&amp;"Semana "&amp;VALUE(RIGHT(F345,2)-1),T_Cruzada!$A$2:$F$1453,4,FALSE),""),"")</f>
        <v/>
      </c>
      <c r="J345" s="7" t="str">
        <f>IF(F345&lt;&gt;"",_xlfn.IFNA(VLOOKUP(A345&amp;F345,T_Cruzada!$A$2:$F$1453,4,FALSE),""),"")</f>
        <v/>
      </c>
      <c r="K345" s="7" t="str">
        <f>_xlfn.IFNA(VLOOKUP(A345&amp;F345,T_Cruzada!$A$2:$F$1453,5,FALSE),"")</f>
        <v/>
      </c>
      <c r="L345" s="7" t="str">
        <f>IF(F345&lt;&gt;"",_xlfn.IFNA(VLOOKUP(A345&amp;"Semana "&amp;VALUE(RIGHT(F345,2)+1),T_Cruzada!$A$2:$F$1453,4,FALSE),""),"")</f>
        <v/>
      </c>
      <c r="M345" t="str">
        <f>IF(F345&lt;&gt;"",_xlfn.IFNA(VLOOKUP(A345&amp;"Semana "&amp;VALUE(RIGHT(F345,2)+2),T_Cruzada!$A$2:$F$1453,4,FALSE),""),"")</f>
        <v/>
      </c>
      <c r="N345" t="str">
        <f>IF(F345&lt;&gt;"",_xlfn.IFNA(VLOOKUP(A345&amp;"Semana "&amp;VALUE(RIGHT(F345,2)+3),T_Cruzada!$A$2:$F$1453,4,FALSE),""),"")</f>
        <v/>
      </c>
    </row>
    <row r="346" spans="1:14" x14ac:dyDescent="0.25">
      <c r="A346" s="19">
        <v>20396</v>
      </c>
      <c r="B346" s="19" t="s">
        <v>88</v>
      </c>
      <c r="C346" s="19" t="s">
        <v>33</v>
      </c>
      <c r="D346" s="19" t="s">
        <v>114</v>
      </c>
      <c r="E346" s="20">
        <v>43910</v>
      </c>
      <c r="F346" s="7" t="str">
        <f>IF(E346&lt;&gt;"",IF(AND(E346&gt;=VLOOKUP(E346,Semanas!$A$1:$C$33,1),E346&lt;=VLOOKUP(E346,Semanas!$A$1:$C$33,2)),VLOOKUP(E346,Semanas!$A$1:$C$33,3),""),"")</f>
        <v>Semana 12</v>
      </c>
      <c r="G346" s="7" t="str">
        <f>IF(F346&lt;&gt;"",_xlfn.IFNA(VLOOKUP(A346&amp;"Semana "&amp;VALUE(RIGHT(F346,2)-3),T_Cruzada!$A$2:$F$1453,4,FALSE),""),"")</f>
        <v/>
      </c>
      <c r="H346" t="str">
        <f>IF(F346&lt;&gt;"",_xlfn.IFNA(VLOOKUP(A346&amp;"Semana "&amp;VALUE(RIGHT(F346,2)-2),T_Cruzada!$A$2:$F$1453,4,FALSE),""),"")</f>
        <v/>
      </c>
      <c r="I346" s="7" t="str">
        <f>IF(F346&lt;&gt;"",_xlfn.IFNA(VLOOKUP(A346&amp;"Semana "&amp;VALUE(RIGHT(F346,2)-1),T_Cruzada!$A$2:$F$1453,4,FALSE),""),"")</f>
        <v/>
      </c>
      <c r="J346" s="7" t="str">
        <f>IF(F346&lt;&gt;"",_xlfn.IFNA(VLOOKUP(A346&amp;F346,T_Cruzada!$A$2:$F$1453,4,FALSE),""),"")</f>
        <v/>
      </c>
      <c r="K346" s="7" t="str">
        <f>_xlfn.IFNA(VLOOKUP(A346&amp;F346,T_Cruzada!$A$2:$F$1453,5,FALSE),"")</f>
        <v/>
      </c>
      <c r="L346" s="7" t="str">
        <f>IF(F346&lt;&gt;"",_xlfn.IFNA(VLOOKUP(A346&amp;"Semana "&amp;VALUE(RIGHT(F346,2)+1),T_Cruzada!$A$2:$F$1453,4,FALSE),""),"")</f>
        <v/>
      </c>
      <c r="M346" t="str">
        <f>IF(F346&lt;&gt;"",_xlfn.IFNA(VLOOKUP(A346&amp;"Semana "&amp;VALUE(RIGHT(F346,2)+2),T_Cruzada!$A$2:$F$1453,4,FALSE),""),"")</f>
        <v/>
      </c>
      <c r="N346" t="str">
        <f>IF(F346&lt;&gt;"",_xlfn.IFNA(VLOOKUP(A346&amp;"Semana "&amp;VALUE(RIGHT(F346,2)+3),T_Cruzada!$A$2:$F$1453,4,FALSE),""),"")</f>
        <v/>
      </c>
    </row>
    <row r="347" spans="1:14" x14ac:dyDescent="0.25">
      <c r="A347">
        <v>20396</v>
      </c>
      <c r="B347" t="s">
        <v>88</v>
      </c>
      <c r="C347" t="s">
        <v>34</v>
      </c>
      <c r="D347" t="s">
        <v>117</v>
      </c>
      <c r="E347" s="1"/>
      <c r="F347" s="7" t="str">
        <f>IF(E347&lt;&gt;"",IF(AND(E347&gt;=VLOOKUP(E347,Semanas!$A$1:$C$33,1),E347&lt;=VLOOKUP(E347,Semanas!$A$1:$C$33,2)),VLOOKUP(E347,Semanas!$A$1:$C$33,3),""),"")</f>
        <v/>
      </c>
      <c r="G347" s="7" t="str">
        <f>IF(F347&lt;&gt;"",_xlfn.IFNA(VLOOKUP(A347&amp;"Semana "&amp;VALUE(RIGHT(F347,2)-3),T_Cruzada!$A$2:$F$1453,4,FALSE),""),"")</f>
        <v/>
      </c>
      <c r="H347" t="str">
        <f>IF(F347&lt;&gt;"",_xlfn.IFNA(VLOOKUP(A347&amp;"Semana "&amp;VALUE(RIGHT(F347,2)-2),T_Cruzada!$A$2:$F$1453,4,FALSE),""),"")</f>
        <v/>
      </c>
      <c r="I347" s="7" t="str">
        <f>IF(F347&lt;&gt;"",_xlfn.IFNA(VLOOKUP(A347&amp;"Semana "&amp;VALUE(RIGHT(F347,2)-1),T_Cruzada!$A$2:$F$1453,4,FALSE),""),"")</f>
        <v/>
      </c>
      <c r="J347" s="7" t="str">
        <f>IF(F347&lt;&gt;"",_xlfn.IFNA(VLOOKUP(A347&amp;F347,T_Cruzada!$A$2:$F$1453,4,FALSE),""),"")</f>
        <v/>
      </c>
      <c r="K347" s="7" t="str">
        <f>_xlfn.IFNA(VLOOKUP(A347&amp;F347,T_Cruzada!$A$2:$F$1453,5,FALSE),"")</f>
        <v/>
      </c>
      <c r="L347" s="7" t="str">
        <f>IF(F347&lt;&gt;"",_xlfn.IFNA(VLOOKUP(A347&amp;"Semana "&amp;VALUE(RIGHT(F347,2)+1),T_Cruzada!$A$2:$F$1453,4,FALSE),""),"")</f>
        <v/>
      </c>
      <c r="M347" t="str">
        <f>IF(F347&lt;&gt;"",_xlfn.IFNA(VLOOKUP(A347&amp;"Semana "&amp;VALUE(RIGHT(F347,2)+2),T_Cruzada!$A$2:$F$1453,4,FALSE),""),"")</f>
        <v/>
      </c>
      <c r="N347" t="str">
        <f>IF(F347&lt;&gt;"",_xlfn.IFNA(VLOOKUP(A347&amp;"Semana "&amp;VALUE(RIGHT(F347,2)+3),T_Cruzada!$A$2:$F$1453,4,FALSE),""),"")</f>
        <v/>
      </c>
    </row>
    <row r="348" spans="1:14" x14ac:dyDescent="0.25">
      <c r="A348" s="19">
        <v>20396</v>
      </c>
      <c r="B348" s="19" t="s">
        <v>88</v>
      </c>
      <c r="C348" s="19" t="s">
        <v>118</v>
      </c>
      <c r="D348" s="19" t="s">
        <v>117</v>
      </c>
      <c r="E348" s="20"/>
      <c r="F348" s="7" t="str">
        <f>IF(E348&lt;&gt;"",IF(AND(E348&gt;=VLOOKUP(E348,Semanas!$A$1:$C$33,1),E348&lt;=VLOOKUP(E348,Semanas!$A$1:$C$33,2)),VLOOKUP(E348,Semanas!$A$1:$C$33,3),""),"")</f>
        <v/>
      </c>
      <c r="G348" s="7" t="str">
        <f>IF(F348&lt;&gt;"",_xlfn.IFNA(VLOOKUP(A348&amp;"Semana "&amp;VALUE(RIGHT(F348,2)-3),T_Cruzada!$A$2:$F$1453,4,FALSE),""),"")</f>
        <v/>
      </c>
      <c r="H348" t="str">
        <f>IF(F348&lt;&gt;"",_xlfn.IFNA(VLOOKUP(A348&amp;"Semana "&amp;VALUE(RIGHT(F348,2)-2),T_Cruzada!$A$2:$F$1453,4,FALSE),""),"")</f>
        <v/>
      </c>
      <c r="I348" s="7" t="str">
        <f>IF(F348&lt;&gt;"",_xlfn.IFNA(VLOOKUP(A348&amp;"Semana "&amp;VALUE(RIGHT(F348,2)-1),T_Cruzada!$A$2:$F$1453,4,FALSE),""),"")</f>
        <v/>
      </c>
      <c r="J348" s="7" t="str">
        <f>IF(F348&lt;&gt;"",_xlfn.IFNA(VLOOKUP(A348&amp;F348,T_Cruzada!$A$2:$F$1453,4,FALSE),""),"")</f>
        <v/>
      </c>
      <c r="K348" s="7" t="str">
        <f>_xlfn.IFNA(VLOOKUP(A348&amp;F348,T_Cruzada!$A$2:$F$1453,5,FALSE),"")</f>
        <v/>
      </c>
      <c r="L348" s="7" t="str">
        <f>IF(F348&lt;&gt;"",_xlfn.IFNA(VLOOKUP(A348&amp;"Semana "&amp;VALUE(RIGHT(F348,2)+1),T_Cruzada!$A$2:$F$1453,4,FALSE),""),"")</f>
        <v/>
      </c>
      <c r="M348" t="str">
        <f>IF(F348&lt;&gt;"",_xlfn.IFNA(VLOOKUP(A348&amp;"Semana "&amp;VALUE(RIGHT(F348,2)+2),T_Cruzada!$A$2:$F$1453,4,FALSE),""),"")</f>
        <v/>
      </c>
      <c r="N348" t="str">
        <f>IF(F348&lt;&gt;"",_xlfn.IFNA(VLOOKUP(A348&amp;"Semana "&amp;VALUE(RIGHT(F348,2)+3),T_Cruzada!$A$2:$F$1453,4,FALSE),""),"")</f>
        <v/>
      </c>
    </row>
    <row r="349" spans="1:14" x14ac:dyDescent="0.25">
      <c r="A349">
        <v>20396</v>
      </c>
      <c r="B349" t="s">
        <v>88</v>
      </c>
      <c r="C349" t="s">
        <v>119</v>
      </c>
      <c r="D349" t="s">
        <v>117</v>
      </c>
      <c r="E349" s="1"/>
      <c r="F349" s="7" t="str">
        <f>IF(E349&lt;&gt;"",IF(AND(E349&gt;=VLOOKUP(E349,Semanas!$A$1:$C$33,1),E349&lt;=VLOOKUP(E349,Semanas!$A$1:$C$33,2)),VLOOKUP(E349,Semanas!$A$1:$C$33,3),""),"")</f>
        <v/>
      </c>
      <c r="G349" s="7" t="str">
        <f>IF(F349&lt;&gt;"",_xlfn.IFNA(VLOOKUP(A349&amp;"Semana "&amp;VALUE(RIGHT(F349,2)-3),T_Cruzada!$A$2:$F$1453,4,FALSE),""),"")</f>
        <v/>
      </c>
      <c r="H349" t="str">
        <f>IF(F349&lt;&gt;"",_xlfn.IFNA(VLOOKUP(A349&amp;"Semana "&amp;VALUE(RIGHT(F349,2)-2),T_Cruzada!$A$2:$F$1453,4,FALSE),""),"")</f>
        <v/>
      </c>
      <c r="I349" s="7" t="str">
        <f>IF(F349&lt;&gt;"",_xlfn.IFNA(VLOOKUP(A349&amp;"Semana "&amp;VALUE(RIGHT(F349,2)-1),T_Cruzada!$A$2:$F$1453,4,FALSE),""),"")</f>
        <v/>
      </c>
      <c r="J349" s="7" t="str">
        <f>IF(F349&lt;&gt;"",_xlfn.IFNA(VLOOKUP(A349&amp;F349,T_Cruzada!$A$2:$F$1453,4,FALSE),""),"")</f>
        <v/>
      </c>
      <c r="K349" s="7" t="str">
        <f>_xlfn.IFNA(VLOOKUP(A349&amp;F349,T_Cruzada!$A$2:$F$1453,5,FALSE),"")</f>
        <v/>
      </c>
      <c r="L349" s="7" t="str">
        <f>IF(F349&lt;&gt;"",_xlfn.IFNA(VLOOKUP(A349&amp;"Semana "&amp;VALUE(RIGHT(F349,2)+1),T_Cruzada!$A$2:$F$1453,4,FALSE),""),"")</f>
        <v/>
      </c>
      <c r="M349" t="str">
        <f>IF(F349&lt;&gt;"",_xlfn.IFNA(VLOOKUP(A349&amp;"Semana "&amp;VALUE(RIGHT(F349,2)+2),T_Cruzada!$A$2:$F$1453,4,FALSE),""),"")</f>
        <v/>
      </c>
      <c r="N349" t="str">
        <f>IF(F349&lt;&gt;"",_xlfn.IFNA(VLOOKUP(A349&amp;"Semana "&amp;VALUE(RIGHT(F349,2)+3),T_Cruzada!$A$2:$F$1453,4,FALSE),""),"")</f>
        <v/>
      </c>
    </row>
    <row r="350" spans="1:14" x14ac:dyDescent="0.25">
      <c r="A350" s="19">
        <v>20396</v>
      </c>
      <c r="B350" s="19" t="s">
        <v>88</v>
      </c>
      <c r="C350" s="19" t="s">
        <v>120</v>
      </c>
      <c r="D350" s="19" t="s">
        <v>117</v>
      </c>
      <c r="E350" s="20"/>
      <c r="F350" s="7" t="str">
        <f>IF(E350&lt;&gt;"",IF(AND(E350&gt;=VLOOKUP(E350,Semanas!$A$1:$C$33,1),E350&lt;=VLOOKUP(E350,Semanas!$A$1:$C$33,2)),VLOOKUP(E350,Semanas!$A$1:$C$33,3),""),"")</f>
        <v/>
      </c>
      <c r="G350" s="7" t="str">
        <f>IF(F350&lt;&gt;"",_xlfn.IFNA(VLOOKUP(A350&amp;"Semana "&amp;VALUE(RIGHT(F350,2)-3),T_Cruzada!$A$2:$F$1453,4,FALSE),""),"")</f>
        <v/>
      </c>
      <c r="H350" t="str">
        <f>IF(F350&lt;&gt;"",_xlfn.IFNA(VLOOKUP(A350&amp;"Semana "&amp;VALUE(RIGHT(F350,2)-2),T_Cruzada!$A$2:$F$1453,4,FALSE),""),"")</f>
        <v/>
      </c>
      <c r="I350" s="7" t="str">
        <f>IF(F350&lt;&gt;"",_xlfn.IFNA(VLOOKUP(A350&amp;"Semana "&amp;VALUE(RIGHT(F350,2)-1),T_Cruzada!$A$2:$F$1453,4,FALSE),""),"")</f>
        <v/>
      </c>
      <c r="J350" s="7" t="str">
        <f>IF(F350&lt;&gt;"",_xlfn.IFNA(VLOOKUP(A350&amp;F350,T_Cruzada!$A$2:$F$1453,4,FALSE),""),"")</f>
        <v/>
      </c>
      <c r="K350" s="7" t="str">
        <f>_xlfn.IFNA(VLOOKUP(A350&amp;F350,T_Cruzada!$A$2:$F$1453,5,FALSE),"")</f>
        <v/>
      </c>
      <c r="L350" s="7" t="str">
        <f>IF(F350&lt;&gt;"",_xlfn.IFNA(VLOOKUP(A350&amp;"Semana "&amp;VALUE(RIGHT(F350,2)+1),T_Cruzada!$A$2:$F$1453,4,FALSE),""),"")</f>
        <v/>
      </c>
      <c r="M350" t="str">
        <f>IF(F350&lt;&gt;"",_xlfn.IFNA(VLOOKUP(A350&amp;"Semana "&amp;VALUE(RIGHT(F350,2)+2),T_Cruzada!$A$2:$F$1453,4,FALSE),""),"")</f>
        <v/>
      </c>
      <c r="N350" t="str">
        <f>IF(F350&lt;&gt;"",_xlfn.IFNA(VLOOKUP(A350&amp;"Semana "&amp;VALUE(RIGHT(F350,2)+3),T_Cruzada!$A$2:$F$1453,4,FALSE),""),"")</f>
        <v/>
      </c>
    </row>
    <row r="351" spans="1:14" x14ac:dyDescent="0.25">
      <c r="A351">
        <v>20396</v>
      </c>
      <c r="B351" t="s">
        <v>88</v>
      </c>
      <c r="C351" t="s">
        <v>191</v>
      </c>
      <c r="D351" t="s">
        <v>117</v>
      </c>
      <c r="E351" s="1"/>
      <c r="F351" s="7" t="str">
        <f>IF(E351&lt;&gt;"",IF(AND(E351&gt;=VLOOKUP(E351,Semanas!$A$1:$C$33,1),E351&lt;=VLOOKUP(E351,Semanas!$A$1:$C$33,2)),VLOOKUP(E351,Semanas!$A$1:$C$33,3),""),"")</f>
        <v/>
      </c>
      <c r="G351" s="7" t="str">
        <f>IF(F351&lt;&gt;"",_xlfn.IFNA(VLOOKUP(A351&amp;"Semana "&amp;VALUE(RIGHT(F351,2)-3),T_Cruzada!$A$2:$F$1453,4,FALSE),""),"")</f>
        <v/>
      </c>
      <c r="H351" t="str">
        <f>IF(F351&lt;&gt;"",_xlfn.IFNA(VLOOKUP(A351&amp;"Semana "&amp;VALUE(RIGHT(F351,2)-2),T_Cruzada!$A$2:$F$1453,4,FALSE),""),"")</f>
        <v/>
      </c>
      <c r="I351" s="7" t="str">
        <f>IF(F351&lt;&gt;"",_xlfn.IFNA(VLOOKUP(A351&amp;"Semana "&amp;VALUE(RIGHT(F351,2)-1),T_Cruzada!$A$2:$F$1453,4,FALSE),""),"")</f>
        <v/>
      </c>
      <c r="J351" s="7" t="str">
        <f>IF(F351&lt;&gt;"",_xlfn.IFNA(VLOOKUP(A351&amp;F351,T_Cruzada!$A$2:$F$1453,4,FALSE),""),"")</f>
        <v/>
      </c>
      <c r="K351" s="7" t="str">
        <f>_xlfn.IFNA(VLOOKUP(A351&amp;F351,T_Cruzada!$A$2:$F$1453,5,FALSE),"")</f>
        <v/>
      </c>
      <c r="L351" s="7" t="str">
        <f>IF(F351&lt;&gt;"",_xlfn.IFNA(VLOOKUP(A351&amp;"Semana "&amp;VALUE(RIGHT(F351,2)+1),T_Cruzada!$A$2:$F$1453,4,FALSE),""),"")</f>
        <v/>
      </c>
      <c r="M351" t="str">
        <f>IF(F351&lt;&gt;"",_xlfn.IFNA(VLOOKUP(A351&amp;"Semana "&amp;VALUE(RIGHT(F351,2)+2),T_Cruzada!$A$2:$F$1453,4,FALSE),""),"")</f>
        <v/>
      </c>
      <c r="N351" t="str">
        <f>IF(F351&lt;&gt;"",_xlfn.IFNA(VLOOKUP(A351&amp;"Semana "&amp;VALUE(RIGHT(F351,2)+3),T_Cruzada!$A$2:$F$1453,4,FALSE),""),"")</f>
        <v/>
      </c>
    </row>
    <row r="352" spans="1:14" x14ac:dyDescent="0.25">
      <c r="A352" s="19">
        <v>20396</v>
      </c>
      <c r="B352" s="19" t="s">
        <v>88</v>
      </c>
      <c r="C352" s="19" t="s">
        <v>122</v>
      </c>
      <c r="D352" s="19" t="s">
        <v>116</v>
      </c>
      <c r="E352" s="20"/>
      <c r="F352" s="7" t="str">
        <f>IF(E352&lt;&gt;"",IF(AND(E352&gt;=VLOOKUP(E352,Semanas!$A$1:$C$33,1),E352&lt;=VLOOKUP(E352,Semanas!$A$1:$C$33,2)),VLOOKUP(E352,Semanas!$A$1:$C$33,3),""),"")</f>
        <v/>
      </c>
      <c r="G352" s="7" t="str">
        <f>IF(F352&lt;&gt;"",_xlfn.IFNA(VLOOKUP(A352&amp;"Semana "&amp;VALUE(RIGHT(F352,2)-3),T_Cruzada!$A$2:$F$1453,4,FALSE),""),"")</f>
        <v/>
      </c>
      <c r="H352" t="str">
        <f>IF(F352&lt;&gt;"",_xlfn.IFNA(VLOOKUP(A352&amp;"Semana "&amp;VALUE(RIGHT(F352,2)-2),T_Cruzada!$A$2:$F$1453,4,FALSE),""),"")</f>
        <v/>
      </c>
      <c r="I352" s="7" t="str">
        <f>IF(F352&lt;&gt;"",_xlfn.IFNA(VLOOKUP(A352&amp;"Semana "&amp;VALUE(RIGHT(F352,2)-1),T_Cruzada!$A$2:$F$1453,4,FALSE),""),"")</f>
        <v/>
      </c>
      <c r="J352" s="7" t="str">
        <f>IF(F352&lt;&gt;"",_xlfn.IFNA(VLOOKUP(A352&amp;F352,T_Cruzada!$A$2:$F$1453,4,FALSE),""),"")</f>
        <v/>
      </c>
      <c r="K352" s="7" t="str">
        <f>_xlfn.IFNA(VLOOKUP(A352&amp;F352,T_Cruzada!$A$2:$F$1453,5,FALSE),"")</f>
        <v/>
      </c>
      <c r="L352" s="7" t="str">
        <f>IF(F352&lt;&gt;"",_xlfn.IFNA(VLOOKUP(A352&amp;"Semana "&amp;VALUE(RIGHT(F352,2)+1),T_Cruzada!$A$2:$F$1453,4,FALSE),""),"")</f>
        <v/>
      </c>
      <c r="M352" t="str">
        <f>IF(F352&lt;&gt;"",_xlfn.IFNA(VLOOKUP(A352&amp;"Semana "&amp;VALUE(RIGHT(F352,2)+2),T_Cruzada!$A$2:$F$1453,4,FALSE),""),"")</f>
        <v/>
      </c>
      <c r="N352" t="str">
        <f>IF(F352&lt;&gt;"",_xlfn.IFNA(VLOOKUP(A352&amp;"Semana "&amp;VALUE(RIGHT(F352,2)+3),T_Cruzada!$A$2:$F$1453,4,FALSE),""),"")</f>
        <v/>
      </c>
    </row>
    <row r="353" spans="1:14" x14ac:dyDescent="0.25">
      <c r="A353">
        <v>20396</v>
      </c>
      <c r="B353" t="s">
        <v>88</v>
      </c>
      <c r="C353" t="s">
        <v>123</v>
      </c>
      <c r="D353" t="s">
        <v>116</v>
      </c>
      <c r="E353" s="1"/>
      <c r="F353" s="7" t="str">
        <f>IF(E353&lt;&gt;"",IF(AND(E353&gt;=VLOOKUP(E353,Semanas!$A$1:$C$33,1),E353&lt;=VLOOKUP(E353,Semanas!$A$1:$C$33,2)),VLOOKUP(E353,Semanas!$A$1:$C$33,3),""),"")</f>
        <v/>
      </c>
      <c r="G353" s="7" t="str">
        <f>IF(F353&lt;&gt;"",_xlfn.IFNA(VLOOKUP(A353&amp;"Semana "&amp;VALUE(RIGHT(F353,2)-3),T_Cruzada!$A$2:$F$1453,4,FALSE),""),"")</f>
        <v/>
      </c>
      <c r="H353" t="str">
        <f>IF(F353&lt;&gt;"",_xlfn.IFNA(VLOOKUP(A353&amp;"Semana "&amp;VALUE(RIGHT(F353,2)-2),T_Cruzada!$A$2:$F$1453,4,FALSE),""),"")</f>
        <v/>
      </c>
      <c r="I353" s="7" t="str">
        <f>IF(F353&lt;&gt;"",_xlfn.IFNA(VLOOKUP(A353&amp;"Semana "&amp;VALUE(RIGHT(F353,2)-1),T_Cruzada!$A$2:$F$1453,4,FALSE),""),"")</f>
        <v/>
      </c>
      <c r="J353" s="7" t="str">
        <f>IF(F353&lt;&gt;"",_xlfn.IFNA(VLOOKUP(A353&amp;F353,T_Cruzada!$A$2:$F$1453,4,FALSE),""),"")</f>
        <v/>
      </c>
      <c r="K353" s="7" t="str">
        <f>_xlfn.IFNA(VLOOKUP(A353&amp;F353,T_Cruzada!$A$2:$F$1453,5,FALSE),"")</f>
        <v/>
      </c>
      <c r="L353" s="7" t="str">
        <f>IF(F353&lt;&gt;"",_xlfn.IFNA(VLOOKUP(A353&amp;"Semana "&amp;VALUE(RIGHT(F353,2)+1),T_Cruzada!$A$2:$F$1453,4,FALSE),""),"")</f>
        <v/>
      </c>
      <c r="M353" t="str">
        <f>IF(F353&lt;&gt;"",_xlfn.IFNA(VLOOKUP(A353&amp;"Semana "&amp;VALUE(RIGHT(F353,2)+2),T_Cruzada!$A$2:$F$1453,4,FALSE),""),"")</f>
        <v/>
      </c>
      <c r="N353" t="str">
        <f>IF(F353&lt;&gt;"",_xlfn.IFNA(VLOOKUP(A353&amp;"Semana "&amp;VALUE(RIGHT(F353,2)+3),T_Cruzada!$A$2:$F$1453,4,FALSE),""),"")</f>
        <v/>
      </c>
    </row>
    <row r="354" spans="1:14" x14ac:dyDescent="0.25">
      <c r="A354">
        <v>20406</v>
      </c>
      <c r="B354" t="s">
        <v>86</v>
      </c>
      <c r="C354" t="s">
        <v>30</v>
      </c>
      <c r="D354" t="s">
        <v>114</v>
      </c>
      <c r="E354" s="1">
        <v>43913</v>
      </c>
      <c r="F354" s="7" t="str">
        <f>IF(E354&lt;&gt;"",IF(AND(E354&gt;=VLOOKUP(E354,Semanas!$A$1:$C$33,1),E354&lt;=VLOOKUP(E354,Semanas!$A$1:$C$33,2)),VLOOKUP(E354,Semanas!$A$1:$C$33,3),""),"")</f>
        <v>Semana 13</v>
      </c>
      <c r="G354" s="7">
        <f>IF(F354&lt;&gt;"",_xlfn.IFNA(VLOOKUP(A354&amp;"Semana "&amp;VALUE(RIGHT(F354,2)-3),T_Cruzada!$A$2:$F$1453,4,FALSE),""),"")</f>
        <v>0</v>
      </c>
      <c r="H354">
        <f>IF(F354&lt;&gt;"",_xlfn.IFNA(VLOOKUP(A354&amp;"Semana "&amp;VALUE(RIGHT(F354,2)-2),T_Cruzada!$A$2:$F$1453,4,FALSE),""),"")</f>
        <v>0</v>
      </c>
      <c r="I354" s="7">
        <f>IF(F354&lt;&gt;"",_xlfn.IFNA(VLOOKUP(A354&amp;"Semana "&amp;VALUE(RIGHT(F354,2)-1),T_Cruzada!$A$2:$F$1453,4,FALSE),""),"")</f>
        <v>0</v>
      </c>
      <c r="J354" s="7">
        <f>IF(F354&lt;&gt;"",_xlfn.IFNA(VLOOKUP(A354&amp;F354,T_Cruzada!$A$2:$F$1453,4,FALSE),""),"")</f>
        <v>0</v>
      </c>
      <c r="K354" s="7">
        <f>_xlfn.IFNA(VLOOKUP(A354&amp;F354,T_Cruzada!$A$2:$F$1453,5,FALSE),"")</f>
        <v>0</v>
      </c>
      <c r="L354" s="7">
        <f>IF(F354&lt;&gt;"",_xlfn.IFNA(VLOOKUP(A354&amp;"Semana "&amp;VALUE(RIGHT(F354,2)+1),T_Cruzada!$A$2:$F$1453,4,FALSE),""),"")</f>
        <v>0</v>
      </c>
      <c r="M354">
        <f>IF(F354&lt;&gt;"",_xlfn.IFNA(VLOOKUP(A354&amp;"Semana "&amp;VALUE(RIGHT(F354,2)+2),T_Cruzada!$A$2:$F$1453,4,FALSE),""),"")</f>
        <v>0</v>
      </c>
      <c r="N354">
        <f>IF(F354&lt;&gt;"",_xlfn.IFNA(VLOOKUP(A354&amp;"Semana "&amp;VALUE(RIGHT(F354,2)+3),T_Cruzada!$A$2:$F$1453,4,FALSE),""),"")</f>
        <v>0</v>
      </c>
    </row>
    <row r="355" spans="1:14" x14ac:dyDescent="0.25">
      <c r="A355" s="19">
        <v>20406</v>
      </c>
      <c r="B355" s="19" t="s">
        <v>86</v>
      </c>
      <c r="C355" s="19" t="s">
        <v>31</v>
      </c>
      <c r="D355" s="19" t="s">
        <v>114</v>
      </c>
      <c r="E355" s="20">
        <v>43913</v>
      </c>
      <c r="F355" s="7" t="str">
        <f>IF(E355&lt;&gt;"",IF(AND(E355&gt;=VLOOKUP(E355,Semanas!$A$1:$C$33,1),E355&lt;=VLOOKUP(E355,Semanas!$A$1:$C$33,2)),VLOOKUP(E355,Semanas!$A$1:$C$33,3),""),"")</f>
        <v>Semana 13</v>
      </c>
      <c r="G355" s="7">
        <f>IF(F355&lt;&gt;"",_xlfn.IFNA(VLOOKUP(A355&amp;"Semana "&amp;VALUE(RIGHT(F355,2)-3),T_Cruzada!$A$2:$F$1453,4,FALSE),""),"")</f>
        <v>0</v>
      </c>
      <c r="H355">
        <f>IF(F355&lt;&gt;"",_xlfn.IFNA(VLOOKUP(A355&amp;"Semana "&amp;VALUE(RIGHT(F355,2)-2),T_Cruzada!$A$2:$F$1453,4,FALSE),""),"")</f>
        <v>0</v>
      </c>
      <c r="I355" s="7">
        <f>IF(F355&lt;&gt;"",_xlfn.IFNA(VLOOKUP(A355&amp;"Semana "&amp;VALUE(RIGHT(F355,2)-1),T_Cruzada!$A$2:$F$1453,4,FALSE),""),"")</f>
        <v>0</v>
      </c>
      <c r="J355" s="7">
        <f>IF(F355&lt;&gt;"",_xlfn.IFNA(VLOOKUP(A355&amp;F355,T_Cruzada!$A$2:$F$1453,4,FALSE),""),"")</f>
        <v>0</v>
      </c>
      <c r="K355" s="7">
        <f>_xlfn.IFNA(VLOOKUP(A355&amp;F355,T_Cruzada!$A$2:$F$1453,5,FALSE),"")</f>
        <v>0</v>
      </c>
      <c r="L355" s="7">
        <f>IF(F355&lt;&gt;"",_xlfn.IFNA(VLOOKUP(A355&amp;"Semana "&amp;VALUE(RIGHT(F355,2)+1),T_Cruzada!$A$2:$F$1453,4,FALSE),""),"")</f>
        <v>0</v>
      </c>
      <c r="M355">
        <f>IF(F355&lt;&gt;"",_xlfn.IFNA(VLOOKUP(A355&amp;"Semana "&amp;VALUE(RIGHT(F355,2)+2),T_Cruzada!$A$2:$F$1453,4,FALSE),""),"")</f>
        <v>0</v>
      </c>
      <c r="N355">
        <f>IF(F355&lt;&gt;"",_xlfn.IFNA(VLOOKUP(A355&amp;"Semana "&amp;VALUE(RIGHT(F355,2)+3),T_Cruzada!$A$2:$F$1453,4,FALSE),""),"")</f>
        <v>0</v>
      </c>
    </row>
    <row r="356" spans="1:14" x14ac:dyDescent="0.25">
      <c r="A356">
        <v>20406</v>
      </c>
      <c r="B356" t="s">
        <v>86</v>
      </c>
      <c r="C356" t="s">
        <v>115</v>
      </c>
      <c r="D356" t="s">
        <v>114</v>
      </c>
      <c r="E356" s="1">
        <v>43913</v>
      </c>
      <c r="F356" s="7" t="str">
        <f>IF(E356&lt;&gt;"",IF(AND(E356&gt;=VLOOKUP(E356,Semanas!$A$1:$C$33,1),E356&lt;=VLOOKUP(E356,Semanas!$A$1:$C$33,2)),VLOOKUP(E356,Semanas!$A$1:$C$33,3),""),"")</f>
        <v>Semana 13</v>
      </c>
      <c r="G356" s="7">
        <f>IF(F356&lt;&gt;"",_xlfn.IFNA(VLOOKUP(A356&amp;"Semana "&amp;VALUE(RIGHT(F356,2)-3),T_Cruzada!$A$2:$F$1453,4,FALSE),""),"")</f>
        <v>0</v>
      </c>
      <c r="H356">
        <f>IF(F356&lt;&gt;"",_xlfn.IFNA(VLOOKUP(A356&amp;"Semana "&amp;VALUE(RIGHT(F356,2)-2),T_Cruzada!$A$2:$F$1453,4,FALSE),""),"")</f>
        <v>0</v>
      </c>
      <c r="I356" s="7">
        <f>IF(F356&lt;&gt;"",_xlfn.IFNA(VLOOKUP(A356&amp;"Semana "&amp;VALUE(RIGHT(F356,2)-1),T_Cruzada!$A$2:$F$1453,4,FALSE),""),"")</f>
        <v>0</v>
      </c>
      <c r="J356" s="7">
        <f>IF(F356&lt;&gt;"",_xlfn.IFNA(VLOOKUP(A356&amp;F356,T_Cruzada!$A$2:$F$1453,4,FALSE),""),"")</f>
        <v>0</v>
      </c>
      <c r="K356" s="7">
        <f>_xlfn.IFNA(VLOOKUP(A356&amp;F356,T_Cruzada!$A$2:$F$1453,5,FALSE),"")</f>
        <v>0</v>
      </c>
      <c r="L356" s="7">
        <f>IF(F356&lt;&gt;"",_xlfn.IFNA(VLOOKUP(A356&amp;"Semana "&amp;VALUE(RIGHT(F356,2)+1),T_Cruzada!$A$2:$F$1453,4,FALSE),""),"")</f>
        <v>0</v>
      </c>
      <c r="M356">
        <f>IF(F356&lt;&gt;"",_xlfn.IFNA(VLOOKUP(A356&amp;"Semana "&amp;VALUE(RIGHT(F356,2)+2),T_Cruzada!$A$2:$F$1453,4,FALSE),""),"")</f>
        <v>0</v>
      </c>
      <c r="N356">
        <f>IF(F356&lt;&gt;"",_xlfn.IFNA(VLOOKUP(A356&amp;"Semana "&amp;VALUE(RIGHT(F356,2)+3),T_Cruzada!$A$2:$F$1453,4,FALSE),""),"")</f>
        <v>0</v>
      </c>
    </row>
    <row r="357" spans="1:14" x14ac:dyDescent="0.25">
      <c r="A357" s="19">
        <v>20406</v>
      </c>
      <c r="B357" s="19" t="s">
        <v>86</v>
      </c>
      <c r="C357" s="19" t="s">
        <v>33</v>
      </c>
      <c r="D357" s="19" t="s">
        <v>114</v>
      </c>
      <c r="E357" s="20">
        <v>43910</v>
      </c>
      <c r="F357" s="7" t="str">
        <f>IF(E357&lt;&gt;"",IF(AND(E357&gt;=VLOOKUP(E357,Semanas!$A$1:$C$33,1),E357&lt;=VLOOKUP(E357,Semanas!$A$1:$C$33,2)),VLOOKUP(E357,Semanas!$A$1:$C$33,3),""),"")</f>
        <v>Semana 12</v>
      </c>
      <c r="G357" s="7">
        <f>IF(F357&lt;&gt;"",_xlfn.IFNA(VLOOKUP(A357&amp;"Semana "&amp;VALUE(RIGHT(F357,2)-3),T_Cruzada!$A$2:$F$1453,4,FALSE),""),"")</f>
        <v>0</v>
      </c>
      <c r="H357">
        <f>IF(F357&lt;&gt;"",_xlfn.IFNA(VLOOKUP(A357&amp;"Semana "&amp;VALUE(RIGHT(F357,2)-2),T_Cruzada!$A$2:$F$1453,4,FALSE),""),"")</f>
        <v>0</v>
      </c>
      <c r="I357" s="7">
        <f>IF(F357&lt;&gt;"",_xlfn.IFNA(VLOOKUP(A357&amp;"Semana "&amp;VALUE(RIGHT(F357,2)-1),T_Cruzada!$A$2:$F$1453,4,FALSE),""),"")</f>
        <v>0</v>
      </c>
      <c r="J357" s="7">
        <f>IF(F357&lt;&gt;"",_xlfn.IFNA(VLOOKUP(A357&amp;F357,T_Cruzada!$A$2:$F$1453,4,FALSE),""),"")</f>
        <v>0</v>
      </c>
      <c r="K357" s="7">
        <f>_xlfn.IFNA(VLOOKUP(A357&amp;F357,T_Cruzada!$A$2:$F$1453,5,FALSE),"")</f>
        <v>0</v>
      </c>
      <c r="L357" s="7">
        <f>IF(F357&lt;&gt;"",_xlfn.IFNA(VLOOKUP(A357&amp;"Semana "&amp;VALUE(RIGHT(F357,2)+1),T_Cruzada!$A$2:$F$1453,4,FALSE),""),"")</f>
        <v>0</v>
      </c>
      <c r="M357">
        <f>IF(F357&lt;&gt;"",_xlfn.IFNA(VLOOKUP(A357&amp;"Semana "&amp;VALUE(RIGHT(F357,2)+2),T_Cruzada!$A$2:$F$1453,4,FALSE),""),"")</f>
        <v>0</v>
      </c>
      <c r="N357">
        <f>IF(F357&lt;&gt;"",_xlfn.IFNA(VLOOKUP(A357&amp;"Semana "&amp;VALUE(RIGHT(F357,2)+3),T_Cruzada!$A$2:$F$1453,4,FALSE),""),"")</f>
        <v>0</v>
      </c>
    </row>
    <row r="358" spans="1:14" x14ac:dyDescent="0.25">
      <c r="A358">
        <v>20406</v>
      </c>
      <c r="B358" t="s">
        <v>86</v>
      </c>
      <c r="C358" t="s">
        <v>34</v>
      </c>
      <c r="D358" t="s">
        <v>114</v>
      </c>
      <c r="E358" s="1"/>
      <c r="F358" s="7" t="str">
        <f>IF(E358&lt;&gt;"",IF(AND(E358&gt;=VLOOKUP(E358,Semanas!$A$1:$C$33,1),E358&lt;=VLOOKUP(E358,Semanas!$A$1:$C$33,2)),VLOOKUP(E358,Semanas!$A$1:$C$33,3),""),"")</f>
        <v/>
      </c>
      <c r="G358" s="7" t="str">
        <f>IF(F358&lt;&gt;"",_xlfn.IFNA(VLOOKUP(A358&amp;"Semana "&amp;VALUE(RIGHT(F358,2)-3),T_Cruzada!$A$2:$F$1453,4,FALSE),""),"")</f>
        <v/>
      </c>
      <c r="H358" t="str">
        <f>IF(F358&lt;&gt;"",_xlfn.IFNA(VLOOKUP(A358&amp;"Semana "&amp;VALUE(RIGHT(F358,2)-2),T_Cruzada!$A$2:$F$1453,4,FALSE),""),"")</f>
        <v/>
      </c>
      <c r="I358" s="7" t="str">
        <f>IF(F358&lt;&gt;"",_xlfn.IFNA(VLOOKUP(A358&amp;"Semana "&amp;VALUE(RIGHT(F358,2)-1),T_Cruzada!$A$2:$F$1453,4,FALSE),""),"")</f>
        <v/>
      </c>
      <c r="J358" s="7" t="str">
        <f>IF(F358&lt;&gt;"",_xlfn.IFNA(VLOOKUP(A358&amp;F358,T_Cruzada!$A$2:$F$1453,4,FALSE),""),"")</f>
        <v/>
      </c>
      <c r="K358" s="7" t="str">
        <f>_xlfn.IFNA(VLOOKUP(A358&amp;F358,T_Cruzada!$A$2:$F$1453,5,FALSE),"")</f>
        <v/>
      </c>
      <c r="L358" s="7" t="str">
        <f>IF(F358&lt;&gt;"",_xlfn.IFNA(VLOOKUP(A358&amp;"Semana "&amp;VALUE(RIGHT(F358,2)+1),T_Cruzada!$A$2:$F$1453,4,FALSE),""),"")</f>
        <v/>
      </c>
      <c r="M358" t="str">
        <f>IF(F358&lt;&gt;"",_xlfn.IFNA(VLOOKUP(A358&amp;"Semana "&amp;VALUE(RIGHT(F358,2)+2),T_Cruzada!$A$2:$F$1453,4,FALSE),""),"")</f>
        <v/>
      </c>
      <c r="N358" t="str">
        <f>IF(F358&lt;&gt;"",_xlfn.IFNA(VLOOKUP(A358&amp;"Semana "&amp;VALUE(RIGHT(F358,2)+3),T_Cruzada!$A$2:$F$1453,4,FALSE),""),"")</f>
        <v/>
      </c>
    </row>
    <row r="359" spans="1:14" x14ac:dyDescent="0.25">
      <c r="A359" s="19">
        <v>20406</v>
      </c>
      <c r="B359" s="19" t="s">
        <v>86</v>
      </c>
      <c r="C359" s="19" t="s">
        <v>118</v>
      </c>
      <c r="D359" s="19" t="s">
        <v>114</v>
      </c>
      <c r="E359" s="20">
        <v>43933</v>
      </c>
      <c r="F359" s="7" t="str">
        <f>IF(E359&lt;&gt;"",IF(AND(E359&gt;=VLOOKUP(E359,Semanas!$A$1:$C$33,1),E359&lt;=VLOOKUP(E359,Semanas!$A$1:$C$33,2)),VLOOKUP(E359,Semanas!$A$1:$C$33,3),""),"")</f>
        <v>Semana 16</v>
      </c>
      <c r="G359" s="7">
        <f>IF(F359&lt;&gt;"",_xlfn.IFNA(VLOOKUP(A359&amp;"Semana "&amp;VALUE(RIGHT(F359,2)-3),T_Cruzada!$A$2:$F$1453,4,FALSE),""),"")</f>
        <v>0</v>
      </c>
      <c r="H359">
        <f>IF(F359&lt;&gt;"",_xlfn.IFNA(VLOOKUP(A359&amp;"Semana "&amp;VALUE(RIGHT(F359,2)-2),T_Cruzada!$A$2:$F$1453,4,FALSE),""),"")</f>
        <v>0</v>
      </c>
      <c r="I359" s="7">
        <f>IF(F359&lt;&gt;"",_xlfn.IFNA(VLOOKUP(A359&amp;"Semana "&amp;VALUE(RIGHT(F359,2)-1),T_Cruzada!$A$2:$F$1453,4,FALSE),""),"")</f>
        <v>0</v>
      </c>
      <c r="J359" s="7">
        <f>IF(F359&lt;&gt;"",_xlfn.IFNA(VLOOKUP(A359&amp;F359,T_Cruzada!$A$2:$F$1453,4,FALSE),""),"")</f>
        <v>0</v>
      </c>
      <c r="K359" s="7">
        <f>_xlfn.IFNA(VLOOKUP(A359&amp;F359,T_Cruzada!$A$2:$F$1453,5,FALSE),"")</f>
        <v>0</v>
      </c>
      <c r="L359" s="7">
        <f>IF(F359&lt;&gt;"",_xlfn.IFNA(VLOOKUP(A359&amp;"Semana "&amp;VALUE(RIGHT(F359,2)+1),T_Cruzada!$A$2:$F$1453,4,FALSE),""),"")</f>
        <v>0</v>
      </c>
      <c r="M359">
        <f>IF(F359&lt;&gt;"",_xlfn.IFNA(VLOOKUP(A359&amp;"Semana "&amp;VALUE(RIGHT(F359,2)+2),T_Cruzada!$A$2:$F$1453,4,FALSE),""),"")</f>
        <v>0</v>
      </c>
      <c r="N359">
        <f>IF(F359&lt;&gt;"",_xlfn.IFNA(VLOOKUP(A359&amp;"Semana "&amp;VALUE(RIGHT(F359,2)+3),T_Cruzada!$A$2:$F$1453,4,FALSE),""),"")</f>
        <v>0</v>
      </c>
    </row>
    <row r="360" spans="1:14" x14ac:dyDescent="0.25">
      <c r="A360">
        <v>20406</v>
      </c>
      <c r="B360" t="s">
        <v>86</v>
      </c>
      <c r="C360" t="s">
        <v>119</v>
      </c>
      <c r="D360" t="s">
        <v>116</v>
      </c>
      <c r="E360" s="1"/>
      <c r="F360" s="7" t="str">
        <f>IF(E360&lt;&gt;"",IF(AND(E360&gt;=VLOOKUP(E360,Semanas!$A$1:$C$33,1),E360&lt;=VLOOKUP(E360,Semanas!$A$1:$C$33,2)),VLOOKUP(E360,Semanas!$A$1:$C$33,3),""),"")</f>
        <v/>
      </c>
      <c r="G360" s="7" t="str">
        <f>IF(F360&lt;&gt;"",_xlfn.IFNA(VLOOKUP(A360&amp;"Semana "&amp;VALUE(RIGHT(F360,2)-3),T_Cruzada!$A$2:$F$1453,4,FALSE),""),"")</f>
        <v/>
      </c>
      <c r="H360" t="str">
        <f>IF(F360&lt;&gt;"",_xlfn.IFNA(VLOOKUP(A360&amp;"Semana "&amp;VALUE(RIGHT(F360,2)-2),T_Cruzada!$A$2:$F$1453,4,FALSE),""),"")</f>
        <v/>
      </c>
      <c r="I360" s="7" t="str">
        <f>IF(F360&lt;&gt;"",_xlfn.IFNA(VLOOKUP(A360&amp;"Semana "&amp;VALUE(RIGHT(F360,2)-1),T_Cruzada!$A$2:$F$1453,4,FALSE),""),"")</f>
        <v/>
      </c>
      <c r="J360" s="7" t="str">
        <f>IF(F360&lt;&gt;"",_xlfn.IFNA(VLOOKUP(A360&amp;F360,T_Cruzada!$A$2:$F$1453,4,FALSE),""),"")</f>
        <v/>
      </c>
      <c r="K360" s="7" t="str">
        <f>_xlfn.IFNA(VLOOKUP(A360&amp;F360,T_Cruzada!$A$2:$F$1453,5,FALSE),"")</f>
        <v/>
      </c>
      <c r="L360" s="7" t="str">
        <f>IF(F360&lt;&gt;"",_xlfn.IFNA(VLOOKUP(A360&amp;"Semana "&amp;VALUE(RIGHT(F360,2)+1),T_Cruzada!$A$2:$F$1453,4,FALSE),""),"")</f>
        <v/>
      </c>
      <c r="M360" t="str">
        <f>IF(F360&lt;&gt;"",_xlfn.IFNA(VLOOKUP(A360&amp;"Semana "&amp;VALUE(RIGHT(F360,2)+2),T_Cruzada!$A$2:$F$1453,4,FALSE),""),"")</f>
        <v/>
      </c>
      <c r="N360" t="str">
        <f>IF(F360&lt;&gt;"",_xlfn.IFNA(VLOOKUP(A360&amp;"Semana "&amp;VALUE(RIGHT(F360,2)+3),T_Cruzada!$A$2:$F$1453,4,FALSE),""),"")</f>
        <v/>
      </c>
    </row>
    <row r="361" spans="1:14" x14ac:dyDescent="0.25">
      <c r="A361" s="19">
        <v>20406</v>
      </c>
      <c r="B361" s="19" t="s">
        <v>86</v>
      </c>
      <c r="C361" s="19" t="s">
        <v>120</v>
      </c>
      <c r="D361" s="19" t="s">
        <v>114</v>
      </c>
      <c r="E361" s="20"/>
      <c r="F361" s="7" t="str">
        <f>IF(E361&lt;&gt;"",IF(AND(E361&gt;=VLOOKUP(E361,Semanas!$A$1:$C$33,1),E361&lt;=VLOOKUP(E361,Semanas!$A$1:$C$33,2)),VLOOKUP(E361,Semanas!$A$1:$C$33,3),""),"")</f>
        <v/>
      </c>
      <c r="G361" s="7" t="str">
        <f>IF(F361&lt;&gt;"",_xlfn.IFNA(VLOOKUP(A361&amp;"Semana "&amp;VALUE(RIGHT(F361,2)-3),T_Cruzada!$A$2:$F$1453,4,FALSE),""),"")</f>
        <v/>
      </c>
      <c r="H361" t="str">
        <f>IF(F361&lt;&gt;"",_xlfn.IFNA(VLOOKUP(A361&amp;"Semana "&amp;VALUE(RIGHT(F361,2)-2),T_Cruzada!$A$2:$F$1453,4,FALSE),""),"")</f>
        <v/>
      </c>
      <c r="I361" s="7" t="str">
        <f>IF(F361&lt;&gt;"",_xlfn.IFNA(VLOOKUP(A361&amp;"Semana "&amp;VALUE(RIGHT(F361,2)-1),T_Cruzada!$A$2:$F$1453,4,FALSE),""),"")</f>
        <v/>
      </c>
      <c r="J361" s="7" t="str">
        <f>IF(F361&lt;&gt;"",_xlfn.IFNA(VLOOKUP(A361&amp;F361,T_Cruzada!$A$2:$F$1453,4,FALSE),""),"")</f>
        <v/>
      </c>
      <c r="K361" s="7" t="str">
        <f>_xlfn.IFNA(VLOOKUP(A361&amp;F361,T_Cruzada!$A$2:$F$1453,5,FALSE),"")</f>
        <v/>
      </c>
      <c r="L361" s="7" t="str">
        <f>IF(F361&lt;&gt;"",_xlfn.IFNA(VLOOKUP(A361&amp;"Semana "&amp;VALUE(RIGHT(F361,2)+1),T_Cruzada!$A$2:$F$1453,4,FALSE),""),"")</f>
        <v/>
      </c>
      <c r="M361" t="str">
        <f>IF(F361&lt;&gt;"",_xlfn.IFNA(VLOOKUP(A361&amp;"Semana "&amp;VALUE(RIGHT(F361,2)+2),T_Cruzada!$A$2:$F$1453,4,FALSE),""),"")</f>
        <v/>
      </c>
      <c r="N361" t="str">
        <f>IF(F361&lt;&gt;"",_xlfn.IFNA(VLOOKUP(A361&amp;"Semana "&amp;VALUE(RIGHT(F361,2)+3),T_Cruzada!$A$2:$F$1453,4,FALSE),""),"")</f>
        <v/>
      </c>
    </row>
    <row r="362" spans="1:14" x14ac:dyDescent="0.25">
      <c r="A362">
        <v>20406</v>
      </c>
      <c r="B362" t="s">
        <v>86</v>
      </c>
      <c r="C362" t="s">
        <v>191</v>
      </c>
      <c r="D362" t="s">
        <v>116</v>
      </c>
      <c r="E362" s="1"/>
      <c r="F362" s="7" t="str">
        <f>IF(E362&lt;&gt;"",IF(AND(E362&gt;=VLOOKUP(E362,Semanas!$A$1:$C$33,1),E362&lt;=VLOOKUP(E362,Semanas!$A$1:$C$33,2)),VLOOKUP(E362,Semanas!$A$1:$C$33,3),""),"")</f>
        <v/>
      </c>
      <c r="G362" s="7" t="str">
        <f>IF(F362&lt;&gt;"",_xlfn.IFNA(VLOOKUP(A362&amp;"Semana "&amp;VALUE(RIGHT(F362,2)-3),T_Cruzada!$A$2:$F$1453,4,FALSE),""),"")</f>
        <v/>
      </c>
      <c r="H362" t="str">
        <f>IF(F362&lt;&gt;"",_xlfn.IFNA(VLOOKUP(A362&amp;"Semana "&amp;VALUE(RIGHT(F362,2)-2),T_Cruzada!$A$2:$F$1453,4,FALSE),""),"")</f>
        <v/>
      </c>
      <c r="I362" s="7" t="str">
        <f>IF(F362&lt;&gt;"",_xlfn.IFNA(VLOOKUP(A362&amp;"Semana "&amp;VALUE(RIGHT(F362,2)-1),T_Cruzada!$A$2:$F$1453,4,FALSE),""),"")</f>
        <v/>
      </c>
      <c r="J362" s="7" t="str">
        <f>IF(F362&lt;&gt;"",_xlfn.IFNA(VLOOKUP(A362&amp;F362,T_Cruzada!$A$2:$F$1453,4,FALSE),""),"")</f>
        <v/>
      </c>
      <c r="K362" s="7" t="str">
        <f>_xlfn.IFNA(VLOOKUP(A362&amp;F362,T_Cruzada!$A$2:$F$1453,5,FALSE),"")</f>
        <v/>
      </c>
      <c r="L362" s="7" t="str">
        <f>IF(F362&lt;&gt;"",_xlfn.IFNA(VLOOKUP(A362&amp;"Semana "&amp;VALUE(RIGHT(F362,2)+1),T_Cruzada!$A$2:$F$1453,4,FALSE),""),"")</f>
        <v/>
      </c>
      <c r="M362" t="str">
        <f>IF(F362&lt;&gt;"",_xlfn.IFNA(VLOOKUP(A362&amp;"Semana "&amp;VALUE(RIGHT(F362,2)+2),T_Cruzada!$A$2:$F$1453,4,FALSE),""),"")</f>
        <v/>
      </c>
      <c r="N362" t="str">
        <f>IF(F362&lt;&gt;"",_xlfn.IFNA(VLOOKUP(A362&amp;"Semana "&amp;VALUE(RIGHT(F362,2)+3),T_Cruzada!$A$2:$F$1453,4,FALSE),""),"")</f>
        <v/>
      </c>
    </row>
    <row r="363" spans="1:14" x14ac:dyDescent="0.25">
      <c r="A363" s="19">
        <v>20406</v>
      </c>
      <c r="B363" s="19" t="s">
        <v>86</v>
      </c>
      <c r="C363" s="19" t="s">
        <v>122</v>
      </c>
      <c r="D363" s="19" t="s">
        <v>116</v>
      </c>
      <c r="E363" s="20"/>
      <c r="F363" s="7" t="str">
        <f>IF(E363&lt;&gt;"",IF(AND(E363&gt;=VLOOKUP(E363,Semanas!$A$1:$C$33,1),E363&lt;=VLOOKUP(E363,Semanas!$A$1:$C$33,2)),VLOOKUP(E363,Semanas!$A$1:$C$33,3),""),"")</f>
        <v/>
      </c>
      <c r="G363" s="7" t="str">
        <f>IF(F363&lt;&gt;"",_xlfn.IFNA(VLOOKUP(A363&amp;"Semana "&amp;VALUE(RIGHT(F363,2)-3),T_Cruzada!$A$2:$F$1453,4,FALSE),""),"")</f>
        <v/>
      </c>
      <c r="H363" t="str">
        <f>IF(F363&lt;&gt;"",_xlfn.IFNA(VLOOKUP(A363&amp;"Semana "&amp;VALUE(RIGHT(F363,2)-2),T_Cruzada!$A$2:$F$1453,4,FALSE),""),"")</f>
        <v/>
      </c>
      <c r="I363" s="7" t="str">
        <f>IF(F363&lt;&gt;"",_xlfn.IFNA(VLOOKUP(A363&amp;"Semana "&amp;VALUE(RIGHT(F363,2)-1),T_Cruzada!$A$2:$F$1453,4,FALSE),""),"")</f>
        <v/>
      </c>
      <c r="J363" s="7" t="str">
        <f>IF(F363&lt;&gt;"",_xlfn.IFNA(VLOOKUP(A363&amp;F363,T_Cruzada!$A$2:$F$1453,4,FALSE),""),"")</f>
        <v/>
      </c>
      <c r="K363" s="7" t="str">
        <f>_xlfn.IFNA(VLOOKUP(A363&amp;F363,T_Cruzada!$A$2:$F$1453,5,FALSE),"")</f>
        <v/>
      </c>
      <c r="L363" s="7" t="str">
        <f>IF(F363&lt;&gt;"",_xlfn.IFNA(VLOOKUP(A363&amp;"Semana "&amp;VALUE(RIGHT(F363,2)+1),T_Cruzada!$A$2:$F$1453,4,FALSE),""),"")</f>
        <v/>
      </c>
      <c r="M363" t="str">
        <f>IF(F363&lt;&gt;"",_xlfn.IFNA(VLOOKUP(A363&amp;"Semana "&amp;VALUE(RIGHT(F363,2)+2),T_Cruzada!$A$2:$F$1453,4,FALSE),""),"")</f>
        <v/>
      </c>
      <c r="N363" t="str">
        <f>IF(F363&lt;&gt;"",_xlfn.IFNA(VLOOKUP(A363&amp;"Semana "&amp;VALUE(RIGHT(F363,2)+3),T_Cruzada!$A$2:$F$1453,4,FALSE),""),"")</f>
        <v/>
      </c>
    </row>
    <row r="364" spans="1:14" x14ac:dyDescent="0.25">
      <c r="A364">
        <v>20406</v>
      </c>
      <c r="B364" t="s">
        <v>86</v>
      </c>
      <c r="C364" t="s">
        <v>123</v>
      </c>
      <c r="D364" t="s">
        <v>116</v>
      </c>
      <c r="E364" s="1"/>
      <c r="F364" s="7" t="str">
        <f>IF(E364&lt;&gt;"",IF(AND(E364&gt;=VLOOKUP(E364,Semanas!$A$1:$C$33,1),E364&lt;=VLOOKUP(E364,Semanas!$A$1:$C$33,2)),VLOOKUP(E364,Semanas!$A$1:$C$33,3),""),"")</f>
        <v/>
      </c>
      <c r="G364" s="7" t="str">
        <f>IF(F364&lt;&gt;"",_xlfn.IFNA(VLOOKUP(A364&amp;"Semana "&amp;VALUE(RIGHT(F364,2)-3),T_Cruzada!$A$2:$F$1453,4,FALSE),""),"")</f>
        <v/>
      </c>
      <c r="H364" t="str">
        <f>IF(F364&lt;&gt;"",_xlfn.IFNA(VLOOKUP(A364&amp;"Semana "&amp;VALUE(RIGHT(F364,2)-2),T_Cruzada!$A$2:$F$1453,4,FALSE),""),"")</f>
        <v/>
      </c>
      <c r="I364" s="7" t="str">
        <f>IF(F364&lt;&gt;"",_xlfn.IFNA(VLOOKUP(A364&amp;"Semana "&amp;VALUE(RIGHT(F364,2)-1),T_Cruzada!$A$2:$F$1453,4,FALSE),""),"")</f>
        <v/>
      </c>
      <c r="J364" s="7" t="str">
        <f>IF(F364&lt;&gt;"",_xlfn.IFNA(VLOOKUP(A364&amp;F364,T_Cruzada!$A$2:$F$1453,4,FALSE),""),"")</f>
        <v/>
      </c>
      <c r="K364" s="7" t="str">
        <f>_xlfn.IFNA(VLOOKUP(A364&amp;F364,T_Cruzada!$A$2:$F$1453,5,FALSE),"")</f>
        <v/>
      </c>
      <c r="L364" s="7" t="str">
        <f>IF(F364&lt;&gt;"",_xlfn.IFNA(VLOOKUP(A364&amp;"Semana "&amp;VALUE(RIGHT(F364,2)+1),T_Cruzada!$A$2:$F$1453,4,FALSE),""),"")</f>
        <v/>
      </c>
      <c r="M364" t="str">
        <f>IF(F364&lt;&gt;"",_xlfn.IFNA(VLOOKUP(A364&amp;"Semana "&amp;VALUE(RIGHT(F364,2)+2),T_Cruzada!$A$2:$F$1453,4,FALSE),""),"")</f>
        <v/>
      </c>
      <c r="N364" t="str">
        <f>IF(F364&lt;&gt;"",_xlfn.IFNA(VLOOKUP(A364&amp;"Semana "&amp;VALUE(RIGHT(F364,2)+3),T_Cruzada!$A$2:$F$1453,4,FALSE),""),"")</f>
        <v/>
      </c>
    </row>
    <row r="365" spans="1:14" x14ac:dyDescent="0.25">
      <c r="A365">
        <v>20416</v>
      </c>
      <c r="B365" t="s">
        <v>87</v>
      </c>
      <c r="C365" t="s">
        <v>30</v>
      </c>
      <c r="D365" t="s">
        <v>114</v>
      </c>
      <c r="E365" s="1">
        <v>43913</v>
      </c>
      <c r="F365" s="7" t="str">
        <f>IF(E365&lt;&gt;"",IF(AND(E365&gt;=VLOOKUP(E365,Semanas!$A$1:$C$33,1),E365&lt;=VLOOKUP(E365,Semanas!$A$1:$C$33,2)),VLOOKUP(E365,Semanas!$A$1:$C$33,3),""),"")</f>
        <v>Semana 13</v>
      </c>
      <c r="G365" s="7" t="str">
        <f>IF(F365&lt;&gt;"",_xlfn.IFNA(VLOOKUP(A365&amp;"Semana "&amp;VALUE(RIGHT(F365,2)-3),T_Cruzada!$A$2:$F$1453,4,FALSE),""),"")</f>
        <v/>
      </c>
      <c r="H365" t="str">
        <f>IF(F365&lt;&gt;"",_xlfn.IFNA(VLOOKUP(A365&amp;"Semana "&amp;VALUE(RIGHT(F365,2)-2),T_Cruzada!$A$2:$F$1453,4,FALSE),""),"")</f>
        <v/>
      </c>
      <c r="I365" s="7" t="str">
        <f>IF(F365&lt;&gt;"",_xlfn.IFNA(VLOOKUP(A365&amp;"Semana "&amp;VALUE(RIGHT(F365,2)-1),T_Cruzada!$A$2:$F$1453,4,FALSE),""),"")</f>
        <v/>
      </c>
      <c r="J365" s="7" t="str">
        <f>IF(F365&lt;&gt;"",_xlfn.IFNA(VLOOKUP(A365&amp;F365,T_Cruzada!$A$2:$F$1453,4,FALSE),""),"")</f>
        <v/>
      </c>
      <c r="K365" s="7" t="str">
        <f>_xlfn.IFNA(VLOOKUP(A365&amp;F365,T_Cruzada!$A$2:$F$1453,5,FALSE),"")</f>
        <v/>
      </c>
      <c r="L365" s="7" t="str">
        <f>IF(F365&lt;&gt;"",_xlfn.IFNA(VLOOKUP(A365&amp;"Semana "&amp;VALUE(RIGHT(F365,2)+1),T_Cruzada!$A$2:$F$1453,4,FALSE),""),"")</f>
        <v/>
      </c>
      <c r="M365" t="str">
        <f>IF(F365&lt;&gt;"",_xlfn.IFNA(VLOOKUP(A365&amp;"Semana "&amp;VALUE(RIGHT(F365,2)+2),T_Cruzada!$A$2:$F$1453,4,FALSE),""),"")</f>
        <v/>
      </c>
      <c r="N365" t="str">
        <f>IF(F365&lt;&gt;"",_xlfn.IFNA(VLOOKUP(A365&amp;"Semana "&amp;VALUE(RIGHT(F365,2)+3),T_Cruzada!$A$2:$F$1453,4,FALSE),""),"")</f>
        <v/>
      </c>
    </row>
    <row r="366" spans="1:14" x14ac:dyDescent="0.25">
      <c r="A366" s="19">
        <v>20416</v>
      </c>
      <c r="B366" s="19" t="s">
        <v>87</v>
      </c>
      <c r="C366" s="19" t="s">
        <v>31</v>
      </c>
      <c r="D366" s="19" t="s">
        <v>114</v>
      </c>
      <c r="E366" s="20">
        <v>43913</v>
      </c>
      <c r="F366" s="7" t="str">
        <f>IF(E366&lt;&gt;"",IF(AND(E366&gt;=VLOOKUP(E366,Semanas!$A$1:$C$33,1),E366&lt;=VLOOKUP(E366,Semanas!$A$1:$C$33,2)),VLOOKUP(E366,Semanas!$A$1:$C$33,3),""),"")</f>
        <v>Semana 13</v>
      </c>
      <c r="G366" s="7" t="str">
        <f>IF(F366&lt;&gt;"",_xlfn.IFNA(VLOOKUP(A366&amp;"Semana "&amp;VALUE(RIGHT(F366,2)-3),T_Cruzada!$A$2:$F$1453,4,FALSE),""),"")</f>
        <v/>
      </c>
      <c r="H366" t="str">
        <f>IF(F366&lt;&gt;"",_xlfn.IFNA(VLOOKUP(A366&amp;"Semana "&amp;VALUE(RIGHT(F366,2)-2),T_Cruzada!$A$2:$F$1453,4,FALSE),""),"")</f>
        <v/>
      </c>
      <c r="I366" s="7" t="str">
        <f>IF(F366&lt;&gt;"",_xlfn.IFNA(VLOOKUP(A366&amp;"Semana "&amp;VALUE(RIGHT(F366,2)-1),T_Cruzada!$A$2:$F$1453,4,FALSE),""),"")</f>
        <v/>
      </c>
      <c r="J366" s="7" t="str">
        <f>IF(F366&lt;&gt;"",_xlfn.IFNA(VLOOKUP(A366&amp;F366,T_Cruzada!$A$2:$F$1453,4,FALSE),""),"")</f>
        <v/>
      </c>
      <c r="K366" s="7" t="str">
        <f>_xlfn.IFNA(VLOOKUP(A366&amp;F366,T_Cruzada!$A$2:$F$1453,5,FALSE),"")</f>
        <v/>
      </c>
      <c r="L366" s="7" t="str">
        <f>IF(F366&lt;&gt;"",_xlfn.IFNA(VLOOKUP(A366&amp;"Semana "&amp;VALUE(RIGHT(F366,2)+1),T_Cruzada!$A$2:$F$1453,4,FALSE),""),"")</f>
        <v/>
      </c>
      <c r="M366" t="str">
        <f>IF(F366&lt;&gt;"",_xlfn.IFNA(VLOOKUP(A366&amp;"Semana "&amp;VALUE(RIGHT(F366,2)+2),T_Cruzada!$A$2:$F$1453,4,FALSE),""),"")</f>
        <v/>
      </c>
      <c r="N366" t="str">
        <f>IF(F366&lt;&gt;"",_xlfn.IFNA(VLOOKUP(A366&amp;"Semana "&amp;VALUE(RIGHT(F366,2)+3),T_Cruzada!$A$2:$F$1453,4,FALSE),""),"")</f>
        <v/>
      </c>
    </row>
    <row r="367" spans="1:14" x14ac:dyDescent="0.25">
      <c r="A367">
        <v>20416</v>
      </c>
      <c r="B367" t="s">
        <v>87</v>
      </c>
      <c r="C367" t="s">
        <v>115</v>
      </c>
      <c r="D367" t="s">
        <v>114</v>
      </c>
      <c r="E367" s="1">
        <v>43913</v>
      </c>
      <c r="F367" s="7" t="str">
        <f>IF(E367&lt;&gt;"",IF(AND(E367&gt;=VLOOKUP(E367,Semanas!$A$1:$C$33,1),E367&lt;=VLOOKUP(E367,Semanas!$A$1:$C$33,2)),VLOOKUP(E367,Semanas!$A$1:$C$33,3),""),"")</f>
        <v>Semana 13</v>
      </c>
      <c r="G367" s="7" t="str">
        <f>IF(F367&lt;&gt;"",_xlfn.IFNA(VLOOKUP(A367&amp;"Semana "&amp;VALUE(RIGHT(F367,2)-3),T_Cruzada!$A$2:$F$1453,4,FALSE),""),"")</f>
        <v/>
      </c>
      <c r="H367" t="str">
        <f>IF(F367&lt;&gt;"",_xlfn.IFNA(VLOOKUP(A367&amp;"Semana "&amp;VALUE(RIGHT(F367,2)-2),T_Cruzada!$A$2:$F$1453,4,FALSE),""),"")</f>
        <v/>
      </c>
      <c r="I367" s="7" t="str">
        <f>IF(F367&lt;&gt;"",_xlfn.IFNA(VLOOKUP(A367&amp;"Semana "&amp;VALUE(RIGHT(F367,2)-1),T_Cruzada!$A$2:$F$1453,4,FALSE),""),"")</f>
        <v/>
      </c>
      <c r="J367" s="7" t="str">
        <f>IF(F367&lt;&gt;"",_xlfn.IFNA(VLOOKUP(A367&amp;F367,T_Cruzada!$A$2:$F$1453,4,FALSE),""),"")</f>
        <v/>
      </c>
      <c r="K367" s="7" t="str">
        <f>_xlfn.IFNA(VLOOKUP(A367&amp;F367,T_Cruzada!$A$2:$F$1453,5,FALSE),"")</f>
        <v/>
      </c>
      <c r="L367" s="7" t="str">
        <f>IF(F367&lt;&gt;"",_xlfn.IFNA(VLOOKUP(A367&amp;"Semana "&amp;VALUE(RIGHT(F367,2)+1),T_Cruzada!$A$2:$F$1453,4,FALSE),""),"")</f>
        <v/>
      </c>
      <c r="M367" t="str">
        <f>IF(F367&lt;&gt;"",_xlfn.IFNA(VLOOKUP(A367&amp;"Semana "&amp;VALUE(RIGHT(F367,2)+2),T_Cruzada!$A$2:$F$1453,4,FALSE),""),"")</f>
        <v/>
      </c>
      <c r="N367" t="str">
        <f>IF(F367&lt;&gt;"",_xlfn.IFNA(VLOOKUP(A367&amp;"Semana "&amp;VALUE(RIGHT(F367,2)+3),T_Cruzada!$A$2:$F$1453,4,FALSE),""),"")</f>
        <v/>
      </c>
    </row>
    <row r="368" spans="1:14" x14ac:dyDescent="0.25">
      <c r="A368" s="19">
        <v>20416</v>
      </c>
      <c r="B368" s="19" t="s">
        <v>87</v>
      </c>
      <c r="C368" s="19" t="s">
        <v>33</v>
      </c>
      <c r="D368" s="19" t="s">
        <v>114</v>
      </c>
      <c r="E368" s="20">
        <v>43910</v>
      </c>
      <c r="F368" s="7" t="str">
        <f>IF(E368&lt;&gt;"",IF(AND(E368&gt;=VLOOKUP(E368,Semanas!$A$1:$C$33,1),E368&lt;=VLOOKUP(E368,Semanas!$A$1:$C$33,2)),VLOOKUP(E368,Semanas!$A$1:$C$33,3),""),"")</f>
        <v>Semana 12</v>
      </c>
      <c r="G368" s="7" t="str">
        <f>IF(F368&lt;&gt;"",_xlfn.IFNA(VLOOKUP(A368&amp;"Semana "&amp;VALUE(RIGHT(F368,2)-3),T_Cruzada!$A$2:$F$1453,4,FALSE),""),"")</f>
        <v/>
      </c>
      <c r="H368" t="str">
        <f>IF(F368&lt;&gt;"",_xlfn.IFNA(VLOOKUP(A368&amp;"Semana "&amp;VALUE(RIGHT(F368,2)-2),T_Cruzada!$A$2:$F$1453,4,FALSE),""),"")</f>
        <v/>
      </c>
      <c r="I368" s="7" t="str">
        <f>IF(F368&lt;&gt;"",_xlfn.IFNA(VLOOKUP(A368&amp;"Semana "&amp;VALUE(RIGHT(F368,2)-1),T_Cruzada!$A$2:$F$1453,4,FALSE),""),"")</f>
        <v/>
      </c>
      <c r="J368" s="7" t="str">
        <f>IF(F368&lt;&gt;"",_xlfn.IFNA(VLOOKUP(A368&amp;F368,T_Cruzada!$A$2:$F$1453,4,FALSE),""),"")</f>
        <v/>
      </c>
      <c r="K368" s="7" t="str">
        <f>_xlfn.IFNA(VLOOKUP(A368&amp;F368,T_Cruzada!$A$2:$F$1453,5,FALSE),"")</f>
        <v/>
      </c>
      <c r="L368" s="7" t="str">
        <f>IF(F368&lt;&gt;"",_xlfn.IFNA(VLOOKUP(A368&amp;"Semana "&amp;VALUE(RIGHT(F368,2)+1),T_Cruzada!$A$2:$F$1453,4,FALSE),""),"")</f>
        <v/>
      </c>
      <c r="M368" t="str">
        <f>IF(F368&lt;&gt;"",_xlfn.IFNA(VLOOKUP(A368&amp;"Semana "&amp;VALUE(RIGHT(F368,2)+2),T_Cruzada!$A$2:$F$1453,4,FALSE),""),"")</f>
        <v/>
      </c>
      <c r="N368" t="str">
        <f>IF(F368&lt;&gt;"",_xlfn.IFNA(VLOOKUP(A368&amp;"Semana "&amp;VALUE(RIGHT(F368,2)+3),T_Cruzada!$A$2:$F$1453,4,FALSE),""),"")</f>
        <v/>
      </c>
    </row>
    <row r="369" spans="1:14" x14ac:dyDescent="0.25">
      <c r="A369">
        <v>20416</v>
      </c>
      <c r="B369" t="s">
        <v>87</v>
      </c>
      <c r="C369" t="s">
        <v>34</v>
      </c>
      <c r="D369" t="s">
        <v>117</v>
      </c>
      <c r="E369" s="1"/>
      <c r="F369" s="7" t="str">
        <f>IF(E369&lt;&gt;"",IF(AND(E369&gt;=VLOOKUP(E369,Semanas!$A$1:$C$33,1),E369&lt;=VLOOKUP(E369,Semanas!$A$1:$C$33,2)),VLOOKUP(E369,Semanas!$A$1:$C$33,3),""),"")</f>
        <v/>
      </c>
      <c r="G369" s="7" t="str">
        <f>IF(F369&lt;&gt;"",_xlfn.IFNA(VLOOKUP(A369&amp;"Semana "&amp;VALUE(RIGHT(F369,2)-3),T_Cruzada!$A$2:$F$1453,4,FALSE),""),"")</f>
        <v/>
      </c>
      <c r="H369" t="str">
        <f>IF(F369&lt;&gt;"",_xlfn.IFNA(VLOOKUP(A369&amp;"Semana "&amp;VALUE(RIGHT(F369,2)-2),T_Cruzada!$A$2:$F$1453,4,FALSE),""),"")</f>
        <v/>
      </c>
      <c r="I369" s="7" t="str">
        <f>IF(F369&lt;&gt;"",_xlfn.IFNA(VLOOKUP(A369&amp;"Semana "&amp;VALUE(RIGHT(F369,2)-1),T_Cruzada!$A$2:$F$1453,4,FALSE),""),"")</f>
        <v/>
      </c>
      <c r="J369" s="7" t="str">
        <f>IF(F369&lt;&gt;"",_xlfn.IFNA(VLOOKUP(A369&amp;F369,T_Cruzada!$A$2:$F$1453,4,FALSE),""),"")</f>
        <v/>
      </c>
      <c r="K369" s="7" t="str">
        <f>_xlfn.IFNA(VLOOKUP(A369&amp;F369,T_Cruzada!$A$2:$F$1453,5,FALSE),"")</f>
        <v/>
      </c>
      <c r="L369" s="7" t="str">
        <f>IF(F369&lt;&gt;"",_xlfn.IFNA(VLOOKUP(A369&amp;"Semana "&amp;VALUE(RIGHT(F369,2)+1),T_Cruzada!$A$2:$F$1453,4,FALSE),""),"")</f>
        <v/>
      </c>
      <c r="M369" t="str">
        <f>IF(F369&lt;&gt;"",_xlfn.IFNA(VLOOKUP(A369&amp;"Semana "&amp;VALUE(RIGHT(F369,2)+2),T_Cruzada!$A$2:$F$1453,4,FALSE),""),"")</f>
        <v/>
      </c>
      <c r="N369" t="str">
        <f>IF(F369&lt;&gt;"",_xlfn.IFNA(VLOOKUP(A369&amp;"Semana "&amp;VALUE(RIGHT(F369,2)+3),T_Cruzada!$A$2:$F$1453,4,FALSE),""),"")</f>
        <v/>
      </c>
    </row>
    <row r="370" spans="1:14" x14ac:dyDescent="0.25">
      <c r="A370" s="19">
        <v>20416</v>
      </c>
      <c r="B370" s="19" t="s">
        <v>87</v>
      </c>
      <c r="C370" s="19" t="s">
        <v>118</v>
      </c>
      <c r="D370" s="19" t="s">
        <v>117</v>
      </c>
      <c r="E370" s="20"/>
      <c r="F370" s="7" t="str">
        <f>IF(E370&lt;&gt;"",IF(AND(E370&gt;=VLOOKUP(E370,Semanas!$A$1:$C$33,1),E370&lt;=VLOOKUP(E370,Semanas!$A$1:$C$33,2)),VLOOKUP(E370,Semanas!$A$1:$C$33,3),""),"")</f>
        <v/>
      </c>
      <c r="G370" s="7" t="str">
        <f>IF(F370&lt;&gt;"",_xlfn.IFNA(VLOOKUP(A370&amp;"Semana "&amp;VALUE(RIGHT(F370,2)-3),T_Cruzada!$A$2:$F$1453,4,FALSE),""),"")</f>
        <v/>
      </c>
      <c r="H370" t="str">
        <f>IF(F370&lt;&gt;"",_xlfn.IFNA(VLOOKUP(A370&amp;"Semana "&amp;VALUE(RIGHT(F370,2)-2),T_Cruzada!$A$2:$F$1453,4,FALSE),""),"")</f>
        <v/>
      </c>
      <c r="I370" s="7" t="str">
        <f>IF(F370&lt;&gt;"",_xlfn.IFNA(VLOOKUP(A370&amp;"Semana "&amp;VALUE(RIGHT(F370,2)-1),T_Cruzada!$A$2:$F$1453,4,FALSE),""),"")</f>
        <v/>
      </c>
      <c r="J370" s="7" t="str">
        <f>IF(F370&lt;&gt;"",_xlfn.IFNA(VLOOKUP(A370&amp;F370,T_Cruzada!$A$2:$F$1453,4,FALSE),""),"")</f>
        <v/>
      </c>
      <c r="K370" s="7" t="str">
        <f>_xlfn.IFNA(VLOOKUP(A370&amp;F370,T_Cruzada!$A$2:$F$1453,5,FALSE),"")</f>
        <v/>
      </c>
      <c r="L370" s="7" t="str">
        <f>IF(F370&lt;&gt;"",_xlfn.IFNA(VLOOKUP(A370&amp;"Semana "&amp;VALUE(RIGHT(F370,2)+1),T_Cruzada!$A$2:$F$1453,4,FALSE),""),"")</f>
        <v/>
      </c>
      <c r="M370" t="str">
        <f>IF(F370&lt;&gt;"",_xlfn.IFNA(VLOOKUP(A370&amp;"Semana "&amp;VALUE(RIGHT(F370,2)+2),T_Cruzada!$A$2:$F$1453,4,FALSE),""),"")</f>
        <v/>
      </c>
      <c r="N370" t="str">
        <f>IF(F370&lt;&gt;"",_xlfn.IFNA(VLOOKUP(A370&amp;"Semana "&amp;VALUE(RIGHT(F370,2)+3),T_Cruzada!$A$2:$F$1453,4,FALSE),""),"")</f>
        <v/>
      </c>
    </row>
    <row r="371" spans="1:14" x14ac:dyDescent="0.25">
      <c r="A371">
        <v>20416</v>
      </c>
      <c r="B371" t="s">
        <v>87</v>
      </c>
      <c r="C371" t="s">
        <v>119</v>
      </c>
      <c r="D371" t="s">
        <v>117</v>
      </c>
      <c r="E371" s="1"/>
      <c r="F371" s="7" t="str">
        <f>IF(E371&lt;&gt;"",IF(AND(E371&gt;=VLOOKUP(E371,Semanas!$A$1:$C$33,1),E371&lt;=VLOOKUP(E371,Semanas!$A$1:$C$33,2)),VLOOKUP(E371,Semanas!$A$1:$C$33,3),""),"")</f>
        <v/>
      </c>
      <c r="G371" s="7" t="str">
        <f>IF(F371&lt;&gt;"",_xlfn.IFNA(VLOOKUP(A371&amp;"Semana "&amp;VALUE(RIGHT(F371,2)-3),T_Cruzada!$A$2:$F$1453,4,FALSE),""),"")</f>
        <v/>
      </c>
      <c r="H371" t="str">
        <f>IF(F371&lt;&gt;"",_xlfn.IFNA(VLOOKUP(A371&amp;"Semana "&amp;VALUE(RIGHT(F371,2)-2),T_Cruzada!$A$2:$F$1453,4,FALSE),""),"")</f>
        <v/>
      </c>
      <c r="I371" s="7" t="str">
        <f>IF(F371&lt;&gt;"",_xlfn.IFNA(VLOOKUP(A371&amp;"Semana "&amp;VALUE(RIGHT(F371,2)-1),T_Cruzada!$A$2:$F$1453,4,FALSE),""),"")</f>
        <v/>
      </c>
      <c r="J371" s="7" t="str">
        <f>IF(F371&lt;&gt;"",_xlfn.IFNA(VLOOKUP(A371&amp;F371,T_Cruzada!$A$2:$F$1453,4,FALSE),""),"")</f>
        <v/>
      </c>
      <c r="K371" s="7" t="str">
        <f>_xlfn.IFNA(VLOOKUP(A371&amp;F371,T_Cruzada!$A$2:$F$1453,5,FALSE),"")</f>
        <v/>
      </c>
      <c r="L371" s="7" t="str">
        <f>IF(F371&lt;&gt;"",_xlfn.IFNA(VLOOKUP(A371&amp;"Semana "&amp;VALUE(RIGHT(F371,2)+1),T_Cruzada!$A$2:$F$1453,4,FALSE),""),"")</f>
        <v/>
      </c>
      <c r="M371" t="str">
        <f>IF(F371&lt;&gt;"",_xlfn.IFNA(VLOOKUP(A371&amp;"Semana "&amp;VALUE(RIGHT(F371,2)+2),T_Cruzada!$A$2:$F$1453,4,FALSE),""),"")</f>
        <v/>
      </c>
      <c r="N371" t="str">
        <f>IF(F371&lt;&gt;"",_xlfn.IFNA(VLOOKUP(A371&amp;"Semana "&amp;VALUE(RIGHT(F371,2)+3),T_Cruzada!$A$2:$F$1453,4,FALSE),""),"")</f>
        <v/>
      </c>
    </row>
    <row r="372" spans="1:14" x14ac:dyDescent="0.25">
      <c r="A372" s="19">
        <v>20416</v>
      </c>
      <c r="B372" s="19" t="s">
        <v>87</v>
      </c>
      <c r="C372" s="19" t="s">
        <v>120</v>
      </c>
      <c r="D372" s="19" t="s">
        <v>117</v>
      </c>
      <c r="E372" s="20"/>
      <c r="F372" s="7" t="str">
        <f>IF(E372&lt;&gt;"",IF(AND(E372&gt;=VLOOKUP(E372,Semanas!$A$1:$C$33,1),E372&lt;=VLOOKUP(E372,Semanas!$A$1:$C$33,2)),VLOOKUP(E372,Semanas!$A$1:$C$33,3),""),"")</f>
        <v/>
      </c>
      <c r="G372" s="7" t="str">
        <f>IF(F372&lt;&gt;"",_xlfn.IFNA(VLOOKUP(A372&amp;"Semana "&amp;VALUE(RIGHT(F372,2)-3),T_Cruzada!$A$2:$F$1453,4,FALSE),""),"")</f>
        <v/>
      </c>
      <c r="H372" t="str">
        <f>IF(F372&lt;&gt;"",_xlfn.IFNA(VLOOKUP(A372&amp;"Semana "&amp;VALUE(RIGHT(F372,2)-2),T_Cruzada!$A$2:$F$1453,4,FALSE),""),"")</f>
        <v/>
      </c>
      <c r="I372" s="7" t="str">
        <f>IF(F372&lt;&gt;"",_xlfn.IFNA(VLOOKUP(A372&amp;"Semana "&amp;VALUE(RIGHT(F372,2)-1),T_Cruzada!$A$2:$F$1453,4,FALSE),""),"")</f>
        <v/>
      </c>
      <c r="J372" s="7" t="str">
        <f>IF(F372&lt;&gt;"",_xlfn.IFNA(VLOOKUP(A372&amp;F372,T_Cruzada!$A$2:$F$1453,4,FALSE),""),"")</f>
        <v/>
      </c>
      <c r="K372" s="7" t="str">
        <f>_xlfn.IFNA(VLOOKUP(A372&amp;F372,T_Cruzada!$A$2:$F$1453,5,FALSE),"")</f>
        <v/>
      </c>
      <c r="L372" s="7" t="str">
        <f>IF(F372&lt;&gt;"",_xlfn.IFNA(VLOOKUP(A372&amp;"Semana "&amp;VALUE(RIGHT(F372,2)+1),T_Cruzada!$A$2:$F$1453,4,FALSE),""),"")</f>
        <v/>
      </c>
      <c r="M372" t="str">
        <f>IF(F372&lt;&gt;"",_xlfn.IFNA(VLOOKUP(A372&amp;"Semana "&amp;VALUE(RIGHT(F372,2)+2),T_Cruzada!$A$2:$F$1453,4,FALSE),""),"")</f>
        <v/>
      </c>
      <c r="N372" t="str">
        <f>IF(F372&lt;&gt;"",_xlfn.IFNA(VLOOKUP(A372&amp;"Semana "&amp;VALUE(RIGHT(F372,2)+3),T_Cruzada!$A$2:$F$1453,4,FALSE),""),"")</f>
        <v/>
      </c>
    </row>
    <row r="373" spans="1:14" x14ac:dyDescent="0.25">
      <c r="A373">
        <v>20416</v>
      </c>
      <c r="B373" t="s">
        <v>87</v>
      </c>
      <c r="C373" t="s">
        <v>191</v>
      </c>
      <c r="D373" t="s">
        <v>117</v>
      </c>
      <c r="E373" s="1"/>
      <c r="F373" s="7" t="str">
        <f>IF(E373&lt;&gt;"",IF(AND(E373&gt;=VLOOKUP(E373,Semanas!$A$1:$C$33,1),E373&lt;=VLOOKUP(E373,Semanas!$A$1:$C$33,2)),VLOOKUP(E373,Semanas!$A$1:$C$33,3),""),"")</f>
        <v/>
      </c>
      <c r="G373" s="7" t="str">
        <f>IF(F373&lt;&gt;"",_xlfn.IFNA(VLOOKUP(A373&amp;"Semana "&amp;VALUE(RIGHT(F373,2)-3),T_Cruzada!$A$2:$F$1453,4,FALSE),""),"")</f>
        <v/>
      </c>
      <c r="H373" t="str">
        <f>IF(F373&lt;&gt;"",_xlfn.IFNA(VLOOKUP(A373&amp;"Semana "&amp;VALUE(RIGHT(F373,2)-2),T_Cruzada!$A$2:$F$1453,4,FALSE),""),"")</f>
        <v/>
      </c>
      <c r="I373" s="7" t="str">
        <f>IF(F373&lt;&gt;"",_xlfn.IFNA(VLOOKUP(A373&amp;"Semana "&amp;VALUE(RIGHT(F373,2)-1),T_Cruzada!$A$2:$F$1453,4,FALSE),""),"")</f>
        <v/>
      </c>
      <c r="J373" s="7" t="str">
        <f>IF(F373&lt;&gt;"",_xlfn.IFNA(VLOOKUP(A373&amp;F373,T_Cruzada!$A$2:$F$1453,4,FALSE),""),"")</f>
        <v/>
      </c>
      <c r="K373" s="7" t="str">
        <f>_xlfn.IFNA(VLOOKUP(A373&amp;F373,T_Cruzada!$A$2:$F$1453,5,FALSE),"")</f>
        <v/>
      </c>
      <c r="L373" s="7" t="str">
        <f>IF(F373&lt;&gt;"",_xlfn.IFNA(VLOOKUP(A373&amp;"Semana "&amp;VALUE(RIGHT(F373,2)+1),T_Cruzada!$A$2:$F$1453,4,FALSE),""),"")</f>
        <v/>
      </c>
      <c r="M373" t="str">
        <f>IF(F373&lt;&gt;"",_xlfn.IFNA(VLOOKUP(A373&amp;"Semana "&amp;VALUE(RIGHT(F373,2)+2),T_Cruzada!$A$2:$F$1453,4,FALSE),""),"")</f>
        <v/>
      </c>
      <c r="N373" t="str">
        <f>IF(F373&lt;&gt;"",_xlfn.IFNA(VLOOKUP(A373&amp;"Semana "&amp;VALUE(RIGHT(F373,2)+3),T_Cruzada!$A$2:$F$1453,4,FALSE),""),"")</f>
        <v/>
      </c>
    </row>
    <row r="374" spans="1:14" x14ac:dyDescent="0.25">
      <c r="A374" s="19">
        <v>20416</v>
      </c>
      <c r="B374" s="19" t="s">
        <v>87</v>
      </c>
      <c r="C374" s="19" t="s">
        <v>122</v>
      </c>
      <c r="D374" s="19" t="s">
        <v>116</v>
      </c>
      <c r="E374" s="20"/>
      <c r="F374" s="7" t="str">
        <f>IF(E374&lt;&gt;"",IF(AND(E374&gt;=VLOOKUP(E374,Semanas!$A$1:$C$33,1),E374&lt;=VLOOKUP(E374,Semanas!$A$1:$C$33,2)),VLOOKUP(E374,Semanas!$A$1:$C$33,3),""),"")</f>
        <v/>
      </c>
      <c r="G374" s="7" t="str">
        <f>IF(F374&lt;&gt;"",_xlfn.IFNA(VLOOKUP(A374&amp;"Semana "&amp;VALUE(RIGHT(F374,2)-3),T_Cruzada!$A$2:$F$1453,4,FALSE),""),"")</f>
        <v/>
      </c>
      <c r="H374" t="str">
        <f>IF(F374&lt;&gt;"",_xlfn.IFNA(VLOOKUP(A374&amp;"Semana "&amp;VALUE(RIGHT(F374,2)-2),T_Cruzada!$A$2:$F$1453,4,FALSE),""),"")</f>
        <v/>
      </c>
      <c r="I374" s="7" t="str">
        <f>IF(F374&lt;&gt;"",_xlfn.IFNA(VLOOKUP(A374&amp;"Semana "&amp;VALUE(RIGHT(F374,2)-1),T_Cruzada!$A$2:$F$1453,4,FALSE),""),"")</f>
        <v/>
      </c>
      <c r="J374" s="7" t="str">
        <f>IF(F374&lt;&gt;"",_xlfn.IFNA(VLOOKUP(A374&amp;F374,T_Cruzada!$A$2:$F$1453,4,FALSE),""),"")</f>
        <v/>
      </c>
      <c r="K374" s="7" t="str">
        <f>_xlfn.IFNA(VLOOKUP(A374&amp;F374,T_Cruzada!$A$2:$F$1453,5,FALSE),"")</f>
        <v/>
      </c>
      <c r="L374" s="7" t="str">
        <f>IF(F374&lt;&gt;"",_xlfn.IFNA(VLOOKUP(A374&amp;"Semana "&amp;VALUE(RIGHT(F374,2)+1),T_Cruzada!$A$2:$F$1453,4,FALSE),""),"")</f>
        <v/>
      </c>
      <c r="M374" t="str">
        <f>IF(F374&lt;&gt;"",_xlfn.IFNA(VLOOKUP(A374&amp;"Semana "&amp;VALUE(RIGHT(F374,2)+2),T_Cruzada!$A$2:$F$1453,4,FALSE),""),"")</f>
        <v/>
      </c>
      <c r="N374" t="str">
        <f>IF(F374&lt;&gt;"",_xlfn.IFNA(VLOOKUP(A374&amp;"Semana "&amp;VALUE(RIGHT(F374,2)+3),T_Cruzada!$A$2:$F$1453,4,FALSE),""),"")</f>
        <v/>
      </c>
    </row>
    <row r="375" spans="1:14" x14ac:dyDescent="0.25">
      <c r="A375">
        <v>20416</v>
      </c>
      <c r="B375" t="s">
        <v>87</v>
      </c>
      <c r="C375" t="s">
        <v>123</v>
      </c>
      <c r="D375" t="s">
        <v>116</v>
      </c>
      <c r="E375" s="1"/>
      <c r="F375" s="7" t="str">
        <f>IF(E375&lt;&gt;"",IF(AND(E375&gt;=VLOOKUP(E375,Semanas!$A$1:$C$33,1),E375&lt;=VLOOKUP(E375,Semanas!$A$1:$C$33,2)),VLOOKUP(E375,Semanas!$A$1:$C$33,3),""),"")</f>
        <v/>
      </c>
      <c r="G375" s="7" t="str">
        <f>IF(F375&lt;&gt;"",_xlfn.IFNA(VLOOKUP(A375&amp;"Semana "&amp;VALUE(RIGHT(F375,2)-3),T_Cruzada!$A$2:$F$1453,4,FALSE),""),"")</f>
        <v/>
      </c>
      <c r="H375" t="str">
        <f>IF(F375&lt;&gt;"",_xlfn.IFNA(VLOOKUP(A375&amp;"Semana "&amp;VALUE(RIGHT(F375,2)-2),T_Cruzada!$A$2:$F$1453,4,FALSE),""),"")</f>
        <v/>
      </c>
      <c r="I375" s="7" t="str">
        <f>IF(F375&lt;&gt;"",_xlfn.IFNA(VLOOKUP(A375&amp;"Semana "&amp;VALUE(RIGHT(F375,2)-1),T_Cruzada!$A$2:$F$1453,4,FALSE),""),"")</f>
        <v/>
      </c>
      <c r="J375" s="7" t="str">
        <f>IF(F375&lt;&gt;"",_xlfn.IFNA(VLOOKUP(A375&amp;F375,T_Cruzada!$A$2:$F$1453,4,FALSE),""),"")</f>
        <v/>
      </c>
      <c r="K375" s="7" t="str">
        <f>_xlfn.IFNA(VLOOKUP(A375&amp;F375,T_Cruzada!$A$2:$F$1453,5,FALSE),"")</f>
        <v/>
      </c>
      <c r="L375" s="7" t="str">
        <f>IF(F375&lt;&gt;"",_xlfn.IFNA(VLOOKUP(A375&amp;"Semana "&amp;VALUE(RIGHT(F375,2)+1),T_Cruzada!$A$2:$F$1453,4,FALSE),""),"")</f>
        <v/>
      </c>
      <c r="M375" t="str">
        <f>IF(F375&lt;&gt;"",_xlfn.IFNA(VLOOKUP(A375&amp;"Semana "&amp;VALUE(RIGHT(F375,2)+2),T_Cruzada!$A$2:$F$1453,4,FALSE),""),"")</f>
        <v/>
      </c>
      <c r="N375" t="str">
        <f>IF(F375&lt;&gt;"",_xlfn.IFNA(VLOOKUP(A375&amp;"Semana "&amp;VALUE(RIGHT(F375,2)+3),T_Cruzada!$A$2:$F$1453,4,FALSE),""),"")</f>
        <v/>
      </c>
    </row>
    <row r="376" spans="1:14" x14ac:dyDescent="0.25">
      <c r="A376">
        <v>20425</v>
      </c>
      <c r="B376" t="s">
        <v>89</v>
      </c>
      <c r="C376" t="s">
        <v>30</v>
      </c>
      <c r="D376" t="s">
        <v>114</v>
      </c>
      <c r="E376" s="1">
        <v>43913</v>
      </c>
      <c r="F376" s="7" t="str">
        <f>IF(E376&lt;&gt;"",IF(AND(E376&gt;=VLOOKUP(E376,Semanas!$A$1:$C$33,1),E376&lt;=VLOOKUP(E376,Semanas!$A$1:$C$33,2)),VLOOKUP(E376,Semanas!$A$1:$C$33,3),""),"")</f>
        <v>Semana 13</v>
      </c>
      <c r="G376" s="7">
        <f>IF(F376&lt;&gt;"",_xlfn.IFNA(VLOOKUP(A376&amp;"Semana "&amp;VALUE(RIGHT(F376,2)-3),T_Cruzada!$A$2:$F$1453,4,FALSE),""),"")</f>
        <v>0</v>
      </c>
      <c r="H376">
        <f>IF(F376&lt;&gt;"",_xlfn.IFNA(VLOOKUP(A376&amp;"Semana "&amp;VALUE(RIGHT(F376,2)-2),T_Cruzada!$A$2:$F$1453,4,FALSE),""),"")</f>
        <v>0</v>
      </c>
      <c r="I376" s="7">
        <f>IF(F376&lt;&gt;"",_xlfn.IFNA(VLOOKUP(A376&amp;"Semana "&amp;VALUE(RIGHT(F376,2)-1),T_Cruzada!$A$2:$F$1453,4,FALSE),""),"")</f>
        <v>0</v>
      </c>
      <c r="J376" s="7">
        <f>IF(F376&lt;&gt;"",_xlfn.IFNA(VLOOKUP(A376&amp;F376,T_Cruzada!$A$2:$F$1453,4,FALSE),""),"")</f>
        <v>0</v>
      </c>
      <c r="K376" s="7">
        <f>_xlfn.IFNA(VLOOKUP(A376&amp;F376,T_Cruzada!$A$2:$F$1453,5,FALSE),"")</f>
        <v>0</v>
      </c>
      <c r="L376" s="7">
        <f>IF(F376&lt;&gt;"",_xlfn.IFNA(VLOOKUP(A376&amp;"Semana "&amp;VALUE(RIGHT(F376,2)+1),T_Cruzada!$A$2:$F$1453,4,FALSE),""),"")</f>
        <v>0</v>
      </c>
      <c r="M376">
        <f>IF(F376&lt;&gt;"",_xlfn.IFNA(VLOOKUP(A376&amp;"Semana "&amp;VALUE(RIGHT(F376,2)+2),T_Cruzada!$A$2:$F$1453,4,FALSE),""),"")</f>
        <v>0</v>
      </c>
      <c r="N376">
        <f>IF(F376&lt;&gt;"",_xlfn.IFNA(VLOOKUP(A376&amp;"Semana "&amp;VALUE(RIGHT(F376,2)+3),T_Cruzada!$A$2:$F$1453,4,FALSE),""),"")</f>
        <v>0</v>
      </c>
    </row>
    <row r="377" spans="1:14" x14ac:dyDescent="0.25">
      <c r="A377" s="19">
        <v>20425</v>
      </c>
      <c r="B377" s="19" t="s">
        <v>89</v>
      </c>
      <c r="C377" s="19" t="s">
        <v>31</v>
      </c>
      <c r="D377" s="19" t="s">
        <v>114</v>
      </c>
      <c r="E377" s="20">
        <v>43913</v>
      </c>
      <c r="F377" s="7" t="str">
        <f>IF(E377&lt;&gt;"",IF(AND(E377&gt;=VLOOKUP(E377,Semanas!$A$1:$C$33,1),E377&lt;=VLOOKUP(E377,Semanas!$A$1:$C$33,2)),VLOOKUP(E377,Semanas!$A$1:$C$33,3),""),"")</f>
        <v>Semana 13</v>
      </c>
      <c r="G377" s="7">
        <f>IF(F377&lt;&gt;"",_xlfn.IFNA(VLOOKUP(A377&amp;"Semana "&amp;VALUE(RIGHT(F377,2)-3),T_Cruzada!$A$2:$F$1453,4,FALSE),""),"")</f>
        <v>0</v>
      </c>
      <c r="H377">
        <f>IF(F377&lt;&gt;"",_xlfn.IFNA(VLOOKUP(A377&amp;"Semana "&amp;VALUE(RIGHT(F377,2)-2),T_Cruzada!$A$2:$F$1453,4,FALSE),""),"")</f>
        <v>0</v>
      </c>
      <c r="I377" s="7">
        <f>IF(F377&lt;&gt;"",_xlfn.IFNA(VLOOKUP(A377&amp;"Semana "&amp;VALUE(RIGHT(F377,2)-1),T_Cruzada!$A$2:$F$1453,4,FALSE),""),"")</f>
        <v>0</v>
      </c>
      <c r="J377" s="7">
        <f>IF(F377&lt;&gt;"",_xlfn.IFNA(VLOOKUP(A377&amp;F377,T_Cruzada!$A$2:$F$1453,4,FALSE),""),"")</f>
        <v>0</v>
      </c>
      <c r="K377" s="7">
        <f>_xlfn.IFNA(VLOOKUP(A377&amp;F377,T_Cruzada!$A$2:$F$1453,5,FALSE),"")</f>
        <v>0</v>
      </c>
      <c r="L377" s="7">
        <f>IF(F377&lt;&gt;"",_xlfn.IFNA(VLOOKUP(A377&amp;"Semana "&amp;VALUE(RIGHT(F377,2)+1),T_Cruzada!$A$2:$F$1453,4,FALSE),""),"")</f>
        <v>0</v>
      </c>
      <c r="M377">
        <f>IF(F377&lt;&gt;"",_xlfn.IFNA(VLOOKUP(A377&amp;"Semana "&amp;VALUE(RIGHT(F377,2)+2),T_Cruzada!$A$2:$F$1453,4,FALSE),""),"")</f>
        <v>0</v>
      </c>
      <c r="N377">
        <f>IF(F377&lt;&gt;"",_xlfn.IFNA(VLOOKUP(A377&amp;"Semana "&amp;VALUE(RIGHT(F377,2)+3),T_Cruzada!$A$2:$F$1453,4,FALSE),""),"")</f>
        <v>0</v>
      </c>
    </row>
    <row r="378" spans="1:14" x14ac:dyDescent="0.25">
      <c r="A378">
        <v>20425</v>
      </c>
      <c r="B378" t="s">
        <v>89</v>
      </c>
      <c r="C378" t="s">
        <v>115</v>
      </c>
      <c r="D378" t="s">
        <v>114</v>
      </c>
      <c r="E378" s="1">
        <v>43913</v>
      </c>
      <c r="F378" s="7" t="str">
        <f>IF(E378&lt;&gt;"",IF(AND(E378&gt;=VLOOKUP(E378,Semanas!$A$1:$C$33,1),E378&lt;=VLOOKUP(E378,Semanas!$A$1:$C$33,2)),VLOOKUP(E378,Semanas!$A$1:$C$33,3),""),"")</f>
        <v>Semana 13</v>
      </c>
      <c r="G378" s="7">
        <f>IF(F378&lt;&gt;"",_xlfn.IFNA(VLOOKUP(A378&amp;"Semana "&amp;VALUE(RIGHT(F378,2)-3),T_Cruzada!$A$2:$F$1453,4,FALSE),""),"")</f>
        <v>0</v>
      </c>
      <c r="H378">
        <f>IF(F378&lt;&gt;"",_xlfn.IFNA(VLOOKUP(A378&amp;"Semana "&amp;VALUE(RIGHT(F378,2)-2),T_Cruzada!$A$2:$F$1453,4,FALSE),""),"")</f>
        <v>0</v>
      </c>
      <c r="I378" s="7">
        <f>IF(F378&lt;&gt;"",_xlfn.IFNA(VLOOKUP(A378&amp;"Semana "&amp;VALUE(RIGHT(F378,2)-1),T_Cruzada!$A$2:$F$1453,4,FALSE),""),"")</f>
        <v>0</v>
      </c>
      <c r="J378" s="7">
        <f>IF(F378&lt;&gt;"",_xlfn.IFNA(VLOOKUP(A378&amp;F378,T_Cruzada!$A$2:$F$1453,4,FALSE),""),"")</f>
        <v>0</v>
      </c>
      <c r="K378" s="7">
        <f>_xlfn.IFNA(VLOOKUP(A378&amp;F378,T_Cruzada!$A$2:$F$1453,5,FALSE),"")</f>
        <v>0</v>
      </c>
      <c r="L378" s="7">
        <f>IF(F378&lt;&gt;"",_xlfn.IFNA(VLOOKUP(A378&amp;"Semana "&amp;VALUE(RIGHT(F378,2)+1),T_Cruzada!$A$2:$F$1453,4,FALSE),""),"")</f>
        <v>0</v>
      </c>
      <c r="M378">
        <f>IF(F378&lt;&gt;"",_xlfn.IFNA(VLOOKUP(A378&amp;"Semana "&amp;VALUE(RIGHT(F378,2)+2),T_Cruzada!$A$2:$F$1453,4,FALSE),""),"")</f>
        <v>0</v>
      </c>
      <c r="N378">
        <f>IF(F378&lt;&gt;"",_xlfn.IFNA(VLOOKUP(A378&amp;"Semana "&amp;VALUE(RIGHT(F378,2)+3),T_Cruzada!$A$2:$F$1453,4,FALSE),""),"")</f>
        <v>0</v>
      </c>
    </row>
    <row r="379" spans="1:14" x14ac:dyDescent="0.25">
      <c r="A379" s="19">
        <v>20425</v>
      </c>
      <c r="B379" s="19" t="s">
        <v>89</v>
      </c>
      <c r="C379" s="19" t="s">
        <v>33</v>
      </c>
      <c r="D379" s="19" t="s">
        <v>114</v>
      </c>
      <c r="E379" s="20">
        <v>43910</v>
      </c>
      <c r="F379" s="7" t="str">
        <f>IF(E379&lt;&gt;"",IF(AND(E379&gt;=VLOOKUP(E379,Semanas!$A$1:$C$33,1),E379&lt;=VLOOKUP(E379,Semanas!$A$1:$C$33,2)),VLOOKUP(E379,Semanas!$A$1:$C$33,3),""),"")</f>
        <v>Semana 12</v>
      </c>
      <c r="G379" s="7">
        <f>IF(F379&lt;&gt;"",_xlfn.IFNA(VLOOKUP(A379&amp;"Semana "&amp;VALUE(RIGHT(F379,2)-3),T_Cruzada!$A$2:$F$1453,4,FALSE),""),"")</f>
        <v>0</v>
      </c>
      <c r="H379">
        <f>IF(F379&lt;&gt;"",_xlfn.IFNA(VLOOKUP(A379&amp;"Semana "&amp;VALUE(RIGHT(F379,2)-2),T_Cruzada!$A$2:$F$1453,4,FALSE),""),"")</f>
        <v>0</v>
      </c>
      <c r="I379" s="7">
        <f>IF(F379&lt;&gt;"",_xlfn.IFNA(VLOOKUP(A379&amp;"Semana "&amp;VALUE(RIGHT(F379,2)-1),T_Cruzada!$A$2:$F$1453,4,FALSE),""),"")</f>
        <v>0</v>
      </c>
      <c r="J379" s="7">
        <f>IF(F379&lt;&gt;"",_xlfn.IFNA(VLOOKUP(A379&amp;F379,T_Cruzada!$A$2:$F$1453,4,FALSE),""),"")</f>
        <v>0</v>
      </c>
      <c r="K379" s="7">
        <f>_xlfn.IFNA(VLOOKUP(A379&amp;F379,T_Cruzada!$A$2:$F$1453,5,FALSE),"")</f>
        <v>0</v>
      </c>
      <c r="L379" s="7">
        <f>IF(F379&lt;&gt;"",_xlfn.IFNA(VLOOKUP(A379&amp;"Semana "&amp;VALUE(RIGHT(F379,2)+1),T_Cruzada!$A$2:$F$1453,4,FALSE),""),"")</f>
        <v>0</v>
      </c>
      <c r="M379">
        <f>IF(F379&lt;&gt;"",_xlfn.IFNA(VLOOKUP(A379&amp;"Semana "&amp;VALUE(RIGHT(F379,2)+2),T_Cruzada!$A$2:$F$1453,4,FALSE),""),"")</f>
        <v>0</v>
      </c>
      <c r="N379">
        <f>IF(F379&lt;&gt;"",_xlfn.IFNA(VLOOKUP(A379&amp;"Semana "&amp;VALUE(RIGHT(F379,2)+3),T_Cruzada!$A$2:$F$1453,4,FALSE),""),"")</f>
        <v>0</v>
      </c>
    </row>
    <row r="380" spans="1:14" x14ac:dyDescent="0.25">
      <c r="A380">
        <v>20425</v>
      </c>
      <c r="B380" t="s">
        <v>89</v>
      </c>
      <c r="C380" t="s">
        <v>34</v>
      </c>
      <c r="D380" t="s">
        <v>117</v>
      </c>
      <c r="E380" s="1"/>
      <c r="F380" s="7" t="str">
        <f>IF(E380&lt;&gt;"",IF(AND(E380&gt;=VLOOKUP(E380,Semanas!$A$1:$C$33,1),E380&lt;=VLOOKUP(E380,Semanas!$A$1:$C$33,2)),VLOOKUP(E380,Semanas!$A$1:$C$33,3),""),"")</f>
        <v/>
      </c>
      <c r="G380" s="7" t="str">
        <f>IF(F380&lt;&gt;"",_xlfn.IFNA(VLOOKUP(A380&amp;"Semana "&amp;VALUE(RIGHT(F380,2)-3),T_Cruzada!$A$2:$F$1453,4,FALSE),""),"")</f>
        <v/>
      </c>
      <c r="H380" t="str">
        <f>IF(F380&lt;&gt;"",_xlfn.IFNA(VLOOKUP(A380&amp;"Semana "&amp;VALUE(RIGHT(F380,2)-2),T_Cruzada!$A$2:$F$1453,4,FALSE),""),"")</f>
        <v/>
      </c>
      <c r="I380" s="7" t="str">
        <f>IF(F380&lt;&gt;"",_xlfn.IFNA(VLOOKUP(A380&amp;"Semana "&amp;VALUE(RIGHT(F380,2)-1),T_Cruzada!$A$2:$F$1453,4,FALSE),""),"")</f>
        <v/>
      </c>
      <c r="J380" s="7" t="str">
        <f>IF(F380&lt;&gt;"",_xlfn.IFNA(VLOOKUP(A380&amp;F380,T_Cruzada!$A$2:$F$1453,4,FALSE),""),"")</f>
        <v/>
      </c>
      <c r="K380" s="7" t="str">
        <f>_xlfn.IFNA(VLOOKUP(A380&amp;F380,T_Cruzada!$A$2:$F$1453,5,FALSE),"")</f>
        <v/>
      </c>
      <c r="L380" s="7" t="str">
        <f>IF(F380&lt;&gt;"",_xlfn.IFNA(VLOOKUP(A380&amp;"Semana "&amp;VALUE(RIGHT(F380,2)+1),T_Cruzada!$A$2:$F$1453,4,FALSE),""),"")</f>
        <v/>
      </c>
      <c r="M380" t="str">
        <f>IF(F380&lt;&gt;"",_xlfn.IFNA(VLOOKUP(A380&amp;"Semana "&amp;VALUE(RIGHT(F380,2)+2),T_Cruzada!$A$2:$F$1453,4,FALSE),""),"")</f>
        <v/>
      </c>
      <c r="N380" t="str">
        <f>IF(F380&lt;&gt;"",_xlfn.IFNA(VLOOKUP(A380&amp;"Semana "&amp;VALUE(RIGHT(F380,2)+3),T_Cruzada!$A$2:$F$1453,4,FALSE),""),"")</f>
        <v/>
      </c>
    </row>
    <row r="381" spans="1:14" x14ac:dyDescent="0.25">
      <c r="A381" s="19">
        <v>20425</v>
      </c>
      <c r="B381" s="19" t="s">
        <v>89</v>
      </c>
      <c r="C381" s="19" t="s">
        <v>118</v>
      </c>
      <c r="D381" s="19" t="s">
        <v>117</v>
      </c>
      <c r="E381" s="20"/>
      <c r="F381" s="7" t="str">
        <f>IF(E381&lt;&gt;"",IF(AND(E381&gt;=VLOOKUP(E381,Semanas!$A$1:$C$33,1),E381&lt;=VLOOKUP(E381,Semanas!$A$1:$C$33,2)),VLOOKUP(E381,Semanas!$A$1:$C$33,3),""),"")</f>
        <v/>
      </c>
      <c r="G381" s="7" t="str">
        <f>IF(F381&lt;&gt;"",_xlfn.IFNA(VLOOKUP(A381&amp;"Semana "&amp;VALUE(RIGHT(F381,2)-3),T_Cruzada!$A$2:$F$1453,4,FALSE),""),"")</f>
        <v/>
      </c>
      <c r="H381" t="str">
        <f>IF(F381&lt;&gt;"",_xlfn.IFNA(VLOOKUP(A381&amp;"Semana "&amp;VALUE(RIGHT(F381,2)-2),T_Cruzada!$A$2:$F$1453,4,FALSE),""),"")</f>
        <v/>
      </c>
      <c r="I381" s="7" t="str">
        <f>IF(F381&lt;&gt;"",_xlfn.IFNA(VLOOKUP(A381&amp;"Semana "&amp;VALUE(RIGHT(F381,2)-1),T_Cruzada!$A$2:$F$1453,4,FALSE),""),"")</f>
        <v/>
      </c>
      <c r="J381" s="7" t="str">
        <f>IF(F381&lt;&gt;"",_xlfn.IFNA(VLOOKUP(A381&amp;F381,T_Cruzada!$A$2:$F$1453,4,FALSE),""),"")</f>
        <v/>
      </c>
      <c r="K381" s="7" t="str">
        <f>_xlfn.IFNA(VLOOKUP(A381&amp;F381,T_Cruzada!$A$2:$F$1453,5,FALSE),"")</f>
        <v/>
      </c>
      <c r="L381" s="7" t="str">
        <f>IF(F381&lt;&gt;"",_xlfn.IFNA(VLOOKUP(A381&amp;"Semana "&amp;VALUE(RIGHT(F381,2)+1),T_Cruzada!$A$2:$F$1453,4,FALSE),""),"")</f>
        <v/>
      </c>
      <c r="M381" t="str">
        <f>IF(F381&lt;&gt;"",_xlfn.IFNA(VLOOKUP(A381&amp;"Semana "&amp;VALUE(RIGHT(F381,2)+2),T_Cruzada!$A$2:$F$1453,4,FALSE),""),"")</f>
        <v/>
      </c>
      <c r="N381" t="str">
        <f>IF(F381&lt;&gt;"",_xlfn.IFNA(VLOOKUP(A381&amp;"Semana "&amp;VALUE(RIGHT(F381,2)+3),T_Cruzada!$A$2:$F$1453,4,FALSE),""),"")</f>
        <v/>
      </c>
    </row>
    <row r="382" spans="1:14" x14ac:dyDescent="0.25">
      <c r="A382">
        <v>20425</v>
      </c>
      <c r="B382" t="s">
        <v>89</v>
      </c>
      <c r="C382" t="s">
        <v>119</v>
      </c>
      <c r="D382" t="s">
        <v>117</v>
      </c>
      <c r="E382" s="1"/>
      <c r="F382" s="7" t="str">
        <f>IF(E382&lt;&gt;"",IF(AND(E382&gt;=VLOOKUP(E382,Semanas!$A$1:$C$33,1),E382&lt;=VLOOKUP(E382,Semanas!$A$1:$C$33,2)),VLOOKUP(E382,Semanas!$A$1:$C$33,3),""),"")</f>
        <v/>
      </c>
      <c r="G382" s="7" t="str">
        <f>IF(F382&lt;&gt;"",_xlfn.IFNA(VLOOKUP(A382&amp;"Semana "&amp;VALUE(RIGHT(F382,2)-3),T_Cruzada!$A$2:$F$1453,4,FALSE),""),"")</f>
        <v/>
      </c>
      <c r="H382" t="str">
        <f>IF(F382&lt;&gt;"",_xlfn.IFNA(VLOOKUP(A382&amp;"Semana "&amp;VALUE(RIGHT(F382,2)-2),T_Cruzada!$A$2:$F$1453,4,FALSE),""),"")</f>
        <v/>
      </c>
      <c r="I382" s="7" t="str">
        <f>IF(F382&lt;&gt;"",_xlfn.IFNA(VLOOKUP(A382&amp;"Semana "&amp;VALUE(RIGHT(F382,2)-1),T_Cruzada!$A$2:$F$1453,4,FALSE),""),"")</f>
        <v/>
      </c>
      <c r="J382" s="7" t="str">
        <f>IF(F382&lt;&gt;"",_xlfn.IFNA(VLOOKUP(A382&amp;F382,T_Cruzada!$A$2:$F$1453,4,FALSE),""),"")</f>
        <v/>
      </c>
      <c r="K382" s="7" t="str">
        <f>_xlfn.IFNA(VLOOKUP(A382&amp;F382,T_Cruzada!$A$2:$F$1453,5,FALSE),"")</f>
        <v/>
      </c>
      <c r="L382" s="7" t="str">
        <f>IF(F382&lt;&gt;"",_xlfn.IFNA(VLOOKUP(A382&amp;"Semana "&amp;VALUE(RIGHT(F382,2)+1),T_Cruzada!$A$2:$F$1453,4,FALSE),""),"")</f>
        <v/>
      </c>
      <c r="M382" t="str">
        <f>IF(F382&lt;&gt;"",_xlfn.IFNA(VLOOKUP(A382&amp;"Semana "&amp;VALUE(RIGHT(F382,2)+2),T_Cruzada!$A$2:$F$1453,4,FALSE),""),"")</f>
        <v/>
      </c>
      <c r="N382" t="str">
        <f>IF(F382&lt;&gt;"",_xlfn.IFNA(VLOOKUP(A382&amp;"Semana "&amp;VALUE(RIGHT(F382,2)+3),T_Cruzada!$A$2:$F$1453,4,FALSE),""),"")</f>
        <v/>
      </c>
    </row>
    <row r="383" spans="1:14" x14ac:dyDescent="0.25">
      <c r="A383" s="19">
        <v>20425</v>
      </c>
      <c r="B383" s="19" t="s">
        <v>89</v>
      </c>
      <c r="C383" s="19" t="s">
        <v>120</v>
      </c>
      <c r="D383" s="19" t="s">
        <v>117</v>
      </c>
      <c r="E383" s="20"/>
      <c r="F383" s="7" t="str">
        <f>IF(E383&lt;&gt;"",IF(AND(E383&gt;=VLOOKUP(E383,Semanas!$A$1:$C$33,1),E383&lt;=VLOOKUP(E383,Semanas!$A$1:$C$33,2)),VLOOKUP(E383,Semanas!$A$1:$C$33,3),""),"")</f>
        <v/>
      </c>
      <c r="G383" s="7" t="str">
        <f>IF(F383&lt;&gt;"",_xlfn.IFNA(VLOOKUP(A383&amp;"Semana "&amp;VALUE(RIGHT(F383,2)-3),T_Cruzada!$A$2:$F$1453,4,FALSE),""),"")</f>
        <v/>
      </c>
      <c r="H383" t="str">
        <f>IF(F383&lt;&gt;"",_xlfn.IFNA(VLOOKUP(A383&amp;"Semana "&amp;VALUE(RIGHT(F383,2)-2),T_Cruzada!$A$2:$F$1453,4,FALSE),""),"")</f>
        <v/>
      </c>
      <c r="I383" s="7" t="str">
        <f>IF(F383&lt;&gt;"",_xlfn.IFNA(VLOOKUP(A383&amp;"Semana "&amp;VALUE(RIGHT(F383,2)-1),T_Cruzada!$A$2:$F$1453,4,FALSE),""),"")</f>
        <v/>
      </c>
      <c r="J383" s="7" t="str">
        <f>IF(F383&lt;&gt;"",_xlfn.IFNA(VLOOKUP(A383&amp;F383,T_Cruzada!$A$2:$F$1453,4,FALSE),""),"")</f>
        <v/>
      </c>
      <c r="K383" s="7" t="str">
        <f>_xlfn.IFNA(VLOOKUP(A383&amp;F383,T_Cruzada!$A$2:$F$1453,5,FALSE),"")</f>
        <v/>
      </c>
      <c r="L383" s="7" t="str">
        <f>IF(F383&lt;&gt;"",_xlfn.IFNA(VLOOKUP(A383&amp;"Semana "&amp;VALUE(RIGHT(F383,2)+1),T_Cruzada!$A$2:$F$1453,4,FALSE),""),"")</f>
        <v/>
      </c>
      <c r="M383" t="str">
        <f>IF(F383&lt;&gt;"",_xlfn.IFNA(VLOOKUP(A383&amp;"Semana "&amp;VALUE(RIGHT(F383,2)+2),T_Cruzada!$A$2:$F$1453,4,FALSE),""),"")</f>
        <v/>
      </c>
      <c r="N383" t="str">
        <f>IF(F383&lt;&gt;"",_xlfn.IFNA(VLOOKUP(A383&amp;"Semana "&amp;VALUE(RIGHT(F383,2)+3),T_Cruzada!$A$2:$F$1453,4,FALSE),""),"")</f>
        <v/>
      </c>
    </row>
    <row r="384" spans="1:14" x14ac:dyDescent="0.25">
      <c r="A384">
        <v>20425</v>
      </c>
      <c r="B384" t="s">
        <v>89</v>
      </c>
      <c r="C384" t="s">
        <v>191</v>
      </c>
      <c r="D384" t="s">
        <v>117</v>
      </c>
      <c r="E384" s="1"/>
      <c r="F384" s="7" t="str">
        <f>IF(E384&lt;&gt;"",IF(AND(E384&gt;=VLOOKUP(E384,Semanas!$A$1:$C$33,1),E384&lt;=VLOOKUP(E384,Semanas!$A$1:$C$33,2)),VLOOKUP(E384,Semanas!$A$1:$C$33,3),""),"")</f>
        <v/>
      </c>
      <c r="G384" s="7" t="str">
        <f>IF(F384&lt;&gt;"",_xlfn.IFNA(VLOOKUP(A384&amp;"Semana "&amp;VALUE(RIGHT(F384,2)-3),T_Cruzada!$A$2:$F$1453,4,FALSE),""),"")</f>
        <v/>
      </c>
      <c r="H384" t="str">
        <f>IF(F384&lt;&gt;"",_xlfn.IFNA(VLOOKUP(A384&amp;"Semana "&amp;VALUE(RIGHT(F384,2)-2),T_Cruzada!$A$2:$F$1453,4,FALSE),""),"")</f>
        <v/>
      </c>
      <c r="I384" s="7" t="str">
        <f>IF(F384&lt;&gt;"",_xlfn.IFNA(VLOOKUP(A384&amp;"Semana "&amp;VALUE(RIGHT(F384,2)-1),T_Cruzada!$A$2:$F$1453,4,FALSE),""),"")</f>
        <v/>
      </c>
      <c r="J384" s="7" t="str">
        <f>IF(F384&lt;&gt;"",_xlfn.IFNA(VLOOKUP(A384&amp;F384,T_Cruzada!$A$2:$F$1453,4,FALSE),""),"")</f>
        <v/>
      </c>
      <c r="K384" s="7" t="str">
        <f>_xlfn.IFNA(VLOOKUP(A384&amp;F384,T_Cruzada!$A$2:$F$1453,5,FALSE),"")</f>
        <v/>
      </c>
      <c r="L384" s="7" t="str">
        <f>IF(F384&lt;&gt;"",_xlfn.IFNA(VLOOKUP(A384&amp;"Semana "&amp;VALUE(RIGHT(F384,2)+1),T_Cruzada!$A$2:$F$1453,4,FALSE),""),"")</f>
        <v/>
      </c>
      <c r="M384" t="str">
        <f>IF(F384&lt;&gt;"",_xlfn.IFNA(VLOOKUP(A384&amp;"Semana "&amp;VALUE(RIGHT(F384,2)+2),T_Cruzada!$A$2:$F$1453,4,FALSE),""),"")</f>
        <v/>
      </c>
      <c r="N384" t="str">
        <f>IF(F384&lt;&gt;"",_xlfn.IFNA(VLOOKUP(A384&amp;"Semana "&amp;VALUE(RIGHT(F384,2)+3),T_Cruzada!$A$2:$F$1453,4,FALSE),""),"")</f>
        <v/>
      </c>
    </row>
    <row r="385" spans="1:14" x14ac:dyDescent="0.25">
      <c r="A385" s="19">
        <v>20425</v>
      </c>
      <c r="B385" s="19" t="s">
        <v>89</v>
      </c>
      <c r="C385" s="19" t="s">
        <v>122</v>
      </c>
      <c r="D385" s="19" t="s">
        <v>116</v>
      </c>
      <c r="E385" s="20"/>
      <c r="F385" s="7" t="str">
        <f>IF(E385&lt;&gt;"",IF(AND(E385&gt;=VLOOKUP(E385,Semanas!$A$1:$C$33,1),E385&lt;=VLOOKUP(E385,Semanas!$A$1:$C$33,2)),VLOOKUP(E385,Semanas!$A$1:$C$33,3),""),"")</f>
        <v/>
      </c>
      <c r="G385" s="7" t="str">
        <f>IF(F385&lt;&gt;"",_xlfn.IFNA(VLOOKUP(A385&amp;"Semana "&amp;VALUE(RIGHT(F385,2)-3),T_Cruzada!$A$2:$F$1453,4,FALSE),""),"")</f>
        <v/>
      </c>
      <c r="H385" t="str">
        <f>IF(F385&lt;&gt;"",_xlfn.IFNA(VLOOKUP(A385&amp;"Semana "&amp;VALUE(RIGHT(F385,2)-2),T_Cruzada!$A$2:$F$1453,4,FALSE),""),"")</f>
        <v/>
      </c>
      <c r="I385" s="7" t="str">
        <f>IF(F385&lt;&gt;"",_xlfn.IFNA(VLOOKUP(A385&amp;"Semana "&amp;VALUE(RIGHT(F385,2)-1),T_Cruzada!$A$2:$F$1453,4,FALSE),""),"")</f>
        <v/>
      </c>
      <c r="J385" s="7" t="str">
        <f>IF(F385&lt;&gt;"",_xlfn.IFNA(VLOOKUP(A385&amp;F385,T_Cruzada!$A$2:$F$1453,4,FALSE),""),"")</f>
        <v/>
      </c>
      <c r="K385" s="7" t="str">
        <f>_xlfn.IFNA(VLOOKUP(A385&amp;F385,T_Cruzada!$A$2:$F$1453,5,FALSE),"")</f>
        <v/>
      </c>
      <c r="L385" s="7" t="str">
        <f>IF(F385&lt;&gt;"",_xlfn.IFNA(VLOOKUP(A385&amp;"Semana "&amp;VALUE(RIGHT(F385,2)+1),T_Cruzada!$A$2:$F$1453,4,FALSE),""),"")</f>
        <v/>
      </c>
      <c r="M385" t="str">
        <f>IF(F385&lt;&gt;"",_xlfn.IFNA(VLOOKUP(A385&amp;"Semana "&amp;VALUE(RIGHT(F385,2)+2),T_Cruzada!$A$2:$F$1453,4,FALSE),""),"")</f>
        <v/>
      </c>
      <c r="N385" t="str">
        <f>IF(F385&lt;&gt;"",_xlfn.IFNA(VLOOKUP(A385&amp;"Semana "&amp;VALUE(RIGHT(F385,2)+3),T_Cruzada!$A$2:$F$1453,4,FALSE),""),"")</f>
        <v/>
      </c>
    </row>
    <row r="386" spans="1:14" x14ac:dyDescent="0.25">
      <c r="A386">
        <v>20425</v>
      </c>
      <c r="B386" t="s">
        <v>89</v>
      </c>
      <c r="C386" t="s">
        <v>123</v>
      </c>
      <c r="D386" t="s">
        <v>116</v>
      </c>
      <c r="E386" s="1"/>
      <c r="F386" s="7" t="str">
        <f>IF(E386&lt;&gt;"",IF(AND(E386&gt;=VLOOKUP(E386,Semanas!$A$1:$C$33,1),E386&lt;=VLOOKUP(E386,Semanas!$A$1:$C$33,2)),VLOOKUP(E386,Semanas!$A$1:$C$33,3),""),"")</f>
        <v/>
      </c>
      <c r="G386" s="7" t="str">
        <f>IF(F386&lt;&gt;"",_xlfn.IFNA(VLOOKUP(A386&amp;"Semana "&amp;VALUE(RIGHT(F386,2)-3),T_Cruzada!$A$2:$F$1453,4,FALSE),""),"")</f>
        <v/>
      </c>
      <c r="H386" t="str">
        <f>IF(F386&lt;&gt;"",_xlfn.IFNA(VLOOKUP(A386&amp;"Semana "&amp;VALUE(RIGHT(F386,2)-2),T_Cruzada!$A$2:$F$1453,4,FALSE),""),"")</f>
        <v/>
      </c>
      <c r="I386" s="7" t="str">
        <f>IF(F386&lt;&gt;"",_xlfn.IFNA(VLOOKUP(A386&amp;"Semana "&amp;VALUE(RIGHT(F386,2)-1),T_Cruzada!$A$2:$F$1453,4,FALSE),""),"")</f>
        <v/>
      </c>
      <c r="J386" s="7" t="str">
        <f>IF(F386&lt;&gt;"",_xlfn.IFNA(VLOOKUP(A386&amp;F386,T_Cruzada!$A$2:$F$1453,4,FALSE),""),"")</f>
        <v/>
      </c>
      <c r="K386" s="7" t="str">
        <f>_xlfn.IFNA(VLOOKUP(A386&amp;F386,T_Cruzada!$A$2:$F$1453,5,FALSE),"")</f>
        <v/>
      </c>
      <c r="L386" s="7" t="str">
        <f>IF(F386&lt;&gt;"",_xlfn.IFNA(VLOOKUP(A386&amp;"Semana "&amp;VALUE(RIGHT(F386,2)+1),T_Cruzada!$A$2:$F$1453,4,FALSE),""),"")</f>
        <v/>
      </c>
      <c r="M386" t="str">
        <f>IF(F386&lt;&gt;"",_xlfn.IFNA(VLOOKUP(A386&amp;"Semana "&amp;VALUE(RIGHT(F386,2)+2),T_Cruzada!$A$2:$F$1453,4,FALSE),""),"")</f>
        <v/>
      </c>
      <c r="N386" t="str">
        <f>IF(F386&lt;&gt;"",_xlfn.IFNA(VLOOKUP(A386&amp;"Semana "&amp;VALUE(RIGHT(F386,2)+3),T_Cruzada!$A$2:$F$1453,4,FALSE),""),"")</f>
        <v/>
      </c>
    </row>
    <row r="387" spans="1:14" x14ac:dyDescent="0.25">
      <c r="A387">
        <v>20431</v>
      </c>
      <c r="B387" t="s">
        <v>90</v>
      </c>
      <c r="C387" t="s">
        <v>30</v>
      </c>
      <c r="D387" t="s">
        <v>114</v>
      </c>
      <c r="E387" s="1">
        <v>43913</v>
      </c>
      <c r="F387" s="7" t="str">
        <f>IF(E387&lt;&gt;"",IF(AND(E387&gt;=VLOOKUP(E387,Semanas!$A$1:$C$33,1),E387&lt;=VLOOKUP(E387,Semanas!$A$1:$C$33,2)),VLOOKUP(E387,Semanas!$A$1:$C$33,3),""),"")</f>
        <v>Semana 13</v>
      </c>
      <c r="G387" s="7">
        <f>IF(F387&lt;&gt;"",_xlfn.IFNA(VLOOKUP(A387&amp;"Semana "&amp;VALUE(RIGHT(F387,2)-3),T_Cruzada!$A$2:$F$1453,4,FALSE),""),"")</f>
        <v>0</v>
      </c>
      <c r="H387">
        <f>IF(F387&lt;&gt;"",_xlfn.IFNA(VLOOKUP(A387&amp;"Semana "&amp;VALUE(RIGHT(F387,2)-2),T_Cruzada!$A$2:$F$1453,4,FALSE),""),"")</f>
        <v>0</v>
      </c>
      <c r="I387" s="7">
        <f>IF(F387&lt;&gt;"",_xlfn.IFNA(VLOOKUP(A387&amp;"Semana "&amp;VALUE(RIGHT(F387,2)-1),T_Cruzada!$A$2:$F$1453,4,FALSE),""),"")</f>
        <v>0</v>
      </c>
      <c r="J387" s="7">
        <f>IF(F387&lt;&gt;"",_xlfn.IFNA(VLOOKUP(A387&amp;F387,T_Cruzada!$A$2:$F$1453,4,FALSE),""),"")</f>
        <v>0</v>
      </c>
      <c r="K387" s="7">
        <f>_xlfn.IFNA(VLOOKUP(A387&amp;F387,T_Cruzada!$A$2:$F$1453,5,FALSE),"")</f>
        <v>0</v>
      </c>
      <c r="L387" s="7">
        <f>IF(F387&lt;&gt;"",_xlfn.IFNA(VLOOKUP(A387&amp;"Semana "&amp;VALUE(RIGHT(F387,2)+1),T_Cruzada!$A$2:$F$1453,4,FALSE),""),"")</f>
        <v>0</v>
      </c>
      <c r="M387">
        <f>IF(F387&lt;&gt;"",_xlfn.IFNA(VLOOKUP(A387&amp;"Semana "&amp;VALUE(RIGHT(F387,2)+2),T_Cruzada!$A$2:$F$1453,4,FALSE),""),"")</f>
        <v>0</v>
      </c>
      <c r="N387">
        <f>IF(F387&lt;&gt;"",_xlfn.IFNA(VLOOKUP(A387&amp;"Semana "&amp;VALUE(RIGHT(F387,2)+3),T_Cruzada!$A$2:$F$1453,4,FALSE),""),"")</f>
        <v>0</v>
      </c>
    </row>
    <row r="388" spans="1:14" x14ac:dyDescent="0.25">
      <c r="A388" s="19">
        <v>20431</v>
      </c>
      <c r="B388" s="19" t="s">
        <v>90</v>
      </c>
      <c r="C388" s="19" t="s">
        <v>31</v>
      </c>
      <c r="D388" s="19" t="s">
        <v>114</v>
      </c>
      <c r="E388" s="20">
        <v>43913</v>
      </c>
      <c r="F388" s="7" t="str">
        <f>IF(E388&lt;&gt;"",IF(AND(E388&gt;=VLOOKUP(E388,Semanas!$A$1:$C$33,1),E388&lt;=VLOOKUP(E388,Semanas!$A$1:$C$33,2)),VLOOKUP(E388,Semanas!$A$1:$C$33,3),""),"")</f>
        <v>Semana 13</v>
      </c>
      <c r="G388" s="7">
        <f>IF(F388&lt;&gt;"",_xlfn.IFNA(VLOOKUP(A388&amp;"Semana "&amp;VALUE(RIGHT(F388,2)-3),T_Cruzada!$A$2:$F$1453,4,FALSE),""),"")</f>
        <v>0</v>
      </c>
      <c r="H388">
        <f>IF(F388&lt;&gt;"",_xlfn.IFNA(VLOOKUP(A388&amp;"Semana "&amp;VALUE(RIGHT(F388,2)-2),T_Cruzada!$A$2:$F$1453,4,FALSE),""),"")</f>
        <v>0</v>
      </c>
      <c r="I388" s="7">
        <f>IF(F388&lt;&gt;"",_xlfn.IFNA(VLOOKUP(A388&amp;"Semana "&amp;VALUE(RIGHT(F388,2)-1),T_Cruzada!$A$2:$F$1453,4,FALSE),""),"")</f>
        <v>0</v>
      </c>
      <c r="J388" s="7">
        <f>IF(F388&lt;&gt;"",_xlfn.IFNA(VLOOKUP(A388&amp;F388,T_Cruzada!$A$2:$F$1453,4,FALSE),""),"")</f>
        <v>0</v>
      </c>
      <c r="K388" s="7">
        <f>_xlfn.IFNA(VLOOKUP(A388&amp;F388,T_Cruzada!$A$2:$F$1453,5,FALSE),"")</f>
        <v>0</v>
      </c>
      <c r="L388" s="7">
        <f>IF(F388&lt;&gt;"",_xlfn.IFNA(VLOOKUP(A388&amp;"Semana "&amp;VALUE(RIGHT(F388,2)+1),T_Cruzada!$A$2:$F$1453,4,FALSE),""),"")</f>
        <v>0</v>
      </c>
      <c r="M388">
        <f>IF(F388&lt;&gt;"",_xlfn.IFNA(VLOOKUP(A388&amp;"Semana "&amp;VALUE(RIGHT(F388,2)+2),T_Cruzada!$A$2:$F$1453,4,FALSE),""),"")</f>
        <v>0</v>
      </c>
      <c r="N388">
        <f>IF(F388&lt;&gt;"",_xlfn.IFNA(VLOOKUP(A388&amp;"Semana "&amp;VALUE(RIGHT(F388,2)+3),T_Cruzada!$A$2:$F$1453,4,FALSE),""),"")</f>
        <v>0</v>
      </c>
    </row>
    <row r="389" spans="1:14" x14ac:dyDescent="0.25">
      <c r="A389">
        <v>20431</v>
      </c>
      <c r="B389" t="s">
        <v>90</v>
      </c>
      <c r="C389" t="s">
        <v>115</v>
      </c>
      <c r="D389" t="s">
        <v>114</v>
      </c>
      <c r="E389" s="1">
        <v>43913</v>
      </c>
      <c r="F389" s="7" t="str">
        <f>IF(E389&lt;&gt;"",IF(AND(E389&gt;=VLOOKUP(E389,Semanas!$A$1:$C$33,1),E389&lt;=VLOOKUP(E389,Semanas!$A$1:$C$33,2)),VLOOKUP(E389,Semanas!$A$1:$C$33,3),""),"")</f>
        <v>Semana 13</v>
      </c>
      <c r="G389" s="7">
        <f>IF(F389&lt;&gt;"",_xlfn.IFNA(VLOOKUP(A389&amp;"Semana "&amp;VALUE(RIGHT(F389,2)-3),T_Cruzada!$A$2:$F$1453,4,FALSE),""),"")</f>
        <v>0</v>
      </c>
      <c r="H389">
        <f>IF(F389&lt;&gt;"",_xlfn.IFNA(VLOOKUP(A389&amp;"Semana "&amp;VALUE(RIGHT(F389,2)-2),T_Cruzada!$A$2:$F$1453,4,FALSE),""),"")</f>
        <v>0</v>
      </c>
      <c r="I389" s="7">
        <f>IF(F389&lt;&gt;"",_xlfn.IFNA(VLOOKUP(A389&amp;"Semana "&amp;VALUE(RIGHT(F389,2)-1),T_Cruzada!$A$2:$F$1453,4,FALSE),""),"")</f>
        <v>0</v>
      </c>
      <c r="J389" s="7">
        <f>IF(F389&lt;&gt;"",_xlfn.IFNA(VLOOKUP(A389&amp;F389,T_Cruzada!$A$2:$F$1453,4,FALSE),""),"")</f>
        <v>0</v>
      </c>
      <c r="K389" s="7">
        <f>_xlfn.IFNA(VLOOKUP(A389&amp;F389,T_Cruzada!$A$2:$F$1453,5,FALSE),"")</f>
        <v>0</v>
      </c>
      <c r="L389" s="7">
        <f>IF(F389&lt;&gt;"",_xlfn.IFNA(VLOOKUP(A389&amp;"Semana "&amp;VALUE(RIGHT(F389,2)+1),T_Cruzada!$A$2:$F$1453,4,FALSE),""),"")</f>
        <v>0</v>
      </c>
      <c r="M389">
        <f>IF(F389&lt;&gt;"",_xlfn.IFNA(VLOOKUP(A389&amp;"Semana "&amp;VALUE(RIGHT(F389,2)+2),T_Cruzada!$A$2:$F$1453,4,FALSE),""),"")</f>
        <v>0</v>
      </c>
      <c r="N389">
        <f>IF(F389&lt;&gt;"",_xlfn.IFNA(VLOOKUP(A389&amp;"Semana "&amp;VALUE(RIGHT(F389,2)+3),T_Cruzada!$A$2:$F$1453,4,FALSE),""),"")</f>
        <v>0</v>
      </c>
    </row>
    <row r="390" spans="1:14" x14ac:dyDescent="0.25">
      <c r="A390" s="19">
        <v>20431</v>
      </c>
      <c r="B390" s="19" t="s">
        <v>90</v>
      </c>
      <c r="C390" s="19" t="s">
        <v>33</v>
      </c>
      <c r="D390" s="19" t="s">
        <v>114</v>
      </c>
      <c r="E390" s="20">
        <v>43910</v>
      </c>
      <c r="F390" s="7" t="str">
        <f>IF(E390&lt;&gt;"",IF(AND(E390&gt;=VLOOKUP(E390,Semanas!$A$1:$C$33,1),E390&lt;=VLOOKUP(E390,Semanas!$A$1:$C$33,2)),VLOOKUP(E390,Semanas!$A$1:$C$33,3),""),"")</f>
        <v>Semana 12</v>
      </c>
      <c r="G390" s="7">
        <f>IF(F390&lt;&gt;"",_xlfn.IFNA(VLOOKUP(A390&amp;"Semana "&amp;VALUE(RIGHT(F390,2)-3),T_Cruzada!$A$2:$F$1453,4,FALSE),""),"")</f>
        <v>0</v>
      </c>
      <c r="H390">
        <f>IF(F390&lt;&gt;"",_xlfn.IFNA(VLOOKUP(A390&amp;"Semana "&amp;VALUE(RIGHT(F390,2)-2),T_Cruzada!$A$2:$F$1453,4,FALSE),""),"")</f>
        <v>0</v>
      </c>
      <c r="I390" s="7">
        <f>IF(F390&lt;&gt;"",_xlfn.IFNA(VLOOKUP(A390&amp;"Semana "&amp;VALUE(RIGHT(F390,2)-1),T_Cruzada!$A$2:$F$1453,4,FALSE),""),"")</f>
        <v>0</v>
      </c>
      <c r="J390" s="7">
        <f>IF(F390&lt;&gt;"",_xlfn.IFNA(VLOOKUP(A390&amp;F390,T_Cruzada!$A$2:$F$1453,4,FALSE),""),"")</f>
        <v>0</v>
      </c>
      <c r="K390" s="7">
        <f>_xlfn.IFNA(VLOOKUP(A390&amp;F390,T_Cruzada!$A$2:$F$1453,5,FALSE),"")</f>
        <v>0</v>
      </c>
      <c r="L390" s="7">
        <f>IF(F390&lt;&gt;"",_xlfn.IFNA(VLOOKUP(A390&amp;"Semana "&amp;VALUE(RIGHT(F390,2)+1),T_Cruzada!$A$2:$F$1453,4,FALSE),""),"")</f>
        <v>0</v>
      </c>
      <c r="M390">
        <f>IF(F390&lt;&gt;"",_xlfn.IFNA(VLOOKUP(A390&amp;"Semana "&amp;VALUE(RIGHT(F390,2)+2),T_Cruzada!$A$2:$F$1453,4,FALSE),""),"")</f>
        <v>0</v>
      </c>
      <c r="N390">
        <f>IF(F390&lt;&gt;"",_xlfn.IFNA(VLOOKUP(A390&amp;"Semana "&amp;VALUE(RIGHT(F390,2)+3),T_Cruzada!$A$2:$F$1453,4,FALSE),""),"")</f>
        <v>0</v>
      </c>
    </row>
    <row r="391" spans="1:14" x14ac:dyDescent="0.25">
      <c r="A391">
        <v>20431</v>
      </c>
      <c r="B391" t="s">
        <v>90</v>
      </c>
      <c r="C391" t="s">
        <v>34</v>
      </c>
      <c r="D391" t="s">
        <v>114</v>
      </c>
      <c r="E391" s="1"/>
      <c r="F391" s="7" t="str">
        <f>IF(E391&lt;&gt;"",IF(AND(E391&gt;=VLOOKUP(E391,Semanas!$A$1:$C$33,1),E391&lt;=VLOOKUP(E391,Semanas!$A$1:$C$33,2)),VLOOKUP(E391,Semanas!$A$1:$C$33,3),""),"")</f>
        <v/>
      </c>
      <c r="G391" s="7" t="str">
        <f>IF(F391&lt;&gt;"",_xlfn.IFNA(VLOOKUP(A391&amp;"Semana "&amp;VALUE(RIGHT(F391,2)-3),T_Cruzada!$A$2:$F$1453,4,FALSE),""),"")</f>
        <v/>
      </c>
      <c r="H391" t="str">
        <f>IF(F391&lt;&gt;"",_xlfn.IFNA(VLOOKUP(A391&amp;"Semana "&amp;VALUE(RIGHT(F391,2)-2),T_Cruzada!$A$2:$F$1453,4,FALSE),""),"")</f>
        <v/>
      </c>
      <c r="I391" s="7" t="str">
        <f>IF(F391&lt;&gt;"",_xlfn.IFNA(VLOOKUP(A391&amp;"Semana "&amp;VALUE(RIGHT(F391,2)-1),T_Cruzada!$A$2:$F$1453,4,FALSE),""),"")</f>
        <v/>
      </c>
      <c r="J391" s="7" t="str">
        <f>IF(F391&lt;&gt;"",_xlfn.IFNA(VLOOKUP(A391&amp;F391,T_Cruzada!$A$2:$F$1453,4,FALSE),""),"")</f>
        <v/>
      </c>
      <c r="K391" s="7" t="str">
        <f>_xlfn.IFNA(VLOOKUP(A391&amp;F391,T_Cruzada!$A$2:$F$1453,5,FALSE),"")</f>
        <v/>
      </c>
      <c r="L391" s="7" t="str">
        <f>IF(F391&lt;&gt;"",_xlfn.IFNA(VLOOKUP(A391&amp;"Semana "&amp;VALUE(RIGHT(F391,2)+1),T_Cruzada!$A$2:$F$1453,4,FALSE),""),"")</f>
        <v/>
      </c>
      <c r="M391" t="str">
        <f>IF(F391&lt;&gt;"",_xlfn.IFNA(VLOOKUP(A391&amp;"Semana "&amp;VALUE(RIGHT(F391,2)+2),T_Cruzada!$A$2:$F$1453,4,FALSE),""),"")</f>
        <v/>
      </c>
      <c r="N391" t="str">
        <f>IF(F391&lt;&gt;"",_xlfn.IFNA(VLOOKUP(A391&amp;"Semana "&amp;VALUE(RIGHT(F391,2)+3),T_Cruzada!$A$2:$F$1453,4,FALSE),""),"")</f>
        <v/>
      </c>
    </row>
    <row r="392" spans="1:14" x14ac:dyDescent="0.25">
      <c r="A392" s="19">
        <v>20431</v>
      </c>
      <c r="B392" s="19" t="s">
        <v>90</v>
      </c>
      <c r="C392" s="19" t="s">
        <v>118</v>
      </c>
      <c r="D392" s="19" t="s">
        <v>116</v>
      </c>
      <c r="E392" s="20"/>
      <c r="F392" s="7" t="str">
        <f>IF(E392&lt;&gt;"",IF(AND(E392&gt;=VLOOKUP(E392,Semanas!$A$1:$C$33,1),E392&lt;=VLOOKUP(E392,Semanas!$A$1:$C$33,2)),VLOOKUP(E392,Semanas!$A$1:$C$33,3),""),"")</f>
        <v/>
      </c>
      <c r="G392" s="7" t="str">
        <f>IF(F392&lt;&gt;"",_xlfn.IFNA(VLOOKUP(A392&amp;"Semana "&amp;VALUE(RIGHT(F392,2)-3),T_Cruzada!$A$2:$F$1453,4,FALSE),""),"")</f>
        <v/>
      </c>
      <c r="H392" t="str">
        <f>IF(F392&lt;&gt;"",_xlfn.IFNA(VLOOKUP(A392&amp;"Semana "&amp;VALUE(RIGHT(F392,2)-2),T_Cruzada!$A$2:$F$1453,4,FALSE),""),"")</f>
        <v/>
      </c>
      <c r="I392" s="7" t="str">
        <f>IF(F392&lt;&gt;"",_xlfn.IFNA(VLOOKUP(A392&amp;"Semana "&amp;VALUE(RIGHT(F392,2)-1),T_Cruzada!$A$2:$F$1453,4,FALSE),""),"")</f>
        <v/>
      </c>
      <c r="J392" s="7" t="str">
        <f>IF(F392&lt;&gt;"",_xlfn.IFNA(VLOOKUP(A392&amp;F392,T_Cruzada!$A$2:$F$1453,4,FALSE),""),"")</f>
        <v/>
      </c>
      <c r="K392" s="7" t="str">
        <f>_xlfn.IFNA(VLOOKUP(A392&amp;F392,T_Cruzada!$A$2:$F$1453,5,FALSE),"")</f>
        <v/>
      </c>
      <c r="L392" s="7" t="str">
        <f>IF(F392&lt;&gt;"",_xlfn.IFNA(VLOOKUP(A392&amp;"Semana "&amp;VALUE(RIGHT(F392,2)+1),T_Cruzada!$A$2:$F$1453,4,FALSE),""),"")</f>
        <v/>
      </c>
      <c r="M392" t="str">
        <f>IF(F392&lt;&gt;"",_xlfn.IFNA(VLOOKUP(A392&amp;"Semana "&amp;VALUE(RIGHT(F392,2)+2),T_Cruzada!$A$2:$F$1453,4,FALSE),""),"")</f>
        <v/>
      </c>
      <c r="N392" t="str">
        <f>IF(F392&lt;&gt;"",_xlfn.IFNA(VLOOKUP(A392&amp;"Semana "&amp;VALUE(RIGHT(F392,2)+3),T_Cruzada!$A$2:$F$1453,4,FALSE),""),"")</f>
        <v/>
      </c>
    </row>
    <row r="393" spans="1:14" x14ac:dyDescent="0.25">
      <c r="A393">
        <v>20431</v>
      </c>
      <c r="B393" t="s">
        <v>90</v>
      </c>
      <c r="C393" t="s">
        <v>119</v>
      </c>
      <c r="D393" t="s">
        <v>116</v>
      </c>
      <c r="E393" s="1"/>
      <c r="F393" s="7" t="str">
        <f>IF(E393&lt;&gt;"",IF(AND(E393&gt;=VLOOKUP(E393,Semanas!$A$1:$C$33,1),E393&lt;=VLOOKUP(E393,Semanas!$A$1:$C$33,2)),VLOOKUP(E393,Semanas!$A$1:$C$33,3),""),"")</f>
        <v/>
      </c>
      <c r="G393" s="7" t="str">
        <f>IF(F393&lt;&gt;"",_xlfn.IFNA(VLOOKUP(A393&amp;"Semana "&amp;VALUE(RIGHT(F393,2)-3),T_Cruzada!$A$2:$F$1453,4,FALSE),""),"")</f>
        <v/>
      </c>
      <c r="H393" t="str">
        <f>IF(F393&lt;&gt;"",_xlfn.IFNA(VLOOKUP(A393&amp;"Semana "&amp;VALUE(RIGHT(F393,2)-2),T_Cruzada!$A$2:$F$1453,4,FALSE),""),"")</f>
        <v/>
      </c>
      <c r="I393" s="7" t="str">
        <f>IF(F393&lt;&gt;"",_xlfn.IFNA(VLOOKUP(A393&amp;"Semana "&amp;VALUE(RIGHT(F393,2)-1),T_Cruzada!$A$2:$F$1453,4,FALSE),""),"")</f>
        <v/>
      </c>
      <c r="J393" s="7" t="str">
        <f>IF(F393&lt;&gt;"",_xlfn.IFNA(VLOOKUP(A393&amp;F393,T_Cruzada!$A$2:$F$1453,4,FALSE),""),"")</f>
        <v/>
      </c>
      <c r="K393" s="7" t="str">
        <f>_xlfn.IFNA(VLOOKUP(A393&amp;F393,T_Cruzada!$A$2:$F$1453,5,FALSE),"")</f>
        <v/>
      </c>
      <c r="L393" s="7" t="str">
        <f>IF(F393&lt;&gt;"",_xlfn.IFNA(VLOOKUP(A393&amp;"Semana "&amp;VALUE(RIGHT(F393,2)+1),T_Cruzada!$A$2:$F$1453,4,FALSE),""),"")</f>
        <v/>
      </c>
      <c r="M393" t="str">
        <f>IF(F393&lt;&gt;"",_xlfn.IFNA(VLOOKUP(A393&amp;"Semana "&amp;VALUE(RIGHT(F393,2)+2),T_Cruzada!$A$2:$F$1453,4,FALSE),""),"")</f>
        <v/>
      </c>
      <c r="N393" t="str">
        <f>IF(F393&lt;&gt;"",_xlfn.IFNA(VLOOKUP(A393&amp;"Semana "&amp;VALUE(RIGHT(F393,2)+3),T_Cruzada!$A$2:$F$1453,4,FALSE),""),"")</f>
        <v/>
      </c>
    </row>
    <row r="394" spans="1:14" x14ac:dyDescent="0.25">
      <c r="A394" s="19">
        <v>20431</v>
      </c>
      <c r="B394" s="19" t="s">
        <v>90</v>
      </c>
      <c r="C394" s="19" t="s">
        <v>120</v>
      </c>
      <c r="D394" s="19" t="s">
        <v>116</v>
      </c>
      <c r="E394" s="20"/>
      <c r="F394" s="7" t="str">
        <f>IF(E394&lt;&gt;"",IF(AND(E394&gt;=VLOOKUP(E394,Semanas!$A$1:$C$33,1),E394&lt;=VLOOKUP(E394,Semanas!$A$1:$C$33,2)),VLOOKUP(E394,Semanas!$A$1:$C$33,3),""),"")</f>
        <v/>
      </c>
      <c r="G394" s="7" t="str">
        <f>IF(F394&lt;&gt;"",_xlfn.IFNA(VLOOKUP(A394&amp;"Semana "&amp;VALUE(RIGHT(F394,2)-3),T_Cruzada!$A$2:$F$1453,4,FALSE),""),"")</f>
        <v/>
      </c>
      <c r="H394" t="str">
        <f>IF(F394&lt;&gt;"",_xlfn.IFNA(VLOOKUP(A394&amp;"Semana "&amp;VALUE(RIGHT(F394,2)-2),T_Cruzada!$A$2:$F$1453,4,FALSE),""),"")</f>
        <v/>
      </c>
      <c r="I394" s="7" t="str">
        <f>IF(F394&lt;&gt;"",_xlfn.IFNA(VLOOKUP(A394&amp;"Semana "&amp;VALUE(RIGHT(F394,2)-1),T_Cruzada!$A$2:$F$1453,4,FALSE),""),"")</f>
        <v/>
      </c>
      <c r="J394" s="7" t="str">
        <f>IF(F394&lt;&gt;"",_xlfn.IFNA(VLOOKUP(A394&amp;F394,T_Cruzada!$A$2:$F$1453,4,FALSE),""),"")</f>
        <v/>
      </c>
      <c r="K394" s="7" t="str">
        <f>_xlfn.IFNA(VLOOKUP(A394&amp;F394,T_Cruzada!$A$2:$F$1453,5,FALSE),"")</f>
        <v/>
      </c>
      <c r="L394" s="7" t="str">
        <f>IF(F394&lt;&gt;"",_xlfn.IFNA(VLOOKUP(A394&amp;"Semana "&amp;VALUE(RIGHT(F394,2)+1),T_Cruzada!$A$2:$F$1453,4,FALSE),""),"")</f>
        <v/>
      </c>
      <c r="M394" t="str">
        <f>IF(F394&lt;&gt;"",_xlfn.IFNA(VLOOKUP(A394&amp;"Semana "&amp;VALUE(RIGHT(F394,2)+2),T_Cruzada!$A$2:$F$1453,4,FALSE),""),"")</f>
        <v/>
      </c>
      <c r="N394" t="str">
        <f>IF(F394&lt;&gt;"",_xlfn.IFNA(VLOOKUP(A394&amp;"Semana "&amp;VALUE(RIGHT(F394,2)+3),T_Cruzada!$A$2:$F$1453,4,FALSE),""),"")</f>
        <v/>
      </c>
    </row>
    <row r="395" spans="1:14" x14ac:dyDescent="0.25">
      <c r="A395">
        <v>20431</v>
      </c>
      <c r="B395" t="s">
        <v>90</v>
      </c>
      <c r="C395" t="s">
        <v>191</v>
      </c>
      <c r="D395" t="s">
        <v>116</v>
      </c>
      <c r="E395" s="1"/>
      <c r="F395" s="7" t="str">
        <f>IF(E395&lt;&gt;"",IF(AND(E395&gt;=VLOOKUP(E395,Semanas!$A$1:$C$33,1),E395&lt;=VLOOKUP(E395,Semanas!$A$1:$C$33,2)),VLOOKUP(E395,Semanas!$A$1:$C$33,3),""),"")</f>
        <v/>
      </c>
      <c r="G395" s="7" t="str">
        <f>IF(F395&lt;&gt;"",_xlfn.IFNA(VLOOKUP(A395&amp;"Semana "&amp;VALUE(RIGHT(F395,2)-3),T_Cruzada!$A$2:$F$1453,4,FALSE),""),"")</f>
        <v/>
      </c>
      <c r="H395" t="str">
        <f>IF(F395&lt;&gt;"",_xlfn.IFNA(VLOOKUP(A395&amp;"Semana "&amp;VALUE(RIGHT(F395,2)-2),T_Cruzada!$A$2:$F$1453,4,FALSE),""),"")</f>
        <v/>
      </c>
      <c r="I395" s="7" t="str">
        <f>IF(F395&lt;&gt;"",_xlfn.IFNA(VLOOKUP(A395&amp;"Semana "&amp;VALUE(RIGHT(F395,2)-1),T_Cruzada!$A$2:$F$1453,4,FALSE),""),"")</f>
        <v/>
      </c>
      <c r="J395" s="7" t="str">
        <f>IF(F395&lt;&gt;"",_xlfn.IFNA(VLOOKUP(A395&amp;F395,T_Cruzada!$A$2:$F$1453,4,FALSE),""),"")</f>
        <v/>
      </c>
      <c r="K395" s="7" t="str">
        <f>_xlfn.IFNA(VLOOKUP(A395&amp;F395,T_Cruzada!$A$2:$F$1453,5,FALSE),"")</f>
        <v/>
      </c>
      <c r="L395" s="7" t="str">
        <f>IF(F395&lt;&gt;"",_xlfn.IFNA(VLOOKUP(A395&amp;"Semana "&amp;VALUE(RIGHT(F395,2)+1),T_Cruzada!$A$2:$F$1453,4,FALSE),""),"")</f>
        <v/>
      </c>
      <c r="M395" t="str">
        <f>IF(F395&lt;&gt;"",_xlfn.IFNA(VLOOKUP(A395&amp;"Semana "&amp;VALUE(RIGHT(F395,2)+2),T_Cruzada!$A$2:$F$1453,4,FALSE),""),"")</f>
        <v/>
      </c>
      <c r="N395" t="str">
        <f>IF(F395&lt;&gt;"",_xlfn.IFNA(VLOOKUP(A395&amp;"Semana "&amp;VALUE(RIGHT(F395,2)+3),T_Cruzada!$A$2:$F$1453,4,FALSE),""),"")</f>
        <v/>
      </c>
    </row>
    <row r="396" spans="1:14" x14ac:dyDescent="0.25">
      <c r="A396" s="19">
        <v>20431</v>
      </c>
      <c r="B396" s="19" t="s">
        <v>90</v>
      </c>
      <c r="C396" s="19" t="s">
        <v>122</v>
      </c>
      <c r="D396" s="19" t="s">
        <v>116</v>
      </c>
      <c r="E396" s="20"/>
      <c r="F396" s="7" t="str">
        <f>IF(E396&lt;&gt;"",IF(AND(E396&gt;=VLOOKUP(E396,Semanas!$A$1:$C$33,1),E396&lt;=VLOOKUP(E396,Semanas!$A$1:$C$33,2)),VLOOKUP(E396,Semanas!$A$1:$C$33,3),""),"")</f>
        <v/>
      </c>
      <c r="G396" s="7" t="str">
        <f>IF(F396&lt;&gt;"",_xlfn.IFNA(VLOOKUP(A396&amp;"Semana "&amp;VALUE(RIGHT(F396,2)-3),T_Cruzada!$A$2:$F$1453,4,FALSE),""),"")</f>
        <v/>
      </c>
      <c r="H396" t="str">
        <f>IF(F396&lt;&gt;"",_xlfn.IFNA(VLOOKUP(A396&amp;"Semana "&amp;VALUE(RIGHT(F396,2)-2),T_Cruzada!$A$2:$F$1453,4,FALSE),""),"")</f>
        <v/>
      </c>
      <c r="I396" s="7" t="str">
        <f>IF(F396&lt;&gt;"",_xlfn.IFNA(VLOOKUP(A396&amp;"Semana "&amp;VALUE(RIGHT(F396,2)-1),T_Cruzada!$A$2:$F$1453,4,FALSE),""),"")</f>
        <v/>
      </c>
      <c r="J396" s="7" t="str">
        <f>IF(F396&lt;&gt;"",_xlfn.IFNA(VLOOKUP(A396&amp;F396,T_Cruzada!$A$2:$F$1453,4,FALSE),""),"")</f>
        <v/>
      </c>
      <c r="K396" s="7" t="str">
        <f>_xlfn.IFNA(VLOOKUP(A396&amp;F396,T_Cruzada!$A$2:$F$1453,5,FALSE),"")</f>
        <v/>
      </c>
      <c r="L396" s="7" t="str">
        <f>IF(F396&lt;&gt;"",_xlfn.IFNA(VLOOKUP(A396&amp;"Semana "&amp;VALUE(RIGHT(F396,2)+1),T_Cruzada!$A$2:$F$1453,4,FALSE),""),"")</f>
        <v/>
      </c>
      <c r="M396" t="str">
        <f>IF(F396&lt;&gt;"",_xlfn.IFNA(VLOOKUP(A396&amp;"Semana "&amp;VALUE(RIGHT(F396,2)+2),T_Cruzada!$A$2:$F$1453,4,FALSE),""),"")</f>
        <v/>
      </c>
      <c r="N396" t="str">
        <f>IF(F396&lt;&gt;"",_xlfn.IFNA(VLOOKUP(A396&amp;"Semana "&amp;VALUE(RIGHT(F396,2)+3),T_Cruzada!$A$2:$F$1453,4,FALSE),""),"")</f>
        <v/>
      </c>
    </row>
    <row r="397" spans="1:14" x14ac:dyDescent="0.25">
      <c r="A397">
        <v>20431</v>
      </c>
      <c r="B397" t="s">
        <v>90</v>
      </c>
      <c r="C397" t="s">
        <v>123</v>
      </c>
      <c r="D397" t="s">
        <v>116</v>
      </c>
      <c r="E397" s="1"/>
      <c r="F397" s="7" t="str">
        <f>IF(E397&lt;&gt;"",IF(AND(E397&gt;=VLOOKUP(E397,Semanas!$A$1:$C$33,1),E397&lt;=VLOOKUP(E397,Semanas!$A$1:$C$33,2)),VLOOKUP(E397,Semanas!$A$1:$C$33,3),""),"")</f>
        <v/>
      </c>
      <c r="G397" s="7" t="str">
        <f>IF(F397&lt;&gt;"",_xlfn.IFNA(VLOOKUP(A397&amp;"Semana "&amp;VALUE(RIGHT(F397,2)-3),T_Cruzada!$A$2:$F$1453,4,FALSE),""),"")</f>
        <v/>
      </c>
      <c r="H397" t="str">
        <f>IF(F397&lt;&gt;"",_xlfn.IFNA(VLOOKUP(A397&amp;"Semana "&amp;VALUE(RIGHT(F397,2)-2),T_Cruzada!$A$2:$F$1453,4,FALSE),""),"")</f>
        <v/>
      </c>
      <c r="I397" s="7" t="str">
        <f>IF(F397&lt;&gt;"",_xlfn.IFNA(VLOOKUP(A397&amp;"Semana "&amp;VALUE(RIGHT(F397,2)-1),T_Cruzada!$A$2:$F$1453,4,FALSE),""),"")</f>
        <v/>
      </c>
      <c r="J397" s="7" t="str">
        <f>IF(F397&lt;&gt;"",_xlfn.IFNA(VLOOKUP(A397&amp;F397,T_Cruzada!$A$2:$F$1453,4,FALSE),""),"")</f>
        <v/>
      </c>
      <c r="K397" s="7" t="str">
        <f>_xlfn.IFNA(VLOOKUP(A397&amp;F397,T_Cruzada!$A$2:$F$1453,5,FALSE),"")</f>
        <v/>
      </c>
      <c r="L397" s="7" t="str">
        <f>IF(F397&lt;&gt;"",_xlfn.IFNA(VLOOKUP(A397&amp;"Semana "&amp;VALUE(RIGHT(F397,2)+1),T_Cruzada!$A$2:$F$1453,4,FALSE),""),"")</f>
        <v/>
      </c>
      <c r="M397" t="str">
        <f>IF(F397&lt;&gt;"",_xlfn.IFNA(VLOOKUP(A397&amp;"Semana "&amp;VALUE(RIGHT(F397,2)+2),T_Cruzada!$A$2:$F$1453,4,FALSE),""),"")</f>
        <v/>
      </c>
      <c r="N397" t="str">
        <f>IF(F397&lt;&gt;"",_xlfn.IFNA(VLOOKUP(A397&amp;"Semana "&amp;VALUE(RIGHT(F397,2)+3),T_Cruzada!$A$2:$F$1453,4,FALSE),""),"")</f>
        <v/>
      </c>
    </row>
    <row r="398" spans="1:14" x14ac:dyDescent="0.25">
      <c r="A398">
        <v>20434</v>
      </c>
      <c r="B398" t="s">
        <v>91</v>
      </c>
      <c r="C398" t="s">
        <v>30</v>
      </c>
      <c r="D398" t="s">
        <v>114</v>
      </c>
      <c r="E398" s="1">
        <v>43913</v>
      </c>
      <c r="F398" s="7" t="str">
        <f>IF(E398&lt;&gt;"",IF(AND(E398&gt;=VLOOKUP(E398,Semanas!$A$1:$C$33,1),E398&lt;=VLOOKUP(E398,Semanas!$A$1:$C$33,2)),VLOOKUP(E398,Semanas!$A$1:$C$33,3),""),"")</f>
        <v>Semana 13</v>
      </c>
      <c r="G398" s="7">
        <f>IF(F398&lt;&gt;"",_xlfn.IFNA(VLOOKUP(A398&amp;"Semana "&amp;VALUE(RIGHT(F398,2)-3),T_Cruzada!$A$2:$F$1453,4,FALSE),""),"")</f>
        <v>0</v>
      </c>
      <c r="H398">
        <f>IF(F398&lt;&gt;"",_xlfn.IFNA(VLOOKUP(A398&amp;"Semana "&amp;VALUE(RIGHT(F398,2)-2),T_Cruzada!$A$2:$F$1453,4,FALSE),""),"")</f>
        <v>0</v>
      </c>
      <c r="I398" s="7">
        <f>IF(F398&lt;&gt;"",_xlfn.IFNA(VLOOKUP(A398&amp;"Semana "&amp;VALUE(RIGHT(F398,2)-1),T_Cruzada!$A$2:$F$1453,4,FALSE),""),"")</f>
        <v>0</v>
      </c>
      <c r="J398" s="7">
        <f>IF(F398&lt;&gt;"",_xlfn.IFNA(VLOOKUP(A398&amp;F398,T_Cruzada!$A$2:$F$1453,4,FALSE),""),"")</f>
        <v>0</v>
      </c>
      <c r="K398" s="7">
        <f>_xlfn.IFNA(VLOOKUP(A398&amp;F398,T_Cruzada!$A$2:$F$1453,5,FALSE),"")</f>
        <v>0</v>
      </c>
      <c r="L398" s="7">
        <f>IF(F398&lt;&gt;"",_xlfn.IFNA(VLOOKUP(A398&amp;"Semana "&amp;VALUE(RIGHT(F398,2)+1),T_Cruzada!$A$2:$F$1453,4,FALSE),""),"")</f>
        <v>0</v>
      </c>
      <c r="M398">
        <f>IF(F398&lt;&gt;"",_xlfn.IFNA(VLOOKUP(A398&amp;"Semana "&amp;VALUE(RIGHT(F398,2)+2),T_Cruzada!$A$2:$F$1453,4,FALSE),""),"")</f>
        <v>1</v>
      </c>
      <c r="N398">
        <f>IF(F398&lt;&gt;"",_xlfn.IFNA(VLOOKUP(A398&amp;"Semana "&amp;VALUE(RIGHT(F398,2)+3),T_Cruzada!$A$2:$F$1453,4,FALSE),""),"")</f>
        <v>1</v>
      </c>
    </row>
    <row r="399" spans="1:14" x14ac:dyDescent="0.25">
      <c r="A399" s="19">
        <v>20434</v>
      </c>
      <c r="B399" s="19" t="s">
        <v>91</v>
      </c>
      <c r="C399" s="19" t="s">
        <v>31</v>
      </c>
      <c r="D399" s="19" t="s">
        <v>114</v>
      </c>
      <c r="E399" s="20">
        <v>43913</v>
      </c>
      <c r="F399" s="7" t="str">
        <f>IF(E399&lt;&gt;"",IF(AND(E399&gt;=VLOOKUP(E399,Semanas!$A$1:$C$33,1),E399&lt;=VLOOKUP(E399,Semanas!$A$1:$C$33,2)),VLOOKUP(E399,Semanas!$A$1:$C$33,3),""),"")</f>
        <v>Semana 13</v>
      </c>
      <c r="G399" s="7">
        <f>IF(F399&lt;&gt;"",_xlfn.IFNA(VLOOKUP(A399&amp;"Semana "&amp;VALUE(RIGHT(F399,2)-3),T_Cruzada!$A$2:$F$1453,4,FALSE),""),"")</f>
        <v>0</v>
      </c>
      <c r="H399">
        <f>IF(F399&lt;&gt;"",_xlfn.IFNA(VLOOKUP(A399&amp;"Semana "&amp;VALUE(RIGHT(F399,2)-2),T_Cruzada!$A$2:$F$1453,4,FALSE),""),"")</f>
        <v>0</v>
      </c>
      <c r="I399" s="7">
        <f>IF(F399&lt;&gt;"",_xlfn.IFNA(VLOOKUP(A399&amp;"Semana "&amp;VALUE(RIGHT(F399,2)-1),T_Cruzada!$A$2:$F$1453,4,FALSE),""),"")</f>
        <v>0</v>
      </c>
      <c r="J399" s="7">
        <f>IF(F399&lt;&gt;"",_xlfn.IFNA(VLOOKUP(A399&amp;F399,T_Cruzada!$A$2:$F$1453,4,FALSE),""),"")</f>
        <v>0</v>
      </c>
      <c r="K399" s="7">
        <f>_xlfn.IFNA(VLOOKUP(A399&amp;F399,T_Cruzada!$A$2:$F$1453,5,FALSE),"")</f>
        <v>0</v>
      </c>
      <c r="L399" s="7">
        <f>IF(F399&lt;&gt;"",_xlfn.IFNA(VLOOKUP(A399&amp;"Semana "&amp;VALUE(RIGHT(F399,2)+1),T_Cruzada!$A$2:$F$1453,4,FALSE),""),"")</f>
        <v>0</v>
      </c>
      <c r="M399">
        <f>IF(F399&lt;&gt;"",_xlfn.IFNA(VLOOKUP(A399&amp;"Semana "&amp;VALUE(RIGHT(F399,2)+2),T_Cruzada!$A$2:$F$1453,4,FALSE),""),"")</f>
        <v>1</v>
      </c>
      <c r="N399">
        <f>IF(F399&lt;&gt;"",_xlfn.IFNA(VLOOKUP(A399&amp;"Semana "&amp;VALUE(RIGHT(F399,2)+3),T_Cruzada!$A$2:$F$1453,4,FALSE),""),"")</f>
        <v>1</v>
      </c>
    </row>
    <row r="400" spans="1:14" x14ac:dyDescent="0.25">
      <c r="A400">
        <v>20434</v>
      </c>
      <c r="B400" t="s">
        <v>91</v>
      </c>
      <c r="C400" t="s">
        <v>115</v>
      </c>
      <c r="D400" t="s">
        <v>114</v>
      </c>
      <c r="E400" s="1">
        <v>43913</v>
      </c>
      <c r="F400" s="7" t="str">
        <f>IF(E400&lt;&gt;"",IF(AND(E400&gt;=VLOOKUP(E400,Semanas!$A$1:$C$33,1),E400&lt;=VLOOKUP(E400,Semanas!$A$1:$C$33,2)),VLOOKUP(E400,Semanas!$A$1:$C$33,3),""),"")</f>
        <v>Semana 13</v>
      </c>
      <c r="G400" s="7">
        <f>IF(F400&lt;&gt;"",_xlfn.IFNA(VLOOKUP(A400&amp;"Semana "&amp;VALUE(RIGHT(F400,2)-3),T_Cruzada!$A$2:$F$1453,4,FALSE),""),"")</f>
        <v>0</v>
      </c>
      <c r="H400">
        <f>IF(F400&lt;&gt;"",_xlfn.IFNA(VLOOKUP(A400&amp;"Semana "&amp;VALUE(RIGHT(F400,2)-2),T_Cruzada!$A$2:$F$1453,4,FALSE),""),"")</f>
        <v>0</v>
      </c>
      <c r="I400" s="7">
        <f>IF(F400&lt;&gt;"",_xlfn.IFNA(VLOOKUP(A400&amp;"Semana "&amp;VALUE(RIGHT(F400,2)-1),T_Cruzada!$A$2:$F$1453,4,FALSE),""),"")</f>
        <v>0</v>
      </c>
      <c r="J400" s="7">
        <f>IF(F400&lt;&gt;"",_xlfn.IFNA(VLOOKUP(A400&amp;F400,T_Cruzada!$A$2:$F$1453,4,FALSE),""),"")</f>
        <v>0</v>
      </c>
      <c r="K400" s="7">
        <f>_xlfn.IFNA(VLOOKUP(A400&amp;F400,T_Cruzada!$A$2:$F$1453,5,FALSE),"")</f>
        <v>0</v>
      </c>
      <c r="L400" s="7">
        <f>IF(F400&lt;&gt;"",_xlfn.IFNA(VLOOKUP(A400&amp;"Semana "&amp;VALUE(RIGHT(F400,2)+1),T_Cruzada!$A$2:$F$1453,4,FALSE),""),"")</f>
        <v>0</v>
      </c>
      <c r="M400">
        <f>IF(F400&lt;&gt;"",_xlfn.IFNA(VLOOKUP(A400&amp;"Semana "&amp;VALUE(RIGHT(F400,2)+2),T_Cruzada!$A$2:$F$1453,4,FALSE),""),"")</f>
        <v>1</v>
      </c>
      <c r="N400">
        <f>IF(F400&lt;&gt;"",_xlfn.IFNA(VLOOKUP(A400&amp;"Semana "&amp;VALUE(RIGHT(F400,2)+3),T_Cruzada!$A$2:$F$1453,4,FALSE),""),"")</f>
        <v>1</v>
      </c>
    </row>
    <row r="401" spans="1:14" x14ac:dyDescent="0.25">
      <c r="A401" s="19">
        <v>20434</v>
      </c>
      <c r="B401" s="19" t="s">
        <v>91</v>
      </c>
      <c r="C401" s="19" t="s">
        <v>33</v>
      </c>
      <c r="D401" s="19" t="s">
        <v>114</v>
      </c>
      <c r="E401" s="20">
        <v>43910</v>
      </c>
      <c r="F401" s="7" t="str">
        <f>IF(E401&lt;&gt;"",IF(AND(E401&gt;=VLOOKUP(E401,Semanas!$A$1:$C$33,1),E401&lt;=VLOOKUP(E401,Semanas!$A$1:$C$33,2)),VLOOKUP(E401,Semanas!$A$1:$C$33,3),""),"")</f>
        <v>Semana 12</v>
      </c>
      <c r="G401" s="7">
        <f>IF(F401&lt;&gt;"",_xlfn.IFNA(VLOOKUP(A401&amp;"Semana "&amp;VALUE(RIGHT(F401,2)-3),T_Cruzada!$A$2:$F$1453,4,FALSE),""),"")</f>
        <v>0</v>
      </c>
      <c r="H401">
        <f>IF(F401&lt;&gt;"",_xlfn.IFNA(VLOOKUP(A401&amp;"Semana "&amp;VALUE(RIGHT(F401,2)-2),T_Cruzada!$A$2:$F$1453,4,FALSE),""),"")</f>
        <v>0</v>
      </c>
      <c r="I401" s="7">
        <f>IF(F401&lt;&gt;"",_xlfn.IFNA(VLOOKUP(A401&amp;"Semana "&amp;VALUE(RIGHT(F401,2)-1),T_Cruzada!$A$2:$F$1453,4,FALSE),""),"")</f>
        <v>0</v>
      </c>
      <c r="J401" s="7">
        <f>IF(F401&lt;&gt;"",_xlfn.IFNA(VLOOKUP(A401&amp;F401,T_Cruzada!$A$2:$F$1453,4,FALSE),""),"")</f>
        <v>0</v>
      </c>
      <c r="K401" s="7">
        <f>_xlfn.IFNA(VLOOKUP(A401&amp;F401,T_Cruzada!$A$2:$F$1453,5,FALSE),"")</f>
        <v>0</v>
      </c>
      <c r="L401" s="7">
        <f>IF(F401&lt;&gt;"",_xlfn.IFNA(VLOOKUP(A401&amp;"Semana "&amp;VALUE(RIGHT(F401,2)+1),T_Cruzada!$A$2:$F$1453,4,FALSE),""),"")</f>
        <v>0</v>
      </c>
      <c r="M401">
        <f>IF(F401&lt;&gt;"",_xlfn.IFNA(VLOOKUP(A401&amp;"Semana "&amp;VALUE(RIGHT(F401,2)+2),T_Cruzada!$A$2:$F$1453,4,FALSE),""),"")</f>
        <v>0</v>
      </c>
      <c r="N401">
        <f>IF(F401&lt;&gt;"",_xlfn.IFNA(VLOOKUP(A401&amp;"Semana "&amp;VALUE(RIGHT(F401,2)+3),T_Cruzada!$A$2:$F$1453,4,FALSE),""),"")</f>
        <v>1</v>
      </c>
    </row>
    <row r="402" spans="1:14" x14ac:dyDescent="0.25">
      <c r="A402">
        <v>20434</v>
      </c>
      <c r="B402" t="s">
        <v>91</v>
      </c>
      <c r="C402" t="s">
        <v>34</v>
      </c>
      <c r="D402" t="s">
        <v>117</v>
      </c>
      <c r="E402" s="1"/>
      <c r="F402" s="7" t="str">
        <f>IF(E402&lt;&gt;"",IF(AND(E402&gt;=VLOOKUP(E402,Semanas!$A$1:$C$33,1),E402&lt;=VLOOKUP(E402,Semanas!$A$1:$C$33,2)),VLOOKUP(E402,Semanas!$A$1:$C$33,3),""),"")</f>
        <v/>
      </c>
      <c r="G402" s="7" t="str">
        <f>IF(F402&lt;&gt;"",_xlfn.IFNA(VLOOKUP(A402&amp;"Semana "&amp;VALUE(RIGHT(F402,2)-3),T_Cruzada!$A$2:$F$1453,4,FALSE),""),"")</f>
        <v/>
      </c>
      <c r="H402" t="str">
        <f>IF(F402&lt;&gt;"",_xlfn.IFNA(VLOOKUP(A402&amp;"Semana "&amp;VALUE(RIGHT(F402,2)-2),T_Cruzada!$A$2:$F$1453,4,FALSE),""),"")</f>
        <v/>
      </c>
      <c r="I402" s="7" t="str">
        <f>IF(F402&lt;&gt;"",_xlfn.IFNA(VLOOKUP(A402&amp;"Semana "&amp;VALUE(RIGHT(F402,2)-1),T_Cruzada!$A$2:$F$1453,4,FALSE),""),"")</f>
        <v/>
      </c>
      <c r="J402" s="7" t="str">
        <f>IF(F402&lt;&gt;"",_xlfn.IFNA(VLOOKUP(A402&amp;F402,T_Cruzada!$A$2:$F$1453,4,FALSE),""),"")</f>
        <v/>
      </c>
      <c r="K402" s="7" t="str">
        <f>_xlfn.IFNA(VLOOKUP(A402&amp;F402,T_Cruzada!$A$2:$F$1453,5,FALSE),"")</f>
        <v/>
      </c>
      <c r="L402" s="7" t="str">
        <f>IF(F402&lt;&gt;"",_xlfn.IFNA(VLOOKUP(A402&amp;"Semana "&amp;VALUE(RIGHT(F402,2)+1),T_Cruzada!$A$2:$F$1453,4,FALSE),""),"")</f>
        <v/>
      </c>
      <c r="M402" t="str">
        <f>IF(F402&lt;&gt;"",_xlfn.IFNA(VLOOKUP(A402&amp;"Semana "&amp;VALUE(RIGHT(F402,2)+2),T_Cruzada!$A$2:$F$1453,4,FALSE),""),"")</f>
        <v/>
      </c>
      <c r="N402" t="str">
        <f>IF(F402&lt;&gt;"",_xlfn.IFNA(VLOOKUP(A402&amp;"Semana "&amp;VALUE(RIGHT(F402,2)+3),T_Cruzada!$A$2:$F$1453,4,FALSE),""),"")</f>
        <v/>
      </c>
    </row>
    <row r="403" spans="1:14" x14ac:dyDescent="0.25">
      <c r="A403" s="19">
        <v>20434</v>
      </c>
      <c r="B403" s="19" t="s">
        <v>91</v>
      </c>
      <c r="C403" s="19" t="s">
        <v>118</v>
      </c>
      <c r="D403" s="19" t="s">
        <v>114</v>
      </c>
      <c r="E403" s="20">
        <v>43970</v>
      </c>
      <c r="F403" s="7" t="str">
        <f>IF(E403&lt;&gt;"",IF(AND(E403&gt;=VLOOKUP(E403,Semanas!$A$1:$C$33,1),E403&lt;=VLOOKUP(E403,Semanas!$A$1:$C$33,2)),VLOOKUP(E403,Semanas!$A$1:$C$33,3),""),"")</f>
        <v>Semana 21</v>
      </c>
      <c r="G403" s="7">
        <f>IF(F403&lt;&gt;"",_xlfn.IFNA(VLOOKUP(A403&amp;"Semana "&amp;VALUE(RIGHT(F403,2)-3),T_Cruzada!$A$2:$F$1453,4,FALSE),""),"")</f>
        <v>2</v>
      </c>
      <c r="H403">
        <f>IF(F403&lt;&gt;"",_xlfn.IFNA(VLOOKUP(A403&amp;"Semana "&amp;VALUE(RIGHT(F403,2)-2),T_Cruzada!$A$2:$F$1453,4,FALSE),""),"")</f>
        <v>2</v>
      </c>
      <c r="I403" s="7">
        <f>IF(F403&lt;&gt;"",_xlfn.IFNA(VLOOKUP(A403&amp;"Semana "&amp;VALUE(RIGHT(F403,2)-1),T_Cruzada!$A$2:$F$1453,4,FALSE),""),"")</f>
        <v>2</v>
      </c>
      <c r="J403" s="7">
        <f>IF(F403&lt;&gt;"",_xlfn.IFNA(VLOOKUP(A403&amp;F403,T_Cruzada!$A$2:$F$1453,4,FALSE),""),"")</f>
        <v>2</v>
      </c>
      <c r="K403" s="7">
        <f>_xlfn.IFNA(VLOOKUP(A403&amp;F403,T_Cruzada!$A$2:$F$1453,5,FALSE),"")</f>
        <v>0</v>
      </c>
      <c r="L403" s="7">
        <f>IF(F403&lt;&gt;"",_xlfn.IFNA(VLOOKUP(A403&amp;"Semana "&amp;VALUE(RIGHT(F403,2)+1),T_Cruzada!$A$2:$F$1453,4,FALSE),""),"")</f>
        <v>2</v>
      </c>
      <c r="M403">
        <f>IF(F403&lt;&gt;"",_xlfn.IFNA(VLOOKUP(A403&amp;"Semana "&amp;VALUE(RIGHT(F403,2)+2),T_Cruzada!$A$2:$F$1453,4,FALSE),""),"")</f>
        <v>2</v>
      </c>
      <c r="N403">
        <f>IF(F403&lt;&gt;"",_xlfn.IFNA(VLOOKUP(A403&amp;"Semana "&amp;VALUE(RIGHT(F403,2)+3),T_Cruzada!$A$2:$F$1453,4,FALSE),""),"")</f>
        <v>2</v>
      </c>
    </row>
    <row r="404" spans="1:14" x14ac:dyDescent="0.25">
      <c r="A404">
        <v>20434</v>
      </c>
      <c r="B404" t="s">
        <v>91</v>
      </c>
      <c r="C404" t="s">
        <v>119</v>
      </c>
      <c r="D404" t="s">
        <v>117</v>
      </c>
      <c r="E404" s="1"/>
      <c r="F404" s="7" t="str">
        <f>IF(E404&lt;&gt;"",IF(AND(E404&gt;=VLOOKUP(E404,Semanas!$A$1:$C$33,1),E404&lt;=VLOOKUP(E404,Semanas!$A$1:$C$33,2)),VLOOKUP(E404,Semanas!$A$1:$C$33,3),""),"")</f>
        <v/>
      </c>
      <c r="G404" s="7" t="str">
        <f>IF(F404&lt;&gt;"",_xlfn.IFNA(VLOOKUP(A404&amp;"Semana "&amp;VALUE(RIGHT(F404,2)-3),T_Cruzada!$A$2:$F$1453,4,FALSE),""),"")</f>
        <v/>
      </c>
      <c r="H404" t="str">
        <f>IF(F404&lt;&gt;"",_xlfn.IFNA(VLOOKUP(A404&amp;"Semana "&amp;VALUE(RIGHT(F404,2)-2),T_Cruzada!$A$2:$F$1453,4,FALSE),""),"")</f>
        <v/>
      </c>
      <c r="I404" s="7" t="str">
        <f>IF(F404&lt;&gt;"",_xlfn.IFNA(VLOOKUP(A404&amp;"Semana "&amp;VALUE(RIGHT(F404,2)-1),T_Cruzada!$A$2:$F$1453,4,FALSE),""),"")</f>
        <v/>
      </c>
      <c r="J404" s="7" t="str">
        <f>IF(F404&lt;&gt;"",_xlfn.IFNA(VLOOKUP(A404&amp;F404,T_Cruzada!$A$2:$F$1453,4,FALSE),""),"")</f>
        <v/>
      </c>
      <c r="K404" s="7" t="str">
        <f>_xlfn.IFNA(VLOOKUP(A404&amp;F404,T_Cruzada!$A$2:$F$1453,5,FALSE),"")</f>
        <v/>
      </c>
      <c r="L404" s="7" t="str">
        <f>IF(F404&lt;&gt;"",_xlfn.IFNA(VLOOKUP(A404&amp;"Semana "&amp;VALUE(RIGHT(F404,2)+1),T_Cruzada!$A$2:$F$1453,4,FALSE),""),"")</f>
        <v/>
      </c>
      <c r="M404" t="str">
        <f>IF(F404&lt;&gt;"",_xlfn.IFNA(VLOOKUP(A404&amp;"Semana "&amp;VALUE(RIGHT(F404,2)+2),T_Cruzada!$A$2:$F$1453,4,FALSE),""),"")</f>
        <v/>
      </c>
      <c r="N404" t="str">
        <f>IF(F404&lt;&gt;"",_xlfn.IFNA(VLOOKUP(A404&amp;"Semana "&amp;VALUE(RIGHT(F404,2)+3),T_Cruzada!$A$2:$F$1453,4,FALSE),""),"")</f>
        <v/>
      </c>
    </row>
    <row r="405" spans="1:14" x14ac:dyDescent="0.25">
      <c r="A405" s="19">
        <v>20434</v>
      </c>
      <c r="B405" s="19" t="s">
        <v>91</v>
      </c>
      <c r="C405" s="19" t="s">
        <v>120</v>
      </c>
      <c r="D405" s="19" t="s">
        <v>117</v>
      </c>
      <c r="E405" s="20"/>
      <c r="F405" s="7" t="str">
        <f>IF(E405&lt;&gt;"",IF(AND(E405&gt;=VLOOKUP(E405,Semanas!$A$1:$C$33,1),E405&lt;=VLOOKUP(E405,Semanas!$A$1:$C$33,2)),VLOOKUP(E405,Semanas!$A$1:$C$33,3),""),"")</f>
        <v/>
      </c>
      <c r="G405" s="7" t="str">
        <f>IF(F405&lt;&gt;"",_xlfn.IFNA(VLOOKUP(A405&amp;"Semana "&amp;VALUE(RIGHT(F405,2)-3),T_Cruzada!$A$2:$F$1453,4,FALSE),""),"")</f>
        <v/>
      </c>
      <c r="H405" t="str">
        <f>IF(F405&lt;&gt;"",_xlfn.IFNA(VLOOKUP(A405&amp;"Semana "&amp;VALUE(RIGHT(F405,2)-2),T_Cruzada!$A$2:$F$1453,4,FALSE),""),"")</f>
        <v/>
      </c>
      <c r="I405" s="7" t="str">
        <f>IF(F405&lt;&gt;"",_xlfn.IFNA(VLOOKUP(A405&amp;"Semana "&amp;VALUE(RIGHT(F405,2)-1),T_Cruzada!$A$2:$F$1453,4,FALSE),""),"")</f>
        <v/>
      </c>
      <c r="J405" s="7" t="str">
        <f>IF(F405&lt;&gt;"",_xlfn.IFNA(VLOOKUP(A405&amp;F405,T_Cruzada!$A$2:$F$1453,4,FALSE),""),"")</f>
        <v/>
      </c>
      <c r="K405" s="7" t="str">
        <f>_xlfn.IFNA(VLOOKUP(A405&amp;F405,T_Cruzada!$A$2:$F$1453,5,FALSE),"")</f>
        <v/>
      </c>
      <c r="L405" s="7" t="str">
        <f>IF(F405&lt;&gt;"",_xlfn.IFNA(VLOOKUP(A405&amp;"Semana "&amp;VALUE(RIGHT(F405,2)+1),T_Cruzada!$A$2:$F$1453,4,FALSE),""),"")</f>
        <v/>
      </c>
      <c r="M405" t="str">
        <f>IF(F405&lt;&gt;"",_xlfn.IFNA(VLOOKUP(A405&amp;"Semana "&amp;VALUE(RIGHT(F405,2)+2),T_Cruzada!$A$2:$F$1453,4,FALSE),""),"")</f>
        <v/>
      </c>
      <c r="N405" t="str">
        <f>IF(F405&lt;&gt;"",_xlfn.IFNA(VLOOKUP(A405&amp;"Semana "&amp;VALUE(RIGHT(F405,2)+3),T_Cruzada!$A$2:$F$1453,4,FALSE),""),"")</f>
        <v/>
      </c>
    </row>
    <row r="406" spans="1:14" x14ac:dyDescent="0.25">
      <c r="A406">
        <v>20434</v>
      </c>
      <c r="B406" t="s">
        <v>91</v>
      </c>
      <c r="C406" t="s">
        <v>191</v>
      </c>
      <c r="D406" t="s">
        <v>117</v>
      </c>
      <c r="E406" s="1"/>
      <c r="F406" s="7" t="str">
        <f>IF(E406&lt;&gt;"",IF(AND(E406&gt;=VLOOKUP(E406,Semanas!$A$1:$C$33,1),E406&lt;=VLOOKUP(E406,Semanas!$A$1:$C$33,2)),VLOOKUP(E406,Semanas!$A$1:$C$33,3),""),"")</f>
        <v/>
      </c>
      <c r="G406" s="7" t="str">
        <f>IF(F406&lt;&gt;"",_xlfn.IFNA(VLOOKUP(A406&amp;"Semana "&amp;VALUE(RIGHT(F406,2)-3),T_Cruzada!$A$2:$F$1453,4,FALSE),""),"")</f>
        <v/>
      </c>
      <c r="H406" t="str">
        <f>IF(F406&lt;&gt;"",_xlfn.IFNA(VLOOKUP(A406&amp;"Semana "&amp;VALUE(RIGHT(F406,2)-2),T_Cruzada!$A$2:$F$1453,4,FALSE),""),"")</f>
        <v/>
      </c>
      <c r="I406" s="7" t="str">
        <f>IF(F406&lt;&gt;"",_xlfn.IFNA(VLOOKUP(A406&amp;"Semana "&amp;VALUE(RIGHT(F406,2)-1),T_Cruzada!$A$2:$F$1453,4,FALSE),""),"")</f>
        <v/>
      </c>
      <c r="J406" s="7" t="str">
        <f>IF(F406&lt;&gt;"",_xlfn.IFNA(VLOOKUP(A406&amp;F406,T_Cruzada!$A$2:$F$1453,4,FALSE),""),"")</f>
        <v/>
      </c>
      <c r="K406" s="7" t="str">
        <f>_xlfn.IFNA(VLOOKUP(A406&amp;F406,T_Cruzada!$A$2:$F$1453,5,FALSE),"")</f>
        <v/>
      </c>
      <c r="L406" s="7" t="str">
        <f>IF(F406&lt;&gt;"",_xlfn.IFNA(VLOOKUP(A406&amp;"Semana "&amp;VALUE(RIGHT(F406,2)+1),T_Cruzada!$A$2:$F$1453,4,FALSE),""),"")</f>
        <v/>
      </c>
      <c r="M406" t="str">
        <f>IF(F406&lt;&gt;"",_xlfn.IFNA(VLOOKUP(A406&amp;"Semana "&amp;VALUE(RIGHT(F406,2)+2),T_Cruzada!$A$2:$F$1453,4,FALSE),""),"")</f>
        <v/>
      </c>
      <c r="N406" t="str">
        <f>IF(F406&lt;&gt;"",_xlfn.IFNA(VLOOKUP(A406&amp;"Semana "&amp;VALUE(RIGHT(F406,2)+3),T_Cruzada!$A$2:$F$1453,4,FALSE),""),"")</f>
        <v/>
      </c>
    </row>
    <row r="407" spans="1:14" x14ac:dyDescent="0.25">
      <c r="A407" s="19">
        <v>20434</v>
      </c>
      <c r="B407" s="19" t="s">
        <v>91</v>
      </c>
      <c r="C407" s="19" t="s">
        <v>122</v>
      </c>
      <c r="D407" s="19" t="s">
        <v>116</v>
      </c>
      <c r="E407" s="20"/>
      <c r="F407" s="7" t="str">
        <f>IF(E407&lt;&gt;"",IF(AND(E407&gt;=VLOOKUP(E407,Semanas!$A$1:$C$33,1),E407&lt;=VLOOKUP(E407,Semanas!$A$1:$C$33,2)),VLOOKUP(E407,Semanas!$A$1:$C$33,3),""),"")</f>
        <v/>
      </c>
      <c r="G407" s="7" t="str">
        <f>IF(F407&lt;&gt;"",_xlfn.IFNA(VLOOKUP(A407&amp;"Semana "&amp;VALUE(RIGHT(F407,2)-3),T_Cruzada!$A$2:$F$1453,4,FALSE),""),"")</f>
        <v/>
      </c>
      <c r="H407" t="str">
        <f>IF(F407&lt;&gt;"",_xlfn.IFNA(VLOOKUP(A407&amp;"Semana "&amp;VALUE(RIGHT(F407,2)-2),T_Cruzada!$A$2:$F$1453,4,FALSE),""),"")</f>
        <v/>
      </c>
      <c r="I407" s="7" t="str">
        <f>IF(F407&lt;&gt;"",_xlfn.IFNA(VLOOKUP(A407&amp;"Semana "&amp;VALUE(RIGHT(F407,2)-1),T_Cruzada!$A$2:$F$1453,4,FALSE),""),"")</f>
        <v/>
      </c>
      <c r="J407" s="7" t="str">
        <f>IF(F407&lt;&gt;"",_xlfn.IFNA(VLOOKUP(A407&amp;F407,T_Cruzada!$A$2:$F$1453,4,FALSE),""),"")</f>
        <v/>
      </c>
      <c r="K407" s="7" t="str">
        <f>_xlfn.IFNA(VLOOKUP(A407&amp;F407,T_Cruzada!$A$2:$F$1453,5,FALSE),"")</f>
        <v/>
      </c>
      <c r="L407" s="7" t="str">
        <f>IF(F407&lt;&gt;"",_xlfn.IFNA(VLOOKUP(A407&amp;"Semana "&amp;VALUE(RIGHT(F407,2)+1),T_Cruzada!$A$2:$F$1453,4,FALSE),""),"")</f>
        <v/>
      </c>
      <c r="M407" t="str">
        <f>IF(F407&lt;&gt;"",_xlfn.IFNA(VLOOKUP(A407&amp;"Semana "&amp;VALUE(RIGHT(F407,2)+2),T_Cruzada!$A$2:$F$1453,4,FALSE),""),"")</f>
        <v/>
      </c>
      <c r="N407" t="str">
        <f>IF(F407&lt;&gt;"",_xlfn.IFNA(VLOOKUP(A407&amp;"Semana "&amp;VALUE(RIGHT(F407,2)+3),T_Cruzada!$A$2:$F$1453,4,FALSE),""),"")</f>
        <v/>
      </c>
    </row>
    <row r="408" spans="1:14" x14ac:dyDescent="0.25">
      <c r="A408">
        <v>20434</v>
      </c>
      <c r="B408" t="s">
        <v>91</v>
      </c>
      <c r="C408" t="s">
        <v>123</v>
      </c>
      <c r="D408" t="s">
        <v>116</v>
      </c>
      <c r="E408" s="1"/>
      <c r="F408" s="7" t="str">
        <f>IF(E408&lt;&gt;"",IF(AND(E408&gt;=VLOOKUP(E408,Semanas!$A$1:$C$33,1),E408&lt;=VLOOKUP(E408,Semanas!$A$1:$C$33,2)),VLOOKUP(E408,Semanas!$A$1:$C$33,3),""),"")</f>
        <v/>
      </c>
      <c r="G408" s="7" t="str">
        <f>IF(F408&lt;&gt;"",_xlfn.IFNA(VLOOKUP(A408&amp;"Semana "&amp;VALUE(RIGHT(F408,2)-3),T_Cruzada!$A$2:$F$1453,4,FALSE),""),"")</f>
        <v/>
      </c>
      <c r="H408" t="str">
        <f>IF(F408&lt;&gt;"",_xlfn.IFNA(VLOOKUP(A408&amp;"Semana "&amp;VALUE(RIGHT(F408,2)-2),T_Cruzada!$A$2:$F$1453,4,FALSE),""),"")</f>
        <v/>
      </c>
      <c r="I408" s="7" t="str">
        <f>IF(F408&lt;&gt;"",_xlfn.IFNA(VLOOKUP(A408&amp;"Semana "&amp;VALUE(RIGHT(F408,2)-1),T_Cruzada!$A$2:$F$1453,4,FALSE),""),"")</f>
        <v/>
      </c>
      <c r="J408" s="7" t="str">
        <f>IF(F408&lt;&gt;"",_xlfn.IFNA(VLOOKUP(A408&amp;F408,T_Cruzada!$A$2:$F$1453,4,FALSE),""),"")</f>
        <v/>
      </c>
      <c r="K408" s="7" t="str">
        <f>_xlfn.IFNA(VLOOKUP(A408&amp;F408,T_Cruzada!$A$2:$F$1453,5,FALSE),"")</f>
        <v/>
      </c>
      <c r="L408" s="7" t="str">
        <f>IF(F408&lt;&gt;"",_xlfn.IFNA(VLOOKUP(A408&amp;"Semana "&amp;VALUE(RIGHT(F408,2)+1),T_Cruzada!$A$2:$F$1453,4,FALSE),""),"")</f>
        <v/>
      </c>
      <c r="M408" t="str">
        <f>IF(F408&lt;&gt;"",_xlfn.IFNA(VLOOKUP(A408&amp;"Semana "&amp;VALUE(RIGHT(F408,2)+2),T_Cruzada!$A$2:$F$1453,4,FALSE),""),"")</f>
        <v/>
      </c>
      <c r="N408" t="str">
        <f>IF(F408&lt;&gt;"",_xlfn.IFNA(VLOOKUP(A408&amp;"Semana "&amp;VALUE(RIGHT(F408,2)+3),T_Cruzada!$A$2:$F$1453,4,FALSE),""),"")</f>
        <v/>
      </c>
    </row>
    <row r="409" spans="1:14" x14ac:dyDescent="0.25">
      <c r="A409">
        <v>20436</v>
      </c>
      <c r="B409" t="s">
        <v>92</v>
      </c>
      <c r="C409" t="s">
        <v>30</v>
      </c>
      <c r="D409" t="s">
        <v>114</v>
      </c>
      <c r="E409" s="1">
        <v>43913</v>
      </c>
      <c r="F409" s="7" t="str">
        <f>IF(E409&lt;&gt;"",IF(AND(E409&gt;=VLOOKUP(E409,Semanas!$A$1:$C$33,1),E409&lt;=VLOOKUP(E409,Semanas!$A$1:$C$33,2)),VLOOKUP(E409,Semanas!$A$1:$C$33,3),""),"")</f>
        <v>Semana 13</v>
      </c>
      <c r="G409" s="7" t="str">
        <f>IF(F409&lt;&gt;"",_xlfn.IFNA(VLOOKUP(A409&amp;"Semana "&amp;VALUE(RIGHT(F409,2)-3),T_Cruzada!$A$2:$F$1453,4,FALSE),""),"")</f>
        <v/>
      </c>
      <c r="H409" t="str">
        <f>IF(F409&lt;&gt;"",_xlfn.IFNA(VLOOKUP(A409&amp;"Semana "&amp;VALUE(RIGHT(F409,2)-2),T_Cruzada!$A$2:$F$1453,4,FALSE),""),"")</f>
        <v/>
      </c>
      <c r="I409" s="7" t="str">
        <f>IF(F409&lt;&gt;"",_xlfn.IFNA(VLOOKUP(A409&amp;"Semana "&amp;VALUE(RIGHT(F409,2)-1),T_Cruzada!$A$2:$F$1453,4,FALSE),""),"")</f>
        <v/>
      </c>
      <c r="J409" s="7" t="str">
        <f>IF(F409&lt;&gt;"",_xlfn.IFNA(VLOOKUP(A409&amp;F409,T_Cruzada!$A$2:$F$1453,4,FALSE),""),"")</f>
        <v/>
      </c>
      <c r="K409" s="7" t="str">
        <f>_xlfn.IFNA(VLOOKUP(A409&amp;F409,T_Cruzada!$A$2:$F$1453,5,FALSE),"")</f>
        <v/>
      </c>
      <c r="L409" s="7" t="str">
        <f>IF(F409&lt;&gt;"",_xlfn.IFNA(VLOOKUP(A409&amp;"Semana "&amp;VALUE(RIGHT(F409,2)+1),T_Cruzada!$A$2:$F$1453,4,FALSE),""),"")</f>
        <v/>
      </c>
      <c r="M409" t="str">
        <f>IF(F409&lt;&gt;"",_xlfn.IFNA(VLOOKUP(A409&amp;"Semana "&amp;VALUE(RIGHT(F409,2)+2),T_Cruzada!$A$2:$F$1453,4,FALSE),""),"")</f>
        <v/>
      </c>
      <c r="N409" t="str">
        <f>IF(F409&lt;&gt;"",_xlfn.IFNA(VLOOKUP(A409&amp;"Semana "&amp;VALUE(RIGHT(F409,2)+3),T_Cruzada!$A$2:$F$1453,4,FALSE),""),"")</f>
        <v/>
      </c>
    </row>
    <row r="410" spans="1:14" x14ac:dyDescent="0.25">
      <c r="A410" s="19">
        <v>20436</v>
      </c>
      <c r="B410" s="19" t="s">
        <v>92</v>
      </c>
      <c r="C410" s="19" t="s">
        <v>31</v>
      </c>
      <c r="D410" s="19" t="s">
        <v>114</v>
      </c>
      <c r="E410" s="20">
        <v>43913</v>
      </c>
      <c r="F410" s="7" t="str">
        <f>IF(E410&lt;&gt;"",IF(AND(E410&gt;=VLOOKUP(E410,Semanas!$A$1:$C$33,1),E410&lt;=VLOOKUP(E410,Semanas!$A$1:$C$33,2)),VLOOKUP(E410,Semanas!$A$1:$C$33,3),""),"")</f>
        <v>Semana 13</v>
      </c>
      <c r="G410" s="7" t="str">
        <f>IF(F410&lt;&gt;"",_xlfn.IFNA(VLOOKUP(A410&amp;"Semana "&amp;VALUE(RIGHT(F410,2)-3),T_Cruzada!$A$2:$F$1453,4,FALSE),""),"")</f>
        <v/>
      </c>
      <c r="H410" t="str">
        <f>IF(F410&lt;&gt;"",_xlfn.IFNA(VLOOKUP(A410&amp;"Semana "&amp;VALUE(RIGHT(F410,2)-2),T_Cruzada!$A$2:$F$1453,4,FALSE),""),"")</f>
        <v/>
      </c>
      <c r="I410" s="7" t="str">
        <f>IF(F410&lt;&gt;"",_xlfn.IFNA(VLOOKUP(A410&amp;"Semana "&amp;VALUE(RIGHT(F410,2)-1),T_Cruzada!$A$2:$F$1453,4,FALSE),""),"")</f>
        <v/>
      </c>
      <c r="J410" s="7" t="str">
        <f>IF(F410&lt;&gt;"",_xlfn.IFNA(VLOOKUP(A410&amp;F410,T_Cruzada!$A$2:$F$1453,4,FALSE),""),"")</f>
        <v/>
      </c>
      <c r="K410" s="7" t="str">
        <f>_xlfn.IFNA(VLOOKUP(A410&amp;F410,T_Cruzada!$A$2:$F$1453,5,FALSE),"")</f>
        <v/>
      </c>
      <c r="L410" s="7" t="str">
        <f>IF(F410&lt;&gt;"",_xlfn.IFNA(VLOOKUP(A410&amp;"Semana "&amp;VALUE(RIGHT(F410,2)+1),T_Cruzada!$A$2:$F$1453,4,FALSE),""),"")</f>
        <v/>
      </c>
      <c r="M410" t="str">
        <f>IF(F410&lt;&gt;"",_xlfn.IFNA(VLOOKUP(A410&amp;"Semana "&amp;VALUE(RIGHT(F410,2)+2),T_Cruzada!$A$2:$F$1453,4,FALSE),""),"")</f>
        <v/>
      </c>
      <c r="N410" t="str">
        <f>IF(F410&lt;&gt;"",_xlfn.IFNA(VLOOKUP(A410&amp;"Semana "&amp;VALUE(RIGHT(F410,2)+3),T_Cruzada!$A$2:$F$1453,4,FALSE),""),"")</f>
        <v/>
      </c>
    </row>
    <row r="411" spans="1:14" x14ac:dyDescent="0.25">
      <c r="A411">
        <v>20436</v>
      </c>
      <c r="B411" t="s">
        <v>92</v>
      </c>
      <c r="C411" t="s">
        <v>115</v>
      </c>
      <c r="D411" t="s">
        <v>114</v>
      </c>
      <c r="E411" s="1">
        <v>43913</v>
      </c>
      <c r="F411" s="7" t="str">
        <f>IF(E411&lt;&gt;"",IF(AND(E411&gt;=VLOOKUP(E411,Semanas!$A$1:$C$33,1),E411&lt;=VLOOKUP(E411,Semanas!$A$1:$C$33,2)),VLOOKUP(E411,Semanas!$A$1:$C$33,3),""),"")</f>
        <v>Semana 13</v>
      </c>
      <c r="G411" s="7" t="str">
        <f>IF(F411&lt;&gt;"",_xlfn.IFNA(VLOOKUP(A411&amp;"Semana "&amp;VALUE(RIGHT(F411,2)-3),T_Cruzada!$A$2:$F$1453,4,FALSE),""),"")</f>
        <v/>
      </c>
      <c r="H411" t="str">
        <f>IF(F411&lt;&gt;"",_xlfn.IFNA(VLOOKUP(A411&amp;"Semana "&amp;VALUE(RIGHT(F411,2)-2),T_Cruzada!$A$2:$F$1453,4,FALSE),""),"")</f>
        <v/>
      </c>
      <c r="I411" s="7" t="str">
        <f>IF(F411&lt;&gt;"",_xlfn.IFNA(VLOOKUP(A411&amp;"Semana "&amp;VALUE(RIGHT(F411,2)-1),T_Cruzada!$A$2:$F$1453,4,FALSE),""),"")</f>
        <v/>
      </c>
      <c r="J411" s="7" t="str">
        <f>IF(F411&lt;&gt;"",_xlfn.IFNA(VLOOKUP(A411&amp;F411,T_Cruzada!$A$2:$F$1453,4,FALSE),""),"")</f>
        <v/>
      </c>
      <c r="K411" s="7" t="str">
        <f>_xlfn.IFNA(VLOOKUP(A411&amp;F411,T_Cruzada!$A$2:$F$1453,5,FALSE),"")</f>
        <v/>
      </c>
      <c r="L411" s="7" t="str">
        <f>IF(F411&lt;&gt;"",_xlfn.IFNA(VLOOKUP(A411&amp;"Semana "&amp;VALUE(RIGHT(F411,2)+1),T_Cruzada!$A$2:$F$1453,4,FALSE),""),"")</f>
        <v/>
      </c>
      <c r="M411" t="str">
        <f>IF(F411&lt;&gt;"",_xlfn.IFNA(VLOOKUP(A411&amp;"Semana "&amp;VALUE(RIGHT(F411,2)+2),T_Cruzada!$A$2:$F$1453,4,FALSE),""),"")</f>
        <v/>
      </c>
      <c r="N411" t="str">
        <f>IF(F411&lt;&gt;"",_xlfn.IFNA(VLOOKUP(A411&amp;"Semana "&amp;VALUE(RIGHT(F411,2)+3),T_Cruzada!$A$2:$F$1453,4,FALSE),""),"")</f>
        <v/>
      </c>
    </row>
    <row r="412" spans="1:14" x14ac:dyDescent="0.25">
      <c r="A412" s="19">
        <v>20436</v>
      </c>
      <c r="B412" s="19" t="s">
        <v>92</v>
      </c>
      <c r="C412" s="19" t="s">
        <v>33</v>
      </c>
      <c r="D412" s="19" t="s">
        <v>114</v>
      </c>
      <c r="E412" s="20">
        <v>43910</v>
      </c>
      <c r="F412" s="7" t="str">
        <f>IF(E412&lt;&gt;"",IF(AND(E412&gt;=VLOOKUP(E412,Semanas!$A$1:$C$33,1),E412&lt;=VLOOKUP(E412,Semanas!$A$1:$C$33,2)),VLOOKUP(E412,Semanas!$A$1:$C$33,3),""),"")</f>
        <v>Semana 12</v>
      </c>
      <c r="G412" s="7" t="str">
        <f>IF(F412&lt;&gt;"",_xlfn.IFNA(VLOOKUP(A412&amp;"Semana "&amp;VALUE(RIGHT(F412,2)-3),T_Cruzada!$A$2:$F$1453,4,FALSE),""),"")</f>
        <v/>
      </c>
      <c r="H412" t="str">
        <f>IF(F412&lt;&gt;"",_xlfn.IFNA(VLOOKUP(A412&amp;"Semana "&amp;VALUE(RIGHT(F412,2)-2),T_Cruzada!$A$2:$F$1453,4,FALSE),""),"")</f>
        <v/>
      </c>
      <c r="I412" s="7" t="str">
        <f>IF(F412&lt;&gt;"",_xlfn.IFNA(VLOOKUP(A412&amp;"Semana "&amp;VALUE(RIGHT(F412,2)-1),T_Cruzada!$A$2:$F$1453,4,FALSE),""),"")</f>
        <v/>
      </c>
      <c r="J412" s="7" t="str">
        <f>IF(F412&lt;&gt;"",_xlfn.IFNA(VLOOKUP(A412&amp;F412,T_Cruzada!$A$2:$F$1453,4,FALSE),""),"")</f>
        <v/>
      </c>
      <c r="K412" s="7" t="str">
        <f>_xlfn.IFNA(VLOOKUP(A412&amp;F412,T_Cruzada!$A$2:$F$1453,5,FALSE),"")</f>
        <v/>
      </c>
      <c r="L412" s="7" t="str">
        <f>IF(F412&lt;&gt;"",_xlfn.IFNA(VLOOKUP(A412&amp;"Semana "&amp;VALUE(RIGHT(F412,2)+1),T_Cruzada!$A$2:$F$1453,4,FALSE),""),"")</f>
        <v/>
      </c>
      <c r="M412" t="str">
        <f>IF(F412&lt;&gt;"",_xlfn.IFNA(VLOOKUP(A412&amp;"Semana "&amp;VALUE(RIGHT(F412,2)+2),T_Cruzada!$A$2:$F$1453,4,FALSE),""),"")</f>
        <v/>
      </c>
      <c r="N412" t="str">
        <f>IF(F412&lt;&gt;"",_xlfn.IFNA(VLOOKUP(A412&amp;"Semana "&amp;VALUE(RIGHT(F412,2)+3),T_Cruzada!$A$2:$F$1453,4,FALSE),""),"")</f>
        <v/>
      </c>
    </row>
    <row r="413" spans="1:14" x14ac:dyDescent="0.25">
      <c r="A413">
        <v>20436</v>
      </c>
      <c r="B413" t="s">
        <v>92</v>
      </c>
      <c r="C413" t="s">
        <v>34</v>
      </c>
      <c r="D413" t="s">
        <v>117</v>
      </c>
      <c r="E413" s="1"/>
      <c r="F413" s="7" t="str">
        <f>IF(E413&lt;&gt;"",IF(AND(E413&gt;=VLOOKUP(E413,Semanas!$A$1:$C$33,1),E413&lt;=VLOOKUP(E413,Semanas!$A$1:$C$33,2)),VLOOKUP(E413,Semanas!$A$1:$C$33,3),""),"")</f>
        <v/>
      </c>
      <c r="G413" s="7" t="str">
        <f>IF(F413&lt;&gt;"",_xlfn.IFNA(VLOOKUP(A413&amp;"Semana "&amp;VALUE(RIGHT(F413,2)-3),T_Cruzada!$A$2:$F$1453,4,FALSE),""),"")</f>
        <v/>
      </c>
      <c r="H413" t="str">
        <f>IF(F413&lt;&gt;"",_xlfn.IFNA(VLOOKUP(A413&amp;"Semana "&amp;VALUE(RIGHT(F413,2)-2),T_Cruzada!$A$2:$F$1453,4,FALSE),""),"")</f>
        <v/>
      </c>
      <c r="I413" s="7" t="str">
        <f>IF(F413&lt;&gt;"",_xlfn.IFNA(VLOOKUP(A413&amp;"Semana "&amp;VALUE(RIGHT(F413,2)-1),T_Cruzada!$A$2:$F$1453,4,FALSE),""),"")</f>
        <v/>
      </c>
      <c r="J413" s="7" t="str">
        <f>IF(F413&lt;&gt;"",_xlfn.IFNA(VLOOKUP(A413&amp;F413,T_Cruzada!$A$2:$F$1453,4,FALSE),""),"")</f>
        <v/>
      </c>
      <c r="K413" s="7" t="str">
        <f>_xlfn.IFNA(VLOOKUP(A413&amp;F413,T_Cruzada!$A$2:$F$1453,5,FALSE),"")</f>
        <v/>
      </c>
      <c r="L413" s="7" t="str">
        <f>IF(F413&lt;&gt;"",_xlfn.IFNA(VLOOKUP(A413&amp;"Semana "&amp;VALUE(RIGHT(F413,2)+1),T_Cruzada!$A$2:$F$1453,4,FALSE),""),"")</f>
        <v/>
      </c>
      <c r="M413" t="str">
        <f>IF(F413&lt;&gt;"",_xlfn.IFNA(VLOOKUP(A413&amp;"Semana "&amp;VALUE(RIGHT(F413,2)+2),T_Cruzada!$A$2:$F$1453,4,FALSE),""),"")</f>
        <v/>
      </c>
      <c r="N413" t="str">
        <f>IF(F413&lt;&gt;"",_xlfn.IFNA(VLOOKUP(A413&amp;"Semana "&amp;VALUE(RIGHT(F413,2)+3),T_Cruzada!$A$2:$F$1453,4,FALSE),""),"")</f>
        <v/>
      </c>
    </row>
    <row r="414" spans="1:14" x14ac:dyDescent="0.25">
      <c r="A414" s="19">
        <v>20436</v>
      </c>
      <c r="B414" s="19" t="s">
        <v>92</v>
      </c>
      <c r="C414" s="19" t="s">
        <v>118</v>
      </c>
      <c r="D414" s="19" t="s">
        <v>117</v>
      </c>
      <c r="E414" s="20"/>
      <c r="F414" s="7" t="str">
        <f>IF(E414&lt;&gt;"",IF(AND(E414&gt;=VLOOKUP(E414,Semanas!$A$1:$C$33,1),E414&lt;=VLOOKUP(E414,Semanas!$A$1:$C$33,2)),VLOOKUP(E414,Semanas!$A$1:$C$33,3),""),"")</f>
        <v/>
      </c>
      <c r="G414" s="7" t="str">
        <f>IF(F414&lt;&gt;"",_xlfn.IFNA(VLOOKUP(A414&amp;"Semana "&amp;VALUE(RIGHT(F414,2)-3),T_Cruzada!$A$2:$F$1453,4,FALSE),""),"")</f>
        <v/>
      </c>
      <c r="H414" t="str">
        <f>IF(F414&lt;&gt;"",_xlfn.IFNA(VLOOKUP(A414&amp;"Semana "&amp;VALUE(RIGHT(F414,2)-2),T_Cruzada!$A$2:$F$1453,4,FALSE),""),"")</f>
        <v/>
      </c>
      <c r="I414" s="7" t="str">
        <f>IF(F414&lt;&gt;"",_xlfn.IFNA(VLOOKUP(A414&amp;"Semana "&amp;VALUE(RIGHT(F414,2)-1),T_Cruzada!$A$2:$F$1453,4,FALSE),""),"")</f>
        <v/>
      </c>
      <c r="J414" s="7" t="str">
        <f>IF(F414&lt;&gt;"",_xlfn.IFNA(VLOOKUP(A414&amp;F414,T_Cruzada!$A$2:$F$1453,4,FALSE),""),"")</f>
        <v/>
      </c>
      <c r="K414" s="7" t="str">
        <f>_xlfn.IFNA(VLOOKUP(A414&amp;F414,T_Cruzada!$A$2:$F$1453,5,FALSE),"")</f>
        <v/>
      </c>
      <c r="L414" s="7" t="str">
        <f>IF(F414&lt;&gt;"",_xlfn.IFNA(VLOOKUP(A414&amp;"Semana "&amp;VALUE(RIGHT(F414,2)+1),T_Cruzada!$A$2:$F$1453,4,FALSE),""),"")</f>
        <v/>
      </c>
      <c r="M414" t="str">
        <f>IF(F414&lt;&gt;"",_xlfn.IFNA(VLOOKUP(A414&amp;"Semana "&amp;VALUE(RIGHT(F414,2)+2),T_Cruzada!$A$2:$F$1453,4,FALSE),""),"")</f>
        <v/>
      </c>
      <c r="N414" t="str">
        <f>IF(F414&lt;&gt;"",_xlfn.IFNA(VLOOKUP(A414&amp;"Semana "&amp;VALUE(RIGHT(F414,2)+3),T_Cruzada!$A$2:$F$1453,4,FALSE),""),"")</f>
        <v/>
      </c>
    </row>
    <row r="415" spans="1:14" x14ac:dyDescent="0.25">
      <c r="A415">
        <v>20436</v>
      </c>
      <c r="B415" t="s">
        <v>92</v>
      </c>
      <c r="C415" t="s">
        <v>119</v>
      </c>
      <c r="D415" t="s">
        <v>117</v>
      </c>
      <c r="E415" s="1"/>
      <c r="F415" s="7" t="str">
        <f>IF(E415&lt;&gt;"",IF(AND(E415&gt;=VLOOKUP(E415,Semanas!$A$1:$C$33,1),E415&lt;=VLOOKUP(E415,Semanas!$A$1:$C$33,2)),VLOOKUP(E415,Semanas!$A$1:$C$33,3),""),"")</f>
        <v/>
      </c>
      <c r="G415" s="7" t="str">
        <f>IF(F415&lt;&gt;"",_xlfn.IFNA(VLOOKUP(A415&amp;"Semana "&amp;VALUE(RIGHT(F415,2)-3),T_Cruzada!$A$2:$F$1453,4,FALSE),""),"")</f>
        <v/>
      </c>
      <c r="H415" t="str">
        <f>IF(F415&lt;&gt;"",_xlfn.IFNA(VLOOKUP(A415&amp;"Semana "&amp;VALUE(RIGHT(F415,2)-2),T_Cruzada!$A$2:$F$1453,4,FALSE),""),"")</f>
        <v/>
      </c>
      <c r="I415" s="7" t="str">
        <f>IF(F415&lt;&gt;"",_xlfn.IFNA(VLOOKUP(A415&amp;"Semana "&amp;VALUE(RIGHT(F415,2)-1),T_Cruzada!$A$2:$F$1453,4,FALSE),""),"")</f>
        <v/>
      </c>
      <c r="J415" s="7" t="str">
        <f>IF(F415&lt;&gt;"",_xlfn.IFNA(VLOOKUP(A415&amp;F415,T_Cruzada!$A$2:$F$1453,4,FALSE),""),"")</f>
        <v/>
      </c>
      <c r="K415" s="7" t="str">
        <f>_xlfn.IFNA(VLOOKUP(A415&amp;F415,T_Cruzada!$A$2:$F$1453,5,FALSE),"")</f>
        <v/>
      </c>
      <c r="L415" s="7" t="str">
        <f>IF(F415&lt;&gt;"",_xlfn.IFNA(VLOOKUP(A415&amp;"Semana "&amp;VALUE(RIGHT(F415,2)+1),T_Cruzada!$A$2:$F$1453,4,FALSE),""),"")</f>
        <v/>
      </c>
      <c r="M415" t="str">
        <f>IF(F415&lt;&gt;"",_xlfn.IFNA(VLOOKUP(A415&amp;"Semana "&amp;VALUE(RIGHT(F415,2)+2),T_Cruzada!$A$2:$F$1453,4,FALSE),""),"")</f>
        <v/>
      </c>
      <c r="N415" t="str">
        <f>IF(F415&lt;&gt;"",_xlfn.IFNA(VLOOKUP(A415&amp;"Semana "&amp;VALUE(RIGHT(F415,2)+3),T_Cruzada!$A$2:$F$1453,4,FALSE),""),"")</f>
        <v/>
      </c>
    </row>
    <row r="416" spans="1:14" x14ac:dyDescent="0.25">
      <c r="A416" s="19">
        <v>20436</v>
      </c>
      <c r="B416" s="19" t="s">
        <v>92</v>
      </c>
      <c r="C416" s="19" t="s">
        <v>120</v>
      </c>
      <c r="D416" s="19" t="s">
        <v>117</v>
      </c>
      <c r="E416" s="20"/>
      <c r="F416" s="7" t="str">
        <f>IF(E416&lt;&gt;"",IF(AND(E416&gt;=VLOOKUP(E416,Semanas!$A$1:$C$33,1),E416&lt;=VLOOKUP(E416,Semanas!$A$1:$C$33,2)),VLOOKUP(E416,Semanas!$A$1:$C$33,3),""),"")</f>
        <v/>
      </c>
      <c r="G416" s="7" t="str">
        <f>IF(F416&lt;&gt;"",_xlfn.IFNA(VLOOKUP(A416&amp;"Semana "&amp;VALUE(RIGHT(F416,2)-3),T_Cruzada!$A$2:$F$1453,4,FALSE),""),"")</f>
        <v/>
      </c>
      <c r="H416" t="str">
        <f>IF(F416&lt;&gt;"",_xlfn.IFNA(VLOOKUP(A416&amp;"Semana "&amp;VALUE(RIGHT(F416,2)-2),T_Cruzada!$A$2:$F$1453,4,FALSE),""),"")</f>
        <v/>
      </c>
      <c r="I416" s="7" t="str">
        <f>IF(F416&lt;&gt;"",_xlfn.IFNA(VLOOKUP(A416&amp;"Semana "&amp;VALUE(RIGHT(F416,2)-1),T_Cruzada!$A$2:$F$1453,4,FALSE),""),"")</f>
        <v/>
      </c>
      <c r="J416" s="7" t="str">
        <f>IF(F416&lt;&gt;"",_xlfn.IFNA(VLOOKUP(A416&amp;F416,T_Cruzada!$A$2:$F$1453,4,FALSE),""),"")</f>
        <v/>
      </c>
      <c r="K416" s="7" t="str">
        <f>_xlfn.IFNA(VLOOKUP(A416&amp;F416,T_Cruzada!$A$2:$F$1453,5,FALSE),"")</f>
        <v/>
      </c>
      <c r="L416" s="7" t="str">
        <f>IF(F416&lt;&gt;"",_xlfn.IFNA(VLOOKUP(A416&amp;"Semana "&amp;VALUE(RIGHT(F416,2)+1),T_Cruzada!$A$2:$F$1453,4,FALSE),""),"")</f>
        <v/>
      </c>
      <c r="M416" t="str">
        <f>IF(F416&lt;&gt;"",_xlfn.IFNA(VLOOKUP(A416&amp;"Semana "&amp;VALUE(RIGHT(F416,2)+2),T_Cruzada!$A$2:$F$1453,4,FALSE),""),"")</f>
        <v/>
      </c>
      <c r="N416" t="str">
        <f>IF(F416&lt;&gt;"",_xlfn.IFNA(VLOOKUP(A416&amp;"Semana "&amp;VALUE(RIGHT(F416,2)+3),T_Cruzada!$A$2:$F$1453,4,FALSE),""),"")</f>
        <v/>
      </c>
    </row>
    <row r="417" spans="1:14" x14ac:dyDescent="0.25">
      <c r="A417">
        <v>20436</v>
      </c>
      <c r="B417" t="s">
        <v>92</v>
      </c>
      <c r="C417" t="s">
        <v>191</v>
      </c>
      <c r="D417" t="s">
        <v>117</v>
      </c>
      <c r="E417" s="1"/>
      <c r="F417" s="7" t="str">
        <f>IF(E417&lt;&gt;"",IF(AND(E417&gt;=VLOOKUP(E417,Semanas!$A$1:$C$33,1),E417&lt;=VLOOKUP(E417,Semanas!$A$1:$C$33,2)),VLOOKUP(E417,Semanas!$A$1:$C$33,3),""),"")</f>
        <v/>
      </c>
      <c r="G417" s="7" t="str">
        <f>IF(F417&lt;&gt;"",_xlfn.IFNA(VLOOKUP(A417&amp;"Semana "&amp;VALUE(RIGHT(F417,2)-3),T_Cruzada!$A$2:$F$1453,4,FALSE),""),"")</f>
        <v/>
      </c>
      <c r="H417" t="str">
        <f>IF(F417&lt;&gt;"",_xlfn.IFNA(VLOOKUP(A417&amp;"Semana "&amp;VALUE(RIGHT(F417,2)-2),T_Cruzada!$A$2:$F$1453,4,FALSE),""),"")</f>
        <v/>
      </c>
      <c r="I417" s="7" t="str">
        <f>IF(F417&lt;&gt;"",_xlfn.IFNA(VLOOKUP(A417&amp;"Semana "&amp;VALUE(RIGHT(F417,2)-1),T_Cruzada!$A$2:$F$1453,4,FALSE),""),"")</f>
        <v/>
      </c>
      <c r="J417" s="7" t="str">
        <f>IF(F417&lt;&gt;"",_xlfn.IFNA(VLOOKUP(A417&amp;F417,T_Cruzada!$A$2:$F$1453,4,FALSE),""),"")</f>
        <v/>
      </c>
      <c r="K417" s="7" t="str">
        <f>_xlfn.IFNA(VLOOKUP(A417&amp;F417,T_Cruzada!$A$2:$F$1453,5,FALSE),"")</f>
        <v/>
      </c>
      <c r="L417" s="7" t="str">
        <f>IF(F417&lt;&gt;"",_xlfn.IFNA(VLOOKUP(A417&amp;"Semana "&amp;VALUE(RIGHT(F417,2)+1),T_Cruzada!$A$2:$F$1453,4,FALSE),""),"")</f>
        <v/>
      </c>
      <c r="M417" t="str">
        <f>IF(F417&lt;&gt;"",_xlfn.IFNA(VLOOKUP(A417&amp;"Semana "&amp;VALUE(RIGHT(F417,2)+2),T_Cruzada!$A$2:$F$1453,4,FALSE),""),"")</f>
        <v/>
      </c>
      <c r="N417" t="str">
        <f>IF(F417&lt;&gt;"",_xlfn.IFNA(VLOOKUP(A417&amp;"Semana "&amp;VALUE(RIGHT(F417,2)+3),T_Cruzada!$A$2:$F$1453,4,FALSE),""),"")</f>
        <v/>
      </c>
    </row>
    <row r="418" spans="1:14" x14ac:dyDescent="0.25">
      <c r="A418" s="19">
        <v>20436</v>
      </c>
      <c r="B418" s="19" t="s">
        <v>92</v>
      </c>
      <c r="C418" s="19" t="s">
        <v>122</v>
      </c>
      <c r="D418" s="19" t="s">
        <v>116</v>
      </c>
      <c r="E418" s="20"/>
      <c r="F418" s="7" t="str">
        <f>IF(E418&lt;&gt;"",IF(AND(E418&gt;=VLOOKUP(E418,Semanas!$A$1:$C$33,1),E418&lt;=VLOOKUP(E418,Semanas!$A$1:$C$33,2)),VLOOKUP(E418,Semanas!$A$1:$C$33,3),""),"")</f>
        <v/>
      </c>
      <c r="G418" s="7" t="str">
        <f>IF(F418&lt;&gt;"",_xlfn.IFNA(VLOOKUP(A418&amp;"Semana "&amp;VALUE(RIGHT(F418,2)-3),T_Cruzada!$A$2:$F$1453,4,FALSE),""),"")</f>
        <v/>
      </c>
      <c r="H418" t="str">
        <f>IF(F418&lt;&gt;"",_xlfn.IFNA(VLOOKUP(A418&amp;"Semana "&amp;VALUE(RIGHT(F418,2)-2),T_Cruzada!$A$2:$F$1453,4,FALSE),""),"")</f>
        <v/>
      </c>
      <c r="I418" s="7" t="str">
        <f>IF(F418&lt;&gt;"",_xlfn.IFNA(VLOOKUP(A418&amp;"Semana "&amp;VALUE(RIGHT(F418,2)-1),T_Cruzada!$A$2:$F$1453,4,FALSE),""),"")</f>
        <v/>
      </c>
      <c r="J418" s="7" t="str">
        <f>IF(F418&lt;&gt;"",_xlfn.IFNA(VLOOKUP(A418&amp;F418,T_Cruzada!$A$2:$F$1453,4,FALSE),""),"")</f>
        <v/>
      </c>
      <c r="K418" s="7" t="str">
        <f>_xlfn.IFNA(VLOOKUP(A418&amp;F418,T_Cruzada!$A$2:$F$1453,5,FALSE),"")</f>
        <v/>
      </c>
      <c r="L418" s="7" t="str">
        <f>IF(F418&lt;&gt;"",_xlfn.IFNA(VLOOKUP(A418&amp;"Semana "&amp;VALUE(RIGHT(F418,2)+1),T_Cruzada!$A$2:$F$1453,4,FALSE),""),"")</f>
        <v/>
      </c>
      <c r="M418" t="str">
        <f>IF(F418&lt;&gt;"",_xlfn.IFNA(VLOOKUP(A418&amp;"Semana "&amp;VALUE(RIGHT(F418,2)+2),T_Cruzada!$A$2:$F$1453,4,FALSE),""),"")</f>
        <v/>
      </c>
      <c r="N418" t="str">
        <f>IF(F418&lt;&gt;"",_xlfn.IFNA(VLOOKUP(A418&amp;"Semana "&amp;VALUE(RIGHT(F418,2)+3),T_Cruzada!$A$2:$F$1453,4,FALSE),""),"")</f>
        <v/>
      </c>
    </row>
    <row r="419" spans="1:14" x14ac:dyDescent="0.25">
      <c r="A419">
        <v>20436</v>
      </c>
      <c r="B419" t="s">
        <v>92</v>
      </c>
      <c r="C419" t="s">
        <v>123</v>
      </c>
      <c r="D419" t="s">
        <v>116</v>
      </c>
      <c r="E419" s="1"/>
      <c r="F419" s="7" t="str">
        <f>IF(E419&lt;&gt;"",IF(AND(E419&gt;=VLOOKUP(E419,Semanas!$A$1:$C$33,1),E419&lt;=VLOOKUP(E419,Semanas!$A$1:$C$33,2)),VLOOKUP(E419,Semanas!$A$1:$C$33,3),""),"")</f>
        <v/>
      </c>
      <c r="G419" s="7" t="str">
        <f>IF(F419&lt;&gt;"",_xlfn.IFNA(VLOOKUP(A419&amp;"Semana "&amp;VALUE(RIGHT(F419,2)-3),T_Cruzada!$A$2:$F$1453,4,FALSE),""),"")</f>
        <v/>
      </c>
      <c r="H419" t="str">
        <f>IF(F419&lt;&gt;"",_xlfn.IFNA(VLOOKUP(A419&amp;"Semana "&amp;VALUE(RIGHT(F419,2)-2),T_Cruzada!$A$2:$F$1453,4,FALSE),""),"")</f>
        <v/>
      </c>
      <c r="I419" s="7" t="str">
        <f>IF(F419&lt;&gt;"",_xlfn.IFNA(VLOOKUP(A419&amp;"Semana "&amp;VALUE(RIGHT(F419,2)-1),T_Cruzada!$A$2:$F$1453,4,FALSE),""),"")</f>
        <v/>
      </c>
      <c r="J419" s="7" t="str">
        <f>IF(F419&lt;&gt;"",_xlfn.IFNA(VLOOKUP(A419&amp;F419,T_Cruzada!$A$2:$F$1453,4,FALSE),""),"")</f>
        <v/>
      </c>
      <c r="K419" s="7" t="str">
        <f>_xlfn.IFNA(VLOOKUP(A419&amp;F419,T_Cruzada!$A$2:$F$1453,5,FALSE),"")</f>
        <v/>
      </c>
      <c r="L419" s="7" t="str">
        <f>IF(F419&lt;&gt;"",_xlfn.IFNA(VLOOKUP(A419&amp;"Semana "&amp;VALUE(RIGHT(F419,2)+1),T_Cruzada!$A$2:$F$1453,4,FALSE),""),"")</f>
        <v/>
      </c>
      <c r="M419" t="str">
        <f>IF(F419&lt;&gt;"",_xlfn.IFNA(VLOOKUP(A419&amp;"Semana "&amp;VALUE(RIGHT(F419,2)+2),T_Cruzada!$A$2:$F$1453,4,FALSE),""),"")</f>
        <v/>
      </c>
      <c r="N419" t="str">
        <f>IF(F419&lt;&gt;"",_xlfn.IFNA(VLOOKUP(A419&amp;"Semana "&amp;VALUE(RIGHT(F419,2)+3),T_Cruzada!$A$2:$F$1453,4,FALSE),""),"")</f>
        <v/>
      </c>
    </row>
    <row r="420" spans="1:14" x14ac:dyDescent="0.25">
      <c r="A420">
        <v>20438</v>
      </c>
      <c r="B420" t="s">
        <v>93</v>
      </c>
      <c r="C420" t="s">
        <v>30</v>
      </c>
      <c r="D420" t="s">
        <v>114</v>
      </c>
      <c r="E420" s="1">
        <v>43913</v>
      </c>
      <c r="F420" s="7" t="str">
        <f>IF(E420&lt;&gt;"",IF(AND(E420&gt;=VLOOKUP(E420,Semanas!$A$1:$C$33,1),E420&lt;=VLOOKUP(E420,Semanas!$A$1:$C$33,2)),VLOOKUP(E420,Semanas!$A$1:$C$33,3),""),"")</f>
        <v>Semana 13</v>
      </c>
      <c r="G420" s="7">
        <f>IF(F420&lt;&gt;"",_xlfn.IFNA(VLOOKUP(A420&amp;"Semana "&amp;VALUE(RIGHT(F420,2)-3),T_Cruzada!$A$2:$F$1453,4,FALSE),""),"")</f>
        <v>0</v>
      </c>
      <c r="H420">
        <f>IF(F420&lt;&gt;"",_xlfn.IFNA(VLOOKUP(A420&amp;"Semana "&amp;VALUE(RIGHT(F420,2)-2),T_Cruzada!$A$2:$F$1453,4,FALSE),""),"")</f>
        <v>0</v>
      </c>
      <c r="I420" s="7">
        <f>IF(F420&lt;&gt;"",_xlfn.IFNA(VLOOKUP(A420&amp;"Semana "&amp;VALUE(RIGHT(F420,2)-1),T_Cruzada!$A$2:$F$1453,4,FALSE),""),"")</f>
        <v>0</v>
      </c>
      <c r="J420" s="7">
        <f>IF(F420&lt;&gt;"",_xlfn.IFNA(VLOOKUP(A420&amp;F420,T_Cruzada!$A$2:$F$1453,4,FALSE),""),"")</f>
        <v>0</v>
      </c>
      <c r="K420" s="7">
        <f>_xlfn.IFNA(VLOOKUP(A420&amp;F420,T_Cruzada!$A$2:$F$1453,5,FALSE),"")</f>
        <v>0</v>
      </c>
      <c r="L420" s="7">
        <f>IF(F420&lt;&gt;"",_xlfn.IFNA(VLOOKUP(A420&amp;"Semana "&amp;VALUE(RIGHT(F420,2)+1),T_Cruzada!$A$2:$F$1453,4,FALSE),""),"")</f>
        <v>0</v>
      </c>
      <c r="M420">
        <f>IF(F420&lt;&gt;"",_xlfn.IFNA(VLOOKUP(A420&amp;"Semana "&amp;VALUE(RIGHT(F420,2)+2),T_Cruzada!$A$2:$F$1453,4,FALSE),""),"")</f>
        <v>0</v>
      </c>
      <c r="N420">
        <f>IF(F420&lt;&gt;"",_xlfn.IFNA(VLOOKUP(A420&amp;"Semana "&amp;VALUE(RIGHT(F420,2)+3),T_Cruzada!$A$2:$F$1453,4,FALSE),""),"")</f>
        <v>0</v>
      </c>
    </row>
    <row r="421" spans="1:14" x14ac:dyDescent="0.25">
      <c r="A421" s="19">
        <v>20438</v>
      </c>
      <c r="B421" s="19" t="s">
        <v>93</v>
      </c>
      <c r="C421" s="19" t="s">
        <v>31</v>
      </c>
      <c r="D421" s="19" t="s">
        <v>114</v>
      </c>
      <c r="E421" s="20">
        <v>43913</v>
      </c>
      <c r="F421" s="7" t="str">
        <f>IF(E421&lt;&gt;"",IF(AND(E421&gt;=VLOOKUP(E421,Semanas!$A$1:$C$33,1),E421&lt;=VLOOKUP(E421,Semanas!$A$1:$C$33,2)),VLOOKUP(E421,Semanas!$A$1:$C$33,3),""),"")</f>
        <v>Semana 13</v>
      </c>
      <c r="G421" s="7">
        <f>IF(F421&lt;&gt;"",_xlfn.IFNA(VLOOKUP(A421&amp;"Semana "&amp;VALUE(RIGHT(F421,2)-3),T_Cruzada!$A$2:$F$1453,4,FALSE),""),"")</f>
        <v>0</v>
      </c>
      <c r="H421">
        <f>IF(F421&lt;&gt;"",_xlfn.IFNA(VLOOKUP(A421&amp;"Semana "&amp;VALUE(RIGHT(F421,2)-2),T_Cruzada!$A$2:$F$1453,4,FALSE),""),"")</f>
        <v>0</v>
      </c>
      <c r="I421" s="7">
        <f>IF(F421&lt;&gt;"",_xlfn.IFNA(VLOOKUP(A421&amp;"Semana "&amp;VALUE(RIGHT(F421,2)-1),T_Cruzada!$A$2:$F$1453,4,FALSE),""),"")</f>
        <v>0</v>
      </c>
      <c r="J421" s="7">
        <f>IF(F421&lt;&gt;"",_xlfn.IFNA(VLOOKUP(A421&amp;F421,T_Cruzada!$A$2:$F$1453,4,FALSE),""),"")</f>
        <v>0</v>
      </c>
      <c r="K421" s="7">
        <f>_xlfn.IFNA(VLOOKUP(A421&amp;F421,T_Cruzada!$A$2:$F$1453,5,FALSE),"")</f>
        <v>0</v>
      </c>
      <c r="L421" s="7">
        <f>IF(F421&lt;&gt;"",_xlfn.IFNA(VLOOKUP(A421&amp;"Semana "&amp;VALUE(RIGHT(F421,2)+1),T_Cruzada!$A$2:$F$1453,4,FALSE),""),"")</f>
        <v>0</v>
      </c>
      <c r="M421">
        <f>IF(F421&lt;&gt;"",_xlfn.IFNA(VLOOKUP(A421&amp;"Semana "&amp;VALUE(RIGHT(F421,2)+2),T_Cruzada!$A$2:$F$1453,4,FALSE),""),"")</f>
        <v>0</v>
      </c>
      <c r="N421">
        <f>IF(F421&lt;&gt;"",_xlfn.IFNA(VLOOKUP(A421&amp;"Semana "&amp;VALUE(RIGHT(F421,2)+3),T_Cruzada!$A$2:$F$1453,4,FALSE),""),"")</f>
        <v>0</v>
      </c>
    </row>
    <row r="422" spans="1:14" x14ac:dyDescent="0.25">
      <c r="A422">
        <v>20438</v>
      </c>
      <c r="B422" t="s">
        <v>93</v>
      </c>
      <c r="C422" t="s">
        <v>115</v>
      </c>
      <c r="D422" t="s">
        <v>114</v>
      </c>
      <c r="E422" s="1">
        <v>43913</v>
      </c>
      <c r="F422" s="7" t="str">
        <f>IF(E422&lt;&gt;"",IF(AND(E422&gt;=VLOOKUP(E422,Semanas!$A$1:$C$33,1),E422&lt;=VLOOKUP(E422,Semanas!$A$1:$C$33,2)),VLOOKUP(E422,Semanas!$A$1:$C$33,3),""),"")</f>
        <v>Semana 13</v>
      </c>
      <c r="G422" s="7">
        <f>IF(F422&lt;&gt;"",_xlfn.IFNA(VLOOKUP(A422&amp;"Semana "&amp;VALUE(RIGHT(F422,2)-3),T_Cruzada!$A$2:$F$1453,4,FALSE),""),"")</f>
        <v>0</v>
      </c>
      <c r="H422">
        <f>IF(F422&lt;&gt;"",_xlfn.IFNA(VLOOKUP(A422&amp;"Semana "&amp;VALUE(RIGHT(F422,2)-2),T_Cruzada!$A$2:$F$1453,4,FALSE),""),"")</f>
        <v>0</v>
      </c>
      <c r="I422" s="7">
        <f>IF(F422&lt;&gt;"",_xlfn.IFNA(VLOOKUP(A422&amp;"Semana "&amp;VALUE(RIGHT(F422,2)-1),T_Cruzada!$A$2:$F$1453,4,FALSE),""),"")</f>
        <v>0</v>
      </c>
      <c r="J422" s="7">
        <f>IF(F422&lt;&gt;"",_xlfn.IFNA(VLOOKUP(A422&amp;F422,T_Cruzada!$A$2:$F$1453,4,FALSE),""),"")</f>
        <v>0</v>
      </c>
      <c r="K422" s="7">
        <f>_xlfn.IFNA(VLOOKUP(A422&amp;F422,T_Cruzada!$A$2:$F$1453,5,FALSE),"")</f>
        <v>0</v>
      </c>
      <c r="L422" s="7">
        <f>IF(F422&lt;&gt;"",_xlfn.IFNA(VLOOKUP(A422&amp;"Semana "&amp;VALUE(RIGHT(F422,2)+1),T_Cruzada!$A$2:$F$1453,4,FALSE),""),"")</f>
        <v>0</v>
      </c>
      <c r="M422">
        <f>IF(F422&lt;&gt;"",_xlfn.IFNA(VLOOKUP(A422&amp;"Semana "&amp;VALUE(RIGHT(F422,2)+2),T_Cruzada!$A$2:$F$1453,4,FALSE),""),"")</f>
        <v>0</v>
      </c>
      <c r="N422">
        <f>IF(F422&lt;&gt;"",_xlfn.IFNA(VLOOKUP(A422&amp;"Semana "&amp;VALUE(RIGHT(F422,2)+3),T_Cruzada!$A$2:$F$1453,4,FALSE),""),"")</f>
        <v>0</v>
      </c>
    </row>
    <row r="423" spans="1:14" x14ac:dyDescent="0.25">
      <c r="A423" s="19">
        <v>20438</v>
      </c>
      <c r="B423" s="19" t="s">
        <v>93</v>
      </c>
      <c r="C423" s="19" t="s">
        <v>33</v>
      </c>
      <c r="D423" s="19" t="s">
        <v>114</v>
      </c>
      <c r="E423" s="20">
        <v>43910</v>
      </c>
      <c r="F423" s="7" t="str">
        <f>IF(E423&lt;&gt;"",IF(AND(E423&gt;=VLOOKUP(E423,Semanas!$A$1:$C$33,1),E423&lt;=VLOOKUP(E423,Semanas!$A$1:$C$33,2)),VLOOKUP(E423,Semanas!$A$1:$C$33,3),""),"")</f>
        <v>Semana 12</v>
      </c>
      <c r="G423" s="7">
        <f>IF(F423&lt;&gt;"",_xlfn.IFNA(VLOOKUP(A423&amp;"Semana "&amp;VALUE(RIGHT(F423,2)-3),T_Cruzada!$A$2:$F$1453,4,FALSE),""),"")</f>
        <v>0</v>
      </c>
      <c r="H423">
        <f>IF(F423&lt;&gt;"",_xlfn.IFNA(VLOOKUP(A423&amp;"Semana "&amp;VALUE(RIGHT(F423,2)-2),T_Cruzada!$A$2:$F$1453,4,FALSE),""),"")</f>
        <v>0</v>
      </c>
      <c r="I423" s="7">
        <f>IF(F423&lt;&gt;"",_xlfn.IFNA(VLOOKUP(A423&amp;"Semana "&amp;VALUE(RIGHT(F423,2)-1),T_Cruzada!$A$2:$F$1453,4,FALSE),""),"")</f>
        <v>0</v>
      </c>
      <c r="J423" s="7">
        <f>IF(F423&lt;&gt;"",_xlfn.IFNA(VLOOKUP(A423&amp;F423,T_Cruzada!$A$2:$F$1453,4,FALSE),""),"")</f>
        <v>0</v>
      </c>
      <c r="K423" s="7">
        <f>_xlfn.IFNA(VLOOKUP(A423&amp;F423,T_Cruzada!$A$2:$F$1453,5,FALSE),"")</f>
        <v>0</v>
      </c>
      <c r="L423" s="7">
        <f>IF(F423&lt;&gt;"",_xlfn.IFNA(VLOOKUP(A423&amp;"Semana "&amp;VALUE(RIGHT(F423,2)+1),T_Cruzada!$A$2:$F$1453,4,FALSE),""),"")</f>
        <v>0</v>
      </c>
      <c r="M423">
        <f>IF(F423&lt;&gt;"",_xlfn.IFNA(VLOOKUP(A423&amp;"Semana "&amp;VALUE(RIGHT(F423,2)+2),T_Cruzada!$A$2:$F$1453,4,FALSE),""),"")</f>
        <v>0</v>
      </c>
      <c r="N423">
        <f>IF(F423&lt;&gt;"",_xlfn.IFNA(VLOOKUP(A423&amp;"Semana "&amp;VALUE(RIGHT(F423,2)+3),T_Cruzada!$A$2:$F$1453,4,FALSE),""),"")</f>
        <v>0</v>
      </c>
    </row>
    <row r="424" spans="1:14" x14ac:dyDescent="0.25">
      <c r="A424">
        <v>20438</v>
      </c>
      <c r="B424" t="s">
        <v>93</v>
      </c>
      <c r="C424" t="s">
        <v>34</v>
      </c>
      <c r="D424" t="s">
        <v>117</v>
      </c>
      <c r="E424" s="1"/>
      <c r="F424" s="7" t="str">
        <f>IF(E424&lt;&gt;"",IF(AND(E424&gt;=VLOOKUP(E424,Semanas!$A$1:$C$33,1),E424&lt;=VLOOKUP(E424,Semanas!$A$1:$C$33,2)),VLOOKUP(E424,Semanas!$A$1:$C$33,3),""),"")</f>
        <v/>
      </c>
      <c r="G424" s="7" t="str">
        <f>IF(F424&lt;&gt;"",_xlfn.IFNA(VLOOKUP(A424&amp;"Semana "&amp;VALUE(RIGHT(F424,2)-3),T_Cruzada!$A$2:$F$1453,4,FALSE),""),"")</f>
        <v/>
      </c>
      <c r="H424" t="str">
        <f>IF(F424&lt;&gt;"",_xlfn.IFNA(VLOOKUP(A424&amp;"Semana "&amp;VALUE(RIGHT(F424,2)-2),T_Cruzada!$A$2:$F$1453,4,FALSE),""),"")</f>
        <v/>
      </c>
      <c r="I424" s="7" t="str">
        <f>IF(F424&lt;&gt;"",_xlfn.IFNA(VLOOKUP(A424&amp;"Semana "&amp;VALUE(RIGHT(F424,2)-1),T_Cruzada!$A$2:$F$1453,4,FALSE),""),"")</f>
        <v/>
      </c>
      <c r="J424" s="7" t="str">
        <f>IF(F424&lt;&gt;"",_xlfn.IFNA(VLOOKUP(A424&amp;F424,T_Cruzada!$A$2:$F$1453,4,FALSE),""),"")</f>
        <v/>
      </c>
      <c r="K424" s="7" t="str">
        <f>_xlfn.IFNA(VLOOKUP(A424&amp;F424,T_Cruzada!$A$2:$F$1453,5,FALSE),"")</f>
        <v/>
      </c>
      <c r="L424" s="7" t="str">
        <f>IF(F424&lt;&gt;"",_xlfn.IFNA(VLOOKUP(A424&amp;"Semana "&amp;VALUE(RIGHT(F424,2)+1),T_Cruzada!$A$2:$F$1453,4,FALSE),""),"")</f>
        <v/>
      </c>
      <c r="M424" t="str">
        <f>IF(F424&lt;&gt;"",_xlfn.IFNA(VLOOKUP(A424&amp;"Semana "&amp;VALUE(RIGHT(F424,2)+2),T_Cruzada!$A$2:$F$1453,4,FALSE),""),"")</f>
        <v/>
      </c>
      <c r="N424" t="str">
        <f>IF(F424&lt;&gt;"",_xlfn.IFNA(VLOOKUP(A424&amp;"Semana "&amp;VALUE(RIGHT(F424,2)+3),T_Cruzada!$A$2:$F$1453,4,FALSE),""),"")</f>
        <v/>
      </c>
    </row>
    <row r="425" spans="1:14" x14ac:dyDescent="0.25">
      <c r="A425" s="19">
        <v>20438</v>
      </c>
      <c r="B425" s="19" t="s">
        <v>93</v>
      </c>
      <c r="C425" s="19" t="s">
        <v>118</v>
      </c>
      <c r="D425" s="19" t="s">
        <v>117</v>
      </c>
      <c r="E425" s="20"/>
      <c r="F425" s="7" t="str">
        <f>IF(E425&lt;&gt;"",IF(AND(E425&gt;=VLOOKUP(E425,Semanas!$A$1:$C$33,1),E425&lt;=VLOOKUP(E425,Semanas!$A$1:$C$33,2)),VLOOKUP(E425,Semanas!$A$1:$C$33,3),""),"")</f>
        <v/>
      </c>
      <c r="G425" s="7" t="str">
        <f>IF(F425&lt;&gt;"",_xlfn.IFNA(VLOOKUP(A425&amp;"Semana "&amp;VALUE(RIGHT(F425,2)-3),T_Cruzada!$A$2:$F$1453,4,FALSE),""),"")</f>
        <v/>
      </c>
      <c r="H425" t="str">
        <f>IF(F425&lt;&gt;"",_xlfn.IFNA(VLOOKUP(A425&amp;"Semana "&amp;VALUE(RIGHT(F425,2)-2),T_Cruzada!$A$2:$F$1453,4,FALSE),""),"")</f>
        <v/>
      </c>
      <c r="I425" s="7" t="str">
        <f>IF(F425&lt;&gt;"",_xlfn.IFNA(VLOOKUP(A425&amp;"Semana "&amp;VALUE(RIGHT(F425,2)-1),T_Cruzada!$A$2:$F$1453,4,FALSE),""),"")</f>
        <v/>
      </c>
      <c r="J425" s="7" t="str">
        <f>IF(F425&lt;&gt;"",_xlfn.IFNA(VLOOKUP(A425&amp;F425,T_Cruzada!$A$2:$F$1453,4,FALSE),""),"")</f>
        <v/>
      </c>
      <c r="K425" s="7" t="str">
        <f>_xlfn.IFNA(VLOOKUP(A425&amp;F425,T_Cruzada!$A$2:$F$1453,5,FALSE),"")</f>
        <v/>
      </c>
      <c r="L425" s="7" t="str">
        <f>IF(F425&lt;&gt;"",_xlfn.IFNA(VLOOKUP(A425&amp;"Semana "&amp;VALUE(RIGHT(F425,2)+1),T_Cruzada!$A$2:$F$1453,4,FALSE),""),"")</f>
        <v/>
      </c>
      <c r="M425" t="str">
        <f>IF(F425&lt;&gt;"",_xlfn.IFNA(VLOOKUP(A425&amp;"Semana "&amp;VALUE(RIGHT(F425,2)+2),T_Cruzada!$A$2:$F$1453,4,FALSE),""),"")</f>
        <v/>
      </c>
      <c r="N425" t="str">
        <f>IF(F425&lt;&gt;"",_xlfn.IFNA(VLOOKUP(A425&amp;"Semana "&amp;VALUE(RIGHT(F425,2)+3),T_Cruzada!$A$2:$F$1453,4,FALSE),""),"")</f>
        <v/>
      </c>
    </row>
    <row r="426" spans="1:14" x14ac:dyDescent="0.25">
      <c r="A426">
        <v>20438</v>
      </c>
      <c r="B426" t="s">
        <v>93</v>
      </c>
      <c r="C426" t="s">
        <v>119</v>
      </c>
      <c r="D426" t="s">
        <v>117</v>
      </c>
      <c r="E426" s="1"/>
      <c r="F426" s="7" t="str">
        <f>IF(E426&lt;&gt;"",IF(AND(E426&gt;=VLOOKUP(E426,Semanas!$A$1:$C$33,1),E426&lt;=VLOOKUP(E426,Semanas!$A$1:$C$33,2)),VLOOKUP(E426,Semanas!$A$1:$C$33,3),""),"")</f>
        <v/>
      </c>
      <c r="G426" s="7" t="str">
        <f>IF(F426&lt;&gt;"",_xlfn.IFNA(VLOOKUP(A426&amp;"Semana "&amp;VALUE(RIGHT(F426,2)-3),T_Cruzada!$A$2:$F$1453,4,FALSE),""),"")</f>
        <v/>
      </c>
      <c r="H426" t="str">
        <f>IF(F426&lt;&gt;"",_xlfn.IFNA(VLOOKUP(A426&amp;"Semana "&amp;VALUE(RIGHT(F426,2)-2),T_Cruzada!$A$2:$F$1453,4,FALSE),""),"")</f>
        <v/>
      </c>
      <c r="I426" s="7" t="str">
        <f>IF(F426&lt;&gt;"",_xlfn.IFNA(VLOOKUP(A426&amp;"Semana "&amp;VALUE(RIGHT(F426,2)-1),T_Cruzada!$A$2:$F$1453,4,FALSE),""),"")</f>
        <v/>
      </c>
      <c r="J426" s="7" t="str">
        <f>IF(F426&lt;&gt;"",_xlfn.IFNA(VLOOKUP(A426&amp;F426,T_Cruzada!$A$2:$F$1453,4,FALSE),""),"")</f>
        <v/>
      </c>
      <c r="K426" s="7" t="str">
        <f>_xlfn.IFNA(VLOOKUP(A426&amp;F426,T_Cruzada!$A$2:$F$1453,5,FALSE),"")</f>
        <v/>
      </c>
      <c r="L426" s="7" t="str">
        <f>IF(F426&lt;&gt;"",_xlfn.IFNA(VLOOKUP(A426&amp;"Semana "&amp;VALUE(RIGHT(F426,2)+1),T_Cruzada!$A$2:$F$1453,4,FALSE),""),"")</f>
        <v/>
      </c>
      <c r="M426" t="str">
        <f>IF(F426&lt;&gt;"",_xlfn.IFNA(VLOOKUP(A426&amp;"Semana "&amp;VALUE(RIGHT(F426,2)+2),T_Cruzada!$A$2:$F$1453,4,FALSE),""),"")</f>
        <v/>
      </c>
      <c r="N426" t="str">
        <f>IF(F426&lt;&gt;"",_xlfn.IFNA(VLOOKUP(A426&amp;"Semana "&amp;VALUE(RIGHT(F426,2)+3),T_Cruzada!$A$2:$F$1453,4,FALSE),""),"")</f>
        <v/>
      </c>
    </row>
    <row r="427" spans="1:14" x14ac:dyDescent="0.25">
      <c r="A427" s="19">
        <v>20438</v>
      </c>
      <c r="B427" s="19" t="s">
        <v>93</v>
      </c>
      <c r="C427" s="19" t="s">
        <v>120</v>
      </c>
      <c r="D427" s="19" t="s">
        <v>117</v>
      </c>
      <c r="E427" s="20"/>
      <c r="F427" s="7" t="str">
        <f>IF(E427&lt;&gt;"",IF(AND(E427&gt;=VLOOKUP(E427,Semanas!$A$1:$C$33,1),E427&lt;=VLOOKUP(E427,Semanas!$A$1:$C$33,2)),VLOOKUP(E427,Semanas!$A$1:$C$33,3),""),"")</f>
        <v/>
      </c>
      <c r="G427" s="7" t="str">
        <f>IF(F427&lt;&gt;"",_xlfn.IFNA(VLOOKUP(A427&amp;"Semana "&amp;VALUE(RIGHT(F427,2)-3),T_Cruzada!$A$2:$F$1453,4,FALSE),""),"")</f>
        <v/>
      </c>
      <c r="H427" t="str">
        <f>IF(F427&lt;&gt;"",_xlfn.IFNA(VLOOKUP(A427&amp;"Semana "&amp;VALUE(RIGHT(F427,2)-2),T_Cruzada!$A$2:$F$1453,4,FALSE),""),"")</f>
        <v/>
      </c>
      <c r="I427" s="7" t="str">
        <f>IF(F427&lt;&gt;"",_xlfn.IFNA(VLOOKUP(A427&amp;"Semana "&amp;VALUE(RIGHT(F427,2)-1),T_Cruzada!$A$2:$F$1453,4,FALSE),""),"")</f>
        <v/>
      </c>
      <c r="J427" s="7" t="str">
        <f>IF(F427&lt;&gt;"",_xlfn.IFNA(VLOOKUP(A427&amp;F427,T_Cruzada!$A$2:$F$1453,4,FALSE),""),"")</f>
        <v/>
      </c>
      <c r="K427" s="7" t="str">
        <f>_xlfn.IFNA(VLOOKUP(A427&amp;F427,T_Cruzada!$A$2:$F$1453,5,FALSE),"")</f>
        <v/>
      </c>
      <c r="L427" s="7" t="str">
        <f>IF(F427&lt;&gt;"",_xlfn.IFNA(VLOOKUP(A427&amp;"Semana "&amp;VALUE(RIGHT(F427,2)+1),T_Cruzada!$A$2:$F$1453,4,FALSE),""),"")</f>
        <v/>
      </c>
      <c r="M427" t="str">
        <f>IF(F427&lt;&gt;"",_xlfn.IFNA(VLOOKUP(A427&amp;"Semana "&amp;VALUE(RIGHT(F427,2)+2),T_Cruzada!$A$2:$F$1453,4,FALSE),""),"")</f>
        <v/>
      </c>
      <c r="N427" t="str">
        <f>IF(F427&lt;&gt;"",_xlfn.IFNA(VLOOKUP(A427&amp;"Semana "&amp;VALUE(RIGHT(F427,2)+3),T_Cruzada!$A$2:$F$1453,4,FALSE),""),"")</f>
        <v/>
      </c>
    </row>
    <row r="428" spans="1:14" x14ac:dyDescent="0.25">
      <c r="A428">
        <v>20438</v>
      </c>
      <c r="B428" t="s">
        <v>93</v>
      </c>
      <c r="C428" t="s">
        <v>191</v>
      </c>
      <c r="D428" t="s">
        <v>117</v>
      </c>
      <c r="E428" s="1"/>
      <c r="F428" s="7" t="str">
        <f>IF(E428&lt;&gt;"",IF(AND(E428&gt;=VLOOKUP(E428,Semanas!$A$1:$C$33,1),E428&lt;=VLOOKUP(E428,Semanas!$A$1:$C$33,2)),VLOOKUP(E428,Semanas!$A$1:$C$33,3),""),"")</f>
        <v/>
      </c>
      <c r="G428" s="7" t="str">
        <f>IF(F428&lt;&gt;"",_xlfn.IFNA(VLOOKUP(A428&amp;"Semana "&amp;VALUE(RIGHT(F428,2)-3),T_Cruzada!$A$2:$F$1453,4,FALSE),""),"")</f>
        <v/>
      </c>
      <c r="H428" t="str">
        <f>IF(F428&lt;&gt;"",_xlfn.IFNA(VLOOKUP(A428&amp;"Semana "&amp;VALUE(RIGHT(F428,2)-2),T_Cruzada!$A$2:$F$1453,4,FALSE),""),"")</f>
        <v/>
      </c>
      <c r="I428" s="7" t="str">
        <f>IF(F428&lt;&gt;"",_xlfn.IFNA(VLOOKUP(A428&amp;"Semana "&amp;VALUE(RIGHT(F428,2)-1),T_Cruzada!$A$2:$F$1453,4,FALSE),""),"")</f>
        <v/>
      </c>
      <c r="J428" s="7" t="str">
        <f>IF(F428&lt;&gt;"",_xlfn.IFNA(VLOOKUP(A428&amp;F428,T_Cruzada!$A$2:$F$1453,4,FALSE),""),"")</f>
        <v/>
      </c>
      <c r="K428" s="7" t="str">
        <f>_xlfn.IFNA(VLOOKUP(A428&amp;F428,T_Cruzada!$A$2:$F$1453,5,FALSE),"")</f>
        <v/>
      </c>
      <c r="L428" s="7" t="str">
        <f>IF(F428&lt;&gt;"",_xlfn.IFNA(VLOOKUP(A428&amp;"Semana "&amp;VALUE(RIGHT(F428,2)+1),T_Cruzada!$A$2:$F$1453,4,FALSE),""),"")</f>
        <v/>
      </c>
      <c r="M428" t="str">
        <f>IF(F428&lt;&gt;"",_xlfn.IFNA(VLOOKUP(A428&amp;"Semana "&amp;VALUE(RIGHT(F428,2)+2),T_Cruzada!$A$2:$F$1453,4,FALSE),""),"")</f>
        <v/>
      </c>
      <c r="N428" t="str">
        <f>IF(F428&lt;&gt;"",_xlfn.IFNA(VLOOKUP(A428&amp;"Semana "&amp;VALUE(RIGHT(F428,2)+3),T_Cruzada!$A$2:$F$1453,4,FALSE),""),"")</f>
        <v/>
      </c>
    </row>
    <row r="429" spans="1:14" x14ac:dyDescent="0.25">
      <c r="A429" s="19">
        <v>20438</v>
      </c>
      <c r="B429" s="19" t="s">
        <v>93</v>
      </c>
      <c r="C429" s="19" t="s">
        <v>122</v>
      </c>
      <c r="D429" s="19" t="s">
        <v>116</v>
      </c>
      <c r="E429" s="20"/>
      <c r="F429" s="7" t="str">
        <f>IF(E429&lt;&gt;"",IF(AND(E429&gt;=VLOOKUP(E429,Semanas!$A$1:$C$33,1),E429&lt;=VLOOKUP(E429,Semanas!$A$1:$C$33,2)),VLOOKUP(E429,Semanas!$A$1:$C$33,3),""),"")</f>
        <v/>
      </c>
      <c r="G429" s="7" t="str">
        <f>IF(F429&lt;&gt;"",_xlfn.IFNA(VLOOKUP(A429&amp;"Semana "&amp;VALUE(RIGHT(F429,2)-3),T_Cruzada!$A$2:$F$1453,4,FALSE),""),"")</f>
        <v/>
      </c>
      <c r="H429" t="str">
        <f>IF(F429&lt;&gt;"",_xlfn.IFNA(VLOOKUP(A429&amp;"Semana "&amp;VALUE(RIGHT(F429,2)-2),T_Cruzada!$A$2:$F$1453,4,FALSE),""),"")</f>
        <v/>
      </c>
      <c r="I429" s="7" t="str">
        <f>IF(F429&lt;&gt;"",_xlfn.IFNA(VLOOKUP(A429&amp;"Semana "&amp;VALUE(RIGHT(F429,2)-1),T_Cruzada!$A$2:$F$1453,4,FALSE),""),"")</f>
        <v/>
      </c>
      <c r="J429" s="7" t="str">
        <f>IF(F429&lt;&gt;"",_xlfn.IFNA(VLOOKUP(A429&amp;F429,T_Cruzada!$A$2:$F$1453,4,FALSE),""),"")</f>
        <v/>
      </c>
      <c r="K429" s="7" t="str">
        <f>_xlfn.IFNA(VLOOKUP(A429&amp;F429,T_Cruzada!$A$2:$F$1453,5,FALSE),"")</f>
        <v/>
      </c>
      <c r="L429" s="7" t="str">
        <f>IF(F429&lt;&gt;"",_xlfn.IFNA(VLOOKUP(A429&amp;"Semana "&amp;VALUE(RIGHT(F429,2)+1),T_Cruzada!$A$2:$F$1453,4,FALSE),""),"")</f>
        <v/>
      </c>
      <c r="M429" t="str">
        <f>IF(F429&lt;&gt;"",_xlfn.IFNA(VLOOKUP(A429&amp;"Semana "&amp;VALUE(RIGHT(F429,2)+2),T_Cruzada!$A$2:$F$1453,4,FALSE),""),"")</f>
        <v/>
      </c>
      <c r="N429" t="str">
        <f>IF(F429&lt;&gt;"",_xlfn.IFNA(VLOOKUP(A429&amp;"Semana "&amp;VALUE(RIGHT(F429,2)+3),T_Cruzada!$A$2:$F$1453,4,FALSE),""),"")</f>
        <v/>
      </c>
    </row>
    <row r="430" spans="1:14" x14ac:dyDescent="0.25">
      <c r="A430">
        <v>20438</v>
      </c>
      <c r="B430" t="s">
        <v>93</v>
      </c>
      <c r="C430" t="s">
        <v>123</v>
      </c>
      <c r="D430" t="s">
        <v>116</v>
      </c>
      <c r="E430" s="1"/>
      <c r="F430" s="7" t="str">
        <f>IF(E430&lt;&gt;"",IF(AND(E430&gt;=VLOOKUP(E430,Semanas!$A$1:$C$33,1),E430&lt;=VLOOKUP(E430,Semanas!$A$1:$C$33,2)),VLOOKUP(E430,Semanas!$A$1:$C$33,3),""),"")</f>
        <v/>
      </c>
      <c r="G430" s="7" t="str">
        <f>IF(F430&lt;&gt;"",_xlfn.IFNA(VLOOKUP(A430&amp;"Semana "&amp;VALUE(RIGHT(F430,2)-3),T_Cruzada!$A$2:$F$1453,4,FALSE),""),"")</f>
        <v/>
      </c>
      <c r="H430" t="str">
        <f>IF(F430&lt;&gt;"",_xlfn.IFNA(VLOOKUP(A430&amp;"Semana "&amp;VALUE(RIGHT(F430,2)-2),T_Cruzada!$A$2:$F$1453,4,FALSE),""),"")</f>
        <v/>
      </c>
      <c r="I430" s="7" t="str">
        <f>IF(F430&lt;&gt;"",_xlfn.IFNA(VLOOKUP(A430&amp;"Semana "&amp;VALUE(RIGHT(F430,2)-1),T_Cruzada!$A$2:$F$1453,4,FALSE),""),"")</f>
        <v/>
      </c>
      <c r="J430" s="7" t="str">
        <f>IF(F430&lt;&gt;"",_xlfn.IFNA(VLOOKUP(A430&amp;F430,T_Cruzada!$A$2:$F$1453,4,FALSE),""),"")</f>
        <v/>
      </c>
      <c r="K430" s="7" t="str">
        <f>_xlfn.IFNA(VLOOKUP(A430&amp;F430,T_Cruzada!$A$2:$F$1453,5,FALSE),"")</f>
        <v/>
      </c>
      <c r="L430" s="7" t="str">
        <f>IF(F430&lt;&gt;"",_xlfn.IFNA(VLOOKUP(A430&amp;"Semana "&amp;VALUE(RIGHT(F430,2)+1),T_Cruzada!$A$2:$F$1453,4,FALSE),""),"")</f>
        <v/>
      </c>
      <c r="M430" t="str">
        <f>IF(F430&lt;&gt;"",_xlfn.IFNA(VLOOKUP(A430&amp;"Semana "&amp;VALUE(RIGHT(F430,2)+2),T_Cruzada!$A$2:$F$1453,4,FALSE),""),"")</f>
        <v/>
      </c>
      <c r="N430" t="str">
        <f>IF(F430&lt;&gt;"",_xlfn.IFNA(VLOOKUP(A430&amp;"Semana "&amp;VALUE(RIGHT(F430,2)+3),T_Cruzada!$A$2:$F$1453,4,FALSE),""),"")</f>
        <v/>
      </c>
    </row>
    <row r="431" spans="1:14" x14ac:dyDescent="0.25">
      <c r="A431">
        <v>20478</v>
      </c>
      <c r="B431" t="s">
        <v>95</v>
      </c>
      <c r="C431" t="s">
        <v>30</v>
      </c>
      <c r="D431" t="s">
        <v>114</v>
      </c>
      <c r="E431" s="1">
        <v>43913</v>
      </c>
      <c r="F431" s="7" t="str">
        <f>IF(E431&lt;&gt;"",IF(AND(E431&gt;=VLOOKUP(E431,Semanas!$A$1:$C$33,1),E431&lt;=VLOOKUP(E431,Semanas!$A$1:$C$33,2)),VLOOKUP(E431,Semanas!$A$1:$C$33,3),""),"")</f>
        <v>Semana 13</v>
      </c>
      <c r="G431" s="7" t="str">
        <f>IF(F431&lt;&gt;"",_xlfn.IFNA(VLOOKUP(A431&amp;"Semana "&amp;VALUE(RIGHT(F431,2)-3),T_Cruzada!$A$2:$F$1453,4,FALSE),""),"")</f>
        <v/>
      </c>
      <c r="H431" t="str">
        <f>IF(F431&lt;&gt;"",_xlfn.IFNA(VLOOKUP(A431&amp;"Semana "&amp;VALUE(RIGHT(F431,2)-2),T_Cruzada!$A$2:$F$1453,4,FALSE),""),"")</f>
        <v/>
      </c>
      <c r="I431" s="7" t="str">
        <f>IF(F431&lt;&gt;"",_xlfn.IFNA(VLOOKUP(A431&amp;"Semana "&amp;VALUE(RIGHT(F431,2)-1),T_Cruzada!$A$2:$F$1453,4,FALSE),""),"")</f>
        <v/>
      </c>
      <c r="J431" s="7" t="str">
        <f>IF(F431&lt;&gt;"",_xlfn.IFNA(VLOOKUP(A431&amp;F431,T_Cruzada!$A$2:$F$1453,4,FALSE),""),"")</f>
        <v/>
      </c>
      <c r="K431" s="7" t="str">
        <f>_xlfn.IFNA(VLOOKUP(A431&amp;F431,T_Cruzada!$A$2:$F$1453,5,FALSE),"")</f>
        <v/>
      </c>
      <c r="L431" s="7" t="str">
        <f>IF(F431&lt;&gt;"",_xlfn.IFNA(VLOOKUP(A431&amp;"Semana "&amp;VALUE(RIGHT(F431,2)+1),T_Cruzada!$A$2:$F$1453,4,FALSE),""),"")</f>
        <v/>
      </c>
      <c r="M431" t="str">
        <f>IF(F431&lt;&gt;"",_xlfn.IFNA(VLOOKUP(A431&amp;"Semana "&amp;VALUE(RIGHT(F431,2)+2),T_Cruzada!$A$2:$F$1453,4,FALSE),""),"")</f>
        <v/>
      </c>
      <c r="N431" t="str">
        <f>IF(F431&lt;&gt;"",_xlfn.IFNA(VLOOKUP(A431&amp;"Semana "&amp;VALUE(RIGHT(F431,2)+3),T_Cruzada!$A$2:$F$1453,4,FALSE),""),"")</f>
        <v/>
      </c>
    </row>
    <row r="432" spans="1:14" x14ac:dyDescent="0.25">
      <c r="A432" s="19">
        <v>20478</v>
      </c>
      <c r="B432" s="19" t="s">
        <v>95</v>
      </c>
      <c r="C432" s="19" t="s">
        <v>31</v>
      </c>
      <c r="D432" s="19" t="s">
        <v>114</v>
      </c>
      <c r="E432" s="20">
        <v>43913</v>
      </c>
      <c r="F432" s="7" t="str">
        <f>IF(E432&lt;&gt;"",IF(AND(E432&gt;=VLOOKUP(E432,Semanas!$A$1:$C$33,1),E432&lt;=VLOOKUP(E432,Semanas!$A$1:$C$33,2)),VLOOKUP(E432,Semanas!$A$1:$C$33,3),""),"")</f>
        <v>Semana 13</v>
      </c>
      <c r="G432" s="7" t="str">
        <f>IF(F432&lt;&gt;"",_xlfn.IFNA(VLOOKUP(A432&amp;"Semana "&amp;VALUE(RIGHT(F432,2)-3),T_Cruzada!$A$2:$F$1453,4,FALSE),""),"")</f>
        <v/>
      </c>
      <c r="H432" t="str">
        <f>IF(F432&lt;&gt;"",_xlfn.IFNA(VLOOKUP(A432&amp;"Semana "&amp;VALUE(RIGHT(F432,2)-2),T_Cruzada!$A$2:$F$1453,4,FALSE),""),"")</f>
        <v/>
      </c>
      <c r="I432" s="7" t="str">
        <f>IF(F432&lt;&gt;"",_xlfn.IFNA(VLOOKUP(A432&amp;"Semana "&amp;VALUE(RIGHT(F432,2)-1),T_Cruzada!$A$2:$F$1453,4,FALSE),""),"")</f>
        <v/>
      </c>
      <c r="J432" s="7" t="str">
        <f>IF(F432&lt;&gt;"",_xlfn.IFNA(VLOOKUP(A432&amp;F432,T_Cruzada!$A$2:$F$1453,4,FALSE),""),"")</f>
        <v/>
      </c>
      <c r="K432" s="7" t="str">
        <f>_xlfn.IFNA(VLOOKUP(A432&amp;F432,T_Cruzada!$A$2:$F$1453,5,FALSE),"")</f>
        <v/>
      </c>
      <c r="L432" s="7" t="str">
        <f>IF(F432&lt;&gt;"",_xlfn.IFNA(VLOOKUP(A432&amp;"Semana "&amp;VALUE(RIGHT(F432,2)+1),T_Cruzada!$A$2:$F$1453,4,FALSE),""),"")</f>
        <v/>
      </c>
      <c r="M432" t="str">
        <f>IF(F432&lt;&gt;"",_xlfn.IFNA(VLOOKUP(A432&amp;"Semana "&amp;VALUE(RIGHT(F432,2)+2),T_Cruzada!$A$2:$F$1453,4,FALSE),""),"")</f>
        <v/>
      </c>
      <c r="N432" t="str">
        <f>IF(F432&lt;&gt;"",_xlfn.IFNA(VLOOKUP(A432&amp;"Semana "&amp;VALUE(RIGHT(F432,2)+3),T_Cruzada!$A$2:$F$1453,4,FALSE),""),"")</f>
        <v/>
      </c>
    </row>
    <row r="433" spans="1:14" x14ac:dyDescent="0.25">
      <c r="A433">
        <v>20478</v>
      </c>
      <c r="B433" t="s">
        <v>95</v>
      </c>
      <c r="C433" t="s">
        <v>115</v>
      </c>
      <c r="D433" t="s">
        <v>114</v>
      </c>
      <c r="E433" s="1">
        <v>43913</v>
      </c>
      <c r="F433" s="7" t="str">
        <f>IF(E433&lt;&gt;"",IF(AND(E433&gt;=VLOOKUP(E433,Semanas!$A$1:$C$33,1),E433&lt;=VLOOKUP(E433,Semanas!$A$1:$C$33,2)),VLOOKUP(E433,Semanas!$A$1:$C$33,3),""),"")</f>
        <v>Semana 13</v>
      </c>
      <c r="G433" s="7" t="str">
        <f>IF(F433&lt;&gt;"",_xlfn.IFNA(VLOOKUP(A433&amp;"Semana "&amp;VALUE(RIGHT(F433,2)-3),T_Cruzada!$A$2:$F$1453,4,FALSE),""),"")</f>
        <v/>
      </c>
      <c r="H433" t="str">
        <f>IF(F433&lt;&gt;"",_xlfn.IFNA(VLOOKUP(A433&amp;"Semana "&amp;VALUE(RIGHT(F433,2)-2),T_Cruzada!$A$2:$F$1453,4,FALSE),""),"")</f>
        <v/>
      </c>
      <c r="I433" s="7" t="str">
        <f>IF(F433&lt;&gt;"",_xlfn.IFNA(VLOOKUP(A433&amp;"Semana "&amp;VALUE(RIGHT(F433,2)-1),T_Cruzada!$A$2:$F$1453,4,FALSE),""),"")</f>
        <v/>
      </c>
      <c r="J433" s="7" t="str">
        <f>IF(F433&lt;&gt;"",_xlfn.IFNA(VLOOKUP(A433&amp;F433,T_Cruzada!$A$2:$F$1453,4,FALSE),""),"")</f>
        <v/>
      </c>
      <c r="K433" s="7" t="str">
        <f>_xlfn.IFNA(VLOOKUP(A433&amp;F433,T_Cruzada!$A$2:$F$1453,5,FALSE),"")</f>
        <v/>
      </c>
      <c r="L433" s="7" t="str">
        <f>IF(F433&lt;&gt;"",_xlfn.IFNA(VLOOKUP(A433&amp;"Semana "&amp;VALUE(RIGHT(F433,2)+1),T_Cruzada!$A$2:$F$1453,4,FALSE),""),"")</f>
        <v/>
      </c>
      <c r="M433" t="str">
        <f>IF(F433&lt;&gt;"",_xlfn.IFNA(VLOOKUP(A433&amp;"Semana "&amp;VALUE(RIGHT(F433,2)+2),T_Cruzada!$A$2:$F$1453,4,FALSE),""),"")</f>
        <v/>
      </c>
      <c r="N433" t="str">
        <f>IF(F433&lt;&gt;"",_xlfn.IFNA(VLOOKUP(A433&amp;"Semana "&amp;VALUE(RIGHT(F433,2)+3),T_Cruzada!$A$2:$F$1453,4,FALSE),""),"")</f>
        <v/>
      </c>
    </row>
    <row r="434" spans="1:14" x14ac:dyDescent="0.25">
      <c r="A434" s="19">
        <v>20478</v>
      </c>
      <c r="B434" s="19" t="s">
        <v>95</v>
      </c>
      <c r="C434" s="19" t="s">
        <v>33</v>
      </c>
      <c r="D434" s="19" t="s">
        <v>114</v>
      </c>
      <c r="E434" s="20">
        <v>43910</v>
      </c>
      <c r="F434" s="7" t="str">
        <f>IF(E434&lt;&gt;"",IF(AND(E434&gt;=VLOOKUP(E434,Semanas!$A$1:$C$33,1),E434&lt;=VLOOKUP(E434,Semanas!$A$1:$C$33,2)),VLOOKUP(E434,Semanas!$A$1:$C$33,3),""),"")</f>
        <v>Semana 12</v>
      </c>
      <c r="G434" s="7" t="str">
        <f>IF(F434&lt;&gt;"",_xlfn.IFNA(VLOOKUP(A434&amp;"Semana "&amp;VALUE(RIGHT(F434,2)-3),T_Cruzada!$A$2:$F$1453,4,FALSE),""),"")</f>
        <v/>
      </c>
      <c r="H434" t="str">
        <f>IF(F434&lt;&gt;"",_xlfn.IFNA(VLOOKUP(A434&amp;"Semana "&amp;VALUE(RIGHT(F434,2)-2),T_Cruzada!$A$2:$F$1453,4,FALSE),""),"")</f>
        <v/>
      </c>
      <c r="I434" s="7" t="str">
        <f>IF(F434&lt;&gt;"",_xlfn.IFNA(VLOOKUP(A434&amp;"Semana "&amp;VALUE(RIGHT(F434,2)-1),T_Cruzada!$A$2:$F$1453,4,FALSE),""),"")</f>
        <v/>
      </c>
      <c r="J434" s="7" t="str">
        <f>IF(F434&lt;&gt;"",_xlfn.IFNA(VLOOKUP(A434&amp;F434,T_Cruzada!$A$2:$F$1453,4,FALSE),""),"")</f>
        <v/>
      </c>
      <c r="K434" s="7" t="str">
        <f>_xlfn.IFNA(VLOOKUP(A434&amp;F434,T_Cruzada!$A$2:$F$1453,5,FALSE),"")</f>
        <v/>
      </c>
      <c r="L434" s="7" t="str">
        <f>IF(F434&lt;&gt;"",_xlfn.IFNA(VLOOKUP(A434&amp;"Semana "&amp;VALUE(RIGHT(F434,2)+1),T_Cruzada!$A$2:$F$1453,4,FALSE),""),"")</f>
        <v/>
      </c>
      <c r="M434" t="str">
        <f>IF(F434&lt;&gt;"",_xlfn.IFNA(VLOOKUP(A434&amp;"Semana "&amp;VALUE(RIGHT(F434,2)+2),T_Cruzada!$A$2:$F$1453,4,FALSE),""),"")</f>
        <v/>
      </c>
      <c r="N434" t="str">
        <f>IF(F434&lt;&gt;"",_xlfn.IFNA(VLOOKUP(A434&amp;"Semana "&amp;VALUE(RIGHT(F434,2)+3),T_Cruzada!$A$2:$F$1453,4,FALSE),""),"")</f>
        <v/>
      </c>
    </row>
    <row r="435" spans="1:14" x14ac:dyDescent="0.25">
      <c r="A435">
        <v>20478</v>
      </c>
      <c r="B435" t="s">
        <v>95</v>
      </c>
      <c r="C435" t="s">
        <v>34</v>
      </c>
      <c r="D435" t="s">
        <v>117</v>
      </c>
      <c r="E435" s="1"/>
      <c r="F435" s="7" t="str">
        <f>IF(E435&lt;&gt;"",IF(AND(E435&gt;=VLOOKUP(E435,Semanas!$A$1:$C$33,1),E435&lt;=VLOOKUP(E435,Semanas!$A$1:$C$33,2)),VLOOKUP(E435,Semanas!$A$1:$C$33,3),""),"")</f>
        <v/>
      </c>
      <c r="G435" s="7" t="str">
        <f>IF(F435&lt;&gt;"",_xlfn.IFNA(VLOOKUP(A435&amp;"Semana "&amp;VALUE(RIGHT(F435,2)-3),T_Cruzada!$A$2:$F$1453,4,FALSE),""),"")</f>
        <v/>
      </c>
      <c r="H435" t="str">
        <f>IF(F435&lt;&gt;"",_xlfn.IFNA(VLOOKUP(A435&amp;"Semana "&amp;VALUE(RIGHT(F435,2)-2),T_Cruzada!$A$2:$F$1453,4,FALSE),""),"")</f>
        <v/>
      </c>
      <c r="I435" s="7" t="str">
        <f>IF(F435&lt;&gt;"",_xlfn.IFNA(VLOOKUP(A435&amp;"Semana "&amp;VALUE(RIGHT(F435,2)-1),T_Cruzada!$A$2:$F$1453,4,FALSE),""),"")</f>
        <v/>
      </c>
      <c r="J435" s="7" t="str">
        <f>IF(F435&lt;&gt;"",_xlfn.IFNA(VLOOKUP(A435&amp;F435,T_Cruzada!$A$2:$F$1453,4,FALSE),""),"")</f>
        <v/>
      </c>
      <c r="K435" s="7" t="str">
        <f>_xlfn.IFNA(VLOOKUP(A435&amp;F435,T_Cruzada!$A$2:$F$1453,5,FALSE),"")</f>
        <v/>
      </c>
      <c r="L435" s="7" t="str">
        <f>IF(F435&lt;&gt;"",_xlfn.IFNA(VLOOKUP(A435&amp;"Semana "&amp;VALUE(RIGHT(F435,2)+1),T_Cruzada!$A$2:$F$1453,4,FALSE),""),"")</f>
        <v/>
      </c>
      <c r="M435" t="str">
        <f>IF(F435&lt;&gt;"",_xlfn.IFNA(VLOOKUP(A435&amp;"Semana "&amp;VALUE(RIGHT(F435,2)+2),T_Cruzada!$A$2:$F$1453,4,FALSE),""),"")</f>
        <v/>
      </c>
      <c r="N435" t="str">
        <f>IF(F435&lt;&gt;"",_xlfn.IFNA(VLOOKUP(A435&amp;"Semana "&amp;VALUE(RIGHT(F435,2)+3),T_Cruzada!$A$2:$F$1453,4,FALSE),""),"")</f>
        <v/>
      </c>
    </row>
    <row r="436" spans="1:14" x14ac:dyDescent="0.25">
      <c r="A436" s="19">
        <v>20478</v>
      </c>
      <c r="B436" s="19" t="s">
        <v>95</v>
      </c>
      <c r="C436" s="19" t="s">
        <v>118</v>
      </c>
      <c r="D436" s="19" t="s">
        <v>114</v>
      </c>
      <c r="E436" s="20">
        <v>43954</v>
      </c>
      <c r="F436" s="7" t="str">
        <f>IF(E436&lt;&gt;"",IF(AND(E436&gt;=VLOOKUP(E436,Semanas!$A$1:$C$33,1),E436&lt;=VLOOKUP(E436,Semanas!$A$1:$C$33,2)),VLOOKUP(E436,Semanas!$A$1:$C$33,3),""),"")</f>
        <v>Semana 19</v>
      </c>
      <c r="G436" s="7" t="str">
        <f>IF(F436&lt;&gt;"",_xlfn.IFNA(VLOOKUP(A436&amp;"Semana "&amp;VALUE(RIGHT(F436,2)-3),T_Cruzada!$A$2:$F$1453,4,FALSE),""),"")</f>
        <v/>
      </c>
      <c r="H436" t="str">
        <f>IF(F436&lt;&gt;"",_xlfn.IFNA(VLOOKUP(A436&amp;"Semana "&amp;VALUE(RIGHT(F436,2)-2),T_Cruzada!$A$2:$F$1453,4,FALSE),""),"")</f>
        <v/>
      </c>
      <c r="I436" s="7" t="str">
        <f>IF(F436&lt;&gt;"",_xlfn.IFNA(VLOOKUP(A436&amp;"Semana "&amp;VALUE(RIGHT(F436,2)-1),T_Cruzada!$A$2:$F$1453,4,FALSE),""),"")</f>
        <v/>
      </c>
      <c r="J436" s="7" t="str">
        <f>IF(F436&lt;&gt;"",_xlfn.IFNA(VLOOKUP(A436&amp;F436,T_Cruzada!$A$2:$F$1453,4,FALSE),""),"")</f>
        <v/>
      </c>
      <c r="K436" s="7" t="str">
        <f>_xlfn.IFNA(VLOOKUP(A436&amp;F436,T_Cruzada!$A$2:$F$1453,5,FALSE),"")</f>
        <v/>
      </c>
      <c r="L436" s="7" t="str">
        <f>IF(F436&lt;&gt;"",_xlfn.IFNA(VLOOKUP(A436&amp;"Semana "&amp;VALUE(RIGHT(F436,2)+1),T_Cruzada!$A$2:$F$1453,4,FALSE),""),"")</f>
        <v/>
      </c>
      <c r="M436" t="str">
        <f>IF(F436&lt;&gt;"",_xlfn.IFNA(VLOOKUP(A436&amp;"Semana "&amp;VALUE(RIGHT(F436,2)+2),T_Cruzada!$A$2:$F$1453,4,FALSE),""),"")</f>
        <v/>
      </c>
      <c r="N436" t="str">
        <f>IF(F436&lt;&gt;"",_xlfn.IFNA(VLOOKUP(A436&amp;"Semana "&amp;VALUE(RIGHT(F436,2)+3),T_Cruzada!$A$2:$F$1453,4,FALSE),""),"")</f>
        <v/>
      </c>
    </row>
    <row r="437" spans="1:14" x14ac:dyDescent="0.25">
      <c r="A437">
        <v>20478</v>
      </c>
      <c r="B437" t="s">
        <v>95</v>
      </c>
      <c r="C437" t="s">
        <v>119</v>
      </c>
      <c r="D437" t="s">
        <v>117</v>
      </c>
      <c r="E437" s="1"/>
      <c r="F437" s="7" t="str">
        <f>IF(E437&lt;&gt;"",IF(AND(E437&gt;=VLOOKUP(E437,Semanas!$A$1:$C$33,1),E437&lt;=VLOOKUP(E437,Semanas!$A$1:$C$33,2)),VLOOKUP(E437,Semanas!$A$1:$C$33,3),""),"")</f>
        <v/>
      </c>
      <c r="G437" s="7" t="str">
        <f>IF(F437&lt;&gt;"",_xlfn.IFNA(VLOOKUP(A437&amp;"Semana "&amp;VALUE(RIGHT(F437,2)-3),T_Cruzada!$A$2:$F$1453,4,FALSE),""),"")</f>
        <v/>
      </c>
      <c r="H437" t="str">
        <f>IF(F437&lt;&gt;"",_xlfn.IFNA(VLOOKUP(A437&amp;"Semana "&amp;VALUE(RIGHT(F437,2)-2),T_Cruzada!$A$2:$F$1453,4,FALSE),""),"")</f>
        <v/>
      </c>
      <c r="I437" s="7" t="str">
        <f>IF(F437&lt;&gt;"",_xlfn.IFNA(VLOOKUP(A437&amp;"Semana "&amp;VALUE(RIGHT(F437,2)-1),T_Cruzada!$A$2:$F$1453,4,FALSE),""),"")</f>
        <v/>
      </c>
      <c r="J437" s="7" t="str">
        <f>IF(F437&lt;&gt;"",_xlfn.IFNA(VLOOKUP(A437&amp;F437,T_Cruzada!$A$2:$F$1453,4,FALSE),""),"")</f>
        <v/>
      </c>
      <c r="K437" s="7" t="str">
        <f>_xlfn.IFNA(VLOOKUP(A437&amp;F437,T_Cruzada!$A$2:$F$1453,5,FALSE),"")</f>
        <v/>
      </c>
      <c r="L437" s="7" t="str">
        <f>IF(F437&lt;&gt;"",_xlfn.IFNA(VLOOKUP(A437&amp;"Semana "&amp;VALUE(RIGHT(F437,2)+1),T_Cruzada!$A$2:$F$1453,4,FALSE),""),"")</f>
        <v/>
      </c>
      <c r="M437" t="str">
        <f>IF(F437&lt;&gt;"",_xlfn.IFNA(VLOOKUP(A437&amp;"Semana "&amp;VALUE(RIGHT(F437,2)+2),T_Cruzada!$A$2:$F$1453,4,FALSE),""),"")</f>
        <v/>
      </c>
      <c r="N437" t="str">
        <f>IF(F437&lt;&gt;"",_xlfn.IFNA(VLOOKUP(A437&amp;"Semana "&amp;VALUE(RIGHT(F437,2)+3),T_Cruzada!$A$2:$F$1453,4,FALSE),""),"")</f>
        <v/>
      </c>
    </row>
    <row r="438" spans="1:14" x14ac:dyDescent="0.25">
      <c r="A438" s="19">
        <v>20478</v>
      </c>
      <c r="B438" s="19" t="s">
        <v>95</v>
      </c>
      <c r="C438" s="19" t="s">
        <v>120</v>
      </c>
      <c r="D438" s="19" t="s">
        <v>117</v>
      </c>
      <c r="E438" s="20"/>
      <c r="F438" s="7" t="str">
        <f>IF(E438&lt;&gt;"",IF(AND(E438&gt;=VLOOKUP(E438,Semanas!$A$1:$C$33,1),E438&lt;=VLOOKUP(E438,Semanas!$A$1:$C$33,2)),VLOOKUP(E438,Semanas!$A$1:$C$33,3),""),"")</f>
        <v/>
      </c>
      <c r="G438" s="7" t="str">
        <f>IF(F438&lt;&gt;"",_xlfn.IFNA(VLOOKUP(A438&amp;"Semana "&amp;VALUE(RIGHT(F438,2)-3),T_Cruzada!$A$2:$F$1453,4,FALSE),""),"")</f>
        <v/>
      </c>
      <c r="H438" t="str">
        <f>IF(F438&lt;&gt;"",_xlfn.IFNA(VLOOKUP(A438&amp;"Semana "&amp;VALUE(RIGHT(F438,2)-2),T_Cruzada!$A$2:$F$1453,4,FALSE),""),"")</f>
        <v/>
      </c>
      <c r="I438" s="7" t="str">
        <f>IF(F438&lt;&gt;"",_xlfn.IFNA(VLOOKUP(A438&amp;"Semana "&amp;VALUE(RIGHT(F438,2)-1),T_Cruzada!$A$2:$F$1453,4,FALSE),""),"")</f>
        <v/>
      </c>
      <c r="J438" s="7" t="str">
        <f>IF(F438&lt;&gt;"",_xlfn.IFNA(VLOOKUP(A438&amp;F438,T_Cruzada!$A$2:$F$1453,4,FALSE),""),"")</f>
        <v/>
      </c>
      <c r="K438" s="7" t="str">
        <f>_xlfn.IFNA(VLOOKUP(A438&amp;F438,T_Cruzada!$A$2:$F$1453,5,FALSE),"")</f>
        <v/>
      </c>
      <c r="L438" s="7" t="str">
        <f>IF(F438&lt;&gt;"",_xlfn.IFNA(VLOOKUP(A438&amp;"Semana "&amp;VALUE(RIGHT(F438,2)+1),T_Cruzada!$A$2:$F$1453,4,FALSE),""),"")</f>
        <v/>
      </c>
      <c r="M438" t="str">
        <f>IF(F438&lt;&gt;"",_xlfn.IFNA(VLOOKUP(A438&amp;"Semana "&amp;VALUE(RIGHT(F438,2)+2),T_Cruzada!$A$2:$F$1453,4,FALSE),""),"")</f>
        <v/>
      </c>
      <c r="N438" t="str">
        <f>IF(F438&lt;&gt;"",_xlfn.IFNA(VLOOKUP(A438&amp;"Semana "&amp;VALUE(RIGHT(F438,2)+3),T_Cruzada!$A$2:$F$1453,4,FALSE),""),"")</f>
        <v/>
      </c>
    </row>
    <row r="439" spans="1:14" x14ac:dyDescent="0.25">
      <c r="A439">
        <v>20478</v>
      </c>
      <c r="B439" t="s">
        <v>95</v>
      </c>
      <c r="C439" t="s">
        <v>191</v>
      </c>
      <c r="D439" t="s">
        <v>117</v>
      </c>
      <c r="E439" s="1"/>
      <c r="F439" s="7" t="str">
        <f>IF(E439&lt;&gt;"",IF(AND(E439&gt;=VLOOKUP(E439,Semanas!$A$1:$C$33,1),E439&lt;=VLOOKUP(E439,Semanas!$A$1:$C$33,2)),VLOOKUP(E439,Semanas!$A$1:$C$33,3),""),"")</f>
        <v/>
      </c>
      <c r="G439" s="7" t="str">
        <f>IF(F439&lt;&gt;"",_xlfn.IFNA(VLOOKUP(A439&amp;"Semana "&amp;VALUE(RIGHT(F439,2)-3),T_Cruzada!$A$2:$F$1453,4,FALSE),""),"")</f>
        <v/>
      </c>
      <c r="H439" t="str">
        <f>IF(F439&lt;&gt;"",_xlfn.IFNA(VLOOKUP(A439&amp;"Semana "&amp;VALUE(RIGHT(F439,2)-2),T_Cruzada!$A$2:$F$1453,4,FALSE),""),"")</f>
        <v/>
      </c>
      <c r="I439" s="7" t="str">
        <f>IF(F439&lt;&gt;"",_xlfn.IFNA(VLOOKUP(A439&amp;"Semana "&amp;VALUE(RIGHT(F439,2)-1),T_Cruzada!$A$2:$F$1453,4,FALSE),""),"")</f>
        <v/>
      </c>
      <c r="J439" s="7" t="str">
        <f>IF(F439&lt;&gt;"",_xlfn.IFNA(VLOOKUP(A439&amp;F439,T_Cruzada!$A$2:$F$1453,4,FALSE),""),"")</f>
        <v/>
      </c>
      <c r="K439" s="7" t="str">
        <f>_xlfn.IFNA(VLOOKUP(A439&amp;F439,T_Cruzada!$A$2:$F$1453,5,FALSE),"")</f>
        <v/>
      </c>
      <c r="L439" s="7" t="str">
        <f>IF(F439&lt;&gt;"",_xlfn.IFNA(VLOOKUP(A439&amp;"Semana "&amp;VALUE(RIGHT(F439,2)+1),T_Cruzada!$A$2:$F$1453,4,FALSE),""),"")</f>
        <v/>
      </c>
      <c r="M439" t="str">
        <f>IF(F439&lt;&gt;"",_xlfn.IFNA(VLOOKUP(A439&amp;"Semana "&amp;VALUE(RIGHT(F439,2)+2),T_Cruzada!$A$2:$F$1453,4,FALSE),""),"")</f>
        <v/>
      </c>
      <c r="N439" t="str">
        <f>IF(F439&lt;&gt;"",_xlfn.IFNA(VLOOKUP(A439&amp;"Semana "&amp;VALUE(RIGHT(F439,2)+3),T_Cruzada!$A$2:$F$1453,4,FALSE),""),"")</f>
        <v/>
      </c>
    </row>
    <row r="440" spans="1:14" x14ac:dyDescent="0.25">
      <c r="A440" s="19">
        <v>20478</v>
      </c>
      <c r="B440" s="19" t="s">
        <v>95</v>
      </c>
      <c r="C440" s="19" t="s">
        <v>122</v>
      </c>
      <c r="D440" s="19" t="s">
        <v>116</v>
      </c>
      <c r="E440" s="20"/>
      <c r="F440" s="7" t="str">
        <f>IF(E440&lt;&gt;"",IF(AND(E440&gt;=VLOOKUP(E440,Semanas!$A$1:$C$33,1),E440&lt;=VLOOKUP(E440,Semanas!$A$1:$C$33,2)),VLOOKUP(E440,Semanas!$A$1:$C$33,3),""),"")</f>
        <v/>
      </c>
      <c r="G440" s="7" t="str">
        <f>IF(F440&lt;&gt;"",_xlfn.IFNA(VLOOKUP(A440&amp;"Semana "&amp;VALUE(RIGHT(F440,2)-3),T_Cruzada!$A$2:$F$1453,4,FALSE),""),"")</f>
        <v/>
      </c>
      <c r="H440" t="str">
        <f>IF(F440&lt;&gt;"",_xlfn.IFNA(VLOOKUP(A440&amp;"Semana "&amp;VALUE(RIGHT(F440,2)-2),T_Cruzada!$A$2:$F$1453,4,FALSE),""),"")</f>
        <v/>
      </c>
      <c r="I440" s="7" t="str">
        <f>IF(F440&lt;&gt;"",_xlfn.IFNA(VLOOKUP(A440&amp;"Semana "&amp;VALUE(RIGHT(F440,2)-1),T_Cruzada!$A$2:$F$1453,4,FALSE),""),"")</f>
        <v/>
      </c>
      <c r="J440" s="7" t="str">
        <f>IF(F440&lt;&gt;"",_xlfn.IFNA(VLOOKUP(A440&amp;F440,T_Cruzada!$A$2:$F$1453,4,FALSE),""),"")</f>
        <v/>
      </c>
      <c r="K440" s="7" t="str">
        <f>_xlfn.IFNA(VLOOKUP(A440&amp;F440,T_Cruzada!$A$2:$F$1453,5,FALSE),"")</f>
        <v/>
      </c>
      <c r="L440" s="7" t="str">
        <f>IF(F440&lt;&gt;"",_xlfn.IFNA(VLOOKUP(A440&amp;"Semana "&amp;VALUE(RIGHT(F440,2)+1),T_Cruzada!$A$2:$F$1453,4,FALSE),""),"")</f>
        <v/>
      </c>
      <c r="M440" t="str">
        <f>IF(F440&lt;&gt;"",_xlfn.IFNA(VLOOKUP(A440&amp;"Semana "&amp;VALUE(RIGHT(F440,2)+2),T_Cruzada!$A$2:$F$1453,4,FALSE),""),"")</f>
        <v/>
      </c>
      <c r="N440" t="str">
        <f>IF(F440&lt;&gt;"",_xlfn.IFNA(VLOOKUP(A440&amp;"Semana "&amp;VALUE(RIGHT(F440,2)+3),T_Cruzada!$A$2:$F$1453,4,FALSE),""),"")</f>
        <v/>
      </c>
    </row>
    <row r="441" spans="1:14" x14ac:dyDescent="0.25">
      <c r="A441">
        <v>20478</v>
      </c>
      <c r="B441" t="s">
        <v>95</v>
      </c>
      <c r="C441" t="s">
        <v>123</v>
      </c>
      <c r="D441" t="s">
        <v>116</v>
      </c>
      <c r="E441" s="1"/>
      <c r="F441" s="7" t="str">
        <f>IF(E441&lt;&gt;"",IF(AND(E441&gt;=VLOOKUP(E441,Semanas!$A$1:$C$33,1),E441&lt;=VLOOKUP(E441,Semanas!$A$1:$C$33,2)),VLOOKUP(E441,Semanas!$A$1:$C$33,3),""),"")</f>
        <v/>
      </c>
      <c r="G441" s="7" t="str">
        <f>IF(F441&lt;&gt;"",_xlfn.IFNA(VLOOKUP(A441&amp;"Semana "&amp;VALUE(RIGHT(F441,2)-3),T_Cruzada!$A$2:$F$1453,4,FALSE),""),"")</f>
        <v/>
      </c>
      <c r="H441" t="str">
        <f>IF(F441&lt;&gt;"",_xlfn.IFNA(VLOOKUP(A441&amp;"Semana "&amp;VALUE(RIGHT(F441,2)-2),T_Cruzada!$A$2:$F$1453,4,FALSE),""),"")</f>
        <v/>
      </c>
      <c r="I441" s="7" t="str">
        <f>IF(F441&lt;&gt;"",_xlfn.IFNA(VLOOKUP(A441&amp;"Semana "&amp;VALUE(RIGHT(F441,2)-1),T_Cruzada!$A$2:$F$1453,4,FALSE),""),"")</f>
        <v/>
      </c>
      <c r="J441" s="7" t="str">
        <f>IF(F441&lt;&gt;"",_xlfn.IFNA(VLOOKUP(A441&amp;F441,T_Cruzada!$A$2:$F$1453,4,FALSE),""),"")</f>
        <v/>
      </c>
      <c r="K441" s="7" t="str">
        <f>_xlfn.IFNA(VLOOKUP(A441&amp;F441,T_Cruzada!$A$2:$F$1453,5,FALSE),"")</f>
        <v/>
      </c>
      <c r="L441" s="7" t="str">
        <f>IF(F441&lt;&gt;"",_xlfn.IFNA(VLOOKUP(A441&amp;"Semana "&amp;VALUE(RIGHT(F441,2)+1),T_Cruzada!$A$2:$F$1453,4,FALSE),""),"")</f>
        <v/>
      </c>
      <c r="M441" t="str">
        <f>IF(F441&lt;&gt;"",_xlfn.IFNA(VLOOKUP(A441&amp;"Semana "&amp;VALUE(RIGHT(F441,2)+2),T_Cruzada!$A$2:$F$1453,4,FALSE),""),"")</f>
        <v/>
      </c>
      <c r="N441" t="str">
        <f>IF(F441&lt;&gt;"",_xlfn.IFNA(VLOOKUP(A441&amp;"Semana "&amp;VALUE(RIGHT(F441,2)+3),T_Cruzada!$A$2:$F$1453,4,FALSE),""),"")</f>
        <v/>
      </c>
    </row>
    <row r="442" spans="1:14" x14ac:dyDescent="0.25">
      <c r="A442">
        <v>20490</v>
      </c>
      <c r="B442" t="s">
        <v>96</v>
      </c>
      <c r="C442" t="s">
        <v>30</v>
      </c>
      <c r="D442" t="s">
        <v>114</v>
      </c>
      <c r="E442" s="1">
        <v>43913</v>
      </c>
      <c r="F442" s="7" t="str">
        <f>IF(E442&lt;&gt;"",IF(AND(E442&gt;=VLOOKUP(E442,Semanas!$A$1:$C$33,1),E442&lt;=VLOOKUP(E442,Semanas!$A$1:$C$33,2)),VLOOKUP(E442,Semanas!$A$1:$C$33,3),""),"")</f>
        <v>Semana 13</v>
      </c>
      <c r="G442" s="7" t="str">
        <f>IF(F442&lt;&gt;"",_xlfn.IFNA(VLOOKUP(A442&amp;"Semana "&amp;VALUE(RIGHT(F442,2)-3),T_Cruzada!$A$2:$F$1453,4,FALSE),""),"")</f>
        <v/>
      </c>
      <c r="H442" t="str">
        <f>IF(F442&lt;&gt;"",_xlfn.IFNA(VLOOKUP(A442&amp;"Semana "&amp;VALUE(RIGHT(F442,2)-2),T_Cruzada!$A$2:$F$1453,4,FALSE),""),"")</f>
        <v/>
      </c>
      <c r="I442" s="7" t="str">
        <f>IF(F442&lt;&gt;"",_xlfn.IFNA(VLOOKUP(A442&amp;"Semana "&amp;VALUE(RIGHT(F442,2)-1),T_Cruzada!$A$2:$F$1453,4,FALSE),""),"")</f>
        <v/>
      </c>
      <c r="J442" s="7" t="str">
        <f>IF(F442&lt;&gt;"",_xlfn.IFNA(VLOOKUP(A442&amp;F442,T_Cruzada!$A$2:$F$1453,4,FALSE),""),"")</f>
        <v/>
      </c>
      <c r="K442" s="7" t="str">
        <f>_xlfn.IFNA(VLOOKUP(A442&amp;F442,T_Cruzada!$A$2:$F$1453,5,FALSE),"")</f>
        <v/>
      </c>
      <c r="L442" s="7" t="str">
        <f>IF(F442&lt;&gt;"",_xlfn.IFNA(VLOOKUP(A442&amp;"Semana "&amp;VALUE(RIGHT(F442,2)+1),T_Cruzada!$A$2:$F$1453,4,FALSE),""),"")</f>
        <v/>
      </c>
      <c r="M442" t="str">
        <f>IF(F442&lt;&gt;"",_xlfn.IFNA(VLOOKUP(A442&amp;"Semana "&amp;VALUE(RIGHT(F442,2)+2),T_Cruzada!$A$2:$F$1453,4,FALSE),""),"")</f>
        <v/>
      </c>
      <c r="N442" t="str">
        <f>IF(F442&lt;&gt;"",_xlfn.IFNA(VLOOKUP(A442&amp;"Semana "&amp;VALUE(RIGHT(F442,2)+3),T_Cruzada!$A$2:$F$1453,4,FALSE),""),"")</f>
        <v/>
      </c>
    </row>
    <row r="443" spans="1:14" x14ac:dyDescent="0.25">
      <c r="A443" s="19">
        <v>20490</v>
      </c>
      <c r="B443" s="19" t="s">
        <v>96</v>
      </c>
      <c r="C443" s="19" t="s">
        <v>31</v>
      </c>
      <c r="D443" s="19" t="s">
        <v>114</v>
      </c>
      <c r="E443" s="20">
        <v>43913</v>
      </c>
      <c r="F443" s="7" t="str">
        <f>IF(E443&lt;&gt;"",IF(AND(E443&gt;=VLOOKUP(E443,Semanas!$A$1:$C$33,1),E443&lt;=VLOOKUP(E443,Semanas!$A$1:$C$33,2)),VLOOKUP(E443,Semanas!$A$1:$C$33,3),""),"")</f>
        <v>Semana 13</v>
      </c>
      <c r="G443" s="7" t="str">
        <f>IF(F443&lt;&gt;"",_xlfn.IFNA(VLOOKUP(A443&amp;"Semana "&amp;VALUE(RIGHT(F443,2)-3),T_Cruzada!$A$2:$F$1453,4,FALSE),""),"")</f>
        <v/>
      </c>
      <c r="H443" t="str">
        <f>IF(F443&lt;&gt;"",_xlfn.IFNA(VLOOKUP(A443&amp;"Semana "&amp;VALUE(RIGHT(F443,2)-2),T_Cruzada!$A$2:$F$1453,4,FALSE),""),"")</f>
        <v/>
      </c>
      <c r="I443" s="7" t="str">
        <f>IF(F443&lt;&gt;"",_xlfn.IFNA(VLOOKUP(A443&amp;"Semana "&amp;VALUE(RIGHT(F443,2)-1),T_Cruzada!$A$2:$F$1453,4,FALSE),""),"")</f>
        <v/>
      </c>
      <c r="J443" s="7" t="str">
        <f>IF(F443&lt;&gt;"",_xlfn.IFNA(VLOOKUP(A443&amp;F443,T_Cruzada!$A$2:$F$1453,4,FALSE),""),"")</f>
        <v/>
      </c>
      <c r="K443" s="7" t="str">
        <f>_xlfn.IFNA(VLOOKUP(A443&amp;F443,T_Cruzada!$A$2:$F$1453,5,FALSE),"")</f>
        <v/>
      </c>
      <c r="L443" s="7" t="str">
        <f>IF(F443&lt;&gt;"",_xlfn.IFNA(VLOOKUP(A443&amp;"Semana "&amp;VALUE(RIGHT(F443,2)+1),T_Cruzada!$A$2:$F$1453,4,FALSE),""),"")</f>
        <v/>
      </c>
      <c r="M443" t="str">
        <f>IF(F443&lt;&gt;"",_xlfn.IFNA(VLOOKUP(A443&amp;"Semana "&amp;VALUE(RIGHT(F443,2)+2),T_Cruzada!$A$2:$F$1453,4,FALSE),""),"")</f>
        <v/>
      </c>
      <c r="N443" t="str">
        <f>IF(F443&lt;&gt;"",_xlfn.IFNA(VLOOKUP(A443&amp;"Semana "&amp;VALUE(RIGHT(F443,2)+3),T_Cruzada!$A$2:$F$1453,4,FALSE),""),"")</f>
        <v/>
      </c>
    </row>
    <row r="444" spans="1:14" x14ac:dyDescent="0.25">
      <c r="A444">
        <v>20490</v>
      </c>
      <c r="B444" t="s">
        <v>96</v>
      </c>
      <c r="C444" t="s">
        <v>115</v>
      </c>
      <c r="D444" t="s">
        <v>114</v>
      </c>
      <c r="E444" s="1">
        <v>43913</v>
      </c>
      <c r="F444" s="7" t="str">
        <f>IF(E444&lt;&gt;"",IF(AND(E444&gt;=VLOOKUP(E444,Semanas!$A$1:$C$33,1),E444&lt;=VLOOKUP(E444,Semanas!$A$1:$C$33,2)),VLOOKUP(E444,Semanas!$A$1:$C$33,3),""),"")</f>
        <v>Semana 13</v>
      </c>
      <c r="G444" s="7" t="str">
        <f>IF(F444&lt;&gt;"",_xlfn.IFNA(VLOOKUP(A444&amp;"Semana "&amp;VALUE(RIGHT(F444,2)-3),T_Cruzada!$A$2:$F$1453,4,FALSE),""),"")</f>
        <v/>
      </c>
      <c r="H444" t="str">
        <f>IF(F444&lt;&gt;"",_xlfn.IFNA(VLOOKUP(A444&amp;"Semana "&amp;VALUE(RIGHT(F444,2)-2),T_Cruzada!$A$2:$F$1453,4,FALSE),""),"")</f>
        <v/>
      </c>
      <c r="I444" s="7" t="str">
        <f>IF(F444&lt;&gt;"",_xlfn.IFNA(VLOOKUP(A444&amp;"Semana "&amp;VALUE(RIGHT(F444,2)-1),T_Cruzada!$A$2:$F$1453,4,FALSE),""),"")</f>
        <v/>
      </c>
      <c r="J444" s="7" t="str">
        <f>IF(F444&lt;&gt;"",_xlfn.IFNA(VLOOKUP(A444&amp;F444,T_Cruzada!$A$2:$F$1453,4,FALSE),""),"")</f>
        <v/>
      </c>
      <c r="K444" s="7" t="str">
        <f>_xlfn.IFNA(VLOOKUP(A444&amp;F444,T_Cruzada!$A$2:$F$1453,5,FALSE),"")</f>
        <v/>
      </c>
      <c r="L444" s="7" t="str">
        <f>IF(F444&lt;&gt;"",_xlfn.IFNA(VLOOKUP(A444&amp;"Semana "&amp;VALUE(RIGHT(F444,2)+1),T_Cruzada!$A$2:$F$1453,4,FALSE),""),"")</f>
        <v/>
      </c>
      <c r="M444" t="str">
        <f>IF(F444&lt;&gt;"",_xlfn.IFNA(VLOOKUP(A444&amp;"Semana "&amp;VALUE(RIGHT(F444,2)+2),T_Cruzada!$A$2:$F$1453,4,FALSE),""),"")</f>
        <v/>
      </c>
      <c r="N444" t="str">
        <f>IF(F444&lt;&gt;"",_xlfn.IFNA(VLOOKUP(A444&amp;"Semana "&amp;VALUE(RIGHT(F444,2)+3),T_Cruzada!$A$2:$F$1453,4,FALSE),""),"")</f>
        <v/>
      </c>
    </row>
    <row r="445" spans="1:14" x14ac:dyDescent="0.25">
      <c r="A445" s="19">
        <v>20490</v>
      </c>
      <c r="B445" s="19" t="s">
        <v>96</v>
      </c>
      <c r="C445" s="19" t="s">
        <v>33</v>
      </c>
      <c r="D445" s="19" t="s">
        <v>114</v>
      </c>
      <c r="E445" s="20">
        <v>43910</v>
      </c>
      <c r="F445" s="7" t="str">
        <f>IF(E445&lt;&gt;"",IF(AND(E445&gt;=VLOOKUP(E445,Semanas!$A$1:$C$33,1),E445&lt;=VLOOKUP(E445,Semanas!$A$1:$C$33,2)),VLOOKUP(E445,Semanas!$A$1:$C$33,3),""),"")</f>
        <v>Semana 12</v>
      </c>
      <c r="G445" s="7" t="str">
        <f>IF(F445&lt;&gt;"",_xlfn.IFNA(VLOOKUP(A445&amp;"Semana "&amp;VALUE(RIGHT(F445,2)-3),T_Cruzada!$A$2:$F$1453,4,FALSE),""),"")</f>
        <v/>
      </c>
      <c r="H445" t="str">
        <f>IF(F445&lt;&gt;"",_xlfn.IFNA(VLOOKUP(A445&amp;"Semana "&amp;VALUE(RIGHT(F445,2)-2),T_Cruzada!$A$2:$F$1453,4,FALSE),""),"")</f>
        <v/>
      </c>
      <c r="I445" s="7" t="str">
        <f>IF(F445&lt;&gt;"",_xlfn.IFNA(VLOOKUP(A445&amp;"Semana "&amp;VALUE(RIGHT(F445,2)-1),T_Cruzada!$A$2:$F$1453,4,FALSE),""),"")</f>
        <v/>
      </c>
      <c r="J445" s="7" t="str">
        <f>IF(F445&lt;&gt;"",_xlfn.IFNA(VLOOKUP(A445&amp;F445,T_Cruzada!$A$2:$F$1453,4,FALSE),""),"")</f>
        <v/>
      </c>
      <c r="K445" s="7" t="str">
        <f>_xlfn.IFNA(VLOOKUP(A445&amp;F445,T_Cruzada!$A$2:$F$1453,5,FALSE),"")</f>
        <v/>
      </c>
      <c r="L445" s="7" t="str">
        <f>IF(F445&lt;&gt;"",_xlfn.IFNA(VLOOKUP(A445&amp;"Semana "&amp;VALUE(RIGHT(F445,2)+1),T_Cruzada!$A$2:$F$1453,4,FALSE),""),"")</f>
        <v/>
      </c>
      <c r="M445" t="str">
        <f>IF(F445&lt;&gt;"",_xlfn.IFNA(VLOOKUP(A445&amp;"Semana "&amp;VALUE(RIGHT(F445,2)+2),T_Cruzada!$A$2:$F$1453,4,FALSE),""),"")</f>
        <v/>
      </c>
      <c r="N445" t="str">
        <f>IF(F445&lt;&gt;"",_xlfn.IFNA(VLOOKUP(A445&amp;"Semana "&amp;VALUE(RIGHT(F445,2)+3),T_Cruzada!$A$2:$F$1453,4,FALSE),""),"")</f>
        <v/>
      </c>
    </row>
    <row r="446" spans="1:14" x14ac:dyDescent="0.25">
      <c r="A446">
        <v>20490</v>
      </c>
      <c r="B446" t="s">
        <v>96</v>
      </c>
      <c r="C446" t="s">
        <v>34</v>
      </c>
      <c r="D446" t="s">
        <v>114</v>
      </c>
      <c r="E446" s="1"/>
      <c r="F446" s="7" t="str">
        <f>IF(E446&lt;&gt;"",IF(AND(E446&gt;=VLOOKUP(E446,Semanas!$A$1:$C$33,1),E446&lt;=VLOOKUP(E446,Semanas!$A$1:$C$33,2)),VLOOKUP(E446,Semanas!$A$1:$C$33,3),""),"")</f>
        <v/>
      </c>
      <c r="G446" s="7" t="str">
        <f>IF(F446&lt;&gt;"",_xlfn.IFNA(VLOOKUP(A446&amp;"Semana "&amp;VALUE(RIGHT(F446,2)-3),T_Cruzada!$A$2:$F$1453,4,FALSE),""),"")</f>
        <v/>
      </c>
      <c r="H446" t="str">
        <f>IF(F446&lt;&gt;"",_xlfn.IFNA(VLOOKUP(A446&amp;"Semana "&amp;VALUE(RIGHT(F446,2)-2),T_Cruzada!$A$2:$F$1453,4,FALSE),""),"")</f>
        <v/>
      </c>
      <c r="I446" s="7" t="str">
        <f>IF(F446&lt;&gt;"",_xlfn.IFNA(VLOOKUP(A446&amp;"Semana "&amp;VALUE(RIGHT(F446,2)-1),T_Cruzada!$A$2:$F$1453,4,FALSE),""),"")</f>
        <v/>
      </c>
      <c r="J446" s="7" t="str">
        <f>IF(F446&lt;&gt;"",_xlfn.IFNA(VLOOKUP(A446&amp;F446,T_Cruzada!$A$2:$F$1453,4,FALSE),""),"")</f>
        <v/>
      </c>
      <c r="K446" s="7" t="str">
        <f>_xlfn.IFNA(VLOOKUP(A446&amp;F446,T_Cruzada!$A$2:$F$1453,5,FALSE),"")</f>
        <v/>
      </c>
      <c r="L446" s="7" t="str">
        <f>IF(F446&lt;&gt;"",_xlfn.IFNA(VLOOKUP(A446&amp;"Semana "&amp;VALUE(RIGHT(F446,2)+1),T_Cruzada!$A$2:$F$1453,4,FALSE),""),"")</f>
        <v/>
      </c>
      <c r="M446" t="str">
        <f>IF(F446&lt;&gt;"",_xlfn.IFNA(VLOOKUP(A446&amp;"Semana "&amp;VALUE(RIGHT(F446,2)+2),T_Cruzada!$A$2:$F$1453,4,FALSE),""),"")</f>
        <v/>
      </c>
      <c r="N446" t="str">
        <f>IF(F446&lt;&gt;"",_xlfn.IFNA(VLOOKUP(A446&amp;"Semana "&amp;VALUE(RIGHT(F446,2)+3),T_Cruzada!$A$2:$F$1453,4,FALSE),""),"")</f>
        <v/>
      </c>
    </row>
    <row r="447" spans="1:14" x14ac:dyDescent="0.25">
      <c r="A447" s="19">
        <v>20490</v>
      </c>
      <c r="B447" s="19" t="s">
        <v>96</v>
      </c>
      <c r="C447" s="19" t="s">
        <v>118</v>
      </c>
      <c r="D447" s="19" t="s">
        <v>114</v>
      </c>
      <c r="E447" s="20">
        <v>43970</v>
      </c>
      <c r="F447" s="7" t="str">
        <f>IF(E447&lt;&gt;"",IF(AND(E447&gt;=VLOOKUP(E447,Semanas!$A$1:$C$33,1),E447&lt;=VLOOKUP(E447,Semanas!$A$1:$C$33,2)),VLOOKUP(E447,Semanas!$A$1:$C$33,3),""),"")</f>
        <v>Semana 21</v>
      </c>
      <c r="G447" s="7" t="str">
        <f>IF(F447&lt;&gt;"",_xlfn.IFNA(VLOOKUP(A447&amp;"Semana "&amp;VALUE(RIGHT(F447,2)-3),T_Cruzada!$A$2:$F$1453,4,FALSE),""),"")</f>
        <v/>
      </c>
      <c r="H447" t="str">
        <f>IF(F447&lt;&gt;"",_xlfn.IFNA(VLOOKUP(A447&amp;"Semana "&amp;VALUE(RIGHT(F447,2)-2),T_Cruzada!$A$2:$F$1453,4,FALSE),""),"")</f>
        <v/>
      </c>
      <c r="I447" s="7" t="str">
        <f>IF(F447&lt;&gt;"",_xlfn.IFNA(VLOOKUP(A447&amp;"Semana "&amp;VALUE(RIGHT(F447,2)-1),T_Cruzada!$A$2:$F$1453,4,FALSE),""),"")</f>
        <v/>
      </c>
      <c r="J447" s="7" t="str">
        <f>IF(F447&lt;&gt;"",_xlfn.IFNA(VLOOKUP(A447&amp;F447,T_Cruzada!$A$2:$F$1453,4,FALSE),""),"")</f>
        <v/>
      </c>
      <c r="K447" s="7" t="str">
        <f>_xlfn.IFNA(VLOOKUP(A447&amp;F447,T_Cruzada!$A$2:$F$1453,5,FALSE),"")</f>
        <v/>
      </c>
      <c r="L447" s="7" t="str">
        <f>IF(F447&lt;&gt;"",_xlfn.IFNA(VLOOKUP(A447&amp;"Semana "&amp;VALUE(RIGHT(F447,2)+1),T_Cruzada!$A$2:$F$1453,4,FALSE),""),"")</f>
        <v/>
      </c>
      <c r="M447" t="str">
        <f>IF(F447&lt;&gt;"",_xlfn.IFNA(VLOOKUP(A447&amp;"Semana "&amp;VALUE(RIGHT(F447,2)+2),T_Cruzada!$A$2:$F$1453,4,FALSE),""),"")</f>
        <v/>
      </c>
      <c r="N447" t="str">
        <f>IF(F447&lt;&gt;"",_xlfn.IFNA(VLOOKUP(A447&amp;"Semana "&amp;VALUE(RIGHT(F447,2)+3),T_Cruzada!$A$2:$F$1453,4,FALSE),""),"")</f>
        <v/>
      </c>
    </row>
    <row r="448" spans="1:14" x14ac:dyDescent="0.25">
      <c r="A448">
        <v>20490</v>
      </c>
      <c r="B448" t="s">
        <v>96</v>
      </c>
      <c r="C448" t="s">
        <v>119</v>
      </c>
      <c r="D448" t="s">
        <v>114</v>
      </c>
      <c r="E448" s="1"/>
      <c r="F448" s="7" t="str">
        <f>IF(E448&lt;&gt;"",IF(AND(E448&gt;=VLOOKUP(E448,Semanas!$A$1:$C$33,1),E448&lt;=VLOOKUP(E448,Semanas!$A$1:$C$33,2)),VLOOKUP(E448,Semanas!$A$1:$C$33,3),""),"")</f>
        <v/>
      </c>
      <c r="G448" s="7" t="str">
        <f>IF(F448&lt;&gt;"",_xlfn.IFNA(VLOOKUP(A448&amp;"Semana "&amp;VALUE(RIGHT(F448,2)-3),T_Cruzada!$A$2:$F$1453,4,FALSE),""),"")</f>
        <v/>
      </c>
      <c r="H448" t="str">
        <f>IF(F448&lt;&gt;"",_xlfn.IFNA(VLOOKUP(A448&amp;"Semana "&amp;VALUE(RIGHT(F448,2)-2),T_Cruzada!$A$2:$F$1453,4,FALSE),""),"")</f>
        <v/>
      </c>
      <c r="I448" s="7" t="str">
        <f>IF(F448&lt;&gt;"",_xlfn.IFNA(VLOOKUP(A448&amp;"Semana "&amp;VALUE(RIGHT(F448,2)-1),T_Cruzada!$A$2:$F$1453,4,FALSE),""),"")</f>
        <v/>
      </c>
      <c r="J448" s="7" t="str">
        <f>IF(F448&lt;&gt;"",_xlfn.IFNA(VLOOKUP(A448&amp;F448,T_Cruzada!$A$2:$F$1453,4,FALSE),""),"")</f>
        <v/>
      </c>
      <c r="K448" s="7" t="str">
        <f>_xlfn.IFNA(VLOOKUP(A448&amp;F448,T_Cruzada!$A$2:$F$1453,5,FALSE),"")</f>
        <v/>
      </c>
      <c r="L448" s="7" t="str">
        <f>IF(F448&lt;&gt;"",_xlfn.IFNA(VLOOKUP(A448&amp;"Semana "&amp;VALUE(RIGHT(F448,2)+1),T_Cruzada!$A$2:$F$1453,4,FALSE),""),"")</f>
        <v/>
      </c>
      <c r="M448" t="str">
        <f>IF(F448&lt;&gt;"",_xlfn.IFNA(VLOOKUP(A448&amp;"Semana "&amp;VALUE(RIGHT(F448,2)+2),T_Cruzada!$A$2:$F$1453,4,FALSE),""),"")</f>
        <v/>
      </c>
      <c r="N448" t="str">
        <f>IF(F448&lt;&gt;"",_xlfn.IFNA(VLOOKUP(A448&amp;"Semana "&amp;VALUE(RIGHT(F448,2)+3),T_Cruzada!$A$2:$F$1453,4,FALSE),""),"")</f>
        <v/>
      </c>
    </row>
    <row r="449" spans="1:14" x14ac:dyDescent="0.25">
      <c r="A449" s="19">
        <v>20490</v>
      </c>
      <c r="B449" s="19" t="s">
        <v>96</v>
      </c>
      <c r="C449" s="19" t="s">
        <v>120</v>
      </c>
      <c r="D449" s="19" t="s">
        <v>114</v>
      </c>
      <c r="E449" s="20"/>
      <c r="F449" s="7" t="str">
        <f>IF(E449&lt;&gt;"",IF(AND(E449&gt;=VLOOKUP(E449,Semanas!$A$1:$C$33,1),E449&lt;=VLOOKUP(E449,Semanas!$A$1:$C$33,2)),VLOOKUP(E449,Semanas!$A$1:$C$33,3),""),"")</f>
        <v/>
      </c>
      <c r="G449" s="7" t="str">
        <f>IF(F449&lt;&gt;"",_xlfn.IFNA(VLOOKUP(A449&amp;"Semana "&amp;VALUE(RIGHT(F449,2)-3),T_Cruzada!$A$2:$F$1453,4,FALSE),""),"")</f>
        <v/>
      </c>
      <c r="H449" t="str">
        <f>IF(F449&lt;&gt;"",_xlfn.IFNA(VLOOKUP(A449&amp;"Semana "&amp;VALUE(RIGHT(F449,2)-2),T_Cruzada!$A$2:$F$1453,4,FALSE),""),"")</f>
        <v/>
      </c>
      <c r="I449" s="7" t="str">
        <f>IF(F449&lt;&gt;"",_xlfn.IFNA(VLOOKUP(A449&amp;"Semana "&amp;VALUE(RIGHT(F449,2)-1),T_Cruzada!$A$2:$F$1453,4,FALSE),""),"")</f>
        <v/>
      </c>
      <c r="J449" s="7" t="str">
        <f>IF(F449&lt;&gt;"",_xlfn.IFNA(VLOOKUP(A449&amp;F449,T_Cruzada!$A$2:$F$1453,4,FALSE),""),"")</f>
        <v/>
      </c>
      <c r="K449" s="7" t="str">
        <f>_xlfn.IFNA(VLOOKUP(A449&amp;F449,T_Cruzada!$A$2:$F$1453,5,FALSE),"")</f>
        <v/>
      </c>
      <c r="L449" s="7" t="str">
        <f>IF(F449&lt;&gt;"",_xlfn.IFNA(VLOOKUP(A449&amp;"Semana "&amp;VALUE(RIGHT(F449,2)+1),T_Cruzada!$A$2:$F$1453,4,FALSE),""),"")</f>
        <v/>
      </c>
      <c r="M449" t="str">
        <f>IF(F449&lt;&gt;"",_xlfn.IFNA(VLOOKUP(A449&amp;"Semana "&amp;VALUE(RIGHT(F449,2)+2),T_Cruzada!$A$2:$F$1453,4,FALSE),""),"")</f>
        <v/>
      </c>
      <c r="N449" t="str">
        <f>IF(F449&lt;&gt;"",_xlfn.IFNA(VLOOKUP(A449&amp;"Semana "&amp;VALUE(RIGHT(F449,2)+3),T_Cruzada!$A$2:$F$1453,4,FALSE),""),"")</f>
        <v/>
      </c>
    </row>
    <row r="450" spans="1:14" x14ac:dyDescent="0.25">
      <c r="A450">
        <v>20490</v>
      </c>
      <c r="B450" t="s">
        <v>96</v>
      </c>
      <c r="C450" t="s">
        <v>191</v>
      </c>
      <c r="D450" t="s">
        <v>116</v>
      </c>
      <c r="E450" s="1"/>
      <c r="F450" s="7" t="str">
        <f>IF(E450&lt;&gt;"",IF(AND(E450&gt;=VLOOKUP(E450,Semanas!$A$1:$C$33,1),E450&lt;=VLOOKUP(E450,Semanas!$A$1:$C$33,2)),VLOOKUP(E450,Semanas!$A$1:$C$33,3),""),"")</f>
        <v/>
      </c>
      <c r="G450" s="7" t="str">
        <f>IF(F450&lt;&gt;"",_xlfn.IFNA(VLOOKUP(A450&amp;"Semana "&amp;VALUE(RIGHT(F450,2)-3),T_Cruzada!$A$2:$F$1453,4,FALSE),""),"")</f>
        <v/>
      </c>
      <c r="H450" t="str">
        <f>IF(F450&lt;&gt;"",_xlfn.IFNA(VLOOKUP(A450&amp;"Semana "&amp;VALUE(RIGHT(F450,2)-2),T_Cruzada!$A$2:$F$1453,4,FALSE),""),"")</f>
        <v/>
      </c>
      <c r="I450" s="7" t="str">
        <f>IF(F450&lt;&gt;"",_xlfn.IFNA(VLOOKUP(A450&amp;"Semana "&amp;VALUE(RIGHT(F450,2)-1),T_Cruzada!$A$2:$F$1453,4,FALSE),""),"")</f>
        <v/>
      </c>
      <c r="J450" s="7" t="str">
        <f>IF(F450&lt;&gt;"",_xlfn.IFNA(VLOOKUP(A450&amp;F450,T_Cruzada!$A$2:$F$1453,4,FALSE),""),"")</f>
        <v/>
      </c>
      <c r="K450" s="7" t="str">
        <f>_xlfn.IFNA(VLOOKUP(A450&amp;F450,T_Cruzada!$A$2:$F$1453,5,FALSE),"")</f>
        <v/>
      </c>
      <c r="L450" s="7" t="str">
        <f>IF(F450&lt;&gt;"",_xlfn.IFNA(VLOOKUP(A450&amp;"Semana "&amp;VALUE(RIGHT(F450,2)+1),T_Cruzada!$A$2:$F$1453,4,FALSE),""),"")</f>
        <v/>
      </c>
      <c r="M450" t="str">
        <f>IF(F450&lt;&gt;"",_xlfn.IFNA(VLOOKUP(A450&amp;"Semana "&amp;VALUE(RIGHT(F450,2)+2),T_Cruzada!$A$2:$F$1453,4,FALSE),""),"")</f>
        <v/>
      </c>
      <c r="N450" t="str">
        <f>IF(F450&lt;&gt;"",_xlfn.IFNA(VLOOKUP(A450&amp;"Semana "&amp;VALUE(RIGHT(F450,2)+3),T_Cruzada!$A$2:$F$1453,4,FALSE),""),"")</f>
        <v/>
      </c>
    </row>
    <row r="451" spans="1:14" x14ac:dyDescent="0.25">
      <c r="A451" s="19">
        <v>20490</v>
      </c>
      <c r="B451" s="19" t="s">
        <v>96</v>
      </c>
      <c r="C451" s="19" t="s">
        <v>122</v>
      </c>
      <c r="D451" s="19" t="s">
        <v>116</v>
      </c>
      <c r="E451" s="20"/>
      <c r="F451" s="7" t="str">
        <f>IF(E451&lt;&gt;"",IF(AND(E451&gt;=VLOOKUP(E451,Semanas!$A$1:$C$33,1),E451&lt;=VLOOKUP(E451,Semanas!$A$1:$C$33,2)),VLOOKUP(E451,Semanas!$A$1:$C$33,3),""),"")</f>
        <v/>
      </c>
      <c r="G451" s="7" t="str">
        <f>IF(F451&lt;&gt;"",_xlfn.IFNA(VLOOKUP(A451&amp;"Semana "&amp;VALUE(RIGHT(F451,2)-3),T_Cruzada!$A$2:$F$1453,4,FALSE),""),"")</f>
        <v/>
      </c>
      <c r="H451" t="str">
        <f>IF(F451&lt;&gt;"",_xlfn.IFNA(VLOOKUP(A451&amp;"Semana "&amp;VALUE(RIGHT(F451,2)-2),T_Cruzada!$A$2:$F$1453,4,FALSE),""),"")</f>
        <v/>
      </c>
      <c r="I451" s="7" t="str">
        <f>IF(F451&lt;&gt;"",_xlfn.IFNA(VLOOKUP(A451&amp;"Semana "&amp;VALUE(RIGHT(F451,2)-1),T_Cruzada!$A$2:$F$1453,4,FALSE),""),"")</f>
        <v/>
      </c>
      <c r="J451" s="7" t="str">
        <f>IF(F451&lt;&gt;"",_xlfn.IFNA(VLOOKUP(A451&amp;F451,T_Cruzada!$A$2:$F$1453,4,FALSE),""),"")</f>
        <v/>
      </c>
      <c r="K451" s="7" t="str">
        <f>_xlfn.IFNA(VLOOKUP(A451&amp;F451,T_Cruzada!$A$2:$F$1453,5,FALSE),"")</f>
        <v/>
      </c>
      <c r="L451" s="7" t="str">
        <f>IF(F451&lt;&gt;"",_xlfn.IFNA(VLOOKUP(A451&amp;"Semana "&amp;VALUE(RIGHT(F451,2)+1),T_Cruzada!$A$2:$F$1453,4,FALSE),""),"")</f>
        <v/>
      </c>
      <c r="M451" t="str">
        <f>IF(F451&lt;&gt;"",_xlfn.IFNA(VLOOKUP(A451&amp;"Semana "&amp;VALUE(RIGHT(F451,2)+2),T_Cruzada!$A$2:$F$1453,4,FALSE),""),"")</f>
        <v/>
      </c>
      <c r="N451" t="str">
        <f>IF(F451&lt;&gt;"",_xlfn.IFNA(VLOOKUP(A451&amp;"Semana "&amp;VALUE(RIGHT(F451,2)+3),T_Cruzada!$A$2:$F$1453,4,FALSE),""),"")</f>
        <v/>
      </c>
    </row>
    <row r="452" spans="1:14" x14ac:dyDescent="0.25">
      <c r="A452">
        <v>20490</v>
      </c>
      <c r="B452" t="s">
        <v>96</v>
      </c>
      <c r="C452" t="s">
        <v>123</v>
      </c>
      <c r="D452" t="s">
        <v>116</v>
      </c>
      <c r="E452" s="1"/>
      <c r="F452" s="7" t="str">
        <f>IF(E452&lt;&gt;"",IF(AND(E452&gt;=VLOOKUP(E452,Semanas!$A$1:$C$33,1),E452&lt;=VLOOKUP(E452,Semanas!$A$1:$C$33,2)),VLOOKUP(E452,Semanas!$A$1:$C$33,3),""),"")</f>
        <v/>
      </c>
      <c r="G452" s="7" t="str">
        <f>IF(F452&lt;&gt;"",_xlfn.IFNA(VLOOKUP(A452&amp;"Semana "&amp;VALUE(RIGHT(F452,2)-3),T_Cruzada!$A$2:$F$1453,4,FALSE),""),"")</f>
        <v/>
      </c>
      <c r="H452" t="str">
        <f>IF(F452&lt;&gt;"",_xlfn.IFNA(VLOOKUP(A452&amp;"Semana "&amp;VALUE(RIGHT(F452,2)-2),T_Cruzada!$A$2:$F$1453,4,FALSE),""),"")</f>
        <v/>
      </c>
      <c r="I452" s="7" t="str">
        <f>IF(F452&lt;&gt;"",_xlfn.IFNA(VLOOKUP(A452&amp;"Semana "&amp;VALUE(RIGHT(F452,2)-1),T_Cruzada!$A$2:$F$1453,4,FALSE),""),"")</f>
        <v/>
      </c>
      <c r="J452" s="7" t="str">
        <f>IF(F452&lt;&gt;"",_xlfn.IFNA(VLOOKUP(A452&amp;F452,T_Cruzada!$A$2:$F$1453,4,FALSE),""),"")</f>
        <v/>
      </c>
      <c r="K452" s="7" t="str">
        <f>_xlfn.IFNA(VLOOKUP(A452&amp;F452,T_Cruzada!$A$2:$F$1453,5,FALSE),"")</f>
        <v/>
      </c>
      <c r="L452" s="7" t="str">
        <f>IF(F452&lt;&gt;"",_xlfn.IFNA(VLOOKUP(A452&amp;"Semana "&amp;VALUE(RIGHT(F452,2)+1),T_Cruzada!$A$2:$F$1453,4,FALSE),""),"")</f>
        <v/>
      </c>
      <c r="M452" t="str">
        <f>IF(F452&lt;&gt;"",_xlfn.IFNA(VLOOKUP(A452&amp;"Semana "&amp;VALUE(RIGHT(F452,2)+2),T_Cruzada!$A$2:$F$1453,4,FALSE),""),"")</f>
        <v/>
      </c>
      <c r="N452" t="str">
        <f>IF(F452&lt;&gt;"",_xlfn.IFNA(VLOOKUP(A452&amp;"Semana "&amp;VALUE(RIGHT(F452,2)+3),T_Cruzada!$A$2:$F$1453,4,FALSE),""),"")</f>
        <v/>
      </c>
    </row>
    <row r="453" spans="1:14" x14ac:dyDescent="0.25">
      <c r="A453">
        <v>20527</v>
      </c>
      <c r="B453" t="s">
        <v>97</v>
      </c>
      <c r="C453" t="s">
        <v>30</v>
      </c>
      <c r="D453" t="s">
        <v>114</v>
      </c>
      <c r="E453" s="1">
        <v>43913</v>
      </c>
      <c r="F453" s="7" t="str">
        <f>IF(E453&lt;&gt;"",IF(AND(E453&gt;=VLOOKUP(E453,Semanas!$A$1:$C$33,1),E453&lt;=VLOOKUP(E453,Semanas!$A$1:$C$33,2)),VLOOKUP(E453,Semanas!$A$1:$C$33,3),""),"")</f>
        <v>Semana 13</v>
      </c>
      <c r="G453" s="7" t="str">
        <f>IF(F453&lt;&gt;"",_xlfn.IFNA(VLOOKUP(A453&amp;"Semana "&amp;VALUE(RIGHT(F453,2)-3),T_Cruzada!$A$2:$F$1453,4,FALSE),""),"")</f>
        <v/>
      </c>
      <c r="H453" t="str">
        <f>IF(F453&lt;&gt;"",_xlfn.IFNA(VLOOKUP(A453&amp;"Semana "&amp;VALUE(RIGHT(F453,2)-2),T_Cruzada!$A$2:$F$1453,4,FALSE),""),"")</f>
        <v/>
      </c>
      <c r="I453" s="7" t="str">
        <f>IF(F453&lt;&gt;"",_xlfn.IFNA(VLOOKUP(A453&amp;"Semana "&amp;VALUE(RIGHT(F453,2)-1),T_Cruzada!$A$2:$F$1453,4,FALSE),""),"")</f>
        <v/>
      </c>
      <c r="J453" s="7" t="str">
        <f>IF(F453&lt;&gt;"",_xlfn.IFNA(VLOOKUP(A453&amp;F453,T_Cruzada!$A$2:$F$1453,4,FALSE),""),"")</f>
        <v/>
      </c>
      <c r="K453" s="7" t="str">
        <f>_xlfn.IFNA(VLOOKUP(A453&amp;F453,T_Cruzada!$A$2:$F$1453,5,FALSE),"")</f>
        <v/>
      </c>
      <c r="L453" s="7" t="str">
        <f>IF(F453&lt;&gt;"",_xlfn.IFNA(VLOOKUP(A453&amp;"Semana "&amp;VALUE(RIGHT(F453,2)+1),T_Cruzada!$A$2:$F$1453,4,FALSE),""),"")</f>
        <v/>
      </c>
      <c r="M453" t="str">
        <f>IF(F453&lt;&gt;"",_xlfn.IFNA(VLOOKUP(A453&amp;"Semana "&amp;VALUE(RIGHT(F453,2)+2),T_Cruzada!$A$2:$F$1453,4,FALSE),""),"")</f>
        <v/>
      </c>
      <c r="N453" t="str">
        <f>IF(F453&lt;&gt;"",_xlfn.IFNA(VLOOKUP(A453&amp;"Semana "&amp;VALUE(RIGHT(F453,2)+3),T_Cruzada!$A$2:$F$1453,4,FALSE),""),"")</f>
        <v/>
      </c>
    </row>
    <row r="454" spans="1:14" x14ac:dyDescent="0.25">
      <c r="A454" s="19">
        <v>20527</v>
      </c>
      <c r="B454" s="19" t="s">
        <v>97</v>
      </c>
      <c r="C454" s="19" t="s">
        <v>31</v>
      </c>
      <c r="D454" s="19" t="s">
        <v>114</v>
      </c>
      <c r="E454" s="20">
        <v>43913</v>
      </c>
      <c r="F454" s="7" t="str">
        <f>IF(E454&lt;&gt;"",IF(AND(E454&gt;=VLOOKUP(E454,Semanas!$A$1:$C$33,1),E454&lt;=VLOOKUP(E454,Semanas!$A$1:$C$33,2)),VLOOKUP(E454,Semanas!$A$1:$C$33,3),""),"")</f>
        <v>Semana 13</v>
      </c>
      <c r="G454" s="7" t="str">
        <f>IF(F454&lt;&gt;"",_xlfn.IFNA(VLOOKUP(A454&amp;"Semana "&amp;VALUE(RIGHT(F454,2)-3),T_Cruzada!$A$2:$F$1453,4,FALSE),""),"")</f>
        <v/>
      </c>
      <c r="H454" t="str">
        <f>IF(F454&lt;&gt;"",_xlfn.IFNA(VLOOKUP(A454&amp;"Semana "&amp;VALUE(RIGHT(F454,2)-2),T_Cruzada!$A$2:$F$1453,4,FALSE),""),"")</f>
        <v/>
      </c>
      <c r="I454" s="7" t="str">
        <f>IF(F454&lt;&gt;"",_xlfn.IFNA(VLOOKUP(A454&amp;"Semana "&amp;VALUE(RIGHT(F454,2)-1),T_Cruzada!$A$2:$F$1453,4,FALSE),""),"")</f>
        <v/>
      </c>
      <c r="J454" s="7" t="str">
        <f>IF(F454&lt;&gt;"",_xlfn.IFNA(VLOOKUP(A454&amp;F454,T_Cruzada!$A$2:$F$1453,4,FALSE),""),"")</f>
        <v/>
      </c>
      <c r="K454" s="7" t="str">
        <f>_xlfn.IFNA(VLOOKUP(A454&amp;F454,T_Cruzada!$A$2:$F$1453,5,FALSE),"")</f>
        <v/>
      </c>
      <c r="L454" s="7" t="str">
        <f>IF(F454&lt;&gt;"",_xlfn.IFNA(VLOOKUP(A454&amp;"Semana "&amp;VALUE(RIGHT(F454,2)+1),T_Cruzada!$A$2:$F$1453,4,FALSE),""),"")</f>
        <v/>
      </c>
      <c r="M454" t="str">
        <f>IF(F454&lt;&gt;"",_xlfn.IFNA(VLOOKUP(A454&amp;"Semana "&amp;VALUE(RIGHT(F454,2)+2),T_Cruzada!$A$2:$F$1453,4,FALSE),""),"")</f>
        <v/>
      </c>
      <c r="N454" t="str">
        <f>IF(F454&lt;&gt;"",_xlfn.IFNA(VLOOKUP(A454&amp;"Semana "&amp;VALUE(RIGHT(F454,2)+3),T_Cruzada!$A$2:$F$1453,4,FALSE),""),"")</f>
        <v/>
      </c>
    </row>
    <row r="455" spans="1:14" x14ac:dyDescent="0.25">
      <c r="A455">
        <v>20527</v>
      </c>
      <c r="B455" t="s">
        <v>97</v>
      </c>
      <c r="C455" t="s">
        <v>115</v>
      </c>
      <c r="D455" t="s">
        <v>114</v>
      </c>
      <c r="E455" s="1">
        <v>43913</v>
      </c>
      <c r="F455" s="7" t="str">
        <f>IF(E455&lt;&gt;"",IF(AND(E455&gt;=VLOOKUP(E455,Semanas!$A$1:$C$33,1),E455&lt;=VLOOKUP(E455,Semanas!$A$1:$C$33,2)),VLOOKUP(E455,Semanas!$A$1:$C$33,3),""),"")</f>
        <v>Semana 13</v>
      </c>
      <c r="G455" s="7" t="str">
        <f>IF(F455&lt;&gt;"",_xlfn.IFNA(VLOOKUP(A455&amp;"Semana "&amp;VALUE(RIGHT(F455,2)-3),T_Cruzada!$A$2:$F$1453,4,FALSE),""),"")</f>
        <v/>
      </c>
      <c r="H455" t="str">
        <f>IF(F455&lt;&gt;"",_xlfn.IFNA(VLOOKUP(A455&amp;"Semana "&amp;VALUE(RIGHT(F455,2)-2),T_Cruzada!$A$2:$F$1453,4,FALSE),""),"")</f>
        <v/>
      </c>
      <c r="I455" s="7" t="str">
        <f>IF(F455&lt;&gt;"",_xlfn.IFNA(VLOOKUP(A455&amp;"Semana "&amp;VALUE(RIGHT(F455,2)-1),T_Cruzada!$A$2:$F$1453,4,FALSE),""),"")</f>
        <v/>
      </c>
      <c r="J455" s="7" t="str">
        <f>IF(F455&lt;&gt;"",_xlfn.IFNA(VLOOKUP(A455&amp;F455,T_Cruzada!$A$2:$F$1453,4,FALSE),""),"")</f>
        <v/>
      </c>
      <c r="K455" s="7" t="str">
        <f>_xlfn.IFNA(VLOOKUP(A455&amp;F455,T_Cruzada!$A$2:$F$1453,5,FALSE),"")</f>
        <v/>
      </c>
      <c r="L455" s="7" t="str">
        <f>IF(F455&lt;&gt;"",_xlfn.IFNA(VLOOKUP(A455&amp;"Semana "&amp;VALUE(RIGHT(F455,2)+1),T_Cruzada!$A$2:$F$1453,4,FALSE),""),"")</f>
        <v/>
      </c>
      <c r="M455" t="str">
        <f>IF(F455&lt;&gt;"",_xlfn.IFNA(VLOOKUP(A455&amp;"Semana "&amp;VALUE(RIGHT(F455,2)+2),T_Cruzada!$A$2:$F$1453,4,FALSE),""),"")</f>
        <v/>
      </c>
      <c r="N455" t="str">
        <f>IF(F455&lt;&gt;"",_xlfn.IFNA(VLOOKUP(A455&amp;"Semana "&amp;VALUE(RIGHT(F455,2)+3),T_Cruzada!$A$2:$F$1453,4,FALSE),""),"")</f>
        <v/>
      </c>
    </row>
    <row r="456" spans="1:14" x14ac:dyDescent="0.25">
      <c r="A456" s="19">
        <v>20527</v>
      </c>
      <c r="B456" s="19" t="s">
        <v>97</v>
      </c>
      <c r="C456" s="19" t="s">
        <v>33</v>
      </c>
      <c r="D456" s="19" t="s">
        <v>114</v>
      </c>
      <c r="E456" s="20">
        <v>43910</v>
      </c>
      <c r="F456" s="7" t="str">
        <f>IF(E456&lt;&gt;"",IF(AND(E456&gt;=VLOOKUP(E456,Semanas!$A$1:$C$33,1),E456&lt;=VLOOKUP(E456,Semanas!$A$1:$C$33,2)),VLOOKUP(E456,Semanas!$A$1:$C$33,3),""),"")</f>
        <v>Semana 12</v>
      </c>
      <c r="G456" s="7" t="str">
        <f>IF(F456&lt;&gt;"",_xlfn.IFNA(VLOOKUP(A456&amp;"Semana "&amp;VALUE(RIGHT(F456,2)-3),T_Cruzada!$A$2:$F$1453,4,FALSE),""),"")</f>
        <v/>
      </c>
      <c r="H456" t="str">
        <f>IF(F456&lt;&gt;"",_xlfn.IFNA(VLOOKUP(A456&amp;"Semana "&amp;VALUE(RIGHT(F456,2)-2),T_Cruzada!$A$2:$F$1453,4,FALSE),""),"")</f>
        <v/>
      </c>
      <c r="I456" s="7" t="str">
        <f>IF(F456&lt;&gt;"",_xlfn.IFNA(VLOOKUP(A456&amp;"Semana "&amp;VALUE(RIGHT(F456,2)-1),T_Cruzada!$A$2:$F$1453,4,FALSE),""),"")</f>
        <v/>
      </c>
      <c r="J456" s="7" t="str">
        <f>IF(F456&lt;&gt;"",_xlfn.IFNA(VLOOKUP(A456&amp;F456,T_Cruzada!$A$2:$F$1453,4,FALSE),""),"")</f>
        <v/>
      </c>
      <c r="K456" s="7" t="str">
        <f>_xlfn.IFNA(VLOOKUP(A456&amp;F456,T_Cruzada!$A$2:$F$1453,5,FALSE),"")</f>
        <v/>
      </c>
      <c r="L456" s="7" t="str">
        <f>IF(F456&lt;&gt;"",_xlfn.IFNA(VLOOKUP(A456&amp;"Semana "&amp;VALUE(RIGHT(F456,2)+1),T_Cruzada!$A$2:$F$1453,4,FALSE),""),"")</f>
        <v/>
      </c>
      <c r="M456" t="str">
        <f>IF(F456&lt;&gt;"",_xlfn.IFNA(VLOOKUP(A456&amp;"Semana "&amp;VALUE(RIGHT(F456,2)+2),T_Cruzada!$A$2:$F$1453,4,FALSE),""),"")</f>
        <v/>
      </c>
      <c r="N456" t="str">
        <f>IF(F456&lt;&gt;"",_xlfn.IFNA(VLOOKUP(A456&amp;"Semana "&amp;VALUE(RIGHT(F456,2)+3),T_Cruzada!$A$2:$F$1453,4,FALSE),""),"")</f>
        <v/>
      </c>
    </row>
    <row r="457" spans="1:14" x14ac:dyDescent="0.25">
      <c r="A457">
        <v>20527</v>
      </c>
      <c r="B457" t="s">
        <v>97</v>
      </c>
      <c r="C457" t="s">
        <v>34</v>
      </c>
      <c r="D457" t="s">
        <v>114</v>
      </c>
      <c r="E457" s="1">
        <v>44049</v>
      </c>
      <c r="F457" s="7" t="str">
        <f>IF(E457&lt;&gt;"",IF(AND(E457&gt;=VLOOKUP(E457,Semanas!$A$1:$C$33,1),E457&lt;=VLOOKUP(E457,Semanas!$A$1:$C$33,2)),VLOOKUP(E457,Semanas!$A$1:$C$33,3),""),"")</f>
        <v>Semana 32</v>
      </c>
      <c r="G457" s="7" t="str">
        <f>IF(F457&lt;&gt;"",_xlfn.IFNA(VLOOKUP(A457&amp;"Semana "&amp;VALUE(RIGHT(F457,2)-3),T_Cruzada!$A$2:$F$1453,4,FALSE),""),"")</f>
        <v/>
      </c>
      <c r="H457" t="str">
        <f>IF(F457&lt;&gt;"",_xlfn.IFNA(VLOOKUP(A457&amp;"Semana "&amp;VALUE(RIGHT(F457,2)-2),T_Cruzada!$A$2:$F$1453,4,FALSE),""),"")</f>
        <v/>
      </c>
      <c r="I457" s="7" t="str">
        <f>IF(F457&lt;&gt;"",_xlfn.IFNA(VLOOKUP(A457&amp;"Semana "&amp;VALUE(RIGHT(F457,2)-1),T_Cruzada!$A$2:$F$1453,4,FALSE),""),"")</f>
        <v/>
      </c>
      <c r="J457" s="7" t="str">
        <f>IF(F457&lt;&gt;"",_xlfn.IFNA(VLOOKUP(A457&amp;F457,T_Cruzada!$A$2:$F$1453,4,FALSE),""),"")</f>
        <v/>
      </c>
      <c r="K457" s="7" t="str">
        <f>_xlfn.IFNA(VLOOKUP(A457&amp;F457,T_Cruzada!$A$2:$F$1453,5,FALSE),"")</f>
        <v/>
      </c>
      <c r="L457" s="7" t="str">
        <f>IF(F457&lt;&gt;"",_xlfn.IFNA(VLOOKUP(A457&amp;"Semana "&amp;VALUE(RIGHT(F457,2)+1),T_Cruzada!$A$2:$F$1453,4,FALSE),""),"")</f>
        <v/>
      </c>
      <c r="M457" t="str">
        <f>IF(F457&lt;&gt;"",_xlfn.IFNA(VLOOKUP(A457&amp;"Semana "&amp;VALUE(RIGHT(F457,2)+2),T_Cruzada!$A$2:$F$1453,4,FALSE),""),"")</f>
        <v/>
      </c>
      <c r="N457" t="str">
        <f>IF(F457&lt;&gt;"",_xlfn.IFNA(VLOOKUP(A457&amp;"Semana "&amp;VALUE(RIGHT(F457,2)+3),T_Cruzada!$A$2:$F$1453,4,FALSE),""),"")</f>
        <v/>
      </c>
    </row>
    <row r="458" spans="1:14" x14ac:dyDescent="0.25">
      <c r="A458" s="19">
        <v>20527</v>
      </c>
      <c r="B458" s="19" t="s">
        <v>97</v>
      </c>
      <c r="C458" s="19" t="s">
        <v>118</v>
      </c>
      <c r="D458" s="19" t="s">
        <v>117</v>
      </c>
      <c r="E458" s="20"/>
      <c r="F458" s="7" t="str">
        <f>IF(E458&lt;&gt;"",IF(AND(E458&gt;=VLOOKUP(E458,Semanas!$A$1:$C$33,1),E458&lt;=VLOOKUP(E458,Semanas!$A$1:$C$33,2)),VLOOKUP(E458,Semanas!$A$1:$C$33,3),""),"")</f>
        <v/>
      </c>
      <c r="G458" s="7" t="str">
        <f>IF(F458&lt;&gt;"",_xlfn.IFNA(VLOOKUP(A458&amp;"Semana "&amp;VALUE(RIGHT(F458,2)-3),T_Cruzada!$A$2:$F$1453,4,FALSE),""),"")</f>
        <v/>
      </c>
      <c r="H458" t="str">
        <f>IF(F458&lt;&gt;"",_xlfn.IFNA(VLOOKUP(A458&amp;"Semana "&amp;VALUE(RIGHT(F458,2)-2),T_Cruzada!$A$2:$F$1453,4,FALSE),""),"")</f>
        <v/>
      </c>
      <c r="I458" s="7" t="str">
        <f>IF(F458&lt;&gt;"",_xlfn.IFNA(VLOOKUP(A458&amp;"Semana "&amp;VALUE(RIGHT(F458,2)-1),T_Cruzada!$A$2:$F$1453,4,FALSE),""),"")</f>
        <v/>
      </c>
      <c r="J458" s="7" t="str">
        <f>IF(F458&lt;&gt;"",_xlfn.IFNA(VLOOKUP(A458&amp;F458,T_Cruzada!$A$2:$F$1453,4,FALSE),""),"")</f>
        <v/>
      </c>
      <c r="K458" s="7" t="str">
        <f>_xlfn.IFNA(VLOOKUP(A458&amp;F458,T_Cruzada!$A$2:$F$1453,5,FALSE),"")</f>
        <v/>
      </c>
      <c r="L458" s="7" t="str">
        <f>IF(F458&lt;&gt;"",_xlfn.IFNA(VLOOKUP(A458&amp;"Semana "&amp;VALUE(RIGHT(F458,2)+1),T_Cruzada!$A$2:$F$1453,4,FALSE),""),"")</f>
        <v/>
      </c>
      <c r="M458" t="str">
        <f>IF(F458&lt;&gt;"",_xlfn.IFNA(VLOOKUP(A458&amp;"Semana "&amp;VALUE(RIGHT(F458,2)+2),T_Cruzada!$A$2:$F$1453,4,FALSE),""),"")</f>
        <v/>
      </c>
      <c r="N458" t="str">
        <f>IF(F458&lt;&gt;"",_xlfn.IFNA(VLOOKUP(A458&amp;"Semana "&amp;VALUE(RIGHT(F458,2)+3),T_Cruzada!$A$2:$F$1453,4,FALSE),""),"")</f>
        <v/>
      </c>
    </row>
    <row r="459" spans="1:14" x14ac:dyDescent="0.25">
      <c r="A459">
        <v>20527</v>
      </c>
      <c r="B459" t="s">
        <v>97</v>
      </c>
      <c r="C459" t="s">
        <v>119</v>
      </c>
      <c r="D459" t="s">
        <v>117</v>
      </c>
      <c r="E459" s="1"/>
      <c r="F459" s="7" t="str">
        <f>IF(E459&lt;&gt;"",IF(AND(E459&gt;=VLOOKUP(E459,Semanas!$A$1:$C$33,1),E459&lt;=VLOOKUP(E459,Semanas!$A$1:$C$33,2)),VLOOKUP(E459,Semanas!$A$1:$C$33,3),""),"")</f>
        <v/>
      </c>
      <c r="G459" s="7" t="str">
        <f>IF(F459&lt;&gt;"",_xlfn.IFNA(VLOOKUP(A459&amp;"Semana "&amp;VALUE(RIGHT(F459,2)-3),T_Cruzada!$A$2:$F$1453,4,FALSE),""),"")</f>
        <v/>
      </c>
      <c r="H459" t="str">
        <f>IF(F459&lt;&gt;"",_xlfn.IFNA(VLOOKUP(A459&amp;"Semana "&amp;VALUE(RIGHT(F459,2)-2),T_Cruzada!$A$2:$F$1453,4,FALSE),""),"")</f>
        <v/>
      </c>
      <c r="I459" s="7" t="str">
        <f>IF(F459&lt;&gt;"",_xlfn.IFNA(VLOOKUP(A459&amp;"Semana "&amp;VALUE(RIGHT(F459,2)-1),T_Cruzada!$A$2:$F$1453,4,FALSE),""),"")</f>
        <v/>
      </c>
      <c r="J459" s="7" t="str">
        <f>IF(F459&lt;&gt;"",_xlfn.IFNA(VLOOKUP(A459&amp;F459,T_Cruzada!$A$2:$F$1453,4,FALSE),""),"")</f>
        <v/>
      </c>
      <c r="K459" s="7" t="str">
        <f>_xlfn.IFNA(VLOOKUP(A459&amp;F459,T_Cruzada!$A$2:$F$1453,5,FALSE),"")</f>
        <v/>
      </c>
      <c r="L459" s="7" t="str">
        <f>IF(F459&lt;&gt;"",_xlfn.IFNA(VLOOKUP(A459&amp;"Semana "&amp;VALUE(RIGHT(F459,2)+1),T_Cruzada!$A$2:$F$1453,4,FALSE),""),"")</f>
        <v/>
      </c>
      <c r="M459" t="str">
        <f>IF(F459&lt;&gt;"",_xlfn.IFNA(VLOOKUP(A459&amp;"Semana "&amp;VALUE(RIGHT(F459,2)+2),T_Cruzada!$A$2:$F$1453,4,FALSE),""),"")</f>
        <v/>
      </c>
      <c r="N459" t="str">
        <f>IF(F459&lt;&gt;"",_xlfn.IFNA(VLOOKUP(A459&amp;"Semana "&amp;VALUE(RIGHT(F459,2)+3),T_Cruzada!$A$2:$F$1453,4,FALSE),""),"")</f>
        <v/>
      </c>
    </row>
    <row r="460" spans="1:14" x14ac:dyDescent="0.25">
      <c r="A460" s="19">
        <v>20527</v>
      </c>
      <c r="B460" s="19" t="s">
        <v>97</v>
      </c>
      <c r="C460" s="19" t="s">
        <v>120</v>
      </c>
      <c r="D460" s="19" t="s">
        <v>117</v>
      </c>
      <c r="E460" s="20"/>
      <c r="F460" s="7" t="str">
        <f>IF(E460&lt;&gt;"",IF(AND(E460&gt;=VLOOKUP(E460,Semanas!$A$1:$C$33,1),E460&lt;=VLOOKUP(E460,Semanas!$A$1:$C$33,2)),VLOOKUP(E460,Semanas!$A$1:$C$33,3),""),"")</f>
        <v/>
      </c>
      <c r="G460" s="7" t="str">
        <f>IF(F460&lt;&gt;"",_xlfn.IFNA(VLOOKUP(A460&amp;"Semana "&amp;VALUE(RIGHT(F460,2)-3),T_Cruzada!$A$2:$F$1453,4,FALSE),""),"")</f>
        <v/>
      </c>
      <c r="H460" t="str">
        <f>IF(F460&lt;&gt;"",_xlfn.IFNA(VLOOKUP(A460&amp;"Semana "&amp;VALUE(RIGHT(F460,2)-2),T_Cruzada!$A$2:$F$1453,4,FALSE),""),"")</f>
        <v/>
      </c>
      <c r="I460" s="7" t="str">
        <f>IF(F460&lt;&gt;"",_xlfn.IFNA(VLOOKUP(A460&amp;"Semana "&amp;VALUE(RIGHT(F460,2)-1),T_Cruzada!$A$2:$F$1453,4,FALSE),""),"")</f>
        <v/>
      </c>
      <c r="J460" s="7" t="str">
        <f>IF(F460&lt;&gt;"",_xlfn.IFNA(VLOOKUP(A460&amp;F460,T_Cruzada!$A$2:$F$1453,4,FALSE),""),"")</f>
        <v/>
      </c>
      <c r="K460" s="7" t="str">
        <f>_xlfn.IFNA(VLOOKUP(A460&amp;F460,T_Cruzada!$A$2:$F$1453,5,FALSE),"")</f>
        <v/>
      </c>
      <c r="L460" s="7" t="str">
        <f>IF(F460&lt;&gt;"",_xlfn.IFNA(VLOOKUP(A460&amp;"Semana "&amp;VALUE(RIGHT(F460,2)+1),T_Cruzada!$A$2:$F$1453,4,FALSE),""),"")</f>
        <v/>
      </c>
      <c r="M460" t="str">
        <f>IF(F460&lt;&gt;"",_xlfn.IFNA(VLOOKUP(A460&amp;"Semana "&amp;VALUE(RIGHT(F460,2)+2),T_Cruzada!$A$2:$F$1453,4,FALSE),""),"")</f>
        <v/>
      </c>
      <c r="N460" t="str">
        <f>IF(F460&lt;&gt;"",_xlfn.IFNA(VLOOKUP(A460&amp;"Semana "&amp;VALUE(RIGHT(F460,2)+3),T_Cruzada!$A$2:$F$1453,4,FALSE),""),"")</f>
        <v/>
      </c>
    </row>
    <row r="461" spans="1:14" x14ac:dyDescent="0.25">
      <c r="A461">
        <v>20527</v>
      </c>
      <c r="B461" t="s">
        <v>97</v>
      </c>
      <c r="C461" t="s">
        <v>191</v>
      </c>
      <c r="D461" t="s">
        <v>117</v>
      </c>
      <c r="E461" s="1"/>
      <c r="F461" s="7" t="str">
        <f>IF(E461&lt;&gt;"",IF(AND(E461&gt;=VLOOKUP(E461,Semanas!$A$1:$C$33,1),E461&lt;=VLOOKUP(E461,Semanas!$A$1:$C$33,2)),VLOOKUP(E461,Semanas!$A$1:$C$33,3),""),"")</f>
        <v/>
      </c>
      <c r="G461" s="7" t="str">
        <f>IF(F461&lt;&gt;"",_xlfn.IFNA(VLOOKUP(A461&amp;"Semana "&amp;VALUE(RIGHT(F461,2)-3),T_Cruzada!$A$2:$F$1453,4,FALSE),""),"")</f>
        <v/>
      </c>
      <c r="H461" t="str">
        <f>IF(F461&lt;&gt;"",_xlfn.IFNA(VLOOKUP(A461&amp;"Semana "&amp;VALUE(RIGHT(F461,2)-2),T_Cruzada!$A$2:$F$1453,4,FALSE),""),"")</f>
        <v/>
      </c>
      <c r="I461" s="7" t="str">
        <f>IF(F461&lt;&gt;"",_xlfn.IFNA(VLOOKUP(A461&amp;"Semana "&amp;VALUE(RIGHT(F461,2)-1),T_Cruzada!$A$2:$F$1453,4,FALSE),""),"")</f>
        <v/>
      </c>
      <c r="J461" s="7" t="str">
        <f>IF(F461&lt;&gt;"",_xlfn.IFNA(VLOOKUP(A461&amp;F461,T_Cruzada!$A$2:$F$1453,4,FALSE),""),"")</f>
        <v/>
      </c>
      <c r="K461" s="7" t="str">
        <f>_xlfn.IFNA(VLOOKUP(A461&amp;F461,T_Cruzada!$A$2:$F$1453,5,FALSE),"")</f>
        <v/>
      </c>
      <c r="L461" s="7" t="str">
        <f>IF(F461&lt;&gt;"",_xlfn.IFNA(VLOOKUP(A461&amp;"Semana "&amp;VALUE(RIGHT(F461,2)+1),T_Cruzada!$A$2:$F$1453,4,FALSE),""),"")</f>
        <v/>
      </c>
      <c r="M461" t="str">
        <f>IF(F461&lt;&gt;"",_xlfn.IFNA(VLOOKUP(A461&amp;"Semana "&amp;VALUE(RIGHT(F461,2)+2),T_Cruzada!$A$2:$F$1453,4,FALSE),""),"")</f>
        <v/>
      </c>
      <c r="N461" t="str">
        <f>IF(F461&lt;&gt;"",_xlfn.IFNA(VLOOKUP(A461&amp;"Semana "&amp;VALUE(RIGHT(F461,2)+3),T_Cruzada!$A$2:$F$1453,4,FALSE),""),"")</f>
        <v/>
      </c>
    </row>
    <row r="462" spans="1:14" x14ac:dyDescent="0.25">
      <c r="A462" s="19">
        <v>20527</v>
      </c>
      <c r="B462" s="19" t="s">
        <v>97</v>
      </c>
      <c r="C462" s="19" t="s">
        <v>122</v>
      </c>
      <c r="D462" s="19" t="s">
        <v>116</v>
      </c>
      <c r="E462" s="20"/>
      <c r="F462" s="7" t="str">
        <f>IF(E462&lt;&gt;"",IF(AND(E462&gt;=VLOOKUP(E462,Semanas!$A$1:$C$33,1),E462&lt;=VLOOKUP(E462,Semanas!$A$1:$C$33,2)),VLOOKUP(E462,Semanas!$A$1:$C$33,3),""),"")</f>
        <v/>
      </c>
      <c r="G462" s="7" t="str">
        <f>IF(F462&lt;&gt;"",_xlfn.IFNA(VLOOKUP(A462&amp;"Semana "&amp;VALUE(RIGHT(F462,2)-3),T_Cruzada!$A$2:$F$1453,4,FALSE),""),"")</f>
        <v/>
      </c>
      <c r="H462" t="str">
        <f>IF(F462&lt;&gt;"",_xlfn.IFNA(VLOOKUP(A462&amp;"Semana "&amp;VALUE(RIGHT(F462,2)-2),T_Cruzada!$A$2:$F$1453,4,FALSE),""),"")</f>
        <v/>
      </c>
      <c r="I462" s="7" t="str">
        <f>IF(F462&lt;&gt;"",_xlfn.IFNA(VLOOKUP(A462&amp;"Semana "&amp;VALUE(RIGHT(F462,2)-1),T_Cruzada!$A$2:$F$1453,4,FALSE),""),"")</f>
        <v/>
      </c>
      <c r="J462" s="7" t="str">
        <f>IF(F462&lt;&gt;"",_xlfn.IFNA(VLOOKUP(A462&amp;F462,T_Cruzada!$A$2:$F$1453,4,FALSE),""),"")</f>
        <v/>
      </c>
      <c r="K462" s="7" t="str">
        <f>_xlfn.IFNA(VLOOKUP(A462&amp;F462,T_Cruzada!$A$2:$F$1453,5,FALSE),"")</f>
        <v/>
      </c>
      <c r="L462" s="7" t="str">
        <f>IF(F462&lt;&gt;"",_xlfn.IFNA(VLOOKUP(A462&amp;"Semana "&amp;VALUE(RIGHT(F462,2)+1),T_Cruzada!$A$2:$F$1453,4,FALSE),""),"")</f>
        <v/>
      </c>
      <c r="M462" t="str">
        <f>IF(F462&lt;&gt;"",_xlfn.IFNA(VLOOKUP(A462&amp;"Semana "&amp;VALUE(RIGHT(F462,2)+2),T_Cruzada!$A$2:$F$1453,4,FALSE),""),"")</f>
        <v/>
      </c>
      <c r="N462" t="str">
        <f>IF(F462&lt;&gt;"",_xlfn.IFNA(VLOOKUP(A462&amp;"Semana "&amp;VALUE(RIGHT(F462,2)+3),T_Cruzada!$A$2:$F$1453,4,FALSE),""),"")</f>
        <v/>
      </c>
    </row>
    <row r="463" spans="1:14" x14ac:dyDescent="0.25">
      <c r="A463">
        <v>20527</v>
      </c>
      <c r="B463" t="s">
        <v>97</v>
      </c>
      <c r="C463" t="s">
        <v>123</v>
      </c>
      <c r="D463" t="s">
        <v>116</v>
      </c>
      <c r="E463" s="1"/>
      <c r="F463" s="7" t="str">
        <f>IF(E463&lt;&gt;"",IF(AND(E463&gt;=VLOOKUP(E463,Semanas!$A$1:$C$33,1),E463&lt;=VLOOKUP(E463,Semanas!$A$1:$C$33,2)),VLOOKUP(E463,Semanas!$A$1:$C$33,3),""),"")</f>
        <v/>
      </c>
      <c r="G463" s="7" t="str">
        <f>IF(F463&lt;&gt;"",_xlfn.IFNA(VLOOKUP(A463&amp;"Semana "&amp;VALUE(RIGHT(F463,2)-3),T_Cruzada!$A$2:$F$1453,4,FALSE),""),"")</f>
        <v/>
      </c>
      <c r="H463" t="str">
        <f>IF(F463&lt;&gt;"",_xlfn.IFNA(VLOOKUP(A463&amp;"Semana "&amp;VALUE(RIGHT(F463,2)-2),T_Cruzada!$A$2:$F$1453,4,FALSE),""),"")</f>
        <v/>
      </c>
      <c r="I463" s="7" t="str">
        <f>IF(F463&lt;&gt;"",_xlfn.IFNA(VLOOKUP(A463&amp;"Semana "&amp;VALUE(RIGHT(F463,2)-1),T_Cruzada!$A$2:$F$1453,4,FALSE),""),"")</f>
        <v/>
      </c>
      <c r="J463" s="7" t="str">
        <f>IF(F463&lt;&gt;"",_xlfn.IFNA(VLOOKUP(A463&amp;F463,T_Cruzada!$A$2:$F$1453,4,FALSE),""),"")</f>
        <v/>
      </c>
      <c r="K463" s="7" t="str">
        <f>_xlfn.IFNA(VLOOKUP(A463&amp;F463,T_Cruzada!$A$2:$F$1453,5,FALSE),"")</f>
        <v/>
      </c>
      <c r="L463" s="7" t="str">
        <f>IF(F463&lt;&gt;"",_xlfn.IFNA(VLOOKUP(A463&amp;"Semana "&amp;VALUE(RIGHT(F463,2)+1),T_Cruzada!$A$2:$F$1453,4,FALSE),""),"")</f>
        <v/>
      </c>
      <c r="M463" t="str">
        <f>IF(F463&lt;&gt;"",_xlfn.IFNA(VLOOKUP(A463&amp;"Semana "&amp;VALUE(RIGHT(F463,2)+2),T_Cruzada!$A$2:$F$1453,4,FALSE),""),"")</f>
        <v/>
      </c>
      <c r="N463" t="str">
        <f>IF(F463&lt;&gt;"",_xlfn.IFNA(VLOOKUP(A463&amp;"Semana "&amp;VALUE(RIGHT(F463,2)+3),T_Cruzada!$A$2:$F$1453,4,FALSE),""),"")</f>
        <v/>
      </c>
    </row>
    <row r="464" spans="1:14" x14ac:dyDescent="0.25">
      <c r="A464">
        <v>20545</v>
      </c>
      <c r="B464" t="s">
        <v>99</v>
      </c>
      <c r="C464" t="s">
        <v>30</v>
      </c>
      <c r="D464" t="s">
        <v>114</v>
      </c>
      <c r="E464" s="1">
        <v>43913</v>
      </c>
      <c r="F464" s="7" t="str">
        <f>IF(E464&lt;&gt;"",IF(AND(E464&gt;=VLOOKUP(E464,Semanas!$A$1:$C$33,1),E464&lt;=VLOOKUP(E464,Semanas!$A$1:$C$33,2)),VLOOKUP(E464,Semanas!$A$1:$C$33,3),""),"")</f>
        <v>Semana 13</v>
      </c>
      <c r="G464" s="7">
        <f>IF(F464&lt;&gt;"",_xlfn.IFNA(VLOOKUP(A464&amp;"Semana "&amp;VALUE(RIGHT(F464,2)-3),T_Cruzada!$A$2:$F$1453,4,FALSE),""),"")</f>
        <v>0</v>
      </c>
      <c r="H464">
        <f>IF(F464&lt;&gt;"",_xlfn.IFNA(VLOOKUP(A464&amp;"Semana "&amp;VALUE(RIGHT(F464,2)-2),T_Cruzada!$A$2:$F$1453,4,FALSE),""),"")</f>
        <v>0</v>
      </c>
      <c r="I464" s="7">
        <f>IF(F464&lt;&gt;"",_xlfn.IFNA(VLOOKUP(A464&amp;"Semana "&amp;VALUE(RIGHT(F464,2)-1),T_Cruzada!$A$2:$F$1453,4,FALSE),""),"")</f>
        <v>0</v>
      </c>
      <c r="J464" s="7">
        <f>IF(F464&lt;&gt;"",_xlfn.IFNA(VLOOKUP(A464&amp;F464,T_Cruzada!$A$2:$F$1453,4,FALSE),""),"")</f>
        <v>0</v>
      </c>
      <c r="K464" s="7">
        <f>_xlfn.IFNA(VLOOKUP(A464&amp;F464,T_Cruzada!$A$2:$F$1453,5,FALSE),"")</f>
        <v>0</v>
      </c>
      <c r="L464" s="7">
        <f>IF(F464&lt;&gt;"",_xlfn.IFNA(VLOOKUP(A464&amp;"Semana "&amp;VALUE(RIGHT(F464,2)+1),T_Cruzada!$A$2:$F$1453,4,FALSE),""),"")</f>
        <v>0</v>
      </c>
      <c r="M464">
        <f>IF(F464&lt;&gt;"",_xlfn.IFNA(VLOOKUP(A464&amp;"Semana "&amp;VALUE(RIGHT(F464,2)+2),T_Cruzada!$A$2:$F$1453,4,FALSE),""),"")</f>
        <v>1</v>
      </c>
      <c r="N464">
        <f>IF(F464&lt;&gt;"",_xlfn.IFNA(VLOOKUP(A464&amp;"Semana "&amp;VALUE(RIGHT(F464,2)+3),T_Cruzada!$A$2:$F$1453,4,FALSE),""),"")</f>
        <v>3</v>
      </c>
    </row>
    <row r="465" spans="1:14" x14ac:dyDescent="0.25">
      <c r="A465" s="19">
        <v>20545</v>
      </c>
      <c r="B465" s="19" t="s">
        <v>99</v>
      </c>
      <c r="C465" s="19" t="s">
        <v>31</v>
      </c>
      <c r="D465" s="19" t="s">
        <v>114</v>
      </c>
      <c r="E465" s="20">
        <v>43913</v>
      </c>
      <c r="F465" s="7" t="str">
        <f>IF(E465&lt;&gt;"",IF(AND(E465&gt;=VLOOKUP(E465,Semanas!$A$1:$C$33,1),E465&lt;=VLOOKUP(E465,Semanas!$A$1:$C$33,2)),VLOOKUP(E465,Semanas!$A$1:$C$33,3),""),"")</f>
        <v>Semana 13</v>
      </c>
      <c r="G465" s="7">
        <f>IF(F465&lt;&gt;"",_xlfn.IFNA(VLOOKUP(A465&amp;"Semana "&amp;VALUE(RIGHT(F465,2)-3),T_Cruzada!$A$2:$F$1453,4,FALSE),""),"")</f>
        <v>0</v>
      </c>
      <c r="H465">
        <f>IF(F465&lt;&gt;"",_xlfn.IFNA(VLOOKUP(A465&amp;"Semana "&amp;VALUE(RIGHT(F465,2)-2),T_Cruzada!$A$2:$F$1453,4,FALSE),""),"")</f>
        <v>0</v>
      </c>
      <c r="I465" s="7">
        <f>IF(F465&lt;&gt;"",_xlfn.IFNA(VLOOKUP(A465&amp;"Semana "&amp;VALUE(RIGHT(F465,2)-1),T_Cruzada!$A$2:$F$1453,4,FALSE),""),"")</f>
        <v>0</v>
      </c>
      <c r="J465" s="7">
        <f>IF(F465&lt;&gt;"",_xlfn.IFNA(VLOOKUP(A465&amp;F465,T_Cruzada!$A$2:$F$1453,4,FALSE),""),"")</f>
        <v>0</v>
      </c>
      <c r="K465" s="7">
        <f>_xlfn.IFNA(VLOOKUP(A465&amp;F465,T_Cruzada!$A$2:$F$1453,5,FALSE),"")</f>
        <v>0</v>
      </c>
      <c r="L465" s="7">
        <f>IF(F465&lt;&gt;"",_xlfn.IFNA(VLOOKUP(A465&amp;"Semana "&amp;VALUE(RIGHT(F465,2)+1),T_Cruzada!$A$2:$F$1453,4,FALSE),""),"")</f>
        <v>0</v>
      </c>
      <c r="M465">
        <f>IF(F465&lt;&gt;"",_xlfn.IFNA(VLOOKUP(A465&amp;"Semana "&amp;VALUE(RIGHT(F465,2)+2),T_Cruzada!$A$2:$F$1453,4,FALSE),""),"")</f>
        <v>1</v>
      </c>
      <c r="N465">
        <f>IF(F465&lt;&gt;"",_xlfn.IFNA(VLOOKUP(A465&amp;"Semana "&amp;VALUE(RIGHT(F465,2)+3),T_Cruzada!$A$2:$F$1453,4,FALSE),""),"")</f>
        <v>3</v>
      </c>
    </row>
    <row r="466" spans="1:14" x14ac:dyDescent="0.25">
      <c r="A466">
        <v>20545</v>
      </c>
      <c r="B466" t="s">
        <v>99</v>
      </c>
      <c r="C466" t="s">
        <v>115</v>
      </c>
      <c r="D466" t="s">
        <v>114</v>
      </c>
      <c r="E466" s="1">
        <v>43913</v>
      </c>
      <c r="F466" s="7" t="str">
        <f>IF(E466&lt;&gt;"",IF(AND(E466&gt;=VLOOKUP(E466,Semanas!$A$1:$C$33,1),E466&lt;=VLOOKUP(E466,Semanas!$A$1:$C$33,2)),VLOOKUP(E466,Semanas!$A$1:$C$33,3),""),"")</f>
        <v>Semana 13</v>
      </c>
      <c r="G466" s="7">
        <f>IF(F466&lt;&gt;"",_xlfn.IFNA(VLOOKUP(A466&amp;"Semana "&amp;VALUE(RIGHT(F466,2)-3),T_Cruzada!$A$2:$F$1453,4,FALSE),""),"")</f>
        <v>0</v>
      </c>
      <c r="H466">
        <f>IF(F466&lt;&gt;"",_xlfn.IFNA(VLOOKUP(A466&amp;"Semana "&amp;VALUE(RIGHT(F466,2)-2),T_Cruzada!$A$2:$F$1453,4,FALSE),""),"")</f>
        <v>0</v>
      </c>
      <c r="I466" s="7">
        <f>IF(F466&lt;&gt;"",_xlfn.IFNA(VLOOKUP(A466&amp;"Semana "&amp;VALUE(RIGHT(F466,2)-1),T_Cruzada!$A$2:$F$1453,4,FALSE),""),"")</f>
        <v>0</v>
      </c>
      <c r="J466" s="7">
        <f>IF(F466&lt;&gt;"",_xlfn.IFNA(VLOOKUP(A466&amp;F466,T_Cruzada!$A$2:$F$1453,4,FALSE),""),"")</f>
        <v>0</v>
      </c>
      <c r="K466" s="7">
        <f>_xlfn.IFNA(VLOOKUP(A466&amp;F466,T_Cruzada!$A$2:$F$1453,5,FALSE),"")</f>
        <v>0</v>
      </c>
      <c r="L466" s="7">
        <f>IF(F466&lt;&gt;"",_xlfn.IFNA(VLOOKUP(A466&amp;"Semana "&amp;VALUE(RIGHT(F466,2)+1),T_Cruzada!$A$2:$F$1453,4,FALSE),""),"")</f>
        <v>0</v>
      </c>
      <c r="M466">
        <f>IF(F466&lt;&gt;"",_xlfn.IFNA(VLOOKUP(A466&amp;"Semana "&amp;VALUE(RIGHT(F466,2)+2),T_Cruzada!$A$2:$F$1453,4,FALSE),""),"")</f>
        <v>1</v>
      </c>
      <c r="N466">
        <f>IF(F466&lt;&gt;"",_xlfn.IFNA(VLOOKUP(A466&amp;"Semana "&amp;VALUE(RIGHT(F466,2)+3),T_Cruzada!$A$2:$F$1453,4,FALSE),""),"")</f>
        <v>3</v>
      </c>
    </row>
    <row r="467" spans="1:14" x14ac:dyDescent="0.25">
      <c r="A467" s="19">
        <v>20545</v>
      </c>
      <c r="B467" s="19" t="s">
        <v>99</v>
      </c>
      <c r="C467" s="19" t="s">
        <v>33</v>
      </c>
      <c r="D467" s="19" t="s">
        <v>114</v>
      </c>
      <c r="E467" s="20">
        <v>43910</v>
      </c>
      <c r="F467" s="7" t="str">
        <f>IF(E467&lt;&gt;"",IF(AND(E467&gt;=VLOOKUP(E467,Semanas!$A$1:$C$33,1),E467&lt;=VLOOKUP(E467,Semanas!$A$1:$C$33,2)),VLOOKUP(E467,Semanas!$A$1:$C$33,3),""),"")</f>
        <v>Semana 12</v>
      </c>
      <c r="G467" s="7">
        <f>IF(F467&lt;&gt;"",_xlfn.IFNA(VLOOKUP(A467&amp;"Semana "&amp;VALUE(RIGHT(F467,2)-3),T_Cruzada!$A$2:$F$1453,4,FALSE),""),"")</f>
        <v>0</v>
      </c>
      <c r="H467">
        <f>IF(F467&lt;&gt;"",_xlfn.IFNA(VLOOKUP(A467&amp;"Semana "&amp;VALUE(RIGHT(F467,2)-2),T_Cruzada!$A$2:$F$1453,4,FALSE),""),"")</f>
        <v>0</v>
      </c>
      <c r="I467" s="7">
        <f>IF(F467&lt;&gt;"",_xlfn.IFNA(VLOOKUP(A467&amp;"Semana "&amp;VALUE(RIGHT(F467,2)-1),T_Cruzada!$A$2:$F$1453,4,FALSE),""),"")</f>
        <v>0</v>
      </c>
      <c r="J467" s="7">
        <f>IF(F467&lt;&gt;"",_xlfn.IFNA(VLOOKUP(A467&amp;F467,T_Cruzada!$A$2:$F$1453,4,FALSE),""),"")</f>
        <v>0</v>
      </c>
      <c r="K467" s="7">
        <f>_xlfn.IFNA(VLOOKUP(A467&amp;F467,T_Cruzada!$A$2:$F$1453,5,FALSE),"")</f>
        <v>0</v>
      </c>
      <c r="L467" s="7">
        <f>IF(F467&lt;&gt;"",_xlfn.IFNA(VLOOKUP(A467&amp;"Semana "&amp;VALUE(RIGHT(F467,2)+1),T_Cruzada!$A$2:$F$1453,4,FALSE),""),"")</f>
        <v>0</v>
      </c>
      <c r="M467">
        <f>IF(F467&lt;&gt;"",_xlfn.IFNA(VLOOKUP(A467&amp;"Semana "&amp;VALUE(RIGHT(F467,2)+2),T_Cruzada!$A$2:$F$1453,4,FALSE),""),"")</f>
        <v>0</v>
      </c>
      <c r="N467">
        <f>IF(F467&lt;&gt;"",_xlfn.IFNA(VLOOKUP(A467&amp;"Semana "&amp;VALUE(RIGHT(F467,2)+3),T_Cruzada!$A$2:$F$1453,4,FALSE),""),"")</f>
        <v>1</v>
      </c>
    </row>
    <row r="468" spans="1:14" x14ac:dyDescent="0.25">
      <c r="A468">
        <v>20545</v>
      </c>
      <c r="B468" t="s">
        <v>99</v>
      </c>
      <c r="C468" t="s">
        <v>34</v>
      </c>
      <c r="D468" t="s">
        <v>114</v>
      </c>
      <c r="E468" s="1">
        <v>44004</v>
      </c>
      <c r="F468" s="7" t="str">
        <f>IF(E468&lt;&gt;"",IF(AND(E468&gt;=VLOOKUP(E468,Semanas!$A$1:$C$33,1),E468&lt;=VLOOKUP(E468,Semanas!$A$1:$C$33,2)),VLOOKUP(E468,Semanas!$A$1:$C$33,3),""),"")</f>
        <v>Semana 26</v>
      </c>
      <c r="G468" s="7">
        <f>IF(F468&lt;&gt;"",_xlfn.IFNA(VLOOKUP(A468&amp;"Semana "&amp;VALUE(RIGHT(F468,2)-3),T_Cruzada!$A$2:$F$1453,4,FALSE),""),"")</f>
        <v>12</v>
      </c>
      <c r="H468">
        <f>IF(F468&lt;&gt;"",_xlfn.IFNA(VLOOKUP(A468&amp;"Semana "&amp;VALUE(RIGHT(F468,2)-2),T_Cruzada!$A$2:$F$1453,4,FALSE),""),"")</f>
        <v>21</v>
      </c>
      <c r="I468" s="7">
        <f>IF(F468&lt;&gt;"",_xlfn.IFNA(VLOOKUP(A468&amp;"Semana "&amp;VALUE(RIGHT(F468,2)-1),T_Cruzada!$A$2:$F$1453,4,FALSE),""),"")</f>
        <v>29</v>
      </c>
      <c r="J468" s="7">
        <f>IF(F468&lt;&gt;"",_xlfn.IFNA(VLOOKUP(A468&amp;F468,T_Cruzada!$A$2:$F$1453,4,FALSE),""),"")</f>
        <v>33</v>
      </c>
      <c r="K468" s="7">
        <f>_xlfn.IFNA(VLOOKUP(A468&amp;F468,T_Cruzada!$A$2:$F$1453,5,FALSE),"")</f>
        <v>4</v>
      </c>
      <c r="L468" s="7">
        <f>IF(F468&lt;&gt;"",_xlfn.IFNA(VLOOKUP(A468&amp;"Semana "&amp;VALUE(RIGHT(F468,2)+1),T_Cruzada!$A$2:$F$1453,4,FALSE),""),"")</f>
        <v>36</v>
      </c>
      <c r="M468">
        <f>IF(F468&lt;&gt;"",_xlfn.IFNA(VLOOKUP(A468&amp;"Semana "&amp;VALUE(RIGHT(F468,2)+2),T_Cruzada!$A$2:$F$1453,4,FALSE),""),"")</f>
        <v>40</v>
      </c>
      <c r="N468">
        <f>IF(F468&lt;&gt;"",_xlfn.IFNA(VLOOKUP(A468&amp;"Semana "&amp;VALUE(RIGHT(F468,2)+3),T_Cruzada!$A$2:$F$1453,4,FALSE),""),"")</f>
        <v>41</v>
      </c>
    </row>
    <row r="469" spans="1:14" x14ac:dyDescent="0.25">
      <c r="A469" s="19">
        <v>20545</v>
      </c>
      <c r="B469" s="19" t="s">
        <v>99</v>
      </c>
      <c r="C469" s="19" t="s">
        <v>118</v>
      </c>
      <c r="D469" s="19" t="s">
        <v>114</v>
      </c>
      <c r="E469" s="20">
        <v>43922</v>
      </c>
      <c r="F469" s="7" t="str">
        <f>IF(E469&lt;&gt;"",IF(AND(E469&gt;=VLOOKUP(E469,Semanas!$A$1:$C$33,1),E469&lt;=VLOOKUP(E469,Semanas!$A$1:$C$33,2)),VLOOKUP(E469,Semanas!$A$1:$C$33,3),""),"")</f>
        <v>Semana 14</v>
      </c>
      <c r="G469" s="7">
        <f>IF(F469&lt;&gt;"",_xlfn.IFNA(VLOOKUP(A469&amp;"Semana "&amp;VALUE(RIGHT(F469,2)-3),T_Cruzada!$A$2:$F$1453,4,FALSE),""),"")</f>
        <v>0</v>
      </c>
      <c r="H469">
        <f>IF(F469&lt;&gt;"",_xlfn.IFNA(VLOOKUP(A469&amp;"Semana "&amp;VALUE(RIGHT(F469,2)-2),T_Cruzada!$A$2:$F$1453,4,FALSE),""),"")</f>
        <v>0</v>
      </c>
      <c r="I469" s="7">
        <f>IF(F469&lt;&gt;"",_xlfn.IFNA(VLOOKUP(A469&amp;"Semana "&amp;VALUE(RIGHT(F469,2)-1),T_Cruzada!$A$2:$F$1453,4,FALSE),""),"")</f>
        <v>0</v>
      </c>
      <c r="J469" s="7">
        <f>IF(F469&lt;&gt;"",_xlfn.IFNA(VLOOKUP(A469&amp;F469,T_Cruzada!$A$2:$F$1453,4,FALSE),""),"")</f>
        <v>0</v>
      </c>
      <c r="K469" s="7">
        <f>_xlfn.IFNA(VLOOKUP(A469&amp;F469,T_Cruzada!$A$2:$F$1453,5,FALSE),"")</f>
        <v>0</v>
      </c>
      <c r="L469" s="7">
        <f>IF(F469&lt;&gt;"",_xlfn.IFNA(VLOOKUP(A469&amp;"Semana "&amp;VALUE(RIGHT(F469,2)+1),T_Cruzada!$A$2:$F$1453,4,FALSE),""),"")</f>
        <v>1</v>
      </c>
      <c r="M469">
        <f>IF(F469&lt;&gt;"",_xlfn.IFNA(VLOOKUP(A469&amp;"Semana "&amp;VALUE(RIGHT(F469,2)+2),T_Cruzada!$A$2:$F$1453,4,FALSE),""),"")</f>
        <v>3</v>
      </c>
      <c r="N469">
        <f>IF(F469&lt;&gt;"",_xlfn.IFNA(VLOOKUP(A469&amp;"Semana "&amp;VALUE(RIGHT(F469,2)+3),T_Cruzada!$A$2:$F$1453,4,FALSE),""),"")</f>
        <v>4</v>
      </c>
    </row>
    <row r="470" spans="1:14" x14ac:dyDescent="0.25">
      <c r="A470">
        <v>20545</v>
      </c>
      <c r="B470" t="s">
        <v>99</v>
      </c>
      <c r="C470" t="s">
        <v>119</v>
      </c>
      <c r="D470" t="s">
        <v>114</v>
      </c>
      <c r="E470" s="1">
        <v>43939</v>
      </c>
      <c r="F470" s="7" t="str">
        <f>IF(E470&lt;&gt;"",IF(AND(E470&gt;=VLOOKUP(E470,Semanas!$A$1:$C$33,1),E470&lt;=VLOOKUP(E470,Semanas!$A$1:$C$33,2)),VLOOKUP(E470,Semanas!$A$1:$C$33,3),""),"")</f>
        <v>Semana 16</v>
      </c>
      <c r="G470" s="7">
        <f>IF(F470&lt;&gt;"",_xlfn.IFNA(VLOOKUP(A470&amp;"Semana "&amp;VALUE(RIGHT(F470,2)-3),T_Cruzada!$A$2:$F$1453,4,FALSE),""),"")</f>
        <v>0</v>
      </c>
      <c r="H470">
        <f>IF(F470&lt;&gt;"",_xlfn.IFNA(VLOOKUP(A470&amp;"Semana "&amp;VALUE(RIGHT(F470,2)-2),T_Cruzada!$A$2:$F$1453,4,FALSE),""),"")</f>
        <v>0</v>
      </c>
      <c r="I470" s="7">
        <f>IF(F470&lt;&gt;"",_xlfn.IFNA(VLOOKUP(A470&amp;"Semana "&amp;VALUE(RIGHT(F470,2)-1),T_Cruzada!$A$2:$F$1453,4,FALSE),""),"")</f>
        <v>1</v>
      </c>
      <c r="J470" s="7">
        <f>IF(F470&lt;&gt;"",_xlfn.IFNA(VLOOKUP(A470&amp;F470,T_Cruzada!$A$2:$F$1453,4,FALSE),""),"")</f>
        <v>3</v>
      </c>
      <c r="K470" s="7">
        <f>_xlfn.IFNA(VLOOKUP(A470&amp;F470,T_Cruzada!$A$2:$F$1453,5,FALSE),"")</f>
        <v>2</v>
      </c>
      <c r="L470" s="7">
        <f>IF(F470&lt;&gt;"",_xlfn.IFNA(VLOOKUP(A470&amp;"Semana "&amp;VALUE(RIGHT(F470,2)+1),T_Cruzada!$A$2:$F$1453,4,FALSE),""),"")</f>
        <v>4</v>
      </c>
      <c r="M470">
        <f>IF(F470&lt;&gt;"",_xlfn.IFNA(VLOOKUP(A470&amp;"Semana "&amp;VALUE(RIGHT(F470,2)+2),T_Cruzada!$A$2:$F$1453,4,FALSE),""),"")</f>
        <v>4</v>
      </c>
      <c r="N470">
        <f>IF(F470&lt;&gt;"",_xlfn.IFNA(VLOOKUP(A470&amp;"Semana "&amp;VALUE(RIGHT(F470,2)+3),T_Cruzada!$A$2:$F$1453,4,FALSE),""),"")</f>
        <v>4</v>
      </c>
    </row>
    <row r="471" spans="1:14" x14ac:dyDescent="0.25">
      <c r="A471" s="19">
        <v>20545</v>
      </c>
      <c r="B471" s="19" t="s">
        <v>99</v>
      </c>
      <c r="C471" s="19" t="s">
        <v>120</v>
      </c>
      <c r="D471" s="19" t="s">
        <v>114</v>
      </c>
      <c r="E471" s="20">
        <v>43916</v>
      </c>
      <c r="F471" s="7" t="str">
        <f>IF(E471&lt;&gt;"",IF(AND(E471&gt;=VLOOKUP(E471,Semanas!$A$1:$C$33,1),E471&lt;=VLOOKUP(E471,Semanas!$A$1:$C$33,2)),VLOOKUP(E471,Semanas!$A$1:$C$33,3),""),"")</f>
        <v>Semana 13</v>
      </c>
      <c r="G471" s="7">
        <f>IF(F471&lt;&gt;"",_xlfn.IFNA(VLOOKUP(A471&amp;"Semana "&amp;VALUE(RIGHT(F471,2)-3),T_Cruzada!$A$2:$F$1453,4,FALSE),""),"")</f>
        <v>0</v>
      </c>
      <c r="H471">
        <f>IF(F471&lt;&gt;"",_xlfn.IFNA(VLOOKUP(A471&amp;"Semana "&amp;VALUE(RIGHT(F471,2)-2),T_Cruzada!$A$2:$F$1453,4,FALSE),""),"")</f>
        <v>0</v>
      </c>
      <c r="I471" s="7">
        <f>IF(F471&lt;&gt;"",_xlfn.IFNA(VLOOKUP(A471&amp;"Semana "&amp;VALUE(RIGHT(F471,2)-1),T_Cruzada!$A$2:$F$1453,4,FALSE),""),"")</f>
        <v>0</v>
      </c>
      <c r="J471" s="7">
        <f>IF(F471&lt;&gt;"",_xlfn.IFNA(VLOOKUP(A471&amp;F471,T_Cruzada!$A$2:$F$1453,4,FALSE),""),"")</f>
        <v>0</v>
      </c>
      <c r="K471" s="7">
        <f>_xlfn.IFNA(VLOOKUP(A471&amp;F471,T_Cruzada!$A$2:$F$1453,5,FALSE),"")</f>
        <v>0</v>
      </c>
      <c r="L471" s="7">
        <f>IF(F471&lt;&gt;"",_xlfn.IFNA(VLOOKUP(A471&amp;"Semana "&amp;VALUE(RIGHT(F471,2)+1),T_Cruzada!$A$2:$F$1453,4,FALSE),""),"")</f>
        <v>0</v>
      </c>
      <c r="M471">
        <f>IF(F471&lt;&gt;"",_xlfn.IFNA(VLOOKUP(A471&amp;"Semana "&amp;VALUE(RIGHT(F471,2)+2),T_Cruzada!$A$2:$F$1453,4,FALSE),""),"")</f>
        <v>1</v>
      </c>
      <c r="N471">
        <f>IF(F471&lt;&gt;"",_xlfn.IFNA(VLOOKUP(A471&amp;"Semana "&amp;VALUE(RIGHT(F471,2)+3),T_Cruzada!$A$2:$F$1453,4,FALSE),""),"")</f>
        <v>3</v>
      </c>
    </row>
    <row r="472" spans="1:14" x14ac:dyDescent="0.25">
      <c r="A472">
        <v>20545</v>
      </c>
      <c r="B472" t="s">
        <v>99</v>
      </c>
      <c r="C472" t="s">
        <v>191</v>
      </c>
      <c r="D472" t="s">
        <v>114</v>
      </c>
      <c r="E472" s="1">
        <v>43913</v>
      </c>
      <c r="F472" s="7" t="str">
        <f>IF(E472&lt;&gt;"",IF(AND(E472&gt;=VLOOKUP(E472,Semanas!$A$1:$C$33,1),E472&lt;=VLOOKUP(E472,Semanas!$A$1:$C$33,2)),VLOOKUP(E472,Semanas!$A$1:$C$33,3),""),"")</f>
        <v>Semana 13</v>
      </c>
      <c r="G472" s="7">
        <f>IF(F472&lt;&gt;"",_xlfn.IFNA(VLOOKUP(A472&amp;"Semana "&amp;VALUE(RIGHT(F472,2)-3),T_Cruzada!$A$2:$F$1453,4,FALSE),""),"")</f>
        <v>0</v>
      </c>
      <c r="H472">
        <f>IF(F472&lt;&gt;"",_xlfn.IFNA(VLOOKUP(A472&amp;"Semana "&amp;VALUE(RIGHT(F472,2)-2),T_Cruzada!$A$2:$F$1453,4,FALSE),""),"")</f>
        <v>0</v>
      </c>
      <c r="I472" s="7">
        <f>IF(F472&lt;&gt;"",_xlfn.IFNA(VLOOKUP(A472&amp;"Semana "&amp;VALUE(RIGHT(F472,2)-1),T_Cruzada!$A$2:$F$1453,4,FALSE),""),"")</f>
        <v>0</v>
      </c>
      <c r="J472" s="7">
        <f>IF(F472&lt;&gt;"",_xlfn.IFNA(VLOOKUP(A472&amp;F472,T_Cruzada!$A$2:$F$1453,4,FALSE),""),"")</f>
        <v>0</v>
      </c>
      <c r="K472" s="7">
        <f>_xlfn.IFNA(VLOOKUP(A472&amp;F472,T_Cruzada!$A$2:$F$1453,5,FALSE),"")</f>
        <v>0</v>
      </c>
      <c r="L472" s="7">
        <f>IF(F472&lt;&gt;"",_xlfn.IFNA(VLOOKUP(A472&amp;"Semana "&amp;VALUE(RIGHT(F472,2)+1),T_Cruzada!$A$2:$F$1453,4,FALSE),""),"")</f>
        <v>0</v>
      </c>
      <c r="M472">
        <f>IF(F472&lt;&gt;"",_xlfn.IFNA(VLOOKUP(A472&amp;"Semana "&amp;VALUE(RIGHT(F472,2)+2),T_Cruzada!$A$2:$F$1453,4,FALSE),""),"")</f>
        <v>1</v>
      </c>
      <c r="N472">
        <f>IF(F472&lt;&gt;"",_xlfn.IFNA(VLOOKUP(A472&amp;"Semana "&amp;VALUE(RIGHT(F472,2)+3),T_Cruzada!$A$2:$F$1453,4,FALSE),""),"")</f>
        <v>3</v>
      </c>
    </row>
    <row r="473" spans="1:14" x14ac:dyDescent="0.25">
      <c r="A473" s="19">
        <v>20545</v>
      </c>
      <c r="B473" s="19" t="s">
        <v>99</v>
      </c>
      <c r="C473" s="19" t="s">
        <v>122</v>
      </c>
      <c r="D473" s="19" t="s">
        <v>116</v>
      </c>
      <c r="E473" s="20"/>
      <c r="F473" s="7" t="str">
        <f>IF(E473&lt;&gt;"",IF(AND(E473&gt;=VLOOKUP(E473,Semanas!$A$1:$C$33,1),E473&lt;=VLOOKUP(E473,Semanas!$A$1:$C$33,2)),VLOOKUP(E473,Semanas!$A$1:$C$33,3),""),"")</f>
        <v/>
      </c>
      <c r="G473" s="7" t="str">
        <f>IF(F473&lt;&gt;"",_xlfn.IFNA(VLOOKUP(A473&amp;"Semana "&amp;VALUE(RIGHT(F473,2)-3),T_Cruzada!$A$2:$F$1453,4,FALSE),""),"")</f>
        <v/>
      </c>
      <c r="H473" t="str">
        <f>IF(F473&lt;&gt;"",_xlfn.IFNA(VLOOKUP(A473&amp;"Semana "&amp;VALUE(RIGHT(F473,2)-2),T_Cruzada!$A$2:$F$1453,4,FALSE),""),"")</f>
        <v/>
      </c>
      <c r="I473" s="7" t="str">
        <f>IF(F473&lt;&gt;"",_xlfn.IFNA(VLOOKUP(A473&amp;"Semana "&amp;VALUE(RIGHT(F473,2)-1),T_Cruzada!$A$2:$F$1453,4,FALSE),""),"")</f>
        <v/>
      </c>
      <c r="J473" s="7" t="str">
        <f>IF(F473&lt;&gt;"",_xlfn.IFNA(VLOOKUP(A473&amp;F473,T_Cruzada!$A$2:$F$1453,4,FALSE),""),"")</f>
        <v/>
      </c>
      <c r="K473" s="7" t="str">
        <f>_xlfn.IFNA(VLOOKUP(A473&amp;F473,T_Cruzada!$A$2:$F$1453,5,FALSE),"")</f>
        <v/>
      </c>
      <c r="L473" s="7" t="str">
        <f>IF(F473&lt;&gt;"",_xlfn.IFNA(VLOOKUP(A473&amp;"Semana "&amp;VALUE(RIGHT(F473,2)+1),T_Cruzada!$A$2:$F$1453,4,FALSE),""),"")</f>
        <v/>
      </c>
      <c r="M473" t="str">
        <f>IF(F473&lt;&gt;"",_xlfn.IFNA(VLOOKUP(A473&amp;"Semana "&amp;VALUE(RIGHT(F473,2)+2),T_Cruzada!$A$2:$F$1453,4,FALSE),""),"")</f>
        <v/>
      </c>
      <c r="N473" t="str">
        <f>IF(F473&lt;&gt;"",_xlfn.IFNA(VLOOKUP(A473&amp;"Semana "&amp;VALUE(RIGHT(F473,2)+3),T_Cruzada!$A$2:$F$1453,4,FALSE),""),"")</f>
        <v/>
      </c>
    </row>
    <row r="474" spans="1:14" x14ac:dyDescent="0.25">
      <c r="A474">
        <v>20545</v>
      </c>
      <c r="B474" t="s">
        <v>99</v>
      </c>
      <c r="C474" t="s">
        <v>123</v>
      </c>
      <c r="D474" t="s">
        <v>116</v>
      </c>
      <c r="E474" s="1"/>
      <c r="F474" s="7" t="str">
        <f>IF(E474&lt;&gt;"",IF(AND(E474&gt;=VLOOKUP(E474,Semanas!$A$1:$C$33,1),E474&lt;=VLOOKUP(E474,Semanas!$A$1:$C$33,2)),VLOOKUP(E474,Semanas!$A$1:$C$33,3),""),"")</f>
        <v/>
      </c>
      <c r="G474" s="7" t="str">
        <f>IF(F474&lt;&gt;"",_xlfn.IFNA(VLOOKUP(A474&amp;"Semana "&amp;VALUE(RIGHT(F474,2)-3),T_Cruzada!$A$2:$F$1453,4,FALSE),""),"")</f>
        <v/>
      </c>
      <c r="H474" t="str">
        <f>IF(F474&lt;&gt;"",_xlfn.IFNA(VLOOKUP(A474&amp;"Semana "&amp;VALUE(RIGHT(F474,2)-2),T_Cruzada!$A$2:$F$1453,4,FALSE),""),"")</f>
        <v/>
      </c>
      <c r="I474" s="7" t="str">
        <f>IF(F474&lt;&gt;"",_xlfn.IFNA(VLOOKUP(A474&amp;"Semana "&amp;VALUE(RIGHT(F474,2)-1),T_Cruzada!$A$2:$F$1453,4,FALSE),""),"")</f>
        <v/>
      </c>
      <c r="J474" s="7" t="str">
        <f>IF(F474&lt;&gt;"",_xlfn.IFNA(VLOOKUP(A474&amp;F474,T_Cruzada!$A$2:$F$1453,4,FALSE),""),"")</f>
        <v/>
      </c>
      <c r="K474" s="7" t="str">
        <f>_xlfn.IFNA(VLOOKUP(A474&amp;F474,T_Cruzada!$A$2:$F$1453,5,FALSE),"")</f>
        <v/>
      </c>
      <c r="L474" s="7" t="str">
        <f>IF(F474&lt;&gt;"",_xlfn.IFNA(VLOOKUP(A474&amp;"Semana "&amp;VALUE(RIGHT(F474,2)+1),T_Cruzada!$A$2:$F$1453,4,FALSE),""),"")</f>
        <v/>
      </c>
      <c r="M474" t="str">
        <f>IF(F474&lt;&gt;"",_xlfn.IFNA(VLOOKUP(A474&amp;"Semana "&amp;VALUE(RIGHT(F474,2)+2),T_Cruzada!$A$2:$F$1453,4,FALSE),""),"")</f>
        <v/>
      </c>
      <c r="N474" t="str">
        <f>IF(F474&lt;&gt;"",_xlfn.IFNA(VLOOKUP(A474&amp;"Semana "&amp;VALUE(RIGHT(F474,2)+3),T_Cruzada!$A$2:$F$1453,4,FALSE),""),"")</f>
        <v/>
      </c>
    </row>
    <row r="475" spans="1:14" x14ac:dyDescent="0.25">
      <c r="A475">
        <v>20558</v>
      </c>
      <c r="B475" t="s">
        <v>102</v>
      </c>
      <c r="C475" t="s">
        <v>30</v>
      </c>
      <c r="D475" t="s">
        <v>114</v>
      </c>
      <c r="E475" s="1">
        <v>43913</v>
      </c>
      <c r="F475" s="7" t="str">
        <f>IF(E475&lt;&gt;"",IF(AND(E475&gt;=VLOOKUP(E475,Semanas!$A$1:$C$33,1),E475&lt;=VLOOKUP(E475,Semanas!$A$1:$C$33,2)),VLOOKUP(E475,Semanas!$A$1:$C$33,3),""),"")</f>
        <v>Semana 13</v>
      </c>
      <c r="G475" s="7">
        <f>IF(F475&lt;&gt;"",_xlfn.IFNA(VLOOKUP(A475&amp;"Semana "&amp;VALUE(RIGHT(F475,2)-3),T_Cruzada!$A$2:$F$1453,4,FALSE),""),"")</f>
        <v>0</v>
      </c>
      <c r="H475">
        <f>IF(F475&lt;&gt;"",_xlfn.IFNA(VLOOKUP(A475&amp;"Semana "&amp;VALUE(RIGHT(F475,2)-2),T_Cruzada!$A$2:$F$1453,4,FALSE),""),"")</f>
        <v>0</v>
      </c>
      <c r="I475" s="7">
        <f>IF(F475&lt;&gt;"",_xlfn.IFNA(VLOOKUP(A475&amp;"Semana "&amp;VALUE(RIGHT(F475,2)-1),T_Cruzada!$A$2:$F$1453,4,FALSE),""),"")</f>
        <v>0</v>
      </c>
      <c r="J475" s="7">
        <f>IF(F475&lt;&gt;"",_xlfn.IFNA(VLOOKUP(A475&amp;F475,T_Cruzada!$A$2:$F$1453,4,FALSE),""),"")</f>
        <v>0</v>
      </c>
      <c r="K475" s="7">
        <f>_xlfn.IFNA(VLOOKUP(A475&amp;F475,T_Cruzada!$A$2:$F$1453,5,FALSE),"")</f>
        <v>0</v>
      </c>
      <c r="L475" s="7">
        <f>IF(F475&lt;&gt;"",_xlfn.IFNA(VLOOKUP(A475&amp;"Semana "&amp;VALUE(RIGHT(F475,2)+1),T_Cruzada!$A$2:$F$1453,4,FALSE),""),"")</f>
        <v>0</v>
      </c>
      <c r="M475">
        <f>IF(F475&lt;&gt;"",_xlfn.IFNA(VLOOKUP(A475&amp;"Semana "&amp;VALUE(RIGHT(F475,2)+2),T_Cruzada!$A$2:$F$1453,4,FALSE),""),"")</f>
        <v>0</v>
      </c>
      <c r="N475">
        <f>IF(F475&lt;&gt;"",_xlfn.IFNA(VLOOKUP(A475&amp;"Semana "&amp;VALUE(RIGHT(F475,2)+3),T_Cruzada!$A$2:$F$1453,4,FALSE),""),"")</f>
        <v>0</v>
      </c>
    </row>
    <row r="476" spans="1:14" x14ac:dyDescent="0.25">
      <c r="A476" s="19">
        <v>20558</v>
      </c>
      <c r="B476" s="19" t="s">
        <v>102</v>
      </c>
      <c r="C476" s="19" t="s">
        <v>31</v>
      </c>
      <c r="D476" s="19" t="s">
        <v>114</v>
      </c>
      <c r="E476" s="20">
        <v>43913</v>
      </c>
      <c r="F476" s="7" t="str">
        <f>IF(E476&lt;&gt;"",IF(AND(E476&gt;=VLOOKUP(E476,Semanas!$A$1:$C$33,1),E476&lt;=VLOOKUP(E476,Semanas!$A$1:$C$33,2)),VLOOKUP(E476,Semanas!$A$1:$C$33,3),""),"")</f>
        <v>Semana 13</v>
      </c>
      <c r="G476" s="7">
        <f>IF(F476&lt;&gt;"",_xlfn.IFNA(VLOOKUP(A476&amp;"Semana "&amp;VALUE(RIGHT(F476,2)-3),T_Cruzada!$A$2:$F$1453,4,FALSE),""),"")</f>
        <v>0</v>
      </c>
      <c r="H476">
        <f>IF(F476&lt;&gt;"",_xlfn.IFNA(VLOOKUP(A476&amp;"Semana "&amp;VALUE(RIGHT(F476,2)-2),T_Cruzada!$A$2:$F$1453,4,FALSE),""),"")</f>
        <v>0</v>
      </c>
      <c r="I476" s="7">
        <f>IF(F476&lt;&gt;"",_xlfn.IFNA(VLOOKUP(A476&amp;"Semana "&amp;VALUE(RIGHT(F476,2)-1),T_Cruzada!$A$2:$F$1453,4,FALSE),""),"")</f>
        <v>0</v>
      </c>
      <c r="J476" s="7">
        <f>IF(F476&lt;&gt;"",_xlfn.IFNA(VLOOKUP(A476&amp;F476,T_Cruzada!$A$2:$F$1453,4,FALSE),""),"")</f>
        <v>0</v>
      </c>
      <c r="K476" s="7">
        <f>_xlfn.IFNA(VLOOKUP(A476&amp;F476,T_Cruzada!$A$2:$F$1453,5,FALSE),"")</f>
        <v>0</v>
      </c>
      <c r="L476" s="7">
        <f>IF(F476&lt;&gt;"",_xlfn.IFNA(VLOOKUP(A476&amp;"Semana "&amp;VALUE(RIGHT(F476,2)+1),T_Cruzada!$A$2:$F$1453,4,FALSE),""),"")</f>
        <v>0</v>
      </c>
      <c r="M476">
        <f>IF(F476&lt;&gt;"",_xlfn.IFNA(VLOOKUP(A476&amp;"Semana "&amp;VALUE(RIGHT(F476,2)+2),T_Cruzada!$A$2:$F$1453,4,FALSE),""),"")</f>
        <v>0</v>
      </c>
      <c r="N476">
        <f>IF(F476&lt;&gt;"",_xlfn.IFNA(VLOOKUP(A476&amp;"Semana "&amp;VALUE(RIGHT(F476,2)+3),T_Cruzada!$A$2:$F$1453,4,FALSE),""),"")</f>
        <v>0</v>
      </c>
    </row>
    <row r="477" spans="1:14" x14ac:dyDescent="0.25">
      <c r="A477">
        <v>20558</v>
      </c>
      <c r="B477" t="s">
        <v>102</v>
      </c>
      <c r="C477" t="s">
        <v>115</v>
      </c>
      <c r="D477" t="s">
        <v>114</v>
      </c>
      <c r="E477" s="1">
        <v>43913</v>
      </c>
      <c r="F477" s="7" t="str">
        <f>IF(E477&lt;&gt;"",IF(AND(E477&gt;=VLOOKUP(E477,Semanas!$A$1:$C$33,1),E477&lt;=VLOOKUP(E477,Semanas!$A$1:$C$33,2)),VLOOKUP(E477,Semanas!$A$1:$C$33,3),""),"")</f>
        <v>Semana 13</v>
      </c>
      <c r="G477" s="7">
        <f>IF(F477&lt;&gt;"",_xlfn.IFNA(VLOOKUP(A477&amp;"Semana "&amp;VALUE(RIGHT(F477,2)-3),T_Cruzada!$A$2:$F$1453,4,FALSE),""),"")</f>
        <v>0</v>
      </c>
      <c r="H477">
        <f>IF(F477&lt;&gt;"",_xlfn.IFNA(VLOOKUP(A477&amp;"Semana "&amp;VALUE(RIGHT(F477,2)-2),T_Cruzada!$A$2:$F$1453,4,FALSE),""),"")</f>
        <v>0</v>
      </c>
      <c r="I477" s="7">
        <f>IF(F477&lt;&gt;"",_xlfn.IFNA(VLOOKUP(A477&amp;"Semana "&amp;VALUE(RIGHT(F477,2)-1),T_Cruzada!$A$2:$F$1453,4,FALSE),""),"")</f>
        <v>0</v>
      </c>
      <c r="J477" s="7">
        <f>IF(F477&lt;&gt;"",_xlfn.IFNA(VLOOKUP(A477&amp;F477,T_Cruzada!$A$2:$F$1453,4,FALSE),""),"")</f>
        <v>0</v>
      </c>
      <c r="K477" s="7">
        <f>_xlfn.IFNA(VLOOKUP(A477&amp;F477,T_Cruzada!$A$2:$F$1453,5,FALSE),"")</f>
        <v>0</v>
      </c>
      <c r="L477" s="7">
        <f>IF(F477&lt;&gt;"",_xlfn.IFNA(VLOOKUP(A477&amp;"Semana "&amp;VALUE(RIGHT(F477,2)+1),T_Cruzada!$A$2:$F$1453,4,FALSE),""),"")</f>
        <v>0</v>
      </c>
      <c r="M477">
        <f>IF(F477&lt;&gt;"",_xlfn.IFNA(VLOOKUP(A477&amp;"Semana "&amp;VALUE(RIGHT(F477,2)+2),T_Cruzada!$A$2:$F$1453,4,FALSE),""),"")</f>
        <v>0</v>
      </c>
      <c r="N477">
        <f>IF(F477&lt;&gt;"",_xlfn.IFNA(VLOOKUP(A477&amp;"Semana "&amp;VALUE(RIGHT(F477,2)+3),T_Cruzada!$A$2:$F$1453,4,FALSE),""),"")</f>
        <v>0</v>
      </c>
    </row>
    <row r="478" spans="1:14" x14ac:dyDescent="0.25">
      <c r="A478" s="19">
        <v>20558</v>
      </c>
      <c r="B478" s="19" t="s">
        <v>102</v>
      </c>
      <c r="C478" s="19" t="s">
        <v>33</v>
      </c>
      <c r="D478" s="19" t="s">
        <v>114</v>
      </c>
      <c r="E478" s="20">
        <v>43910</v>
      </c>
      <c r="F478" s="7" t="str">
        <f>IF(E478&lt;&gt;"",IF(AND(E478&gt;=VLOOKUP(E478,Semanas!$A$1:$C$33,1),E478&lt;=VLOOKUP(E478,Semanas!$A$1:$C$33,2)),VLOOKUP(E478,Semanas!$A$1:$C$33,3),""),"")</f>
        <v>Semana 12</v>
      </c>
      <c r="G478" s="7">
        <f>IF(F478&lt;&gt;"",_xlfn.IFNA(VLOOKUP(A478&amp;"Semana "&amp;VALUE(RIGHT(F478,2)-3),T_Cruzada!$A$2:$F$1453,4,FALSE),""),"")</f>
        <v>0</v>
      </c>
      <c r="H478">
        <f>IF(F478&lt;&gt;"",_xlfn.IFNA(VLOOKUP(A478&amp;"Semana "&amp;VALUE(RIGHT(F478,2)-2),T_Cruzada!$A$2:$F$1453,4,FALSE),""),"")</f>
        <v>0</v>
      </c>
      <c r="I478" s="7">
        <f>IF(F478&lt;&gt;"",_xlfn.IFNA(VLOOKUP(A478&amp;"Semana "&amp;VALUE(RIGHT(F478,2)-1),T_Cruzada!$A$2:$F$1453,4,FALSE),""),"")</f>
        <v>0</v>
      </c>
      <c r="J478" s="7">
        <f>IF(F478&lt;&gt;"",_xlfn.IFNA(VLOOKUP(A478&amp;F478,T_Cruzada!$A$2:$F$1453,4,FALSE),""),"")</f>
        <v>0</v>
      </c>
      <c r="K478" s="7">
        <f>_xlfn.IFNA(VLOOKUP(A478&amp;F478,T_Cruzada!$A$2:$F$1453,5,FALSE),"")</f>
        <v>0</v>
      </c>
      <c r="L478" s="7">
        <f>IF(F478&lt;&gt;"",_xlfn.IFNA(VLOOKUP(A478&amp;"Semana "&amp;VALUE(RIGHT(F478,2)+1),T_Cruzada!$A$2:$F$1453,4,FALSE),""),"")</f>
        <v>0</v>
      </c>
      <c r="M478">
        <f>IF(F478&lt;&gt;"",_xlfn.IFNA(VLOOKUP(A478&amp;"Semana "&amp;VALUE(RIGHT(F478,2)+2),T_Cruzada!$A$2:$F$1453,4,FALSE),""),"")</f>
        <v>0</v>
      </c>
      <c r="N478">
        <f>IF(F478&lt;&gt;"",_xlfn.IFNA(VLOOKUP(A478&amp;"Semana "&amp;VALUE(RIGHT(F478,2)+3),T_Cruzada!$A$2:$F$1453,4,FALSE),""),"")</f>
        <v>0</v>
      </c>
    </row>
    <row r="479" spans="1:14" x14ac:dyDescent="0.25">
      <c r="A479">
        <v>20558</v>
      </c>
      <c r="B479" t="s">
        <v>102</v>
      </c>
      <c r="C479" t="s">
        <v>34</v>
      </c>
      <c r="D479" t="s">
        <v>114</v>
      </c>
      <c r="E479" s="1">
        <v>43952</v>
      </c>
      <c r="F479" s="7" t="str">
        <f>IF(E479&lt;&gt;"",IF(AND(E479&gt;=VLOOKUP(E479,Semanas!$A$1:$C$33,1),E479&lt;=VLOOKUP(E479,Semanas!$A$1:$C$33,2)),VLOOKUP(E479,Semanas!$A$1:$C$33,3),""),"")</f>
        <v>Semana 18</v>
      </c>
      <c r="G479" s="7">
        <f>IF(F479&lt;&gt;"",_xlfn.IFNA(VLOOKUP(A479&amp;"Semana "&amp;VALUE(RIGHT(F479,2)-3),T_Cruzada!$A$2:$F$1453,4,FALSE),""),"")</f>
        <v>0</v>
      </c>
      <c r="H479">
        <f>IF(F479&lt;&gt;"",_xlfn.IFNA(VLOOKUP(A479&amp;"Semana "&amp;VALUE(RIGHT(F479,2)-2),T_Cruzada!$A$2:$F$1453,4,FALSE),""),"")</f>
        <v>0</v>
      </c>
      <c r="I479" s="7">
        <f>IF(F479&lt;&gt;"",_xlfn.IFNA(VLOOKUP(A479&amp;"Semana "&amp;VALUE(RIGHT(F479,2)-1),T_Cruzada!$A$2:$F$1453,4,FALSE),""),"")</f>
        <v>0</v>
      </c>
      <c r="J479" s="7">
        <f>IF(F479&lt;&gt;"",_xlfn.IFNA(VLOOKUP(A479&amp;F479,T_Cruzada!$A$2:$F$1453,4,FALSE),""),"")</f>
        <v>0</v>
      </c>
      <c r="K479" s="7">
        <f>_xlfn.IFNA(VLOOKUP(A479&amp;F479,T_Cruzada!$A$2:$F$1453,5,FALSE),"")</f>
        <v>0</v>
      </c>
      <c r="L479" s="7">
        <f>IF(F479&lt;&gt;"",_xlfn.IFNA(VLOOKUP(A479&amp;"Semana "&amp;VALUE(RIGHT(F479,2)+1),T_Cruzada!$A$2:$F$1453,4,FALSE),""),"")</f>
        <v>0</v>
      </c>
      <c r="M479">
        <f>IF(F479&lt;&gt;"",_xlfn.IFNA(VLOOKUP(A479&amp;"Semana "&amp;VALUE(RIGHT(F479,2)+2),T_Cruzada!$A$2:$F$1453,4,FALSE),""),"")</f>
        <v>1</v>
      </c>
      <c r="N479">
        <f>IF(F479&lt;&gt;"",_xlfn.IFNA(VLOOKUP(A479&amp;"Semana "&amp;VALUE(RIGHT(F479,2)+3),T_Cruzada!$A$2:$F$1453,4,FALSE),""),"")</f>
        <v>1</v>
      </c>
    </row>
    <row r="480" spans="1:14" x14ac:dyDescent="0.25">
      <c r="A480" s="19">
        <v>20558</v>
      </c>
      <c r="B480" s="19" t="s">
        <v>102</v>
      </c>
      <c r="C480" s="19" t="s">
        <v>118</v>
      </c>
      <c r="D480" s="19" t="s">
        <v>114</v>
      </c>
      <c r="E480" s="20">
        <v>43952</v>
      </c>
      <c r="F480" s="7" t="str">
        <f>IF(E480&lt;&gt;"",IF(AND(E480&gt;=VLOOKUP(E480,Semanas!$A$1:$C$33,1),E480&lt;=VLOOKUP(E480,Semanas!$A$1:$C$33,2)),VLOOKUP(E480,Semanas!$A$1:$C$33,3),""),"")</f>
        <v>Semana 18</v>
      </c>
      <c r="G480" s="7">
        <f>IF(F480&lt;&gt;"",_xlfn.IFNA(VLOOKUP(A480&amp;"Semana "&amp;VALUE(RIGHT(F480,2)-3),T_Cruzada!$A$2:$F$1453,4,FALSE),""),"")</f>
        <v>0</v>
      </c>
      <c r="H480">
        <f>IF(F480&lt;&gt;"",_xlfn.IFNA(VLOOKUP(A480&amp;"Semana "&amp;VALUE(RIGHT(F480,2)-2),T_Cruzada!$A$2:$F$1453,4,FALSE),""),"")</f>
        <v>0</v>
      </c>
      <c r="I480" s="7">
        <f>IF(F480&lt;&gt;"",_xlfn.IFNA(VLOOKUP(A480&amp;"Semana "&amp;VALUE(RIGHT(F480,2)-1),T_Cruzada!$A$2:$F$1453,4,FALSE),""),"")</f>
        <v>0</v>
      </c>
      <c r="J480" s="7">
        <f>IF(F480&lt;&gt;"",_xlfn.IFNA(VLOOKUP(A480&amp;F480,T_Cruzada!$A$2:$F$1453,4,FALSE),""),"")</f>
        <v>0</v>
      </c>
      <c r="K480" s="7">
        <f>_xlfn.IFNA(VLOOKUP(A480&amp;F480,T_Cruzada!$A$2:$F$1453,5,FALSE),"")</f>
        <v>0</v>
      </c>
      <c r="L480" s="7">
        <f>IF(F480&lt;&gt;"",_xlfn.IFNA(VLOOKUP(A480&amp;"Semana "&amp;VALUE(RIGHT(F480,2)+1),T_Cruzada!$A$2:$F$1453,4,FALSE),""),"")</f>
        <v>0</v>
      </c>
      <c r="M480">
        <f>IF(F480&lt;&gt;"",_xlfn.IFNA(VLOOKUP(A480&amp;"Semana "&amp;VALUE(RIGHT(F480,2)+2),T_Cruzada!$A$2:$F$1453,4,FALSE),""),"")</f>
        <v>1</v>
      </c>
      <c r="N480">
        <f>IF(F480&lt;&gt;"",_xlfn.IFNA(VLOOKUP(A480&amp;"Semana "&amp;VALUE(RIGHT(F480,2)+3),T_Cruzada!$A$2:$F$1453,4,FALSE),""),"")</f>
        <v>1</v>
      </c>
    </row>
    <row r="481" spans="1:14" x14ac:dyDescent="0.25">
      <c r="A481">
        <v>20558</v>
      </c>
      <c r="B481" t="s">
        <v>102</v>
      </c>
      <c r="C481" t="s">
        <v>119</v>
      </c>
      <c r="D481" t="s">
        <v>116</v>
      </c>
      <c r="E481" s="1"/>
      <c r="F481" s="7" t="str">
        <f>IF(E481&lt;&gt;"",IF(AND(E481&gt;=VLOOKUP(E481,Semanas!$A$1:$C$33,1),E481&lt;=VLOOKUP(E481,Semanas!$A$1:$C$33,2)),VLOOKUP(E481,Semanas!$A$1:$C$33,3),""),"")</f>
        <v/>
      </c>
      <c r="G481" s="7" t="str">
        <f>IF(F481&lt;&gt;"",_xlfn.IFNA(VLOOKUP(A481&amp;"Semana "&amp;VALUE(RIGHT(F481,2)-3),T_Cruzada!$A$2:$F$1453,4,FALSE),""),"")</f>
        <v/>
      </c>
      <c r="H481" t="str">
        <f>IF(F481&lt;&gt;"",_xlfn.IFNA(VLOOKUP(A481&amp;"Semana "&amp;VALUE(RIGHT(F481,2)-2),T_Cruzada!$A$2:$F$1453,4,FALSE),""),"")</f>
        <v/>
      </c>
      <c r="I481" s="7" t="str">
        <f>IF(F481&lt;&gt;"",_xlfn.IFNA(VLOOKUP(A481&amp;"Semana "&amp;VALUE(RIGHT(F481,2)-1),T_Cruzada!$A$2:$F$1453,4,FALSE),""),"")</f>
        <v/>
      </c>
      <c r="J481" s="7" t="str">
        <f>IF(F481&lt;&gt;"",_xlfn.IFNA(VLOOKUP(A481&amp;F481,T_Cruzada!$A$2:$F$1453,4,FALSE),""),"")</f>
        <v/>
      </c>
      <c r="K481" s="7" t="str">
        <f>_xlfn.IFNA(VLOOKUP(A481&amp;F481,T_Cruzada!$A$2:$F$1453,5,FALSE),"")</f>
        <v/>
      </c>
      <c r="L481" s="7" t="str">
        <f>IF(F481&lt;&gt;"",_xlfn.IFNA(VLOOKUP(A481&amp;"Semana "&amp;VALUE(RIGHT(F481,2)+1),T_Cruzada!$A$2:$F$1453,4,FALSE),""),"")</f>
        <v/>
      </c>
      <c r="M481" t="str">
        <f>IF(F481&lt;&gt;"",_xlfn.IFNA(VLOOKUP(A481&amp;"Semana "&amp;VALUE(RIGHT(F481,2)+2),T_Cruzada!$A$2:$F$1453,4,FALSE),""),"")</f>
        <v/>
      </c>
      <c r="N481" t="str">
        <f>IF(F481&lt;&gt;"",_xlfn.IFNA(VLOOKUP(A481&amp;"Semana "&amp;VALUE(RIGHT(F481,2)+3),T_Cruzada!$A$2:$F$1453,4,FALSE),""),"")</f>
        <v/>
      </c>
    </row>
    <row r="482" spans="1:14" x14ac:dyDescent="0.25">
      <c r="A482" s="19">
        <v>20558</v>
      </c>
      <c r="B482" s="19" t="s">
        <v>102</v>
      </c>
      <c r="C482" s="19" t="s">
        <v>120</v>
      </c>
      <c r="D482" s="19" t="s">
        <v>114</v>
      </c>
      <c r="E482" s="20">
        <v>43952</v>
      </c>
      <c r="F482" s="7" t="str">
        <f>IF(E482&lt;&gt;"",IF(AND(E482&gt;=VLOOKUP(E482,Semanas!$A$1:$C$33,1),E482&lt;=VLOOKUP(E482,Semanas!$A$1:$C$33,2)),VLOOKUP(E482,Semanas!$A$1:$C$33,3),""),"")</f>
        <v>Semana 18</v>
      </c>
      <c r="G482" s="7">
        <f>IF(F482&lt;&gt;"",_xlfn.IFNA(VLOOKUP(A482&amp;"Semana "&amp;VALUE(RIGHT(F482,2)-3),T_Cruzada!$A$2:$F$1453,4,FALSE),""),"")</f>
        <v>0</v>
      </c>
      <c r="H482">
        <f>IF(F482&lt;&gt;"",_xlfn.IFNA(VLOOKUP(A482&amp;"Semana "&amp;VALUE(RIGHT(F482,2)-2),T_Cruzada!$A$2:$F$1453,4,FALSE),""),"")</f>
        <v>0</v>
      </c>
      <c r="I482" s="7">
        <f>IF(F482&lt;&gt;"",_xlfn.IFNA(VLOOKUP(A482&amp;"Semana "&amp;VALUE(RIGHT(F482,2)-1),T_Cruzada!$A$2:$F$1453,4,FALSE),""),"")</f>
        <v>0</v>
      </c>
      <c r="J482" s="7">
        <f>IF(F482&lt;&gt;"",_xlfn.IFNA(VLOOKUP(A482&amp;F482,T_Cruzada!$A$2:$F$1453,4,FALSE),""),"")</f>
        <v>0</v>
      </c>
      <c r="K482" s="7">
        <f>_xlfn.IFNA(VLOOKUP(A482&amp;F482,T_Cruzada!$A$2:$F$1453,5,FALSE),"")</f>
        <v>0</v>
      </c>
      <c r="L482" s="7">
        <f>IF(F482&lt;&gt;"",_xlfn.IFNA(VLOOKUP(A482&amp;"Semana "&amp;VALUE(RIGHT(F482,2)+1),T_Cruzada!$A$2:$F$1453,4,FALSE),""),"")</f>
        <v>0</v>
      </c>
      <c r="M482">
        <f>IF(F482&lt;&gt;"",_xlfn.IFNA(VLOOKUP(A482&amp;"Semana "&amp;VALUE(RIGHT(F482,2)+2),T_Cruzada!$A$2:$F$1453,4,FALSE),""),"")</f>
        <v>1</v>
      </c>
      <c r="N482">
        <f>IF(F482&lt;&gt;"",_xlfn.IFNA(VLOOKUP(A482&amp;"Semana "&amp;VALUE(RIGHT(F482,2)+3),T_Cruzada!$A$2:$F$1453,4,FALSE),""),"")</f>
        <v>1</v>
      </c>
    </row>
    <row r="483" spans="1:14" x14ac:dyDescent="0.25">
      <c r="A483">
        <v>20558</v>
      </c>
      <c r="B483" t="s">
        <v>102</v>
      </c>
      <c r="C483" t="s">
        <v>191</v>
      </c>
      <c r="D483" t="s">
        <v>116</v>
      </c>
      <c r="E483" s="1"/>
      <c r="F483" s="7" t="str">
        <f>IF(E483&lt;&gt;"",IF(AND(E483&gt;=VLOOKUP(E483,Semanas!$A$1:$C$33,1),E483&lt;=VLOOKUP(E483,Semanas!$A$1:$C$33,2)),VLOOKUP(E483,Semanas!$A$1:$C$33,3),""),"")</f>
        <v/>
      </c>
      <c r="G483" s="7" t="str">
        <f>IF(F483&lt;&gt;"",_xlfn.IFNA(VLOOKUP(A483&amp;"Semana "&amp;VALUE(RIGHT(F483,2)-3),T_Cruzada!$A$2:$F$1453,4,FALSE),""),"")</f>
        <v/>
      </c>
      <c r="H483" t="str">
        <f>IF(F483&lt;&gt;"",_xlfn.IFNA(VLOOKUP(A483&amp;"Semana "&amp;VALUE(RIGHT(F483,2)-2),T_Cruzada!$A$2:$F$1453,4,FALSE),""),"")</f>
        <v/>
      </c>
      <c r="I483" s="7" t="str">
        <f>IF(F483&lt;&gt;"",_xlfn.IFNA(VLOOKUP(A483&amp;"Semana "&amp;VALUE(RIGHT(F483,2)-1),T_Cruzada!$A$2:$F$1453,4,FALSE),""),"")</f>
        <v/>
      </c>
      <c r="J483" s="7" t="str">
        <f>IF(F483&lt;&gt;"",_xlfn.IFNA(VLOOKUP(A483&amp;F483,T_Cruzada!$A$2:$F$1453,4,FALSE),""),"")</f>
        <v/>
      </c>
      <c r="K483" s="7" t="str">
        <f>_xlfn.IFNA(VLOOKUP(A483&amp;F483,T_Cruzada!$A$2:$F$1453,5,FALSE),"")</f>
        <v/>
      </c>
      <c r="L483" s="7" t="str">
        <f>IF(F483&lt;&gt;"",_xlfn.IFNA(VLOOKUP(A483&amp;"Semana "&amp;VALUE(RIGHT(F483,2)+1),T_Cruzada!$A$2:$F$1453,4,FALSE),""),"")</f>
        <v/>
      </c>
      <c r="M483" t="str">
        <f>IF(F483&lt;&gt;"",_xlfn.IFNA(VLOOKUP(A483&amp;"Semana "&amp;VALUE(RIGHT(F483,2)+2),T_Cruzada!$A$2:$F$1453,4,FALSE),""),"")</f>
        <v/>
      </c>
      <c r="N483" t="str">
        <f>IF(F483&lt;&gt;"",_xlfn.IFNA(VLOOKUP(A483&amp;"Semana "&amp;VALUE(RIGHT(F483,2)+3),T_Cruzada!$A$2:$F$1453,4,FALSE),""),"")</f>
        <v/>
      </c>
    </row>
    <row r="484" spans="1:14" x14ac:dyDescent="0.25">
      <c r="A484" s="19">
        <v>20558</v>
      </c>
      <c r="B484" s="19" t="s">
        <v>102</v>
      </c>
      <c r="C484" s="19" t="s">
        <v>122</v>
      </c>
      <c r="D484" s="19" t="s">
        <v>116</v>
      </c>
      <c r="E484" s="20"/>
      <c r="F484" s="7" t="str">
        <f>IF(E484&lt;&gt;"",IF(AND(E484&gt;=VLOOKUP(E484,Semanas!$A$1:$C$33,1),E484&lt;=VLOOKUP(E484,Semanas!$A$1:$C$33,2)),VLOOKUP(E484,Semanas!$A$1:$C$33,3),""),"")</f>
        <v/>
      </c>
      <c r="G484" s="7" t="str">
        <f>IF(F484&lt;&gt;"",_xlfn.IFNA(VLOOKUP(A484&amp;"Semana "&amp;VALUE(RIGHT(F484,2)-3),T_Cruzada!$A$2:$F$1453,4,FALSE),""),"")</f>
        <v/>
      </c>
      <c r="H484" t="str">
        <f>IF(F484&lt;&gt;"",_xlfn.IFNA(VLOOKUP(A484&amp;"Semana "&amp;VALUE(RIGHT(F484,2)-2),T_Cruzada!$A$2:$F$1453,4,FALSE),""),"")</f>
        <v/>
      </c>
      <c r="I484" s="7" t="str">
        <f>IF(F484&lt;&gt;"",_xlfn.IFNA(VLOOKUP(A484&amp;"Semana "&amp;VALUE(RIGHT(F484,2)-1),T_Cruzada!$A$2:$F$1453,4,FALSE),""),"")</f>
        <v/>
      </c>
      <c r="J484" s="7" t="str">
        <f>IF(F484&lt;&gt;"",_xlfn.IFNA(VLOOKUP(A484&amp;F484,T_Cruzada!$A$2:$F$1453,4,FALSE),""),"")</f>
        <v/>
      </c>
      <c r="K484" s="7" t="str">
        <f>_xlfn.IFNA(VLOOKUP(A484&amp;F484,T_Cruzada!$A$2:$F$1453,5,FALSE),"")</f>
        <v/>
      </c>
      <c r="L484" s="7" t="str">
        <f>IF(F484&lt;&gt;"",_xlfn.IFNA(VLOOKUP(A484&amp;"Semana "&amp;VALUE(RIGHT(F484,2)+1),T_Cruzada!$A$2:$F$1453,4,FALSE),""),"")</f>
        <v/>
      </c>
      <c r="M484" t="str">
        <f>IF(F484&lt;&gt;"",_xlfn.IFNA(VLOOKUP(A484&amp;"Semana "&amp;VALUE(RIGHT(F484,2)+2),T_Cruzada!$A$2:$F$1453,4,FALSE),""),"")</f>
        <v/>
      </c>
      <c r="N484" t="str">
        <f>IF(F484&lt;&gt;"",_xlfn.IFNA(VLOOKUP(A484&amp;"Semana "&amp;VALUE(RIGHT(F484,2)+3),T_Cruzada!$A$2:$F$1453,4,FALSE),""),"")</f>
        <v/>
      </c>
    </row>
    <row r="485" spans="1:14" x14ac:dyDescent="0.25">
      <c r="A485">
        <v>20558</v>
      </c>
      <c r="B485" t="s">
        <v>102</v>
      </c>
      <c r="C485" t="s">
        <v>123</v>
      </c>
      <c r="D485" t="s">
        <v>116</v>
      </c>
      <c r="E485" s="1"/>
      <c r="F485" s="7" t="str">
        <f>IF(E485&lt;&gt;"",IF(AND(E485&gt;=VLOOKUP(E485,Semanas!$A$1:$C$33,1),E485&lt;=VLOOKUP(E485,Semanas!$A$1:$C$33,2)),VLOOKUP(E485,Semanas!$A$1:$C$33,3),""),"")</f>
        <v/>
      </c>
      <c r="G485" s="7" t="str">
        <f>IF(F485&lt;&gt;"",_xlfn.IFNA(VLOOKUP(A485&amp;"Semana "&amp;VALUE(RIGHT(F485,2)-3),T_Cruzada!$A$2:$F$1453,4,FALSE),""),"")</f>
        <v/>
      </c>
      <c r="H485" t="str">
        <f>IF(F485&lt;&gt;"",_xlfn.IFNA(VLOOKUP(A485&amp;"Semana "&amp;VALUE(RIGHT(F485,2)-2),T_Cruzada!$A$2:$F$1453,4,FALSE),""),"")</f>
        <v/>
      </c>
      <c r="I485" s="7" t="str">
        <f>IF(F485&lt;&gt;"",_xlfn.IFNA(VLOOKUP(A485&amp;"Semana "&amp;VALUE(RIGHT(F485,2)-1),T_Cruzada!$A$2:$F$1453,4,FALSE),""),"")</f>
        <v/>
      </c>
      <c r="J485" s="7" t="str">
        <f>IF(F485&lt;&gt;"",_xlfn.IFNA(VLOOKUP(A485&amp;F485,T_Cruzada!$A$2:$F$1453,4,FALSE),""),"")</f>
        <v/>
      </c>
      <c r="K485" s="7" t="str">
        <f>_xlfn.IFNA(VLOOKUP(A485&amp;F485,T_Cruzada!$A$2:$F$1453,5,FALSE),"")</f>
        <v/>
      </c>
      <c r="L485" s="7" t="str">
        <f>IF(F485&lt;&gt;"",_xlfn.IFNA(VLOOKUP(A485&amp;"Semana "&amp;VALUE(RIGHT(F485,2)+1),T_Cruzada!$A$2:$F$1453,4,FALSE),""),"")</f>
        <v/>
      </c>
      <c r="M485" t="str">
        <f>IF(F485&lt;&gt;"",_xlfn.IFNA(VLOOKUP(A485&amp;"Semana "&amp;VALUE(RIGHT(F485,2)+2),T_Cruzada!$A$2:$F$1453,4,FALSE),""),"")</f>
        <v/>
      </c>
      <c r="N485" t="str">
        <f>IF(F485&lt;&gt;"",_xlfn.IFNA(VLOOKUP(A485&amp;"Semana "&amp;VALUE(RIGHT(F485,2)+3),T_Cruzada!$A$2:$F$1453,4,FALSE),""),"")</f>
        <v/>
      </c>
    </row>
    <row r="486" spans="1:14" x14ac:dyDescent="0.25">
      <c r="A486">
        <v>21010</v>
      </c>
      <c r="B486" t="s">
        <v>40</v>
      </c>
      <c r="C486" t="s">
        <v>30</v>
      </c>
      <c r="D486" t="s">
        <v>114</v>
      </c>
      <c r="E486" s="1">
        <v>43913</v>
      </c>
      <c r="F486" s="7" t="str">
        <f>IF(E486&lt;&gt;"",IF(AND(E486&gt;=VLOOKUP(E486,Semanas!$A$1:$C$33,1),E486&lt;=VLOOKUP(E486,Semanas!$A$1:$C$33,2)),VLOOKUP(E486,Semanas!$A$1:$C$33,3),""),"")</f>
        <v>Semana 13</v>
      </c>
      <c r="G486" s="7">
        <f>IF(F486&lt;&gt;"",_xlfn.IFNA(VLOOKUP(A486&amp;"Semana "&amp;VALUE(RIGHT(F486,2)-3),T_Cruzada!$A$2:$F$1453,4,FALSE),""),"")</f>
        <v>0</v>
      </c>
      <c r="H486">
        <f>IF(F486&lt;&gt;"",_xlfn.IFNA(VLOOKUP(A486&amp;"Semana "&amp;VALUE(RIGHT(F486,2)-2),T_Cruzada!$A$2:$F$1453,4,FALSE),""),"")</f>
        <v>0</v>
      </c>
      <c r="I486" s="7">
        <f>IF(F486&lt;&gt;"",_xlfn.IFNA(VLOOKUP(A486&amp;"Semana "&amp;VALUE(RIGHT(F486,2)-1),T_Cruzada!$A$2:$F$1453,4,FALSE),""),"")</f>
        <v>0</v>
      </c>
      <c r="J486" s="7">
        <f>IF(F486&lt;&gt;"",_xlfn.IFNA(VLOOKUP(A486&amp;F486,T_Cruzada!$A$2:$F$1453,4,FALSE),""),"")</f>
        <v>0</v>
      </c>
      <c r="K486" s="7">
        <f>_xlfn.IFNA(VLOOKUP(A486&amp;F486,T_Cruzada!$A$2:$F$1453,5,FALSE),"")</f>
        <v>0</v>
      </c>
      <c r="L486" s="7">
        <f>IF(F486&lt;&gt;"",_xlfn.IFNA(VLOOKUP(A486&amp;"Semana "&amp;VALUE(RIGHT(F486,2)+1),T_Cruzada!$A$2:$F$1453,4,FALSE),""),"")</f>
        <v>0</v>
      </c>
      <c r="M486">
        <f>IF(F486&lt;&gt;"",_xlfn.IFNA(VLOOKUP(A486&amp;"Semana "&amp;VALUE(RIGHT(F486,2)+2),T_Cruzada!$A$2:$F$1453,4,FALSE),""),"")</f>
        <v>0</v>
      </c>
      <c r="N486">
        <f>IF(F486&lt;&gt;"",_xlfn.IFNA(VLOOKUP(A486&amp;"Semana "&amp;VALUE(RIGHT(F486,2)+3),T_Cruzada!$A$2:$F$1453,4,FALSE),""),"")</f>
        <v>0</v>
      </c>
    </row>
    <row r="487" spans="1:14" x14ac:dyDescent="0.25">
      <c r="A487" s="19">
        <v>21010</v>
      </c>
      <c r="B487" s="19" t="s">
        <v>40</v>
      </c>
      <c r="C487" s="19" t="s">
        <v>31</v>
      </c>
      <c r="D487" s="19" t="s">
        <v>114</v>
      </c>
      <c r="E487" s="20">
        <v>43913</v>
      </c>
      <c r="F487" s="7" t="str">
        <f>IF(E487&lt;&gt;"",IF(AND(E487&gt;=VLOOKUP(E487,Semanas!$A$1:$C$33,1),E487&lt;=VLOOKUP(E487,Semanas!$A$1:$C$33,2)),VLOOKUP(E487,Semanas!$A$1:$C$33,3),""),"")</f>
        <v>Semana 13</v>
      </c>
      <c r="G487" s="7">
        <f>IF(F487&lt;&gt;"",_xlfn.IFNA(VLOOKUP(A487&amp;"Semana "&amp;VALUE(RIGHT(F487,2)-3),T_Cruzada!$A$2:$F$1453,4,FALSE),""),"")</f>
        <v>0</v>
      </c>
      <c r="H487">
        <f>IF(F487&lt;&gt;"",_xlfn.IFNA(VLOOKUP(A487&amp;"Semana "&amp;VALUE(RIGHT(F487,2)-2),T_Cruzada!$A$2:$F$1453,4,FALSE),""),"")</f>
        <v>0</v>
      </c>
      <c r="I487" s="7">
        <f>IF(F487&lt;&gt;"",_xlfn.IFNA(VLOOKUP(A487&amp;"Semana "&amp;VALUE(RIGHT(F487,2)-1),T_Cruzada!$A$2:$F$1453,4,FALSE),""),"")</f>
        <v>0</v>
      </c>
      <c r="J487" s="7">
        <f>IF(F487&lt;&gt;"",_xlfn.IFNA(VLOOKUP(A487&amp;F487,T_Cruzada!$A$2:$F$1453,4,FALSE),""),"")</f>
        <v>0</v>
      </c>
      <c r="K487" s="7">
        <f>_xlfn.IFNA(VLOOKUP(A487&amp;F487,T_Cruzada!$A$2:$F$1453,5,FALSE),"")</f>
        <v>0</v>
      </c>
      <c r="L487" s="7">
        <f>IF(F487&lt;&gt;"",_xlfn.IFNA(VLOOKUP(A487&amp;"Semana "&amp;VALUE(RIGHT(F487,2)+1),T_Cruzada!$A$2:$F$1453,4,FALSE),""),"")</f>
        <v>0</v>
      </c>
      <c r="M487">
        <f>IF(F487&lt;&gt;"",_xlfn.IFNA(VLOOKUP(A487&amp;"Semana "&amp;VALUE(RIGHT(F487,2)+2),T_Cruzada!$A$2:$F$1453,4,FALSE),""),"")</f>
        <v>0</v>
      </c>
      <c r="N487">
        <f>IF(F487&lt;&gt;"",_xlfn.IFNA(VLOOKUP(A487&amp;"Semana "&amp;VALUE(RIGHT(F487,2)+3),T_Cruzada!$A$2:$F$1453,4,FALSE),""),"")</f>
        <v>0</v>
      </c>
    </row>
    <row r="488" spans="1:14" x14ac:dyDescent="0.25">
      <c r="A488">
        <v>21010</v>
      </c>
      <c r="B488" t="s">
        <v>40</v>
      </c>
      <c r="C488" t="s">
        <v>115</v>
      </c>
      <c r="D488" t="s">
        <v>114</v>
      </c>
      <c r="E488" s="1">
        <v>43913</v>
      </c>
      <c r="F488" s="7" t="str">
        <f>IF(E488&lt;&gt;"",IF(AND(E488&gt;=VLOOKUP(E488,Semanas!$A$1:$C$33,1),E488&lt;=VLOOKUP(E488,Semanas!$A$1:$C$33,2)),VLOOKUP(E488,Semanas!$A$1:$C$33,3),""),"")</f>
        <v>Semana 13</v>
      </c>
      <c r="G488" s="7">
        <f>IF(F488&lt;&gt;"",_xlfn.IFNA(VLOOKUP(A488&amp;"Semana "&amp;VALUE(RIGHT(F488,2)-3),T_Cruzada!$A$2:$F$1453,4,FALSE),""),"")</f>
        <v>0</v>
      </c>
      <c r="H488">
        <f>IF(F488&lt;&gt;"",_xlfn.IFNA(VLOOKUP(A488&amp;"Semana "&amp;VALUE(RIGHT(F488,2)-2),T_Cruzada!$A$2:$F$1453,4,FALSE),""),"")</f>
        <v>0</v>
      </c>
      <c r="I488" s="7">
        <f>IF(F488&lt;&gt;"",_xlfn.IFNA(VLOOKUP(A488&amp;"Semana "&amp;VALUE(RIGHT(F488,2)-1),T_Cruzada!$A$2:$F$1453,4,FALSE),""),"")</f>
        <v>0</v>
      </c>
      <c r="J488" s="7">
        <f>IF(F488&lt;&gt;"",_xlfn.IFNA(VLOOKUP(A488&amp;F488,T_Cruzada!$A$2:$F$1453,4,FALSE),""),"")</f>
        <v>0</v>
      </c>
      <c r="K488" s="7">
        <f>_xlfn.IFNA(VLOOKUP(A488&amp;F488,T_Cruzada!$A$2:$F$1453,5,FALSE),"")</f>
        <v>0</v>
      </c>
      <c r="L488" s="7">
        <f>IF(F488&lt;&gt;"",_xlfn.IFNA(VLOOKUP(A488&amp;"Semana "&amp;VALUE(RIGHT(F488,2)+1),T_Cruzada!$A$2:$F$1453,4,FALSE),""),"")</f>
        <v>0</v>
      </c>
      <c r="M488">
        <f>IF(F488&lt;&gt;"",_xlfn.IFNA(VLOOKUP(A488&amp;"Semana "&amp;VALUE(RIGHT(F488,2)+2),T_Cruzada!$A$2:$F$1453,4,FALSE),""),"")</f>
        <v>0</v>
      </c>
      <c r="N488">
        <f>IF(F488&lt;&gt;"",_xlfn.IFNA(VLOOKUP(A488&amp;"Semana "&amp;VALUE(RIGHT(F488,2)+3),T_Cruzada!$A$2:$F$1453,4,FALSE),""),"")</f>
        <v>0</v>
      </c>
    </row>
    <row r="489" spans="1:14" x14ac:dyDescent="0.25">
      <c r="A489" s="19">
        <v>21010</v>
      </c>
      <c r="B489" s="19" t="s">
        <v>40</v>
      </c>
      <c r="C489" s="19" t="s">
        <v>33</v>
      </c>
      <c r="D489" s="19" t="s">
        <v>114</v>
      </c>
      <c r="E489" s="20">
        <v>43910</v>
      </c>
      <c r="F489" s="7" t="str">
        <f>IF(E489&lt;&gt;"",IF(AND(E489&gt;=VLOOKUP(E489,Semanas!$A$1:$C$33,1),E489&lt;=VLOOKUP(E489,Semanas!$A$1:$C$33,2)),VLOOKUP(E489,Semanas!$A$1:$C$33,3),""),"")</f>
        <v>Semana 12</v>
      </c>
      <c r="G489" s="7">
        <f>IF(F489&lt;&gt;"",_xlfn.IFNA(VLOOKUP(A489&amp;"Semana "&amp;VALUE(RIGHT(F489,2)-3),T_Cruzada!$A$2:$F$1453,4,FALSE),""),"")</f>
        <v>0</v>
      </c>
      <c r="H489">
        <f>IF(F489&lt;&gt;"",_xlfn.IFNA(VLOOKUP(A489&amp;"Semana "&amp;VALUE(RIGHT(F489,2)-2),T_Cruzada!$A$2:$F$1453,4,FALSE),""),"")</f>
        <v>0</v>
      </c>
      <c r="I489" s="7">
        <f>IF(F489&lt;&gt;"",_xlfn.IFNA(VLOOKUP(A489&amp;"Semana "&amp;VALUE(RIGHT(F489,2)-1),T_Cruzada!$A$2:$F$1453,4,FALSE),""),"")</f>
        <v>0</v>
      </c>
      <c r="J489" s="7">
        <f>IF(F489&lt;&gt;"",_xlfn.IFNA(VLOOKUP(A489&amp;F489,T_Cruzada!$A$2:$F$1453,4,FALSE),""),"")</f>
        <v>0</v>
      </c>
      <c r="K489" s="7">
        <f>_xlfn.IFNA(VLOOKUP(A489&amp;F489,T_Cruzada!$A$2:$F$1453,5,FALSE),"")</f>
        <v>0</v>
      </c>
      <c r="L489" s="7">
        <f>IF(F489&lt;&gt;"",_xlfn.IFNA(VLOOKUP(A489&amp;"Semana "&amp;VALUE(RIGHT(F489,2)+1),T_Cruzada!$A$2:$F$1453,4,FALSE),""),"")</f>
        <v>0</v>
      </c>
      <c r="M489">
        <f>IF(F489&lt;&gt;"",_xlfn.IFNA(VLOOKUP(A489&amp;"Semana "&amp;VALUE(RIGHT(F489,2)+2),T_Cruzada!$A$2:$F$1453,4,FALSE),""),"")</f>
        <v>0</v>
      </c>
      <c r="N489">
        <f>IF(F489&lt;&gt;"",_xlfn.IFNA(VLOOKUP(A489&amp;"Semana "&amp;VALUE(RIGHT(F489,2)+3),T_Cruzada!$A$2:$F$1453,4,FALSE),""),"")</f>
        <v>0</v>
      </c>
    </row>
    <row r="490" spans="1:14" x14ac:dyDescent="0.25">
      <c r="A490">
        <v>21010</v>
      </c>
      <c r="B490" t="s">
        <v>40</v>
      </c>
      <c r="C490" t="s">
        <v>34</v>
      </c>
      <c r="D490" t="s">
        <v>114</v>
      </c>
      <c r="E490" s="1">
        <v>43934</v>
      </c>
      <c r="F490" s="7" t="str">
        <f>IF(E490&lt;&gt;"",IF(AND(E490&gt;=VLOOKUP(E490,Semanas!$A$1:$C$33,1),E490&lt;=VLOOKUP(E490,Semanas!$A$1:$C$33,2)),VLOOKUP(E490,Semanas!$A$1:$C$33,3),""),"")</f>
        <v>Semana 16</v>
      </c>
      <c r="G490" s="7">
        <f>IF(F490&lt;&gt;"",_xlfn.IFNA(VLOOKUP(A490&amp;"Semana "&amp;VALUE(RIGHT(F490,2)-3),T_Cruzada!$A$2:$F$1453,4,FALSE),""),"")</f>
        <v>0</v>
      </c>
      <c r="H490">
        <f>IF(F490&lt;&gt;"",_xlfn.IFNA(VLOOKUP(A490&amp;"Semana "&amp;VALUE(RIGHT(F490,2)-2),T_Cruzada!$A$2:$F$1453,4,FALSE),""),"")</f>
        <v>0</v>
      </c>
      <c r="I490" s="7">
        <f>IF(F490&lt;&gt;"",_xlfn.IFNA(VLOOKUP(A490&amp;"Semana "&amp;VALUE(RIGHT(F490,2)-1),T_Cruzada!$A$2:$F$1453,4,FALSE),""),"")</f>
        <v>0</v>
      </c>
      <c r="J490" s="7">
        <f>IF(F490&lt;&gt;"",_xlfn.IFNA(VLOOKUP(A490&amp;F490,T_Cruzada!$A$2:$F$1453,4,FALSE),""),"")</f>
        <v>0</v>
      </c>
      <c r="K490" s="7">
        <f>_xlfn.IFNA(VLOOKUP(A490&amp;F490,T_Cruzada!$A$2:$F$1453,5,FALSE),"")</f>
        <v>0</v>
      </c>
      <c r="L490" s="7">
        <f>IF(F490&lt;&gt;"",_xlfn.IFNA(VLOOKUP(A490&amp;"Semana "&amp;VALUE(RIGHT(F490,2)+1),T_Cruzada!$A$2:$F$1453,4,FALSE),""),"")</f>
        <v>2</v>
      </c>
      <c r="M490">
        <f>IF(F490&lt;&gt;"",_xlfn.IFNA(VLOOKUP(A490&amp;"Semana "&amp;VALUE(RIGHT(F490,2)+2),T_Cruzada!$A$2:$F$1453,4,FALSE),""),"")</f>
        <v>5</v>
      </c>
      <c r="N490">
        <f>IF(F490&lt;&gt;"",_xlfn.IFNA(VLOOKUP(A490&amp;"Semana "&amp;VALUE(RIGHT(F490,2)+3),T_Cruzada!$A$2:$F$1453,4,FALSE),""),"")</f>
        <v>11</v>
      </c>
    </row>
    <row r="491" spans="1:14" x14ac:dyDescent="0.25">
      <c r="A491" s="19">
        <v>21010</v>
      </c>
      <c r="B491" s="19" t="s">
        <v>40</v>
      </c>
      <c r="C491" s="19" t="s">
        <v>118</v>
      </c>
      <c r="D491" s="19" t="s">
        <v>116</v>
      </c>
      <c r="E491" s="20"/>
      <c r="F491" s="7" t="str">
        <f>IF(E491&lt;&gt;"",IF(AND(E491&gt;=VLOOKUP(E491,Semanas!$A$1:$C$33,1),E491&lt;=VLOOKUP(E491,Semanas!$A$1:$C$33,2)),VLOOKUP(E491,Semanas!$A$1:$C$33,3),""),"")</f>
        <v/>
      </c>
      <c r="G491" s="7" t="str">
        <f>IF(F491&lt;&gt;"",_xlfn.IFNA(VLOOKUP(A491&amp;"Semana "&amp;VALUE(RIGHT(F491,2)-3),T_Cruzada!$A$2:$F$1453,4,FALSE),""),"")</f>
        <v/>
      </c>
      <c r="H491" t="str">
        <f>IF(F491&lt;&gt;"",_xlfn.IFNA(VLOOKUP(A491&amp;"Semana "&amp;VALUE(RIGHT(F491,2)-2),T_Cruzada!$A$2:$F$1453,4,FALSE),""),"")</f>
        <v/>
      </c>
      <c r="I491" s="7" t="str">
        <f>IF(F491&lt;&gt;"",_xlfn.IFNA(VLOOKUP(A491&amp;"Semana "&amp;VALUE(RIGHT(F491,2)-1),T_Cruzada!$A$2:$F$1453,4,FALSE),""),"")</f>
        <v/>
      </c>
      <c r="J491" s="7" t="str">
        <f>IF(F491&lt;&gt;"",_xlfn.IFNA(VLOOKUP(A491&amp;F491,T_Cruzada!$A$2:$F$1453,4,FALSE),""),"")</f>
        <v/>
      </c>
      <c r="K491" s="7" t="str">
        <f>_xlfn.IFNA(VLOOKUP(A491&amp;F491,T_Cruzada!$A$2:$F$1453,5,FALSE),"")</f>
        <v/>
      </c>
      <c r="L491" s="7" t="str">
        <f>IF(F491&lt;&gt;"",_xlfn.IFNA(VLOOKUP(A491&amp;"Semana "&amp;VALUE(RIGHT(F491,2)+1),T_Cruzada!$A$2:$F$1453,4,FALSE),""),"")</f>
        <v/>
      </c>
      <c r="M491" t="str">
        <f>IF(F491&lt;&gt;"",_xlfn.IFNA(VLOOKUP(A491&amp;"Semana "&amp;VALUE(RIGHT(F491,2)+2),T_Cruzada!$A$2:$F$1453,4,FALSE),""),"")</f>
        <v/>
      </c>
      <c r="N491" t="str">
        <f>IF(F491&lt;&gt;"",_xlfn.IFNA(VLOOKUP(A491&amp;"Semana "&amp;VALUE(RIGHT(F491,2)+3),T_Cruzada!$A$2:$F$1453,4,FALSE),""),"")</f>
        <v/>
      </c>
    </row>
    <row r="492" spans="1:14" x14ac:dyDescent="0.25">
      <c r="A492">
        <v>21010</v>
      </c>
      <c r="B492" t="s">
        <v>40</v>
      </c>
      <c r="C492" t="s">
        <v>119</v>
      </c>
      <c r="D492" t="s">
        <v>114</v>
      </c>
      <c r="E492" s="1">
        <v>43931</v>
      </c>
      <c r="F492" s="7" t="str">
        <f>IF(E492&lt;&gt;"",IF(AND(E492&gt;=VLOOKUP(E492,Semanas!$A$1:$C$33,1),E492&lt;=VLOOKUP(E492,Semanas!$A$1:$C$33,2)),VLOOKUP(E492,Semanas!$A$1:$C$33,3),""),"")</f>
        <v>Semana 15</v>
      </c>
      <c r="G492" s="7">
        <f>IF(F492&lt;&gt;"",_xlfn.IFNA(VLOOKUP(A492&amp;"Semana "&amp;VALUE(RIGHT(F492,2)-3),T_Cruzada!$A$2:$F$1453,4,FALSE),""),"")</f>
        <v>0</v>
      </c>
      <c r="H492">
        <f>IF(F492&lt;&gt;"",_xlfn.IFNA(VLOOKUP(A492&amp;"Semana "&amp;VALUE(RIGHT(F492,2)-2),T_Cruzada!$A$2:$F$1453,4,FALSE),""),"")</f>
        <v>0</v>
      </c>
      <c r="I492" s="7">
        <f>IF(F492&lt;&gt;"",_xlfn.IFNA(VLOOKUP(A492&amp;"Semana "&amp;VALUE(RIGHT(F492,2)-1),T_Cruzada!$A$2:$F$1453,4,FALSE),""),"")</f>
        <v>0</v>
      </c>
      <c r="J492" s="7">
        <f>IF(F492&lt;&gt;"",_xlfn.IFNA(VLOOKUP(A492&amp;F492,T_Cruzada!$A$2:$F$1453,4,FALSE),""),"")</f>
        <v>0</v>
      </c>
      <c r="K492" s="7">
        <f>_xlfn.IFNA(VLOOKUP(A492&amp;F492,T_Cruzada!$A$2:$F$1453,5,FALSE),"")</f>
        <v>0</v>
      </c>
      <c r="L492" s="7">
        <f>IF(F492&lt;&gt;"",_xlfn.IFNA(VLOOKUP(A492&amp;"Semana "&amp;VALUE(RIGHT(F492,2)+1),T_Cruzada!$A$2:$F$1453,4,FALSE),""),"")</f>
        <v>0</v>
      </c>
      <c r="M492">
        <f>IF(F492&lt;&gt;"",_xlfn.IFNA(VLOOKUP(A492&amp;"Semana "&amp;VALUE(RIGHT(F492,2)+2),T_Cruzada!$A$2:$F$1453,4,FALSE),""),"")</f>
        <v>2</v>
      </c>
      <c r="N492">
        <f>IF(F492&lt;&gt;"",_xlfn.IFNA(VLOOKUP(A492&amp;"Semana "&amp;VALUE(RIGHT(F492,2)+3),T_Cruzada!$A$2:$F$1453,4,FALSE),""),"")</f>
        <v>5</v>
      </c>
    </row>
    <row r="493" spans="1:14" x14ac:dyDescent="0.25">
      <c r="A493" s="19">
        <v>21010</v>
      </c>
      <c r="B493" s="19" t="s">
        <v>40</v>
      </c>
      <c r="C493" s="19" t="s">
        <v>120</v>
      </c>
      <c r="D493" s="19" t="s">
        <v>116</v>
      </c>
      <c r="E493" s="20"/>
      <c r="F493" s="7" t="str">
        <f>IF(E493&lt;&gt;"",IF(AND(E493&gt;=VLOOKUP(E493,Semanas!$A$1:$C$33,1),E493&lt;=VLOOKUP(E493,Semanas!$A$1:$C$33,2)),VLOOKUP(E493,Semanas!$A$1:$C$33,3),""),"")</f>
        <v/>
      </c>
      <c r="G493" s="7" t="str">
        <f>IF(F493&lt;&gt;"",_xlfn.IFNA(VLOOKUP(A493&amp;"Semana "&amp;VALUE(RIGHT(F493,2)-3),T_Cruzada!$A$2:$F$1453,4,FALSE),""),"")</f>
        <v/>
      </c>
      <c r="H493" t="str">
        <f>IF(F493&lt;&gt;"",_xlfn.IFNA(VLOOKUP(A493&amp;"Semana "&amp;VALUE(RIGHT(F493,2)-2),T_Cruzada!$A$2:$F$1453,4,FALSE),""),"")</f>
        <v/>
      </c>
      <c r="I493" s="7" t="str">
        <f>IF(F493&lt;&gt;"",_xlfn.IFNA(VLOOKUP(A493&amp;"Semana "&amp;VALUE(RIGHT(F493,2)-1),T_Cruzada!$A$2:$F$1453,4,FALSE),""),"")</f>
        <v/>
      </c>
      <c r="J493" s="7" t="str">
        <f>IF(F493&lt;&gt;"",_xlfn.IFNA(VLOOKUP(A493&amp;F493,T_Cruzada!$A$2:$F$1453,4,FALSE),""),"")</f>
        <v/>
      </c>
      <c r="K493" s="7" t="str">
        <f>_xlfn.IFNA(VLOOKUP(A493&amp;F493,T_Cruzada!$A$2:$F$1453,5,FALSE),"")</f>
        <v/>
      </c>
      <c r="L493" s="7" t="str">
        <f>IF(F493&lt;&gt;"",_xlfn.IFNA(VLOOKUP(A493&amp;"Semana "&amp;VALUE(RIGHT(F493,2)+1),T_Cruzada!$A$2:$F$1453,4,FALSE),""),"")</f>
        <v/>
      </c>
      <c r="M493" t="str">
        <f>IF(F493&lt;&gt;"",_xlfn.IFNA(VLOOKUP(A493&amp;"Semana "&amp;VALUE(RIGHT(F493,2)+2),T_Cruzada!$A$2:$F$1453,4,FALSE),""),"")</f>
        <v/>
      </c>
      <c r="N493" t="str">
        <f>IF(F493&lt;&gt;"",_xlfn.IFNA(VLOOKUP(A493&amp;"Semana "&amp;VALUE(RIGHT(F493,2)+3),T_Cruzada!$A$2:$F$1453,4,FALSE),""),"")</f>
        <v/>
      </c>
    </row>
    <row r="494" spans="1:14" x14ac:dyDescent="0.25">
      <c r="A494">
        <v>21010</v>
      </c>
      <c r="B494" t="s">
        <v>40</v>
      </c>
      <c r="C494" t="s">
        <v>191</v>
      </c>
      <c r="D494" t="s">
        <v>114</v>
      </c>
      <c r="E494" s="1">
        <v>43913</v>
      </c>
      <c r="F494" s="7" t="str">
        <f>IF(E494&lt;&gt;"",IF(AND(E494&gt;=VLOOKUP(E494,Semanas!$A$1:$C$33,1),E494&lt;=VLOOKUP(E494,Semanas!$A$1:$C$33,2)),VLOOKUP(E494,Semanas!$A$1:$C$33,3),""),"")</f>
        <v>Semana 13</v>
      </c>
      <c r="G494" s="7">
        <f>IF(F494&lt;&gt;"",_xlfn.IFNA(VLOOKUP(A494&amp;"Semana "&amp;VALUE(RIGHT(F494,2)-3),T_Cruzada!$A$2:$F$1453,4,FALSE),""),"")</f>
        <v>0</v>
      </c>
      <c r="H494">
        <f>IF(F494&lt;&gt;"",_xlfn.IFNA(VLOOKUP(A494&amp;"Semana "&amp;VALUE(RIGHT(F494,2)-2),T_Cruzada!$A$2:$F$1453,4,FALSE),""),"")</f>
        <v>0</v>
      </c>
      <c r="I494" s="7">
        <f>IF(F494&lt;&gt;"",_xlfn.IFNA(VLOOKUP(A494&amp;"Semana "&amp;VALUE(RIGHT(F494,2)-1),T_Cruzada!$A$2:$F$1453,4,FALSE),""),"")</f>
        <v>0</v>
      </c>
      <c r="J494" s="7">
        <f>IF(F494&lt;&gt;"",_xlfn.IFNA(VLOOKUP(A494&amp;F494,T_Cruzada!$A$2:$F$1453,4,FALSE),""),"")</f>
        <v>0</v>
      </c>
      <c r="K494" s="7">
        <f>_xlfn.IFNA(VLOOKUP(A494&amp;F494,T_Cruzada!$A$2:$F$1453,5,FALSE),"")</f>
        <v>0</v>
      </c>
      <c r="L494" s="7">
        <f>IF(F494&lt;&gt;"",_xlfn.IFNA(VLOOKUP(A494&amp;"Semana "&amp;VALUE(RIGHT(F494,2)+1),T_Cruzada!$A$2:$F$1453,4,FALSE),""),"")</f>
        <v>0</v>
      </c>
      <c r="M494">
        <f>IF(F494&lt;&gt;"",_xlfn.IFNA(VLOOKUP(A494&amp;"Semana "&amp;VALUE(RIGHT(F494,2)+2),T_Cruzada!$A$2:$F$1453,4,FALSE),""),"")</f>
        <v>0</v>
      </c>
      <c r="N494">
        <f>IF(F494&lt;&gt;"",_xlfn.IFNA(VLOOKUP(A494&amp;"Semana "&amp;VALUE(RIGHT(F494,2)+3),T_Cruzada!$A$2:$F$1453,4,FALSE),""),"")</f>
        <v>0</v>
      </c>
    </row>
    <row r="495" spans="1:14" x14ac:dyDescent="0.25">
      <c r="A495" s="19">
        <v>21010</v>
      </c>
      <c r="B495" s="19" t="s">
        <v>40</v>
      </c>
      <c r="C495" s="19" t="s">
        <v>122</v>
      </c>
      <c r="D495" s="19" t="s">
        <v>116</v>
      </c>
      <c r="E495" s="20"/>
      <c r="F495" s="7" t="str">
        <f>IF(E495&lt;&gt;"",IF(AND(E495&gt;=VLOOKUP(E495,Semanas!$A$1:$C$33,1),E495&lt;=VLOOKUP(E495,Semanas!$A$1:$C$33,2)),VLOOKUP(E495,Semanas!$A$1:$C$33,3),""),"")</f>
        <v/>
      </c>
      <c r="G495" s="7" t="str">
        <f>IF(F495&lt;&gt;"",_xlfn.IFNA(VLOOKUP(A495&amp;"Semana "&amp;VALUE(RIGHT(F495,2)-3),T_Cruzada!$A$2:$F$1453,4,FALSE),""),"")</f>
        <v/>
      </c>
      <c r="H495" t="str">
        <f>IF(F495&lt;&gt;"",_xlfn.IFNA(VLOOKUP(A495&amp;"Semana "&amp;VALUE(RIGHT(F495,2)-2),T_Cruzada!$A$2:$F$1453,4,FALSE),""),"")</f>
        <v/>
      </c>
      <c r="I495" s="7" t="str">
        <f>IF(F495&lt;&gt;"",_xlfn.IFNA(VLOOKUP(A495&amp;"Semana "&amp;VALUE(RIGHT(F495,2)-1),T_Cruzada!$A$2:$F$1453,4,FALSE),""),"")</f>
        <v/>
      </c>
      <c r="J495" s="7" t="str">
        <f>IF(F495&lt;&gt;"",_xlfn.IFNA(VLOOKUP(A495&amp;F495,T_Cruzada!$A$2:$F$1453,4,FALSE),""),"")</f>
        <v/>
      </c>
      <c r="K495" s="7" t="str">
        <f>_xlfn.IFNA(VLOOKUP(A495&amp;F495,T_Cruzada!$A$2:$F$1453,5,FALSE),"")</f>
        <v/>
      </c>
      <c r="L495" s="7" t="str">
        <f>IF(F495&lt;&gt;"",_xlfn.IFNA(VLOOKUP(A495&amp;"Semana "&amp;VALUE(RIGHT(F495,2)+1),T_Cruzada!$A$2:$F$1453,4,FALSE),""),"")</f>
        <v/>
      </c>
      <c r="M495" t="str">
        <f>IF(F495&lt;&gt;"",_xlfn.IFNA(VLOOKUP(A495&amp;"Semana "&amp;VALUE(RIGHT(F495,2)+2),T_Cruzada!$A$2:$F$1453,4,FALSE),""),"")</f>
        <v/>
      </c>
      <c r="N495" t="str">
        <f>IF(F495&lt;&gt;"",_xlfn.IFNA(VLOOKUP(A495&amp;"Semana "&amp;VALUE(RIGHT(F495,2)+3),T_Cruzada!$A$2:$F$1453,4,FALSE),""),"")</f>
        <v/>
      </c>
    </row>
    <row r="496" spans="1:14" x14ac:dyDescent="0.25">
      <c r="A496">
        <v>21010</v>
      </c>
      <c r="B496" t="s">
        <v>40</v>
      </c>
      <c r="C496" t="s">
        <v>123</v>
      </c>
      <c r="D496" t="s">
        <v>116</v>
      </c>
      <c r="E496" s="1"/>
      <c r="F496" s="7" t="str">
        <f>IF(E496&lt;&gt;"",IF(AND(E496&gt;=VLOOKUP(E496,Semanas!$A$1:$C$33,1),E496&lt;=VLOOKUP(E496,Semanas!$A$1:$C$33,2)),VLOOKUP(E496,Semanas!$A$1:$C$33,3),""),"")</f>
        <v/>
      </c>
      <c r="G496" s="7" t="str">
        <f>IF(F496&lt;&gt;"",_xlfn.IFNA(VLOOKUP(A496&amp;"Semana "&amp;VALUE(RIGHT(F496,2)-3),T_Cruzada!$A$2:$F$1453,4,FALSE),""),"")</f>
        <v/>
      </c>
      <c r="H496" t="str">
        <f>IF(F496&lt;&gt;"",_xlfn.IFNA(VLOOKUP(A496&amp;"Semana "&amp;VALUE(RIGHT(F496,2)-2),T_Cruzada!$A$2:$F$1453,4,FALSE),""),"")</f>
        <v/>
      </c>
      <c r="I496" s="7" t="str">
        <f>IF(F496&lt;&gt;"",_xlfn.IFNA(VLOOKUP(A496&amp;"Semana "&amp;VALUE(RIGHT(F496,2)-1),T_Cruzada!$A$2:$F$1453,4,FALSE),""),"")</f>
        <v/>
      </c>
      <c r="J496" s="7" t="str">
        <f>IF(F496&lt;&gt;"",_xlfn.IFNA(VLOOKUP(A496&amp;F496,T_Cruzada!$A$2:$F$1453,4,FALSE),""),"")</f>
        <v/>
      </c>
      <c r="K496" s="7" t="str">
        <f>_xlfn.IFNA(VLOOKUP(A496&amp;F496,T_Cruzada!$A$2:$F$1453,5,FALSE),"")</f>
        <v/>
      </c>
      <c r="L496" s="7" t="str">
        <f>IF(F496&lt;&gt;"",_xlfn.IFNA(VLOOKUP(A496&amp;"Semana "&amp;VALUE(RIGHT(F496,2)+1),T_Cruzada!$A$2:$F$1453,4,FALSE),""),"")</f>
        <v/>
      </c>
      <c r="M496" t="str">
        <f>IF(F496&lt;&gt;"",_xlfn.IFNA(VLOOKUP(A496&amp;"Semana "&amp;VALUE(RIGHT(F496,2)+2),T_Cruzada!$A$2:$F$1453,4,FALSE),""),"")</f>
        <v/>
      </c>
      <c r="N496" t="str">
        <f>IF(F496&lt;&gt;"",_xlfn.IFNA(VLOOKUP(A496&amp;"Semana "&amp;VALUE(RIGHT(F496,2)+3),T_Cruzada!$A$2:$F$1453,4,FALSE),""),"")</f>
        <v/>
      </c>
    </row>
    <row r="497" spans="1:14" x14ac:dyDescent="0.25">
      <c r="A497">
        <v>21013</v>
      </c>
      <c r="B497" t="s">
        <v>42</v>
      </c>
      <c r="C497" t="s">
        <v>30</v>
      </c>
      <c r="D497" t="s">
        <v>114</v>
      </c>
      <c r="E497" s="1">
        <v>43913</v>
      </c>
      <c r="F497" s="7" t="str">
        <f>IF(E497&lt;&gt;"",IF(AND(E497&gt;=VLOOKUP(E497,Semanas!$A$1:$C$33,1),E497&lt;=VLOOKUP(E497,Semanas!$A$1:$C$33,2)),VLOOKUP(E497,Semanas!$A$1:$C$33,3),""),"")</f>
        <v>Semana 13</v>
      </c>
      <c r="G497" s="7">
        <f>IF(F497&lt;&gt;"",_xlfn.IFNA(VLOOKUP(A497&amp;"Semana "&amp;VALUE(RIGHT(F497,2)-3),T_Cruzada!$A$2:$F$1453,4,FALSE),""),"")</f>
        <v>0</v>
      </c>
      <c r="H497">
        <f>IF(F497&lt;&gt;"",_xlfn.IFNA(VLOOKUP(A497&amp;"Semana "&amp;VALUE(RIGHT(F497,2)-2),T_Cruzada!$A$2:$F$1453,4,FALSE),""),"")</f>
        <v>0</v>
      </c>
      <c r="I497" s="7">
        <f>IF(F497&lt;&gt;"",_xlfn.IFNA(VLOOKUP(A497&amp;"Semana "&amp;VALUE(RIGHT(F497,2)-1),T_Cruzada!$A$2:$F$1453,4,FALSE),""),"")</f>
        <v>0</v>
      </c>
      <c r="J497" s="7">
        <f>IF(F497&lt;&gt;"",_xlfn.IFNA(VLOOKUP(A497&amp;F497,T_Cruzada!$A$2:$F$1453,4,FALSE),""),"")</f>
        <v>0</v>
      </c>
      <c r="K497" s="7">
        <f>_xlfn.IFNA(VLOOKUP(A497&amp;F497,T_Cruzada!$A$2:$F$1453,5,FALSE),"")</f>
        <v>0</v>
      </c>
      <c r="L497" s="7">
        <f>IF(F497&lt;&gt;"",_xlfn.IFNA(VLOOKUP(A497&amp;"Semana "&amp;VALUE(RIGHT(F497,2)+1),T_Cruzada!$A$2:$F$1453,4,FALSE),""),"")</f>
        <v>0</v>
      </c>
      <c r="M497">
        <f>IF(F497&lt;&gt;"",_xlfn.IFNA(VLOOKUP(A497&amp;"Semana "&amp;VALUE(RIGHT(F497,2)+2),T_Cruzada!$A$2:$F$1453,4,FALSE),""),"")</f>
        <v>0</v>
      </c>
      <c r="N497">
        <f>IF(F497&lt;&gt;"",_xlfn.IFNA(VLOOKUP(A497&amp;"Semana "&amp;VALUE(RIGHT(F497,2)+3),T_Cruzada!$A$2:$F$1453,4,FALSE),""),"")</f>
        <v>0</v>
      </c>
    </row>
    <row r="498" spans="1:14" x14ac:dyDescent="0.25">
      <c r="A498" s="19">
        <v>21013</v>
      </c>
      <c r="B498" s="19" t="s">
        <v>42</v>
      </c>
      <c r="C498" s="19" t="s">
        <v>31</v>
      </c>
      <c r="D498" s="19" t="s">
        <v>114</v>
      </c>
      <c r="E498" s="20">
        <v>43913</v>
      </c>
      <c r="F498" s="7" t="str">
        <f>IF(E498&lt;&gt;"",IF(AND(E498&gt;=VLOOKUP(E498,Semanas!$A$1:$C$33,1),E498&lt;=VLOOKUP(E498,Semanas!$A$1:$C$33,2)),VLOOKUP(E498,Semanas!$A$1:$C$33,3),""),"")</f>
        <v>Semana 13</v>
      </c>
      <c r="G498" s="7">
        <f>IF(F498&lt;&gt;"",_xlfn.IFNA(VLOOKUP(A498&amp;"Semana "&amp;VALUE(RIGHT(F498,2)-3),T_Cruzada!$A$2:$F$1453,4,FALSE),""),"")</f>
        <v>0</v>
      </c>
      <c r="H498">
        <f>IF(F498&lt;&gt;"",_xlfn.IFNA(VLOOKUP(A498&amp;"Semana "&amp;VALUE(RIGHT(F498,2)-2),T_Cruzada!$A$2:$F$1453,4,FALSE),""),"")</f>
        <v>0</v>
      </c>
      <c r="I498" s="7">
        <f>IF(F498&lt;&gt;"",_xlfn.IFNA(VLOOKUP(A498&amp;"Semana "&amp;VALUE(RIGHT(F498,2)-1),T_Cruzada!$A$2:$F$1453,4,FALSE),""),"")</f>
        <v>0</v>
      </c>
      <c r="J498" s="7">
        <f>IF(F498&lt;&gt;"",_xlfn.IFNA(VLOOKUP(A498&amp;F498,T_Cruzada!$A$2:$F$1453,4,FALSE),""),"")</f>
        <v>0</v>
      </c>
      <c r="K498" s="7">
        <f>_xlfn.IFNA(VLOOKUP(A498&amp;F498,T_Cruzada!$A$2:$F$1453,5,FALSE),"")</f>
        <v>0</v>
      </c>
      <c r="L498" s="7">
        <f>IF(F498&lt;&gt;"",_xlfn.IFNA(VLOOKUP(A498&amp;"Semana "&amp;VALUE(RIGHT(F498,2)+1),T_Cruzada!$A$2:$F$1453,4,FALSE),""),"")</f>
        <v>0</v>
      </c>
      <c r="M498">
        <f>IF(F498&lt;&gt;"",_xlfn.IFNA(VLOOKUP(A498&amp;"Semana "&amp;VALUE(RIGHT(F498,2)+2),T_Cruzada!$A$2:$F$1453,4,FALSE),""),"")</f>
        <v>0</v>
      </c>
      <c r="N498">
        <f>IF(F498&lt;&gt;"",_xlfn.IFNA(VLOOKUP(A498&amp;"Semana "&amp;VALUE(RIGHT(F498,2)+3),T_Cruzada!$A$2:$F$1453,4,FALSE),""),"")</f>
        <v>0</v>
      </c>
    </row>
    <row r="499" spans="1:14" x14ac:dyDescent="0.25">
      <c r="A499">
        <v>21013</v>
      </c>
      <c r="B499" t="s">
        <v>42</v>
      </c>
      <c r="C499" t="s">
        <v>115</v>
      </c>
      <c r="D499" t="s">
        <v>114</v>
      </c>
      <c r="E499" s="1">
        <v>43913</v>
      </c>
      <c r="F499" s="7" t="str">
        <f>IF(E499&lt;&gt;"",IF(AND(E499&gt;=VLOOKUP(E499,Semanas!$A$1:$C$33,1),E499&lt;=VLOOKUP(E499,Semanas!$A$1:$C$33,2)),VLOOKUP(E499,Semanas!$A$1:$C$33,3),""),"")</f>
        <v>Semana 13</v>
      </c>
      <c r="G499" s="7">
        <f>IF(F499&lt;&gt;"",_xlfn.IFNA(VLOOKUP(A499&amp;"Semana "&amp;VALUE(RIGHT(F499,2)-3),T_Cruzada!$A$2:$F$1453,4,FALSE),""),"")</f>
        <v>0</v>
      </c>
      <c r="H499">
        <f>IF(F499&lt;&gt;"",_xlfn.IFNA(VLOOKUP(A499&amp;"Semana "&amp;VALUE(RIGHT(F499,2)-2),T_Cruzada!$A$2:$F$1453,4,FALSE),""),"")</f>
        <v>0</v>
      </c>
      <c r="I499" s="7">
        <f>IF(F499&lt;&gt;"",_xlfn.IFNA(VLOOKUP(A499&amp;"Semana "&amp;VALUE(RIGHT(F499,2)-1),T_Cruzada!$A$2:$F$1453,4,FALSE),""),"")</f>
        <v>0</v>
      </c>
      <c r="J499" s="7">
        <f>IF(F499&lt;&gt;"",_xlfn.IFNA(VLOOKUP(A499&amp;F499,T_Cruzada!$A$2:$F$1453,4,FALSE),""),"")</f>
        <v>0</v>
      </c>
      <c r="K499" s="7">
        <f>_xlfn.IFNA(VLOOKUP(A499&amp;F499,T_Cruzada!$A$2:$F$1453,5,FALSE),"")</f>
        <v>0</v>
      </c>
      <c r="L499" s="7">
        <f>IF(F499&lt;&gt;"",_xlfn.IFNA(VLOOKUP(A499&amp;"Semana "&amp;VALUE(RIGHT(F499,2)+1),T_Cruzada!$A$2:$F$1453,4,FALSE),""),"")</f>
        <v>0</v>
      </c>
      <c r="M499">
        <f>IF(F499&lt;&gt;"",_xlfn.IFNA(VLOOKUP(A499&amp;"Semana "&amp;VALUE(RIGHT(F499,2)+2),T_Cruzada!$A$2:$F$1453,4,FALSE),""),"")</f>
        <v>0</v>
      </c>
      <c r="N499">
        <f>IF(F499&lt;&gt;"",_xlfn.IFNA(VLOOKUP(A499&amp;"Semana "&amp;VALUE(RIGHT(F499,2)+3),T_Cruzada!$A$2:$F$1453,4,FALSE),""),"")</f>
        <v>0</v>
      </c>
    </row>
    <row r="500" spans="1:14" x14ac:dyDescent="0.25">
      <c r="A500" s="19">
        <v>21013</v>
      </c>
      <c r="B500" s="19" t="s">
        <v>42</v>
      </c>
      <c r="C500" s="19" t="s">
        <v>33</v>
      </c>
      <c r="D500" s="19" t="s">
        <v>114</v>
      </c>
      <c r="E500" s="20">
        <v>43910</v>
      </c>
      <c r="F500" s="7" t="str">
        <f>IF(E500&lt;&gt;"",IF(AND(E500&gt;=VLOOKUP(E500,Semanas!$A$1:$C$33,1),E500&lt;=VLOOKUP(E500,Semanas!$A$1:$C$33,2)),VLOOKUP(E500,Semanas!$A$1:$C$33,3),""),"")</f>
        <v>Semana 12</v>
      </c>
      <c r="G500" s="7">
        <f>IF(F500&lt;&gt;"",_xlfn.IFNA(VLOOKUP(A500&amp;"Semana "&amp;VALUE(RIGHT(F500,2)-3),T_Cruzada!$A$2:$F$1453,4,FALSE),""),"")</f>
        <v>0</v>
      </c>
      <c r="H500">
        <f>IF(F500&lt;&gt;"",_xlfn.IFNA(VLOOKUP(A500&amp;"Semana "&amp;VALUE(RIGHT(F500,2)-2),T_Cruzada!$A$2:$F$1453,4,FALSE),""),"")</f>
        <v>0</v>
      </c>
      <c r="I500" s="7">
        <f>IF(F500&lt;&gt;"",_xlfn.IFNA(VLOOKUP(A500&amp;"Semana "&amp;VALUE(RIGHT(F500,2)-1),T_Cruzada!$A$2:$F$1453,4,FALSE),""),"")</f>
        <v>0</v>
      </c>
      <c r="J500" s="7">
        <f>IF(F500&lt;&gt;"",_xlfn.IFNA(VLOOKUP(A500&amp;F500,T_Cruzada!$A$2:$F$1453,4,FALSE),""),"")</f>
        <v>0</v>
      </c>
      <c r="K500" s="7">
        <f>_xlfn.IFNA(VLOOKUP(A500&amp;F500,T_Cruzada!$A$2:$F$1453,5,FALSE),"")</f>
        <v>0</v>
      </c>
      <c r="L500" s="7">
        <f>IF(F500&lt;&gt;"",_xlfn.IFNA(VLOOKUP(A500&amp;"Semana "&amp;VALUE(RIGHT(F500,2)+1),T_Cruzada!$A$2:$F$1453,4,FALSE),""),"")</f>
        <v>0</v>
      </c>
      <c r="M500">
        <f>IF(F500&lt;&gt;"",_xlfn.IFNA(VLOOKUP(A500&amp;"Semana "&amp;VALUE(RIGHT(F500,2)+2),T_Cruzada!$A$2:$F$1453,4,FALSE),""),"")</f>
        <v>0</v>
      </c>
      <c r="N500">
        <f>IF(F500&lt;&gt;"",_xlfn.IFNA(VLOOKUP(A500&amp;"Semana "&amp;VALUE(RIGHT(F500,2)+3),T_Cruzada!$A$2:$F$1453,4,FALSE),""),"")</f>
        <v>0</v>
      </c>
    </row>
    <row r="501" spans="1:14" x14ac:dyDescent="0.25">
      <c r="A501">
        <v>21013</v>
      </c>
      <c r="B501" t="s">
        <v>42</v>
      </c>
      <c r="C501" t="s">
        <v>34</v>
      </c>
      <c r="D501" t="s">
        <v>114</v>
      </c>
      <c r="E501" s="1">
        <v>43934</v>
      </c>
      <c r="F501" s="7" t="str">
        <f>IF(E501&lt;&gt;"",IF(AND(E501&gt;=VLOOKUP(E501,Semanas!$A$1:$C$33,1),E501&lt;=VLOOKUP(E501,Semanas!$A$1:$C$33,2)),VLOOKUP(E501,Semanas!$A$1:$C$33,3),""),"")</f>
        <v>Semana 16</v>
      </c>
      <c r="G501" s="7">
        <f>IF(F501&lt;&gt;"",_xlfn.IFNA(VLOOKUP(A501&amp;"Semana "&amp;VALUE(RIGHT(F501,2)-3),T_Cruzada!$A$2:$F$1453,4,FALSE),""),"")</f>
        <v>0</v>
      </c>
      <c r="H501">
        <f>IF(F501&lt;&gt;"",_xlfn.IFNA(VLOOKUP(A501&amp;"Semana "&amp;VALUE(RIGHT(F501,2)-2),T_Cruzada!$A$2:$F$1453,4,FALSE),""),"")</f>
        <v>0</v>
      </c>
      <c r="I501" s="7">
        <f>IF(F501&lt;&gt;"",_xlfn.IFNA(VLOOKUP(A501&amp;"Semana "&amp;VALUE(RIGHT(F501,2)-1),T_Cruzada!$A$2:$F$1453,4,FALSE),""),"")</f>
        <v>0</v>
      </c>
      <c r="J501" s="7">
        <f>IF(F501&lt;&gt;"",_xlfn.IFNA(VLOOKUP(A501&amp;F501,T_Cruzada!$A$2:$F$1453,4,FALSE),""),"")</f>
        <v>0</v>
      </c>
      <c r="K501" s="7">
        <f>_xlfn.IFNA(VLOOKUP(A501&amp;F501,T_Cruzada!$A$2:$F$1453,5,FALSE),"")</f>
        <v>0</v>
      </c>
      <c r="L501" s="7">
        <f>IF(F501&lt;&gt;"",_xlfn.IFNA(VLOOKUP(A501&amp;"Semana "&amp;VALUE(RIGHT(F501,2)+1),T_Cruzada!$A$2:$F$1453,4,FALSE),""),"")</f>
        <v>1</v>
      </c>
      <c r="M501">
        <f>IF(F501&lt;&gt;"",_xlfn.IFNA(VLOOKUP(A501&amp;"Semana "&amp;VALUE(RIGHT(F501,2)+2),T_Cruzada!$A$2:$F$1453,4,FALSE),""),"")</f>
        <v>1</v>
      </c>
      <c r="N501">
        <f>IF(F501&lt;&gt;"",_xlfn.IFNA(VLOOKUP(A501&amp;"Semana "&amp;VALUE(RIGHT(F501,2)+3),T_Cruzada!$A$2:$F$1453,4,FALSE),""),"")</f>
        <v>4</v>
      </c>
    </row>
    <row r="502" spans="1:14" x14ac:dyDescent="0.25">
      <c r="A502" s="19">
        <v>21013</v>
      </c>
      <c r="B502" s="19" t="s">
        <v>42</v>
      </c>
      <c r="C502" s="19" t="s">
        <v>118</v>
      </c>
      <c r="D502" s="19" t="s">
        <v>116</v>
      </c>
      <c r="E502" s="20"/>
      <c r="F502" s="7" t="str">
        <f>IF(E502&lt;&gt;"",IF(AND(E502&gt;=VLOOKUP(E502,Semanas!$A$1:$C$33,1),E502&lt;=VLOOKUP(E502,Semanas!$A$1:$C$33,2)),VLOOKUP(E502,Semanas!$A$1:$C$33,3),""),"")</f>
        <v/>
      </c>
      <c r="G502" s="7" t="str">
        <f>IF(F502&lt;&gt;"",_xlfn.IFNA(VLOOKUP(A502&amp;"Semana "&amp;VALUE(RIGHT(F502,2)-3),T_Cruzada!$A$2:$F$1453,4,FALSE),""),"")</f>
        <v/>
      </c>
      <c r="H502" t="str">
        <f>IF(F502&lt;&gt;"",_xlfn.IFNA(VLOOKUP(A502&amp;"Semana "&amp;VALUE(RIGHT(F502,2)-2),T_Cruzada!$A$2:$F$1453,4,FALSE),""),"")</f>
        <v/>
      </c>
      <c r="I502" s="7" t="str">
        <f>IF(F502&lt;&gt;"",_xlfn.IFNA(VLOOKUP(A502&amp;"Semana "&amp;VALUE(RIGHT(F502,2)-1),T_Cruzada!$A$2:$F$1453,4,FALSE),""),"")</f>
        <v/>
      </c>
      <c r="J502" s="7" t="str">
        <f>IF(F502&lt;&gt;"",_xlfn.IFNA(VLOOKUP(A502&amp;F502,T_Cruzada!$A$2:$F$1453,4,FALSE),""),"")</f>
        <v/>
      </c>
      <c r="K502" s="7" t="str">
        <f>_xlfn.IFNA(VLOOKUP(A502&amp;F502,T_Cruzada!$A$2:$F$1453,5,FALSE),"")</f>
        <v/>
      </c>
      <c r="L502" s="7" t="str">
        <f>IF(F502&lt;&gt;"",_xlfn.IFNA(VLOOKUP(A502&amp;"Semana "&amp;VALUE(RIGHT(F502,2)+1),T_Cruzada!$A$2:$F$1453,4,FALSE),""),"")</f>
        <v/>
      </c>
      <c r="M502" t="str">
        <f>IF(F502&lt;&gt;"",_xlfn.IFNA(VLOOKUP(A502&amp;"Semana "&amp;VALUE(RIGHT(F502,2)+2),T_Cruzada!$A$2:$F$1453,4,FALSE),""),"")</f>
        <v/>
      </c>
      <c r="N502" t="str">
        <f>IF(F502&lt;&gt;"",_xlfn.IFNA(VLOOKUP(A502&amp;"Semana "&amp;VALUE(RIGHT(F502,2)+3),T_Cruzada!$A$2:$F$1453,4,FALSE),""),"")</f>
        <v/>
      </c>
    </row>
    <row r="503" spans="1:14" x14ac:dyDescent="0.25">
      <c r="A503">
        <v>21013</v>
      </c>
      <c r="B503" t="s">
        <v>42</v>
      </c>
      <c r="C503" t="s">
        <v>119</v>
      </c>
      <c r="D503" t="s">
        <v>114</v>
      </c>
      <c r="E503" s="1">
        <v>44028</v>
      </c>
      <c r="F503" s="7" t="str">
        <f>IF(E503&lt;&gt;"",IF(AND(E503&gt;=VLOOKUP(E503,Semanas!$A$1:$C$33,1),E503&lt;=VLOOKUP(E503,Semanas!$A$1:$C$33,2)),VLOOKUP(E503,Semanas!$A$1:$C$33,3),""),"")</f>
        <v>Semana 29</v>
      </c>
      <c r="G503" s="7">
        <f>IF(F503&lt;&gt;"",_xlfn.IFNA(VLOOKUP(A503&amp;"Semana "&amp;VALUE(RIGHT(F503,2)-3),T_Cruzada!$A$2:$F$1453,4,FALSE),""),"")</f>
        <v>35</v>
      </c>
      <c r="H503">
        <f>IF(F503&lt;&gt;"",_xlfn.IFNA(VLOOKUP(A503&amp;"Semana "&amp;VALUE(RIGHT(F503,2)-2),T_Cruzada!$A$2:$F$1453,4,FALSE),""),"")</f>
        <v>36</v>
      </c>
      <c r="I503" s="7">
        <f>IF(F503&lt;&gt;"",_xlfn.IFNA(VLOOKUP(A503&amp;"Semana "&amp;VALUE(RIGHT(F503,2)-1),T_Cruzada!$A$2:$F$1453,4,FALSE),""),"")</f>
        <v>39</v>
      </c>
      <c r="J503" s="7">
        <f>IF(F503&lt;&gt;"",_xlfn.IFNA(VLOOKUP(A503&amp;F503,T_Cruzada!$A$2:$F$1453,4,FALSE),""),"")</f>
        <v>42</v>
      </c>
      <c r="K503" s="7">
        <f>_xlfn.IFNA(VLOOKUP(A503&amp;F503,T_Cruzada!$A$2:$F$1453,5,FALSE),"")</f>
        <v>3</v>
      </c>
      <c r="L503" s="7">
        <f>IF(F503&lt;&gt;"",_xlfn.IFNA(VLOOKUP(A503&amp;"Semana "&amp;VALUE(RIGHT(F503,2)+1),T_Cruzada!$A$2:$F$1453,4,FALSE),""),"")</f>
        <v>43</v>
      </c>
      <c r="M503">
        <f>IF(F503&lt;&gt;"",_xlfn.IFNA(VLOOKUP(A503&amp;"Semana "&amp;VALUE(RIGHT(F503,2)+2),T_Cruzada!$A$2:$F$1453,4,FALSE),""),"")</f>
        <v>45</v>
      </c>
      <c r="N503">
        <f>IF(F503&lt;&gt;"",_xlfn.IFNA(VLOOKUP(A503&amp;"Semana "&amp;VALUE(RIGHT(F503,2)+3),T_Cruzada!$A$2:$F$1453,4,FALSE),""),"")</f>
        <v>48</v>
      </c>
    </row>
    <row r="504" spans="1:14" x14ac:dyDescent="0.25">
      <c r="A504" s="19">
        <v>21013</v>
      </c>
      <c r="B504" s="19" t="s">
        <v>42</v>
      </c>
      <c r="C504" s="19" t="s">
        <v>120</v>
      </c>
      <c r="D504" s="19" t="s">
        <v>116</v>
      </c>
      <c r="E504" s="20"/>
      <c r="F504" s="7" t="str">
        <f>IF(E504&lt;&gt;"",IF(AND(E504&gt;=VLOOKUP(E504,Semanas!$A$1:$C$33,1),E504&lt;=VLOOKUP(E504,Semanas!$A$1:$C$33,2)),VLOOKUP(E504,Semanas!$A$1:$C$33,3),""),"")</f>
        <v/>
      </c>
      <c r="G504" s="7" t="str">
        <f>IF(F504&lt;&gt;"",_xlfn.IFNA(VLOOKUP(A504&amp;"Semana "&amp;VALUE(RIGHT(F504,2)-3),T_Cruzada!$A$2:$F$1453,4,FALSE),""),"")</f>
        <v/>
      </c>
      <c r="H504" t="str">
        <f>IF(F504&lt;&gt;"",_xlfn.IFNA(VLOOKUP(A504&amp;"Semana "&amp;VALUE(RIGHT(F504,2)-2),T_Cruzada!$A$2:$F$1453,4,FALSE),""),"")</f>
        <v/>
      </c>
      <c r="I504" s="7" t="str">
        <f>IF(F504&lt;&gt;"",_xlfn.IFNA(VLOOKUP(A504&amp;"Semana "&amp;VALUE(RIGHT(F504,2)-1),T_Cruzada!$A$2:$F$1453,4,FALSE),""),"")</f>
        <v/>
      </c>
      <c r="J504" s="7" t="str">
        <f>IF(F504&lt;&gt;"",_xlfn.IFNA(VLOOKUP(A504&amp;F504,T_Cruzada!$A$2:$F$1453,4,FALSE),""),"")</f>
        <v/>
      </c>
      <c r="K504" s="7" t="str">
        <f>_xlfn.IFNA(VLOOKUP(A504&amp;F504,T_Cruzada!$A$2:$F$1453,5,FALSE),"")</f>
        <v/>
      </c>
      <c r="L504" s="7" t="str">
        <f>IF(F504&lt;&gt;"",_xlfn.IFNA(VLOOKUP(A504&amp;"Semana "&amp;VALUE(RIGHT(F504,2)+1),T_Cruzada!$A$2:$F$1453,4,FALSE),""),"")</f>
        <v/>
      </c>
      <c r="M504" t="str">
        <f>IF(F504&lt;&gt;"",_xlfn.IFNA(VLOOKUP(A504&amp;"Semana "&amp;VALUE(RIGHT(F504,2)+2),T_Cruzada!$A$2:$F$1453,4,FALSE),""),"")</f>
        <v/>
      </c>
      <c r="N504" t="str">
        <f>IF(F504&lt;&gt;"",_xlfn.IFNA(VLOOKUP(A504&amp;"Semana "&amp;VALUE(RIGHT(F504,2)+3),T_Cruzada!$A$2:$F$1453,4,FALSE),""),"")</f>
        <v/>
      </c>
    </row>
    <row r="505" spans="1:14" x14ac:dyDescent="0.25">
      <c r="A505">
        <v>21013</v>
      </c>
      <c r="B505" t="s">
        <v>42</v>
      </c>
      <c r="C505" t="s">
        <v>191</v>
      </c>
      <c r="D505" t="s">
        <v>114</v>
      </c>
      <c r="E505" s="1">
        <v>43913</v>
      </c>
      <c r="F505" s="7" t="str">
        <f>IF(E505&lt;&gt;"",IF(AND(E505&gt;=VLOOKUP(E505,Semanas!$A$1:$C$33,1),E505&lt;=VLOOKUP(E505,Semanas!$A$1:$C$33,2)),VLOOKUP(E505,Semanas!$A$1:$C$33,3),""),"")</f>
        <v>Semana 13</v>
      </c>
      <c r="G505" s="7">
        <f>IF(F505&lt;&gt;"",_xlfn.IFNA(VLOOKUP(A505&amp;"Semana "&amp;VALUE(RIGHT(F505,2)-3),T_Cruzada!$A$2:$F$1453,4,FALSE),""),"")</f>
        <v>0</v>
      </c>
      <c r="H505">
        <f>IF(F505&lt;&gt;"",_xlfn.IFNA(VLOOKUP(A505&amp;"Semana "&amp;VALUE(RIGHT(F505,2)-2),T_Cruzada!$A$2:$F$1453,4,FALSE),""),"")</f>
        <v>0</v>
      </c>
      <c r="I505" s="7">
        <f>IF(F505&lt;&gt;"",_xlfn.IFNA(VLOOKUP(A505&amp;"Semana "&amp;VALUE(RIGHT(F505,2)-1),T_Cruzada!$A$2:$F$1453,4,FALSE),""),"")</f>
        <v>0</v>
      </c>
      <c r="J505" s="7">
        <f>IF(F505&lt;&gt;"",_xlfn.IFNA(VLOOKUP(A505&amp;F505,T_Cruzada!$A$2:$F$1453,4,FALSE),""),"")</f>
        <v>0</v>
      </c>
      <c r="K505" s="7">
        <f>_xlfn.IFNA(VLOOKUP(A505&amp;F505,T_Cruzada!$A$2:$F$1453,5,FALSE),"")</f>
        <v>0</v>
      </c>
      <c r="L505" s="7">
        <f>IF(F505&lt;&gt;"",_xlfn.IFNA(VLOOKUP(A505&amp;"Semana "&amp;VALUE(RIGHT(F505,2)+1),T_Cruzada!$A$2:$F$1453,4,FALSE),""),"")</f>
        <v>0</v>
      </c>
      <c r="M505">
        <f>IF(F505&lt;&gt;"",_xlfn.IFNA(VLOOKUP(A505&amp;"Semana "&amp;VALUE(RIGHT(F505,2)+2),T_Cruzada!$A$2:$F$1453,4,FALSE),""),"")</f>
        <v>0</v>
      </c>
      <c r="N505">
        <f>IF(F505&lt;&gt;"",_xlfn.IFNA(VLOOKUP(A505&amp;"Semana "&amp;VALUE(RIGHT(F505,2)+3),T_Cruzada!$A$2:$F$1453,4,FALSE),""),"")</f>
        <v>0</v>
      </c>
    </row>
    <row r="506" spans="1:14" x14ac:dyDescent="0.25">
      <c r="A506" s="19">
        <v>21013</v>
      </c>
      <c r="B506" s="19" t="s">
        <v>42</v>
      </c>
      <c r="C506" s="19" t="s">
        <v>122</v>
      </c>
      <c r="D506" s="19" t="s">
        <v>116</v>
      </c>
      <c r="E506" s="20"/>
      <c r="F506" s="7" t="str">
        <f>IF(E506&lt;&gt;"",IF(AND(E506&gt;=VLOOKUP(E506,Semanas!$A$1:$C$33,1),E506&lt;=VLOOKUP(E506,Semanas!$A$1:$C$33,2)),VLOOKUP(E506,Semanas!$A$1:$C$33,3),""),"")</f>
        <v/>
      </c>
      <c r="G506" s="7" t="str">
        <f>IF(F506&lt;&gt;"",_xlfn.IFNA(VLOOKUP(A506&amp;"Semana "&amp;VALUE(RIGHT(F506,2)-3),T_Cruzada!$A$2:$F$1453,4,FALSE),""),"")</f>
        <v/>
      </c>
      <c r="H506" t="str">
        <f>IF(F506&lt;&gt;"",_xlfn.IFNA(VLOOKUP(A506&amp;"Semana "&amp;VALUE(RIGHT(F506,2)-2),T_Cruzada!$A$2:$F$1453,4,FALSE),""),"")</f>
        <v/>
      </c>
      <c r="I506" s="7" t="str">
        <f>IF(F506&lt;&gt;"",_xlfn.IFNA(VLOOKUP(A506&amp;"Semana "&amp;VALUE(RIGHT(F506,2)-1),T_Cruzada!$A$2:$F$1453,4,FALSE),""),"")</f>
        <v/>
      </c>
      <c r="J506" s="7" t="str">
        <f>IF(F506&lt;&gt;"",_xlfn.IFNA(VLOOKUP(A506&amp;F506,T_Cruzada!$A$2:$F$1453,4,FALSE),""),"")</f>
        <v/>
      </c>
      <c r="K506" s="7" t="str">
        <f>_xlfn.IFNA(VLOOKUP(A506&amp;F506,T_Cruzada!$A$2:$F$1453,5,FALSE),"")</f>
        <v/>
      </c>
      <c r="L506" s="7" t="str">
        <f>IF(F506&lt;&gt;"",_xlfn.IFNA(VLOOKUP(A506&amp;"Semana "&amp;VALUE(RIGHT(F506,2)+1),T_Cruzada!$A$2:$F$1453,4,FALSE),""),"")</f>
        <v/>
      </c>
      <c r="M506" t="str">
        <f>IF(F506&lt;&gt;"",_xlfn.IFNA(VLOOKUP(A506&amp;"Semana "&amp;VALUE(RIGHT(F506,2)+2),T_Cruzada!$A$2:$F$1453,4,FALSE),""),"")</f>
        <v/>
      </c>
      <c r="N506" t="str">
        <f>IF(F506&lt;&gt;"",_xlfn.IFNA(VLOOKUP(A506&amp;"Semana "&amp;VALUE(RIGHT(F506,2)+3),T_Cruzada!$A$2:$F$1453,4,FALSE),""),"")</f>
        <v/>
      </c>
    </row>
    <row r="507" spans="1:14" x14ac:dyDescent="0.25">
      <c r="A507">
        <v>21013</v>
      </c>
      <c r="B507" t="s">
        <v>42</v>
      </c>
      <c r="C507" t="s">
        <v>123</v>
      </c>
      <c r="D507" t="s">
        <v>116</v>
      </c>
      <c r="E507" s="1"/>
      <c r="F507" s="7" t="str">
        <f>IF(E507&lt;&gt;"",IF(AND(E507&gt;=VLOOKUP(E507,Semanas!$A$1:$C$33,1),E507&lt;=VLOOKUP(E507,Semanas!$A$1:$C$33,2)),VLOOKUP(E507,Semanas!$A$1:$C$33,3),""),"")</f>
        <v/>
      </c>
      <c r="G507" s="7" t="str">
        <f>IF(F507&lt;&gt;"",_xlfn.IFNA(VLOOKUP(A507&amp;"Semana "&amp;VALUE(RIGHT(F507,2)-3),T_Cruzada!$A$2:$F$1453,4,FALSE),""),"")</f>
        <v/>
      </c>
      <c r="H507" t="str">
        <f>IF(F507&lt;&gt;"",_xlfn.IFNA(VLOOKUP(A507&amp;"Semana "&amp;VALUE(RIGHT(F507,2)-2),T_Cruzada!$A$2:$F$1453,4,FALSE),""),"")</f>
        <v/>
      </c>
      <c r="I507" s="7" t="str">
        <f>IF(F507&lt;&gt;"",_xlfn.IFNA(VLOOKUP(A507&amp;"Semana "&amp;VALUE(RIGHT(F507,2)-1),T_Cruzada!$A$2:$F$1453,4,FALSE),""),"")</f>
        <v/>
      </c>
      <c r="J507" s="7" t="str">
        <f>IF(F507&lt;&gt;"",_xlfn.IFNA(VLOOKUP(A507&amp;F507,T_Cruzada!$A$2:$F$1453,4,FALSE),""),"")</f>
        <v/>
      </c>
      <c r="K507" s="7" t="str">
        <f>_xlfn.IFNA(VLOOKUP(A507&amp;F507,T_Cruzada!$A$2:$F$1453,5,FALSE),"")</f>
        <v/>
      </c>
      <c r="L507" s="7" t="str">
        <f>IF(F507&lt;&gt;"",_xlfn.IFNA(VLOOKUP(A507&amp;"Semana "&amp;VALUE(RIGHT(F507,2)+1),T_Cruzada!$A$2:$F$1453,4,FALSE),""),"")</f>
        <v/>
      </c>
      <c r="M507" t="str">
        <f>IF(F507&lt;&gt;"",_xlfn.IFNA(VLOOKUP(A507&amp;"Semana "&amp;VALUE(RIGHT(F507,2)+2),T_Cruzada!$A$2:$F$1453,4,FALSE),""),"")</f>
        <v/>
      </c>
      <c r="N507" t="str">
        <f>IF(F507&lt;&gt;"",_xlfn.IFNA(VLOOKUP(A507&amp;"Semana "&amp;VALUE(RIGHT(F507,2)+3),T_Cruzada!$A$2:$F$1453,4,FALSE),""),"")</f>
        <v/>
      </c>
    </row>
    <row r="508" spans="1:14" x14ac:dyDescent="0.25">
      <c r="A508">
        <v>21027</v>
      </c>
      <c r="B508" t="s">
        <v>43</v>
      </c>
      <c r="C508" t="s">
        <v>30</v>
      </c>
      <c r="D508" t="s">
        <v>114</v>
      </c>
      <c r="E508" s="1">
        <v>43913</v>
      </c>
      <c r="F508" s="7" t="str">
        <f>IF(E508&lt;&gt;"",IF(AND(E508&gt;=VLOOKUP(E508,Semanas!$A$1:$C$33,1),E508&lt;=VLOOKUP(E508,Semanas!$A$1:$C$33,2)),VLOOKUP(E508,Semanas!$A$1:$C$33,3),""),"")</f>
        <v>Semana 13</v>
      </c>
      <c r="G508" s="7">
        <f>IF(F508&lt;&gt;"",_xlfn.IFNA(VLOOKUP(A508&amp;"Semana "&amp;VALUE(RIGHT(F508,2)-3),T_Cruzada!$A$2:$F$1453,4,FALSE),""),"")</f>
        <v>0</v>
      </c>
      <c r="H508">
        <f>IF(F508&lt;&gt;"",_xlfn.IFNA(VLOOKUP(A508&amp;"Semana "&amp;VALUE(RIGHT(F508,2)-2),T_Cruzada!$A$2:$F$1453,4,FALSE),""),"")</f>
        <v>0</v>
      </c>
      <c r="I508" s="7">
        <f>IF(F508&lt;&gt;"",_xlfn.IFNA(VLOOKUP(A508&amp;"Semana "&amp;VALUE(RIGHT(F508,2)-1),T_Cruzada!$A$2:$F$1453,4,FALSE),""),"")</f>
        <v>0</v>
      </c>
      <c r="J508" s="7">
        <f>IF(F508&lt;&gt;"",_xlfn.IFNA(VLOOKUP(A508&amp;F508,T_Cruzada!$A$2:$F$1453,4,FALSE),""),"")</f>
        <v>0</v>
      </c>
      <c r="K508" s="7">
        <f>_xlfn.IFNA(VLOOKUP(A508&amp;F508,T_Cruzada!$A$2:$F$1453,5,FALSE),"")</f>
        <v>0</v>
      </c>
      <c r="L508" s="7">
        <f>IF(F508&lt;&gt;"",_xlfn.IFNA(VLOOKUP(A508&amp;"Semana "&amp;VALUE(RIGHT(F508,2)+1),T_Cruzada!$A$2:$F$1453,4,FALSE),""),"")</f>
        <v>0</v>
      </c>
      <c r="M508">
        <f>IF(F508&lt;&gt;"",_xlfn.IFNA(VLOOKUP(A508&amp;"Semana "&amp;VALUE(RIGHT(F508,2)+2),T_Cruzada!$A$2:$F$1453,4,FALSE),""),"")</f>
        <v>0</v>
      </c>
      <c r="N508">
        <f>IF(F508&lt;&gt;"",_xlfn.IFNA(VLOOKUP(A508&amp;"Semana "&amp;VALUE(RIGHT(F508,2)+3),T_Cruzada!$A$2:$F$1453,4,FALSE),""),"")</f>
        <v>0</v>
      </c>
    </row>
    <row r="509" spans="1:14" x14ac:dyDescent="0.25">
      <c r="A509" s="19">
        <v>21027</v>
      </c>
      <c r="B509" s="19" t="s">
        <v>43</v>
      </c>
      <c r="C509" s="19" t="s">
        <v>31</v>
      </c>
      <c r="D509" s="19" t="s">
        <v>114</v>
      </c>
      <c r="E509" s="20">
        <v>43913</v>
      </c>
      <c r="F509" s="7" t="str">
        <f>IF(E509&lt;&gt;"",IF(AND(E509&gt;=VLOOKUP(E509,Semanas!$A$1:$C$33,1),E509&lt;=VLOOKUP(E509,Semanas!$A$1:$C$33,2)),VLOOKUP(E509,Semanas!$A$1:$C$33,3),""),"")</f>
        <v>Semana 13</v>
      </c>
      <c r="G509" s="7">
        <f>IF(F509&lt;&gt;"",_xlfn.IFNA(VLOOKUP(A509&amp;"Semana "&amp;VALUE(RIGHT(F509,2)-3),T_Cruzada!$A$2:$F$1453,4,FALSE),""),"")</f>
        <v>0</v>
      </c>
      <c r="H509">
        <f>IF(F509&lt;&gt;"",_xlfn.IFNA(VLOOKUP(A509&amp;"Semana "&amp;VALUE(RIGHT(F509,2)-2),T_Cruzada!$A$2:$F$1453,4,FALSE),""),"")</f>
        <v>0</v>
      </c>
      <c r="I509" s="7">
        <f>IF(F509&lt;&gt;"",_xlfn.IFNA(VLOOKUP(A509&amp;"Semana "&amp;VALUE(RIGHT(F509,2)-1),T_Cruzada!$A$2:$F$1453,4,FALSE),""),"")</f>
        <v>0</v>
      </c>
      <c r="J509" s="7">
        <f>IF(F509&lt;&gt;"",_xlfn.IFNA(VLOOKUP(A509&amp;F509,T_Cruzada!$A$2:$F$1453,4,FALSE),""),"")</f>
        <v>0</v>
      </c>
      <c r="K509" s="7">
        <f>_xlfn.IFNA(VLOOKUP(A509&amp;F509,T_Cruzada!$A$2:$F$1453,5,FALSE),"")</f>
        <v>0</v>
      </c>
      <c r="L509" s="7">
        <f>IF(F509&lt;&gt;"",_xlfn.IFNA(VLOOKUP(A509&amp;"Semana "&amp;VALUE(RIGHT(F509,2)+1),T_Cruzada!$A$2:$F$1453,4,FALSE),""),"")</f>
        <v>0</v>
      </c>
      <c r="M509">
        <f>IF(F509&lt;&gt;"",_xlfn.IFNA(VLOOKUP(A509&amp;"Semana "&amp;VALUE(RIGHT(F509,2)+2),T_Cruzada!$A$2:$F$1453,4,FALSE),""),"")</f>
        <v>0</v>
      </c>
      <c r="N509">
        <f>IF(F509&lt;&gt;"",_xlfn.IFNA(VLOOKUP(A509&amp;"Semana "&amp;VALUE(RIGHT(F509,2)+3),T_Cruzada!$A$2:$F$1453,4,FALSE),""),"")</f>
        <v>0</v>
      </c>
    </row>
    <row r="510" spans="1:14" x14ac:dyDescent="0.25">
      <c r="A510">
        <v>21027</v>
      </c>
      <c r="B510" t="s">
        <v>43</v>
      </c>
      <c r="C510" t="s">
        <v>115</v>
      </c>
      <c r="D510" t="s">
        <v>114</v>
      </c>
      <c r="E510" s="1">
        <v>43913</v>
      </c>
      <c r="F510" s="7" t="str">
        <f>IF(E510&lt;&gt;"",IF(AND(E510&gt;=VLOOKUP(E510,Semanas!$A$1:$C$33,1),E510&lt;=VLOOKUP(E510,Semanas!$A$1:$C$33,2)),VLOOKUP(E510,Semanas!$A$1:$C$33,3),""),"")</f>
        <v>Semana 13</v>
      </c>
      <c r="G510" s="7">
        <f>IF(F510&lt;&gt;"",_xlfn.IFNA(VLOOKUP(A510&amp;"Semana "&amp;VALUE(RIGHT(F510,2)-3),T_Cruzada!$A$2:$F$1453,4,FALSE),""),"")</f>
        <v>0</v>
      </c>
      <c r="H510">
        <f>IF(F510&lt;&gt;"",_xlfn.IFNA(VLOOKUP(A510&amp;"Semana "&amp;VALUE(RIGHT(F510,2)-2),T_Cruzada!$A$2:$F$1453,4,FALSE),""),"")</f>
        <v>0</v>
      </c>
      <c r="I510" s="7">
        <f>IF(F510&lt;&gt;"",_xlfn.IFNA(VLOOKUP(A510&amp;"Semana "&amp;VALUE(RIGHT(F510,2)-1),T_Cruzada!$A$2:$F$1453,4,FALSE),""),"")</f>
        <v>0</v>
      </c>
      <c r="J510" s="7">
        <f>IF(F510&lt;&gt;"",_xlfn.IFNA(VLOOKUP(A510&amp;F510,T_Cruzada!$A$2:$F$1453,4,FALSE),""),"")</f>
        <v>0</v>
      </c>
      <c r="K510" s="7">
        <f>_xlfn.IFNA(VLOOKUP(A510&amp;F510,T_Cruzada!$A$2:$F$1453,5,FALSE),"")</f>
        <v>0</v>
      </c>
      <c r="L510" s="7">
        <f>IF(F510&lt;&gt;"",_xlfn.IFNA(VLOOKUP(A510&amp;"Semana "&amp;VALUE(RIGHT(F510,2)+1),T_Cruzada!$A$2:$F$1453,4,FALSE),""),"")</f>
        <v>0</v>
      </c>
      <c r="M510">
        <f>IF(F510&lt;&gt;"",_xlfn.IFNA(VLOOKUP(A510&amp;"Semana "&amp;VALUE(RIGHT(F510,2)+2),T_Cruzada!$A$2:$F$1453,4,FALSE),""),"")</f>
        <v>0</v>
      </c>
      <c r="N510">
        <f>IF(F510&lt;&gt;"",_xlfn.IFNA(VLOOKUP(A510&amp;"Semana "&amp;VALUE(RIGHT(F510,2)+3),T_Cruzada!$A$2:$F$1453,4,FALSE),""),"")</f>
        <v>0</v>
      </c>
    </row>
    <row r="511" spans="1:14" x14ac:dyDescent="0.25">
      <c r="A511" s="19">
        <v>21027</v>
      </c>
      <c r="B511" s="19" t="s">
        <v>43</v>
      </c>
      <c r="C511" s="19" t="s">
        <v>33</v>
      </c>
      <c r="D511" s="19" t="s">
        <v>114</v>
      </c>
      <c r="E511" s="20">
        <v>43910</v>
      </c>
      <c r="F511" s="7" t="str">
        <f>IF(E511&lt;&gt;"",IF(AND(E511&gt;=VLOOKUP(E511,Semanas!$A$1:$C$33,1),E511&lt;=VLOOKUP(E511,Semanas!$A$1:$C$33,2)),VLOOKUP(E511,Semanas!$A$1:$C$33,3),""),"")</f>
        <v>Semana 12</v>
      </c>
      <c r="G511" s="7">
        <f>IF(F511&lt;&gt;"",_xlfn.IFNA(VLOOKUP(A511&amp;"Semana "&amp;VALUE(RIGHT(F511,2)-3),T_Cruzada!$A$2:$F$1453,4,FALSE),""),"")</f>
        <v>0</v>
      </c>
      <c r="H511">
        <f>IF(F511&lt;&gt;"",_xlfn.IFNA(VLOOKUP(A511&amp;"Semana "&amp;VALUE(RIGHT(F511,2)-2),T_Cruzada!$A$2:$F$1453,4,FALSE),""),"")</f>
        <v>0</v>
      </c>
      <c r="I511" s="7">
        <f>IF(F511&lt;&gt;"",_xlfn.IFNA(VLOOKUP(A511&amp;"Semana "&amp;VALUE(RIGHT(F511,2)-1),T_Cruzada!$A$2:$F$1453,4,FALSE),""),"")</f>
        <v>0</v>
      </c>
      <c r="J511" s="7">
        <f>IF(F511&lt;&gt;"",_xlfn.IFNA(VLOOKUP(A511&amp;F511,T_Cruzada!$A$2:$F$1453,4,FALSE),""),"")</f>
        <v>0</v>
      </c>
      <c r="K511" s="7">
        <f>_xlfn.IFNA(VLOOKUP(A511&amp;F511,T_Cruzada!$A$2:$F$1453,5,FALSE),"")</f>
        <v>0</v>
      </c>
      <c r="L511" s="7">
        <f>IF(F511&lt;&gt;"",_xlfn.IFNA(VLOOKUP(A511&amp;"Semana "&amp;VALUE(RIGHT(F511,2)+1),T_Cruzada!$A$2:$F$1453,4,FALSE),""),"")</f>
        <v>0</v>
      </c>
      <c r="M511">
        <f>IF(F511&lt;&gt;"",_xlfn.IFNA(VLOOKUP(A511&amp;"Semana "&amp;VALUE(RIGHT(F511,2)+2),T_Cruzada!$A$2:$F$1453,4,FALSE),""),"")</f>
        <v>0</v>
      </c>
      <c r="N511">
        <f>IF(F511&lt;&gt;"",_xlfn.IFNA(VLOOKUP(A511&amp;"Semana "&amp;VALUE(RIGHT(F511,2)+3),T_Cruzada!$A$2:$F$1453,4,FALSE),""),"")</f>
        <v>0</v>
      </c>
    </row>
    <row r="512" spans="1:14" x14ac:dyDescent="0.25">
      <c r="A512">
        <v>21027</v>
      </c>
      <c r="B512" t="s">
        <v>43</v>
      </c>
      <c r="C512" t="s">
        <v>34</v>
      </c>
      <c r="D512" t="s">
        <v>114</v>
      </c>
      <c r="E512" s="1">
        <v>43934</v>
      </c>
      <c r="F512" s="7" t="str">
        <f>IF(E512&lt;&gt;"",IF(AND(E512&gt;=VLOOKUP(E512,Semanas!$A$1:$C$33,1),E512&lt;=VLOOKUP(E512,Semanas!$A$1:$C$33,2)),VLOOKUP(E512,Semanas!$A$1:$C$33,3),""),"")</f>
        <v>Semana 16</v>
      </c>
      <c r="G512" s="7">
        <f>IF(F512&lt;&gt;"",_xlfn.IFNA(VLOOKUP(A512&amp;"Semana "&amp;VALUE(RIGHT(F512,2)-3),T_Cruzada!$A$2:$F$1453,4,FALSE),""),"")</f>
        <v>0</v>
      </c>
      <c r="H512">
        <f>IF(F512&lt;&gt;"",_xlfn.IFNA(VLOOKUP(A512&amp;"Semana "&amp;VALUE(RIGHT(F512,2)-2),T_Cruzada!$A$2:$F$1453,4,FALSE),""),"")</f>
        <v>0</v>
      </c>
      <c r="I512" s="7">
        <f>IF(F512&lt;&gt;"",_xlfn.IFNA(VLOOKUP(A512&amp;"Semana "&amp;VALUE(RIGHT(F512,2)-1),T_Cruzada!$A$2:$F$1453,4,FALSE),""),"")</f>
        <v>0</v>
      </c>
      <c r="J512" s="7">
        <f>IF(F512&lt;&gt;"",_xlfn.IFNA(VLOOKUP(A512&amp;F512,T_Cruzada!$A$2:$F$1453,4,FALSE),""),"")</f>
        <v>0</v>
      </c>
      <c r="K512" s="7">
        <f>_xlfn.IFNA(VLOOKUP(A512&amp;F512,T_Cruzada!$A$2:$F$1453,5,FALSE),"")</f>
        <v>0</v>
      </c>
      <c r="L512" s="7">
        <f>IF(F512&lt;&gt;"",_xlfn.IFNA(VLOOKUP(A512&amp;"Semana "&amp;VALUE(RIGHT(F512,2)+1),T_Cruzada!$A$2:$F$1453,4,FALSE),""),"")</f>
        <v>0</v>
      </c>
      <c r="M512">
        <f>IF(F512&lt;&gt;"",_xlfn.IFNA(VLOOKUP(A512&amp;"Semana "&amp;VALUE(RIGHT(F512,2)+2),T_Cruzada!$A$2:$F$1453,4,FALSE),""),"")</f>
        <v>0</v>
      </c>
      <c r="N512">
        <f>IF(F512&lt;&gt;"",_xlfn.IFNA(VLOOKUP(A512&amp;"Semana "&amp;VALUE(RIGHT(F512,2)+3),T_Cruzada!$A$2:$F$1453,4,FALSE),""),"")</f>
        <v>0</v>
      </c>
    </row>
    <row r="513" spans="1:14" x14ac:dyDescent="0.25">
      <c r="A513" s="19">
        <v>21027</v>
      </c>
      <c r="B513" s="19" t="s">
        <v>43</v>
      </c>
      <c r="C513" s="19" t="s">
        <v>118</v>
      </c>
      <c r="D513" s="19" t="s">
        <v>117</v>
      </c>
      <c r="E513" s="20">
        <v>43934</v>
      </c>
      <c r="F513" s="7" t="str">
        <f>IF(E513&lt;&gt;"",IF(AND(E513&gt;=VLOOKUP(E513,Semanas!$A$1:$C$33,1),E513&lt;=VLOOKUP(E513,Semanas!$A$1:$C$33,2)),VLOOKUP(E513,Semanas!$A$1:$C$33,3),""),"")</f>
        <v>Semana 16</v>
      </c>
      <c r="G513" s="7">
        <f>IF(F513&lt;&gt;"",_xlfn.IFNA(VLOOKUP(A513&amp;"Semana "&amp;VALUE(RIGHT(F513,2)-3),T_Cruzada!$A$2:$F$1453,4,FALSE),""),"")</f>
        <v>0</v>
      </c>
      <c r="H513">
        <f>IF(F513&lt;&gt;"",_xlfn.IFNA(VLOOKUP(A513&amp;"Semana "&amp;VALUE(RIGHT(F513,2)-2),T_Cruzada!$A$2:$F$1453,4,FALSE),""),"")</f>
        <v>0</v>
      </c>
      <c r="I513" s="7">
        <f>IF(F513&lt;&gt;"",_xlfn.IFNA(VLOOKUP(A513&amp;"Semana "&amp;VALUE(RIGHT(F513,2)-1),T_Cruzada!$A$2:$F$1453,4,FALSE),""),"")</f>
        <v>0</v>
      </c>
      <c r="J513" s="7">
        <f>IF(F513&lt;&gt;"",_xlfn.IFNA(VLOOKUP(A513&amp;F513,T_Cruzada!$A$2:$F$1453,4,FALSE),""),"")</f>
        <v>0</v>
      </c>
      <c r="K513" s="7">
        <f>_xlfn.IFNA(VLOOKUP(A513&amp;F513,T_Cruzada!$A$2:$F$1453,5,FALSE),"")</f>
        <v>0</v>
      </c>
      <c r="L513" s="7">
        <f>IF(F513&lt;&gt;"",_xlfn.IFNA(VLOOKUP(A513&amp;"Semana "&amp;VALUE(RIGHT(F513,2)+1),T_Cruzada!$A$2:$F$1453,4,FALSE),""),"")</f>
        <v>0</v>
      </c>
      <c r="M513">
        <f>IF(F513&lt;&gt;"",_xlfn.IFNA(VLOOKUP(A513&amp;"Semana "&amp;VALUE(RIGHT(F513,2)+2),T_Cruzada!$A$2:$F$1453,4,FALSE),""),"")</f>
        <v>0</v>
      </c>
      <c r="N513">
        <f>IF(F513&lt;&gt;"",_xlfn.IFNA(VLOOKUP(A513&amp;"Semana "&amp;VALUE(RIGHT(F513,2)+3),T_Cruzada!$A$2:$F$1453,4,FALSE),""),"")</f>
        <v>0</v>
      </c>
    </row>
    <row r="514" spans="1:14" x14ac:dyDescent="0.25">
      <c r="A514">
        <v>21027</v>
      </c>
      <c r="B514" t="s">
        <v>43</v>
      </c>
      <c r="C514" t="s">
        <v>119</v>
      </c>
      <c r="D514" t="s">
        <v>114</v>
      </c>
      <c r="E514" s="1">
        <v>43934</v>
      </c>
      <c r="F514" s="7" t="str">
        <f>IF(E514&lt;&gt;"",IF(AND(E514&gt;=VLOOKUP(E514,Semanas!$A$1:$C$33,1),E514&lt;=VLOOKUP(E514,Semanas!$A$1:$C$33,2)),VLOOKUP(E514,Semanas!$A$1:$C$33,3),""),"")</f>
        <v>Semana 16</v>
      </c>
      <c r="G514" s="7">
        <f>IF(F514&lt;&gt;"",_xlfn.IFNA(VLOOKUP(A514&amp;"Semana "&amp;VALUE(RIGHT(F514,2)-3),T_Cruzada!$A$2:$F$1453,4,FALSE),""),"")</f>
        <v>0</v>
      </c>
      <c r="H514">
        <f>IF(F514&lt;&gt;"",_xlfn.IFNA(VLOOKUP(A514&amp;"Semana "&amp;VALUE(RIGHT(F514,2)-2),T_Cruzada!$A$2:$F$1453,4,FALSE),""),"")</f>
        <v>0</v>
      </c>
      <c r="I514" s="7">
        <f>IF(F514&lt;&gt;"",_xlfn.IFNA(VLOOKUP(A514&amp;"Semana "&amp;VALUE(RIGHT(F514,2)-1),T_Cruzada!$A$2:$F$1453,4,FALSE),""),"")</f>
        <v>0</v>
      </c>
      <c r="J514" s="7">
        <f>IF(F514&lt;&gt;"",_xlfn.IFNA(VLOOKUP(A514&amp;F514,T_Cruzada!$A$2:$F$1453,4,FALSE),""),"")</f>
        <v>0</v>
      </c>
      <c r="K514" s="7">
        <f>_xlfn.IFNA(VLOOKUP(A514&amp;F514,T_Cruzada!$A$2:$F$1453,5,FALSE),"")</f>
        <v>0</v>
      </c>
      <c r="L514" s="7">
        <f>IF(F514&lt;&gt;"",_xlfn.IFNA(VLOOKUP(A514&amp;"Semana "&amp;VALUE(RIGHT(F514,2)+1),T_Cruzada!$A$2:$F$1453,4,FALSE),""),"")</f>
        <v>0</v>
      </c>
      <c r="M514">
        <f>IF(F514&lt;&gt;"",_xlfn.IFNA(VLOOKUP(A514&amp;"Semana "&amp;VALUE(RIGHT(F514,2)+2),T_Cruzada!$A$2:$F$1453,4,FALSE),""),"")</f>
        <v>0</v>
      </c>
      <c r="N514">
        <f>IF(F514&lt;&gt;"",_xlfn.IFNA(VLOOKUP(A514&amp;"Semana "&amp;VALUE(RIGHT(F514,2)+3),T_Cruzada!$A$2:$F$1453,4,FALSE),""),"")</f>
        <v>0</v>
      </c>
    </row>
    <row r="515" spans="1:14" x14ac:dyDescent="0.25">
      <c r="A515" s="19">
        <v>21027</v>
      </c>
      <c r="B515" s="19" t="s">
        <v>43</v>
      </c>
      <c r="C515" s="19" t="s">
        <v>120</v>
      </c>
      <c r="D515" s="19" t="s">
        <v>114</v>
      </c>
      <c r="E515" s="20">
        <v>43930</v>
      </c>
      <c r="F515" s="7" t="str">
        <f>IF(E515&lt;&gt;"",IF(AND(E515&gt;=VLOOKUP(E515,Semanas!$A$1:$C$33,1),E515&lt;=VLOOKUP(E515,Semanas!$A$1:$C$33,2)),VLOOKUP(E515,Semanas!$A$1:$C$33,3),""),"")</f>
        <v>Semana 15</v>
      </c>
      <c r="G515" s="7">
        <f>IF(F515&lt;&gt;"",_xlfn.IFNA(VLOOKUP(A515&amp;"Semana "&amp;VALUE(RIGHT(F515,2)-3),T_Cruzada!$A$2:$F$1453,4,FALSE),""),"")</f>
        <v>0</v>
      </c>
      <c r="H515">
        <f>IF(F515&lt;&gt;"",_xlfn.IFNA(VLOOKUP(A515&amp;"Semana "&amp;VALUE(RIGHT(F515,2)-2),T_Cruzada!$A$2:$F$1453,4,FALSE),""),"")</f>
        <v>0</v>
      </c>
      <c r="I515" s="7">
        <f>IF(F515&lt;&gt;"",_xlfn.IFNA(VLOOKUP(A515&amp;"Semana "&amp;VALUE(RIGHT(F515,2)-1),T_Cruzada!$A$2:$F$1453,4,FALSE),""),"")</f>
        <v>0</v>
      </c>
      <c r="J515" s="7">
        <f>IF(F515&lt;&gt;"",_xlfn.IFNA(VLOOKUP(A515&amp;F515,T_Cruzada!$A$2:$F$1453,4,FALSE),""),"")</f>
        <v>0</v>
      </c>
      <c r="K515" s="7">
        <f>_xlfn.IFNA(VLOOKUP(A515&amp;F515,T_Cruzada!$A$2:$F$1453,5,FALSE),"")</f>
        <v>0</v>
      </c>
      <c r="L515" s="7">
        <f>IF(F515&lt;&gt;"",_xlfn.IFNA(VLOOKUP(A515&amp;"Semana "&amp;VALUE(RIGHT(F515,2)+1),T_Cruzada!$A$2:$F$1453,4,FALSE),""),"")</f>
        <v>0</v>
      </c>
      <c r="M515">
        <f>IF(F515&lt;&gt;"",_xlfn.IFNA(VLOOKUP(A515&amp;"Semana "&amp;VALUE(RIGHT(F515,2)+2),T_Cruzada!$A$2:$F$1453,4,FALSE),""),"")</f>
        <v>0</v>
      </c>
      <c r="N515">
        <f>IF(F515&lt;&gt;"",_xlfn.IFNA(VLOOKUP(A515&amp;"Semana "&amp;VALUE(RIGHT(F515,2)+3),T_Cruzada!$A$2:$F$1453,4,FALSE),""),"")</f>
        <v>0</v>
      </c>
    </row>
    <row r="516" spans="1:14" x14ac:dyDescent="0.25">
      <c r="A516">
        <v>21027</v>
      </c>
      <c r="B516" t="s">
        <v>43</v>
      </c>
      <c r="C516" t="s">
        <v>191</v>
      </c>
      <c r="D516" t="s">
        <v>114</v>
      </c>
      <c r="E516" s="1">
        <v>43913</v>
      </c>
      <c r="F516" s="7" t="str">
        <f>IF(E516&lt;&gt;"",IF(AND(E516&gt;=VLOOKUP(E516,Semanas!$A$1:$C$33,1),E516&lt;=VLOOKUP(E516,Semanas!$A$1:$C$33,2)),VLOOKUP(E516,Semanas!$A$1:$C$33,3),""),"")</f>
        <v>Semana 13</v>
      </c>
      <c r="G516" s="7">
        <f>IF(F516&lt;&gt;"",_xlfn.IFNA(VLOOKUP(A516&amp;"Semana "&amp;VALUE(RIGHT(F516,2)-3),T_Cruzada!$A$2:$F$1453,4,FALSE),""),"")</f>
        <v>0</v>
      </c>
      <c r="H516">
        <f>IF(F516&lt;&gt;"",_xlfn.IFNA(VLOOKUP(A516&amp;"Semana "&amp;VALUE(RIGHT(F516,2)-2),T_Cruzada!$A$2:$F$1453,4,FALSE),""),"")</f>
        <v>0</v>
      </c>
      <c r="I516" s="7">
        <f>IF(F516&lt;&gt;"",_xlfn.IFNA(VLOOKUP(A516&amp;"Semana "&amp;VALUE(RIGHT(F516,2)-1),T_Cruzada!$A$2:$F$1453,4,FALSE),""),"")</f>
        <v>0</v>
      </c>
      <c r="J516" s="7">
        <f>IF(F516&lt;&gt;"",_xlfn.IFNA(VLOOKUP(A516&amp;F516,T_Cruzada!$A$2:$F$1453,4,FALSE),""),"")</f>
        <v>0</v>
      </c>
      <c r="K516" s="7">
        <f>_xlfn.IFNA(VLOOKUP(A516&amp;F516,T_Cruzada!$A$2:$F$1453,5,FALSE),"")</f>
        <v>0</v>
      </c>
      <c r="L516" s="7">
        <f>IF(F516&lt;&gt;"",_xlfn.IFNA(VLOOKUP(A516&amp;"Semana "&amp;VALUE(RIGHT(F516,2)+1),T_Cruzada!$A$2:$F$1453,4,FALSE),""),"")</f>
        <v>0</v>
      </c>
      <c r="M516">
        <f>IF(F516&lt;&gt;"",_xlfn.IFNA(VLOOKUP(A516&amp;"Semana "&amp;VALUE(RIGHT(F516,2)+2),T_Cruzada!$A$2:$F$1453,4,FALSE),""),"")</f>
        <v>0</v>
      </c>
      <c r="N516">
        <f>IF(F516&lt;&gt;"",_xlfn.IFNA(VLOOKUP(A516&amp;"Semana "&amp;VALUE(RIGHT(F516,2)+3),T_Cruzada!$A$2:$F$1453,4,FALSE),""),"")</f>
        <v>0</v>
      </c>
    </row>
    <row r="517" spans="1:14" x14ac:dyDescent="0.25">
      <c r="A517" s="19">
        <v>21027</v>
      </c>
      <c r="B517" s="19" t="s">
        <v>43</v>
      </c>
      <c r="C517" s="19" t="s">
        <v>122</v>
      </c>
      <c r="D517" s="19" t="s">
        <v>116</v>
      </c>
      <c r="E517" s="20"/>
      <c r="F517" s="7" t="str">
        <f>IF(E517&lt;&gt;"",IF(AND(E517&gt;=VLOOKUP(E517,Semanas!$A$1:$C$33,1),E517&lt;=VLOOKUP(E517,Semanas!$A$1:$C$33,2)),VLOOKUP(E517,Semanas!$A$1:$C$33,3),""),"")</f>
        <v/>
      </c>
      <c r="G517" s="7" t="str">
        <f>IF(F517&lt;&gt;"",_xlfn.IFNA(VLOOKUP(A517&amp;"Semana "&amp;VALUE(RIGHT(F517,2)-3),T_Cruzada!$A$2:$F$1453,4,FALSE),""),"")</f>
        <v/>
      </c>
      <c r="H517" t="str">
        <f>IF(F517&lt;&gt;"",_xlfn.IFNA(VLOOKUP(A517&amp;"Semana "&amp;VALUE(RIGHT(F517,2)-2),T_Cruzada!$A$2:$F$1453,4,FALSE),""),"")</f>
        <v/>
      </c>
      <c r="I517" s="7" t="str">
        <f>IF(F517&lt;&gt;"",_xlfn.IFNA(VLOOKUP(A517&amp;"Semana "&amp;VALUE(RIGHT(F517,2)-1),T_Cruzada!$A$2:$F$1453,4,FALSE),""),"")</f>
        <v/>
      </c>
      <c r="J517" s="7" t="str">
        <f>IF(F517&lt;&gt;"",_xlfn.IFNA(VLOOKUP(A517&amp;F517,T_Cruzada!$A$2:$F$1453,4,FALSE),""),"")</f>
        <v/>
      </c>
      <c r="K517" s="7" t="str">
        <f>_xlfn.IFNA(VLOOKUP(A517&amp;F517,T_Cruzada!$A$2:$F$1453,5,FALSE),"")</f>
        <v/>
      </c>
      <c r="L517" s="7" t="str">
        <f>IF(F517&lt;&gt;"",_xlfn.IFNA(VLOOKUP(A517&amp;"Semana "&amp;VALUE(RIGHT(F517,2)+1),T_Cruzada!$A$2:$F$1453,4,FALSE),""),"")</f>
        <v/>
      </c>
      <c r="M517" t="str">
        <f>IF(F517&lt;&gt;"",_xlfn.IFNA(VLOOKUP(A517&amp;"Semana "&amp;VALUE(RIGHT(F517,2)+2),T_Cruzada!$A$2:$F$1453,4,FALSE),""),"")</f>
        <v/>
      </c>
      <c r="N517" t="str">
        <f>IF(F517&lt;&gt;"",_xlfn.IFNA(VLOOKUP(A517&amp;"Semana "&amp;VALUE(RIGHT(F517,2)+3),T_Cruzada!$A$2:$F$1453,4,FALSE),""),"")</f>
        <v/>
      </c>
    </row>
    <row r="518" spans="1:14" x14ac:dyDescent="0.25">
      <c r="A518">
        <v>21027</v>
      </c>
      <c r="B518" t="s">
        <v>43</v>
      </c>
      <c r="C518" t="s">
        <v>123</v>
      </c>
      <c r="D518" t="s">
        <v>116</v>
      </c>
      <c r="E518" s="1"/>
      <c r="F518" s="7" t="str">
        <f>IF(E518&lt;&gt;"",IF(AND(E518&gt;=VLOOKUP(E518,Semanas!$A$1:$C$33,1),E518&lt;=VLOOKUP(E518,Semanas!$A$1:$C$33,2)),VLOOKUP(E518,Semanas!$A$1:$C$33,3),""),"")</f>
        <v/>
      </c>
      <c r="G518" s="7" t="str">
        <f>IF(F518&lt;&gt;"",_xlfn.IFNA(VLOOKUP(A518&amp;"Semana "&amp;VALUE(RIGHT(F518,2)-3),T_Cruzada!$A$2:$F$1453,4,FALSE),""),"")</f>
        <v/>
      </c>
      <c r="H518" t="str">
        <f>IF(F518&lt;&gt;"",_xlfn.IFNA(VLOOKUP(A518&amp;"Semana "&amp;VALUE(RIGHT(F518,2)-2),T_Cruzada!$A$2:$F$1453,4,FALSE),""),"")</f>
        <v/>
      </c>
      <c r="I518" s="7" t="str">
        <f>IF(F518&lt;&gt;"",_xlfn.IFNA(VLOOKUP(A518&amp;"Semana "&amp;VALUE(RIGHT(F518,2)-1),T_Cruzada!$A$2:$F$1453,4,FALSE),""),"")</f>
        <v/>
      </c>
      <c r="J518" s="7" t="str">
        <f>IF(F518&lt;&gt;"",_xlfn.IFNA(VLOOKUP(A518&amp;F518,T_Cruzada!$A$2:$F$1453,4,FALSE),""),"")</f>
        <v/>
      </c>
      <c r="K518" s="7" t="str">
        <f>_xlfn.IFNA(VLOOKUP(A518&amp;F518,T_Cruzada!$A$2:$F$1453,5,FALSE),"")</f>
        <v/>
      </c>
      <c r="L518" s="7" t="str">
        <f>IF(F518&lt;&gt;"",_xlfn.IFNA(VLOOKUP(A518&amp;"Semana "&amp;VALUE(RIGHT(F518,2)+1),T_Cruzada!$A$2:$F$1453,4,FALSE),""),"")</f>
        <v/>
      </c>
      <c r="M518" t="str">
        <f>IF(F518&lt;&gt;"",_xlfn.IFNA(VLOOKUP(A518&amp;"Semana "&amp;VALUE(RIGHT(F518,2)+2),T_Cruzada!$A$2:$F$1453,4,FALSE),""),"")</f>
        <v/>
      </c>
      <c r="N518" t="str">
        <f>IF(F518&lt;&gt;"",_xlfn.IFNA(VLOOKUP(A518&amp;"Semana "&amp;VALUE(RIGHT(F518,2)+3),T_Cruzada!$A$2:$F$1453,4,FALSE),""),"")</f>
        <v/>
      </c>
    </row>
    <row r="519" spans="1:14" x14ac:dyDescent="0.25">
      <c r="A519">
        <v>21035</v>
      </c>
      <c r="B519" t="s">
        <v>48</v>
      </c>
      <c r="C519" t="s">
        <v>30</v>
      </c>
      <c r="D519" t="s">
        <v>114</v>
      </c>
      <c r="E519" s="1">
        <v>43913</v>
      </c>
      <c r="F519" s="7" t="str">
        <f>IF(E519&lt;&gt;"",IF(AND(E519&gt;=VLOOKUP(E519,Semanas!$A$1:$C$33,1),E519&lt;=VLOOKUP(E519,Semanas!$A$1:$C$33,2)),VLOOKUP(E519,Semanas!$A$1:$C$33,3),""),"")</f>
        <v>Semana 13</v>
      </c>
      <c r="G519" s="7">
        <f>IF(F519&lt;&gt;"",_xlfn.IFNA(VLOOKUP(A519&amp;"Semana "&amp;VALUE(RIGHT(F519,2)-3),T_Cruzada!$A$2:$F$1453,4,FALSE),""),"")</f>
        <v>0</v>
      </c>
      <c r="H519">
        <f>IF(F519&lt;&gt;"",_xlfn.IFNA(VLOOKUP(A519&amp;"Semana "&amp;VALUE(RIGHT(F519,2)-2),T_Cruzada!$A$2:$F$1453,4,FALSE),""),"")</f>
        <v>0</v>
      </c>
      <c r="I519" s="7">
        <f>IF(F519&lt;&gt;"",_xlfn.IFNA(VLOOKUP(A519&amp;"Semana "&amp;VALUE(RIGHT(F519,2)-1),T_Cruzada!$A$2:$F$1453,4,FALSE),""),"")</f>
        <v>0</v>
      </c>
      <c r="J519" s="7">
        <f>IF(F519&lt;&gt;"",_xlfn.IFNA(VLOOKUP(A519&amp;F519,T_Cruzada!$A$2:$F$1453,4,FALSE),""),"")</f>
        <v>0</v>
      </c>
      <c r="K519" s="7">
        <f>_xlfn.IFNA(VLOOKUP(A519&amp;F519,T_Cruzada!$A$2:$F$1453,5,FALSE),"")</f>
        <v>0</v>
      </c>
      <c r="L519" s="7">
        <f>IF(F519&lt;&gt;"",_xlfn.IFNA(VLOOKUP(A519&amp;"Semana "&amp;VALUE(RIGHT(F519,2)+1),T_Cruzada!$A$2:$F$1453,4,FALSE),""),"")</f>
        <v>1</v>
      </c>
      <c r="M519">
        <f>IF(F519&lt;&gt;"",_xlfn.IFNA(VLOOKUP(A519&amp;"Semana "&amp;VALUE(RIGHT(F519,2)+2),T_Cruzada!$A$2:$F$1453,4,FALSE),""),"")</f>
        <v>2</v>
      </c>
      <c r="N519">
        <f>IF(F519&lt;&gt;"",_xlfn.IFNA(VLOOKUP(A519&amp;"Semana "&amp;VALUE(RIGHT(F519,2)+3),T_Cruzada!$A$2:$F$1453,4,FALSE),""),"")</f>
        <v>2</v>
      </c>
    </row>
    <row r="520" spans="1:14" x14ac:dyDescent="0.25">
      <c r="A520" s="19">
        <v>21035</v>
      </c>
      <c r="B520" s="19" t="s">
        <v>48</v>
      </c>
      <c r="C520" s="19" t="s">
        <v>31</v>
      </c>
      <c r="D520" s="19" t="s">
        <v>114</v>
      </c>
      <c r="E520" s="20">
        <v>43913</v>
      </c>
      <c r="F520" s="7" t="str">
        <f>IF(E520&lt;&gt;"",IF(AND(E520&gt;=VLOOKUP(E520,Semanas!$A$1:$C$33,1),E520&lt;=VLOOKUP(E520,Semanas!$A$1:$C$33,2)),VLOOKUP(E520,Semanas!$A$1:$C$33,3),""),"")</f>
        <v>Semana 13</v>
      </c>
      <c r="G520" s="7">
        <f>IF(F520&lt;&gt;"",_xlfn.IFNA(VLOOKUP(A520&amp;"Semana "&amp;VALUE(RIGHT(F520,2)-3),T_Cruzada!$A$2:$F$1453,4,FALSE),""),"")</f>
        <v>0</v>
      </c>
      <c r="H520">
        <f>IF(F520&lt;&gt;"",_xlfn.IFNA(VLOOKUP(A520&amp;"Semana "&amp;VALUE(RIGHT(F520,2)-2),T_Cruzada!$A$2:$F$1453,4,FALSE),""),"")</f>
        <v>0</v>
      </c>
      <c r="I520" s="7">
        <f>IF(F520&lt;&gt;"",_xlfn.IFNA(VLOOKUP(A520&amp;"Semana "&amp;VALUE(RIGHT(F520,2)-1),T_Cruzada!$A$2:$F$1453,4,FALSE),""),"")</f>
        <v>0</v>
      </c>
      <c r="J520" s="7">
        <f>IF(F520&lt;&gt;"",_xlfn.IFNA(VLOOKUP(A520&amp;F520,T_Cruzada!$A$2:$F$1453,4,FALSE),""),"")</f>
        <v>0</v>
      </c>
      <c r="K520" s="7">
        <f>_xlfn.IFNA(VLOOKUP(A520&amp;F520,T_Cruzada!$A$2:$F$1453,5,FALSE),"")</f>
        <v>0</v>
      </c>
      <c r="L520" s="7">
        <f>IF(F520&lt;&gt;"",_xlfn.IFNA(VLOOKUP(A520&amp;"Semana "&amp;VALUE(RIGHT(F520,2)+1),T_Cruzada!$A$2:$F$1453,4,FALSE),""),"")</f>
        <v>1</v>
      </c>
      <c r="M520">
        <f>IF(F520&lt;&gt;"",_xlfn.IFNA(VLOOKUP(A520&amp;"Semana "&amp;VALUE(RIGHT(F520,2)+2),T_Cruzada!$A$2:$F$1453,4,FALSE),""),"")</f>
        <v>2</v>
      </c>
      <c r="N520">
        <f>IF(F520&lt;&gt;"",_xlfn.IFNA(VLOOKUP(A520&amp;"Semana "&amp;VALUE(RIGHT(F520,2)+3),T_Cruzada!$A$2:$F$1453,4,FALSE),""),"")</f>
        <v>2</v>
      </c>
    </row>
    <row r="521" spans="1:14" x14ac:dyDescent="0.25">
      <c r="A521">
        <v>21035</v>
      </c>
      <c r="B521" t="s">
        <v>48</v>
      </c>
      <c r="C521" t="s">
        <v>115</v>
      </c>
      <c r="D521" t="s">
        <v>114</v>
      </c>
      <c r="E521" s="1">
        <v>43913</v>
      </c>
      <c r="F521" s="7" t="str">
        <f>IF(E521&lt;&gt;"",IF(AND(E521&gt;=VLOOKUP(E521,Semanas!$A$1:$C$33,1),E521&lt;=VLOOKUP(E521,Semanas!$A$1:$C$33,2)),VLOOKUP(E521,Semanas!$A$1:$C$33,3),""),"")</f>
        <v>Semana 13</v>
      </c>
      <c r="G521" s="7">
        <f>IF(F521&lt;&gt;"",_xlfn.IFNA(VLOOKUP(A521&amp;"Semana "&amp;VALUE(RIGHT(F521,2)-3),T_Cruzada!$A$2:$F$1453,4,FALSE),""),"")</f>
        <v>0</v>
      </c>
      <c r="H521">
        <f>IF(F521&lt;&gt;"",_xlfn.IFNA(VLOOKUP(A521&amp;"Semana "&amp;VALUE(RIGHT(F521,2)-2),T_Cruzada!$A$2:$F$1453,4,FALSE),""),"")</f>
        <v>0</v>
      </c>
      <c r="I521" s="7">
        <f>IF(F521&lt;&gt;"",_xlfn.IFNA(VLOOKUP(A521&amp;"Semana "&amp;VALUE(RIGHT(F521,2)-1),T_Cruzada!$A$2:$F$1453,4,FALSE),""),"")</f>
        <v>0</v>
      </c>
      <c r="J521" s="7">
        <f>IF(F521&lt;&gt;"",_xlfn.IFNA(VLOOKUP(A521&amp;F521,T_Cruzada!$A$2:$F$1453,4,FALSE),""),"")</f>
        <v>0</v>
      </c>
      <c r="K521" s="7">
        <f>_xlfn.IFNA(VLOOKUP(A521&amp;F521,T_Cruzada!$A$2:$F$1453,5,FALSE),"")</f>
        <v>0</v>
      </c>
      <c r="L521" s="7">
        <f>IF(F521&lt;&gt;"",_xlfn.IFNA(VLOOKUP(A521&amp;"Semana "&amp;VALUE(RIGHT(F521,2)+1),T_Cruzada!$A$2:$F$1453,4,FALSE),""),"")</f>
        <v>1</v>
      </c>
      <c r="M521">
        <f>IF(F521&lt;&gt;"",_xlfn.IFNA(VLOOKUP(A521&amp;"Semana "&amp;VALUE(RIGHT(F521,2)+2),T_Cruzada!$A$2:$F$1453,4,FALSE),""),"")</f>
        <v>2</v>
      </c>
      <c r="N521">
        <f>IF(F521&lt;&gt;"",_xlfn.IFNA(VLOOKUP(A521&amp;"Semana "&amp;VALUE(RIGHT(F521,2)+3),T_Cruzada!$A$2:$F$1453,4,FALSE),""),"")</f>
        <v>2</v>
      </c>
    </row>
    <row r="522" spans="1:14" x14ac:dyDescent="0.25">
      <c r="A522" s="19">
        <v>21035</v>
      </c>
      <c r="B522" s="19" t="s">
        <v>48</v>
      </c>
      <c r="C522" s="19" t="s">
        <v>33</v>
      </c>
      <c r="D522" s="19" t="s">
        <v>114</v>
      </c>
      <c r="E522" s="20">
        <v>43910</v>
      </c>
      <c r="F522" s="7" t="str">
        <f>IF(E522&lt;&gt;"",IF(AND(E522&gt;=VLOOKUP(E522,Semanas!$A$1:$C$33,1),E522&lt;=VLOOKUP(E522,Semanas!$A$1:$C$33,2)),VLOOKUP(E522,Semanas!$A$1:$C$33,3),""),"")</f>
        <v>Semana 12</v>
      </c>
      <c r="G522" s="7">
        <f>IF(F522&lt;&gt;"",_xlfn.IFNA(VLOOKUP(A522&amp;"Semana "&amp;VALUE(RIGHT(F522,2)-3),T_Cruzada!$A$2:$F$1453,4,FALSE),""),"")</f>
        <v>0</v>
      </c>
      <c r="H522">
        <f>IF(F522&lt;&gt;"",_xlfn.IFNA(VLOOKUP(A522&amp;"Semana "&amp;VALUE(RIGHT(F522,2)-2),T_Cruzada!$A$2:$F$1453,4,FALSE),""),"")</f>
        <v>0</v>
      </c>
      <c r="I522" s="7">
        <f>IF(F522&lt;&gt;"",_xlfn.IFNA(VLOOKUP(A522&amp;"Semana "&amp;VALUE(RIGHT(F522,2)-1),T_Cruzada!$A$2:$F$1453,4,FALSE),""),"")</f>
        <v>0</v>
      </c>
      <c r="J522" s="7">
        <f>IF(F522&lt;&gt;"",_xlfn.IFNA(VLOOKUP(A522&amp;F522,T_Cruzada!$A$2:$F$1453,4,FALSE),""),"")</f>
        <v>0</v>
      </c>
      <c r="K522" s="7">
        <f>_xlfn.IFNA(VLOOKUP(A522&amp;F522,T_Cruzada!$A$2:$F$1453,5,FALSE),"")</f>
        <v>0</v>
      </c>
      <c r="L522" s="7">
        <f>IF(F522&lt;&gt;"",_xlfn.IFNA(VLOOKUP(A522&amp;"Semana "&amp;VALUE(RIGHT(F522,2)+1),T_Cruzada!$A$2:$F$1453,4,FALSE),""),"")</f>
        <v>0</v>
      </c>
      <c r="M522">
        <f>IF(F522&lt;&gt;"",_xlfn.IFNA(VLOOKUP(A522&amp;"Semana "&amp;VALUE(RIGHT(F522,2)+2),T_Cruzada!$A$2:$F$1453,4,FALSE),""),"")</f>
        <v>1</v>
      </c>
      <c r="N522">
        <f>IF(F522&lt;&gt;"",_xlfn.IFNA(VLOOKUP(A522&amp;"Semana "&amp;VALUE(RIGHT(F522,2)+3),T_Cruzada!$A$2:$F$1453,4,FALSE),""),"")</f>
        <v>2</v>
      </c>
    </row>
    <row r="523" spans="1:14" x14ac:dyDescent="0.25">
      <c r="A523">
        <v>21035</v>
      </c>
      <c r="B523" t="s">
        <v>48</v>
      </c>
      <c r="C523" t="s">
        <v>34</v>
      </c>
      <c r="D523" t="s">
        <v>114</v>
      </c>
      <c r="E523" s="1">
        <v>43934</v>
      </c>
      <c r="F523" s="7" t="str">
        <f>IF(E523&lt;&gt;"",IF(AND(E523&gt;=VLOOKUP(E523,Semanas!$A$1:$C$33,1),E523&lt;=VLOOKUP(E523,Semanas!$A$1:$C$33,2)),VLOOKUP(E523,Semanas!$A$1:$C$33,3),""),"")</f>
        <v>Semana 16</v>
      </c>
      <c r="G523" s="7">
        <f>IF(F523&lt;&gt;"",_xlfn.IFNA(VLOOKUP(A523&amp;"Semana "&amp;VALUE(RIGHT(F523,2)-3),T_Cruzada!$A$2:$F$1453,4,FALSE),""),"")</f>
        <v>0</v>
      </c>
      <c r="H523">
        <f>IF(F523&lt;&gt;"",_xlfn.IFNA(VLOOKUP(A523&amp;"Semana "&amp;VALUE(RIGHT(F523,2)-2),T_Cruzada!$A$2:$F$1453,4,FALSE),""),"")</f>
        <v>1</v>
      </c>
      <c r="I523" s="7">
        <f>IF(F523&lt;&gt;"",_xlfn.IFNA(VLOOKUP(A523&amp;"Semana "&amp;VALUE(RIGHT(F523,2)-1),T_Cruzada!$A$2:$F$1453,4,FALSE),""),"")</f>
        <v>2</v>
      </c>
      <c r="J523" s="7">
        <f>IF(F523&lt;&gt;"",_xlfn.IFNA(VLOOKUP(A523&amp;F523,T_Cruzada!$A$2:$F$1453,4,FALSE),""),"")</f>
        <v>2</v>
      </c>
      <c r="K523" s="7">
        <f>_xlfn.IFNA(VLOOKUP(A523&amp;F523,T_Cruzada!$A$2:$F$1453,5,FALSE),"")</f>
        <v>0</v>
      </c>
      <c r="L523" s="7">
        <f>IF(F523&lt;&gt;"",_xlfn.IFNA(VLOOKUP(A523&amp;"Semana "&amp;VALUE(RIGHT(F523,2)+1),T_Cruzada!$A$2:$F$1453,4,FALSE),""),"")</f>
        <v>2</v>
      </c>
      <c r="M523">
        <f>IF(F523&lt;&gt;"",_xlfn.IFNA(VLOOKUP(A523&amp;"Semana "&amp;VALUE(RIGHT(F523,2)+2),T_Cruzada!$A$2:$F$1453,4,FALSE),""),"")</f>
        <v>2</v>
      </c>
      <c r="N523">
        <f>IF(F523&lt;&gt;"",_xlfn.IFNA(VLOOKUP(A523&amp;"Semana "&amp;VALUE(RIGHT(F523,2)+3),T_Cruzada!$A$2:$F$1453,4,FALSE),""),"")</f>
        <v>11</v>
      </c>
    </row>
    <row r="524" spans="1:14" x14ac:dyDescent="0.25">
      <c r="A524" s="19">
        <v>21035</v>
      </c>
      <c r="B524" s="19" t="s">
        <v>48</v>
      </c>
      <c r="C524" s="19" t="s">
        <v>118</v>
      </c>
      <c r="D524" s="19" t="s">
        <v>116</v>
      </c>
      <c r="E524" s="20"/>
      <c r="F524" s="7" t="str">
        <f>IF(E524&lt;&gt;"",IF(AND(E524&gt;=VLOOKUP(E524,Semanas!$A$1:$C$33,1),E524&lt;=VLOOKUP(E524,Semanas!$A$1:$C$33,2)),VLOOKUP(E524,Semanas!$A$1:$C$33,3),""),"")</f>
        <v/>
      </c>
      <c r="G524" s="7" t="str">
        <f>IF(F524&lt;&gt;"",_xlfn.IFNA(VLOOKUP(A524&amp;"Semana "&amp;VALUE(RIGHT(F524,2)-3),T_Cruzada!$A$2:$F$1453,4,FALSE),""),"")</f>
        <v/>
      </c>
      <c r="H524" t="str">
        <f>IF(F524&lt;&gt;"",_xlfn.IFNA(VLOOKUP(A524&amp;"Semana "&amp;VALUE(RIGHT(F524,2)-2),T_Cruzada!$A$2:$F$1453,4,FALSE),""),"")</f>
        <v/>
      </c>
      <c r="I524" s="7" t="str">
        <f>IF(F524&lt;&gt;"",_xlfn.IFNA(VLOOKUP(A524&amp;"Semana "&amp;VALUE(RIGHT(F524,2)-1),T_Cruzada!$A$2:$F$1453,4,FALSE),""),"")</f>
        <v/>
      </c>
      <c r="J524" s="7" t="str">
        <f>IF(F524&lt;&gt;"",_xlfn.IFNA(VLOOKUP(A524&amp;F524,T_Cruzada!$A$2:$F$1453,4,FALSE),""),"")</f>
        <v/>
      </c>
      <c r="K524" s="7" t="str">
        <f>_xlfn.IFNA(VLOOKUP(A524&amp;F524,T_Cruzada!$A$2:$F$1453,5,FALSE),"")</f>
        <v/>
      </c>
      <c r="L524" s="7" t="str">
        <f>IF(F524&lt;&gt;"",_xlfn.IFNA(VLOOKUP(A524&amp;"Semana "&amp;VALUE(RIGHT(F524,2)+1),T_Cruzada!$A$2:$F$1453,4,FALSE),""),"")</f>
        <v/>
      </c>
      <c r="M524" t="str">
        <f>IF(F524&lt;&gt;"",_xlfn.IFNA(VLOOKUP(A524&amp;"Semana "&amp;VALUE(RIGHT(F524,2)+2),T_Cruzada!$A$2:$F$1453,4,FALSE),""),"")</f>
        <v/>
      </c>
      <c r="N524" t="str">
        <f>IF(F524&lt;&gt;"",_xlfn.IFNA(VLOOKUP(A524&amp;"Semana "&amp;VALUE(RIGHT(F524,2)+3),T_Cruzada!$A$2:$F$1453,4,FALSE),""),"")</f>
        <v/>
      </c>
    </row>
    <row r="525" spans="1:14" x14ac:dyDescent="0.25">
      <c r="A525">
        <v>21035</v>
      </c>
      <c r="B525" t="s">
        <v>48</v>
      </c>
      <c r="C525" t="s">
        <v>119</v>
      </c>
      <c r="D525" t="s">
        <v>116</v>
      </c>
      <c r="E525" s="1"/>
      <c r="F525" s="7" t="str">
        <f>IF(E525&lt;&gt;"",IF(AND(E525&gt;=VLOOKUP(E525,Semanas!$A$1:$C$33,1),E525&lt;=VLOOKUP(E525,Semanas!$A$1:$C$33,2)),VLOOKUP(E525,Semanas!$A$1:$C$33,3),""),"")</f>
        <v/>
      </c>
      <c r="G525" s="7" t="str">
        <f>IF(F525&lt;&gt;"",_xlfn.IFNA(VLOOKUP(A525&amp;"Semana "&amp;VALUE(RIGHT(F525,2)-3),T_Cruzada!$A$2:$F$1453,4,FALSE),""),"")</f>
        <v/>
      </c>
      <c r="H525" t="str">
        <f>IF(F525&lt;&gt;"",_xlfn.IFNA(VLOOKUP(A525&amp;"Semana "&amp;VALUE(RIGHT(F525,2)-2),T_Cruzada!$A$2:$F$1453,4,FALSE),""),"")</f>
        <v/>
      </c>
      <c r="I525" s="7" t="str">
        <f>IF(F525&lt;&gt;"",_xlfn.IFNA(VLOOKUP(A525&amp;"Semana "&amp;VALUE(RIGHT(F525,2)-1),T_Cruzada!$A$2:$F$1453,4,FALSE),""),"")</f>
        <v/>
      </c>
      <c r="J525" s="7" t="str">
        <f>IF(F525&lt;&gt;"",_xlfn.IFNA(VLOOKUP(A525&amp;F525,T_Cruzada!$A$2:$F$1453,4,FALSE),""),"")</f>
        <v/>
      </c>
      <c r="K525" s="7" t="str">
        <f>_xlfn.IFNA(VLOOKUP(A525&amp;F525,T_Cruzada!$A$2:$F$1453,5,FALSE),"")</f>
        <v/>
      </c>
      <c r="L525" s="7" t="str">
        <f>IF(F525&lt;&gt;"",_xlfn.IFNA(VLOOKUP(A525&amp;"Semana "&amp;VALUE(RIGHT(F525,2)+1),T_Cruzada!$A$2:$F$1453,4,FALSE),""),"")</f>
        <v/>
      </c>
      <c r="M525" t="str">
        <f>IF(F525&lt;&gt;"",_xlfn.IFNA(VLOOKUP(A525&amp;"Semana "&amp;VALUE(RIGHT(F525,2)+2),T_Cruzada!$A$2:$F$1453,4,FALSE),""),"")</f>
        <v/>
      </c>
      <c r="N525" t="str">
        <f>IF(F525&lt;&gt;"",_xlfn.IFNA(VLOOKUP(A525&amp;"Semana "&amp;VALUE(RIGHT(F525,2)+3),T_Cruzada!$A$2:$F$1453,4,FALSE),""),"")</f>
        <v/>
      </c>
    </row>
    <row r="526" spans="1:14" x14ac:dyDescent="0.25">
      <c r="A526" s="19">
        <v>21035</v>
      </c>
      <c r="B526" s="19" t="s">
        <v>48</v>
      </c>
      <c r="C526" s="19" t="s">
        <v>120</v>
      </c>
      <c r="D526" s="19" t="s">
        <v>116</v>
      </c>
      <c r="E526" s="20"/>
      <c r="F526" s="7" t="str">
        <f>IF(E526&lt;&gt;"",IF(AND(E526&gt;=VLOOKUP(E526,Semanas!$A$1:$C$33,1),E526&lt;=VLOOKUP(E526,Semanas!$A$1:$C$33,2)),VLOOKUP(E526,Semanas!$A$1:$C$33,3),""),"")</f>
        <v/>
      </c>
      <c r="G526" s="7" t="str">
        <f>IF(F526&lt;&gt;"",_xlfn.IFNA(VLOOKUP(A526&amp;"Semana "&amp;VALUE(RIGHT(F526,2)-3),T_Cruzada!$A$2:$F$1453,4,FALSE),""),"")</f>
        <v/>
      </c>
      <c r="H526" t="str">
        <f>IF(F526&lt;&gt;"",_xlfn.IFNA(VLOOKUP(A526&amp;"Semana "&amp;VALUE(RIGHT(F526,2)-2),T_Cruzada!$A$2:$F$1453,4,FALSE),""),"")</f>
        <v/>
      </c>
      <c r="I526" s="7" t="str">
        <f>IF(F526&lt;&gt;"",_xlfn.IFNA(VLOOKUP(A526&amp;"Semana "&amp;VALUE(RIGHT(F526,2)-1),T_Cruzada!$A$2:$F$1453,4,FALSE),""),"")</f>
        <v/>
      </c>
      <c r="J526" s="7" t="str">
        <f>IF(F526&lt;&gt;"",_xlfn.IFNA(VLOOKUP(A526&amp;F526,T_Cruzada!$A$2:$F$1453,4,FALSE),""),"")</f>
        <v/>
      </c>
      <c r="K526" s="7" t="str">
        <f>_xlfn.IFNA(VLOOKUP(A526&amp;F526,T_Cruzada!$A$2:$F$1453,5,FALSE),"")</f>
        <v/>
      </c>
      <c r="L526" s="7" t="str">
        <f>IF(F526&lt;&gt;"",_xlfn.IFNA(VLOOKUP(A526&amp;"Semana "&amp;VALUE(RIGHT(F526,2)+1),T_Cruzada!$A$2:$F$1453,4,FALSE),""),"")</f>
        <v/>
      </c>
      <c r="M526" t="str">
        <f>IF(F526&lt;&gt;"",_xlfn.IFNA(VLOOKUP(A526&amp;"Semana "&amp;VALUE(RIGHT(F526,2)+2),T_Cruzada!$A$2:$F$1453,4,FALSE),""),"")</f>
        <v/>
      </c>
      <c r="N526" t="str">
        <f>IF(F526&lt;&gt;"",_xlfn.IFNA(VLOOKUP(A526&amp;"Semana "&amp;VALUE(RIGHT(F526,2)+3),T_Cruzada!$A$2:$F$1453,4,FALSE),""),"")</f>
        <v/>
      </c>
    </row>
    <row r="527" spans="1:14" x14ac:dyDescent="0.25">
      <c r="A527">
        <v>21035</v>
      </c>
      <c r="B527" t="s">
        <v>48</v>
      </c>
      <c r="C527" t="s">
        <v>191</v>
      </c>
      <c r="D527" t="s">
        <v>114</v>
      </c>
      <c r="E527" s="1">
        <v>43913</v>
      </c>
      <c r="F527" s="7" t="str">
        <f>IF(E527&lt;&gt;"",IF(AND(E527&gt;=VLOOKUP(E527,Semanas!$A$1:$C$33,1),E527&lt;=VLOOKUP(E527,Semanas!$A$1:$C$33,2)),VLOOKUP(E527,Semanas!$A$1:$C$33,3),""),"")</f>
        <v>Semana 13</v>
      </c>
      <c r="G527" s="7">
        <f>IF(F527&lt;&gt;"",_xlfn.IFNA(VLOOKUP(A527&amp;"Semana "&amp;VALUE(RIGHT(F527,2)-3),T_Cruzada!$A$2:$F$1453,4,FALSE),""),"")</f>
        <v>0</v>
      </c>
      <c r="H527">
        <f>IF(F527&lt;&gt;"",_xlfn.IFNA(VLOOKUP(A527&amp;"Semana "&amp;VALUE(RIGHT(F527,2)-2),T_Cruzada!$A$2:$F$1453,4,FALSE),""),"")</f>
        <v>0</v>
      </c>
      <c r="I527" s="7">
        <f>IF(F527&lt;&gt;"",_xlfn.IFNA(VLOOKUP(A527&amp;"Semana "&amp;VALUE(RIGHT(F527,2)-1),T_Cruzada!$A$2:$F$1453,4,FALSE),""),"")</f>
        <v>0</v>
      </c>
      <c r="J527" s="7">
        <f>IF(F527&lt;&gt;"",_xlfn.IFNA(VLOOKUP(A527&amp;F527,T_Cruzada!$A$2:$F$1453,4,FALSE),""),"")</f>
        <v>0</v>
      </c>
      <c r="K527" s="7">
        <f>_xlfn.IFNA(VLOOKUP(A527&amp;F527,T_Cruzada!$A$2:$F$1453,5,FALSE),"")</f>
        <v>0</v>
      </c>
      <c r="L527" s="7">
        <f>IF(F527&lt;&gt;"",_xlfn.IFNA(VLOOKUP(A527&amp;"Semana "&amp;VALUE(RIGHT(F527,2)+1),T_Cruzada!$A$2:$F$1453,4,FALSE),""),"")</f>
        <v>1</v>
      </c>
      <c r="M527">
        <f>IF(F527&lt;&gt;"",_xlfn.IFNA(VLOOKUP(A527&amp;"Semana "&amp;VALUE(RIGHT(F527,2)+2),T_Cruzada!$A$2:$F$1453,4,FALSE),""),"")</f>
        <v>2</v>
      </c>
      <c r="N527">
        <f>IF(F527&lt;&gt;"",_xlfn.IFNA(VLOOKUP(A527&amp;"Semana "&amp;VALUE(RIGHT(F527,2)+3),T_Cruzada!$A$2:$F$1453,4,FALSE),""),"")</f>
        <v>2</v>
      </c>
    </row>
    <row r="528" spans="1:14" x14ac:dyDescent="0.25">
      <c r="A528" s="19">
        <v>21035</v>
      </c>
      <c r="B528" s="19" t="s">
        <v>48</v>
      </c>
      <c r="C528" s="19" t="s">
        <v>122</v>
      </c>
      <c r="D528" s="19" t="s">
        <v>116</v>
      </c>
      <c r="E528" s="20"/>
      <c r="F528" s="7" t="str">
        <f>IF(E528&lt;&gt;"",IF(AND(E528&gt;=VLOOKUP(E528,Semanas!$A$1:$C$33,1),E528&lt;=VLOOKUP(E528,Semanas!$A$1:$C$33,2)),VLOOKUP(E528,Semanas!$A$1:$C$33,3),""),"")</f>
        <v/>
      </c>
      <c r="G528" s="7" t="str">
        <f>IF(F528&lt;&gt;"",_xlfn.IFNA(VLOOKUP(A528&amp;"Semana "&amp;VALUE(RIGHT(F528,2)-3),T_Cruzada!$A$2:$F$1453,4,FALSE),""),"")</f>
        <v/>
      </c>
      <c r="H528" t="str">
        <f>IF(F528&lt;&gt;"",_xlfn.IFNA(VLOOKUP(A528&amp;"Semana "&amp;VALUE(RIGHT(F528,2)-2),T_Cruzada!$A$2:$F$1453,4,FALSE),""),"")</f>
        <v/>
      </c>
      <c r="I528" s="7" t="str">
        <f>IF(F528&lt;&gt;"",_xlfn.IFNA(VLOOKUP(A528&amp;"Semana "&amp;VALUE(RIGHT(F528,2)-1),T_Cruzada!$A$2:$F$1453,4,FALSE),""),"")</f>
        <v/>
      </c>
      <c r="J528" s="7" t="str">
        <f>IF(F528&lt;&gt;"",_xlfn.IFNA(VLOOKUP(A528&amp;F528,T_Cruzada!$A$2:$F$1453,4,FALSE),""),"")</f>
        <v/>
      </c>
      <c r="K528" s="7" t="str">
        <f>_xlfn.IFNA(VLOOKUP(A528&amp;F528,T_Cruzada!$A$2:$F$1453,5,FALSE),"")</f>
        <v/>
      </c>
      <c r="L528" s="7" t="str">
        <f>IF(F528&lt;&gt;"",_xlfn.IFNA(VLOOKUP(A528&amp;"Semana "&amp;VALUE(RIGHT(F528,2)+1),T_Cruzada!$A$2:$F$1453,4,FALSE),""),"")</f>
        <v/>
      </c>
      <c r="M528" t="str">
        <f>IF(F528&lt;&gt;"",_xlfn.IFNA(VLOOKUP(A528&amp;"Semana "&amp;VALUE(RIGHT(F528,2)+2),T_Cruzada!$A$2:$F$1453,4,FALSE),""),"")</f>
        <v/>
      </c>
      <c r="N528" t="str">
        <f>IF(F528&lt;&gt;"",_xlfn.IFNA(VLOOKUP(A528&amp;"Semana "&amp;VALUE(RIGHT(F528,2)+3),T_Cruzada!$A$2:$F$1453,4,FALSE),""),"")</f>
        <v/>
      </c>
    </row>
    <row r="529" spans="1:14" x14ac:dyDescent="0.25">
      <c r="A529">
        <v>21035</v>
      </c>
      <c r="B529" t="s">
        <v>48</v>
      </c>
      <c r="C529" t="s">
        <v>123</v>
      </c>
      <c r="D529" t="s">
        <v>116</v>
      </c>
      <c r="E529" s="1"/>
      <c r="F529" s="7" t="str">
        <f>IF(E529&lt;&gt;"",IF(AND(E529&gt;=VLOOKUP(E529,Semanas!$A$1:$C$33,1),E529&lt;=VLOOKUP(E529,Semanas!$A$1:$C$33,2)),VLOOKUP(E529,Semanas!$A$1:$C$33,3),""),"")</f>
        <v/>
      </c>
      <c r="G529" s="7" t="str">
        <f>IF(F529&lt;&gt;"",_xlfn.IFNA(VLOOKUP(A529&amp;"Semana "&amp;VALUE(RIGHT(F529,2)-3),T_Cruzada!$A$2:$F$1453,4,FALSE),""),"")</f>
        <v/>
      </c>
      <c r="H529" t="str">
        <f>IF(F529&lt;&gt;"",_xlfn.IFNA(VLOOKUP(A529&amp;"Semana "&amp;VALUE(RIGHT(F529,2)-2),T_Cruzada!$A$2:$F$1453,4,FALSE),""),"")</f>
        <v/>
      </c>
      <c r="I529" s="7" t="str">
        <f>IF(F529&lt;&gt;"",_xlfn.IFNA(VLOOKUP(A529&amp;"Semana "&amp;VALUE(RIGHT(F529,2)-1),T_Cruzada!$A$2:$F$1453,4,FALSE),""),"")</f>
        <v/>
      </c>
      <c r="J529" s="7" t="str">
        <f>IF(F529&lt;&gt;"",_xlfn.IFNA(VLOOKUP(A529&amp;F529,T_Cruzada!$A$2:$F$1453,4,FALSE),""),"")</f>
        <v/>
      </c>
      <c r="K529" s="7" t="str">
        <f>_xlfn.IFNA(VLOOKUP(A529&amp;F529,T_Cruzada!$A$2:$F$1453,5,FALSE),"")</f>
        <v/>
      </c>
      <c r="L529" s="7" t="str">
        <f>IF(F529&lt;&gt;"",_xlfn.IFNA(VLOOKUP(A529&amp;"Semana "&amp;VALUE(RIGHT(F529,2)+1),T_Cruzada!$A$2:$F$1453,4,FALSE),""),"")</f>
        <v/>
      </c>
      <c r="M529" t="str">
        <f>IF(F529&lt;&gt;"",_xlfn.IFNA(VLOOKUP(A529&amp;"Semana "&amp;VALUE(RIGHT(F529,2)+2),T_Cruzada!$A$2:$F$1453,4,FALSE),""),"")</f>
        <v/>
      </c>
      <c r="N529" t="str">
        <f>IF(F529&lt;&gt;"",_xlfn.IFNA(VLOOKUP(A529&amp;"Semana "&amp;VALUE(RIGHT(F529,2)+3),T_Cruzada!$A$2:$F$1453,4,FALSE),""),"")</f>
        <v/>
      </c>
    </row>
    <row r="530" spans="1:14" x14ac:dyDescent="0.25">
      <c r="A530">
        <v>21036</v>
      </c>
      <c r="B530" t="s">
        <v>49</v>
      </c>
      <c r="C530" t="s">
        <v>30</v>
      </c>
      <c r="D530" t="s">
        <v>114</v>
      </c>
      <c r="E530" s="1">
        <v>43913</v>
      </c>
      <c r="F530" s="7" t="str">
        <f>IF(E530&lt;&gt;"",IF(AND(E530&gt;=VLOOKUP(E530,Semanas!$A$1:$C$33,1),E530&lt;=VLOOKUP(E530,Semanas!$A$1:$C$33,2)),VLOOKUP(E530,Semanas!$A$1:$C$33,3),""),"")</f>
        <v>Semana 13</v>
      </c>
      <c r="G530" s="7" t="str">
        <f>IF(F530&lt;&gt;"",_xlfn.IFNA(VLOOKUP(A530&amp;"Semana "&amp;VALUE(RIGHT(F530,2)-3),T_Cruzada!$A$2:$F$1453,4,FALSE),""),"")</f>
        <v/>
      </c>
      <c r="H530" t="str">
        <f>IF(F530&lt;&gt;"",_xlfn.IFNA(VLOOKUP(A530&amp;"Semana "&amp;VALUE(RIGHT(F530,2)-2),T_Cruzada!$A$2:$F$1453,4,FALSE),""),"")</f>
        <v/>
      </c>
      <c r="I530" s="7" t="str">
        <f>IF(F530&lt;&gt;"",_xlfn.IFNA(VLOOKUP(A530&amp;"Semana "&amp;VALUE(RIGHT(F530,2)-1),T_Cruzada!$A$2:$F$1453,4,FALSE),""),"")</f>
        <v/>
      </c>
      <c r="J530" s="7" t="str">
        <f>IF(F530&lt;&gt;"",_xlfn.IFNA(VLOOKUP(A530&amp;F530,T_Cruzada!$A$2:$F$1453,4,FALSE),""),"")</f>
        <v/>
      </c>
      <c r="K530" s="7" t="str">
        <f>_xlfn.IFNA(VLOOKUP(A530&amp;F530,T_Cruzada!$A$2:$F$1453,5,FALSE),"")</f>
        <v/>
      </c>
      <c r="L530" s="7" t="str">
        <f>IF(F530&lt;&gt;"",_xlfn.IFNA(VLOOKUP(A530&amp;"Semana "&amp;VALUE(RIGHT(F530,2)+1),T_Cruzada!$A$2:$F$1453,4,FALSE),""),"")</f>
        <v/>
      </c>
      <c r="M530" t="str">
        <f>IF(F530&lt;&gt;"",_xlfn.IFNA(VLOOKUP(A530&amp;"Semana "&amp;VALUE(RIGHT(F530,2)+2),T_Cruzada!$A$2:$F$1453,4,FALSE),""),"")</f>
        <v/>
      </c>
      <c r="N530" t="str">
        <f>IF(F530&lt;&gt;"",_xlfn.IFNA(VLOOKUP(A530&amp;"Semana "&amp;VALUE(RIGHT(F530,2)+3),T_Cruzada!$A$2:$F$1453,4,FALSE),""),"")</f>
        <v/>
      </c>
    </row>
    <row r="531" spans="1:14" x14ac:dyDescent="0.25">
      <c r="A531" s="19">
        <v>21036</v>
      </c>
      <c r="B531" s="19" t="s">
        <v>49</v>
      </c>
      <c r="C531" s="19" t="s">
        <v>31</v>
      </c>
      <c r="D531" s="19" t="s">
        <v>114</v>
      </c>
      <c r="E531" s="20">
        <v>43913</v>
      </c>
      <c r="F531" s="7" t="str">
        <f>IF(E531&lt;&gt;"",IF(AND(E531&gt;=VLOOKUP(E531,Semanas!$A$1:$C$33,1),E531&lt;=VLOOKUP(E531,Semanas!$A$1:$C$33,2)),VLOOKUP(E531,Semanas!$A$1:$C$33,3),""),"")</f>
        <v>Semana 13</v>
      </c>
      <c r="G531" s="7" t="str">
        <f>IF(F531&lt;&gt;"",_xlfn.IFNA(VLOOKUP(A531&amp;"Semana "&amp;VALUE(RIGHT(F531,2)-3),T_Cruzada!$A$2:$F$1453,4,FALSE),""),"")</f>
        <v/>
      </c>
      <c r="H531" t="str">
        <f>IF(F531&lt;&gt;"",_xlfn.IFNA(VLOOKUP(A531&amp;"Semana "&amp;VALUE(RIGHT(F531,2)-2),T_Cruzada!$A$2:$F$1453,4,FALSE),""),"")</f>
        <v/>
      </c>
      <c r="I531" s="7" t="str">
        <f>IF(F531&lt;&gt;"",_xlfn.IFNA(VLOOKUP(A531&amp;"Semana "&amp;VALUE(RIGHT(F531,2)-1),T_Cruzada!$A$2:$F$1453,4,FALSE),""),"")</f>
        <v/>
      </c>
      <c r="J531" s="7" t="str">
        <f>IF(F531&lt;&gt;"",_xlfn.IFNA(VLOOKUP(A531&amp;F531,T_Cruzada!$A$2:$F$1453,4,FALSE),""),"")</f>
        <v/>
      </c>
      <c r="K531" s="7" t="str">
        <f>_xlfn.IFNA(VLOOKUP(A531&amp;F531,T_Cruzada!$A$2:$F$1453,5,FALSE),"")</f>
        <v/>
      </c>
      <c r="L531" s="7" t="str">
        <f>IF(F531&lt;&gt;"",_xlfn.IFNA(VLOOKUP(A531&amp;"Semana "&amp;VALUE(RIGHT(F531,2)+1),T_Cruzada!$A$2:$F$1453,4,FALSE),""),"")</f>
        <v/>
      </c>
      <c r="M531" t="str">
        <f>IF(F531&lt;&gt;"",_xlfn.IFNA(VLOOKUP(A531&amp;"Semana "&amp;VALUE(RIGHT(F531,2)+2),T_Cruzada!$A$2:$F$1453,4,FALSE),""),"")</f>
        <v/>
      </c>
      <c r="N531" t="str">
        <f>IF(F531&lt;&gt;"",_xlfn.IFNA(VLOOKUP(A531&amp;"Semana "&amp;VALUE(RIGHT(F531,2)+3),T_Cruzada!$A$2:$F$1453,4,FALSE),""),"")</f>
        <v/>
      </c>
    </row>
    <row r="532" spans="1:14" x14ac:dyDescent="0.25">
      <c r="A532">
        <v>21036</v>
      </c>
      <c r="B532" t="s">
        <v>49</v>
      </c>
      <c r="C532" t="s">
        <v>115</v>
      </c>
      <c r="D532" t="s">
        <v>114</v>
      </c>
      <c r="E532" s="1">
        <v>43913</v>
      </c>
      <c r="F532" s="7" t="str">
        <f>IF(E532&lt;&gt;"",IF(AND(E532&gt;=VLOOKUP(E532,Semanas!$A$1:$C$33,1),E532&lt;=VLOOKUP(E532,Semanas!$A$1:$C$33,2)),VLOOKUP(E532,Semanas!$A$1:$C$33,3),""),"")</f>
        <v>Semana 13</v>
      </c>
      <c r="G532" s="7" t="str">
        <f>IF(F532&lt;&gt;"",_xlfn.IFNA(VLOOKUP(A532&amp;"Semana "&amp;VALUE(RIGHT(F532,2)-3),T_Cruzada!$A$2:$F$1453,4,FALSE),""),"")</f>
        <v/>
      </c>
      <c r="H532" t="str">
        <f>IF(F532&lt;&gt;"",_xlfn.IFNA(VLOOKUP(A532&amp;"Semana "&amp;VALUE(RIGHT(F532,2)-2),T_Cruzada!$A$2:$F$1453,4,FALSE),""),"")</f>
        <v/>
      </c>
      <c r="I532" s="7" t="str">
        <f>IF(F532&lt;&gt;"",_xlfn.IFNA(VLOOKUP(A532&amp;"Semana "&amp;VALUE(RIGHT(F532,2)-1),T_Cruzada!$A$2:$F$1453,4,FALSE),""),"")</f>
        <v/>
      </c>
      <c r="J532" s="7" t="str">
        <f>IF(F532&lt;&gt;"",_xlfn.IFNA(VLOOKUP(A532&amp;F532,T_Cruzada!$A$2:$F$1453,4,FALSE),""),"")</f>
        <v/>
      </c>
      <c r="K532" s="7" t="str">
        <f>_xlfn.IFNA(VLOOKUP(A532&amp;F532,T_Cruzada!$A$2:$F$1453,5,FALSE),"")</f>
        <v/>
      </c>
      <c r="L532" s="7" t="str">
        <f>IF(F532&lt;&gt;"",_xlfn.IFNA(VLOOKUP(A532&amp;"Semana "&amp;VALUE(RIGHT(F532,2)+1),T_Cruzada!$A$2:$F$1453,4,FALSE),""),"")</f>
        <v/>
      </c>
      <c r="M532" t="str">
        <f>IF(F532&lt;&gt;"",_xlfn.IFNA(VLOOKUP(A532&amp;"Semana "&amp;VALUE(RIGHT(F532,2)+2),T_Cruzada!$A$2:$F$1453,4,FALSE),""),"")</f>
        <v/>
      </c>
      <c r="N532" t="str">
        <f>IF(F532&lt;&gt;"",_xlfn.IFNA(VLOOKUP(A532&amp;"Semana "&amp;VALUE(RIGHT(F532,2)+3),T_Cruzada!$A$2:$F$1453,4,FALSE),""),"")</f>
        <v/>
      </c>
    </row>
    <row r="533" spans="1:14" x14ac:dyDescent="0.25">
      <c r="A533" s="19">
        <v>21036</v>
      </c>
      <c r="B533" s="19" t="s">
        <v>49</v>
      </c>
      <c r="C533" s="19" t="s">
        <v>33</v>
      </c>
      <c r="D533" s="19" t="s">
        <v>114</v>
      </c>
      <c r="E533" s="20">
        <v>43910</v>
      </c>
      <c r="F533" s="7" t="str">
        <f>IF(E533&lt;&gt;"",IF(AND(E533&gt;=VLOOKUP(E533,Semanas!$A$1:$C$33,1),E533&lt;=VLOOKUP(E533,Semanas!$A$1:$C$33,2)),VLOOKUP(E533,Semanas!$A$1:$C$33,3),""),"")</f>
        <v>Semana 12</v>
      </c>
      <c r="G533" s="7" t="str">
        <f>IF(F533&lt;&gt;"",_xlfn.IFNA(VLOOKUP(A533&amp;"Semana "&amp;VALUE(RIGHT(F533,2)-3),T_Cruzada!$A$2:$F$1453,4,FALSE),""),"")</f>
        <v/>
      </c>
      <c r="H533" t="str">
        <f>IF(F533&lt;&gt;"",_xlfn.IFNA(VLOOKUP(A533&amp;"Semana "&amp;VALUE(RIGHT(F533,2)-2),T_Cruzada!$A$2:$F$1453,4,FALSE),""),"")</f>
        <v/>
      </c>
      <c r="I533" s="7" t="str">
        <f>IF(F533&lt;&gt;"",_xlfn.IFNA(VLOOKUP(A533&amp;"Semana "&amp;VALUE(RIGHT(F533,2)-1),T_Cruzada!$A$2:$F$1453,4,FALSE),""),"")</f>
        <v/>
      </c>
      <c r="J533" s="7" t="str">
        <f>IF(F533&lt;&gt;"",_xlfn.IFNA(VLOOKUP(A533&amp;F533,T_Cruzada!$A$2:$F$1453,4,FALSE),""),"")</f>
        <v/>
      </c>
      <c r="K533" s="7" t="str">
        <f>_xlfn.IFNA(VLOOKUP(A533&amp;F533,T_Cruzada!$A$2:$F$1453,5,FALSE),"")</f>
        <v/>
      </c>
      <c r="L533" s="7" t="str">
        <f>IF(F533&lt;&gt;"",_xlfn.IFNA(VLOOKUP(A533&amp;"Semana "&amp;VALUE(RIGHT(F533,2)+1),T_Cruzada!$A$2:$F$1453,4,FALSE),""),"")</f>
        <v/>
      </c>
      <c r="M533" t="str">
        <f>IF(F533&lt;&gt;"",_xlfn.IFNA(VLOOKUP(A533&amp;"Semana "&amp;VALUE(RIGHT(F533,2)+2),T_Cruzada!$A$2:$F$1453,4,FALSE),""),"")</f>
        <v/>
      </c>
      <c r="N533" t="str">
        <f>IF(F533&lt;&gt;"",_xlfn.IFNA(VLOOKUP(A533&amp;"Semana "&amp;VALUE(RIGHT(F533,2)+3),T_Cruzada!$A$2:$F$1453,4,FALSE),""),"")</f>
        <v/>
      </c>
    </row>
    <row r="534" spans="1:14" x14ac:dyDescent="0.25">
      <c r="A534">
        <v>21036</v>
      </c>
      <c r="B534" t="s">
        <v>49</v>
      </c>
      <c r="C534" t="s">
        <v>34</v>
      </c>
      <c r="D534" t="s">
        <v>114</v>
      </c>
      <c r="E534" s="1">
        <v>43934</v>
      </c>
      <c r="F534" s="7" t="str">
        <f>IF(E534&lt;&gt;"",IF(AND(E534&gt;=VLOOKUP(E534,Semanas!$A$1:$C$33,1),E534&lt;=VLOOKUP(E534,Semanas!$A$1:$C$33,2)),VLOOKUP(E534,Semanas!$A$1:$C$33,3),""),"")</f>
        <v>Semana 16</v>
      </c>
      <c r="G534" s="7" t="str">
        <f>IF(F534&lt;&gt;"",_xlfn.IFNA(VLOOKUP(A534&amp;"Semana "&amp;VALUE(RIGHT(F534,2)-3),T_Cruzada!$A$2:$F$1453,4,FALSE),""),"")</f>
        <v/>
      </c>
      <c r="H534" t="str">
        <f>IF(F534&lt;&gt;"",_xlfn.IFNA(VLOOKUP(A534&amp;"Semana "&amp;VALUE(RIGHT(F534,2)-2),T_Cruzada!$A$2:$F$1453,4,FALSE),""),"")</f>
        <v/>
      </c>
      <c r="I534" s="7" t="str">
        <f>IF(F534&lt;&gt;"",_xlfn.IFNA(VLOOKUP(A534&amp;"Semana "&amp;VALUE(RIGHT(F534,2)-1),T_Cruzada!$A$2:$F$1453,4,FALSE),""),"")</f>
        <v/>
      </c>
      <c r="J534" s="7" t="str">
        <f>IF(F534&lt;&gt;"",_xlfn.IFNA(VLOOKUP(A534&amp;F534,T_Cruzada!$A$2:$F$1453,4,FALSE),""),"")</f>
        <v/>
      </c>
      <c r="K534" s="7" t="str">
        <f>_xlfn.IFNA(VLOOKUP(A534&amp;F534,T_Cruzada!$A$2:$F$1453,5,FALSE),"")</f>
        <v/>
      </c>
      <c r="L534" s="7" t="str">
        <f>IF(F534&lt;&gt;"",_xlfn.IFNA(VLOOKUP(A534&amp;"Semana "&amp;VALUE(RIGHT(F534,2)+1),T_Cruzada!$A$2:$F$1453,4,FALSE),""),"")</f>
        <v/>
      </c>
      <c r="M534" t="str">
        <f>IF(F534&lt;&gt;"",_xlfn.IFNA(VLOOKUP(A534&amp;"Semana "&amp;VALUE(RIGHT(F534,2)+2),T_Cruzada!$A$2:$F$1453,4,FALSE),""),"")</f>
        <v/>
      </c>
      <c r="N534" t="str">
        <f>IF(F534&lt;&gt;"",_xlfn.IFNA(VLOOKUP(A534&amp;"Semana "&amp;VALUE(RIGHT(F534,2)+3),T_Cruzada!$A$2:$F$1453,4,FALSE),""),"")</f>
        <v/>
      </c>
    </row>
    <row r="535" spans="1:14" x14ac:dyDescent="0.25">
      <c r="A535" s="19">
        <v>21036</v>
      </c>
      <c r="B535" s="19" t="s">
        <v>49</v>
      </c>
      <c r="C535" s="19" t="s">
        <v>118</v>
      </c>
      <c r="D535" s="19" t="s">
        <v>116</v>
      </c>
      <c r="E535" s="20"/>
      <c r="F535" s="7" t="str">
        <f>IF(E535&lt;&gt;"",IF(AND(E535&gt;=VLOOKUP(E535,Semanas!$A$1:$C$33,1),E535&lt;=VLOOKUP(E535,Semanas!$A$1:$C$33,2)),VLOOKUP(E535,Semanas!$A$1:$C$33,3),""),"")</f>
        <v/>
      </c>
      <c r="G535" s="7" t="str">
        <f>IF(F535&lt;&gt;"",_xlfn.IFNA(VLOOKUP(A535&amp;"Semana "&amp;VALUE(RIGHT(F535,2)-3),T_Cruzada!$A$2:$F$1453,4,FALSE),""),"")</f>
        <v/>
      </c>
      <c r="H535" t="str">
        <f>IF(F535&lt;&gt;"",_xlfn.IFNA(VLOOKUP(A535&amp;"Semana "&amp;VALUE(RIGHT(F535,2)-2),T_Cruzada!$A$2:$F$1453,4,FALSE),""),"")</f>
        <v/>
      </c>
      <c r="I535" s="7" t="str">
        <f>IF(F535&lt;&gt;"",_xlfn.IFNA(VLOOKUP(A535&amp;"Semana "&amp;VALUE(RIGHT(F535,2)-1),T_Cruzada!$A$2:$F$1453,4,FALSE),""),"")</f>
        <v/>
      </c>
      <c r="J535" s="7" t="str">
        <f>IF(F535&lt;&gt;"",_xlfn.IFNA(VLOOKUP(A535&amp;F535,T_Cruzada!$A$2:$F$1453,4,FALSE),""),"")</f>
        <v/>
      </c>
      <c r="K535" s="7" t="str">
        <f>_xlfn.IFNA(VLOOKUP(A535&amp;F535,T_Cruzada!$A$2:$F$1453,5,FALSE),"")</f>
        <v/>
      </c>
      <c r="L535" s="7" t="str">
        <f>IF(F535&lt;&gt;"",_xlfn.IFNA(VLOOKUP(A535&amp;"Semana "&amp;VALUE(RIGHT(F535,2)+1),T_Cruzada!$A$2:$F$1453,4,FALSE),""),"")</f>
        <v/>
      </c>
      <c r="M535" t="str">
        <f>IF(F535&lt;&gt;"",_xlfn.IFNA(VLOOKUP(A535&amp;"Semana "&amp;VALUE(RIGHT(F535,2)+2),T_Cruzada!$A$2:$F$1453,4,FALSE),""),"")</f>
        <v/>
      </c>
      <c r="N535" t="str">
        <f>IF(F535&lt;&gt;"",_xlfn.IFNA(VLOOKUP(A535&amp;"Semana "&amp;VALUE(RIGHT(F535,2)+3),T_Cruzada!$A$2:$F$1453,4,FALSE),""),"")</f>
        <v/>
      </c>
    </row>
    <row r="536" spans="1:14" x14ac:dyDescent="0.25">
      <c r="A536">
        <v>21036</v>
      </c>
      <c r="B536" t="s">
        <v>49</v>
      </c>
      <c r="C536" t="s">
        <v>119</v>
      </c>
      <c r="D536" t="s">
        <v>116</v>
      </c>
      <c r="E536" s="1"/>
      <c r="F536" s="7" t="str">
        <f>IF(E536&lt;&gt;"",IF(AND(E536&gt;=VLOOKUP(E536,Semanas!$A$1:$C$33,1),E536&lt;=VLOOKUP(E536,Semanas!$A$1:$C$33,2)),VLOOKUP(E536,Semanas!$A$1:$C$33,3),""),"")</f>
        <v/>
      </c>
      <c r="G536" s="7" t="str">
        <f>IF(F536&lt;&gt;"",_xlfn.IFNA(VLOOKUP(A536&amp;"Semana "&amp;VALUE(RIGHT(F536,2)-3),T_Cruzada!$A$2:$F$1453,4,FALSE),""),"")</f>
        <v/>
      </c>
      <c r="H536" t="str">
        <f>IF(F536&lt;&gt;"",_xlfn.IFNA(VLOOKUP(A536&amp;"Semana "&amp;VALUE(RIGHT(F536,2)-2),T_Cruzada!$A$2:$F$1453,4,FALSE),""),"")</f>
        <v/>
      </c>
      <c r="I536" s="7" t="str">
        <f>IF(F536&lt;&gt;"",_xlfn.IFNA(VLOOKUP(A536&amp;"Semana "&amp;VALUE(RIGHT(F536,2)-1),T_Cruzada!$A$2:$F$1453,4,FALSE),""),"")</f>
        <v/>
      </c>
      <c r="J536" s="7" t="str">
        <f>IF(F536&lt;&gt;"",_xlfn.IFNA(VLOOKUP(A536&amp;F536,T_Cruzada!$A$2:$F$1453,4,FALSE),""),"")</f>
        <v/>
      </c>
      <c r="K536" s="7" t="str">
        <f>_xlfn.IFNA(VLOOKUP(A536&amp;F536,T_Cruzada!$A$2:$F$1453,5,FALSE),"")</f>
        <v/>
      </c>
      <c r="L536" s="7" t="str">
        <f>IF(F536&lt;&gt;"",_xlfn.IFNA(VLOOKUP(A536&amp;"Semana "&amp;VALUE(RIGHT(F536,2)+1),T_Cruzada!$A$2:$F$1453,4,FALSE),""),"")</f>
        <v/>
      </c>
      <c r="M536" t="str">
        <f>IF(F536&lt;&gt;"",_xlfn.IFNA(VLOOKUP(A536&amp;"Semana "&amp;VALUE(RIGHT(F536,2)+2),T_Cruzada!$A$2:$F$1453,4,FALSE),""),"")</f>
        <v/>
      </c>
      <c r="N536" t="str">
        <f>IF(F536&lt;&gt;"",_xlfn.IFNA(VLOOKUP(A536&amp;"Semana "&amp;VALUE(RIGHT(F536,2)+3),T_Cruzada!$A$2:$F$1453,4,FALSE),""),"")</f>
        <v/>
      </c>
    </row>
    <row r="537" spans="1:14" x14ac:dyDescent="0.25">
      <c r="A537" s="19">
        <v>21036</v>
      </c>
      <c r="B537" s="19" t="s">
        <v>49</v>
      </c>
      <c r="C537" s="19" t="s">
        <v>120</v>
      </c>
      <c r="D537" s="19" t="s">
        <v>116</v>
      </c>
      <c r="E537" s="20"/>
      <c r="F537" s="7" t="str">
        <f>IF(E537&lt;&gt;"",IF(AND(E537&gt;=VLOOKUP(E537,Semanas!$A$1:$C$33,1),E537&lt;=VLOOKUP(E537,Semanas!$A$1:$C$33,2)),VLOOKUP(E537,Semanas!$A$1:$C$33,3),""),"")</f>
        <v/>
      </c>
      <c r="G537" s="7" t="str">
        <f>IF(F537&lt;&gt;"",_xlfn.IFNA(VLOOKUP(A537&amp;"Semana "&amp;VALUE(RIGHT(F537,2)-3),T_Cruzada!$A$2:$F$1453,4,FALSE),""),"")</f>
        <v/>
      </c>
      <c r="H537" t="str">
        <f>IF(F537&lt;&gt;"",_xlfn.IFNA(VLOOKUP(A537&amp;"Semana "&amp;VALUE(RIGHT(F537,2)-2),T_Cruzada!$A$2:$F$1453,4,FALSE),""),"")</f>
        <v/>
      </c>
      <c r="I537" s="7" t="str">
        <f>IF(F537&lt;&gt;"",_xlfn.IFNA(VLOOKUP(A537&amp;"Semana "&amp;VALUE(RIGHT(F537,2)-1),T_Cruzada!$A$2:$F$1453,4,FALSE),""),"")</f>
        <v/>
      </c>
      <c r="J537" s="7" t="str">
        <f>IF(F537&lt;&gt;"",_xlfn.IFNA(VLOOKUP(A537&amp;F537,T_Cruzada!$A$2:$F$1453,4,FALSE),""),"")</f>
        <v/>
      </c>
      <c r="K537" s="7" t="str">
        <f>_xlfn.IFNA(VLOOKUP(A537&amp;F537,T_Cruzada!$A$2:$F$1453,5,FALSE),"")</f>
        <v/>
      </c>
      <c r="L537" s="7" t="str">
        <f>IF(F537&lt;&gt;"",_xlfn.IFNA(VLOOKUP(A537&amp;"Semana "&amp;VALUE(RIGHT(F537,2)+1),T_Cruzada!$A$2:$F$1453,4,FALSE),""),"")</f>
        <v/>
      </c>
      <c r="M537" t="str">
        <f>IF(F537&lt;&gt;"",_xlfn.IFNA(VLOOKUP(A537&amp;"Semana "&amp;VALUE(RIGHT(F537,2)+2),T_Cruzada!$A$2:$F$1453,4,FALSE),""),"")</f>
        <v/>
      </c>
      <c r="N537" t="str">
        <f>IF(F537&lt;&gt;"",_xlfn.IFNA(VLOOKUP(A537&amp;"Semana "&amp;VALUE(RIGHT(F537,2)+3),T_Cruzada!$A$2:$F$1453,4,FALSE),""),"")</f>
        <v/>
      </c>
    </row>
    <row r="538" spans="1:14" x14ac:dyDescent="0.25">
      <c r="A538">
        <v>21036</v>
      </c>
      <c r="B538" t="s">
        <v>49</v>
      </c>
      <c r="C538" t="s">
        <v>191</v>
      </c>
      <c r="D538" t="s">
        <v>114</v>
      </c>
      <c r="E538" s="1">
        <v>43913</v>
      </c>
      <c r="F538" s="7" t="str">
        <f>IF(E538&lt;&gt;"",IF(AND(E538&gt;=VLOOKUP(E538,Semanas!$A$1:$C$33,1),E538&lt;=VLOOKUP(E538,Semanas!$A$1:$C$33,2)),VLOOKUP(E538,Semanas!$A$1:$C$33,3),""),"")</f>
        <v>Semana 13</v>
      </c>
      <c r="G538" s="7" t="str">
        <f>IF(F538&lt;&gt;"",_xlfn.IFNA(VLOOKUP(A538&amp;"Semana "&amp;VALUE(RIGHT(F538,2)-3),T_Cruzada!$A$2:$F$1453,4,FALSE),""),"")</f>
        <v/>
      </c>
      <c r="H538" t="str">
        <f>IF(F538&lt;&gt;"",_xlfn.IFNA(VLOOKUP(A538&amp;"Semana "&amp;VALUE(RIGHT(F538,2)-2),T_Cruzada!$A$2:$F$1453,4,FALSE),""),"")</f>
        <v/>
      </c>
      <c r="I538" s="7" t="str">
        <f>IF(F538&lt;&gt;"",_xlfn.IFNA(VLOOKUP(A538&amp;"Semana "&amp;VALUE(RIGHT(F538,2)-1),T_Cruzada!$A$2:$F$1453,4,FALSE),""),"")</f>
        <v/>
      </c>
      <c r="J538" s="7" t="str">
        <f>IF(F538&lt;&gt;"",_xlfn.IFNA(VLOOKUP(A538&amp;F538,T_Cruzada!$A$2:$F$1453,4,FALSE),""),"")</f>
        <v/>
      </c>
      <c r="K538" s="7" t="str">
        <f>_xlfn.IFNA(VLOOKUP(A538&amp;F538,T_Cruzada!$A$2:$F$1453,5,FALSE),"")</f>
        <v/>
      </c>
      <c r="L538" s="7" t="str">
        <f>IF(F538&lt;&gt;"",_xlfn.IFNA(VLOOKUP(A538&amp;"Semana "&amp;VALUE(RIGHT(F538,2)+1),T_Cruzada!$A$2:$F$1453,4,FALSE),""),"")</f>
        <v/>
      </c>
      <c r="M538" t="str">
        <f>IF(F538&lt;&gt;"",_xlfn.IFNA(VLOOKUP(A538&amp;"Semana "&amp;VALUE(RIGHT(F538,2)+2),T_Cruzada!$A$2:$F$1453,4,FALSE),""),"")</f>
        <v/>
      </c>
      <c r="N538" t="str">
        <f>IF(F538&lt;&gt;"",_xlfn.IFNA(VLOOKUP(A538&amp;"Semana "&amp;VALUE(RIGHT(F538,2)+3),T_Cruzada!$A$2:$F$1453,4,FALSE),""),"")</f>
        <v/>
      </c>
    </row>
    <row r="539" spans="1:14" x14ac:dyDescent="0.25">
      <c r="A539" s="19">
        <v>21036</v>
      </c>
      <c r="B539" s="19" t="s">
        <v>49</v>
      </c>
      <c r="C539" s="19" t="s">
        <v>122</v>
      </c>
      <c r="D539" s="19" t="s">
        <v>116</v>
      </c>
      <c r="E539" s="20"/>
      <c r="F539" s="7" t="str">
        <f>IF(E539&lt;&gt;"",IF(AND(E539&gt;=VLOOKUP(E539,Semanas!$A$1:$C$33,1),E539&lt;=VLOOKUP(E539,Semanas!$A$1:$C$33,2)),VLOOKUP(E539,Semanas!$A$1:$C$33,3),""),"")</f>
        <v/>
      </c>
      <c r="G539" s="7" t="str">
        <f>IF(F539&lt;&gt;"",_xlfn.IFNA(VLOOKUP(A539&amp;"Semana "&amp;VALUE(RIGHT(F539,2)-3),T_Cruzada!$A$2:$F$1453,4,FALSE),""),"")</f>
        <v/>
      </c>
      <c r="H539" t="str">
        <f>IF(F539&lt;&gt;"",_xlfn.IFNA(VLOOKUP(A539&amp;"Semana "&amp;VALUE(RIGHT(F539,2)-2),T_Cruzada!$A$2:$F$1453,4,FALSE),""),"")</f>
        <v/>
      </c>
      <c r="I539" s="7" t="str">
        <f>IF(F539&lt;&gt;"",_xlfn.IFNA(VLOOKUP(A539&amp;"Semana "&amp;VALUE(RIGHT(F539,2)-1),T_Cruzada!$A$2:$F$1453,4,FALSE),""),"")</f>
        <v/>
      </c>
      <c r="J539" s="7" t="str">
        <f>IF(F539&lt;&gt;"",_xlfn.IFNA(VLOOKUP(A539&amp;F539,T_Cruzada!$A$2:$F$1453,4,FALSE),""),"")</f>
        <v/>
      </c>
      <c r="K539" s="7" t="str">
        <f>_xlfn.IFNA(VLOOKUP(A539&amp;F539,T_Cruzada!$A$2:$F$1453,5,FALSE),"")</f>
        <v/>
      </c>
      <c r="L539" s="7" t="str">
        <f>IF(F539&lt;&gt;"",_xlfn.IFNA(VLOOKUP(A539&amp;"Semana "&amp;VALUE(RIGHT(F539,2)+1),T_Cruzada!$A$2:$F$1453,4,FALSE),""),"")</f>
        <v/>
      </c>
      <c r="M539" t="str">
        <f>IF(F539&lt;&gt;"",_xlfn.IFNA(VLOOKUP(A539&amp;"Semana "&amp;VALUE(RIGHT(F539,2)+2),T_Cruzada!$A$2:$F$1453,4,FALSE),""),"")</f>
        <v/>
      </c>
      <c r="N539" t="str">
        <f>IF(F539&lt;&gt;"",_xlfn.IFNA(VLOOKUP(A539&amp;"Semana "&amp;VALUE(RIGHT(F539,2)+3),T_Cruzada!$A$2:$F$1453,4,FALSE),""),"")</f>
        <v/>
      </c>
    </row>
    <row r="540" spans="1:14" x14ac:dyDescent="0.25">
      <c r="A540">
        <v>21036</v>
      </c>
      <c r="B540" t="s">
        <v>49</v>
      </c>
      <c r="C540" t="s">
        <v>123</v>
      </c>
      <c r="D540" t="s">
        <v>116</v>
      </c>
      <c r="E540" s="1"/>
      <c r="F540" s="7" t="str">
        <f>IF(E540&lt;&gt;"",IF(AND(E540&gt;=VLOOKUP(E540,Semanas!$A$1:$C$33,1),E540&lt;=VLOOKUP(E540,Semanas!$A$1:$C$33,2)),VLOOKUP(E540,Semanas!$A$1:$C$33,3),""),"")</f>
        <v/>
      </c>
      <c r="G540" s="7" t="str">
        <f>IF(F540&lt;&gt;"",_xlfn.IFNA(VLOOKUP(A540&amp;"Semana "&amp;VALUE(RIGHT(F540,2)-3),T_Cruzada!$A$2:$F$1453,4,FALSE),""),"")</f>
        <v/>
      </c>
      <c r="H540" t="str">
        <f>IF(F540&lt;&gt;"",_xlfn.IFNA(VLOOKUP(A540&amp;"Semana "&amp;VALUE(RIGHT(F540,2)-2),T_Cruzada!$A$2:$F$1453,4,FALSE),""),"")</f>
        <v/>
      </c>
      <c r="I540" s="7" t="str">
        <f>IF(F540&lt;&gt;"",_xlfn.IFNA(VLOOKUP(A540&amp;"Semana "&amp;VALUE(RIGHT(F540,2)-1),T_Cruzada!$A$2:$F$1453,4,FALSE),""),"")</f>
        <v/>
      </c>
      <c r="J540" s="7" t="str">
        <f>IF(F540&lt;&gt;"",_xlfn.IFNA(VLOOKUP(A540&amp;F540,T_Cruzada!$A$2:$F$1453,4,FALSE),""),"")</f>
        <v/>
      </c>
      <c r="K540" s="7" t="str">
        <f>_xlfn.IFNA(VLOOKUP(A540&amp;F540,T_Cruzada!$A$2:$F$1453,5,FALSE),"")</f>
        <v/>
      </c>
      <c r="L540" s="7" t="str">
        <f>IF(F540&lt;&gt;"",_xlfn.IFNA(VLOOKUP(A540&amp;"Semana "&amp;VALUE(RIGHT(F540,2)+1),T_Cruzada!$A$2:$F$1453,4,FALSE),""),"")</f>
        <v/>
      </c>
      <c r="M540" t="str">
        <f>IF(F540&lt;&gt;"",_xlfn.IFNA(VLOOKUP(A540&amp;"Semana "&amp;VALUE(RIGHT(F540,2)+2),T_Cruzada!$A$2:$F$1453,4,FALSE),""),"")</f>
        <v/>
      </c>
      <c r="N540" t="str">
        <f>IF(F540&lt;&gt;"",_xlfn.IFNA(VLOOKUP(A540&amp;"Semana "&amp;VALUE(RIGHT(F540,2)+3),T_Cruzada!$A$2:$F$1453,4,FALSE),""),"")</f>
        <v/>
      </c>
    </row>
    <row r="541" spans="1:14" x14ac:dyDescent="0.25">
      <c r="A541">
        <v>21046</v>
      </c>
      <c r="B541" t="s">
        <v>44</v>
      </c>
      <c r="C541" t="s">
        <v>30</v>
      </c>
      <c r="D541" t="s">
        <v>114</v>
      </c>
      <c r="E541" s="1">
        <v>43913</v>
      </c>
      <c r="F541" s="7" t="str">
        <f>IF(E541&lt;&gt;"",IF(AND(E541&gt;=VLOOKUP(E541,Semanas!$A$1:$C$33,1),E541&lt;=VLOOKUP(E541,Semanas!$A$1:$C$33,2)),VLOOKUP(E541,Semanas!$A$1:$C$33,3),""),"")</f>
        <v>Semana 13</v>
      </c>
      <c r="G541" s="7">
        <f>IF(F541&lt;&gt;"",_xlfn.IFNA(VLOOKUP(A541&amp;"Semana "&amp;VALUE(RIGHT(F541,2)-3),T_Cruzada!$A$2:$F$1453,4,FALSE),""),"")</f>
        <v>0</v>
      </c>
      <c r="H541">
        <f>IF(F541&lt;&gt;"",_xlfn.IFNA(VLOOKUP(A541&amp;"Semana "&amp;VALUE(RIGHT(F541,2)-2),T_Cruzada!$A$2:$F$1453,4,FALSE),""),"")</f>
        <v>0</v>
      </c>
      <c r="I541" s="7">
        <f>IF(F541&lt;&gt;"",_xlfn.IFNA(VLOOKUP(A541&amp;"Semana "&amp;VALUE(RIGHT(F541,2)-1),T_Cruzada!$A$2:$F$1453,4,FALSE),""),"")</f>
        <v>0</v>
      </c>
      <c r="J541" s="7">
        <f>IF(F541&lt;&gt;"",_xlfn.IFNA(VLOOKUP(A541&amp;F541,T_Cruzada!$A$2:$F$1453,4,FALSE),""),"")</f>
        <v>0</v>
      </c>
      <c r="K541" s="7">
        <f>_xlfn.IFNA(VLOOKUP(A541&amp;F541,T_Cruzada!$A$2:$F$1453,5,FALSE),"")</f>
        <v>0</v>
      </c>
      <c r="L541" s="7">
        <f>IF(F541&lt;&gt;"",_xlfn.IFNA(VLOOKUP(A541&amp;"Semana "&amp;VALUE(RIGHT(F541,2)+1),T_Cruzada!$A$2:$F$1453,4,FALSE),""),"")</f>
        <v>0</v>
      </c>
      <c r="M541">
        <f>IF(F541&lt;&gt;"",_xlfn.IFNA(VLOOKUP(A541&amp;"Semana "&amp;VALUE(RIGHT(F541,2)+2),T_Cruzada!$A$2:$F$1453,4,FALSE),""),"")</f>
        <v>0</v>
      </c>
      <c r="N541">
        <f>IF(F541&lt;&gt;"",_xlfn.IFNA(VLOOKUP(A541&amp;"Semana "&amp;VALUE(RIGHT(F541,2)+3),T_Cruzada!$A$2:$F$1453,4,FALSE),""),"")</f>
        <v>1</v>
      </c>
    </row>
    <row r="542" spans="1:14" x14ac:dyDescent="0.25">
      <c r="A542" s="19">
        <v>21046</v>
      </c>
      <c r="B542" s="19" t="s">
        <v>44</v>
      </c>
      <c r="C542" s="19" t="s">
        <v>31</v>
      </c>
      <c r="D542" s="19" t="s">
        <v>114</v>
      </c>
      <c r="E542" s="20">
        <v>43913</v>
      </c>
      <c r="F542" s="7" t="str">
        <f>IF(E542&lt;&gt;"",IF(AND(E542&gt;=VLOOKUP(E542,Semanas!$A$1:$C$33,1),E542&lt;=VLOOKUP(E542,Semanas!$A$1:$C$33,2)),VLOOKUP(E542,Semanas!$A$1:$C$33,3),""),"")</f>
        <v>Semana 13</v>
      </c>
      <c r="G542" s="7">
        <f>IF(F542&lt;&gt;"",_xlfn.IFNA(VLOOKUP(A542&amp;"Semana "&amp;VALUE(RIGHT(F542,2)-3),T_Cruzada!$A$2:$F$1453,4,FALSE),""),"")</f>
        <v>0</v>
      </c>
      <c r="H542">
        <f>IF(F542&lt;&gt;"",_xlfn.IFNA(VLOOKUP(A542&amp;"Semana "&amp;VALUE(RIGHT(F542,2)-2),T_Cruzada!$A$2:$F$1453,4,FALSE),""),"")</f>
        <v>0</v>
      </c>
      <c r="I542" s="7">
        <f>IF(F542&lt;&gt;"",_xlfn.IFNA(VLOOKUP(A542&amp;"Semana "&amp;VALUE(RIGHT(F542,2)-1),T_Cruzada!$A$2:$F$1453,4,FALSE),""),"")</f>
        <v>0</v>
      </c>
      <c r="J542" s="7">
        <f>IF(F542&lt;&gt;"",_xlfn.IFNA(VLOOKUP(A542&amp;F542,T_Cruzada!$A$2:$F$1453,4,FALSE),""),"")</f>
        <v>0</v>
      </c>
      <c r="K542" s="7">
        <f>_xlfn.IFNA(VLOOKUP(A542&amp;F542,T_Cruzada!$A$2:$F$1453,5,FALSE),"")</f>
        <v>0</v>
      </c>
      <c r="L542" s="7">
        <f>IF(F542&lt;&gt;"",_xlfn.IFNA(VLOOKUP(A542&amp;"Semana "&amp;VALUE(RIGHT(F542,2)+1),T_Cruzada!$A$2:$F$1453,4,FALSE),""),"")</f>
        <v>0</v>
      </c>
      <c r="M542">
        <f>IF(F542&lt;&gt;"",_xlfn.IFNA(VLOOKUP(A542&amp;"Semana "&amp;VALUE(RIGHT(F542,2)+2),T_Cruzada!$A$2:$F$1453,4,FALSE),""),"")</f>
        <v>0</v>
      </c>
      <c r="N542">
        <f>IF(F542&lt;&gt;"",_xlfn.IFNA(VLOOKUP(A542&amp;"Semana "&amp;VALUE(RIGHT(F542,2)+3),T_Cruzada!$A$2:$F$1453,4,FALSE),""),"")</f>
        <v>1</v>
      </c>
    </row>
    <row r="543" spans="1:14" x14ac:dyDescent="0.25">
      <c r="A543">
        <v>21046</v>
      </c>
      <c r="B543" t="s">
        <v>44</v>
      </c>
      <c r="C543" t="s">
        <v>115</v>
      </c>
      <c r="D543" t="s">
        <v>114</v>
      </c>
      <c r="E543" s="1">
        <v>43913</v>
      </c>
      <c r="F543" s="7" t="str">
        <f>IF(E543&lt;&gt;"",IF(AND(E543&gt;=VLOOKUP(E543,Semanas!$A$1:$C$33,1),E543&lt;=VLOOKUP(E543,Semanas!$A$1:$C$33,2)),VLOOKUP(E543,Semanas!$A$1:$C$33,3),""),"")</f>
        <v>Semana 13</v>
      </c>
      <c r="G543" s="7">
        <f>IF(F543&lt;&gt;"",_xlfn.IFNA(VLOOKUP(A543&amp;"Semana "&amp;VALUE(RIGHT(F543,2)-3),T_Cruzada!$A$2:$F$1453,4,FALSE),""),"")</f>
        <v>0</v>
      </c>
      <c r="H543">
        <f>IF(F543&lt;&gt;"",_xlfn.IFNA(VLOOKUP(A543&amp;"Semana "&amp;VALUE(RIGHT(F543,2)-2),T_Cruzada!$A$2:$F$1453,4,FALSE),""),"")</f>
        <v>0</v>
      </c>
      <c r="I543" s="7">
        <f>IF(F543&lt;&gt;"",_xlfn.IFNA(VLOOKUP(A543&amp;"Semana "&amp;VALUE(RIGHT(F543,2)-1),T_Cruzada!$A$2:$F$1453,4,FALSE),""),"")</f>
        <v>0</v>
      </c>
      <c r="J543" s="7">
        <f>IF(F543&lt;&gt;"",_xlfn.IFNA(VLOOKUP(A543&amp;F543,T_Cruzada!$A$2:$F$1453,4,FALSE),""),"")</f>
        <v>0</v>
      </c>
      <c r="K543" s="7">
        <f>_xlfn.IFNA(VLOOKUP(A543&amp;F543,T_Cruzada!$A$2:$F$1453,5,FALSE),"")</f>
        <v>0</v>
      </c>
      <c r="L543" s="7">
        <f>IF(F543&lt;&gt;"",_xlfn.IFNA(VLOOKUP(A543&amp;"Semana "&amp;VALUE(RIGHT(F543,2)+1),T_Cruzada!$A$2:$F$1453,4,FALSE),""),"")</f>
        <v>0</v>
      </c>
      <c r="M543">
        <f>IF(F543&lt;&gt;"",_xlfn.IFNA(VLOOKUP(A543&amp;"Semana "&amp;VALUE(RIGHT(F543,2)+2),T_Cruzada!$A$2:$F$1453,4,FALSE),""),"")</f>
        <v>0</v>
      </c>
      <c r="N543">
        <f>IF(F543&lt;&gt;"",_xlfn.IFNA(VLOOKUP(A543&amp;"Semana "&amp;VALUE(RIGHT(F543,2)+3),T_Cruzada!$A$2:$F$1453,4,FALSE),""),"")</f>
        <v>1</v>
      </c>
    </row>
    <row r="544" spans="1:14" x14ac:dyDescent="0.25">
      <c r="A544" s="19">
        <v>21046</v>
      </c>
      <c r="B544" s="19" t="s">
        <v>44</v>
      </c>
      <c r="C544" s="19" t="s">
        <v>33</v>
      </c>
      <c r="D544" s="19" t="s">
        <v>114</v>
      </c>
      <c r="E544" s="20">
        <v>43910</v>
      </c>
      <c r="F544" s="7" t="str">
        <f>IF(E544&lt;&gt;"",IF(AND(E544&gt;=VLOOKUP(E544,Semanas!$A$1:$C$33,1),E544&lt;=VLOOKUP(E544,Semanas!$A$1:$C$33,2)),VLOOKUP(E544,Semanas!$A$1:$C$33,3),""),"")</f>
        <v>Semana 12</v>
      </c>
      <c r="G544" s="7">
        <f>IF(F544&lt;&gt;"",_xlfn.IFNA(VLOOKUP(A544&amp;"Semana "&amp;VALUE(RIGHT(F544,2)-3),T_Cruzada!$A$2:$F$1453,4,FALSE),""),"")</f>
        <v>0</v>
      </c>
      <c r="H544">
        <f>IF(F544&lt;&gt;"",_xlfn.IFNA(VLOOKUP(A544&amp;"Semana "&amp;VALUE(RIGHT(F544,2)-2),T_Cruzada!$A$2:$F$1453,4,FALSE),""),"")</f>
        <v>0</v>
      </c>
      <c r="I544" s="7">
        <f>IF(F544&lt;&gt;"",_xlfn.IFNA(VLOOKUP(A544&amp;"Semana "&amp;VALUE(RIGHT(F544,2)-1),T_Cruzada!$A$2:$F$1453,4,FALSE),""),"")</f>
        <v>0</v>
      </c>
      <c r="J544" s="7">
        <f>IF(F544&lt;&gt;"",_xlfn.IFNA(VLOOKUP(A544&amp;F544,T_Cruzada!$A$2:$F$1453,4,FALSE),""),"")</f>
        <v>0</v>
      </c>
      <c r="K544" s="7">
        <f>_xlfn.IFNA(VLOOKUP(A544&amp;F544,T_Cruzada!$A$2:$F$1453,5,FALSE),"")</f>
        <v>0</v>
      </c>
      <c r="L544" s="7">
        <f>IF(F544&lt;&gt;"",_xlfn.IFNA(VLOOKUP(A544&amp;"Semana "&amp;VALUE(RIGHT(F544,2)+1),T_Cruzada!$A$2:$F$1453,4,FALSE),""),"")</f>
        <v>0</v>
      </c>
      <c r="M544">
        <f>IF(F544&lt;&gt;"",_xlfn.IFNA(VLOOKUP(A544&amp;"Semana "&amp;VALUE(RIGHT(F544,2)+2),T_Cruzada!$A$2:$F$1453,4,FALSE),""),"")</f>
        <v>0</v>
      </c>
      <c r="N544">
        <f>IF(F544&lt;&gt;"",_xlfn.IFNA(VLOOKUP(A544&amp;"Semana "&amp;VALUE(RIGHT(F544,2)+3),T_Cruzada!$A$2:$F$1453,4,FALSE),""),"")</f>
        <v>0</v>
      </c>
    </row>
    <row r="545" spans="1:14" x14ac:dyDescent="0.25">
      <c r="A545">
        <v>21046</v>
      </c>
      <c r="B545" t="s">
        <v>44</v>
      </c>
      <c r="C545" t="s">
        <v>34</v>
      </c>
      <c r="D545" t="s">
        <v>114</v>
      </c>
      <c r="E545" s="1">
        <v>43934</v>
      </c>
      <c r="F545" s="7" t="str">
        <f>IF(E545&lt;&gt;"",IF(AND(E545&gt;=VLOOKUP(E545,Semanas!$A$1:$C$33,1),E545&lt;=VLOOKUP(E545,Semanas!$A$1:$C$33,2)),VLOOKUP(E545,Semanas!$A$1:$C$33,3),""),"")</f>
        <v>Semana 16</v>
      </c>
      <c r="G545" s="7">
        <f>IF(F545&lt;&gt;"",_xlfn.IFNA(VLOOKUP(A545&amp;"Semana "&amp;VALUE(RIGHT(F545,2)-3),T_Cruzada!$A$2:$F$1453,4,FALSE),""),"")</f>
        <v>0</v>
      </c>
      <c r="H545">
        <f>IF(F545&lt;&gt;"",_xlfn.IFNA(VLOOKUP(A545&amp;"Semana "&amp;VALUE(RIGHT(F545,2)-2),T_Cruzada!$A$2:$F$1453,4,FALSE),""),"")</f>
        <v>0</v>
      </c>
      <c r="I545" s="7">
        <f>IF(F545&lt;&gt;"",_xlfn.IFNA(VLOOKUP(A545&amp;"Semana "&amp;VALUE(RIGHT(F545,2)-1),T_Cruzada!$A$2:$F$1453,4,FALSE),""),"")</f>
        <v>0</v>
      </c>
      <c r="J545" s="7">
        <f>IF(F545&lt;&gt;"",_xlfn.IFNA(VLOOKUP(A545&amp;F545,T_Cruzada!$A$2:$F$1453,4,FALSE),""),"")</f>
        <v>1</v>
      </c>
      <c r="K545" s="7">
        <f>_xlfn.IFNA(VLOOKUP(A545&amp;F545,T_Cruzada!$A$2:$F$1453,5,FALSE),"")</f>
        <v>1</v>
      </c>
      <c r="L545" s="7">
        <f>IF(F545&lt;&gt;"",_xlfn.IFNA(VLOOKUP(A545&amp;"Semana "&amp;VALUE(RIGHT(F545,2)+1),T_Cruzada!$A$2:$F$1453,4,FALSE),""),"")</f>
        <v>2</v>
      </c>
      <c r="M545">
        <f>IF(F545&lt;&gt;"",_xlfn.IFNA(VLOOKUP(A545&amp;"Semana "&amp;VALUE(RIGHT(F545,2)+2),T_Cruzada!$A$2:$F$1453,4,FALSE),""),"")</f>
        <v>2</v>
      </c>
      <c r="N545">
        <f>IF(F545&lt;&gt;"",_xlfn.IFNA(VLOOKUP(A545&amp;"Semana "&amp;VALUE(RIGHT(F545,2)+3),T_Cruzada!$A$2:$F$1453,4,FALSE),""),"")</f>
        <v>2</v>
      </c>
    </row>
    <row r="546" spans="1:14" x14ac:dyDescent="0.25">
      <c r="A546" s="19">
        <v>21046</v>
      </c>
      <c r="B546" s="19" t="s">
        <v>44</v>
      </c>
      <c r="C546" s="19" t="s">
        <v>118</v>
      </c>
      <c r="D546" s="19" t="s">
        <v>116</v>
      </c>
      <c r="E546" s="20"/>
      <c r="F546" s="7" t="str">
        <f>IF(E546&lt;&gt;"",IF(AND(E546&gt;=VLOOKUP(E546,Semanas!$A$1:$C$33,1),E546&lt;=VLOOKUP(E546,Semanas!$A$1:$C$33,2)),VLOOKUP(E546,Semanas!$A$1:$C$33,3),""),"")</f>
        <v/>
      </c>
      <c r="G546" s="7" t="str">
        <f>IF(F546&lt;&gt;"",_xlfn.IFNA(VLOOKUP(A546&amp;"Semana "&amp;VALUE(RIGHT(F546,2)-3),T_Cruzada!$A$2:$F$1453,4,FALSE),""),"")</f>
        <v/>
      </c>
      <c r="H546" t="str">
        <f>IF(F546&lt;&gt;"",_xlfn.IFNA(VLOOKUP(A546&amp;"Semana "&amp;VALUE(RIGHT(F546,2)-2),T_Cruzada!$A$2:$F$1453,4,FALSE),""),"")</f>
        <v/>
      </c>
      <c r="I546" s="7" t="str">
        <f>IF(F546&lt;&gt;"",_xlfn.IFNA(VLOOKUP(A546&amp;"Semana "&amp;VALUE(RIGHT(F546,2)-1),T_Cruzada!$A$2:$F$1453,4,FALSE),""),"")</f>
        <v/>
      </c>
      <c r="J546" s="7" t="str">
        <f>IF(F546&lt;&gt;"",_xlfn.IFNA(VLOOKUP(A546&amp;F546,T_Cruzada!$A$2:$F$1453,4,FALSE),""),"")</f>
        <v/>
      </c>
      <c r="K546" s="7" t="str">
        <f>_xlfn.IFNA(VLOOKUP(A546&amp;F546,T_Cruzada!$A$2:$F$1453,5,FALSE),"")</f>
        <v/>
      </c>
      <c r="L546" s="7" t="str">
        <f>IF(F546&lt;&gt;"",_xlfn.IFNA(VLOOKUP(A546&amp;"Semana "&amp;VALUE(RIGHT(F546,2)+1),T_Cruzada!$A$2:$F$1453,4,FALSE),""),"")</f>
        <v/>
      </c>
      <c r="M546" t="str">
        <f>IF(F546&lt;&gt;"",_xlfn.IFNA(VLOOKUP(A546&amp;"Semana "&amp;VALUE(RIGHT(F546,2)+2),T_Cruzada!$A$2:$F$1453,4,FALSE),""),"")</f>
        <v/>
      </c>
      <c r="N546" t="str">
        <f>IF(F546&lt;&gt;"",_xlfn.IFNA(VLOOKUP(A546&amp;"Semana "&amp;VALUE(RIGHT(F546,2)+3),T_Cruzada!$A$2:$F$1453,4,FALSE),""),"")</f>
        <v/>
      </c>
    </row>
    <row r="547" spans="1:14" x14ac:dyDescent="0.25">
      <c r="A547">
        <v>21046</v>
      </c>
      <c r="B547" t="s">
        <v>44</v>
      </c>
      <c r="C547" t="s">
        <v>119</v>
      </c>
      <c r="D547" t="s">
        <v>114</v>
      </c>
      <c r="E547" s="1">
        <v>44029</v>
      </c>
      <c r="F547" s="7" t="str">
        <f>IF(E547&lt;&gt;"",IF(AND(E547&gt;=VLOOKUP(E547,Semanas!$A$1:$C$33,1),E547&lt;=VLOOKUP(E547,Semanas!$A$1:$C$33,2)),VLOOKUP(E547,Semanas!$A$1:$C$33,3),""),"")</f>
        <v>Semana 29</v>
      </c>
      <c r="G547" s="7">
        <f>IF(F547&lt;&gt;"",_xlfn.IFNA(VLOOKUP(A547&amp;"Semana "&amp;VALUE(RIGHT(F547,2)-3),T_Cruzada!$A$2:$F$1453,4,FALSE),""),"")</f>
        <v>7</v>
      </c>
      <c r="H547">
        <f>IF(F547&lt;&gt;"",_xlfn.IFNA(VLOOKUP(A547&amp;"Semana "&amp;VALUE(RIGHT(F547,2)-2),T_Cruzada!$A$2:$F$1453,4,FALSE),""),"")</f>
        <v>11</v>
      </c>
      <c r="I547" s="7">
        <f>IF(F547&lt;&gt;"",_xlfn.IFNA(VLOOKUP(A547&amp;"Semana "&amp;VALUE(RIGHT(F547,2)-1),T_Cruzada!$A$2:$F$1453,4,FALSE),""),"")</f>
        <v>11</v>
      </c>
      <c r="J547" s="7">
        <f>IF(F547&lt;&gt;"",_xlfn.IFNA(VLOOKUP(A547&amp;F547,T_Cruzada!$A$2:$F$1453,4,FALSE),""),"")</f>
        <v>11</v>
      </c>
      <c r="K547" s="7">
        <f>_xlfn.IFNA(VLOOKUP(A547&amp;F547,T_Cruzada!$A$2:$F$1453,5,FALSE),"")</f>
        <v>0</v>
      </c>
      <c r="L547" s="7">
        <f>IF(F547&lt;&gt;"",_xlfn.IFNA(VLOOKUP(A547&amp;"Semana "&amp;VALUE(RIGHT(F547,2)+1),T_Cruzada!$A$2:$F$1453,4,FALSE),""),"")</f>
        <v>12</v>
      </c>
      <c r="M547">
        <f>IF(F547&lt;&gt;"",_xlfn.IFNA(VLOOKUP(A547&amp;"Semana "&amp;VALUE(RIGHT(F547,2)+2),T_Cruzada!$A$2:$F$1453,4,FALSE),""),"")</f>
        <v>13</v>
      </c>
      <c r="N547">
        <f>IF(F547&lt;&gt;"",_xlfn.IFNA(VLOOKUP(A547&amp;"Semana "&amp;VALUE(RIGHT(F547,2)+3),T_Cruzada!$A$2:$F$1453,4,FALSE),""),"")</f>
        <v>13</v>
      </c>
    </row>
    <row r="548" spans="1:14" x14ac:dyDescent="0.25">
      <c r="A548" s="19">
        <v>21046</v>
      </c>
      <c r="B548" s="19" t="s">
        <v>44</v>
      </c>
      <c r="C548" s="19" t="s">
        <v>120</v>
      </c>
      <c r="D548" s="19" t="s">
        <v>116</v>
      </c>
      <c r="E548" s="20"/>
      <c r="F548" s="7" t="str">
        <f>IF(E548&lt;&gt;"",IF(AND(E548&gt;=VLOOKUP(E548,Semanas!$A$1:$C$33,1),E548&lt;=VLOOKUP(E548,Semanas!$A$1:$C$33,2)),VLOOKUP(E548,Semanas!$A$1:$C$33,3),""),"")</f>
        <v/>
      </c>
      <c r="G548" s="7" t="str">
        <f>IF(F548&lt;&gt;"",_xlfn.IFNA(VLOOKUP(A548&amp;"Semana "&amp;VALUE(RIGHT(F548,2)-3),T_Cruzada!$A$2:$F$1453,4,FALSE),""),"")</f>
        <v/>
      </c>
      <c r="H548" t="str">
        <f>IF(F548&lt;&gt;"",_xlfn.IFNA(VLOOKUP(A548&amp;"Semana "&amp;VALUE(RIGHT(F548,2)-2),T_Cruzada!$A$2:$F$1453,4,FALSE),""),"")</f>
        <v/>
      </c>
      <c r="I548" s="7" t="str">
        <f>IF(F548&lt;&gt;"",_xlfn.IFNA(VLOOKUP(A548&amp;"Semana "&amp;VALUE(RIGHT(F548,2)-1),T_Cruzada!$A$2:$F$1453,4,FALSE),""),"")</f>
        <v/>
      </c>
      <c r="J548" s="7" t="str">
        <f>IF(F548&lt;&gt;"",_xlfn.IFNA(VLOOKUP(A548&amp;F548,T_Cruzada!$A$2:$F$1453,4,FALSE),""),"")</f>
        <v/>
      </c>
      <c r="K548" s="7" t="str">
        <f>_xlfn.IFNA(VLOOKUP(A548&amp;F548,T_Cruzada!$A$2:$F$1453,5,FALSE),"")</f>
        <v/>
      </c>
      <c r="L548" s="7" t="str">
        <f>IF(F548&lt;&gt;"",_xlfn.IFNA(VLOOKUP(A548&amp;"Semana "&amp;VALUE(RIGHT(F548,2)+1),T_Cruzada!$A$2:$F$1453,4,FALSE),""),"")</f>
        <v/>
      </c>
      <c r="M548" t="str">
        <f>IF(F548&lt;&gt;"",_xlfn.IFNA(VLOOKUP(A548&amp;"Semana "&amp;VALUE(RIGHT(F548,2)+2),T_Cruzada!$A$2:$F$1453,4,FALSE),""),"")</f>
        <v/>
      </c>
      <c r="N548" t="str">
        <f>IF(F548&lt;&gt;"",_xlfn.IFNA(VLOOKUP(A548&amp;"Semana "&amp;VALUE(RIGHT(F548,2)+3),T_Cruzada!$A$2:$F$1453,4,FALSE),""),"")</f>
        <v/>
      </c>
    </row>
    <row r="549" spans="1:14" x14ac:dyDescent="0.25">
      <c r="A549">
        <v>21046</v>
      </c>
      <c r="B549" t="s">
        <v>44</v>
      </c>
      <c r="C549" t="s">
        <v>191</v>
      </c>
      <c r="D549" t="s">
        <v>114</v>
      </c>
      <c r="E549" s="1">
        <v>43913</v>
      </c>
      <c r="F549" s="7" t="str">
        <f>IF(E549&lt;&gt;"",IF(AND(E549&gt;=VLOOKUP(E549,Semanas!$A$1:$C$33,1),E549&lt;=VLOOKUP(E549,Semanas!$A$1:$C$33,2)),VLOOKUP(E549,Semanas!$A$1:$C$33,3),""),"")</f>
        <v>Semana 13</v>
      </c>
      <c r="G549" s="7">
        <f>IF(F549&lt;&gt;"",_xlfn.IFNA(VLOOKUP(A549&amp;"Semana "&amp;VALUE(RIGHT(F549,2)-3),T_Cruzada!$A$2:$F$1453,4,FALSE),""),"")</f>
        <v>0</v>
      </c>
      <c r="H549">
        <f>IF(F549&lt;&gt;"",_xlfn.IFNA(VLOOKUP(A549&amp;"Semana "&amp;VALUE(RIGHT(F549,2)-2),T_Cruzada!$A$2:$F$1453,4,FALSE),""),"")</f>
        <v>0</v>
      </c>
      <c r="I549" s="7">
        <f>IF(F549&lt;&gt;"",_xlfn.IFNA(VLOOKUP(A549&amp;"Semana "&amp;VALUE(RIGHT(F549,2)-1),T_Cruzada!$A$2:$F$1453,4,FALSE),""),"")</f>
        <v>0</v>
      </c>
      <c r="J549" s="7">
        <f>IF(F549&lt;&gt;"",_xlfn.IFNA(VLOOKUP(A549&amp;F549,T_Cruzada!$A$2:$F$1453,4,FALSE),""),"")</f>
        <v>0</v>
      </c>
      <c r="K549" s="7">
        <f>_xlfn.IFNA(VLOOKUP(A549&amp;F549,T_Cruzada!$A$2:$F$1453,5,FALSE),"")</f>
        <v>0</v>
      </c>
      <c r="L549" s="7">
        <f>IF(F549&lt;&gt;"",_xlfn.IFNA(VLOOKUP(A549&amp;"Semana "&amp;VALUE(RIGHT(F549,2)+1),T_Cruzada!$A$2:$F$1453,4,FALSE),""),"")</f>
        <v>0</v>
      </c>
      <c r="M549">
        <f>IF(F549&lt;&gt;"",_xlfn.IFNA(VLOOKUP(A549&amp;"Semana "&amp;VALUE(RIGHT(F549,2)+2),T_Cruzada!$A$2:$F$1453,4,FALSE),""),"")</f>
        <v>0</v>
      </c>
      <c r="N549">
        <f>IF(F549&lt;&gt;"",_xlfn.IFNA(VLOOKUP(A549&amp;"Semana "&amp;VALUE(RIGHT(F549,2)+3),T_Cruzada!$A$2:$F$1453,4,FALSE),""),"")</f>
        <v>1</v>
      </c>
    </row>
    <row r="550" spans="1:14" x14ac:dyDescent="0.25">
      <c r="A550" s="19">
        <v>21046</v>
      </c>
      <c r="B550" s="19" t="s">
        <v>44</v>
      </c>
      <c r="C550" s="19" t="s">
        <v>122</v>
      </c>
      <c r="D550" s="19" t="s">
        <v>114</v>
      </c>
      <c r="E550" s="20">
        <v>43963</v>
      </c>
      <c r="F550" s="7" t="str">
        <f>IF(E550&lt;&gt;"",IF(AND(E550&gt;=VLOOKUP(E550,Semanas!$A$1:$C$33,1),E550&lt;=VLOOKUP(E550,Semanas!$A$1:$C$33,2)),VLOOKUP(E550,Semanas!$A$1:$C$33,3),""),"")</f>
        <v>Semana 20</v>
      </c>
      <c r="G550" s="7">
        <f>IF(F550&lt;&gt;"",_xlfn.IFNA(VLOOKUP(A550&amp;"Semana "&amp;VALUE(RIGHT(F550,2)-3),T_Cruzada!$A$2:$F$1453,4,FALSE),""),"")</f>
        <v>2</v>
      </c>
      <c r="H550">
        <f>IF(F550&lt;&gt;"",_xlfn.IFNA(VLOOKUP(A550&amp;"Semana "&amp;VALUE(RIGHT(F550,2)-2),T_Cruzada!$A$2:$F$1453,4,FALSE),""),"")</f>
        <v>2</v>
      </c>
      <c r="I550" s="7">
        <f>IF(F550&lt;&gt;"",_xlfn.IFNA(VLOOKUP(A550&amp;"Semana "&amp;VALUE(RIGHT(F550,2)-1),T_Cruzada!$A$2:$F$1453,4,FALSE),""),"")</f>
        <v>2</v>
      </c>
      <c r="J550" s="7">
        <f>IF(F550&lt;&gt;"",_xlfn.IFNA(VLOOKUP(A550&amp;F550,T_Cruzada!$A$2:$F$1453,4,FALSE),""),"")</f>
        <v>4</v>
      </c>
      <c r="K550" s="7">
        <f>_xlfn.IFNA(VLOOKUP(A550&amp;F550,T_Cruzada!$A$2:$F$1453,5,FALSE),"")</f>
        <v>2</v>
      </c>
      <c r="L550" s="7">
        <f>IF(F550&lt;&gt;"",_xlfn.IFNA(VLOOKUP(A550&amp;"Semana "&amp;VALUE(RIGHT(F550,2)+1),T_Cruzada!$A$2:$F$1453,4,FALSE),""),"")</f>
        <v>5</v>
      </c>
      <c r="M550">
        <f>IF(F550&lt;&gt;"",_xlfn.IFNA(VLOOKUP(A550&amp;"Semana "&amp;VALUE(RIGHT(F550,2)+2),T_Cruzada!$A$2:$F$1453,4,FALSE),""),"")</f>
        <v>5</v>
      </c>
      <c r="N550">
        <f>IF(F550&lt;&gt;"",_xlfn.IFNA(VLOOKUP(A550&amp;"Semana "&amp;VALUE(RIGHT(F550,2)+3),T_Cruzada!$A$2:$F$1453,4,FALSE),""),"")</f>
        <v>5</v>
      </c>
    </row>
    <row r="551" spans="1:14" x14ac:dyDescent="0.25">
      <c r="A551">
        <v>21046</v>
      </c>
      <c r="B551" t="s">
        <v>44</v>
      </c>
      <c r="C551" t="s">
        <v>123</v>
      </c>
      <c r="D551" t="s">
        <v>114</v>
      </c>
      <c r="E551" s="1">
        <v>43997</v>
      </c>
      <c r="F551" s="7" t="str">
        <f>IF(E551&lt;&gt;"",IF(AND(E551&gt;=VLOOKUP(E551,Semanas!$A$1:$C$33,1),E551&lt;=VLOOKUP(E551,Semanas!$A$1:$C$33,2)),VLOOKUP(E551,Semanas!$A$1:$C$33,3),""),"")</f>
        <v>Semana 25</v>
      </c>
      <c r="G551" s="7">
        <f>IF(F551&lt;&gt;"",_xlfn.IFNA(VLOOKUP(A551&amp;"Semana "&amp;VALUE(RIGHT(F551,2)-3),T_Cruzada!$A$2:$F$1453,4,FALSE),""),"")</f>
        <v>5</v>
      </c>
      <c r="H551">
        <f>IF(F551&lt;&gt;"",_xlfn.IFNA(VLOOKUP(A551&amp;"Semana "&amp;VALUE(RIGHT(F551,2)-2),T_Cruzada!$A$2:$F$1453,4,FALSE),""),"")</f>
        <v>5</v>
      </c>
      <c r="I551" s="7">
        <f>IF(F551&lt;&gt;"",_xlfn.IFNA(VLOOKUP(A551&amp;"Semana "&amp;VALUE(RIGHT(F551,2)-1),T_Cruzada!$A$2:$F$1453,4,FALSE),""),"")</f>
        <v>5</v>
      </c>
      <c r="J551" s="7">
        <f>IF(F551&lt;&gt;"",_xlfn.IFNA(VLOOKUP(A551&amp;F551,T_Cruzada!$A$2:$F$1453,4,FALSE),""),"")</f>
        <v>7</v>
      </c>
      <c r="K551" s="7">
        <f>_xlfn.IFNA(VLOOKUP(A551&amp;F551,T_Cruzada!$A$2:$F$1453,5,FALSE),"")</f>
        <v>2</v>
      </c>
      <c r="L551" s="7">
        <f>IF(F551&lt;&gt;"",_xlfn.IFNA(VLOOKUP(A551&amp;"Semana "&amp;VALUE(RIGHT(F551,2)+1),T_Cruzada!$A$2:$F$1453,4,FALSE),""),"")</f>
        <v>7</v>
      </c>
      <c r="M551">
        <f>IF(F551&lt;&gt;"",_xlfn.IFNA(VLOOKUP(A551&amp;"Semana "&amp;VALUE(RIGHT(F551,2)+2),T_Cruzada!$A$2:$F$1453,4,FALSE),""),"")</f>
        <v>11</v>
      </c>
      <c r="N551">
        <f>IF(F551&lt;&gt;"",_xlfn.IFNA(VLOOKUP(A551&amp;"Semana "&amp;VALUE(RIGHT(F551,2)+3),T_Cruzada!$A$2:$F$1453,4,FALSE),""),"")</f>
        <v>11</v>
      </c>
    </row>
    <row r="552" spans="1:14" x14ac:dyDescent="0.25">
      <c r="A552">
        <v>21061</v>
      </c>
      <c r="B552" t="s">
        <v>51</v>
      </c>
      <c r="C552" t="s">
        <v>30</v>
      </c>
      <c r="D552" t="s">
        <v>114</v>
      </c>
      <c r="E552" s="1">
        <v>43913</v>
      </c>
      <c r="F552" s="7" t="str">
        <f>IF(E552&lt;&gt;"",IF(AND(E552&gt;=VLOOKUP(E552,Semanas!$A$1:$C$33,1),E552&lt;=VLOOKUP(E552,Semanas!$A$1:$C$33,2)),VLOOKUP(E552,Semanas!$A$1:$C$33,3),""),"")</f>
        <v>Semana 13</v>
      </c>
      <c r="G552" s="7">
        <f>IF(F552&lt;&gt;"",_xlfn.IFNA(VLOOKUP(A552&amp;"Semana "&amp;VALUE(RIGHT(F552,2)-3),T_Cruzada!$A$2:$F$1453,4,FALSE),""),"")</f>
        <v>0</v>
      </c>
      <c r="H552">
        <f>IF(F552&lt;&gt;"",_xlfn.IFNA(VLOOKUP(A552&amp;"Semana "&amp;VALUE(RIGHT(F552,2)-2),T_Cruzada!$A$2:$F$1453,4,FALSE),""),"")</f>
        <v>0</v>
      </c>
      <c r="I552" s="7">
        <f>IF(F552&lt;&gt;"",_xlfn.IFNA(VLOOKUP(A552&amp;"Semana "&amp;VALUE(RIGHT(F552,2)-1),T_Cruzada!$A$2:$F$1453,4,FALSE),""),"")</f>
        <v>0</v>
      </c>
      <c r="J552" s="7">
        <f>IF(F552&lt;&gt;"",_xlfn.IFNA(VLOOKUP(A552&amp;F552,T_Cruzada!$A$2:$F$1453,4,FALSE),""),"")</f>
        <v>0</v>
      </c>
      <c r="K552" s="7">
        <f>_xlfn.IFNA(VLOOKUP(A552&amp;F552,T_Cruzada!$A$2:$F$1453,5,FALSE),"")</f>
        <v>0</v>
      </c>
      <c r="L552" s="7">
        <f>IF(F552&lt;&gt;"",_xlfn.IFNA(VLOOKUP(A552&amp;"Semana "&amp;VALUE(RIGHT(F552,2)+1),T_Cruzada!$A$2:$F$1453,4,FALSE),""),"")</f>
        <v>0</v>
      </c>
      <c r="M552">
        <f>IF(F552&lt;&gt;"",_xlfn.IFNA(VLOOKUP(A552&amp;"Semana "&amp;VALUE(RIGHT(F552,2)+2),T_Cruzada!$A$2:$F$1453,4,FALSE),""),"")</f>
        <v>0</v>
      </c>
      <c r="N552">
        <f>IF(F552&lt;&gt;"",_xlfn.IFNA(VLOOKUP(A552&amp;"Semana "&amp;VALUE(RIGHT(F552,2)+3),T_Cruzada!$A$2:$F$1453,4,FALSE),""),"")</f>
        <v>0</v>
      </c>
    </row>
    <row r="553" spans="1:14" x14ac:dyDescent="0.25">
      <c r="A553" s="19">
        <v>21061</v>
      </c>
      <c r="B553" s="19" t="s">
        <v>51</v>
      </c>
      <c r="C553" s="19" t="s">
        <v>31</v>
      </c>
      <c r="D553" s="19" t="s">
        <v>114</v>
      </c>
      <c r="E553" s="20">
        <v>43913</v>
      </c>
      <c r="F553" s="7" t="str">
        <f>IF(E553&lt;&gt;"",IF(AND(E553&gt;=VLOOKUP(E553,Semanas!$A$1:$C$33,1),E553&lt;=VLOOKUP(E553,Semanas!$A$1:$C$33,2)),VLOOKUP(E553,Semanas!$A$1:$C$33,3),""),"")</f>
        <v>Semana 13</v>
      </c>
      <c r="G553" s="7">
        <f>IF(F553&lt;&gt;"",_xlfn.IFNA(VLOOKUP(A553&amp;"Semana "&amp;VALUE(RIGHT(F553,2)-3),T_Cruzada!$A$2:$F$1453,4,FALSE),""),"")</f>
        <v>0</v>
      </c>
      <c r="H553">
        <f>IF(F553&lt;&gt;"",_xlfn.IFNA(VLOOKUP(A553&amp;"Semana "&amp;VALUE(RIGHT(F553,2)-2),T_Cruzada!$A$2:$F$1453,4,FALSE),""),"")</f>
        <v>0</v>
      </c>
      <c r="I553" s="7">
        <f>IF(F553&lt;&gt;"",_xlfn.IFNA(VLOOKUP(A553&amp;"Semana "&amp;VALUE(RIGHT(F553,2)-1),T_Cruzada!$A$2:$F$1453,4,FALSE),""),"")</f>
        <v>0</v>
      </c>
      <c r="J553" s="7">
        <f>IF(F553&lt;&gt;"",_xlfn.IFNA(VLOOKUP(A553&amp;F553,T_Cruzada!$A$2:$F$1453,4,FALSE),""),"")</f>
        <v>0</v>
      </c>
      <c r="K553" s="7">
        <f>_xlfn.IFNA(VLOOKUP(A553&amp;F553,T_Cruzada!$A$2:$F$1453,5,FALSE),"")</f>
        <v>0</v>
      </c>
      <c r="L553" s="7">
        <f>IF(F553&lt;&gt;"",_xlfn.IFNA(VLOOKUP(A553&amp;"Semana "&amp;VALUE(RIGHT(F553,2)+1),T_Cruzada!$A$2:$F$1453,4,FALSE),""),"")</f>
        <v>0</v>
      </c>
      <c r="M553">
        <f>IF(F553&lt;&gt;"",_xlfn.IFNA(VLOOKUP(A553&amp;"Semana "&amp;VALUE(RIGHT(F553,2)+2),T_Cruzada!$A$2:$F$1453,4,FALSE),""),"")</f>
        <v>0</v>
      </c>
      <c r="N553">
        <f>IF(F553&lt;&gt;"",_xlfn.IFNA(VLOOKUP(A553&amp;"Semana "&amp;VALUE(RIGHT(F553,2)+3),T_Cruzada!$A$2:$F$1453,4,FALSE),""),"")</f>
        <v>0</v>
      </c>
    </row>
    <row r="554" spans="1:14" x14ac:dyDescent="0.25">
      <c r="A554">
        <v>21061</v>
      </c>
      <c r="B554" t="s">
        <v>51</v>
      </c>
      <c r="C554" t="s">
        <v>115</v>
      </c>
      <c r="D554" t="s">
        <v>114</v>
      </c>
      <c r="E554" s="1">
        <v>43913</v>
      </c>
      <c r="F554" s="7" t="str">
        <f>IF(E554&lt;&gt;"",IF(AND(E554&gt;=VLOOKUP(E554,Semanas!$A$1:$C$33,1),E554&lt;=VLOOKUP(E554,Semanas!$A$1:$C$33,2)),VLOOKUP(E554,Semanas!$A$1:$C$33,3),""),"")</f>
        <v>Semana 13</v>
      </c>
      <c r="G554" s="7">
        <f>IF(F554&lt;&gt;"",_xlfn.IFNA(VLOOKUP(A554&amp;"Semana "&amp;VALUE(RIGHT(F554,2)-3),T_Cruzada!$A$2:$F$1453,4,FALSE),""),"")</f>
        <v>0</v>
      </c>
      <c r="H554">
        <f>IF(F554&lt;&gt;"",_xlfn.IFNA(VLOOKUP(A554&amp;"Semana "&amp;VALUE(RIGHT(F554,2)-2),T_Cruzada!$A$2:$F$1453,4,FALSE),""),"")</f>
        <v>0</v>
      </c>
      <c r="I554" s="7">
        <f>IF(F554&lt;&gt;"",_xlfn.IFNA(VLOOKUP(A554&amp;"Semana "&amp;VALUE(RIGHT(F554,2)-1),T_Cruzada!$A$2:$F$1453,4,FALSE),""),"")</f>
        <v>0</v>
      </c>
      <c r="J554" s="7">
        <f>IF(F554&lt;&gt;"",_xlfn.IFNA(VLOOKUP(A554&amp;F554,T_Cruzada!$A$2:$F$1453,4,FALSE),""),"")</f>
        <v>0</v>
      </c>
      <c r="K554" s="7">
        <f>_xlfn.IFNA(VLOOKUP(A554&amp;F554,T_Cruzada!$A$2:$F$1453,5,FALSE),"")</f>
        <v>0</v>
      </c>
      <c r="L554" s="7">
        <f>IF(F554&lt;&gt;"",_xlfn.IFNA(VLOOKUP(A554&amp;"Semana "&amp;VALUE(RIGHT(F554,2)+1),T_Cruzada!$A$2:$F$1453,4,FALSE),""),"")</f>
        <v>0</v>
      </c>
      <c r="M554">
        <f>IF(F554&lt;&gt;"",_xlfn.IFNA(VLOOKUP(A554&amp;"Semana "&amp;VALUE(RIGHT(F554,2)+2),T_Cruzada!$A$2:$F$1453,4,FALSE),""),"")</f>
        <v>0</v>
      </c>
      <c r="N554">
        <f>IF(F554&lt;&gt;"",_xlfn.IFNA(VLOOKUP(A554&amp;"Semana "&amp;VALUE(RIGHT(F554,2)+3),T_Cruzada!$A$2:$F$1453,4,FALSE),""),"")</f>
        <v>0</v>
      </c>
    </row>
    <row r="555" spans="1:14" x14ac:dyDescent="0.25">
      <c r="A555" s="19">
        <v>21061</v>
      </c>
      <c r="B555" s="19" t="s">
        <v>51</v>
      </c>
      <c r="C555" s="19" t="s">
        <v>33</v>
      </c>
      <c r="D555" s="19" t="s">
        <v>114</v>
      </c>
      <c r="E555" s="20">
        <v>43910</v>
      </c>
      <c r="F555" s="7" t="str">
        <f>IF(E555&lt;&gt;"",IF(AND(E555&gt;=VLOOKUP(E555,Semanas!$A$1:$C$33,1),E555&lt;=VLOOKUP(E555,Semanas!$A$1:$C$33,2)),VLOOKUP(E555,Semanas!$A$1:$C$33,3),""),"")</f>
        <v>Semana 12</v>
      </c>
      <c r="G555" s="7">
        <f>IF(F555&lt;&gt;"",_xlfn.IFNA(VLOOKUP(A555&amp;"Semana "&amp;VALUE(RIGHT(F555,2)-3),T_Cruzada!$A$2:$F$1453,4,FALSE),""),"")</f>
        <v>0</v>
      </c>
      <c r="H555">
        <f>IF(F555&lt;&gt;"",_xlfn.IFNA(VLOOKUP(A555&amp;"Semana "&amp;VALUE(RIGHT(F555,2)-2),T_Cruzada!$A$2:$F$1453,4,FALSE),""),"")</f>
        <v>0</v>
      </c>
      <c r="I555" s="7">
        <f>IF(F555&lt;&gt;"",_xlfn.IFNA(VLOOKUP(A555&amp;"Semana "&amp;VALUE(RIGHT(F555,2)-1),T_Cruzada!$A$2:$F$1453,4,FALSE),""),"")</f>
        <v>0</v>
      </c>
      <c r="J555" s="7">
        <f>IF(F555&lt;&gt;"",_xlfn.IFNA(VLOOKUP(A555&amp;F555,T_Cruzada!$A$2:$F$1453,4,FALSE),""),"")</f>
        <v>0</v>
      </c>
      <c r="K555" s="7">
        <f>_xlfn.IFNA(VLOOKUP(A555&amp;F555,T_Cruzada!$A$2:$F$1453,5,FALSE),"")</f>
        <v>0</v>
      </c>
      <c r="L555" s="7">
        <f>IF(F555&lt;&gt;"",_xlfn.IFNA(VLOOKUP(A555&amp;"Semana "&amp;VALUE(RIGHT(F555,2)+1),T_Cruzada!$A$2:$F$1453,4,FALSE),""),"")</f>
        <v>0</v>
      </c>
      <c r="M555">
        <f>IF(F555&lt;&gt;"",_xlfn.IFNA(VLOOKUP(A555&amp;"Semana "&amp;VALUE(RIGHT(F555,2)+2),T_Cruzada!$A$2:$F$1453,4,FALSE),""),"")</f>
        <v>0</v>
      </c>
      <c r="N555">
        <f>IF(F555&lt;&gt;"",_xlfn.IFNA(VLOOKUP(A555&amp;"Semana "&amp;VALUE(RIGHT(F555,2)+3),T_Cruzada!$A$2:$F$1453,4,FALSE),""),"")</f>
        <v>0</v>
      </c>
    </row>
    <row r="556" spans="1:14" x14ac:dyDescent="0.25">
      <c r="A556">
        <v>21061</v>
      </c>
      <c r="B556" t="s">
        <v>51</v>
      </c>
      <c r="C556" t="s">
        <v>34</v>
      </c>
      <c r="D556" t="s">
        <v>114</v>
      </c>
      <c r="E556" s="1">
        <v>43934</v>
      </c>
      <c r="F556" s="7" t="str">
        <f>IF(E556&lt;&gt;"",IF(AND(E556&gt;=VLOOKUP(E556,Semanas!$A$1:$C$33,1),E556&lt;=VLOOKUP(E556,Semanas!$A$1:$C$33,2)),VLOOKUP(E556,Semanas!$A$1:$C$33,3),""),"")</f>
        <v>Semana 16</v>
      </c>
      <c r="G556" s="7">
        <f>IF(F556&lt;&gt;"",_xlfn.IFNA(VLOOKUP(A556&amp;"Semana "&amp;VALUE(RIGHT(F556,2)-3),T_Cruzada!$A$2:$F$1453,4,FALSE),""),"")</f>
        <v>0</v>
      </c>
      <c r="H556">
        <f>IF(F556&lt;&gt;"",_xlfn.IFNA(VLOOKUP(A556&amp;"Semana "&amp;VALUE(RIGHT(F556,2)-2),T_Cruzada!$A$2:$F$1453,4,FALSE),""),"")</f>
        <v>0</v>
      </c>
      <c r="I556" s="7">
        <f>IF(F556&lt;&gt;"",_xlfn.IFNA(VLOOKUP(A556&amp;"Semana "&amp;VALUE(RIGHT(F556,2)-1),T_Cruzada!$A$2:$F$1453,4,FALSE),""),"")</f>
        <v>0</v>
      </c>
      <c r="J556" s="7">
        <f>IF(F556&lt;&gt;"",_xlfn.IFNA(VLOOKUP(A556&amp;F556,T_Cruzada!$A$2:$F$1453,4,FALSE),""),"")</f>
        <v>0</v>
      </c>
      <c r="K556" s="7">
        <f>_xlfn.IFNA(VLOOKUP(A556&amp;F556,T_Cruzada!$A$2:$F$1453,5,FALSE),"")</f>
        <v>0</v>
      </c>
      <c r="L556" s="7">
        <f>IF(F556&lt;&gt;"",_xlfn.IFNA(VLOOKUP(A556&amp;"Semana "&amp;VALUE(RIGHT(F556,2)+1),T_Cruzada!$A$2:$F$1453,4,FALSE),""),"")</f>
        <v>0</v>
      </c>
      <c r="M556">
        <f>IF(F556&lt;&gt;"",_xlfn.IFNA(VLOOKUP(A556&amp;"Semana "&amp;VALUE(RIGHT(F556,2)+2),T_Cruzada!$A$2:$F$1453,4,FALSE),""),"")</f>
        <v>0</v>
      </c>
      <c r="N556">
        <f>IF(F556&lt;&gt;"",_xlfn.IFNA(VLOOKUP(A556&amp;"Semana "&amp;VALUE(RIGHT(F556,2)+3),T_Cruzada!$A$2:$F$1453,4,FALSE),""),"")</f>
        <v>0</v>
      </c>
    </row>
    <row r="557" spans="1:14" x14ac:dyDescent="0.25">
      <c r="A557" s="19">
        <v>21061</v>
      </c>
      <c r="B557" s="19" t="s">
        <v>51</v>
      </c>
      <c r="C557" s="19" t="s">
        <v>118</v>
      </c>
      <c r="D557" s="19" t="s">
        <v>116</v>
      </c>
      <c r="E557" s="20"/>
      <c r="F557" s="7" t="str">
        <f>IF(E557&lt;&gt;"",IF(AND(E557&gt;=VLOOKUP(E557,Semanas!$A$1:$C$33,1),E557&lt;=VLOOKUP(E557,Semanas!$A$1:$C$33,2)),VLOOKUP(E557,Semanas!$A$1:$C$33,3),""),"")</f>
        <v/>
      </c>
      <c r="G557" s="7" t="str">
        <f>IF(F557&lt;&gt;"",_xlfn.IFNA(VLOOKUP(A557&amp;"Semana "&amp;VALUE(RIGHT(F557,2)-3),T_Cruzada!$A$2:$F$1453,4,FALSE),""),"")</f>
        <v/>
      </c>
      <c r="H557" t="str">
        <f>IF(F557&lt;&gt;"",_xlfn.IFNA(VLOOKUP(A557&amp;"Semana "&amp;VALUE(RIGHT(F557,2)-2),T_Cruzada!$A$2:$F$1453,4,FALSE),""),"")</f>
        <v/>
      </c>
      <c r="I557" s="7" t="str">
        <f>IF(F557&lt;&gt;"",_xlfn.IFNA(VLOOKUP(A557&amp;"Semana "&amp;VALUE(RIGHT(F557,2)-1),T_Cruzada!$A$2:$F$1453,4,FALSE),""),"")</f>
        <v/>
      </c>
      <c r="J557" s="7" t="str">
        <f>IF(F557&lt;&gt;"",_xlfn.IFNA(VLOOKUP(A557&amp;F557,T_Cruzada!$A$2:$F$1453,4,FALSE),""),"")</f>
        <v/>
      </c>
      <c r="K557" s="7" t="str">
        <f>_xlfn.IFNA(VLOOKUP(A557&amp;F557,T_Cruzada!$A$2:$F$1453,5,FALSE),"")</f>
        <v/>
      </c>
      <c r="L557" s="7" t="str">
        <f>IF(F557&lt;&gt;"",_xlfn.IFNA(VLOOKUP(A557&amp;"Semana "&amp;VALUE(RIGHT(F557,2)+1),T_Cruzada!$A$2:$F$1453,4,FALSE),""),"")</f>
        <v/>
      </c>
      <c r="M557" t="str">
        <f>IF(F557&lt;&gt;"",_xlfn.IFNA(VLOOKUP(A557&amp;"Semana "&amp;VALUE(RIGHT(F557,2)+2),T_Cruzada!$A$2:$F$1453,4,FALSE),""),"")</f>
        <v/>
      </c>
      <c r="N557" t="str">
        <f>IF(F557&lt;&gt;"",_xlfn.IFNA(VLOOKUP(A557&amp;"Semana "&amp;VALUE(RIGHT(F557,2)+3),T_Cruzada!$A$2:$F$1453,4,FALSE),""),"")</f>
        <v/>
      </c>
    </row>
    <row r="558" spans="1:14" x14ac:dyDescent="0.25">
      <c r="A558">
        <v>21061</v>
      </c>
      <c r="B558" t="s">
        <v>51</v>
      </c>
      <c r="C558" t="s">
        <v>119</v>
      </c>
      <c r="D558" t="s">
        <v>116</v>
      </c>
      <c r="E558" s="1"/>
      <c r="F558" s="7" t="str">
        <f>IF(E558&lt;&gt;"",IF(AND(E558&gt;=VLOOKUP(E558,Semanas!$A$1:$C$33,1),E558&lt;=VLOOKUP(E558,Semanas!$A$1:$C$33,2)),VLOOKUP(E558,Semanas!$A$1:$C$33,3),""),"")</f>
        <v/>
      </c>
      <c r="G558" s="7" t="str">
        <f>IF(F558&lt;&gt;"",_xlfn.IFNA(VLOOKUP(A558&amp;"Semana "&amp;VALUE(RIGHT(F558,2)-3),T_Cruzada!$A$2:$F$1453,4,FALSE),""),"")</f>
        <v/>
      </c>
      <c r="H558" t="str">
        <f>IF(F558&lt;&gt;"",_xlfn.IFNA(VLOOKUP(A558&amp;"Semana "&amp;VALUE(RIGHT(F558,2)-2),T_Cruzada!$A$2:$F$1453,4,FALSE),""),"")</f>
        <v/>
      </c>
      <c r="I558" s="7" t="str">
        <f>IF(F558&lt;&gt;"",_xlfn.IFNA(VLOOKUP(A558&amp;"Semana "&amp;VALUE(RIGHT(F558,2)-1),T_Cruzada!$A$2:$F$1453,4,FALSE),""),"")</f>
        <v/>
      </c>
      <c r="J558" s="7" t="str">
        <f>IF(F558&lt;&gt;"",_xlfn.IFNA(VLOOKUP(A558&amp;F558,T_Cruzada!$A$2:$F$1453,4,FALSE),""),"")</f>
        <v/>
      </c>
      <c r="K558" s="7" t="str">
        <f>_xlfn.IFNA(VLOOKUP(A558&amp;F558,T_Cruzada!$A$2:$F$1453,5,FALSE),"")</f>
        <v/>
      </c>
      <c r="L558" s="7" t="str">
        <f>IF(F558&lt;&gt;"",_xlfn.IFNA(VLOOKUP(A558&amp;"Semana "&amp;VALUE(RIGHT(F558,2)+1),T_Cruzada!$A$2:$F$1453,4,FALSE),""),"")</f>
        <v/>
      </c>
      <c r="M558" t="str">
        <f>IF(F558&lt;&gt;"",_xlfn.IFNA(VLOOKUP(A558&amp;"Semana "&amp;VALUE(RIGHT(F558,2)+2),T_Cruzada!$A$2:$F$1453,4,FALSE),""),"")</f>
        <v/>
      </c>
      <c r="N558" t="str">
        <f>IF(F558&lt;&gt;"",_xlfn.IFNA(VLOOKUP(A558&amp;"Semana "&amp;VALUE(RIGHT(F558,2)+3),T_Cruzada!$A$2:$F$1453,4,FALSE),""),"")</f>
        <v/>
      </c>
    </row>
    <row r="559" spans="1:14" x14ac:dyDescent="0.25">
      <c r="A559" s="19">
        <v>21061</v>
      </c>
      <c r="B559" s="19" t="s">
        <v>51</v>
      </c>
      <c r="C559" s="19" t="s">
        <v>120</v>
      </c>
      <c r="D559" s="19" t="s">
        <v>116</v>
      </c>
      <c r="E559" s="20"/>
      <c r="F559" s="7" t="str">
        <f>IF(E559&lt;&gt;"",IF(AND(E559&gt;=VLOOKUP(E559,Semanas!$A$1:$C$33,1),E559&lt;=VLOOKUP(E559,Semanas!$A$1:$C$33,2)),VLOOKUP(E559,Semanas!$A$1:$C$33,3),""),"")</f>
        <v/>
      </c>
      <c r="G559" s="7" t="str">
        <f>IF(F559&lt;&gt;"",_xlfn.IFNA(VLOOKUP(A559&amp;"Semana "&amp;VALUE(RIGHT(F559,2)-3),T_Cruzada!$A$2:$F$1453,4,FALSE),""),"")</f>
        <v/>
      </c>
      <c r="H559" t="str">
        <f>IF(F559&lt;&gt;"",_xlfn.IFNA(VLOOKUP(A559&amp;"Semana "&amp;VALUE(RIGHT(F559,2)-2),T_Cruzada!$A$2:$F$1453,4,FALSE),""),"")</f>
        <v/>
      </c>
      <c r="I559" s="7" t="str">
        <f>IF(F559&lt;&gt;"",_xlfn.IFNA(VLOOKUP(A559&amp;"Semana "&amp;VALUE(RIGHT(F559,2)-1),T_Cruzada!$A$2:$F$1453,4,FALSE),""),"")</f>
        <v/>
      </c>
      <c r="J559" s="7" t="str">
        <f>IF(F559&lt;&gt;"",_xlfn.IFNA(VLOOKUP(A559&amp;F559,T_Cruzada!$A$2:$F$1453,4,FALSE),""),"")</f>
        <v/>
      </c>
      <c r="K559" s="7" t="str">
        <f>_xlfn.IFNA(VLOOKUP(A559&amp;F559,T_Cruzada!$A$2:$F$1453,5,FALSE),"")</f>
        <v/>
      </c>
      <c r="L559" s="7" t="str">
        <f>IF(F559&lt;&gt;"",_xlfn.IFNA(VLOOKUP(A559&amp;"Semana "&amp;VALUE(RIGHT(F559,2)+1),T_Cruzada!$A$2:$F$1453,4,FALSE),""),"")</f>
        <v/>
      </c>
      <c r="M559" t="str">
        <f>IF(F559&lt;&gt;"",_xlfn.IFNA(VLOOKUP(A559&amp;"Semana "&amp;VALUE(RIGHT(F559,2)+2),T_Cruzada!$A$2:$F$1453,4,FALSE),""),"")</f>
        <v/>
      </c>
      <c r="N559" t="str">
        <f>IF(F559&lt;&gt;"",_xlfn.IFNA(VLOOKUP(A559&amp;"Semana "&amp;VALUE(RIGHT(F559,2)+3),T_Cruzada!$A$2:$F$1453,4,FALSE),""),"")</f>
        <v/>
      </c>
    </row>
    <row r="560" spans="1:14" x14ac:dyDescent="0.25">
      <c r="A560">
        <v>21061</v>
      </c>
      <c r="B560" t="s">
        <v>51</v>
      </c>
      <c r="C560" t="s">
        <v>191</v>
      </c>
      <c r="D560" t="s">
        <v>114</v>
      </c>
      <c r="E560" s="1">
        <v>43913</v>
      </c>
      <c r="F560" s="7" t="str">
        <f>IF(E560&lt;&gt;"",IF(AND(E560&gt;=VLOOKUP(E560,Semanas!$A$1:$C$33,1),E560&lt;=VLOOKUP(E560,Semanas!$A$1:$C$33,2)),VLOOKUP(E560,Semanas!$A$1:$C$33,3),""),"")</f>
        <v>Semana 13</v>
      </c>
      <c r="G560" s="7">
        <f>IF(F560&lt;&gt;"",_xlfn.IFNA(VLOOKUP(A560&amp;"Semana "&amp;VALUE(RIGHT(F560,2)-3),T_Cruzada!$A$2:$F$1453,4,FALSE),""),"")</f>
        <v>0</v>
      </c>
      <c r="H560">
        <f>IF(F560&lt;&gt;"",_xlfn.IFNA(VLOOKUP(A560&amp;"Semana "&amp;VALUE(RIGHT(F560,2)-2),T_Cruzada!$A$2:$F$1453,4,FALSE),""),"")</f>
        <v>0</v>
      </c>
      <c r="I560" s="7">
        <f>IF(F560&lt;&gt;"",_xlfn.IFNA(VLOOKUP(A560&amp;"Semana "&amp;VALUE(RIGHT(F560,2)-1),T_Cruzada!$A$2:$F$1453,4,FALSE),""),"")</f>
        <v>0</v>
      </c>
      <c r="J560" s="7">
        <f>IF(F560&lt;&gt;"",_xlfn.IFNA(VLOOKUP(A560&amp;F560,T_Cruzada!$A$2:$F$1453,4,FALSE),""),"")</f>
        <v>0</v>
      </c>
      <c r="K560" s="7">
        <f>_xlfn.IFNA(VLOOKUP(A560&amp;F560,T_Cruzada!$A$2:$F$1453,5,FALSE),"")</f>
        <v>0</v>
      </c>
      <c r="L560" s="7">
        <f>IF(F560&lt;&gt;"",_xlfn.IFNA(VLOOKUP(A560&amp;"Semana "&amp;VALUE(RIGHT(F560,2)+1),T_Cruzada!$A$2:$F$1453,4,FALSE),""),"")</f>
        <v>0</v>
      </c>
      <c r="M560">
        <f>IF(F560&lt;&gt;"",_xlfn.IFNA(VLOOKUP(A560&amp;"Semana "&amp;VALUE(RIGHT(F560,2)+2),T_Cruzada!$A$2:$F$1453,4,FALSE),""),"")</f>
        <v>0</v>
      </c>
      <c r="N560">
        <f>IF(F560&lt;&gt;"",_xlfn.IFNA(VLOOKUP(A560&amp;"Semana "&amp;VALUE(RIGHT(F560,2)+3),T_Cruzada!$A$2:$F$1453,4,FALSE),""),"")</f>
        <v>0</v>
      </c>
    </row>
    <row r="561" spans="1:14" x14ac:dyDescent="0.25">
      <c r="A561" s="19">
        <v>21061</v>
      </c>
      <c r="B561" s="19" t="s">
        <v>51</v>
      </c>
      <c r="C561" s="19" t="s">
        <v>122</v>
      </c>
      <c r="D561" s="19" t="s">
        <v>116</v>
      </c>
      <c r="E561" s="20"/>
      <c r="F561" s="7" t="str">
        <f>IF(E561&lt;&gt;"",IF(AND(E561&gt;=VLOOKUP(E561,Semanas!$A$1:$C$33,1),E561&lt;=VLOOKUP(E561,Semanas!$A$1:$C$33,2)),VLOOKUP(E561,Semanas!$A$1:$C$33,3),""),"")</f>
        <v/>
      </c>
      <c r="G561" s="7" t="str">
        <f>IF(F561&lt;&gt;"",_xlfn.IFNA(VLOOKUP(A561&amp;"Semana "&amp;VALUE(RIGHT(F561,2)-3),T_Cruzada!$A$2:$F$1453,4,FALSE),""),"")</f>
        <v/>
      </c>
      <c r="H561" t="str">
        <f>IF(F561&lt;&gt;"",_xlfn.IFNA(VLOOKUP(A561&amp;"Semana "&amp;VALUE(RIGHT(F561,2)-2),T_Cruzada!$A$2:$F$1453,4,FALSE),""),"")</f>
        <v/>
      </c>
      <c r="I561" s="7" t="str">
        <f>IF(F561&lt;&gt;"",_xlfn.IFNA(VLOOKUP(A561&amp;"Semana "&amp;VALUE(RIGHT(F561,2)-1),T_Cruzada!$A$2:$F$1453,4,FALSE),""),"")</f>
        <v/>
      </c>
      <c r="J561" s="7" t="str">
        <f>IF(F561&lt;&gt;"",_xlfn.IFNA(VLOOKUP(A561&amp;F561,T_Cruzada!$A$2:$F$1453,4,FALSE),""),"")</f>
        <v/>
      </c>
      <c r="K561" s="7" t="str">
        <f>_xlfn.IFNA(VLOOKUP(A561&amp;F561,T_Cruzada!$A$2:$F$1453,5,FALSE),"")</f>
        <v/>
      </c>
      <c r="L561" s="7" t="str">
        <f>IF(F561&lt;&gt;"",_xlfn.IFNA(VLOOKUP(A561&amp;"Semana "&amp;VALUE(RIGHT(F561,2)+1),T_Cruzada!$A$2:$F$1453,4,FALSE),""),"")</f>
        <v/>
      </c>
      <c r="M561" t="str">
        <f>IF(F561&lt;&gt;"",_xlfn.IFNA(VLOOKUP(A561&amp;"Semana "&amp;VALUE(RIGHT(F561,2)+2),T_Cruzada!$A$2:$F$1453,4,FALSE),""),"")</f>
        <v/>
      </c>
      <c r="N561" t="str">
        <f>IF(F561&lt;&gt;"",_xlfn.IFNA(VLOOKUP(A561&amp;"Semana "&amp;VALUE(RIGHT(F561,2)+3),T_Cruzada!$A$2:$F$1453,4,FALSE),""),"")</f>
        <v/>
      </c>
    </row>
    <row r="562" spans="1:14" x14ac:dyDescent="0.25">
      <c r="A562">
        <v>21061</v>
      </c>
      <c r="B562" t="s">
        <v>51</v>
      </c>
      <c r="C562" t="s">
        <v>123</v>
      </c>
      <c r="D562" t="s">
        <v>116</v>
      </c>
      <c r="E562" s="1"/>
      <c r="F562" s="7" t="str">
        <f>IF(E562&lt;&gt;"",IF(AND(E562&gt;=VLOOKUP(E562,Semanas!$A$1:$C$33,1),E562&lt;=VLOOKUP(E562,Semanas!$A$1:$C$33,2)),VLOOKUP(E562,Semanas!$A$1:$C$33,3),""),"")</f>
        <v/>
      </c>
      <c r="G562" s="7" t="str">
        <f>IF(F562&lt;&gt;"",_xlfn.IFNA(VLOOKUP(A562&amp;"Semana "&amp;VALUE(RIGHT(F562,2)-3),T_Cruzada!$A$2:$F$1453,4,FALSE),""),"")</f>
        <v/>
      </c>
      <c r="H562" t="str">
        <f>IF(F562&lt;&gt;"",_xlfn.IFNA(VLOOKUP(A562&amp;"Semana "&amp;VALUE(RIGHT(F562,2)-2),T_Cruzada!$A$2:$F$1453,4,FALSE),""),"")</f>
        <v/>
      </c>
      <c r="I562" s="7" t="str">
        <f>IF(F562&lt;&gt;"",_xlfn.IFNA(VLOOKUP(A562&amp;"Semana "&amp;VALUE(RIGHT(F562,2)-1),T_Cruzada!$A$2:$F$1453,4,FALSE),""),"")</f>
        <v/>
      </c>
      <c r="J562" s="7" t="str">
        <f>IF(F562&lt;&gt;"",_xlfn.IFNA(VLOOKUP(A562&amp;F562,T_Cruzada!$A$2:$F$1453,4,FALSE),""),"")</f>
        <v/>
      </c>
      <c r="K562" s="7" t="str">
        <f>_xlfn.IFNA(VLOOKUP(A562&amp;F562,T_Cruzada!$A$2:$F$1453,5,FALSE),"")</f>
        <v/>
      </c>
      <c r="L562" s="7" t="str">
        <f>IF(F562&lt;&gt;"",_xlfn.IFNA(VLOOKUP(A562&amp;"Semana "&amp;VALUE(RIGHT(F562,2)+1),T_Cruzada!$A$2:$F$1453,4,FALSE),""),"")</f>
        <v/>
      </c>
      <c r="M562" t="str">
        <f>IF(F562&lt;&gt;"",_xlfn.IFNA(VLOOKUP(A562&amp;"Semana "&amp;VALUE(RIGHT(F562,2)+2),T_Cruzada!$A$2:$F$1453,4,FALSE),""),"")</f>
        <v/>
      </c>
      <c r="N562" t="str">
        <f>IF(F562&lt;&gt;"",_xlfn.IFNA(VLOOKUP(A562&amp;"Semana "&amp;VALUE(RIGHT(F562,2)+3),T_Cruzada!$A$2:$F$1453,4,FALSE),""),"")</f>
        <v/>
      </c>
    </row>
    <row r="563" spans="1:14" x14ac:dyDescent="0.25">
      <c r="A563">
        <v>21103</v>
      </c>
      <c r="B563" t="s">
        <v>56</v>
      </c>
      <c r="C563" t="s">
        <v>30</v>
      </c>
      <c r="D563" t="s">
        <v>114</v>
      </c>
      <c r="E563" s="1">
        <v>43913</v>
      </c>
      <c r="F563" s="7" t="str">
        <f>IF(E563&lt;&gt;"",IF(AND(E563&gt;=VLOOKUP(E563,Semanas!$A$1:$C$33,1),E563&lt;=VLOOKUP(E563,Semanas!$A$1:$C$33,2)),VLOOKUP(E563,Semanas!$A$1:$C$33,3),""),"")</f>
        <v>Semana 13</v>
      </c>
      <c r="G563" s="7">
        <f>IF(F563&lt;&gt;"",_xlfn.IFNA(VLOOKUP(A563&amp;"Semana "&amp;VALUE(RIGHT(F563,2)-3),T_Cruzada!$A$2:$F$1453,4,FALSE),""),"")</f>
        <v>0</v>
      </c>
      <c r="H563">
        <f>IF(F563&lt;&gt;"",_xlfn.IFNA(VLOOKUP(A563&amp;"Semana "&amp;VALUE(RIGHT(F563,2)-2),T_Cruzada!$A$2:$F$1453,4,FALSE),""),"")</f>
        <v>0</v>
      </c>
      <c r="I563" s="7">
        <f>IF(F563&lt;&gt;"",_xlfn.IFNA(VLOOKUP(A563&amp;"Semana "&amp;VALUE(RIGHT(F563,2)-1),T_Cruzada!$A$2:$F$1453,4,FALSE),""),"")</f>
        <v>0</v>
      </c>
      <c r="J563" s="7">
        <f>IF(F563&lt;&gt;"",_xlfn.IFNA(VLOOKUP(A563&amp;F563,T_Cruzada!$A$2:$F$1453,4,FALSE),""),"")</f>
        <v>0</v>
      </c>
      <c r="K563" s="7">
        <f>_xlfn.IFNA(VLOOKUP(A563&amp;F563,T_Cruzada!$A$2:$F$1453,5,FALSE),"")</f>
        <v>0</v>
      </c>
      <c r="L563" s="7">
        <f>IF(F563&lt;&gt;"",_xlfn.IFNA(VLOOKUP(A563&amp;"Semana "&amp;VALUE(RIGHT(F563,2)+1),T_Cruzada!$A$2:$F$1453,4,FALSE),""),"")</f>
        <v>0</v>
      </c>
      <c r="M563">
        <f>IF(F563&lt;&gt;"",_xlfn.IFNA(VLOOKUP(A563&amp;"Semana "&amp;VALUE(RIGHT(F563,2)+2),T_Cruzada!$A$2:$F$1453,4,FALSE),""),"")</f>
        <v>0</v>
      </c>
      <c r="N563">
        <f>IF(F563&lt;&gt;"",_xlfn.IFNA(VLOOKUP(A563&amp;"Semana "&amp;VALUE(RIGHT(F563,2)+3),T_Cruzada!$A$2:$F$1453,4,FALSE),""),"")</f>
        <v>0</v>
      </c>
    </row>
    <row r="564" spans="1:14" x14ac:dyDescent="0.25">
      <c r="A564" s="19">
        <v>21103</v>
      </c>
      <c r="B564" s="19" t="s">
        <v>56</v>
      </c>
      <c r="C564" s="19" t="s">
        <v>31</v>
      </c>
      <c r="D564" s="19" t="s">
        <v>114</v>
      </c>
      <c r="E564" s="20">
        <v>43913</v>
      </c>
      <c r="F564" s="7" t="str">
        <f>IF(E564&lt;&gt;"",IF(AND(E564&gt;=VLOOKUP(E564,Semanas!$A$1:$C$33,1),E564&lt;=VLOOKUP(E564,Semanas!$A$1:$C$33,2)),VLOOKUP(E564,Semanas!$A$1:$C$33,3),""),"")</f>
        <v>Semana 13</v>
      </c>
      <c r="G564" s="7">
        <f>IF(F564&lt;&gt;"",_xlfn.IFNA(VLOOKUP(A564&amp;"Semana "&amp;VALUE(RIGHT(F564,2)-3),T_Cruzada!$A$2:$F$1453,4,FALSE),""),"")</f>
        <v>0</v>
      </c>
      <c r="H564">
        <f>IF(F564&lt;&gt;"",_xlfn.IFNA(VLOOKUP(A564&amp;"Semana "&amp;VALUE(RIGHT(F564,2)-2),T_Cruzada!$A$2:$F$1453,4,FALSE),""),"")</f>
        <v>0</v>
      </c>
      <c r="I564" s="7">
        <f>IF(F564&lt;&gt;"",_xlfn.IFNA(VLOOKUP(A564&amp;"Semana "&amp;VALUE(RIGHT(F564,2)-1),T_Cruzada!$A$2:$F$1453,4,FALSE),""),"")</f>
        <v>0</v>
      </c>
      <c r="J564" s="7">
        <f>IF(F564&lt;&gt;"",_xlfn.IFNA(VLOOKUP(A564&amp;F564,T_Cruzada!$A$2:$F$1453,4,FALSE),""),"")</f>
        <v>0</v>
      </c>
      <c r="K564" s="7">
        <f>_xlfn.IFNA(VLOOKUP(A564&amp;F564,T_Cruzada!$A$2:$F$1453,5,FALSE),"")</f>
        <v>0</v>
      </c>
      <c r="L564" s="7">
        <f>IF(F564&lt;&gt;"",_xlfn.IFNA(VLOOKUP(A564&amp;"Semana "&amp;VALUE(RIGHT(F564,2)+1),T_Cruzada!$A$2:$F$1453,4,FALSE),""),"")</f>
        <v>0</v>
      </c>
      <c r="M564">
        <f>IF(F564&lt;&gt;"",_xlfn.IFNA(VLOOKUP(A564&amp;"Semana "&amp;VALUE(RIGHT(F564,2)+2),T_Cruzada!$A$2:$F$1453,4,FALSE),""),"")</f>
        <v>0</v>
      </c>
      <c r="N564">
        <f>IF(F564&lt;&gt;"",_xlfn.IFNA(VLOOKUP(A564&amp;"Semana "&amp;VALUE(RIGHT(F564,2)+3),T_Cruzada!$A$2:$F$1453,4,FALSE),""),"")</f>
        <v>0</v>
      </c>
    </row>
    <row r="565" spans="1:14" x14ac:dyDescent="0.25">
      <c r="A565">
        <v>21103</v>
      </c>
      <c r="B565" t="s">
        <v>56</v>
      </c>
      <c r="C565" t="s">
        <v>115</v>
      </c>
      <c r="D565" t="s">
        <v>114</v>
      </c>
      <c r="E565" s="1">
        <v>43913</v>
      </c>
      <c r="F565" s="7" t="str">
        <f>IF(E565&lt;&gt;"",IF(AND(E565&gt;=VLOOKUP(E565,Semanas!$A$1:$C$33,1),E565&lt;=VLOOKUP(E565,Semanas!$A$1:$C$33,2)),VLOOKUP(E565,Semanas!$A$1:$C$33,3),""),"")</f>
        <v>Semana 13</v>
      </c>
      <c r="G565" s="7">
        <f>IF(F565&lt;&gt;"",_xlfn.IFNA(VLOOKUP(A565&amp;"Semana "&amp;VALUE(RIGHT(F565,2)-3),T_Cruzada!$A$2:$F$1453,4,FALSE),""),"")</f>
        <v>0</v>
      </c>
      <c r="H565">
        <f>IF(F565&lt;&gt;"",_xlfn.IFNA(VLOOKUP(A565&amp;"Semana "&amp;VALUE(RIGHT(F565,2)-2),T_Cruzada!$A$2:$F$1453,4,FALSE),""),"")</f>
        <v>0</v>
      </c>
      <c r="I565" s="7">
        <f>IF(F565&lt;&gt;"",_xlfn.IFNA(VLOOKUP(A565&amp;"Semana "&amp;VALUE(RIGHT(F565,2)-1),T_Cruzada!$A$2:$F$1453,4,FALSE),""),"")</f>
        <v>0</v>
      </c>
      <c r="J565" s="7">
        <f>IF(F565&lt;&gt;"",_xlfn.IFNA(VLOOKUP(A565&amp;F565,T_Cruzada!$A$2:$F$1453,4,FALSE),""),"")</f>
        <v>0</v>
      </c>
      <c r="K565" s="7">
        <f>_xlfn.IFNA(VLOOKUP(A565&amp;F565,T_Cruzada!$A$2:$F$1453,5,FALSE),"")</f>
        <v>0</v>
      </c>
      <c r="L565" s="7">
        <f>IF(F565&lt;&gt;"",_xlfn.IFNA(VLOOKUP(A565&amp;"Semana "&amp;VALUE(RIGHT(F565,2)+1),T_Cruzada!$A$2:$F$1453,4,FALSE),""),"")</f>
        <v>0</v>
      </c>
      <c r="M565">
        <f>IF(F565&lt;&gt;"",_xlfn.IFNA(VLOOKUP(A565&amp;"Semana "&amp;VALUE(RIGHT(F565,2)+2),T_Cruzada!$A$2:$F$1453,4,FALSE),""),"")</f>
        <v>0</v>
      </c>
      <c r="N565">
        <f>IF(F565&lt;&gt;"",_xlfn.IFNA(VLOOKUP(A565&amp;"Semana "&amp;VALUE(RIGHT(F565,2)+3),T_Cruzada!$A$2:$F$1453,4,FALSE),""),"")</f>
        <v>0</v>
      </c>
    </row>
    <row r="566" spans="1:14" x14ac:dyDescent="0.25">
      <c r="A566" s="19">
        <v>21103</v>
      </c>
      <c r="B566" s="19" t="s">
        <v>56</v>
      </c>
      <c r="C566" s="19" t="s">
        <v>33</v>
      </c>
      <c r="D566" s="19" t="s">
        <v>114</v>
      </c>
      <c r="E566" s="20">
        <v>43910</v>
      </c>
      <c r="F566" s="7" t="str">
        <f>IF(E566&lt;&gt;"",IF(AND(E566&gt;=VLOOKUP(E566,Semanas!$A$1:$C$33,1),E566&lt;=VLOOKUP(E566,Semanas!$A$1:$C$33,2)),VLOOKUP(E566,Semanas!$A$1:$C$33,3),""),"")</f>
        <v>Semana 12</v>
      </c>
      <c r="G566" s="7">
        <f>IF(F566&lt;&gt;"",_xlfn.IFNA(VLOOKUP(A566&amp;"Semana "&amp;VALUE(RIGHT(F566,2)-3),T_Cruzada!$A$2:$F$1453,4,FALSE),""),"")</f>
        <v>0</v>
      </c>
      <c r="H566">
        <f>IF(F566&lt;&gt;"",_xlfn.IFNA(VLOOKUP(A566&amp;"Semana "&amp;VALUE(RIGHT(F566,2)-2),T_Cruzada!$A$2:$F$1453,4,FALSE),""),"")</f>
        <v>0</v>
      </c>
      <c r="I566" s="7">
        <f>IF(F566&lt;&gt;"",_xlfn.IFNA(VLOOKUP(A566&amp;"Semana "&amp;VALUE(RIGHT(F566,2)-1),T_Cruzada!$A$2:$F$1453,4,FALSE),""),"")</f>
        <v>0</v>
      </c>
      <c r="J566" s="7">
        <f>IF(F566&lt;&gt;"",_xlfn.IFNA(VLOOKUP(A566&amp;F566,T_Cruzada!$A$2:$F$1453,4,FALSE),""),"")</f>
        <v>0</v>
      </c>
      <c r="K566" s="7">
        <f>_xlfn.IFNA(VLOOKUP(A566&amp;F566,T_Cruzada!$A$2:$F$1453,5,FALSE),"")</f>
        <v>0</v>
      </c>
      <c r="L566" s="7">
        <f>IF(F566&lt;&gt;"",_xlfn.IFNA(VLOOKUP(A566&amp;"Semana "&amp;VALUE(RIGHT(F566,2)+1),T_Cruzada!$A$2:$F$1453,4,FALSE),""),"")</f>
        <v>0</v>
      </c>
      <c r="M566">
        <f>IF(F566&lt;&gt;"",_xlfn.IFNA(VLOOKUP(A566&amp;"Semana "&amp;VALUE(RIGHT(F566,2)+2),T_Cruzada!$A$2:$F$1453,4,FALSE),""),"")</f>
        <v>0</v>
      </c>
      <c r="N566">
        <f>IF(F566&lt;&gt;"",_xlfn.IFNA(VLOOKUP(A566&amp;"Semana "&amp;VALUE(RIGHT(F566,2)+3),T_Cruzada!$A$2:$F$1453,4,FALSE),""),"")</f>
        <v>0</v>
      </c>
    </row>
    <row r="567" spans="1:14" x14ac:dyDescent="0.25">
      <c r="A567">
        <v>21103</v>
      </c>
      <c r="B567" t="s">
        <v>56</v>
      </c>
      <c r="C567" t="s">
        <v>34</v>
      </c>
      <c r="D567" t="s">
        <v>114</v>
      </c>
      <c r="E567" s="1">
        <v>43934</v>
      </c>
      <c r="F567" s="7" t="str">
        <f>IF(E567&lt;&gt;"",IF(AND(E567&gt;=VLOOKUP(E567,Semanas!$A$1:$C$33,1),E567&lt;=VLOOKUP(E567,Semanas!$A$1:$C$33,2)),VLOOKUP(E567,Semanas!$A$1:$C$33,3),""),"")</f>
        <v>Semana 16</v>
      </c>
      <c r="G567" s="7">
        <f>IF(F567&lt;&gt;"",_xlfn.IFNA(VLOOKUP(A567&amp;"Semana "&amp;VALUE(RIGHT(F567,2)-3),T_Cruzada!$A$2:$F$1453,4,FALSE),""),"")</f>
        <v>0</v>
      </c>
      <c r="H567">
        <f>IF(F567&lt;&gt;"",_xlfn.IFNA(VLOOKUP(A567&amp;"Semana "&amp;VALUE(RIGHT(F567,2)-2),T_Cruzada!$A$2:$F$1453,4,FALSE),""),"")</f>
        <v>0</v>
      </c>
      <c r="I567" s="7">
        <f>IF(F567&lt;&gt;"",_xlfn.IFNA(VLOOKUP(A567&amp;"Semana "&amp;VALUE(RIGHT(F567,2)-1),T_Cruzada!$A$2:$F$1453,4,FALSE),""),"")</f>
        <v>0</v>
      </c>
      <c r="J567" s="7">
        <f>IF(F567&lt;&gt;"",_xlfn.IFNA(VLOOKUP(A567&amp;F567,T_Cruzada!$A$2:$F$1453,4,FALSE),""),"")</f>
        <v>0</v>
      </c>
      <c r="K567" s="7">
        <f>_xlfn.IFNA(VLOOKUP(A567&amp;F567,T_Cruzada!$A$2:$F$1453,5,FALSE),"")</f>
        <v>0</v>
      </c>
      <c r="L567" s="7">
        <f>IF(F567&lt;&gt;"",_xlfn.IFNA(VLOOKUP(A567&amp;"Semana "&amp;VALUE(RIGHT(F567,2)+1),T_Cruzada!$A$2:$F$1453,4,FALSE),""),"")</f>
        <v>0</v>
      </c>
      <c r="M567">
        <f>IF(F567&lt;&gt;"",_xlfn.IFNA(VLOOKUP(A567&amp;"Semana "&amp;VALUE(RIGHT(F567,2)+2),T_Cruzada!$A$2:$F$1453,4,FALSE),""),"")</f>
        <v>0</v>
      </c>
      <c r="N567">
        <f>IF(F567&lt;&gt;"",_xlfn.IFNA(VLOOKUP(A567&amp;"Semana "&amp;VALUE(RIGHT(F567,2)+3),T_Cruzada!$A$2:$F$1453,4,FALSE),""),"")</f>
        <v>0</v>
      </c>
    </row>
    <row r="568" spans="1:14" x14ac:dyDescent="0.25">
      <c r="A568" s="19">
        <v>21103</v>
      </c>
      <c r="B568" s="19" t="s">
        <v>56</v>
      </c>
      <c r="C568" s="19" t="s">
        <v>118</v>
      </c>
      <c r="D568" s="19" t="s">
        <v>116</v>
      </c>
      <c r="E568" s="20"/>
      <c r="F568" s="7" t="str">
        <f>IF(E568&lt;&gt;"",IF(AND(E568&gt;=VLOOKUP(E568,Semanas!$A$1:$C$33,1),E568&lt;=VLOOKUP(E568,Semanas!$A$1:$C$33,2)),VLOOKUP(E568,Semanas!$A$1:$C$33,3),""),"")</f>
        <v/>
      </c>
      <c r="G568" s="7" t="str">
        <f>IF(F568&lt;&gt;"",_xlfn.IFNA(VLOOKUP(A568&amp;"Semana "&amp;VALUE(RIGHT(F568,2)-3),T_Cruzada!$A$2:$F$1453,4,FALSE),""),"")</f>
        <v/>
      </c>
      <c r="H568" t="str">
        <f>IF(F568&lt;&gt;"",_xlfn.IFNA(VLOOKUP(A568&amp;"Semana "&amp;VALUE(RIGHT(F568,2)-2),T_Cruzada!$A$2:$F$1453,4,FALSE),""),"")</f>
        <v/>
      </c>
      <c r="I568" s="7" t="str">
        <f>IF(F568&lt;&gt;"",_xlfn.IFNA(VLOOKUP(A568&amp;"Semana "&amp;VALUE(RIGHT(F568,2)-1),T_Cruzada!$A$2:$F$1453,4,FALSE),""),"")</f>
        <v/>
      </c>
      <c r="J568" s="7" t="str">
        <f>IF(F568&lt;&gt;"",_xlfn.IFNA(VLOOKUP(A568&amp;F568,T_Cruzada!$A$2:$F$1453,4,FALSE),""),"")</f>
        <v/>
      </c>
      <c r="K568" s="7" t="str">
        <f>_xlfn.IFNA(VLOOKUP(A568&amp;F568,T_Cruzada!$A$2:$F$1453,5,FALSE),"")</f>
        <v/>
      </c>
      <c r="L568" s="7" t="str">
        <f>IF(F568&lt;&gt;"",_xlfn.IFNA(VLOOKUP(A568&amp;"Semana "&amp;VALUE(RIGHT(F568,2)+1),T_Cruzada!$A$2:$F$1453,4,FALSE),""),"")</f>
        <v/>
      </c>
      <c r="M568" t="str">
        <f>IF(F568&lt;&gt;"",_xlfn.IFNA(VLOOKUP(A568&amp;"Semana "&amp;VALUE(RIGHT(F568,2)+2),T_Cruzada!$A$2:$F$1453,4,FALSE),""),"")</f>
        <v/>
      </c>
      <c r="N568" t="str">
        <f>IF(F568&lt;&gt;"",_xlfn.IFNA(VLOOKUP(A568&amp;"Semana "&amp;VALUE(RIGHT(F568,2)+3),T_Cruzada!$A$2:$F$1453,4,FALSE),""),"")</f>
        <v/>
      </c>
    </row>
    <row r="569" spans="1:14" x14ac:dyDescent="0.25">
      <c r="A569">
        <v>21103</v>
      </c>
      <c r="B569" t="s">
        <v>56</v>
      </c>
      <c r="C569" t="s">
        <v>119</v>
      </c>
      <c r="D569" t="s">
        <v>116</v>
      </c>
      <c r="E569" s="1"/>
      <c r="F569" s="7" t="str">
        <f>IF(E569&lt;&gt;"",IF(AND(E569&gt;=VLOOKUP(E569,Semanas!$A$1:$C$33,1),E569&lt;=VLOOKUP(E569,Semanas!$A$1:$C$33,2)),VLOOKUP(E569,Semanas!$A$1:$C$33,3),""),"")</f>
        <v/>
      </c>
      <c r="G569" s="7" t="str">
        <f>IF(F569&lt;&gt;"",_xlfn.IFNA(VLOOKUP(A569&amp;"Semana "&amp;VALUE(RIGHT(F569,2)-3),T_Cruzada!$A$2:$F$1453,4,FALSE),""),"")</f>
        <v/>
      </c>
      <c r="H569" t="str">
        <f>IF(F569&lt;&gt;"",_xlfn.IFNA(VLOOKUP(A569&amp;"Semana "&amp;VALUE(RIGHT(F569,2)-2),T_Cruzada!$A$2:$F$1453,4,FALSE),""),"")</f>
        <v/>
      </c>
      <c r="I569" s="7" t="str">
        <f>IF(F569&lt;&gt;"",_xlfn.IFNA(VLOOKUP(A569&amp;"Semana "&amp;VALUE(RIGHT(F569,2)-1),T_Cruzada!$A$2:$F$1453,4,FALSE),""),"")</f>
        <v/>
      </c>
      <c r="J569" s="7" t="str">
        <f>IF(F569&lt;&gt;"",_xlfn.IFNA(VLOOKUP(A569&amp;F569,T_Cruzada!$A$2:$F$1453,4,FALSE),""),"")</f>
        <v/>
      </c>
      <c r="K569" s="7" t="str">
        <f>_xlfn.IFNA(VLOOKUP(A569&amp;F569,T_Cruzada!$A$2:$F$1453,5,FALSE),"")</f>
        <v/>
      </c>
      <c r="L569" s="7" t="str">
        <f>IF(F569&lt;&gt;"",_xlfn.IFNA(VLOOKUP(A569&amp;"Semana "&amp;VALUE(RIGHT(F569,2)+1),T_Cruzada!$A$2:$F$1453,4,FALSE),""),"")</f>
        <v/>
      </c>
      <c r="M569" t="str">
        <f>IF(F569&lt;&gt;"",_xlfn.IFNA(VLOOKUP(A569&amp;"Semana "&amp;VALUE(RIGHT(F569,2)+2),T_Cruzada!$A$2:$F$1453,4,FALSE),""),"")</f>
        <v/>
      </c>
      <c r="N569" t="str">
        <f>IF(F569&lt;&gt;"",_xlfn.IFNA(VLOOKUP(A569&amp;"Semana "&amp;VALUE(RIGHT(F569,2)+3),T_Cruzada!$A$2:$F$1453,4,FALSE),""),"")</f>
        <v/>
      </c>
    </row>
    <row r="570" spans="1:14" x14ac:dyDescent="0.25">
      <c r="A570" s="19">
        <v>21103</v>
      </c>
      <c r="B570" s="19" t="s">
        <v>56</v>
      </c>
      <c r="C570" s="19" t="s">
        <v>120</v>
      </c>
      <c r="D570" s="19" t="s">
        <v>116</v>
      </c>
      <c r="E570" s="20"/>
      <c r="F570" s="7" t="str">
        <f>IF(E570&lt;&gt;"",IF(AND(E570&gt;=VLOOKUP(E570,Semanas!$A$1:$C$33,1),E570&lt;=VLOOKUP(E570,Semanas!$A$1:$C$33,2)),VLOOKUP(E570,Semanas!$A$1:$C$33,3),""),"")</f>
        <v/>
      </c>
      <c r="G570" s="7" t="str">
        <f>IF(F570&lt;&gt;"",_xlfn.IFNA(VLOOKUP(A570&amp;"Semana "&amp;VALUE(RIGHT(F570,2)-3),T_Cruzada!$A$2:$F$1453,4,FALSE),""),"")</f>
        <v/>
      </c>
      <c r="H570" t="str">
        <f>IF(F570&lt;&gt;"",_xlfn.IFNA(VLOOKUP(A570&amp;"Semana "&amp;VALUE(RIGHT(F570,2)-2),T_Cruzada!$A$2:$F$1453,4,FALSE),""),"")</f>
        <v/>
      </c>
      <c r="I570" s="7" t="str">
        <f>IF(F570&lt;&gt;"",_xlfn.IFNA(VLOOKUP(A570&amp;"Semana "&amp;VALUE(RIGHT(F570,2)-1),T_Cruzada!$A$2:$F$1453,4,FALSE),""),"")</f>
        <v/>
      </c>
      <c r="J570" s="7" t="str">
        <f>IF(F570&lt;&gt;"",_xlfn.IFNA(VLOOKUP(A570&amp;F570,T_Cruzada!$A$2:$F$1453,4,FALSE),""),"")</f>
        <v/>
      </c>
      <c r="K570" s="7" t="str">
        <f>_xlfn.IFNA(VLOOKUP(A570&amp;F570,T_Cruzada!$A$2:$F$1453,5,FALSE),"")</f>
        <v/>
      </c>
      <c r="L570" s="7" t="str">
        <f>IF(F570&lt;&gt;"",_xlfn.IFNA(VLOOKUP(A570&amp;"Semana "&amp;VALUE(RIGHT(F570,2)+1),T_Cruzada!$A$2:$F$1453,4,FALSE),""),"")</f>
        <v/>
      </c>
      <c r="M570" t="str">
        <f>IF(F570&lt;&gt;"",_xlfn.IFNA(VLOOKUP(A570&amp;"Semana "&amp;VALUE(RIGHT(F570,2)+2),T_Cruzada!$A$2:$F$1453,4,FALSE),""),"")</f>
        <v/>
      </c>
      <c r="N570" t="str">
        <f>IF(F570&lt;&gt;"",_xlfn.IFNA(VLOOKUP(A570&amp;"Semana "&amp;VALUE(RIGHT(F570,2)+3),T_Cruzada!$A$2:$F$1453,4,FALSE),""),"")</f>
        <v/>
      </c>
    </row>
    <row r="571" spans="1:14" x14ac:dyDescent="0.25">
      <c r="A571">
        <v>21103</v>
      </c>
      <c r="B571" t="s">
        <v>56</v>
      </c>
      <c r="C571" t="s">
        <v>191</v>
      </c>
      <c r="D571" t="s">
        <v>114</v>
      </c>
      <c r="E571" s="1">
        <v>43913</v>
      </c>
      <c r="F571" s="7" t="str">
        <f>IF(E571&lt;&gt;"",IF(AND(E571&gt;=VLOOKUP(E571,Semanas!$A$1:$C$33,1),E571&lt;=VLOOKUP(E571,Semanas!$A$1:$C$33,2)),VLOOKUP(E571,Semanas!$A$1:$C$33,3),""),"")</f>
        <v>Semana 13</v>
      </c>
      <c r="G571" s="7">
        <f>IF(F571&lt;&gt;"",_xlfn.IFNA(VLOOKUP(A571&amp;"Semana "&amp;VALUE(RIGHT(F571,2)-3),T_Cruzada!$A$2:$F$1453,4,FALSE),""),"")</f>
        <v>0</v>
      </c>
      <c r="H571">
        <f>IF(F571&lt;&gt;"",_xlfn.IFNA(VLOOKUP(A571&amp;"Semana "&amp;VALUE(RIGHT(F571,2)-2),T_Cruzada!$A$2:$F$1453,4,FALSE),""),"")</f>
        <v>0</v>
      </c>
      <c r="I571" s="7">
        <f>IF(F571&lt;&gt;"",_xlfn.IFNA(VLOOKUP(A571&amp;"Semana "&amp;VALUE(RIGHT(F571,2)-1),T_Cruzada!$A$2:$F$1453,4,FALSE),""),"")</f>
        <v>0</v>
      </c>
      <c r="J571" s="7">
        <f>IF(F571&lt;&gt;"",_xlfn.IFNA(VLOOKUP(A571&amp;F571,T_Cruzada!$A$2:$F$1453,4,FALSE),""),"")</f>
        <v>0</v>
      </c>
      <c r="K571" s="7">
        <f>_xlfn.IFNA(VLOOKUP(A571&amp;F571,T_Cruzada!$A$2:$F$1453,5,FALSE),"")</f>
        <v>0</v>
      </c>
      <c r="L571" s="7">
        <f>IF(F571&lt;&gt;"",_xlfn.IFNA(VLOOKUP(A571&amp;"Semana "&amp;VALUE(RIGHT(F571,2)+1),T_Cruzada!$A$2:$F$1453,4,FALSE),""),"")</f>
        <v>0</v>
      </c>
      <c r="M571">
        <f>IF(F571&lt;&gt;"",_xlfn.IFNA(VLOOKUP(A571&amp;"Semana "&amp;VALUE(RIGHT(F571,2)+2),T_Cruzada!$A$2:$F$1453,4,FALSE),""),"")</f>
        <v>0</v>
      </c>
      <c r="N571">
        <f>IF(F571&lt;&gt;"",_xlfn.IFNA(VLOOKUP(A571&amp;"Semana "&amp;VALUE(RIGHT(F571,2)+3),T_Cruzada!$A$2:$F$1453,4,FALSE),""),"")</f>
        <v>0</v>
      </c>
    </row>
    <row r="572" spans="1:14" x14ac:dyDescent="0.25">
      <c r="A572" s="19">
        <v>21103</v>
      </c>
      <c r="B572" s="19" t="s">
        <v>56</v>
      </c>
      <c r="C572" s="19" t="s">
        <v>122</v>
      </c>
      <c r="D572" s="19" t="s">
        <v>116</v>
      </c>
      <c r="E572" s="20"/>
      <c r="F572" s="7" t="str">
        <f>IF(E572&lt;&gt;"",IF(AND(E572&gt;=VLOOKUP(E572,Semanas!$A$1:$C$33,1),E572&lt;=VLOOKUP(E572,Semanas!$A$1:$C$33,2)),VLOOKUP(E572,Semanas!$A$1:$C$33,3),""),"")</f>
        <v/>
      </c>
      <c r="G572" s="7" t="str">
        <f>IF(F572&lt;&gt;"",_xlfn.IFNA(VLOOKUP(A572&amp;"Semana "&amp;VALUE(RIGHT(F572,2)-3),T_Cruzada!$A$2:$F$1453,4,FALSE),""),"")</f>
        <v/>
      </c>
      <c r="H572" t="str">
        <f>IF(F572&lt;&gt;"",_xlfn.IFNA(VLOOKUP(A572&amp;"Semana "&amp;VALUE(RIGHT(F572,2)-2),T_Cruzada!$A$2:$F$1453,4,FALSE),""),"")</f>
        <v/>
      </c>
      <c r="I572" s="7" t="str">
        <f>IF(F572&lt;&gt;"",_xlfn.IFNA(VLOOKUP(A572&amp;"Semana "&amp;VALUE(RIGHT(F572,2)-1),T_Cruzada!$A$2:$F$1453,4,FALSE),""),"")</f>
        <v/>
      </c>
      <c r="J572" s="7" t="str">
        <f>IF(F572&lt;&gt;"",_xlfn.IFNA(VLOOKUP(A572&amp;F572,T_Cruzada!$A$2:$F$1453,4,FALSE),""),"")</f>
        <v/>
      </c>
      <c r="K572" s="7" t="str">
        <f>_xlfn.IFNA(VLOOKUP(A572&amp;F572,T_Cruzada!$A$2:$F$1453,5,FALSE),"")</f>
        <v/>
      </c>
      <c r="L572" s="7" t="str">
        <f>IF(F572&lt;&gt;"",_xlfn.IFNA(VLOOKUP(A572&amp;"Semana "&amp;VALUE(RIGHT(F572,2)+1),T_Cruzada!$A$2:$F$1453,4,FALSE),""),"")</f>
        <v/>
      </c>
      <c r="M572" t="str">
        <f>IF(F572&lt;&gt;"",_xlfn.IFNA(VLOOKUP(A572&amp;"Semana "&amp;VALUE(RIGHT(F572,2)+2),T_Cruzada!$A$2:$F$1453,4,FALSE),""),"")</f>
        <v/>
      </c>
      <c r="N572" t="str">
        <f>IF(F572&lt;&gt;"",_xlfn.IFNA(VLOOKUP(A572&amp;"Semana "&amp;VALUE(RIGHT(F572,2)+3),T_Cruzada!$A$2:$F$1453,4,FALSE),""),"")</f>
        <v/>
      </c>
    </row>
    <row r="573" spans="1:14" x14ac:dyDescent="0.25">
      <c r="A573">
        <v>21103</v>
      </c>
      <c r="B573" t="s">
        <v>56</v>
      </c>
      <c r="C573" t="s">
        <v>123</v>
      </c>
      <c r="D573" t="s">
        <v>116</v>
      </c>
      <c r="E573" s="1"/>
      <c r="F573" s="7" t="str">
        <f>IF(E573&lt;&gt;"",IF(AND(E573&gt;=VLOOKUP(E573,Semanas!$A$1:$C$33,1),E573&lt;=VLOOKUP(E573,Semanas!$A$1:$C$33,2)),VLOOKUP(E573,Semanas!$A$1:$C$33,3),""),"")</f>
        <v/>
      </c>
      <c r="G573" s="7" t="str">
        <f>IF(F573&lt;&gt;"",_xlfn.IFNA(VLOOKUP(A573&amp;"Semana "&amp;VALUE(RIGHT(F573,2)-3),T_Cruzada!$A$2:$F$1453,4,FALSE),""),"")</f>
        <v/>
      </c>
      <c r="H573" t="str">
        <f>IF(F573&lt;&gt;"",_xlfn.IFNA(VLOOKUP(A573&amp;"Semana "&amp;VALUE(RIGHT(F573,2)-2),T_Cruzada!$A$2:$F$1453,4,FALSE),""),"")</f>
        <v/>
      </c>
      <c r="I573" s="7" t="str">
        <f>IF(F573&lt;&gt;"",_xlfn.IFNA(VLOOKUP(A573&amp;"Semana "&amp;VALUE(RIGHT(F573,2)-1),T_Cruzada!$A$2:$F$1453,4,FALSE),""),"")</f>
        <v/>
      </c>
      <c r="J573" s="7" t="str">
        <f>IF(F573&lt;&gt;"",_xlfn.IFNA(VLOOKUP(A573&amp;F573,T_Cruzada!$A$2:$F$1453,4,FALSE),""),"")</f>
        <v/>
      </c>
      <c r="K573" s="7" t="str">
        <f>_xlfn.IFNA(VLOOKUP(A573&amp;F573,T_Cruzada!$A$2:$F$1453,5,FALSE),"")</f>
        <v/>
      </c>
      <c r="L573" s="7" t="str">
        <f>IF(F573&lt;&gt;"",_xlfn.IFNA(VLOOKUP(A573&amp;"Semana "&amp;VALUE(RIGHT(F573,2)+1),T_Cruzada!$A$2:$F$1453,4,FALSE),""),"")</f>
        <v/>
      </c>
      <c r="M573" t="str">
        <f>IF(F573&lt;&gt;"",_xlfn.IFNA(VLOOKUP(A573&amp;"Semana "&amp;VALUE(RIGHT(F573,2)+2),T_Cruzada!$A$2:$F$1453,4,FALSE),""),"")</f>
        <v/>
      </c>
      <c r="N573" t="str">
        <f>IF(F573&lt;&gt;"",_xlfn.IFNA(VLOOKUP(A573&amp;"Semana "&amp;VALUE(RIGHT(F573,2)+3),T_Cruzada!$A$2:$F$1453,4,FALSE),""),"")</f>
        <v/>
      </c>
    </row>
    <row r="574" spans="1:14" x14ac:dyDescent="0.25">
      <c r="A574">
        <v>21120</v>
      </c>
      <c r="B574" t="s">
        <v>58</v>
      </c>
      <c r="C574" t="s">
        <v>30</v>
      </c>
      <c r="D574" t="s">
        <v>114</v>
      </c>
      <c r="E574" s="1">
        <v>43913</v>
      </c>
      <c r="F574" s="7" t="str">
        <f>IF(E574&lt;&gt;"",IF(AND(E574&gt;=VLOOKUP(E574,Semanas!$A$1:$C$33,1),E574&lt;=VLOOKUP(E574,Semanas!$A$1:$C$33,2)),VLOOKUP(E574,Semanas!$A$1:$C$33,3),""),"")</f>
        <v>Semana 13</v>
      </c>
      <c r="G574" s="7">
        <f>IF(F574&lt;&gt;"",_xlfn.IFNA(VLOOKUP(A574&amp;"Semana "&amp;VALUE(RIGHT(F574,2)-3),T_Cruzada!$A$2:$F$1453,4,FALSE),""),"")</f>
        <v>0</v>
      </c>
      <c r="H574">
        <f>IF(F574&lt;&gt;"",_xlfn.IFNA(VLOOKUP(A574&amp;"Semana "&amp;VALUE(RIGHT(F574,2)-2),T_Cruzada!$A$2:$F$1453,4,FALSE),""),"")</f>
        <v>0</v>
      </c>
      <c r="I574" s="7">
        <f>IF(F574&lt;&gt;"",_xlfn.IFNA(VLOOKUP(A574&amp;"Semana "&amp;VALUE(RIGHT(F574,2)-1),T_Cruzada!$A$2:$F$1453,4,FALSE),""),"")</f>
        <v>0</v>
      </c>
      <c r="J574" s="7">
        <f>IF(F574&lt;&gt;"",_xlfn.IFNA(VLOOKUP(A574&amp;F574,T_Cruzada!$A$2:$F$1453,4,FALSE),""),"")</f>
        <v>0</v>
      </c>
      <c r="K574" s="7">
        <f>_xlfn.IFNA(VLOOKUP(A574&amp;F574,T_Cruzada!$A$2:$F$1453,5,FALSE),"")</f>
        <v>0</v>
      </c>
      <c r="L574" s="7">
        <f>IF(F574&lt;&gt;"",_xlfn.IFNA(VLOOKUP(A574&amp;"Semana "&amp;VALUE(RIGHT(F574,2)+1),T_Cruzada!$A$2:$F$1453,4,FALSE),""),"")</f>
        <v>0</v>
      </c>
      <c r="M574">
        <f>IF(F574&lt;&gt;"",_xlfn.IFNA(VLOOKUP(A574&amp;"Semana "&amp;VALUE(RIGHT(F574,2)+2),T_Cruzada!$A$2:$F$1453,4,FALSE),""),"")</f>
        <v>0</v>
      </c>
      <c r="N574">
        <f>IF(F574&lt;&gt;"",_xlfn.IFNA(VLOOKUP(A574&amp;"Semana "&amp;VALUE(RIGHT(F574,2)+3),T_Cruzada!$A$2:$F$1453,4,FALSE),""),"")</f>
        <v>0</v>
      </c>
    </row>
    <row r="575" spans="1:14" x14ac:dyDescent="0.25">
      <c r="A575" s="19">
        <v>21120</v>
      </c>
      <c r="B575" s="19" t="s">
        <v>58</v>
      </c>
      <c r="C575" s="19" t="s">
        <v>31</v>
      </c>
      <c r="D575" s="19" t="s">
        <v>114</v>
      </c>
      <c r="E575" s="20">
        <v>43913</v>
      </c>
      <c r="F575" s="7" t="str">
        <f>IF(E575&lt;&gt;"",IF(AND(E575&gt;=VLOOKUP(E575,Semanas!$A$1:$C$33,1),E575&lt;=VLOOKUP(E575,Semanas!$A$1:$C$33,2)),VLOOKUP(E575,Semanas!$A$1:$C$33,3),""),"")</f>
        <v>Semana 13</v>
      </c>
      <c r="G575" s="7">
        <f>IF(F575&lt;&gt;"",_xlfn.IFNA(VLOOKUP(A575&amp;"Semana "&amp;VALUE(RIGHT(F575,2)-3),T_Cruzada!$A$2:$F$1453,4,FALSE),""),"")</f>
        <v>0</v>
      </c>
      <c r="H575">
        <f>IF(F575&lt;&gt;"",_xlfn.IFNA(VLOOKUP(A575&amp;"Semana "&amp;VALUE(RIGHT(F575,2)-2),T_Cruzada!$A$2:$F$1453,4,FALSE),""),"")</f>
        <v>0</v>
      </c>
      <c r="I575" s="7">
        <f>IF(F575&lt;&gt;"",_xlfn.IFNA(VLOOKUP(A575&amp;"Semana "&amp;VALUE(RIGHT(F575,2)-1),T_Cruzada!$A$2:$F$1453,4,FALSE),""),"")</f>
        <v>0</v>
      </c>
      <c r="J575" s="7">
        <f>IF(F575&lt;&gt;"",_xlfn.IFNA(VLOOKUP(A575&amp;F575,T_Cruzada!$A$2:$F$1453,4,FALSE),""),"")</f>
        <v>0</v>
      </c>
      <c r="K575" s="7">
        <f>_xlfn.IFNA(VLOOKUP(A575&amp;F575,T_Cruzada!$A$2:$F$1453,5,FALSE),"")</f>
        <v>0</v>
      </c>
      <c r="L575" s="7">
        <f>IF(F575&lt;&gt;"",_xlfn.IFNA(VLOOKUP(A575&amp;"Semana "&amp;VALUE(RIGHT(F575,2)+1),T_Cruzada!$A$2:$F$1453,4,FALSE),""),"")</f>
        <v>0</v>
      </c>
      <c r="M575">
        <f>IF(F575&lt;&gt;"",_xlfn.IFNA(VLOOKUP(A575&amp;"Semana "&amp;VALUE(RIGHT(F575,2)+2),T_Cruzada!$A$2:$F$1453,4,FALSE),""),"")</f>
        <v>0</v>
      </c>
      <c r="N575">
        <f>IF(F575&lt;&gt;"",_xlfn.IFNA(VLOOKUP(A575&amp;"Semana "&amp;VALUE(RIGHT(F575,2)+3),T_Cruzada!$A$2:$F$1453,4,FALSE),""),"")</f>
        <v>0</v>
      </c>
    </row>
    <row r="576" spans="1:14" x14ac:dyDescent="0.25">
      <c r="A576">
        <v>21120</v>
      </c>
      <c r="B576" t="s">
        <v>58</v>
      </c>
      <c r="C576" t="s">
        <v>115</v>
      </c>
      <c r="D576" t="s">
        <v>114</v>
      </c>
      <c r="E576" s="1">
        <v>43913</v>
      </c>
      <c r="F576" s="7" t="str">
        <f>IF(E576&lt;&gt;"",IF(AND(E576&gt;=VLOOKUP(E576,Semanas!$A$1:$C$33,1),E576&lt;=VLOOKUP(E576,Semanas!$A$1:$C$33,2)),VLOOKUP(E576,Semanas!$A$1:$C$33,3),""),"")</f>
        <v>Semana 13</v>
      </c>
      <c r="G576" s="7">
        <f>IF(F576&lt;&gt;"",_xlfn.IFNA(VLOOKUP(A576&amp;"Semana "&amp;VALUE(RIGHT(F576,2)-3),T_Cruzada!$A$2:$F$1453,4,FALSE),""),"")</f>
        <v>0</v>
      </c>
      <c r="H576">
        <f>IF(F576&lt;&gt;"",_xlfn.IFNA(VLOOKUP(A576&amp;"Semana "&amp;VALUE(RIGHT(F576,2)-2),T_Cruzada!$A$2:$F$1453,4,FALSE),""),"")</f>
        <v>0</v>
      </c>
      <c r="I576" s="7">
        <f>IF(F576&lt;&gt;"",_xlfn.IFNA(VLOOKUP(A576&amp;"Semana "&amp;VALUE(RIGHT(F576,2)-1),T_Cruzada!$A$2:$F$1453,4,FALSE),""),"")</f>
        <v>0</v>
      </c>
      <c r="J576" s="7">
        <f>IF(F576&lt;&gt;"",_xlfn.IFNA(VLOOKUP(A576&amp;F576,T_Cruzada!$A$2:$F$1453,4,FALSE),""),"")</f>
        <v>0</v>
      </c>
      <c r="K576" s="7">
        <f>_xlfn.IFNA(VLOOKUP(A576&amp;F576,T_Cruzada!$A$2:$F$1453,5,FALSE),"")</f>
        <v>0</v>
      </c>
      <c r="L576" s="7">
        <f>IF(F576&lt;&gt;"",_xlfn.IFNA(VLOOKUP(A576&amp;"Semana "&amp;VALUE(RIGHT(F576,2)+1),T_Cruzada!$A$2:$F$1453,4,FALSE),""),"")</f>
        <v>0</v>
      </c>
      <c r="M576">
        <f>IF(F576&lt;&gt;"",_xlfn.IFNA(VLOOKUP(A576&amp;"Semana "&amp;VALUE(RIGHT(F576,2)+2),T_Cruzada!$A$2:$F$1453,4,FALSE),""),"")</f>
        <v>0</v>
      </c>
      <c r="N576">
        <f>IF(F576&lt;&gt;"",_xlfn.IFNA(VLOOKUP(A576&amp;"Semana "&amp;VALUE(RIGHT(F576,2)+3),T_Cruzada!$A$2:$F$1453,4,FALSE),""),"")</f>
        <v>0</v>
      </c>
    </row>
    <row r="577" spans="1:14" x14ac:dyDescent="0.25">
      <c r="A577" s="19">
        <v>21120</v>
      </c>
      <c r="B577" s="19" t="s">
        <v>58</v>
      </c>
      <c r="C577" s="19" t="s">
        <v>33</v>
      </c>
      <c r="D577" s="19" t="s">
        <v>114</v>
      </c>
      <c r="E577" s="20">
        <v>43910</v>
      </c>
      <c r="F577" s="7" t="str">
        <f>IF(E577&lt;&gt;"",IF(AND(E577&gt;=VLOOKUP(E577,Semanas!$A$1:$C$33,1),E577&lt;=VLOOKUP(E577,Semanas!$A$1:$C$33,2)),VLOOKUP(E577,Semanas!$A$1:$C$33,3),""),"")</f>
        <v>Semana 12</v>
      </c>
      <c r="G577" s="7">
        <f>IF(F577&lt;&gt;"",_xlfn.IFNA(VLOOKUP(A577&amp;"Semana "&amp;VALUE(RIGHT(F577,2)-3),T_Cruzada!$A$2:$F$1453,4,FALSE),""),"")</f>
        <v>0</v>
      </c>
      <c r="H577">
        <f>IF(F577&lt;&gt;"",_xlfn.IFNA(VLOOKUP(A577&amp;"Semana "&amp;VALUE(RIGHT(F577,2)-2),T_Cruzada!$A$2:$F$1453,4,FALSE),""),"")</f>
        <v>0</v>
      </c>
      <c r="I577" s="7">
        <f>IF(F577&lt;&gt;"",_xlfn.IFNA(VLOOKUP(A577&amp;"Semana "&amp;VALUE(RIGHT(F577,2)-1),T_Cruzada!$A$2:$F$1453,4,FALSE),""),"")</f>
        <v>0</v>
      </c>
      <c r="J577" s="7">
        <f>IF(F577&lt;&gt;"",_xlfn.IFNA(VLOOKUP(A577&amp;F577,T_Cruzada!$A$2:$F$1453,4,FALSE),""),"")</f>
        <v>0</v>
      </c>
      <c r="K577" s="7">
        <f>_xlfn.IFNA(VLOOKUP(A577&amp;F577,T_Cruzada!$A$2:$F$1453,5,FALSE),"")</f>
        <v>0</v>
      </c>
      <c r="L577" s="7">
        <f>IF(F577&lt;&gt;"",_xlfn.IFNA(VLOOKUP(A577&amp;"Semana "&amp;VALUE(RIGHT(F577,2)+1),T_Cruzada!$A$2:$F$1453,4,FALSE),""),"")</f>
        <v>0</v>
      </c>
      <c r="M577">
        <f>IF(F577&lt;&gt;"",_xlfn.IFNA(VLOOKUP(A577&amp;"Semana "&amp;VALUE(RIGHT(F577,2)+2),T_Cruzada!$A$2:$F$1453,4,FALSE),""),"")</f>
        <v>0</v>
      </c>
      <c r="N577">
        <f>IF(F577&lt;&gt;"",_xlfn.IFNA(VLOOKUP(A577&amp;"Semana "&amp;VALUE(RIGHT(F577,2)+3),T_Cruzada!$A$2:$F$1453,4,FALSE),""),"")</f>
        <v>0</v>
      </c>
    </row>
    <row r="578" spans="1:14" x14ac:dyDescent="0.25">
      <c r="A578">
        <v>21120</v>
      </c>
      <c r="B578" t="s">
        <v>58</v>
      </c>
      <c r="C578" t="s">
        <v>34</v>
      </c>
      <c r="D578" t="s">
        <v>114</v>
      </c>
      <c r="E578" s="1">
        <v>43934</v>
      </c>
      <c r="F578" s="7" t="str">
        <f>IF(E578&lt;&gt;"",IF(AND(E578&gt;=VLOOKUP(E578,Semanas!$A$1:$C$33,1),E578&lt;=VLOOKUP(E578,Semanas!$A$1:$C$33,2)),VLOOKUP(E578,Semanas!$A$1:$C$33,3),""),"")</f>
        <v>Semana 16</v>
      </c>
      <c r="G578" s="7">
        <f>IF(F578&lt;&gt;"",_xlfn.IFNA(VLOOKUP(A578&amp;"Semana "&amp;VALUE(RIGHT(F578,2)-3),T_Cruzada!$A$2:$F$1453,4,FALSE),""),"")</f>
        <v>0</v>
      </c>
      <c r="H578">
        <f>IF(F578&lt;&gt;"",_xlfn.IFNA(VLOOKUP(A578&amp;"Semana "&amp;VALUE(RIGHT(F578,2)-2),T_Cruzada!$A$2:$F$1453,4,FALSE),""),"")</f>
        <v>0</v>
      </c>
      <c r="I578" s="7">
        <f>IF(F578&lt;&gt;"",_xlfn.IFNA(VLOOKUP(A578&amp;"Semana "&amp;VALUE(RIGHT(F578,2)-1),T_Cruzada!$A$2:$F$1453,4,FALSE),""),"")</f>
        <v>0</v>
      </c>
      <c r="J578" s="7">
        <f>IF(F578&lt;&gt;"",_xlfn.IFNA(VLOOKUP(A578&amp;F578,T_Cruzada!$A$2:$F$1453,4,FALSE),""),"")</f>
        <v>0</v>
      </c>
      <c r="K578" s="7">
        <f>_xlfn.IFNA(VLOOKUP(A578&amp;F578,T_Cruzada!$A$2:$F$1453,5,FALSE),"")</f>
        <v>0</v>
      </c>
      <c r="L578" s="7">
        <f>IF(F578&lt;&gt;"",_xlfn.IFNA(VLOOKUP(A578&amp;"Semana "&amp;VALUE(RIGHT(F578,2)+1),T_Cruzada!$A$2:$F$1453,4,FALSE),""),"")</f>
        <v>0</v>
      </c>
      <c r="M578">
        <f>IF(F578&lt;&gt;"",_xlfn.IFNA(VLOOKUP(A578&amp;"Semana "&amp;VALUE(RIGHT(F578,2)+2),T_Cruzada!$A$2:$F$1453,4,FALSE),""),"")</f>
        <v>0</v>
      </c>
      <c r="N578">
        <f>IF(F578&lt;&gt;"",_xlfn.IFNA(VLOOKUP(A578&amp;"Semana "&amp;VALUE(RIGHT(F578,2)+3),T_Cruzada!$A$2:$F$1453,4,FALSE),""),"")</f>
        <v>0</v>
      </c>
    </row>
    <row r="579" spans="1:14" x14ac:dyDescent="0.25">
      <c r="A579" s="19">
        <v>21120</v>
      </c>
      <c r="B579" s="19" t="s">
        <v>58</v>
      </c>
      <c r="C579" s="19" t="s">
        <v>118</v>
      </c>
      <c r="D579" s="19" t="s">
        <v>116</v>
      </c>
      <c r="E579" s="20"/>
      <c r="F579" s="7" t="str">
        <f>IF(E579&lt;&gt;"",IF(AND(E579&gt;=VLOOKUP(E579,Semanas!$A$1:$C$33,1),E579&lt;=VLOOKUP(E579,Semanas!$A$1:$C$33,2)),VLOOKUP(E579,Semanas!$A$1:$C$33,3),""),"")</f>
        <v/>
      </c>
      <c r="G579" s="7" t="str">
        <f>IF(F579&lt;&gt;"",_xlfn.IFNA(VLOOKUP(A579&amp;"Semana "&amp;VALUE(RIGHT(F579,2)-3),T_Cruzada!$A$2:$F$1453,4,FALSE),""),"")</f>
        <v/>
      </c>
      <c r="H579" t="str">
        <f>IF(F579&lt;&gt;"",_xlfn.IFNA(VLOOKUP(A579&amp;"Semana "&amp;VALUE(RIGHT(F579,2)-2),T_Cruzada!$A$2:$F$1453,4,FALSE),""),"")</f>
        <v/>
      </c>
      <c r="I579" s="7" t="str">
        <f>IF(F579&lt;&gt;"",_xlfn.IFNA(VLOOKUP(A579&amp;"Semana "&amp;VALUE(RIGHT(F579,2)-1),T_Cruzada!$A$2:$F$1453,4,FALSE),""),"")</f>
        <v/>
      </c>
      <c r="J579" s="7" t="str">
        <f>IF(F579&lt;&gt;"",_xlfn.IFNA(VLOOKUP(A579&amp;F579,T_Cruzada!$A$2:$F$1453,4,FALSE),""),"")</f>
        <v/>
      </c>
      <c r="K579" s="7" t="str">
        <f>_xlfn.IFNA(VLOOKUP(A579&amp;F579,T_Cruzada!$A$2:$F$1453,5,FALSE),"")</f>
        <v/>
      </c>
      <c r="L579" s="7" t="str">
        <f>IF(F579&lt;&gt;"",_xlfn.IFNA(VLOOKUP(A579&amp;"Semana "&amp;VALUE(RIGHT(F579,2)+1),T_Cruzada!$A$2:$F$1453,4,FALSE),""),"")</f>
        <v/>
      </c>
      <c r="M579" t="str">
        <f>IF(F579&lt;&gt;"",_xlfn.IFNA(VLOOKUP(A579&amp;"Semana "&amp;VALUE(RIGHT(F579,2)+2),T_Cruzada!$A$2:$F$1453,4,FALSE),""),"")</f>
        <v/>
      </c>
      <c r="N579" t="str">
        <f>IF(F579&lt;&gt;"",_xlfn.IFNA(VLOOKUP(A579&amp;"Semana "&amp;VALUE(RIGHT(F579,2)+3),T_Cruzada!$A$2:$F$1453,4,FALSE),""),"")</f>
        <v/>
      </c>
    </row>
    <row r="580" spans="1:14" x14ac:dyDescent="0.25">
      <c r="A580">
        <v>21120</v>
      </c>
      <c r="B580" t="s">
        <v>58</v>
      </c>
      <c r="C580" t="s">
        <v>119</v>
      </c>
      <c r="D580" t="s">
        <v>116</v>
      </c>
      <c r="E580" s="1"/>
      <c r="F580" s="7" t="str">
        <f>IF(E580&lt;&gt;"",IF(AND(E580&gt;=VLOOKUP(E580,Semanas!$A$1:$C$33,1),E580&lt;=VLOOKUP(E580,Semanas!$A$1:$C$33,2)),VLOOKUP(E580,Semanas!$A$1:$C$33,3),""),"")</f>
        <v/>
      </c>
      <c r="G580" s="7" t="str">
        <f>IF(F580&lt;&gt;"",_xlfn.IFNA(VLOOKUP(A580&amp;"Semana "&amp;VALUE(RIGHT(F580,2)-3),T_Cruzada!$A$2:$F$1453,4,FALSE),""),"")</f>
        <v/>
      </c>
      <c r="H580" t="str">
        <f>IF(F580&lt;&gt;"",_xlfn.IFNA(VLOOKUP(A580&amp;"Semana "&amp;VALUE(RIGHT(F580,2)-2),T_Cruzada!$A$2:$F$1453,4,FALSE),""),"")</f>
        <v/>
      </c>
      <c r="I580" s="7" t="str">
        <f>IF(F580&lt;&gt;"",_xlfn.IFNA(VLOOKUP(A580&amp;"Semana "&amp;VALUE(RIGHT(F580,2)-1),T_Cruzada!$A$2:$F$1453,4,FALSE),""),"")</f>
        <v/>
      </c>
      <c r="J580" s="7" t="str">
        <f>IF(F580&lt;&gt;"",_xlfn.IFNA(VLOOKUP(A580&amp;F580,T_Cruzada!$A$2:$F$1453,4,FALSE),""),"")</f>
        <v/>
      </c>
      <c r="K580" s="7" t="str">
        <f>_xlfn.IFNA(VLOOKUP(A580&amp;F580,T_Cruzada!$A$2:$F$1453,5,FALSE),"")</f>
        <v/>
      </c>
      <c r="L580" s="7" t="str">
        <f>IF(F580&lt;&gt;"",_xlfn.IFNA(VLOOKUP(A580&amp;"Semana "&amp;VALUE(RIGHT(F580,2)+1),T_Cruzada!$A$2:$F$1453,4,FALSE),""),"")</f>
        <v/>
      </c>
      <c r="M580" t="str">
        <f>IF(F580&lt;&gt;"",_xlfn.IFNA(VLOOKUP(A580&amp;"Semana "&amp;VALUE(RIGHT(F580,2)+2),T_Cruzada!$A$2:$F$1453,4,FALSE),""),"")</f>
        <v/>
      </c>
      <c r="N580" t="str">
        <f>IF(F580&lt;&gt;"",_xlfn.IFNA(VLOOKUP(A580&amp;"Semana "&amp;VALUE(RIGHT(F580,2)+3),T_Cruzada!$A$2:$F$1453,4,FALSE),""),"")</f>
        <v/>
      </c>
    </row>
    <row r="581" spans="1:14" x14ac:dyDescent="0.25">
      <c r="A581" s="19">
        <v>21120</v>
      </c>
      <c r="B581" s="19" t="s">
        <v>58</v>
      </c>
      <c r="C581" s="19" t="s">
        <v>120</v>
      </c>
      <c r="D581" s="19" t="s">
        <v>116</v>
      </c>
      <c r="E581" s="20"/>
      <c r="F581" s="7" t="str">
        <f>IF(E581&lt;&gt;"",IF(AND(E581&gt;=VLOOKUP(E581,Semanas!$A$1:$C$33,1),E581&lt;=VLOOKUP(E581,Semanas!$A$1:$C$33,2)),VLOOKUP(E581,Semanas!$A$1:$C$33,3),""),"")</f>
        <v/>
      </c>
      <c r="G581" s="7" t="str">
        <f>IF(F581&lt;&gt;"",_xlfn.IFNA(VLOOKUP(A581&amp;"Semana "&amp;VALUE(RIGHT(F581,2)-3),T_Cruzada!$A$2:$F$1453,4,FALSE),""),"")</f>
        <v/>
      </c>
      <c r="H581" t="str">
        <f>IF(F581&lt;&gt;"",_xlfn.IFNA(VLOOKUP(A581&amp;"Semana "&amp;VALUE(RIGHT(F581,2)-2),T_Cruzada!$A$2:$F$1453,4,FALSE),""),"")</f>
        <v/>
      </c>
      <c r="I581" s="7" t="str">
        <f>IF(F581&lt;&gt;"",_xlfn.IFNA(VLOOKUP(A581&amp;"Semana "&amp;VALUE(RIGHT(F581,2)-1),T_Cruzada!$A$2:$F$1453,4,FALSE),""),"")</f>
        <v/>
      </c>
      <c r="J581" s="7" t="str">
        <f>IF(F581&lt;&gt;"",_xlfn.IFNA(VLOOKUP(A581&amp;F581,T_Cruzada!$A$2:$F$1453,4,FALSE),""),"")</f>
        <v/>
      </c>
      <c r="K581" s="7" t="str">
        <f>_xlfn.IFNA(VLOOKUP(A581&amp;F581,T_Cruzada!$A$2:$F$1453,5,FALSE),"")</f>
        <v/>
      </c>
      <c r="L581" s="7" t="str">
        <f>IF(F581&lt;&gt;"",_xlfn.IFNA(VLOOKUP(A581&amp;"Semana "&amp;VALUE(RIGHT(F581,2)+1),T_Cruzada!$A$2:$F$1453,4,FALSE),""),"")</f>
        <v/>
      </c>
      <c r="M581" t="str">
        <f>IF(F581&lt;&gt;"",_xlfn.IFNA(VLOOKUP(A581&amp;"Semana "&amp;VALUE(RIGHT(F581,2)+2),T_Cruzada!$A$2:$F$1453,4,FALSE),""),"")</f>
        <v/>
      </c>
      <c r="N581" t="str">
        <f>IF(F581&lt;&gt;"",_xlfn.IFNA(VLOOKUP(A581&amp;"Semana "&amp;VALUE(RIGHT(F581,2)+3),T_Cruzada!$A$2:$F$1453,4,FALSE),""),"")</f>
        <v/>
      </c>
    </row>
    <row r="582" spans="1:14" x14ac:dyDescent="0.25">
      <c r="A582">
        <v>21120</v>
      </c>
      <c r="B582" t="s">
        <v>58</v>
      </c>
      <c r="C582" t="s">
        <v>191</v>
      </c>
      <c r="D582" t="s">
        <v>114</v>
      </c>
      <c r="E582" s="1">
        <v>43913</v>
      </c>
      <c r="F582" s="7" t="str">
        <f>IF(E582&lt;&gt;"",IF(AND(E582&gt;=VLOOKUP(E582,Semanas!$A$1:$C$33,1),E582&lt;=VLOOKUP(E582,Semanas!$A$1:$C$33,2)),VLOOKUP(E582,Semanas!$A$1:$C$33,3),""),"")</f>
        <v>Semana 13</v>
      </c>
      <c r="G582" s="7">
        <f>IF(F582&lt;&gt;"",_xlfn.IFNA(VLOOKUP(A582&amp;"Semana "&amp;VALUE(RIGHT(F582,2)-3),T_Cruzada!$A$2:$F$1453,4,FALSE),""),"")</f>
        <v>0</v>
      </c>
      <c r="H582">
        <f>IF(F582&lt;&gt;"",_xlfn.IFNA(VLOOKUP(A582&amp;"Semana "&amp;VALUE(RIGHT(F582,2)-2),T_Cruzada!$A$2:$F$1453,4,FALSE),""),"")</f>
        <v>0</v>
      </c>
      <c r="I582" s="7">
        <f>IF(F582&lt;&gt;"",_xlfn.IFNA(VLOOKUP(A582&amp;"Semana "&amp;VALUE(RIGHT(F582,2)-1),T_Cruzada!$A$2:$F$1453,4,FALSE),""),"")</f>
        <v>0</v>
      </c>
      <c r="J582" s="7">
        <f>IF(F582&lt;&gt;"",_xlfn.IFNA(VLOOKUP(A582&amp;F582,T_Cruzada!$A$2:$F$1453,4,FALSE),""),"")</f>
        <v>0</v>
      </c>
      <c r="K582" s="7">
        <f>_xlfn.IFNA(VLOOKUP(A582&amp;F582,T_Cruzada!$A$2:$F$1453,5,FALSE),"")</f>
        <v>0</v>
      </c>
      <c r="L582" s="7">
        <f>IF(F582&lt;&gt;"",_xlfn.IFNA(VLOOKUP(A582&amp;"Semana "&amp;VALUE(RIGHT(F582,2)+1),T_Cruzada!$A$2:$F$1453,4,FALSE),""),"")</f>
        <v>0</v>
      </c>
      <c r="M582">
        <f>IF(F582&lt;&gt;"",_xlfn.IFNA(VLOOKUP(A582&amp;"Semana "&amp;VALUE(RIGHT(F582,2)+2),T_Cruzada!$A$2:$F$1453,4,FALSE),""),"")</f>
        <v>0</v>
      </c>
      <c r="N582">
        <f>IF(F582&lt;&gt;"",_xlfn.IFNA(VLOOKUP(A582&amp;"Semana "&amp;VALUE(RIGHT(F582,2)+3),T_Cruzada!$A$2:$F$1453,4,FALSE),""),"")</f>
        <v>0</v>
      </c>
    </row>
    <row r="583" spans="1:14" x14ac:dyDescent="0.25">
      <c r="A583" s="19">
        <v>21120</v>
      </c>
      <c r="B583" s="19" t="s">
        <v>58</v>
      </c>
      <c r="C583" s="19" t="s">
        <v>122</v>
      </c>
      <c r="D583" s="19" t="s">
        <v>116</v>
      </c>
      <c r="E583" s="20"/>
      <c r="F583" s="7" t="str">
        <f>IF(E583&lt;&gt;"",IF(AND(E583&gt;=VLOOKUP(E583,Semanas!$A$1:$C$33,1),E583&lt;=VLOOKUP(E583,Semanas!$A$1:$C$33,2)),VLOOKUP(E583,Semanas!$A$1:$C$33,3),""),"")</f>
        <v/>
      </c>
      <c r="G583" s="7" t="str">
        <f>IF(F583&lt;&gt;"",_xlfn.IFNA(VLOOKUP(A583&amp;"Semana "&amp;VALUE(RIGHT(F583,2)-3),T_Cruzada!$A$2:$F$1453,4,FALSE),""),"")</f>
        <v/>
      </c>
      <c r="H583" t="str">
        <f>IF(F583&lt;&gt;"",_xlfn.IFNA(VLOOKUP(A583&amp;"Semana "&amp;VALUE(RIGHT(F583,2)-2),T_Cruzada!$A$2:$F$1453,4,FALSE),""),"")</f>
        <v/>
      </c>
      <c r="I583" s="7" t="str">
        <f>IF(F583&lt;&gt;"",_xlfn.IFNA(VLOOKUP(A583&amp;"Semana "&amp;VALUE(RIGHT(F583,2)-1),T_Cruzada!$A$2:$F$1453,4,FALSE),""),"")</f>
        <v/>
      </c>
      <c r="J583" s="7" t="str">
        <f>IF(F583&lt;&gt;"",_xlfn.IFNA(VLOOKUP(A583&amp;F583,T_Cruzada!$A$2:$F$1453,4,FALSE),""),"")</f>
        <v/>
      </c>
      <c r="K583" s="7" t="str">
        <f>_xlfn.IFNA(VLOOKUP(A583&amp;F583,T_Cruzada!$A$2:$F$1453,5,FALSE),"")</f>
        <v/>
      </c>
      <c r="L583" s="7" t="str">
        <f>IF(F583&lt;&gt;"",_xlfn.IFNA(VLOOKUP(A583&amp;"Semana "&amp;VALUE(RIGHT(F583,2)+1),T_Cruzada!$A$2:$F$1453,4,FALSE),""),"")</f>
        <v/>
      </c>
      <c r="M583" t="str">
        <f>IF(F583&lt;&gt;"",_xlfn.IFNA(VLOOKUP(A583&amp;"Semana "&amp;VALUE(RIGHT(F583,2)+2),T_Cruzada!$A$2:$F$1453,4,FALSE),""),"")</f>
        <v/>
      </c>
      <c r="N583" t="str">
        <f>IF(F583&lt;&gt;"",_xlfn.IFNA(VLOOKUP(A583&amp;"Semana "&amp;VALUE(RIGHT(F583,2)+3),T_Cruzada!$A$2:$F$1453,4,FALSE),""),"")</f>
        <v/>
      </c>
    </row>
    <row r="584" spans="1:14" x14ac:dyDescent="0.25">
      <c r="A584">
        <v>21120</v>
      </c>
      <c r="B584" t="s">
        <v>58</v>
      </c>
      <c r="C584" t="s">
        <v>123</v>
      </c>
      <c r="D584" t="s">
        <v>116</v>
      </c>
      <c r="E584" s="1"/>
      <c r="F584" s="7" t="str">
        <f>IF(E584&lt;&gt;"",IF(AND(E584&gt;=VLOOKUP(E584,Semanas!$A$1:$C$33,1),E584&lt;=VLOOKUP(E584,Semanas!$A$1:$C$33,2)),VLOOKUP(E584,Semanas!$A$1:$C$33,3),""),"")</f>
        <v/>
      </c>
      <c r="G584" s="7" t="str">
        <f>IF(F584&lt;&gt;"",_xlfn.IFNA(VLOOKUP(A584&amp;"Semana "&amp;VALUE(RIGHT(F584,2)-3),T_Cruzada!$A$2:$F$1453,4,FALSE),""),"")</f>
        <v/>
      </c>
      <c r="H584" t="str">
        <f>IF(F584&lt;&gt;"",_xlfn.IFNA(VLOOKUP(A584&amp;"Semana "&amp;VALUE(RIGHT(F584,2)-2),T_Cruzada!$A$2:$F$1453,4,FALSE),""),"")</f>
        <v/>
      </c>
      <c r="I584" s="7" t="str">
        <f>IF(F584&lt;&gt;"",_xlfn.IFNA(VLOOKUP(A584&amp;"Semana "&amp;VALUE(RIGHT(F584,2)-1),T_Cruzada!$A$2:$F$1453,4,FALSE),""),"")</f>
        <v/>
      </c>
      <c r="J584" s="7" t="str">
        <f>IF(F584&lt;&gt;"",_xlfn.IFNA(VLOOKUP(A584&amp;F584,T_Cruzada!$A$2:$F$1453,4,FALSE),""),"")</f>
        <v/>
      </c>
      <c r="K584" s="7" t="str">
        <f>_xlfn.IFNA(VLOOKUP(A584&amp;F584,T_Cruzada!$A$2:$F$1453,5,FALSE),"")</f>
        <v/>
      </c>
      <c r="L584" s="7" t="str">
        <f>IF(F584&lt;&gt;"",_xlfn.IFNA(VLOOKUP(A584&amp;"Semana "&amp;VALUE(RIGHT(F584,2)+1),T_Cruzada!$A$2:$F$1453,4,FALSE),""),"")</f>
        <v/>
      </c>
      <c r="M584" t="str">
        <f>IF(F584&lt;&gt;"",_xlfn.IFNA(VLOOKUP(A584&amp;"Semana "&amp;VALUE(RIGHT(F584,2)+2),T_Cruzada!$A$2:$F$1453,4,FALSE),""),"")</f>
        <v/>
      </c>
      <c r="N584" t="str">
        <f>IF(F584&lt;&gt;"",_xlfn.IFNA(VLOOKUP(A584&amp;"Semana "&amp;VALUE(RIGHT(F584,2)+3),T_Cruzada!$A$2:$F$1453,4,FALSE),""),"")</f>
        <v/>
      </c>
    </row>
    <row r="585" spans="1:14" x14ac:dyDescent="0.25">
      <c r="A585">
        <v>21124</v>
      </c>
      <c r="B585" t="s">
        <v>63</v>
      </c>
      <c r="C585" t="s">
        <v>30</v>
      </c>
      <c r="D585" t="s">
        <v>114</v>
      </c>
      <c r="E585" s="1">
        <v>43913</v>
      </c>
      <c r="F585" s="7" t="str">
        <f>IF(E585&lt;&gt;"",IF(AND(E585&gt;=VLOOKUP(E585,Semanas!$A$1:$C$33,1),E585&lt;=VLOOKUP(E585,Semanas!$A$1:$C$33,2)),VLOOKUP(E585,Semanas!$A$1:$C$33,3),""),"")</f>
        <v>Semana 13</v>
      </c>
      <c r="G585" s="7">
        <f>IF(F585&lt;&gt;"",_xlfn.IFNA(VLOOKUP(A585&amp;"Semana "&amp;VALUE(RIGHT(F585,2)-3),T_Cruzada!$A$2:$F$1453,4,FALSE),""),"")</f>
        <v>0</v>
      </c>
      <c r="H585">
        <f>IF(F585&lt;&gt;"",_xlfn.IFNA(VLOOKUP(A585&amp;"Semana "&amp;VALUE(RIGHT(F585,2)-2),T_Cruzada!$A$2:$F$1453,4,FALSE),""),"")</f>
        <v>0</v>
      </c>
      <c r="I585" s="7">
        <f>IF(F585&lt;&gt;"",_xlfn.IFNA(VLOOKUP(A585&amp;"Semana "&amp;VALUE(RIGHT(F585,2)-1),T_Cruzada!$A$2:$F$1453,4,FALSE),""),"")</f>
        <v>1</v>
      </c>
      <c r="J585" s="7">
        <f>IF(F585&lt;&gt;"",_xlfn.IFNA(VLOOKUP(A585&amp;F585,T_Cruzada!$A$2:$F$1453,4,FALSE),""),"")</f>
        <v>1</v>
      </c>
      <c r="K585" s="7">
        <f>_xlfn.IFNA(VLOOKUP(A585&amp;F585,T_Cruzada!$A$2:$F$1453,5,FALSE),"")</f>
        <v>0</v>
      </c>
      <c r="L585" s="7">
        <f>IF(F585&lt;&gt;"",_xlfn.IFNA(VLOOKUP(A585&amp;"Semana "&amp;VALUE(RIGHT(F585,2)+1),T_Cruzada!$A$2:$F$1453,4,FALSE),""),"")</f>
        <v>1</v>
      </c>
      <c r="M585">
        <f>IF(F585&lt;&gt;"",_xlfn.IFNA(VLOOKUP(A585&amp;"Semana "&amp;VALUE(RIGHT(F585,2)+2),T_Cruzada!$A$2:$F$1453,4,FALSE),""),"")</f>
        <v>2</v>
      </c>
      <c r="N585">
        <f>IF(F585&lt;&gt;"",_xlfn.IFNA(VLOOKUP(A585&amp;"Semana "&amp;VALUE(RIGHT(F585,2)+3),T_Cruzada!$A$2:$F$1453,4,FALSE),""),"")</f>
        <v>3</v>
      </c>
    </row>
    <row r="586" spans="1:14" x14ac:dyDescent="0.25">
      <c r="A586" s="19">
        <v>21124</v>
      </c>
      <c r="B586" s="19" t="s">
        <v>63</v>
      </c>
      <c r="C586" s="19" t="s">
        <v>31</v>
      </c>
      <c r="D586" s="19" t="s">
        <v>114</v>
      </c>
      <c r="E586" s="20">
        <v>43913</v>
      </c>
      <c r="F586" s="7" t="str">
        <f>IF(E586&lt;&gt;"",IF(AND(E586&gt;=VLOOKUP(E586,Semanas!$A$1:$C$33,1),E586&lt;=VLOOKUP(E586,Semanas!$A$1:$C$33,2)),VLOOKUP(E586,Semanas!$A$1:$C$33,3),""),"")</f>
        <v>Semana 13</v>
      </c>
      <c r="G586" s="7">
        <f>IF(F586&lt;&gt;"",_xlfn.IFNA(VLOOKUP(A586&amp;"Semana "&amp;VALUE(RIGHT(F586,2)-3),T_Cruzada!$A$2:$F$1453,4,FALSE),""),"")</f>
        <v>0</v>
      </c>
      <c r="H586">
        <f>IF(F586&lt;&gt;"",_xlfn.IFNA(VLOOKUP(A586&amp;"Semana "&amp;VALUE(RIGHT(F586,2)-2),T_Cruzada!$A$2:$F$1453,4,FALSE),""),"")</f>
        <v>0</v>
      </c>
      <c r="I586" s="7">
        <f>IF(F586&lt;&gt;"",_xlfn.IFNA(VLOOKUP(A586&amp;"Semana "&amp;VALUE(RIGHT(F586,2)-1),T_Cruzada!$A$2:$F$1453,4,FALSE),""),"")</f>
        <v>1</v>
      </c>
      <c r="J586" s="7">
        <f>IF(F586&lt;&gt;"",_xlfn.IFNA(VLOOKUP(A586&amp;F586,T_Cruzada!$A$2:$F$1453,4,FALSE),""),"")</f>
        <v>1</v>
      </c>
      <c r="K586" s="7">
        <f>_xlfn.IFNA(VLOOKUP(A586&amp;F586,T_Cruzada!$A$2:$F$1453,5,FALSE),"")</f>
        <v>0</v>
      </c>
      <c r="L586" s="7">
        <f>IF(F586&lt;&gt;"",_xlfn.IFNA(VLOOKUP(A586&amp;"Semana "&amp;VALUE(RIGHT(F586,2)+1),T_Cruzada!$A$2:$F$1453,4,FALSE),""),"")</f>
        <v>1</v>
      </c>
      <c r="M586">
        <f>IF(F586&lt;&gt;"",_xlfn.IFNA(VLOOKUP(A586&amp;"Semana "&amp;VALUE(RIGHT(F586,2)+2),T_Cruzada!$A$2:$F$1453,4,FALSE),""),"")</f>
        <v>2</v>
      </c>
      <c r="N586">
        <f>IF(F586&lt;&gt;"",_xlfn.IFNA(VLOOKUP(A586&amp;"Semana "&amp;VALUE(RIGHT(F586,2)+3),T_Cruzada!$A$2:$F$1453,4,FALSE),""),"")</f>
        <v>3</v>
      </c>
    </row>
    <row r="587" spans="1:14" x14ac:dyDescent="0.25">
      <c r="A587">
        <v>21124</v>
      </c>
      <c r="B587" t="s">
        <v>63</v>
      </c>
      <c r="C587" t="s">
        <v>115</v>
      </c>
      <c r="D587" t="s">
        <v>114</v>
      </c>
      <c r="E587" s="1">
        <v>43913</v>
      </c>
      <c r="F587" s="7" t="str">
        <f>IF(E587&lt;&gt;"",IF(AND(E587&gt;=VLOOKUP(E587,Semanas!$A$1:$C$33,1),E587&lt;=VLOOKUP(E587,Semanas!$A$1:$C$33,2)),VLOOKUP(E587,Semanas!$A$1:$C$33,3),""),"")</f>
        <v>Semana 13</v>
      </c>
      <c r="G587" s="7">
        <f>IF(F587&lt;&gt;"",_xlfn.IFNA(VLOOKUP(A587&amp;"Semana "&amp;VALUE(RIGHT(F587,2)-3),T_Cruzada!$A$2:$F$1453,4,FALSE),""),"")</f>
        <v>0</v>
      </c>
      <c r="H587">
        <f>IF(F587&lt;&gt;"",_xlfn.IFNA(VLOOKUP(A587&amp;"Semana "&amp;VALUE(RIGHT(F587,2)-2),T_Cruzada!$A$2:$F$1453,4,FALSE),""),"")</f>
        <v>0</v>
      </c>
      <c r="I587" s="7">
        <f>IF(F587&lt;&gt;"",_xlfn.IFNA(VLOOKUP(A587&amp;"Semana "&amp;VALUE(RIGHT(F587,2)-1),T_Cruzada!$A$2:$F$1453,4,FALSE),""),"")</f>
        <v>1</v>
      </c>
      <c r="J587" s="7">
        <f>IF(F587&lt;&gt;"",_xlfn.IFNA(VLOOKUP(A587&amp;F587,T_Cruzada!$A$2:$F$1453,4,FALSE),""),"")</f>
        <v>1</v>
      </c>
      <c r="K587" s="7">
        <f>_xlfn.IFNA(VLOOKUP(A587&amp;F587,T_Cruzada!$A$2:$F$1453,5,FALSE),"")</f>
        <v>0</v>
      </c>
      <c r="L587" s="7">
        <f>IF(F587&lt;&gt;"",_xlfn.IFNA(VLOOKUP(A587&amp;"Semana "&amp;VALUE(RIGHT(F587,2)+1),T_Cruzada!$A$2:$F$1453,4,FALSE),""),"")</f>
        <v>1</v>
      </c>
      <c r="M587">
        <f>IF(F587&lt;&gt;"",_xlfn.IFNA(VLOOKUP(A587&amp;"Semana "&amp;VALUE(RIGHT(F587,2)+2),T_Cruzada!$A$2:$F$1453,4,FALSE),""),"")</f>
        <v>2</v>
      </c>
      <c r="N587">
        <f>IF(F587&lt;&gt;"",_xlfn.IFNA(VLOOKUP(A587&amp;"Semana "&amp;VALUE(RIGHT(F587,2)+3),T_Cruzada!$A$2:$F$1453,4,FALSE),""),"")</f>
        <v>3</v>
      </c>
    </row>
    <row r="588" spans="1:14" x14ac:dyDescent="0.25">
      <c r="A588" s="19">
        <v>21124</v>
      </c>
      <c r="B588" s="19" t="s">
        <v>63</v>
      </c>
      <c r="C588" s="19" t="s">
        <v>33</v>
      </c>
      <c r="D588" s="19" t="s">
        <v>114</v>
      </c>
      <c r="E588" s="20">
        <v>43910</v>
      </c>
      <c r="F588" s="7" t="str">
        <f>IF(E588&lt;&gt;"",IF(AND(E588&gt;=VLOOKUP(E588,Semanas!$A$1:$C$33,1),E588&lt;=VLOOKUP(E588,Semanas!$A$1:$C$33,2)),VLOOKUP(E588,Semanas!$A$1:$C$33,3),""),"")</f>
        <v>Semana 12</v>
      </c>
      <c r="G588" s="7">
        <f>IF(F588&lt;&gt;"",_xlfn.IFNA(VLOOKUP(A588&amp;"Semana "&amp;VALUE(RIGHT(F588,2)-3),T_Cruzada!$A$2:$F$1453,4,FALSE),""),"")</f>
        <v>0</v>
      </c>
      <c r="H588">
        <f>IF(F588&lt;&gt;"",_xlfn.IFNA(VLOOKUP(A588&amp;"Semana "&amp;VALUE(RIGHT(F588,2)-2),T_Cruzada!$A$2:$F$1453,4,FALSE),""),"")</f>
        <v>0</v>
      </c>
      <c r="I588" s="7">
        <f>IF(F588&lt;&gt;"",_xlfn.IFNA(VLOOKUP(A588&amp;"Semana "&amp;VALUE(RIGHT(F588,2)-1),T_Cruzada!$A$2:$F$1453,4,FALSE),""),"")</f>
        <v>0</v>
      </c>
      <c r="J588" s="7">
        <f>IF(F588&lt;&gt;"",_xlfn.IFNA(VLOOKUP(A588&amp;F588,T_Cruzada!$A$2:$F$1453,4,FALSE),""),"")</f>
        <v>1</v>
      </c>
      <c r="K588" s="7">
        <f>_xlfn.IFNA(VLOOKUP(A588&amp;F588,T_Cruzada!$A$2:$F$1453,5,FALSE),"")</f>
        <v>1</v>
      </c>
      <c r="L588" s="7">
        <f>IF(F588&lt;&gt;"",_xlfn.IFNA(VLOOKUP(A588&amp;"Semana "&amp;VALUE(RIGHT(F588,2)+1),T_Cruzada!$A$2:$F$1453,4,FALSE),""),"")</f>
        <v>1</v>
      </c>
      <c r="M588">
        <f>IF(F588&lt;&gt;"",_xlfn.IFNA(VLOOKUP(A588&amp;"Semana "&amp;VALUE(RIGHT(F588,2)+2),T_Cruzada!$A$2:$F$1453,4,FALSE),""),"")</f>
        <v>1</v>
      </c>
      <c r="N588">
        <f>IF(F588&lt;&gt;"",_xlfn.IFNA(VLOOKUP(A588&amp;"Semana "&amp;VALUE(RIGHT(F588,2)+3),T_Cruzada!$A$2:$F$1453,4,FALSE),""),"")</f>
        <v>2</v>
      </c>
    </row>
    <row r="589" spans="1:14" x14ac:dyDescent="0.25">
      <c r="A589">
        <v>21124</v>
      </c>
      <c r="B589" t="s">
        <v>63</v>
      </c>
      <c r="C589" t="s">
        <v>34</v>
      </c>
      <c r="D589" t="s">
        <v>114</v>
      </c>
      <c r="E589" s="1">
        <v>43934</v>
      </c>
      <c r="F589" s="7" t="str">
        <f>IF(E589&lt;&gt;"",IF(AND(E589&gt;=VLOOKUP(E589,Semanas!$A$1:$C$33,1),E589&lt;=VLOOKUP(E589,Semanas!$A$1:$C$33,2)),VLOOKUP(E589,Semanas!$A$1:$C$33,3),""),"")</f>
        <v>Semana 16</v>
      </c>
      <c r="G589" s="7">
        <f>IF(F589&lt;&gt;"",_xlfn.IFNA(VLOOKUP(A589&amp;"Semana "&amp;VALUE(RIGHT(F589,2)-3),T_Cruzada!$A$2:$F$1453,4,FALSE),""),"")</f>
        <v>1</v>
      </c>
      <c r="H589">
        <f>IF(F589&lt;&gt;"",_xlfn.IFNA(VLOOKUP(A589&amp;"Semana "&amp;VALUE(RIGHT(F589,2)-2),T_Cruzada!$A$2:$F$1453,4,FALSE),""),"")</f>
        <v>1</v>
      </c>
      <c r="I589" s="7">
        <f>IF(F589&lt;&gt;"",_xlfn.IFNA(VLOOKUP(A589&amp;"Semana "&amp;VALUE(RIGHT(F589,2)-1),T_Cruzada!$A$2:$F$1453,4,FALSE),""),"")</f>
        <v>2</v>
      </c>
      <c r="J589" s="7">
        <f>IF(F589&lt;&gt;"",_xlfn.IFNA(VLOOKUP(A589&amp;F589,T_Cruzada!$A$2:$F$1453,4,FALSE),""),"")</f>
        <v>3</v>
      </c>
      <c r="K589" s="7">
        <f>_xlfn.IFNA(VLOOKUP(A589&amp;F589,T_Cruzada!$A$2:$F$1453,5,FALSE),"")</f>
        <v>1</v>
      </c>
      <c r="L589" s="7">
        <f>IF(F589&lt;&gt;"",_xlfn.IFNA(VLOOKUP(A589&amp;"Semana "&amp;VALUE(RIGHT(F589,2)+1),T_Cruzada!$A$2:$F$1453,4,FALSE),""),"")</f>
        <v>4</v>
      </c>
      <c r="M589">
        <f>IF(F589&lt;&gt;"",_xlfn.IFNA(VLOOKUP(A589&amp;"Semana "&amp;VALUE(RIGHT(F589,2)+2),T_Cruzada!$A$2:$F$1453,4,FALSE),""),"")</f>
        <v>4</v>
      </c>
      <c r="N589">
        <f>IF(F589&lt;&gt;"",_xlfn.IFNA(VLOOKUP(A589&amp;"Semana "&amp;VALUE(RIGHT(F589,2)+3),T_Cruzada!$A$2:$F$1453,4,FALSE),""),"")</f>
        <v>6</v>
      </c>
    </row>
    <row r="590" spans="1:14" x14ac:dyDescent="0.25">
      <c r="A590" s="19">
        <v>21124</v>
      </c>
      <c r="B590" s="19" t="s">
        <v>63</v>
      </c>
      <c r="C590" s="19" t="s">
        <v>118</v>
      </c>
      <c r="D590" s="19" t="s">
        <v>116</v>
      </c>
      <c r="E590" s="20"/>
      <c r="F590" s="7" t="str">
        <f>IF(E590&lt;&gt;"",IF(AND(E590&gt;=VLOOKUP(E590,Semanas!$A$1:$C$33,1),E590&lt;=VLOOKUP(E590,Semanas!$A$1:$C$33,2)),VLOOKUP(E590,Semanas!$A$1:$C$33,3),""),"")</f>
        <v/>
      </c>
      <c r="G590" s="7" t="str">
        <f>IF(F590&lt;&gt;"",_xlfn.IFNA(VLOOKUP(A590&amp;"Semana "&amp;VALUE(RIGHT(F590,2)-3),T_Cruzada!$A$2:$F$1453,4,FALSE),""),"")</f>
        <v/>
      </c>
      <c r="H590" t="str">
        <f>IF(F590&lt;&gt;"",_xlfn.IFNA(VLOOKUP(A590&amp;"Semana "&amp;VALUE(RIGHT(F590,2)-2),T_Cruzada!$A$2:$F$1453,4,FALSE),""),"")</f>
        <v/>
      </c>
      <c r="I590" s="7" t="str">
        <f>IF(F590&lt;&gt;"",_xlfn.IFNA(VLOOKUP(A590&amp;"Semana "&amp;VALUE(RIGHT(F590,2)-1),T_Cruzada!$A$2:$F$1453,4,FALSE),""),"")</f>
        <v/>
      </c>
      <c r="J590" s="7" t="str">
        <f>IF(F590&lt;&gt;"",_xlfn.IFNA(VLOOKUP(A590&amp;F590,T_Cruzada!$A$2:$F$1453,4,FALSE),""),"")</f>
        <v/>
      </c>
      <c r="K590" s="7" t="str">
        <f>_xlfn.IFNA(VLOOKUP(A590&amp;F590,T_Cruzada!$A$2:$F$1453,5,FALSE),"")</f>
        <v/>
      </c>
      <c r="L590" s="7" t="str">
        <f>IF(F590&lt;&gt;"",_xlfn.IFNA(VLOOKUP(A590&amp;"Semana "&amp;VALUE(RIGHT(F590,2)+1),T_Cruzada!$A$2:$F$1453,4,FALSE),""),"")</f>
        <v/>
      </c>
      <c r="M590" t="str">
        <f>IF(F590&lt;&gt;"",_xlfn.IFNA(VLOOKUP(A590&amp;"Semana "&amp;VALUE(RIGHT(F590,2)+2),T_Cruzada!$A$2:$F$1453,4,FALSE),""),"")</f>
        <v/>
      </c>
      <c r="N590" t="str">
        <f>IF(F590&lt;&gt;"",_xlfn.IFNA(VLOOKUP(A590&amp;"Semana "&amp;VALUE(RIGHT(F590,2)+3),T_Cruzada!$A$2:$F$1453,4,FALSE),""),"")</f>
        <v/>
      </c>
    </row>
    <row r="591" spans="1:14" x14ac:dyDescent="0.25">
      <c r="A591">
        <v>21124</v>
      </c>
      <c r="B591" t="s">
        <v>63</v>
      </c>
      <c r="C591" t="s">
        <v>119</v>
      </c>
      <c r="D591" t="s">
        <v>116</v>
      </c>
      <c r="E591" s="1"/>
      <c r="F591" s="7" t="str">
        <f>IF(E591&lt;&gt;"",IF(AND(E591&gt;=VLOOKUP(E591,Semanas!$A$1:$C$33,1),E591&lt;=VLOOKUP(E591,Semanas!$A$1:$C$33,2)),VLOOKUP(E591,Semanas!$A$1:$C$33,3),""),"")</f>
        <v/>
      </c>
      <c r="G591" s="7" t="str">
        <f>IF(F591&lt;&gt;"",_xlfn.IFNA(VLOOKUP(A591&amp;"Semana "&amp;VALUE(RIGHT(F591,2)-3),T_Cruzada!$A$2:$F$1453,4,FALSE),""),"")</f>
        <v/>
      </c>
      <c r="H591" t="str">
        <f>IF(F591&lt;&gt;"",_xlfn.IFNA(VLOOKUP(A591&amp;"Semana "&amp;VALUE(RIGHT(F591,2)-2),T_Cruzada!$A$2:$F$1453,4,FALSE),""),"")</f>
        <v/>
      </c>
      <c r="I591" s="7" t="str">
        <f>IF(F591&lt;&gt;"",_xlfn.IFNA(VLOOKUP(A591&amp;"Semana "&amp;VALUE(RIGHT(F591,2)-1),T_Cruzada!$A$2:$F$1453,4,FALSE),""),"")</f>
        <v/>
      </c>
      <c r="J591" s="7" t="str">
        <f>IF(F591&lt;&gt;"",_xlfn.IFNA(VLOOKUP(A591&amp;F591,T_Cruzada!$A$2:$F$1453,4,FALSE),""),"")</f>
        <v/>
      </c>
      <c r="K591" s="7" t="str">
        <f>_xlfn.IFNA(VLOOKUP(A591&amp;F591,T_Cruzada!$A$2:$F$1453,5,FALSE),"")</f>
        <v/>
      </c>
      <c r="L591" s="7" t="str">
        <f>IF(F591&lt;&gt;"",_xlfn.IFNA(VLOOKUP(A591&amp;"Semana "&amp;VALUE(RIGHT(F591,2)+1),T_Cruzada!$A$2:$F$1453,4,FALSE),""),"")</f>
        <v/>
      </c>
      <c r="M591" t="str">
        <f>IF(F591&lt;&gt;"",_xlfn.IFNA(VLOOKUP(A591&amp;"Semana "&amp;VALUE(RIGHT(F591,2)+2),T_Cruzada!$A$2:$F$1453,4,FALSE),""),"")</f>
        <v/>
      </c>
      <c r="N591" t="str">
        <f>IF(F591&lt;&gt;"",_xlfn.IFNA(VLOOKUP(A591&amp;"Semana "&amp;VALUE(RIGHT(F591,2)+3),T_Cruzada!$A$2:$F$1453,4,FALSE),""),"")</f>
        <v/>
      </c>
    </row>
    <row r="592" spans="1:14" x14ac:dyDescent="0.25">
      <c r="A592" s="19">
        <v>21124</v>
      </c>
      <c r="B592" s="19" t="s">
        <v>63</v>
      </c>
      <c r="C592" s="19" t="s">
        <v>120</v>
      </c>
      <c r="D592" s="19" t="s">
        <v>116</v>
      </c>
      <c r="E592" s="20"/>
      <c r="F592" s="7" t="str">
        <f>IF(E592&lt;&gt;"",IF(AND(E592&gt;=VLOOKUP(E592,Semanas!$A$1:$C$33,1),E592&lt;=VLOOKUP(E592,Semanas!$A$1:$C$33,2)),VLOOKUP(E592,Semanas!$A$1:$C$33,3),""),"")</f>
        <v/>
      </c>
      <c r="G592" s="7" t="str">
        <f>IF(F592&lt;&gt;"",_xlfn.IFNA(VLOOKUP(A592&amp;"Semana "&amp;VALUE(RIGHT(F592,2)-3),T_Cruzada!$A$2:$F$1453,4,FALSE),""),"")</f>
        <v/>
      </c>
      <c r="H592" t="str">
        <f>IF(F592&lt;&gt;"",_xlfn.IFNA(VLOOKUP(A592&amp;"Semana "&amp;VALUE(RIGHT(F592,2)-2),T_Cruzada!$A$2:$F$1453,4,FALSE),""),"")</f>
        <v/>
      </c>
      <c r="I592" s="7" t="str">
        <f>IF(F592&lt;&gt;"",_xlfn.IFNA(VLOOKUP(A592&amp;"Semana "&amp;VALUE(RIGHT(F592,2)-1),T_Cruzada!$A$2:$F$1453,4,FALSE),""),"")</f>
        <v/>
      </c>
      <c r="J592" s="7" t="str">
        <f>IF(F592&lt;&gt;"",_xlfn.IFNA(VLOOKUP(A592&amp;F592,T_Cruzada!$A$2:$F$1453,4,FALSE),""),"")</f>
        <v/>
      </c>
      <c r="K592" s="7" t="str">
        <f>_xlfn.IFNA(VLOOKUP(A592&amp;F592,T_Cruzada!$A$2:$F$1453,5,FALSE),"")</f>
        <v/>
      </c>
      <c r="L592" s="7" t="str">
        <f>IF(F592&lt;&gt;"",_xlfn.IFNA(VLOOKUP(A592&amp;"Semana "&amp;VALUE(RIGHT(F592,2)+1),T_Cruzada!$A$2:$F$1453,4,FALSE),""),"")</f>
        <v/>
      </c>
      <c r="M592" t="str">
        <f>IF(F592&lt;&gt;"",_xlfn.IFNA(VLOOKUP(A592&amp;"Semana "&amp;VALUE(RIGHT(F592,2)+2),T_Cruzada!$A$2:$F$1453,4,FALSE),""),"")</f>
        <v/>
      </c>
      <c r="N592" t="str">
        <f>IF(F592&lt;&gt;"",_xlfn.IFNA(VLOOKUP(A592&amp;"Semana "&amp;VALUE(RIGHT(F592,2)+3),T_Cruzada!$A$2:$F$1453,4,FALSE),""),"")</f>
        <v/>
      </c>
    </row>
    <row r="593" spans="1:14" x14ac:dyDescent="0.25">
      <c r="A593">
        <v>21124</v>
      </c>
      <c r="B593" t="s">
        <v>63</v>
      </c>
      <c r="C593" t="s">
        <v>191</v>
      </c>
      <c r="D593" t="s">
        <v>114</v>
      </c>
      <c r="E593" s="1">
        <v>43913</v>
      </c>
      <c r="F593" s="7" t="str">
        <f>IF(E593&lt;&gt;"",IF(AND(E593&gt;=VLOOKUP(E593,Semanas!$A$1:$C$33,1),E593&lt;=VLOOKUP(E593,Semanas!$A$1:$C$33,2)),VLOOKUP(E593,Semanas!$A$1:$C$33,3),""),"")</f>
        <v>Semana 13</v>
      </c>
      <c r="G593" s="7">
        <f>IF(F593&lt;&gt;"",_xlfn.IFNA(VLOOKUP(A593&amp;"Semana "&amp;VALUE(RIGHT(F593,2)-3),T_Cruzada!$A$2:$F$1453,4,FALSE),""),"")</f>
        <v>0</v>
      </c>
      <c r="H593">
        <f>IF(F593&lt;&gt;"",_xlfn.IFNA(VLOOKUP(A593&amp;"Semana "&amp;VALUE(RIGHT(F593,2)-2),T_Cruzada!$A$2:$F$1453,4,FALSE),""),"")</f>
        <v>0</v>
      </c>
      <c r="I593" s="7">
        <f>IF(F593&lt;&gt;"",_xlfn.IFNA(VLOOKUP(A593&amp;"Semana "&amp;VALUE(RIGHT(F593,2)-1),T_Cruzada!$A$2:$F$1453,4,FALSE),""),"")</f>
        <v>1</v>
      </c>
      <c r="J593" s="7">
        <f>IF(F593&lt;&gt;"",_xlfn.IFNA(VLOOKUP(A593&amp;F593,T_Cruzada!$A$2:$F$1453,4,FALSE),""),"")</f>
        <v>1</v>
      </c>
      <c r="K593" s="7">
        <f>_xlfn.IFNA(VLOOKUP(A593&amp;F593,T_Cruzada!$A$2:$F$1453,5,FALSE),"")</f>
        <v>0</v>
      </c>
      <c r="L593" s="7">
        <f>IF(F593&lt;&gt;"",_xlfn.IFNA(VLOOKUP(A593&amp;"Semana "&amp;VALUE(RIGHT(F593,2)+1),T_Cruzada!$A$2:$F$1453,4,FALSE),""),"")</f>
        <v>1</v>
      </c>
      <c r="M593">
        <f>IF(F593&lt;&gt;"",_xlfn.IFNA(VLOOKUP(A593&amp;"Semana "&amp;VALUE(RIGHT(F593,2)+2),T_Cruzada!$A$2:$F$1453,4,FALSE),""),"")</f>
        <v>2</v>
      </c>
      <c r="N593">
        <f>IF(F593&lt;&gt;"",_xlfn.IFNA(VLOOKUP(A593&amp;"Semana "&amp;VALUE(RIGHT(F593,2)+3),T_Cruzada!$A$2:$F$1453,4,FALSE),""),"")</f>
        <v>3</v>
      </c>
    </row>
    <row r="594" spans="1:14" x14ac:dyDescent="0.25">
      <c r="A594" s="19">
        <v>21124</v>
      </c>
      <c r="B594" s="19" t="s">
        <v>63</v>
      </c>
      <c r="C594" s="19" t="s">
        <v>122</v>
      </c>
      <c r="D594" s="19" t="s">
        <v>116</v>
      </c>
      <c r="E594" s="20"/>
      <c r="F594" s="7" t="str">
        <f>IF(E594&lt;&gt;"",IF(AND(E594&gt;=VLOOKUP(E594,Semanas!$A$1:$C$33,1),E594&lt;=VLOOKUP(E594,Semanas!$A$1:$C$33,2)),VLOOKUP(E594,Semanas!$A$1:$C$33,3),""),"")</f>
        <v/>
      </c>
      <c r="G594" s="7" t="str">
        <f>IF(F594&lt;&gt;"",_xlfn.IFNA(VLOOKUP(A594&amp;"Semana "&amp;VALUE(RIGHT(F594,2)-3),T_Cruzada!$A$2:$F$1453,4,FALSE),""),"")</f>
        <v/>
      </c>
      <c r="H594" t="str">
        <f>IF(F594&lt;&gt;"",_xlfn.IFNA(VLOOKUP(A594&amp;"Semana "&amp;VALUE(RIGHT(F594,2)-2),T_Cruzada!$A$2:$F$1453,4,FALSE),""),"")</f>
        <v/>
      </c>
      <c r="I594" s="7" t="str">
        <f>IF(F594&lt;&gt;"",_xlfn.IFNA(VLOOKUP(A594&amp;"Semana "&amp;VALUE(RIGHT(F594,2)-1),T_Cruzada!$A$2:$F$1453,4,FALSE),""),"")</f>
        <v/>
      </c>
      <c r="J594" s="7" t="str">
        <f>IF(F594&lt;&gt;"",_xlfn.IFNA(VLOOKUP(A594&amp;F594,T_Cruzada!$A$2:$F$1453,4,FALSE),""),"")</f>
        <v/>
      </c>
      <c r="K594" s="7" t="str">
        <f>_xlfn.IFNA(VLOOKUP(A594&amp;F594,T_Cruzada!$A$2:$F$1453,5,FALSE),"")</f>
        <v/>
      </c>
      <c r="L594" s="7" t="str">
        <f>IF(F594&lt;&gt;"",_xlfn.IFNA(VLOOKUP(A594&amp;"Semana "&amp;VALUE(RIGHT(F594,2)+1),T_Cruzada!$A$2:$F$1453,4,FALSE),""),"")</f>
        <v/>
      </c>
      <c r="M594" t="str">
        <f>IF(F594&lt;&gt;"",_xlfn.IFNA(VLOOKUP(A594&amp;"Semana "&amp;VALUE(RIGHT(F594,2)+2),T_Cruzada!$A$2:$F$1453,4,FALSE),""),"")</f>
        <v/>
      </c>
      <c r="N594" t="str">
        <f>IF(F594&lt;&gt;"",_xlfn.IFNA(VLOOKUP(A594&amp;"Semana "&amp;VALUE(RIGHT(F594,2)+3),T_Cruzada!$A$2:$F$1453,4,FALSE),""),"")</f>
        <v/>
      </c>
    </row>
    <row r="595" spans="1:14" x14ac:dyDescent="0.25">
      <c r="A595">
        <v>21124</v>
      </c>
      <c r="B595" t="s">
        <v>63</v>
      </c>
      <c r="C595" t="s">
        <v>123</v>
      </c>
      <c r="D595" t="s">
        <v>116</v>
      </c>
      <c r="E595" s="1"/>
      <c r="F595" s="7" t="str">
        <f>IF(E595&lt;&gt;"",IF(AND(E595&gt;=VLOOKUP(E595,Semanas!$A$1:$C$33,1),E595&lt;=VLOOKUP(E595,Semanas!$A$1:$C$33,2)),VLOOKUP(E595,Semanas!$A$1:$C$33,3),""),"")</f>
        <v/>
      </c>
      <c r="G595" s="7" t="str">
        <f>IF(F595&lt;&gt;"",_xlfn.IFNA(VLOOKUP(A595&amp;"Semana "&amp;VALUE(RIGHT(F595,2)-3),T_Cruzada!$A$2:$F$1453,4,FALSE),""),"")</f>
        <v/>
      </c>
      <c r="H595" t="str">
        <f>IF(F595&lt;&gt;"",_xlfn.IFNA(VLOOKUP(A595&amp;"Semana "&amp;VALUE(RIGHT(F595,2)-2),T_Cruzada!$A$2:$F$1453,4,FALSE),""),"")</f>
        <v/>
      </c>
      <c r="I595" s="7" t="str">
        <f>IF(F595&lt;&gt;"",_xlfn.IFNA(VLOOKUP(A595&amp;"Semana "&amp;VALUE(RIGHT(F595,2)-1),T_Cruzada!$A$2:$F$1453,4,FALSE),""),"")</f>
        <v/>
      </c>
      <c r="J595" s="7" t="str">
        <f>IF(F595&lt;&gt;"",_xlfn.IFNA(VLOOKUP(A595&amp;F595,T_Cruzada!$A$2:$F$1453,4,FALSE),""),"")</f>
        <v/>
      </c>
      <c r="K595" s="7" t="str">
        <f>_xlfn.IFNA(VLOOKUP(A595&amp;F595,T_Cruzada!$A$2:$F$1453,5,FALSE),"")</f>
        <v/>
      </c>
      <c r="L595" s="7" t="str">
        <f>IF(F595&lt;&gt;"",_xlfn.IFNA(VLOOKUP(A595&amp;"Semana "&amp;VALUE(RIGHT(F595,2)+1),T_Cruzada!$A$2:$F$1453,4,FALSE),""),"")</f>
        <v/>
      </c>
      <c r="M595" t="str">
        <f>IF(F595&lt;&gt;"",_xlfn.IFNA(VLOOKUP(A595&amp;"Semana "&amp;VALUE(RIGHT(F595,2)+2),T_Cruzada!$A$2:$F$1453,4,FALSE),""),"")</f>
        <v/>
      </c>
      <c r="N595" t="str">
        <f>IF(F595&lt;&gt;"",_xlfn.IFNA(VLOOKUP(A595&amp;"Semana "&amp;VALUE(RIGHT(F595,2)+3),T_Cruzada!$A$2:$F$1453,4,FALSE),""),"")</f>
        <v/>
      </c>
    </row>
    <row r="596" spans="1:14" x14ac:dyDescent="0.25">
      <c r="A596">
        <v>21129</v>
      </c>
      <c r="B596" t="s">
        <v>65</v>
      </c>
      <c r="C596" t="s">
        <v>30</v>
      </c>
      <c r="D596" t="s">
        <v>114</v>
      </c>
      <c r="E596" s="1">
        <v>43913</v>
      </c>
      <c r="F596" s="7" t="str">
        <f>IF(E596&lt;&gt;"",IF(AND(E596&gt;=VLOOKUP(E596,Semanas!$A$1:$C$33,1),E596&lt;=VLOOKUP(E596,Semanas!$A$1:$C$33,2)),VLOOKUP(E596,Semanas!$A$1:$C$33,3),""),"")</f>
        <v>Semana 13</v>
      </c>
      <c r="G596" s="7">
        <f>IF(F596&lt;&gt;"",_xlfn.IFNA(VLOOKUP(A596&amp;"Semana "&amp;VALUE(RIGHT(F596,2)-3),T_Cruzada!$A$2:$F$1453,4,FALSE),""),"")</f>
        <v>0</v>
      </c>
      <c r="H596">
        <f>IF(F596&lt;&gt;"",_xlfn.IFNA(VLOOKUP(A596&amp;"Semana "&amp;VALUE(RIGHT(F596,2)-2),T_Cruzada!$A$2:$F$1453,4,FALSE),""),"")</f>
        <v>0</v>
      </c>
      <c r="I596" s="7">
        <f>IF(F596&lt;&gt;"",_xlfn.IFNA(VLOOKUP(A596&amp;"Semana "&amp;VALUE(RIGHT(F596,2)-1),T_Cruzada!$A$2:$F$1453,4,FALSE),""),"")</f>
        <v>0</v>
      </c>
      <c r="J596" s="7">
        <f>IF(F596&lt;&gt;"",_xlfn.IFNA(VLOOKUP(A596&amp;F596,T_Cruzada!$A$2:$F$1453,4,FALSE),""),"")</f>
        <v>0</v>
      </c>
      <c r="K596" s="7">
        <f>_xlfn.IFNA(VLOOKUP(A596&amp;F596,T_Cruzada!$A$2:$F$1453,5,FALSE),"")</f>
        <v>0</v>
      </c>
      <c r="L596" s="7">
        <f>IF(F596&lt;&gt;"",_xlfn.IFNA(VLOOKUP(A596&amp;"Semana "&amp;VALUE(RIGHT(F596,2)+1),T_Cruzada!$A$2:$F$1453,4,FALSE),""),"")</f>
        <v>0</v>
      </c>
      <c r="M596">
        <f>IF(F596&lt;&gt;"",_xlfn.IFNA(VLOOKUP(A596&amp;"Semana "&amp;VALUE(RIGHT(F596,2)+2),T_Cruzada!$A$2:$F$1453,4,FALSE),""),"")</f>
        <v>0</v>
      </c>
      <c r="N596">
        <f>IF(F596&lt;&gt;"",_xlfn.IFNA(VLOOKUP(A596&amp;"Semana "&amp;VALUE(RIGHT(F596,2)+3),T_Cruzada!$A$2:$F$1453,4,FALSE),""),"")</f>
        <v>0</v>
      </c>
    </row>
    <row r="597" spans="1:14" x14ac:dyDescent="0.25">
      <c r="A597" s="19">
        <v>21129</v>
      </c>
      <c r="B597" s="19" t="s">
        <v>65</v>
      </c>
      <c r="C597" s="19" t="s">
        <v>31</v>
      </c>
      <c r="D597" s="19" t="s">
        <v>114</v>
      </c>
      <c r="E597" s="20">
        <v>43913</v>
      </c>
      <c r="F597" s="7" t="str">
        <f>IF(E597&lt;&gt;"",IF(AND(E597&gt;=VLOOKUP(E597,Semanas!$A$1:$C$33,1),E597&lt;=VLOOKUP(E597,Semanas!$A$1:$C$33,2)),VLOOKUP(E597,Semanas!$A$1:$C$33,3),""),"")</f>
        <v>Semana 13</v>
      </c>
      <c r="G597" s="7">
        <f>IF(F597&lt;&gt;"",_xlfn.IFNA(VLOOKUP(A597&amp;"Semana "&amp;VALUE(RIGHT(F597,2)-3),T_Cruzada!$A$2:$F$1453,4,FALSE),""),"")</f>
        <v>0</v>
      </c>
      <c r="H597">
        <f>IF(F597&lt;&gt;"",_xlfn.IFNA(VLOOKUP(A597&amp;"Semana "&amp;VALUE(RIGHT(F597,2)-2),T_Cruzada!$A$2:$F$1453,4,FALSE),""),"")</f>
        <v>0</v>
      </c>
      <c r="I597" s="7">
        <f>IF(F597&lt;&gt;"",_xlfn.IFNA(VLOOKUP(A597&amp;"Semana "&amp;VALUE(RIGHT(F597,2)-1),T_Cruzada!$A$2:$F$1453,4,FALSE),""),"")</f>
        <v>0</v>
      </c>
      <c r="J597" s="7">
        <f>IF(F597&lt;&gt;"",_xlfn.IFNA(VLOOKUP(A597&amp;F597,T_Cruzada!$A$2:$F$1453,4,FALSE),""),"")</f>
        <v>0</v>
      </c>
      <c r="K597" s="7">
        <f>_xlfn.IFNA(VLOOKUP(A597&amp;F597,T_Cruzada!$A$2:$F$1453,5,FALSE),"")</f>
        <v>0</v>
      </c>
      <c r="L597" s="7">
        <f>IF(F597&lt;&gt;"",_xlfn.IFNA(VLOOKUP(A597&amp;"Semana "&amp;VALUE(RIGHT(F597,2)+1),T_Cruzada!$A$2:$F$1453,4,FALSE),""),"")</f>
        <v>0</v>
      </c>
      <c r="M597">
        <f>IF(F597&lt;&gt;"",_xlfn.IFNA(VLOOKUP(A597&amp;"Semana "&amp;VALUE(RIGHT(F597,2)+2),T_Cruzada!$A$2:$F$1453,4,FALSE),""),"")</f>
        <v>0</v>
      </c>
      <c r="N597">
        <f>IF(F597&lt;&gt;"",_xlfn.IFNA(VLOOKUP(A597&amp;"Semana "&amp;VALUE(RIGHT(F597,2)+3),T_Cruzada!$A$2:$F$1453,4,FALSE),""),"")</f>
        <v>0</v>
      </c>
    </row>
    <row r="598" spans="1:14" x14ac:dyDescent="0.25">
      <c r="A598">
        <v>21129</v>
      </c>
      <c r="B598" t="s">
        <v>65</v>
      </c>
      <c r="C598" t="s">
        <v>115</v>
      </c>
      <c r="D598" t="s">
        <v>114</v>
      </c>
      <c r="E598" s="1">
        <v>43913</v>
      </c>
      <c r="F598" s="7" t="str">
        <f>IF(E598&lt;&gt;"",IF(AND(E598&gt;=VLOOKUP(E598,Semanas!$A$1:$C$33,1),E598&lt;=VLOOKUP(E598,Semanas!$A$1:$C$33,2)),VLOOKUP(E598,Semanas!$A$1:$C$33,3),""),"")</f>
        <v>Semana 13</v>
      </c>
      <c r="G598" s="7">
        <f>IF(F598&lt;&gt;"",_xlfn.IFNA(VLOOKUP(A598&amp;"Semana "&amp;VALUE(RIGHT(F598,2)-3),T_Cruzada!$A$2:$F$1453,4,FALSE),""),"")</f>
        <v>0</v>
      </c>
      <c r="H598">
        <f>IF(F598&lt;&gt;"",_xlfn.IFNA(VLOOKUP(A598&amp;"Semana "&amp;VALUE(RIGHT(F598,2)-2),T_Cruzada!$A$2:$F$1453,4,FALSE),""),"")</f>
        <v>0</v>
      </c>
      <c r="I598" s="7">
        <f>IF(F598&lt;&gt;"",_xlfn.IFNA(VLOOKUP(A598&amp;"Semana "&amp;VALUE(RIGHT(F598,2)-1),T_Cruzada!$A$2:$F$1453,4,FALSE),""),"")</f>
        <v>0</v>
      </c>
      <c r="J598" s="7">
        <f>IF(F598&lt;&gt;"",_xlfn.IFNA(VLOOKUP(A598&amp;F598,T_Cruzada!$A$2:$F$1453,4,FALSE),""),"")</f>
        <v>0</v>
      </c>
      <c r="K598" s="7">
        <f>_xlfn.IFNA(VLOOKUP(A598&amp;F598,T_Cruzada!$A$2:$F$1453,5,FALSE),"")</f>
        <v>0</v>
      </c>
      <c r="L598" s="7">
        <f>IF(F598&lt;&gt;"",_xlfn.IFNA(VLOOKUP(A598&amp;"Semana "&amp;VALUE(RIGHT(F598,2)+1),T_Cruzada!$A$2:$F$1453,4,FALSE),""),"")</f>
        <v>0</v>
      </c>
      <c r="M598">
        <f>IF(F598&lt;&gt;"",_xlfn.IFNA(VLOOKUP(A598&amp;"Semana "&amp;VALUE(RIGHT(F598,2)+2),T_Cruzada!$A$2:$F$1453,4,FALSE),""),"")</f>
        <v>0</v>
      </c>
      <c r="N598">
        <f>IF(F598&lt;&gt;"",_xlfn.IFNA(VLOOKUP(A598&amp;"Semana "&amp;VALUE(RIGHT(F598,2)+3),T_Cruzada!$A$2:$F$1453,4,FALSE),""),"")</f>
        <v>0</v>
      </c>
    </row>
    <row r="599" spans="1:14" x14ac:dyDescent="0.25">
      <c r="A599" s="19">
        <v>21129</v>
      </c>
      <c r="B599" s="19" t="s">
        <v>65</v>
      </c>
      <c r="C599" s="19" t="s">
        <v>33</v>
      </c>
      <c r="D599" s="19" t="s">
        <v>114</v>
      </c>
      <c r="E599" s="20">
        <v>43910</v>
      </c>
      <c r="F599" s="7" t="str">
        <f>IF(E599&lt;&gt;"",IF(AND(E599&gt;=VLOOKUP(E599,Semanas!$A$1:$C$33,1),E599&lt;=VLOOKUP(E599,Semanas!$A$1:$C$33,2)),VLOOKUP(E599,Semanas!$A$1:$C$33,3),""),"")</f>
        <v>Semana 12</v>
      </c>
      <c r="G599" s="7">
        <f>IF(F599&lt;&gt;"",_xlfn.IFNA(VLOOKUP(A599&amp;"Semana "&amp;VALUE(RIGHT(F599,2)-3),T_Cruzada!$A$2:$F$1453,4,FALSE),""),"")</f>
        <v>0</v>
      </c>
      <c r="H599">
        <f>IF(F599&lt;&gt;"",_xlfn.IFNA(VLOOKUP(A599&amp;"Semana "&amp;VALUE(RIGHT(F599,2)-2),T_Cruzada!$A$2:$F$1453,4,FALSE),""),"")</f>
        <v>0</v>
      </c>
      <c r="I599" s="7">
        <f>IF(F599&lt;&gt;"",_xlfn.IFNA(VLOOKUP(A599&amp;"Semana "&amp;VALUE(RIGHT(F599,2)-1),T_Cruzada!$A$2:$F$1453,4,FALSE),""),"")</f>
        <v>0</v>
      </c>
      <c r="J599" s="7">
        <f>IF(F599&lt;&gt;"",_xlfn.IFNA(VLOOKUP(A599&amp;F599,T_Cruzada!$A$2:$F$1453,4,FALSE),""),"")</f>
        <v>0</v>
      </c>
      <c r="K599" s="7">
        <f>_xlfn.IFNA(VLOOKUP(A599&amp;F599,T_Cruzada!$A$2:$F$1453,5,FALSE),"")</f>
        <v>0</v>
      </c>
      <c r="L599" s="7">
        <f>IF(F599&lt;&gt;"",_xlfn.IFNA(VLOOKUP(A599&amp;"Semana "&amp;VALUE(RIGHT(F599,2)+1),T_Cruzada!$A$2:$F$1453,4,FALSE),""),"")</f>
        <v>0</v>
      </c>
      <c r="M599">
        <f>IF(F599&lt;&gt;"",_xlfn.IFNA(VLOOKUP(A599&amp;"Semana "&amp;VALUE(RIGHT(F599,2)+2),T_Cruzada!$A$2:$F$1453,4,FALSE),""),"")</f>
        <v>0</v>
      </c>
      <c r="N599">
        <f>IF(F599&lt;&gt;"",_xlfn.IFNA(VLOOKUP(A599&amp;"Semana "&amp;VALUE(RIGHT(F599,2)+3),T_Cruzada!$A$2:$F$1453,4,FALSE),""),"")</f>
        <v>0</v>
      </c>
    </row>
    <row r="600" spans="1:14" x14ac:dyDescent="0.25">
      <c r="A600">
        <v>21129</v>
      </c>
      <c r="B600" t="s">
        <v>65</v>
      </c>
      <c r="C600" t="s">
        <v>34</v>
      </c>
      <c r="D600" t="s">
        <v>114</v>
      </c>
      <c r="E600" s="1">
        <v>43934</v>
      </c>
      <c r="F600" s="7" t="str">
        <f>IF(E600&lt;&gt;"",IF(AND(E600&gt;=VLOOKUP(E600,Semanas!$A$1:$C$33,1),E600&lt;=VLOOKUP(E600,Semanas!$A$1:$C$33,2)),VLOOKUP(E600,Semanas!$A$1:$C$33,3),""),"")</f>
        <v>Semana 16</v>
      </c>
      <c r="G600" s="7">
        <f>IF(F600&lt;&gt;"",_xlfn.IFNA(VLOOKUP(A600&amp;"Semana "&amp;VALUE(RIGHT(F600,2)-3),T_Cruzada!$A$2:$F$1453,4,FALSE),""),"")</f>
        <v>0</v>
      </c>
      <c r="H600">
        <f>IF(F600&lt;&gt;"",_xlfn.IFNA(VLOOKUP(A600&amp;"Semana "&amp;VALUE(RIGHT(F600,2)-2),T_Cruzada!$A$2:$F$1453,4,FALSE),""),"")</f>
        <v>0</v>
      </c>
      <c r="I600" s="7">
        <f>IF(F600&lt;&gt;"",_xlfn.IFNA(VLOOKUP(A600&amp;"Semana "&amp;VALUE(RIGHT(F600,2)-1),T_Cruzada!$A$2:$F$1453,4,FALSE),""),"")</f>
        <v>0</v>
      </c>
      <c r="J600" s="7">
        <f>IF(F600&lt;&gt;"",_xlfn.IFNA(VLOOKUP(A600&amp;F600,T_Cruzada!$A$2:$F$1453,4,FALSE),""),"")</f>
        <v>0</v>
      </c>
      <c r="K600" s="7">
        <f>_xlfn.IFNA(VLOOKUP(A600&amp;F600,T_Cruzada!$A$2:$F$1453,5,FALSE),"")</f>
        <v>0</v>
      </c>
      <c r="L600" s="7">
        <f>IF(F600&lt;&gt;"",_xlfn.IFNA(VLOOKUP(A600&amp;"Semana "&amp;VALUE(RIGHT(F600,2)+1),T_Cruzada!$A$2:$F$1453,4,FALSE),""),"")</f>
        <v>0</v>
      </c>
      <c r="M600">
        <f>IF(F600&lt;&gt;"",_xlfn.IFNA(VLOOKUP(A600&amp;"Semana "&amp;VALUE(RIGHT(F600,2)+2),T_Cruzada!$A$2:$F$1453,4,FALSE),""),"")</f>
        <v>1</v>
      </c>
      <c r="N600">
        <f>IF(F600&lt;&gt;"",_xlfn.IFNA(VLOOKUP(A600&amp;"Semana "&amp;VALUE(RIGHT(F600,2)+3),T_Cruzada!$A$2:$F$1453,4,FALSE),""),"")</f>
        <v>1</v>
      </c>
    </row>
    <row r="601" spans="1:14" x14ac:dyDescent="0.25">
      <c r="A601" s="19">
        <v>21129</v>
      </c>
      <c r="B601" s="19" t="s">
        <v>65</v>
      </c>
      <c r="C601" s="19" t="s">
        <v>118</v>
      </c>
      <c r="D601" s="19" t="s">
        <v>116</v>
      </c>
      <c r="E601" s="20"/>
      <c r="F601" s="7" t="str">
        <f>IF(E601&lt;&gt;"",IF(AND(E601&gt;=VLOOKUP(E601,Semanas!$A$1:$C$33,1),E601&lt;=VLOOKUP(E601,Semanas!$A$1:$C$33,2)),VLOOKUP(E601,Semanas!$A$1:$C$33,3),""),"")</f>
        <v/>
      </c>
      <c r="G601" s="7" t="str">
        <f>IF(F601&lt;&gt;"",_xlfn.IFNA(VLOOKUP(A601&amp;"Semana "&amp;VALUE(RIGHT(F601,2)-3),T_Cruzada!$A$2:$F$1453,4,FALSE),""),"")</f>
        <v/>
      </c>
      <c r="H601" t="str">
        <f>IF(F601&lt;&gt;"",_xlfn.IFNA(VLOOKUP(A601&amp;"Semana "&amp;VALUE(RIGHT(F601,2)-2),T_Cruzada!$A$2:$F$1453,4,FALSE),""),"")</f>
        <v/>
      </c>
      <c r="I601" s="7" t="str">
        <f>IF(F601&lt;&gt;"",_xlfn.IFNA(VLOOKUP(A601&amp;"Semana "&amp;VALUE(RIGHT(F601,2)-1),T_Cruzada!$A$2:$F$1453,4,FALSE),""),"")</f>
        <v/>
      </c>
      <c r="J601" s="7" t="str">
        <f>IF(F601&lt;&gt;"",_xlfn.IFNA(VLOOKUP(A601&amp;F601,T_Cruzada!$A$2:$F$1453,4,FALSE),""),"")</f>
        <v/>
      </c>
      <c r="K601" s="7" t="str">
        <f>_xlfn.IFNA(VLOOKUP(A601&amp;F601,T_Cruzada!$A$2:$F$1453,5,FALSE),"")</f>
        <v/>
      </c>
      <c r="L601" s="7" t="str">
        <f>IF(F601&lt;&gt;"",_xlfn.IFNA(VLOOKUP(A601&amp;"Semana "&amp;VALUE(RIGHT(F601,2)+1),T_Cruzada!$A$2:$F$1453,4,FALSE),""),"")</f>
        <v/>
      </c>
      <c r="M601" t="str">
        <f>IF(F601&lt;&gt;"",_xlfn.IFNA(VLOOKUP(A601&amp;"Semana "&amp;VALUE(RIGHT(F601,2)+2),T_Cruzada!$A$2:$F$1453,4,FALSE),""),"")</f>
        <v/>
      </c>
      <c r="N601" t="str">
        <f>IF(F601&lt;&gt;"",_xlfn.IFNA(VLOOKUP(A601&amp;"Semana "&amp;VALUE(RIGHT(F601,2)+3),T_Cruzada!$A$2:$F$1453,4,FALSE),""),"")</f>
        <v/>
      </c>
    </row>
    <row r="602" spans="1:14" x14ac:dyDescent="0.25">
      <c r="A602">
        <v>21129</v>
      </c>
      <c r="B602" t="s">
        <v>65</v>
      </c>
      <c r="C602" t="s">
        <v>119</v>
      </c>
      <c r="D602" t="s">
        <v>116</v>
      </c>
      <c r="E602" s="1"/>
      <c r="F602" s="7" t="str">
        <f>IF(E602&lt;&gt;"",IF(AND(E602&gt;=VLOOKUP(E602,Semanas!$A$1:$C$33,1),E602&lt;=VLOOKUP(E602,Semanas!$A$1:$C$33,2)),VLOOKUP(E602,Semanas!$A$1:$C$33,3),""),"")</f>
        <v/>
      </c>
      <c r="G602" s="7" t="str">
        <f>IF(F602&lt;&gt;"",_xlfn.IFNA(VLOOKUP(A602&amp;"Semana "&amp;VALUE(RIGHT(F602,2)-3),T_Cruzada!$A$2:$F$1453,4,FALSE),""),"")</f>
        <v/>
      </c>
      <c r="H602" t="str">
        <f>IF(F602&lt;&gt;"",_xlfn.IFNA(VLOOKUP(A602&amp;"Semana "&amp;VALUE(RIGHT(F602,2)-2),T_Cruzada!$A$2:$F$1453,4,FALSE),""),"")</f>
        <v/>
      </c>
      <c r="I602" s="7" t="str">
        <f>IF(F602&lt;&gt;"",_xlfn.IFNA(VLOOKUP(A602&amp;"Semana "&amp;VALUE(RIGHT(F602,2)-1),T_Cruzada!$A$2:$F$1453,4,FALSE),""),"")</f>
        <v/>
      </c>
      <c r="J602" s="7" t="str">
        <f>IF(F602&lt;&gt;"",_xlfn.IFNA(VLOOKUP(A602&amp;F602,T_Cruzada!$A$2:$F$1453,4,FALSE),""),"")</f>
        <v/>
      </c>
      <c r="K602" s="7" t="str">
        <f>_xlfn.IFNA(VLOOKUP(A602&amp;F602,T_Cruzada!$A$2:$F$1453,5,FALSE),"")</f>
        <v/>
      </c>
      <c r="L602" s="7" t="str">
        <f>IF(F602&lt;&gt;"",_xlfn.IFNA(VLOOKUP(A602&amp;"Semana "&amp;VALUE(RIGHT(F602,2)+1),T_Cruzada!$A$2:$F$1453,4,FALSE),""),"")</f>
        <v/>
      </c>
      <c r="M602" t="str">
        <f>IF(F602&lt;&gt;"",_xlfn.IFNA(VLOOKUP(A602&amp;"Semana "&amp;VALUE(RIGHT(F602,2)+2),T_Cruzada!$A$2:$F$1453,4,FALSE),""),"")</f>
        <v/>
      </c>
      <c r="N602" t="str">
        <f>IF(F602&lt;&gt;"",_xlfn.IFNA(VLOOKUP(A602&amp;"Semana "&amp;VALUE(RIGHT(F602,2)+3),T_Cruzada!$A$2:$F$1453,4,FALSE),""),"")</f>
        <v/>
      </c>
    </row>
    <row r="603" spans="1:14" x14ac:dyDescent="0.25">
      <c r="A603" s="19">
        <v>21129</v>
      </c>
      <c r="B603" s="19" t="s">
        <v>65</v>
      </c>
      <c r="C603" s="19" t="s">
        <v>120</v>
      </c>
      <c r="D603" s="19" t="s">
        <v>116</v>
      </c>
      <c r="E603" s="20"/>
      <c r="F603" s="7" t="str">
        <f>IF(E603&lt;&gt;"",IF(AND(E603&gt;=VLOOKUP(E603,Semanas!$A$1:$C$33,1),E603&lt;=VLOOKUP(E603,Semanas!$A$1:$C$33,2)),VLOOKUP(E603,Semanas!$A$1:$C$33,3),""),"")</f>
        <v/>
      </c>
      <c r="G603" s="7" t="str">
        <f>IF(F603&lt;&gt;"",_xlfn.IFNA(VLOOKUP(A603&amp;"Semana "&amp;VALUE(RIGHT(F603,2)-3),T_Cruzada!$A$2:$F$1453,4,FALSE),""),"")</f>
        <v/>
      </c>
      <c r="H603" t="str">
        <f>IF(F603&lt;&gt;"",_xlfn.IFNA(VLOOKUP(A603&amp;"Semana "&amp;VALUE(RIGHT(F603,2)-2),T_Cruzada!$A$2:$F$1453,4,FALSE),""),"")</f>
        <v/>
      </c>
      <c r="I603" s="7" t="str">
        <f>IF(F603&lt;&gt;"",_xlfn.IFNA(VLOOKUP(A603&amp;"Semana "&amp;VALUE(RIGHT(F603,2)-1),T_Cruzada!$A$2:$F$1453,4,FALSE),""),"")</f>
        <v/>
      </c>
      <c r="J603" s="7" t="str">
        <f>IF(F603&lt;&gt;"",_xlfn.IFNA(VLOOKUP(A603&amp;F603,T_Cruzada!$A$2:$F$1453,4,FALSE),""),"")</f>
        <v/>
      </c>
      <c r="K603" s="7" t="str">
        <f>_xlfn.IFNA(VLOOKUP(A603&amp;F603,T_Cruzada!$A$2:$F$1453,5,FALSE),"")</f>
        <v/>
      </c>
      <c r="L603" s="7" t="str">
        <f>IF(F603&lt;&gt;"",_xlfn.IFNA(VLOOKUP(A603&amp;"Semana "&amp;VALUE(RIGHT(F603,2)+1),T_Cruzada!$A$2:$F$1453,4,FALSE),""),"")</f>
        <v/>
      </c>
      <c r="M603" t="str">
        <f>IF(F603&lt;&gt;"",_xlfn.IFNA(VLOOKUP(A603&amp;"Semana "&amp;VALUE(RIGHT(F603,2)+2),T_Cruzada!$A$2:$F$1453,4,FALSE),""),"")</f>
        <v/>
      </c>
      <c r="N603" t="str">
        <f>IF(F603&lt;&gt;"",_xlfn.IFNA(VLOOKUP(A603&amp;"Semana "&amp;VALUE(RIGHT(F603,2)+3),T_Cruzada!$A$2:$F$1453,4,FALSE),""),"")</f>
        <v/>
      </c>
    </row>
    <row r="604" spans="1:14" x14ac:dyDescent="0.25">
      <c r="A604">
        <v>21129</v>
      </c>
      <c r="B604" t="s">
        <v>65</v>
      </c>
      <c r="C604" t="s">
        <v>191</v>
      </c>
      <c r="D604" t="s">
        <v>114</v>
      </c>
      <c r="E604" s="1">
        <v>43913</v>
      </c>
      <c r="F604" s="7" t="str">
        <f>IF(E604&lt;&gt;"",IF(AND(E604&gt;=VLOOKUP(E604,Semanas!$A$1:$C$33,1),E604&lt;=VLOOKUP(E604,Semanas!$A$1:$C$33,2)),VLOOKUP(E604,Semanas!$A$1:$C$33,3),""),"")</f>
        <v>Semana 13</v>
      </c>
      <c r="G604" s="7">
        <f>IF(F604&lt;&gt;"",_xlfn.IFNA(VLOOKUP(A604&amp;"Semana "&amp;VALUE(RIGHT(F604,2)-3),T_Cruzada!$A$2:$F$1453,4,FALSE),""),"")</f>
        <v>0</v>
      </c>
      <c r="H604">
        <f>IF(F604&lt;&gt;"",_xlfn.IFNA(VLOOKUP(A604&amp;"Semana "&amp;VALUE(RIGHT(F604,2)-2),T_Cruzada!$A$2:$F$1453,4,FALSE),""),"")</f>
        <v>0</v>
      </c>
      <c r="I604" s="7">
        <f>IF(F604&lt;&gt;"",_xlfn.IFNA(VLOOKUP(A604&amp;"Semana "&amp;VALUE(RIGHT(F604,2)-1),T_Cruzada!$A$2:$F$1453,4,FALSE),""),"")</f>
        <v>0</v>
      </c>
      <c r="J604" s="7">
        <f>IF(F604&lt;&gt;"",_xlfn.IFNA(VLOOKUP(A604&amp;F604,T_Cruzada!$A$2:$F$1453,4,FALSE),""),"")</f>
        <v>0</v>
      </c>
      <c r="K604" s="7">
        <f>_xlfn.IFNA(VLOOKUP(A604&amp;F604,T_Cruzada!$A$2:$F$1453,5,FALSE),"")</f>
        <v>0</v>
      </c>
      <c r="L604" s="7">
        <f>IF(F604&lt;&gt;"",_xlfn.IFNA(VLOOKUP(A604&amp;"Semana "&amp;VALUE(RIGHT(F604,2)+1),T_Cruzada!$A$2:$F$1453,4,FALSE),""),"")</f>
        <v>0</v>
      </c>
      <c r="M604">
        <f>IF(F604&lt;&gt;"",_xlfn.IFNA(VLOOKUP(A604&amp;"Semana "&amp;VALUE(RIGHT(F604,2)+2),T_Cruzada!$A$2:$F$1453,4,FALSE),""),"")</f>
        <v>0</v>
      </c>
      <c r="N604">
        <f>IF(F604&lt;&gt;"",_xlfn.IFNA(VLOOKUP(A604&amp;"Semana "&amp;VALUE(RIGHT(F604,2)+3),T_Cruzada!$A$2:$F$1453,4,FALSE),""),"")</f>
        <v>0</v>
      </c>
    </row>
    <row r="605" spans="1:14" x14ac:dyDescent="0.25">
      <c r="A605" s="19">
        <v>21129</v>
      </c>
      <c r="B605" s="19" t="s">
        <v>65</v>
      </c>
      <c r="C605" s="19" t="s">
        <v>122</v>
      </c>
      <c r="D605" s="19" t="s">
        <v>116</v>
      </c>
      <c r="E605" s="20"/>
      <c r="F605" s="7" t="str">
        <f>IF(E605&lt;&gt;"",IF(AND(E605&gt;=VLOOKUP(E605,Semanas!$A$1:$C$33,1),E605&lt;=VLOOKUP(E605,Semanas!$A$1:$C$33,2)),VLOOKUP(E605,Semanas!$A$1:$C$33,3),""),"")</f>
        <v/>
      </c>
      <c r="G605" s="7" t="str">
        <f>IF(F605&lt;&gt;"",_xlfn.IFNA(VLOOKUP(A605&amp;"Semana "&amp;VALUE(RIGHT(F605,2)-3),T_Cruzada!$A$2:$F$1453,4,FALSE),""),"")</f>
        <v/>
      </c>
      <c r="H605" t="str">
        <f>IF(F605&lt;&gt;"",_xlfn.IFNA(VLOOKUP(A605&amp;"Semana "&amp;VALUE(RIGHT(F605,2)-2),T_Cruzada!$A$2:$F$1453,4,FALSE),""),"")</f>
        <v/>
      </c>
      <c r="I605" s="7" t="str">
        <f>IF(F605&lt;&gt;"",_xlfn.IFNA(VLOOKUP(A605&amp;"Semana "&amp;VALUE(RIGHT(F605,2)-1),T_Cruzada!$A$2:$F$1453,4,FALSE),""),"")</f>
        <v/>
      </c>
      <c r="J605" s="7" t="str">
        <f>IF(F605&lt;&gt;"",_xlfn.IFNA(VLOOKUP(A605&amp;F605,T_Cruzada!$A$2:$F$1453,4,FALSE),""),"")</f>
        <v/>
      </c>
      <c r="K605" s="7" t="str">
        <f>_xlfn.IFNA(VLOOKUP(A605&amp;F605,T_Cruzada!$A$2:$F$1453,5,FALSE),"")</f>
        <v/>
      </c>
      <c r="L605" s="7" t="str">
        <f>IF(F605&lt;&gt;"",_xlfn.IFNA(VLOOKUP(A605&amp;"Semana "&amp;VALUE(RIGHT(F605,2)+1),T_Cruzada!$A$2:$F$1453,4,FALSE),""),"")</f>
        <v/>
      </c>
      <c r="M605" t="str">
        <f>IF(F605&lt;&gt;"",_xlfn.IFNA(VLOOKUP(A605&amp;"Semana "&amp;VALUE(RIGHT(F605,2)+2),T_Cruzada!$A$2:$F$1453,4,FALSE),""),"")</f>
        <v/>
      </c>
      <c r="N605" t="str">
        <f>IF(F605&lt;&gt;"",_xlfn.IFNA(VLOOKUP(A605&amp;"Semana "&amp;VALUE(RIGHT(F605,2)+3),T_Cruzada!$A$2:$F$1453,4,FALSE),""),"")</f>
        <v/>
      </c>
    </row>
    <row r="606" spans="1:14" x14ac:dyDescent="0.25">
      <c r="A606">
        <v>21129</v>
      </c>
      <c r="B606" t="s">
        <v>65</v>
      </c>
      <c r="C606" t="s">
        <v>123</v>
      </c>
      <c r="D606" t="s">
        <v>116</v>
      </c>
      <c r="E606" s="1"/>
      <c r="F606" s="7" t="str">
        <f>IF(E606&lt;&gt;"",IF(AND(E606&gt;=VLOOKUP(E606,Semanas!$A$1:$C$33,1),E606&lt;=VLOOKUP(E606,Semanas!$A$1:$C$33,2)),VLOOKUP(E606,Semanas!$A$1:$C$33,3),""),"")</f>
        <v/>
      </c>
      <c r="G606" s="7" t="str">
        <f>IF(F606&lt;&gt;"",_xlfn.IFNA(VLOOKUP(A606&amp;"Semana "&amp;VALUE(RIGHT(F606,2)-3),T_Cruzada!$A$2:$F$1453,4,FALSE),""),"")</f>
        <v/>
      </c>
      <c r="H606" t="str">
        <f>IF(F606&lt;&gt;"",_xlfn.IFNA(VLOOKUP(A606&amp;"Semana "&amp;VALUE(RIGHT(F606,2)-2),T_Cruzada!$A$2:$F$1453,4,FALSE),""),"")</f>
        <v/>
      </c>
      <c r="I606" s="7" t="str">
        <f>IF(F606&lt;&gt;"",_xlfn.IFNA(VLOOKUP(A606&amp;"Semana "&amp;VALUE(RIGHT(F606,2)-1),T_Cruzada!$A$2:$F$1453,4,FALSE),""),"")</f>
        <v/>
      </c>
      <c r="J606" s="7" t="str">
        <f>IF(F606&lt;&gt;"",_xlfn.IFNA(VLOOKUP(A606&amp;F606,T_Cruzada!$A$2:$F$1453,4,FALSE),""),"")</f>
        <v/>
      </c>
      <c r="K606" s="7" t="str">
        <f>_xlfn.IFNA(VLOOKUP(A606&amp;F606,T_Cruzada!$A$2:$F$1453,5,FALSE),"")</f>
        <v/>
      </c>
      <c r="L606" s="7" t="str">
        <f>IF(F606&lt;&gt;"",_xlfn.IFNA(VLOOKUP(A606&amp;"Semana "&amp;VALUE(RIGHT(F606,2)+1),T_Cruzada!$A$2:$F$1453,4,FALSE),""),"")</f>
        <v/>
      </c>
      <c r="M606" t="str">
        <f>IF(F606&lt;&gt;"",_xlfn.IFNA(VLOOKUP(A606&amp;"Semana "&amp;VALUE(RIGHT(F606,2)+2),T_Cruzada!$A$2:$F$1453,4,FALSE),""),"")</f>
        <v/>
      </c>
      <c r="N606" t="str">
        <f>IF(F606&lt;&gt;"",_xlfn.IFNA(VLOOKUP(A606&amp;"Semana "&amp;VALUE(RIGHT(F606,2)+3),T_Cruzada!$A$2:$F$1453,4,FALSE),""),"")</f>
        <v/>
      </c>
    </row>
    <row r="607" spans="1:14" x14ac:dyDescent="0.25">
      <c r="A607">
        <v>21145</v>
      </c>
      <c r="B607" t="s">
        <v>82</v>
      </c>
      <c r="C607" t="s">
        <v>30</v>
      </c>
      <c r="D607" t="s">
        <v>114</v>
      </c>
      <c r="E607" s="1">
        <v>43913</v>
      </c>
      <c r="F607" s="7" t="str">
        <f>IF(E607&lt;&gt;"",IF(AND(E607&gt;=VLOOKUP(E607,Semanas!$A$1:$C$33,1),E607&lt;=VLOOKUP(E607,Semanas!$A$1:$C$33,2)),VLOOKUP(E607,Semanas!$A$1:$C$33,3),""),"")</f>
        <v>Semana 13</v>
      </c>
      <c r="G607" s="7">
        <f>IF(F607&lt;&gt;"",_xlfn.IFNA(VLOOKUP(A607&amp;"Semana "&amp;VALUE(RIGHT(F607,2)-3),T_Cruzada!$A$2:$F$1453,4,FALSE),""),"")</f>
        <v>0</v>
      </c>
      <c r="H607">
        <f>IF(F607&lt;&gt;"",_xlfn.IFNA(VLOOKUP(A607&amp;"Semana "&amp;VALUE(RIGHT(F607,2)-2),T_Cruzada!$A$2:$F$1453,4,FALSE),""),"")</f>
        <v>0</v>
      </c>
      <c r="I607" s="7">
        <f>IF(F607&lt;&gt;"",_xlfn.IFNA(VLOOKUP(A607&amp;"Semana "&amp;VALUE(RIGHT(F607,2)-1),T_Cruzada!$A$2:$F$1453,4,FALSE),""),"")</f>
        <v>0</v>
      </c>
      <c r="J607" s="7">
        <f>IF(F607&lt;&gt;"",_xlfn.IFNA(VLOOKUP(A607&amp;F607,T_Cruzada!$A$2:$F$1453,4,FALSE),""),"")</f>
        <v>0</v>
      </c>
      <c r="K607" s="7">
        <f>_xlfn.IFNA(VLOOKUP(A607&amp;F607,T_Cruzada!$A$2:$F$1453,5,FALSE),"")</f>
        <v>0</v>
      </c>
      <c r="L607" s="7">
        <f>IF(F607&lt;&gt;"",_xlfn.IFNA(VLOOKUP(A607&amp;"Semana "&amp;VALUE(RIGHT(F607,2)+1),T_Cruzada!$A$2:$F$1453,4,FALSE),""),"")</f>
        <v>0</v>
      </c>
      <c r="M607">
        <f>IF(F607&lt;&gt;"",_xlfn.IFNA(VLOOKUP(A607&amp;"Semana "&amp;VALUE(RIGHT(F607,2)+2),T_Cruzada!$A$2:$F$1453,4,FALSE),""),"")</f>
        <v>0</v>
      </c>
      <c r="N607">
        <f>IF(F607&lt;&gt;"",_xlfn.IFNA(VLOOKUP(A607&amp;"Semana "&amp;VALUE(RIGHT(F607,2)+3),T_Cruzada!$A$2:$F$1453,4,FALSE),""),"")</f>
        <v>0</v>
      </c>
    </row>
    <row r="608" spans="1:14" x14ac:dyDescent="0.25">
      <c r="A608" s="19">
        <v>21145</v>
      </c>
      <c r="B608" s="19" t="s">
        <v>82</v>
      </c>
      <c r="C608" s="19" t="s">
        <v>31</v>
      </c>
      <c r="D608" s="19" t="s">
        <v>114</v>
      </c>
      <c r="E608" s="20">
        <v>43913</v>
      </c>
      <c r="F608" s="7" t="str">
        <f>IF(E608&lt;&gt;"",IF(AND(E608&gt;=VLOOKUP(E608,Semanas!$A$1:$C$33,1),E608&lt;=VLOOKUP(E608,Semanas!$A$1:$C$33,2)),VLOOKUP(E608,Semanas!$A$1:$C$33,3),""),"")</f>
        <v>Semana 13</v>
      </c>
      <c r="G608" s="7">
        <f>IF(F608&lt;&gt;"",_xlfn.IFNA(VLOOKUP(A608&amp;"Semana "&amp;VALUE(RIGHT(F608,2)-3),T_Cruzada!$A$2:$F$1453,4,FALSE),""),"")</f>
        <v>0</v>
      </c>
      <c r="H608">
        <f>IF(F608&lt;&gt;"",_xlfn.IFNA(VLOOKUP(A608&amp;"Semana "&amp;VALUE(RIGHT(F608,2)-2),T_Cruzada!$A$2:$F$1453,4,FALSE),""),"")</f>
        <v>0</v>
      </c>
      <c r="I608" s="7">
        <f>IF(F608&lt;&gt;"",_xlfn.IFNA(VLOOKUP(A608&amp;"Semana "&amp;VALUE(RIGHT(F608,2)-1),T_Cruzada!$A$2:$F$1453,4,FALSE),""),"")</f>
        <v>0</v>
      </c>
      <c r="J608" s="7">
        <f>IF(F608&lt;&gt;"",_xlfn.IFNA(VLOOKUP(A608&amp;F608,T_Cruzada!$A$2:$F$1453,4,FALSE),""),"")</f>
        <v>0</v>
      </c>
      <c r="K608" s="7">
        <f>_xlfn.IFNA(VLOOKUP(A608&amp;F608,T_Cruzada!$A$2:$F$1453,5,FALSE),"")</f>
        <v>0</v>
      </c>
      <c r="L608" s="7">
        <f>IF(F608&lt;&gt;"",_xlfn.IFNA(VLOOKUP(A608&amp;"Semana "&amp;VALUE(RIGHT(F608,2)+1),T_Cruzada!$A$2:$F$1453,4,FALSE),""),"")</f>
        <v>0</v>
      </c>
      <c r="M608">
        <f>IF(F608&lt;&gt;"",_xlfn.IFNA(VLOOKUP(A608&amp;"Semana "&amp;VALUE(RIGHT(F608,2)+2),T_Cruzada!$A$2:$F$1453,4,FALSE),""),"")</f>
        <v>0</v>
      </c>
      <c r="N608">
        <f>IF(F608&lt;&gt;"",_xlfn.IFNA(VLOOKUP(A608&amp;"Semana "&amp;VALUE(RIGHT(F608,2)+3),T_Cruzada!$A$2:$F$1453,4,FALSE),""),"")</f>
        <v>0</v>
      </c>
    </row>
    <row r="609" spans="1:14" x14ac:dyDescent="0.25">
      <c r="A609">
        <v>21145</v>
      </c>
      <c r="B609" t="s">
        <v>82</v>
      </c>
      <c r="C609" t="s">
        <v>115</v>
      </c>
      <c r="D609" t="s">
        <v>114</v>
      </c>
      <c r="E609" s="1">
        <v>43913</v>
      </c>
      <c r="F609" s="7" t="str">
        <f>IF(E609&lt;&gt;"",IF(AND(E609&gt;=VLOOKUP(E609,Semanas!$A$1:$C$33,1),E609&lt;=VLOOKUP(E609,Semanas!$A$1:$C$33,2)),VLOOKUP(E609,Semanas!$A$1:$C$33,3),""),"")</f>
        <v>Semana 13</v>
      </c>
      <c r="G609" s="7">
        <f>IF(F609&lt;&gt;"",_xlfn.IFNA(VLOOKUP(A609&amp;"Semana "&amp;VALUE(RIGHT(F609,2)-3),T_Cruzada!$A$2:$F$1453,4,FALSE),""),"")</f>
        <v>0</v>
      </c>
      <c r="H609">
        <f>IF(F609&lt;&gt;"",_xlfn.IFNA(VLOOKUP(A609&amp;"Semana "&amp;VALUE(RIGHT(F609,2)-2),T_Cruzada!$A$2:$F$1453,4,FALSE),""),"")</f>
        <v>0</v>
      </c>
      <c r="I609" s="7">
        <f>IF(F609&lt;&gt;"",_xlfn.IFNA(VLOOKUP(A609&amp;"Semana "&amp;VALUE(RIGHT(F609,2)-1),T_Cruzada!$A$2:$F$1453,4,FALSE),""),"")</f>
        <v>0</v>
      </c>
      <c r="J609" s="7">
        <f>IF(F609&lt;&gt;"",_xlfn.IFNA(VLOOKUP(A609&amp;F609,T_Cruzada!$A$2:$F$1453,4,FALSE),""),"")</f>
        <v>0</v>
      </c>
      <c r="K609" s="7">
        <f>_xlfn.IFNA(VLOOKUP(A609&amp;F609,T_Cruzada!$A$2:$F$1453,5,FALSE),"")</f>
        <v>0</v>
      </c>
      <c r="L609" s="7">
        <f>IF(F609&lt;&gt;"",_xlfn.IFNA(VLOOKUP(A609&amp;"Semana "&amp;VALUE(RIGHT(F609,2)+1),T_Cruzada!$A$2:$F$1453,4,FALSE),""),"")</f>
        <v>0</v>
      </c>
      <c r="M609">
        <f>IF(F609&lt;&gt;"",_xlfn.IFNA(VLOOKUP(A609&amp;"Semana "&amp;VALUE(RIGHT(F609,2)+2),T_Cruzada!$A$2:$F$1453,4,FALSE),""),"")</f>
        <v>0</v>
      </c>
      <c r="N609">
        <f>IF(F609&lt;&gt;"",_xlfn.IFNA(VLOOKUP(A609&amp;"Semana "&amp;VALUE(RIGHT(F609,2)+3),T_Cruzada!$A$2:$F$1453,4,FALSE),""),"")</f>
        <v>0</v>
      </c>
    </row>
    <row r="610" spans="1:14" x14ac:dyDescent="0.25">
      <c r="A610" s="19">
        <v>21145</v>
      </c>
      <c r="B610" s="19" t="s">
        <v>82</v>
      </c>
      <c r="C610" s="19" t="s">
        <v>33</v>
      </c>
      <c r="D610" s="19" t="s">
        <v>114</v>
      </c>
      <c r="E610" s="20">
        <v>43910</v>
      </c>
      <c r="F610" s="7" t="str">
        <f>IF(E610&lt;&gt;"",IF(AND(E610&gt;=VLOOKUP(E610,Semanas!$A$1:$C$33,1),E610&lt;=VLOOKUP(E610,Semanas!$A$1:$C$33,2)),VLOOKUP(E610,Semanas!$A$1:$C$33,3),""),"")</f>
        <v>Semana 12</v>
      </c>
      <c r="G610" s="7">
        <f>IF(F610&lt;&gt;"",_xlfn.IFNA(VLOOKUP(A610&amp;"Semana "&amp;VALUE(RIGHT(F610,2)-3),T_Cruzada!$A$2:$F$1453,4,FALSE),""),"")</f>
        <v>0</v>
      </c>
      <c r="H610">
        <f>IF(F610&lt;&gt;"",_xlfn.IFNA(VLOOKUP(A610&amp;"Semana "&amp;VALUE(RIGHT(F610,2)-2),T_Cruzada!$A$2:$F$1453,4,FALSE),""),"")</f>
        <v>0</v>
      </c>
      <c r="I610" s="7">
        <f>IF(F610&lt;&gt;"",_xlfn.IFNA(VLOOKUP(A610&amp;"Semana "&amp;VALUE(RIGHT(F610,2)-1),T_Cruzada!$A$2:$F$1453,4,FALSE),""),"")</f>
        <v>0</v>
      </c>
      <c r="J610" s="7">
        <f>IF(F610&lt;&gt;"",_xlfn.IFNA(VLOOKUP(A610&amp;F610,T_Cruzada!$A$2:$F$1453,4,FALSE),""),"")</f>
        <v>0</v>
      </c>
      <c r="K610" s="7">
        <f>_xlfn.IFNA(VLOOKUP(A610&amp;F610,T_Cruzada!$A$2:$F$1453,5,FALSE),"")</f>
        <v>0</v>
      </c>
      <c r="L610" s="7">
        <f>IF(F610&lt;&gt;"",_xlfn.IFNA(VLOOKUP(A610&amp;"Semana "&amp;VALUE(RIGHT(F610,2)+1),T_Cruzada!$A$2:$F$1453,4,FALSE),""),"")</f>
        <v>0</v>
      </c>
      <c r="M610">
        <f>IF(F610&lt;&gt;"",_xlfn.IFNA(VLOOKUP(A610&amp;"Semana "&amp;VALUE(RIGHT(F610,2)+2),T_Cruzada!$A$2:$F$1453,4,FALSE),""),"")</f>
        <v>0</v>
      </c>
      <c r="N610">
        <f>IF(F610&lt;&gt;"",_xlfn.IFNA(VLOOKUP(A610&amp;"Semana "&amp;VALUE(RIGHT(F610,2)+3),T_Cruzada!$A$2:$F$1453,4,FALSE),""),"")</f>
        <v>0</v>
      </c>
    </row>
    <row r="611" spans="1:14" x14ac:dyDescent="0.25">
      <c r="A611">
        <v>21145</v>
      </c>
      <c r="B611" t="s">
        <v>82</v>
      </c>
      <c r="C611" t="s">
        <v>34</v>
      </c>
      <c r="D611" t="s">
        <v>114</v>
      </c>
      <c r="E611" s="1">
        <v>43934</v>
      </c>
      <c r="F611" s="7" t="str">
        <f>IF(E611&lt;&gt;"",IF(AND(E611&gt;=VLOOKUP(E611,Semanas!$A$1:$C$33,1),E611&lt;=VLOOKUP(E611,Semanas!$A$1:$C$33,2)),VLOOKUP(E611,Semanas!$A$1:$C$33,3),""),"")</f>
        <v>Semana 16</v>
      </c>
      <c r="G611" s="7">
        <f>IF(F611&lt;&gt;"",_xlfn.IFNA(VLOOKUP(A611&amp;"Semana "&amp;VALUE(RIGHT(F611,2)-3),T_Cruzada!$A$2:$F$1453,4,FALSE),""),"")</f>
        <v>0</v>
      </c>
      <c r="H611">
        <f>IF(F611&lt;&gt;"",_xlfn.IFNA(VLOOKUP(A611&amp;"Semana "&amp;VALUE(RIGHT(F611,2)-2),T_Cruzada!$A$2:$F$1453,4,FALSE),""),"")</f>
        <v>0</v>
      </c>
      <c r="I611" s="7">
        <f>IF(F611&lt;&gt;"",_xlfn.IFNA(VLOOKUP(A611&amp;"Semana "&amp;VALUE(RIGHT(F611,2)-1),T_Cruzada!$A$2:$F$1453,4,FALSE),""),"")</f>
        <v>0</v>
      </c>
      <c r="J611" s="7">
        <f>IF(F611&lt;&gt;"",_xlfn.IFNA(VLOOKUP(A611&amp;F611,T_Cruzada!$A$2:$F$1453,4,FALSE),""),"")</f>
        <v>0</v>
      </c>
      <c r="K611" s="7">
        <f>_xlfn.IFNA(VLOOKUP(A611&amp;F611,T_Cruzada!$A$2:$F$1453,5,FALSE),"")</f>
        <v>0</v>
      </c>
      <c r="L611" s="7">
        <f>IF(F611&lt;&gt;"",_xlfn.IFNA(VLOOKUP(A611&amp;"Semana "&amp;VALUE(RIGHT(F611,2)+1),T_Cruzada!$A$2:$F$1453,4,FALSE),""),"")</f>
        <v>0</v>
      </c>
      <c r="M611">
        <f>IF(F611&lt;&gt;"",_xlfn.IFNA(VLOOKUP(A611&amp;"Semana "&amp;VALUE(RIGHT(F611,2)+2),T_Cruzada!$A$2:$F$1453,4,FALSE),""),"")</f>
        <v>0</v>
      </c>
      <c r="N611">
        <f>IF(F611&lt;&gt;"",_xlfn.IFNA(VLOOKUP(A611&amp;"Semana "&amp;VALUE(RIGHT(F611,2)+3),T_Cruzada!$A$2:$F$1453,4,FALSE),""),"")</f>
        <v>0</v>
      </c>
    </row>
    <row r="612" spans="1:14" x14ac:dyDescent="0.25">
      <c r="A612" s="19">
        <v>21145</v>
      </c>
      <c r="B612" s="19" t="s">
        <v>82</v>
      </c>
      <c r="C612" s="19" t="s">
        <v>118</v>
      </c>
      <c r="D612" s="19" t="s">
        <v>116</v>
      </c>
      <c r="E612" s="20"/>
      <c r="F612" s="7" t="str">
        <f>IF(E612&lt;&gt;"",IF(AND(E612&gt;=VLOOKUP(E612,Semanas!$A$1:$C$33,1),E612&lt;=VLOOKUP(E612,Semanas!$A$1:$C$33,2)),VLOOKUP(E612,Semanas!$A$1:$C$33,3),""),"")</f>
        <v/>
      </c>
      <c r="G612" s="7" t="str">
        <f>IF(F612&lt;&gt;"",_xlfn.IFNA(VLOOKUP(A612&amp;"Semana "&amp;VALUE(RIGHT(F612,2)-3),T_Cruzada!$A$2:$F$1453,4,FALSE),""),"")</f>
        <v/>
      </c>
      <c r="H612" t="str">
        <f>IF(F612&lt;&gt;"",_xlfn.IFNA(VLOOKUP(A612&amp;"Semana "&amp;VALUE(RIGHT(F612,2)-2),T_Cruzada!$A$2:$F$1453,4,FALSE),""),"")</f>
        <v/>
      </c>
      <c r="I612" s="7" t="str">
        <f>IF(F612&lt;&gt;"",_xlfn.IFNA(VLOOKUP(A612&amp;"Semana "&amp;VALUE(RIGHT(F612,2)-1),T_Cruzada!$A$2:$F$1453,4,FALSE),""),"")</f>
        <v/>
      </c>
      <c r="J612" s="7" t="str">
        <f>IF(F612&lt;&gt;"",_xlfn.IFNA(VLOOKUP(A612&amp;F612,T_Cruzada!$A$2:$F$1453,4,FALSE),""),"")</f>
        <v/>
      </c>
      <c r="K612" s="7" t="str">
        <f>_xlfn.IFNA(VLOOKUP(A612&amp;F612,T_Cruzada!$A$2:$F$1453,5,FALSE),"")</f>
        <v/>
      </c>
      <c r="L612" s="7" t="str">
        <f>IF(F612&lt;&gt;"",_xlfn.IFNA(VLOOKUP(A612&amp;"Semana "&amp;VALUE(RIGHT(F612,2)+1),T_Cruzada!$A$2:$F$1453,4,FALSE),""),"")</f>
        <v/>
      </c>
      <c r="M612" t="str">
        <f>IF(F612&lt;&gt;"",_xlfn.IFNA(VLOOKUP(A612&amp;"Semana "&amp;VALUE(RIGHT(F612,2)+2),T_Cruzada!$A$2:$F$1453,4,FALSE),""),"")</f>
        <v/>
      </c>
      <c r="N612" t="str">
        <f>IF(F612&lt;&gt;"",_xlfn.IFNA(VLOOKUP(A612&amp;"Semana "&amp;VALUE(RIGHT(F612,2)+3),T_Cruzada!$A$2:$F$1453,4,FALSE),""),"")</f>
        <v/>
      </c>
    </row>
    <row r="613" spans="1:14" x14ac:dyDescent="0.25">
      <c r="A613">
        <v>21145</v>
      </c>
      <c r="B613" t="s">
        <v>82</v>
      </c>
      <c r="C613" t="s">
        <v>119</v>
      </c>
      <c r="D613" t="s">
        <v>116</v>
      </c>
      <c r="E613" s="1"/>
      <c r="F613" s="7" t="str">
        <f>IF(E613&lt;&gt;"",IF(AND(E613&gt;=VLOOKUP(E613,Semanas!$A$1:$C$33,1),E613&lt;=VLOOKUP(E613,Semanas!$A$1:$C$33,2)),VLOOKUP(E613,Semanas!$A$1:$C$33,3),""),"")</f>
        <v/>
      </c>
      <c r="G613" s="7" t="str">
        <f>IF(F613&lt;&gt;"",_xlfn.IFNA(VLOOKUP(A613&amp;"Semana "&amp;VALUE(RIGHT(F613,2)-3),T_Cruzada!$A$2:$F$1453,4,FALSE),""),"")</f>
        <v/>
      </c>
      <c r="H613" t="str">
        <f>IF(F613&lt;&gt;"",_xlfn.IFNA(VLOOKUP(A613&amp;"Semana "&amp;VALUE(RIGHT(F613,2)-2),T_Cruzada!$A$2:$F$1453,4,FALSE),""),"")</f>
        <v/>
      </c>
      <c r="I613" s="7" t="str">
        <f>IF(F613&lt;&gt;"",_xlfn.IFNA(VLOOKUP(A613&amp;"Semana "&amp;VALUE(RIGHT(F613,2)-1),T_Cruzada!$A$2:$F$1453,4,FALSE),""),"")</f>
        <v/>
      </c>
      <c r="J613" s="7" t="str">
        <f>IF(F613&lt;&gt;"",_xlfn.IFNA(VLOOKUP(A613&amp;F613,T_Cruzada!$A$2:$F$1453,4,FALSE),""),"")</f>
        <v/>
      </c>
      <c r="K613" s="7" t="str">
        <f>_xlfn.IFNA(VLOOKUP(A613&amp;F613,T_Cruzada!$A$2:$F$1453,5,FALSE),"")</f>
        <v/>
      </c>
      <c r="L613" s="7" t="str">
        <f>IF(F613&lt;&gt;"",_xlfn.IFNA(VLOOKUP(A613&amp;"Semana "&amp;VALUE(RIGHT(F613,2)+1),T_Cruzada!$A$2:$F$1453,4,FALSE),""),"")</f>
        <v/>
      </c>
      <c r="M613" t="str">
        <f>IF(F613&lt;&gt;"",_xlfn.IFNA(VLOOKUP(A613&amp;"Semana "&amp;VALUE(RIGHT(F613,2)+2),T_Cruzada!$A$2:$F$1453,4,FALSE),""),"")</f>
        <v/>
      </c>
      <c r="N613" t="str">
        <f>IF(F613&lt;&gt;"",_xlfn.IFNA(VLOOKUP(A613&amp;"Semana "&amp;VALUE(RIGHT(F613,2)+3),T_Cruzada!$A$2:$F$1453,4,FALSE),""),"")</f>
        <v/>
      </c>
    </row>
    <row r="614" spans="1:14" x14ac:dyDescent="0.25">
      <c r="A614" s="19">
        <v>21145</v>
      </c>
      <c r="B614" s="19" t="s">
        <v>82</v>
      </c>
      <c r="C614" s="19" t="s">
        <v>120</v>
      </c>
      <c r="D614" s="19" t="s">
        <v>116</v>
      </c>
      <c r="E614" s="20"/>
      <c r="F614" s="7" t="str">
        <f>IF(E614&lt;&gt;"",IF(AND(E614&gt;=VLOOKUP(E614,Semanas!$A$1:$C$33,1),E614&lt;=VLOOKUP(E614,Semanas!$A$1:$C$33,2)),VLOOKUP(E614,Semanas!$A$1:$C$33,3),""),"")</f>
        <v/>
      </c>
      <c r="G614" s="7" t="str">
        <f>IF(F614&lt;&gt;"",_xlfn.IFNA(VLOOKUP(A614&amp;"Semana "&amp;VALUE(RIGHT(F614,2)-3),T_Cruzada!$A$2:$F$1453,4,FALSE),""),"")</f>
        <v/>
      </c>
      <c r="H614" t="str">
        <f>IF(F614&lt;&gt;"",_xlfn.IFNA(VLOOKUP(A614&amp;"Semana "&amp;VALUE(RIGHT(F614,2)-2),T_Cruzada!$A$2:$F$1453,4,FALSE),""),"")</f>
        <v/>
      </c>
      <c r="I614" s="7" t="str">
        <f>IF(F614&lt;&gt;"",_xlfn.IFNA(VLOOKUP(A614&amp;"Semana "&amp;VALUE(RIGHT(F614,2)-1),T_Cruzada!$A$2:$F$1453,4,FALSE),""),"")</f>
        <v/>
      </c>
      <c r="J614" s="7" t="str">
        <f>IF(F614&lt;&gt;"",_xlfn.IFNA(VLOOKUP(A614&amp;F614,T_Cruzada!$A$2:$F$1453,4,FALSE),""),"")</f>
        <v/>
      </c>
      <c r="K614" s="7" t="str">
        <f>_xlfn.IFNA(VLOOKUP(A614&amp;F614,T_Cruzada!$A$2:$F$1453,5,FALSE),"")</f>
        <v/>
      </c>
      <c r="L614" s="7" t="str">
        <f>IF(F614&lt;&gt;"",_xlfn.IFNA(VLOOKUP(A614&amp;"Semana "&amp;VALUE(RIGHT(F614,2)+1),T_Cruzada!$A$2:$F$1453,4,FALSE),""),"")</f>
        <v/>
      </c>
      <c r="M614" t="str">
        <f>IF(F614&lt;&gt;"",_xlfn.IFNA(VLOOKUP(A614&amp;"Semana "&amp;VALUE(RIGHT(F614,2)+2),T_Cruzada!$A$2:$F$1453,4,FALSE),""),"")</f>
        <v/>
      </c>
      <c r="N614" t="str">
        <f>IF(F614&lt;&gt;"",_xlfn.IFNA(VLOOKUP(A614&amp;"Semana "&amp;VALUE(RIGHT(F614,2)+3),T_Cruzada!$A$2:$F$1453,4,FALSE),""),"")</f>
        <v/>
      </c>
    </row>
    <row r="615" spans="1:14" x14ac:dyDescent="0.25">
      <c r="A615">
        <v>21145</v>
      </c>
      <c r="B615" t="s">
        <v>82</v>
      </c>
      <c r="C615" t="s">
        <v>191</v>
      </c>
      <c r="D615" t="s">
        <v>114</v>
      </c>
      <c r="E615" s="1">
        <v>43913</v>
      </c>
      <c r="F615" s="7" t="str">
        <f>IF(E615&lt;&gt;"",IF(AND(E615&gt;=VLOOKUP(E615,Semanas!$A$1:$C$33,1),E615&lt;=VLOOKUP(E615,Semanas!$A$1:$C$33,2)),VLOOKUP(E615,Semanas!$A$1:$C$33,3),""),"")</f>
        <v>Semana 13</v>
      </c>
      <c r="G615" s="7">
        <f>IF(F615&lt;&gt;"",_xlfn.IFNA(VLOOKUP(A615&amp;"Semana "&amp;VALUE(RIGHT(F615,2)-3),T_Cruzada!$A$2:$F$1453,4,FALSE),""),"")</f>
        <v>0</v>
      </c>
      <c r="H615">
        <f>IF(F615&lt;&gt;"",_xlfn.IFNA(VLOOKUP(A615&amp;"Semana "&amp;VALUE(RIGHT(F615,2)-2),T_Cruzada!$A$2:$F$1453,4,FALSE),""),"")</f>
        <v>0</v>
      </c>
      <c r="I615" s="7">
        <f>IF(F615&lt;&gt;"",_xlfn.IFNA(VLOOKUP(A615&amp;"Semana "&amp;VALUE(RIGHT(F615,2)-1),T_Cruzada!$A$2:$F$1453,4,FALSE),""),"")</f>
        <v>0</v>
      </c>
      <c r="J615" s="7">
        <f>IF(F615&lt;&gt;"",_xlfn.IFNA(VLOOKUP(A615&amp;F615,T_Cruzada!$A$2:$F$1453,4,FALSE),""),"")</f>
        <v>0</v>
      </c>
      <c r="K615" s="7">
        <f>_xlfn.IFNA(VLOOKUP(A615&amp;F615,T_Cruzada!$A$2:$F$1453,5,FALSE),"")</f>
        <v>0</v>
      </c>
      <c r="L615" s="7">
        <f>IF(F615&lt;&gt;"",_xlfn.IFNA(VLOOKUP(A615&amp;"Semana "&amp;VALUE(RIGHT(F615,2)+1),T_Cruzada!$A$2:$F$1453,4,FALSE),""),"")</f>
        <v>0</v>
      </c>
      <c r="M615">
        <f>IF(F615&lt;&gt;"",_xlfn.IFNA(VLOOKUP(A615&amp;"Semana "&amp;VALUE(RIGHT(F615,2)+2),T_Cruzada!$A$2:$F$1453,4,FALSE),""),"")</f>
        <v>0</v>
      </c>
      <c r="N615">
        <f>IF(F615&lt;&gt;"",_xlfn.IFNA(VLOOKUP(A615&amp;"Semana "&amp;VALUE(RIGHT(F615,2)+3),T_Cruzada!$A$2:$F$1453,4,FALSE),""),"")</f>
        <v>0</v>
      </c>
    </row>
    <row r="616" spans="1:14" x14ac:dyDescent="0.25">
      <c r="A616" s="19">
        <v>21145</v>
      </c>
      <c r="B616" s="19" t="s">
        <v>82</v>
      </c>
      <c r="C616" s="19" t="s">
        <v>122</v>
      </c>
      <c r="D616" s="19" t="s">
        <v>116</v>
      </c>
      <c r="E616" s="20"/>
      <c r="F616" s="7" t="str">
        <f>IF(E616&lt;&gt;"",IF(AND(E616&gt;=VLOOKUP(E616,Semanas!$A$1:$C$33,1),E616&lt;=VLOOKUP(E616,Semanas!$A$1:$C$33,2)),VLOOKUP(E616,Semanas!$A$1:$C$33,3),""),"")</f>
        <v/>
      </c>
      <c r="G616" s="7" t="str">
        <f>IF(F616&lt;&gt;"",_xlfn.IFNA(VLOOKUP(A616&amp;"Semana "&amp;VALUE(RIGHT(F616,2)-3),T_Cruzada!$A$2:$F$1453,4,FALSE),""),"")</f>
        <v/>
      </c>
      <c r="H616" t="str">
        <f>IF(F616&lt;&gt;"",_xlfn.IFNA(VLOOKUP(A616&amp;"Semana "&amp;VALUE(RIGHT(F616,2)-2),T_Cruzada!$A$2:$F$1453,4,FALSE),""),"")</f>
        <v/>
      </c>
      <c r="I616" s="7" t="str">
        <f>IF(F616&lt;&gt;"",_xlfn.IFNA(VLOOKUP(A616&amp;"Semana "&amp;VALUE(RIGHT(F616,2)-1),T_Cruzada!$A$2:$F$1453,4,FALSE),""),"")</f>
        <v/>
      </c>
      <c r="J616" s="7" t="str">
        <f>IF(F616&lt;&gt;"",_xlfn.IFNA(VLOOKUP(A616&amp;F616,T_Cruzada!$A$2:$F$1453,4,FALSE),""),"")</f>
        <v/>
      </c>
      <c r="K616" s="7" t="str">
        <f>_xlfn.IFNA(VLOOKUP(A616&amp;F616,T_Cruzada!$A$2:$F$1453,5,FALSE),"")</f>
        <v/>
      </c>
      <c r="L616" s="7" t="str">
        <f>IF(F616&lt;&gt;"",_xlfn.IFNA(VLOOKUP(A616&amp;"Semana "&amp;VALUE(RIGHT(F616,2)+1),T_Cruzada!$A$2:$F$1453,4,FALSE),""),"")</f>
        <v/>
      </c>
      <c r="M616" t="str">
        <f>IF(F616&lt;&gt;"",_xlfn.IFNA(VLOOKUP(A616&amp;"Semana "&amp;VALUE(RIGHT(F616,2)+2),T_Cruzada!$A$2:$F$1453,4,FALSE),""),"")</f>
        <v/>
      </c>
      <c r="N616" t="str">
        <f>IF(F616&lt;&gt;"",_xlfn.IFNA(VLOOKUP(A616&amp;"Semana "&amp;VALUE(RIGHT(F616,2)+3),T_Cruzada!$A$2:$F$1453,4,FALSE),""),"")</f>
        <v/>
      </c>
    </row>
    <row r="617" spans="1:14" x14ac:dyDescent="0.25">
      <c r="A617">
        <v>21145</v>
      </c>
      <c r="B617" t="s">
        <v>82</v>
      </c>
      <c r="C617" t="s">
        <v>123</v>
      </c>
      <c r="D617" t="s">
        <v>116</v>
      </c>
      <c r="E617" s="1"/>
      <c r="F617" s="7" t="str">
        <f>IF(E617&lt;&gt;"",IF(AND(E617&gt;=VLOOKUP(E617,Semanas!$A$1:$C$33,1),E617&lt;=VLOOKUP(E617,Semanas!$A$1:$C$33,2)),VLOOKUP(E617,Semanas!$A$1:$C$33,3),""),"")</f>
        <v/>
      </c>
      <c r="G617" s="7" t="str">
        <f>IF(F617&lt;&gt;"",_xlfn.IFNA(VLOOKUP(A617&amp;"Semana "&amp;VALUE(RIGHT(F617,2)-3),T_Cruzada!$A$2:$F$1453,4,FALSE),""),"")</f>
        <v/>
      </c>
      <c r="H617" t="str">
        <f>IF(F617&lt;&gt;"",_xlfn.IFNA(VLOOKUP(A617&amp;"Semana "&amp;VALUE(RIGHT(F617,2)-2),T_Cruzada!$A$2:$F$1453,4,FALSE),""),"")</f>
        <v/>
      </c>
      <c r="I617" s="7" t="str">
        <f>IF(F617&lt;&gt;"",_xlfn.IFNA(VLOOKUP(A617&amp;"Semana "&amp;VALUE(RIGHT(F617,2)-1),T_Cruzada!$A$2:$F$1453,4,FALSE),""),"")</f>
        <v/>
      </c>
      <c r="J617" s="7" t="str">
        <f>IF(F617&lt;&gt;"",_xlfn.IFNA(VLOOKUP(A617&amp;F617,T_Cruzada!$A$2:$F$1453,4,FALSE),""),"")</f>
        <v/>
      </c>
      <c r="K617" s="7" t="str">
        <f>_xlfn.IFNA(VLOOKUP(A617&amp;F617,T_Cruzada!$A$2:$F$1453,5,FALSE),"")</f>
        <v/>
      </c>
      <c r="L617" s="7" t="str">
        <f>IF(F617&lt;&gt;"",_xlfn.IFNA(VLOOKUP(A617&amp;"Semana "&amp;VALUE(RIGHT(F617,2)+1),T_Cruzada!$A$2:$F$1453,4,FALSE),""),"")</f>
        <v/>
      </c>
      <c r="M617" t="str">
        <f>IF(F617&lt;&gt;"",_xlfn.IFNA(VLOOKUP(A617&amp;"Semana "&amp;VALUE(RIGHT(F617,2)+2),T_Cruzada!$A$2:$F$1453,4,FALSE),""),"")</f>
        <v/>
      </c>
      <c r="N617" t="str">
        <f>IF(F617&lt;&gt;"",_xlfn.IFNA(VLOOKUP(A617&amp;"Semana "&amp;VALUE(RIGHT(F617,2)+3),T_Cruzada!$A$2:$F$1453,4,FALSE),""),"")</f>
        <v/>
      </c>
    </row>
    <row r="618" spans="1:14" x14ac:dyDescent="0.25">
      <c r="A618">
        <v>21149</v>
      </c>
      <c r="B618" t="s">
        <v>94</v>
      </c>
      <c r="C618" t="s">
        <v>30</v>
      </c>
      <c r="D618" t="s">
        <v>114</v>
      </c>
      <c r="E618" s="1">
        <v>43913</v>
      </c>
      <c r="F618" s="7" t="str">
        <f>IF(E618&lt;&gt;"",IF(AND(E618&gt;=VLOOKUP(E618,Semanas!$A$1:$C$33,1),E618&lt;=VLOOKUP(E618,Semanas!$A$1:$C$33,2)),VLOOKUP(E618,Semanas!$A$1:$C$33,3),""),"")</f>
        <v>Semana 13</v>
      </c>
      <c r="G618" s="7">
        <f>IF(F618&lt;&gt;"",_xlfn.IFNA(VLOOKUP(A618&amp;"Semana "&amp;VALUE(RIGHT(F618,2)-3),T_Cruzada!$A$2:$F$1453,4,FALSE),""),"")</f>
        <v>0</v>
      </c>
      <c r="H618">
        <f>IF(F618&lt;&gt;"",_xlfn.IFNA(VLOOKUP(A618&amp;"Semana "&amp;VALUE(RIGHT(F618,2)-2),T_Cruzada!$A$2:$F$1453,4,FALSE),""),"")</f>
        <v>0</v>
      </c>
      <c r="I618" s="7">
        <f>IF(F618&lt;&gt;"",_xlfn.IFNA(VLOOKUP(A618&amp;"Semana "&amp;VALUE(RIGHT(F618,2)-1),T_Cruzada!$A$2:$F$1453,4,FALSE),""),"")</f>
        <v>0</v>
      </c>
      <c r="J618" s="7">
        <f>IF(F618&lt;&gt;"",_xlfn.IFNA(VLOOKUP(A618&amp;F618,T_Cruzada!$A$2:$F$1453,4,FALSE),""),"")</f>
        <v>1</v>
      </c>
      <c r="K618" s="7">
        <f>_xlfn.IFNA(VLOOKUP(A618&amp;F618,T_Cruzada!$A$2:$F$1453,5,FALSE),"")</f>
        <v>1</v>
      </c>
      <c r="L618" s="7">
        <f>IF(F618&lt;&gt;"",_xlfn.IFNA(VLOOKUP(A618&amp;"Semana "&amp;VALUE(RIGHT(F618,2)+1),T_Cruzada!$A$2:$F$1453,4,FALSE),""),"")</f>
        <v>1</v>
      </c>
      <c r="M618">
        <f>IF(F618&lt;&gt;"",_xlfn.IFNA(VLOOKUP(A618&amp;"Semana "&amp;VALUE(RIGHT(F618,2)+2),T_Cruzada!$A$2:$F$1453,4,FALSE),""),"")</f>
        <v>1</v>
      </c>
      <c r="N618">
        <f>IF(F618&lt;&gt;"",_xlfn.IFNA(VLOOKUP(A618&amp;"Semana "&amp;VALUE(RIGHT(F618,2)+3),T_Cruzada!$A$2:$F$1453,4,FALSE),""),"")</f>
        <v>1</v>
      </c>
    </row>
    <row r="619" spans="1:14" x14ac:dyDescent="0.25">
      <c r="A619" s="19">
        <v>21149</v>
      </c>
      <c r="B619" s="19" t="s">
        <v>94</v>
      </c>
      <c r="C619" s="19" t="s">
        <v>31</v>
      </c>
      <c r="D619" s="19" t="s">
        <v>114</v>
      </c>
      <c r="E619" s="20">
        <v>43913</v>
      </c>
      <c r="F619" s="7" t="str">
        <f>IF(E619&lt;&gt;"",IF(AND(E619&gt;=VLOOKUP(E619,Semanas!$A$1:$C$33,1),E619&lt;=VLOOKUP(E619,Semanas!$A$1:$C$33,2)),VLOOKUP(E619,Semanas!$A$1:$C$33,3),""),"")</f>
        <v>Semana 13</v>
      </c>
      <c r="G619" s="7">
        <f>IF(F619&lt;&gt;"",_xlfn.IFNA(VLOOKUP(A619&amp;"Semana "&amp;VALUE(RIGHT(F619,2)-3),T_Cruzada!$A$2:$F$1453,4,FALSE),""),"")</f>
        <v>0</v>
      </c>
      <c r="H619">
        <f>IF(F619&lt;&gt;"",_xlfn.IFNA(VLOOKUP(A619&amp;"Semana "&amp;VALUE(RIGHT(F619,2)-2),T_Cruzada!$A$2:$F$1453,4,FALSE),""),"")</f>
        <v>0</v>
      </c>
      <c r="I619" s="7">
        <f>IF(F619&lt;&gt;"",_xlfn.IFNA(VLOOKUP(A619&amp;"Semana "&amp;VALUE(RIGHT(F619,2)-1),T_Cruzada!$A$2:$F$1453,4,FALSE),""),"")</f>
        <v>0</v>
      </c>
      <c r="J619" s="7">
        <f>IF(F619&lt;&gt;"",_xlfn.IFNA(VLOOKUP(A619&amp;F619,T_Cruzada!$A$2:$F$1453,4,FALSE),""),"")</f>
        <v>1</v>
      </c>
      <c r="K619" s="7">
        <f>_xlfn.IFNA(VLOOKUP(A619&amp;F619,T_Cruzada!$A$2:$F$1453,5,FALSE),"")</f>
        <v>1</v>
      </c>
      <c r="L619" s="7">
        <f>IF(F619&lt;&gt;"",_xlfn.IFNA(VLOOKUP(A619&amp;"Semana "&amp;VALUE(RIGHT(F619,2)+1),T_Cruzada!$A$2:$F$1453,4,FALSE),""),"")</f>
        <v>1</v>
      </c>
      <c r="M619">
        <f>IF(F619&lt;&gt;"",_xlfn.IFNA(VLOOKUP(A619&amp;"Semana "&amp;VALUE(RIGHT(F619,2)+2),T_Cruzada!$A$2:$F$1453,4,FALSE),""),"")</f>
        <v>1</v>
      </c>
      <c r="N619">
        <f>IF(F619&lt;&gt;"",_xlfn.IFNA(VLOOKUP(A619&amp;"Semana "&amp;VALUE(RIGHT(F619,2)+3),T_Cruzada!$A$2:$F$1453,4,FALSE),""),"")</f>
        <v>1</v>
      </c>
    </row>
    <row r="620" spans="1:14" x14ac:dyDescent="0.25">
      <c r="A620">
        <v>21149</v>
      </c>
      <c r="B620" t="s">
        <v>94</v>
      </c>
      <c r="C620" t="s">
        <v>115</v>
      </c>
      <c r="D620" t="s">
        <v>114</v>
      </c>
      <c r="E620" s="1">
        <v>43913</v>
      </c>
      <c r="F620" s="7" t="str">
        <f>IF(E620&lt;&gt;"",IF(AND(E620&gt;=VLOOKUP(E620,Semanas!$A$1:$C$33,1),E620&lt;=VLOOKUP(E620,Semanas!$A$1:$C$33,2)),VLOOKUP(E620,Semanas!$A$1:$C$33,3),""),"")</f>
        <v>Semana 13</v>
      </c>
      <c r="G620" s="7">
        <f>IF(F620&lt;&gt;"",_xlfn.IFNA(VLOOKUP(A620&amp;"Semana "&amp;VALUE(RIGHT(F620,2)-3),T_Cruzada!$A$2:$F$1453,4,FALSE),""),"")</f>
        <v>0</v>
      </c>
      <c r="H620">
        <f>IF(F620&lt;&gt;"",_xlfn.IFNA(VLOOKUP(A620&amp;"Semana "&amp;VALUE(RIGHT(F620,2)-2),T_Cruzada!$A$2:$F$1453,4,FALSE),""),"")</f>
        <v>0</v>
      </c>
      <c r="I620" s="7">
        <f>IF(F620&lt;&gt;"",_xlfn.IFNA(VLOOKUP(A620&amp;"Semana "&amp;VALUE(RIGHT(F620,2)-1),T_Cruzada!$A$2:$F$1453,4,FALSE),""),"")</f>
        <v>0</v>
      </c>
      <c r="J620" s="7">
        <f>IF(F620&lt;&gt;"",_xlfn.IFNA(VLOOKUP(A620&amp;F620,T_Cruzada!$A$2:$F$1453,4,FALSE),""),"")</f>
        <v>1</v>
      </c>
      <c r="K620" s="7">
        <f>_xlfn.IFNA(VLOOKUP(A620&amp;F620,T_Cruzada!$A$2:$F$1453,5,FALSE),"")</f>
        <v>1</v>
      </c>
      <c r="L620" s="7">
        <f>IF(F620&lt;&gt;"",_xlfn.IFNA(VLOOKUP(A620&amp;"Semana "&amp;VALUE(RIGHT(F620,2)+1),T_Cruzada!$A$2:$F$1453,4,FALSE),""),"")</f>
        <v>1</v>
      </c>
      <c r="M620">
        <f>IF(F620&lt;&gt;"",_xlfn.IFNA(VLOOKUP(A620&amp;"Semana "&amp;VALUE(RIGHT(F620,2)+2),T_Cruzada!$A$2:$F$1453,4,FALSE),""),"")</f>
        <v>1</v>
      </c>
      <c r="N620">
        <f>IF(F620&lt;&gt;"",_xlfn.IFNA(VLOOKUP(A620&amp;"Semana "&amp;VALUE(RIGHT(F620,2)+3),T_Cruzada!$A$2:$F$1453,4,FALSE),""),"")</f>
        <v>1</v>
      </c>
    </row>
    <row r="621" spans="1:14" x14ac:dyDescent="0.25">
      <c r="A621" s="19">
        <v>21149</v>
      </c>
      <c r="B621" s="19" t="s">
        <v>94</v>
      </c>
      <c r="C621" s="19" t="s">
        <v>33</v>
      </c>
      <c r="D621" s="19" t="s">
        <v>114</v>
      </c>
      <c r="E621" s="20">
        <v>43910</v>
      </c>
      <c r="F621" s="7" t="str">
        <f>IF(E621&lt;&gt;"",IF(AND(E621&gt;=VLOOKUP(E621,Semanas!$A$1:$C$33,1),E621&lt;=VLOOKUP(E621,Semanas!$A$1:$C$33,2)),VLOOKUP(E621,Semanas!$A$1:$C$33,3),""),"")</f>
        <v>Semana 12</v>
      </c>
      <c r="G621" s="7">
        <f>IF(F621&lt;&gt;"",_xlfn.IFNA(VLOOKUP(A621&amp;"Semana "&amp;VALUE(RIGHT(F621,2)-3),T_Cruzada!$A$2:$F$1453,4,FALSE),""),"")</f>
        <v>0</v>
      </c>
      <c r="H621">
        <f>IF(F621&lt;&gt;"",_xlfn.IFNA(VLOOKUP(A621&amp;"Semana "&amp;VALUE(RIGHT(F621,2)-2),T_Cruzada!$A$2:$F$1453,4,FALSE),""),"")</f>
        <v>0</v>
      </c>
      <c r="I621" s="7">
        <f>IF(F621&lt;&gt;"",_xlfn.IFNA(VLOOKUP(A621&amp;"Semana "&amp;VALUE(RIGHT(F621,2)-1),T_Cruzada!$A$2:$F$1453,4,FALSE),""),"")</f>
        <v>0</v>
      </c>
      <c r="J621" s="7">
        <f>IF(F621&lt;&gt;"",_xlfn.IFNA(VLOOKUP(A621&amp;F621,T_Cruzada!$A$2:$F$1453,4,FALSE),""),"")</f>
        <v>0</v>
      </c>
      <c r="K621" s="7">
        <f>_xlfn.IFNA(VLOOKUP(A621&amp;F621,T_Cruzada!$A$2:$F$1453,5,FALSE),"")</f>
        <v>0</v>
      </c>
      <c r="L621" s="7">
        <f>IF(F621&lt;&gt;"",_xlfn.IFNA(VLOOKUP(A621&amp;"Semana "&amp;VALUE(RIGHT(F621,2)+1),T_Cruzada!$A$2:$F$1453,4,FALSE),""),"")</f>
        <v>1</v>
      </c>
      <c r="M621">
        <f>IF(F621&lt;&gt;"",_xlfn.IFNA(VLOOKUP(A621&amp;"Semana "&amp;VALUE(RIGHT(F621,2)+2),T_Cruzada!$A$2:$F$1453,4,FALSE),""),"")</f>
        <v>1</v>
      </c>
      <c r="N621">
        <f>IF(F621&lt;&gt;"",_xlfn.IFNA(VLOOKUP(A621&amp;"Semana "&amp;VALUE(RIGHT(F621,2)+3),T_Cruzada!$A$2:$F$1453,4,FALSE),""),"")</f>
        <v>1</v>
      </c>
    </row>
    <row r="622" spans="1:14" x14ac:dyDescent="0.25">
      <c r="A622">
        <v>21149</v>
      </c>
      <c r="B622" t="s">
        <v>94</v>
      </c>
      <c r="C622" t="s">
        <v>34</v>
      </c>
      <c r="D622" t="s">
        <v>114</v>
      </c>
      <c r="E622" s="1">
        <v>43934</v>
      </c>
      <c r="F622" s="7" t="str">
        <f>IF(E622&lt;&gt;"",IF(AND(E622&gt;=VLOOKUP(E622,Semanas!$A$1:$C$33,1),E622&lt;=VLOOKUP(E622,Semanas!$A$1:$C$33,2)),VLOOKUP(E622,Semanas!$A$1:$C$33,3),""),"")</f>
        <v>Semana 16</v>
      </c>
      <c r="G622" s="7">
        <f>IF(F622&lt;&gt;"",_xlfn.IFNA(VLOOKUP(A622&amp;"Semana "&amp;VALUE(RIGHT(F622,2)-3),T_Cruzada!$A$2:$F$1453,4,FALSE),""),"")</f>
        <v>1</v>
      </c>
      <c r="H622">
        <f>IF(F622&lt;&gt;"",_xlfn.IFNA(VLOOKUP(A622&amp;"Semana "&amp;VALUE(RIGHT(F622,2)-2),T_Cruzada!$A$2:$F$1453,4,FALSE),""),"")</f>
        <v>1</v>
      </c>
      <c r="I622" s="7">
        <f>IF(F622&lt;&gt;"",_xlfn.IFNA(VLOOKUP(A622&amp;"Semana "&amp;VALUE(RIGHT(F622,2)-1),T_Cruzada!$A$2:$F$1453,4,FALSE),""),"")</f>
        <v>1</v>
      </c>
      <c r="J622" s="7">
        <f>IF(F622&lt;&gt;"",_xlfn.IFNA(VLOOKUP(A622&amp;F622,T_Cruzada!$A$2:$F$1453,4,FALSE),""),"")</f>
        <v>1</v>
      </c>
      <c r="K622" s="7">
        <f>_xlfn.IFNA(VLOOKUP(A622&amp;F622,T_Cruzada!$A$2:$F$1453,5,FALSE),"")</f>
        <v>0</v>
      </c>
      <c r="L622" s="7">
        <f>IF(F622&lt;&gt;"",_xlfn.IFNA(VLOOKUP(A622&amp;"Semana "&amp;VALUE(RIGHT(F622,2)+1),T_Cruzada!$A$2:$F$1453,4,FALSE),""),"")</f>
        <v>1</v>
      </c>
      <c r="M622">
        <f>IF(F622&lt;&gt;"",_xlfn.IFNA(VLOOKUP(A622&amp;"Semana "&amp;VALUE(RIGHT(F622,2)+2),T_Cruzada!$A$2:$F$1453,4,FALSE),""),"")</f>
        <v>1</v>
      </c>
      <c r="N622">
        <f>IF(F622&lt;&gt;"",_xlfn.IFNA(VLOOKUP(A622&amp;"Semana "&amp;VALUE(RIGHT(F622,2)+3),T_Cruzada!$A$2:$F$1453,4,FALSE),""),"")</f>
        <v>2</v>
      </c>
    </row>
    <row r="623" spans="1:14" x14ac:dyDescent="0.25">
      <c r="A623" s="19">
        <v>21149</v>
      </c>
      <c r="B623" s="19" t="s">
        <v>94</v>
      </c>
      <c r="C623" s="19" t="s">
        <v>118</v>
      </c>
      <c r="D623" s="19" t="s">
        <v>116</v>
      </c>
      <c r="E623" s="20"/>
      <c r="F623" s="7" t="str">
        <f>IF(E623&lt;&gt;"",IF(AND(E623&gt;=VLOOKUP(E623,Semanas!$A$1:$C$33,1),E623&lt;=VLOOKUP(E623,Semanas!$A$1:$C$33,2)),VLOOKUP(E623,Semanas!$A$1:$C$33,3),""),"")</f>
        <v/>
      </c>
      <c r="G623" s="7" t="str">
        <f>IF(F623&lt;&gt;"",_xlfn.IFNA(VLOOKUP(A623&amp;"Semana "&amp;VALUE(RIGHT(F623,2)-3),T_Cruzada!$A$2:$F$1453,4,FALSE),""),"")</f>
        <v/>
      </c>
      <c r="H623" t="str">
        <f>IF(F623&lt;&gt;"",_xlfn.IFNA(VLOOKUP(A623&amp;"Semana "&amp;VALUE(RIGHT(F623,2)-2),T_Cruzada!$A$2:$F$1453,4,FALSE),""),"")</f>
        <v/>
      </c>
      <c r="I623" s="7" t="str">
        <f>IF(F623&lt;&gt;"",_xlfn.IFNA(VLOOKUP(A623&amp;"Semana "&amp;VALUE(RIGHT(F623,2)-1),T_Cruzada!$A$2:$F$1453,4,FALSE),""),"")</f>
        <v/>
      </c>
      <c r="J623" s="7" t="str">
        <f>IF(F623&lt;&gt;"",_xlfn.IFNA(VLOOKUP(A623&amp;F623,T_Cruzada!$A$2:$F$1453,4,FALSE),""),"")</f>
        <v/>
      </c>
      <c r="K623" s="7" t="str">
        <f>_xlfn.IFNA(VLOOKUP(A623&amp;F623,T_Cruzada!$A$2:$F$1453,5,FALSE),"")</f>
        <v/>
      </c>
      <c r="L623" s="7" t="str">
        <f>IF(F623&lt;&gt;"",_xlfn.IFNA(VLOOKUP(A623&amp;"Semana "&amp;VALUE(RIGHT(F623,2)+1),T_Cruzada!$A$2:$F$1453,4,FALSE),""),"")</f>
        <v/>
      </c>
      <c r="M623" t="str">
        <f>IF(F623&lt;&gt;"",_xlfn.IFNA(VLOOKUP(A623&amp;"Semana "&amp;VALUE(RIGHT(F623,2)+2),T_Cruzada!$A$2:$F$1453,4,FALSE),""),"")</f>
        <v/>
      </c>
      <c r="N623" t="str">
        <f>IF(F623&lt;&gt;"",_xlfn.IFNA(VLOOKUP(A623&amp;"Semana "&amp;VALUE(RIGHT(F623,2)+3),T_Cruzada!$A$2:$F$1453,4,FALSE),""),"")</f>
        <v/>
      </c>
    </row>
    <row r="624" spans="1:14" x14ac:dyDescent="0.25">
      <c r="A624">
        <v>21149</v>
      </c>
      <c r="B624" t="s">
        <v>94</v>
      </c>
      <c r="C624" t="s">
        <v>119</v>
      </c>
      <c r="D624" t="s">
        <v>116</v>
      </c>
      <c r="E624" s="1"/>
      <c r="F624" s="7" t="str">
        <f>IF(E624&lt;&gt;"",IF(AND(E624&gt;=VLOOKUP(E624,Semanas!$A$1:$C$33,1),E624&lt;=VLOOKUP(E624,Semanas!$A$1:$C$33,2)),VLOOKUP(E624,Semanas!$A$1:$C$33,3),""),"")</f>
        <v/>
      </c>
      <c r="G624" s="7" t="str">
        <f>IF(F624&lt;&gt;"",_xlfn.IFNA(VLOOKUP(A624&amp;"Semana "&amp;VALUE(RIGHT(F624,2)-3),T_Cruzada!$A$2:$F$1453,4,FALSE),""),"")</f>
        <v/>
      </c>
      <c r="H624" t="str">
        <f>IF(F624&lt;&gt;"",_xlfn.IFNA(VLOOKUP(A624&amp;"Semana "&amp;VALUE(RIGHT(F624,2)-2),T_Cruzada!$A$2:$F$1453,4,FALSE),""),"")</f>
        <v/>
      </c>
      <c r="I624" s="7" t="str">
        <f>IF(F624&lt;&gt;"",_xlfn.IFNA(VLOOKUP(A624&amp;"Semana "&amp;VALUE(RIGHT(F624,2)-1),T_Cruzada!$A$2:$F$1453,4,FALSE),""),"")</f>
        <v/>
      </c>
      <c r="J624" s="7" t="str">
        <f>IF(F624&lt;&gt;"",_xlfn.IFNA(VLOOKUP(A624&amp;F624,T_Cruzada!$A$2:$F$1453,4,FALSE),""),"")</f>
        <v/>
      </c>
      <c r="K624" s="7" t="str">
        <f>_xlfn.IFNA(VLOOKUP(A624&amp;F624,T_Cruzada!$A$2:$F$1453,5,FALSE),"")</f>
        <v/>
      </c>
      <c r="L624" s="7" t="str">
        <f>IF(F624&lt;&gt;"",_xlfn.IFNA(VLOOKUP(A624&amp;"Semana "&amp;VALUE(RIGHT(F624,2)+1),T_Cruzada!$A$2:$F$1453,4,FALSE),""),"")</f>
        <v/>
      </c>
      <c r="M624" t="str">
        <f>IF(F624&lt;&gt;"",_xlfn.IFNA(VLOOKUP(A624&amp;"Semana "&amp;VALUE(RIGHT(F624,2)+2),T_Cruzada!$A$2:$F$1453,4,FALSE),""),"")</f>
        <v/>
      </c>
      <c r="N624" t="str">
        <f>IF(F624&lt;&gt;"",_xlfn.IFNA(VLOOKUP(A624&amp;"Semana "&amp;VALUE(RIGHT(F624,2)+3),T_Cruzada!$A$2:$F$1453,4,FALSE),""),"")</f>
        <v/>
      </c>
    </row>
    <row r="625" spans="1:14" x14ac:dyDescent="0.25">
      <c r="A625" s="19">
        <v>21149</v>
      </c>
      <c r="B625" s="19" t="s">
        <v>94</v>
      </c>
      <c r="C625" s="19" t="s">
        <v>120</v>
      </c>
      <c r="D625" s="19" t="s">
        <v>116</v>
      </c>
      <c r="E625" s="20"/>
      <c r="F625" s="7" t="str">
        <f>IF(E625&lt;&gt;"",IF(AND(E625&gt;=VLOOKUP(E625,Semanas!$A$1:$C$33,1),E625&lt;=VLOOKUP(E625,Semanas!$A$1:$C$33,2)),VLOOKUP(E625,Semanas!$A$1:$C$33,3),""),"")</f>
        <v/>
      </c>
      <c r="G625" s="7" t="str">
        <f>IF(F625&lt;&gt;"",_xlfn.IFNA(VLOOKUP(A625&amp;"Semana "&amp;VALUE(RIGHT(F625,2)-3),T_Cruzada!$A$2:$F$1453,4,FALSE),""),"")</f>
        <v/>
      </c>
      <c r="H625" t="str">
        <f>IF(F625&lt;&gt;"",_xlfn.IFNA(VLOOKUP(A625&amp;"Semana "&amp;VALUE(RIGHT(F625,2)-2),T_Cruzada!$A$2:$F$1453,4,FALSE),""),"")</f>
        <v/>
      </c>
      <c r="I625" s="7" t="str">
        <f>IF(F625&lt;&gt;"",_xlfn.IFNA(VLOOKUP(A625&amp;"Semana "&amp;VALUE(RIGHT(F625,2)-1),T_Cruzada!$A$2:$F$1453,4,FALSE),""),"")</f>
        <v/>
      </c>
      <c r="J625" s="7" t="str">
        <f>IF(F625&lt;&gt;"",_xlfn.IFNA(VLOOKUP(A625&amp;F625,T_Cruzada!$A$2:$F$1453,4,FALSE),""),"")</f>
        <v/>
      </c>
      <c r="K625" s="7" t="str">
        <f>_xlfn.IFNA(VLOOKUP(A625&amp;F625,T_Cruzada!$A$2:$F$1453,5,FALSE),"")</f>
        <v/>
      </c>
      <c r="L625" s="7" t="str">
        <f>IF(F625&lt;&gt;"",_xlfn.IFNA(VLOOKUP(A625&amp;"Semana "&amp;VALUE(RIGHT(F625,2)+1),T_Cruzada!$A$2:$F$1453,4,FALSE),""),"")</f>
        <v/>
      </c>
      <c r="M625" t="str">
        <f>IF(F625&lt;&gt;"",_xlfn.IFNA(VLOOKUP(A625&amp;"Semana "&amp;VALUE(RIGHT(F625,2)+2),T_Cruzada!$A$2:$F$1453,4,FALSE),""),"")</f>
        <v/>
      </c>
      <c r="N625" t="str">
        <f>IF(F625&lt;&gt;"",_xlfn.IFNA(VLOOKUP(A625&amp;"Semana "&amp;VALUE(RIGHT(F625,2)+3),T_Cruzada!$A$2:$F$1453,4,FALSE),""),"")</f>
        <v/>
      </c>
    </row>
    <row r="626" spans="1:14" x14ac:dyDescent="0.25">
      <c r="A626">
        <v>21149</v>
      </c>
      <c r="B626" t="s">
        <v>94</v>
      </c>
      <c r="C626" t="s">
        <v>191</v>
      </c>
      <c r="D626" t="s">
        <v>114</v>
      </c>
      <c r="E626" s="1">
        <v>43913</v>
      </c>
      <c r="F626" s="7" t="str">
        <f>IF(E626&lt;&gt;"",IF(AND(E626&gt;=VLOOKUP(E626,Semanas!$A$1:$C$33,1),E626&lt;=VLOOKUP(E626,Semanas!$A$1:$C$33,2)),VLOOKUP(E626,Semanas!$A$1:$C$33,3),""),"")</f>
        <v>Semana 13</v>
      </c>
      <c r="G626" s="7">
        <f>IF(F626&lt;&gt;"",_xlfn.IFNA(VLOOKUP(A626&amp;"Semana "&amp;VALUE(RIGHT(F626,2)-3),T_Cruzada!$A$2:$F$1453,4,FALSE),""),"")</f>
        <v>0</v>
      </c>
      <c r="H626">
        <f>IF(F626&lt;&gt;"",_xlfn.IFNA(VLOOKUP(A626&amp;"Semana "&amp;VALUE(RIGHT(F626,2)-2),T_Cruzada!$A$2:$F$1453,4,FALSE),""),"")</f>
        <v>0</v>
      </c>
      <c r="I626" s="7">
        <f>IF(F626&lt;&gt;"",_xlfn.IFNA(VLOOKUP(A626&amp;"Semana "&amp;VALUE(RIGHT(F626,2)-1),T_Cruzada!$A$2:$F$1453,4,FALSE),""),"")</f>
        <v>0</v>
      </c>
      <c r="J626" s="7">
        <f>IF(F626&lt;&gt;"",_xlfn.IFNA(VLOOKUP(A626&amp;F626,T_Cruzada!$A$2:$F$1453,4,FALSE),""),"")</f>
        <v>1</v>
      </c>
      <c r="K626" s="7">
        <f>_xlfn.IFNA(VLOOKUP(A626&amp;F626,T_Cruzada!$A$2:$F$1453,5,FALSE),"")</f>
        <v>1</v>
      </c>
      <c r="L626" s="7">
        <f>IF(F626&lt;&gt;"",_xlfn.IFNA(VLOOKUP(A626&amp;"Semana "&amp;VALUE(RIGHT(F626,2)+1),T_Cruzada!$A$2:$F$1453,4,FALSE),""),"")</f>
        <v>1</v>
      </c>
      <c r="M626">
        <f>IF(F626&lt;&gt;"",_xlfn.IFNA(VLOOKUP(A626&amp;"Semana "&amp;VALUE(RIGHT(F626,2)+2),T_Cruzada!$A$2:$F$1453,4,FALSE),""),"")</f>
        <v>1</v>
      </c>
      <c r="N626">
        <f>IF(F626&lt;&gt;"",_xlfn.IFNA(VLOOKUP(A626&amp;"Semana "&amp;VALUE(RIGHT(F626,2)+3),T_Cruzada!$A$2:$F$1453,4,FALSE),""),"")</f>
        <v>1</v>
      </c>
    </row>
    <row r="627" spans="1:14" x14ac:dyDescent="0.25">
      <c r="A627" s="19">
        <v>21149</v>
      </c>
      <c r="B627" s="19" t="s">
        <v>94</v>
      </c>
      <c r="C627" s="19" t="s">
        <v>122</v>
      </c>
      <c r="D627" s="19" t="s">
        <v>116</v>
      </c>
      <c r="E627" s="20"/>
      <c r="F627" s="7" t="str">
        <f>IF(E627&lt;&gt;"",IF(AND(E627&gt;=VLOOKUP(E627,Semanas!$A$1:$C$33,1),E627&lt;=VLOOKUP(E627,Semanas!$A$1:$C$33,2)),VLOOKUP(E627,Semanas!$A$1:$C$33,3),""),"")</f>
        <v/>
      </c>
      <c r="G627" s="7" t="str">
        <f>IF(F627&lt;&gt;"",_xlfn.IFNA(VLOOKUP(A627&amp;"Semana "&amp;VALUE(RIGHT(F627,2)-3),T_Cruzada!$A$2:$F$1453,4,FALSE),""),"")</f>
        <v/>
      </c>
      <c r="H627" t="str">
        <f>IF(F627&lt;&gt;"",_xlfn.IFNA(VLOOKUP(A627&amp;"Semana "&amp;VALUE(RIGHT(F627,2)-2),T_Cruzada!$A$2:$F$1453,4,FALSE),""),"")</f>
        <v/>
      </c>
      <c r="I627" s="7" t="str">
        <f>IF(F627&lt;&gt;"",_xlfn.IFNA(VLOOKUP(A627&amp;"Semana "&amp;VALUE(RIGHT(F627,2)-1),T_Cruzada!$A$2:$F$1453,4,FALSE),""),"")</f>
        <v/>
      </c>
      <c r="J627" s="7" t="str">
        <f>IF(F627&lt;&gt;"",_xlfn.IFNA(VLOOKUP(A627&amp;F627,T_Cruzada!$A$2:$F$1453,4,FALSE),""),"")</f>
        <v/>
      </c>
      <c r="K627" s="7" t="str">
        <f>_xlfn.IFNA(VLOOKUP(A627&amp;F627,T_Cruzada!$A$2:$F$1453,5,FALSE),"")</f>
        <v/>
      </c>
      <c r="L627" s="7" t="str">
        <f>IF(F627&lt;&gt;"",_xlfn.IFNA(VLOOKUP(A627&amp;"Semana "&amp;VALUE(RIGHT(F627,2)+1),T_Cruzada!$A$2:$F$1453,4,FALSE),""),"")</f>
        <v/>
      </c>
      <c r="M627" t="str">
        <f>IF(F627&lt;&gt;"",_xlfn.IFNA(VLOOKUP(A627&amp;"Semana "&amp;VALUE(RIGHT(F627,2)+2),T_Cruzada!$A$2:$F$1453,4,FALSE),""),"")</f>
        <v/>
      </c>
      <c r="N627" t="str">
        <f>IF(F627&lt;&gt;"",_xlfn.IFNA(VLOOKUP(A627&amp;"Semana "&amp;VALUE(RIGHT(F627,2)+3),T_Cruzada!$A$2:$F$1453,4,FALSE),""),"")</f>
        <v/>
      </c>
    </row>
    <row r="628" spans="1:14" x14ac:dyDescent="0.25">
      <c r="A628">
        <v>21149</v>
      </c>
      <c r="B628" t="s">
        <v>94</v>
      </c>
      <c r="C628" t="s">
        <v>123</v>
      </c>
      <c r="D628" t="s">
        <v>116</v>
      </c>
      <c r="E628" s="1"/>
      <c r="F628" s="7" t="str">
        <f>IF(E628&lt;&gt;"",IF(AND(E628&gt;=VLOOKUP(E628,Semanas!$A$1:$C$33,1),E628&lt;=VLOOKUP(E628,Semanas!$A$1:$C$33,2)),VLOOKUP(E628,Semanas!$A$1:$C$33,3),""),"")</f>
        <v/>
      </c>
      <c r="G628" s="7" t="str">
        <f>IF(F628&lt;&gt;"",_xlfn.IFNA(VLOOKUP(A628&amp;"Semana "&amp;VALUE(RIGHT(F628,2)-3),T_Cruzada!$A$2:$F$1453,4,FALSE),""),"")</f>
        <v/>
      </c>
      <c r="H628" t="str">
        <f>IF(F628&lt;&gt;"",_xlfn.IFNA(VLOOKUP(A628&amp;"Semana "&amp;VALUE(RIGHT(F628,2)-2),T_Cruzada!$A$2:$F$1453,4,FALSE),""),"")</f>
        <v/>
      </c>
      <c r="I628" s="7" t="str">
        <f>IF(F628&lt;&gt;"",_xlfn.IFNA(VLOOKUP(A628&amp;"Semana "&amp;VALUE(RIGHT(F628,2)-1),T_Cruzada!$A$2:$F$1453,4,FALSE),""),"")</f>
        <v/>
      </c>
      <c r="J628" s="7" t="str">
        <f>IF(F628&lt;&gt;"",_xlfn.IFNA(VLOOKUP(A628&amp;F628,T_Cruzada!$A$2:$F$1453,4,FALSE),""),"")</f>
        <v/>
      </c>
      <c r="K628" s="7" t="str">
        <f>_xlfn.IFNA(VLOOKUP(A628&amp;F628,T_Cruzada!$A$2:$F$1453,5,FALSE),"")</f>
        <v/>
      </c>
      <c r="L628" s="7" t="str">
        <f>IF(F628&lt;&gt;"",_xlfn.IFNA(VLOOKUP(A628&amp;"Semana "&amp;VALUE(RIGHT(F628,2)+1),T_Cruzada!$A$2:$F$1453,4,FALSE),""),"")</f>
        <v/>
      </c>
      <c r="M628" t="str">
        <f>IF(F628&lt;&gt;"",_xlfn.IFNA(VLOOKUP(A628&amp;"Semana "&amp;VALUE(RIGHT(F628,2)+2),T_Cruzada!$A$2:$F$1453,4,FALSE),""),"")</f>
        <v/>
      </c>
      <c r="N628" t="str">
        <f>IF(F628&lt;&gt;"",_xlfn.IFNA(VLOOKUP(A628&amp;"Semana "&amp;VALUE(RIGHT(F628,2)+3),T_Cruzada!$A$2:$F$1453,4,FALSE),""),"")</f>
        <v/>
      </c>
    </row>
    <row r="629" spans="1:14" x14ac:dyDescent="0.25">
      <c r="A629">
        <v>21156</v>
      </c>
      <c r="B629" t="s">
        <v>98</v>
      </c>
      <c r="C629" t="s">
        <v>30</v>
      </c>
      <c r="D629" t="s">
        <v>114</v>
      </c>
      <c r="E629" s="1">
        <v>43913</v>
      </c>
      <c r="F629" s="7" t="str">
        <f>IF(E629&lt;&gt;"",IF(AND(E629&gt;=VLOOKUP(E629,Semanas!$A$1:$C$33,1),E629&lt;=VLOOKUP(E629,Semanas!$A$1:$C$33,2)),VLOOKUP(E629,Semanas!$A$1:$C$33,3),""),"")</f>
        <v>Semana 13</v>
      </c>
      <c r="G629" s="7">
        <f>IF(F629&lt;&gt;"",_xlfn.IFNA(VLOOKUP(A629&amp;"Semana "&amp;VALUE(RIGHT(F629,2)-3),T_Cruzada!$A$2:$F$1453,4,FALSE),""),"")</f>
        <v>0</v>
      </c>
      <c r="H629">
        <f>IF(F629&lt;&gt;"",_xlfn.IFNA(VLOOKUP(A629&amp;"Semana "&amp;VALUE(RIGHT(F629,2)-2),T_Cruzada!$A$2:$F$1453,4,FALSE),""),"")</f>
        <v>0</v>
      </c>
      <c r="I629" s="7">
        <f>IF(F629&lt;&gt;"",_xlfn.IFNA(VLOOKUP(A629&amp;"Semana "&amp;VALUE(RIGHT(F629,2)-1),T_Cruzada!$A$2:$F$1453,4,FALSE),""),"")</f>
        <v>1</v>
      </c>
      <c r="J629" s="7">
        <f>IF(F629&lt;&gt;"",_xlfn.IFNA(VLOOKUP(A629&amp;F629,T_Cruzada!$A$2:$F$1453,4,FALSE),""),"")</f>
        <v>10</v>
      </c>
      <c r="K629" s="7">
        <f>_xlfn.IFNA(VLOOKUP(A629&amp;F629,T_Cruzada!$A$2:$F$1453,5,FALSE),"")</f>
        <v>9</v>
      </c>
      <c r="L629" s="7">
        <f>IF(F629&lt;&gt;"",_xlfn.IFNA(VLOOKUP(A629&amp;"Semana "&amp;VALUE(RIGHT(F629,2)+1),T_Cruzada!$A$2:$F$1453,4,FALSE),""),"")</f>
        <v>21</v>
      </c>
      <c r="M629">
        <f>IF(F629&lt;&gt;"",_xlfn.IFNA(VLOOKUP(A629&amp;"Semana "&amp;VALUE(RIGHT(F629,2)+2),T_Cruzada!$A$2:$F$1453,4,FALSE),""),"")</f>
        <v>50</v>
      </c>
      <c r="N629">
        <f>IF(F629&lt;&gt;"",_xlfn.IFNA(VLOOKUP(A629&amp;"Semana "&amp;VALUE(RIGHT(F629,2)+3),T_Cruzada!$A$2:$F$1453,4,FALSE),""),"")</f>
        <v>64</v>
      </c>
    </row>
    <row r="630" spans="1:14" x14ac:dyDescent="0.25">
      <c r="A630" s="19">
        <v>21156</v>
      </c>
      <c r="B630" s="19" t="s">
        <v>98</v>
      </c>
      <c r="C630" s="19" t="s">
        <v>31</v>
      </c>
      <c r="D630" s="19" t="s">
        <v>114</v>
      </c>
      <c r="E630" s="20">
        <v>43913</v>
      </c>
      <c r="F630" s="7" t="str">
        <f>IF(E630&lt;&gt;"",IF(AND(E630&gt;=VLOOKUP(E630,Semanas!$A$1:$C$33,1),E630&lt;=VLOOKUP(E630,Semanas!$A$1:$C$33,2)),VLOOKUP(E630,Semanas!$A$1:$C$33,3),""),"")</f>
        <v>Semana 13</v>
      </c>
      <c r="G630" s="7">
        <f>IF(F630&lt;&gt;"",_xlfn.IFNA(VLOOKUP(A630&amp;"Semana "&amp;VALUE(RIGHT(F630,2)-3),T_Cruzada!$A$2:$F$1453,4,FALSE),""),"")</f>
        <v>0</v>
      </c>
      <c r="H630">
        <f>IF(F630&lt;&gt;"",_xlfn.IFNA(VLOOKUP(A630&amp;"Semana "&amp;VALUE(RIGHT(F630,2)-2),T_Cruzada!$A$2:$F$1453,4,FALSE),""),"")</f>
        <v>0</v>
      </c>
      <c r="I630" s="7">
        <f>IF(F630&lt;&gt;"",_xlfn.IFNA(VLOOKUP(A630&amp;"Semana "&amp;VALUE(RIGHT(F630,2)-1),T_Cruzada!$A$2:$F$1453,4,FALSE),""),"")</f>
        <v>1</v>
      </c>
      <c r="J630" s="7">
        <f>IF(F630&lt;&gt;"",_xlfn.IFNA(VLOOKUP(A630&amp;F630,T_Cruzada!$A$2:$F$1453,4,FALSE),""),"")</f>
        <v>10</v>
      </c>
      <c r="K630" s="7">
        <f>_xlfn.IFNA(VLOOKUP(A630&amp;F630,T_Cruzada!$A$2:$F$1453,5,FALSE),"")</f>
        <v>9</v>
      </c>
      <c r="L630" s="7">
        <f>IF(F630&lt;&gt;"",_xlfn.IFNA(VLOOKUP(A630&amp;"Semana "&amp;VALUE(RIGHT(F630,2)+1),T_Cruzada!$A$2:$F$1453,4,FALSE),""),"")</f>
        <v>21</v>
      </c>
      <c r="M630">
        <f>IF(F630&lt;&gt;"",_xlfn.IFNA(VLOOKUP(A630&amp;"Semana "&amp;VALUE(RIGHT(F630,2)+2),T_Cruzada!$A$2:$F$1453,4,FALSE),""),"")</f>
        <v>50</v>
      </c>
      <c r="N630">
        <f>IF(F630&lt;&gt;"",_xlfn.IFNA(VLOOKUP(A630&amp;"Semana "&amp;VALUE(RIGHT(F630,2)+3),T_Cruzada!$A$2:$F$1453,4,FALSE),""),"")</f>
        <v>64</v>
      </c>
    </row>
    <row r="631" spans="1:14" x14ac:dyDescent="0.25">
      <c r="A631">
        <v>21156</v>
      </c>
      <c r="B631" t="s">
        <v>98</v>
      </c>
      <c r="C631" t="s">
        <v>115</v>
      </c>
      <c r="D631" t="s">
        <v>114</v>
      </c>
      <c r="E631" s="1">
        <v>43913</v>
      </c>
      <c r="F631" s="7" t="str">
        <f>IF(E631&lt;&gt;"",IF(AND(E631&gt;=VLOOKUP(E631,Semanas!$A$1:$C$33,1),E631&lt;=VLOOKUP(E631,Semanas!$A$1:$C$33,2)),VLOOKUP(E631,Semanas!$A$1:$C$33,3),""),"")</f>
        <v>Semana 13</v>
      </c>
      <c r="G631" s="7">
        <f>IF(F631&lt;&gt;"",_xlfn.IFNA(VLOOKUP(A631&amp;"Semana "&amp;VALUE(RIGHT(F631,2)-3),T_Cruzada!$A$2:$F$1453,4,FALSE),""),"")</f>
        <v>0</v>
      </c>
      <c r="H631">
        <f>IF(F631&lt;&gt;"",_xlfn.IFNA(VLOOKUP(A631&amp;"Semana "&amp;VALUE(RIGHT(F631,2)-2),T_Cruzada!$A$2:$F$1453,4,FALSE),""),"")</f>
        <v>0</v>
      </c>
      <c r="I631" s="7">
        <f>IF(F631&lt;&gt;"",_xlfn.IFNA(VLOOKUP(A631&amp;"Semana "&amp;VALUE(RIGHT(F631,2)-1),T_Cruzada!$A$2:$F$1453,4,FALSE),""),"")</f>
        <v>1</v>
      </c>
      <c r="J631" s="7">
        <f>IF(F631&lt;&gt;"",_xlfn.IFNA(VLOOKUP(A631&amp;F631,T_Cruzada!$A$2:$F$1453,4,FALSE),""),"")</f>
        <v>10</v>
      </c>
      <c r="K631" s="7">
        <f>_xlfn.IFNA(VLOOKUP(A631&amp;F631,T_Cruzada!$A$2:$F$1453,5,FALSE),"")</f>
        <v>9</v>
      </c>
      <c r="L631" s="7">
        <f>IF(F631&lt;&gt;"",_xlfn.IFNA(VLOOKUP(A631&amp;"Semana "&amp;VALUE(RIGHT(F631,2)+1),T_Cruzada!$A$2:$F$1453,4,FALSE),""),"")</f>
        <v>21</v>
      </c>
      <c r="M631">
        <f>IF(F631&lt;&gt;"",_xlfn.IFNA(VLOOKUP(A631&amp;"Semana "&amp;VALUE(RIGHT(F631,2)+2),T_Cruzada!$A$2:$F$1453,4,FALSE),""),"")</f>
        <v>50</v>
      </c>
      <c r="N631">
        <f>IF(F631&lt;&gt;"",_xlfn.IFNA(VLOOKUP(A631&amp;"Semana "&amp;VALUE(RIGHT(F631,2)+3),T_Cruzada!$A$2:$F$1453,4,FALSE),""),"")</f>
        <v>64</v>
      </c>
    </row>
    <row r="632" spans="1:14" x14ac:dyDescent="0.25">
      <c r="A632" s="19">
        <v>21156</v>
      </c>
      <c r="B632" s="19" t="s">
        <v>98</v>
      </c>
      <c r="C632" s="19" t="s">
        <v>33</v>
      </c>
      <c r="D632" s="19" t="s">
        <v>114</v>
      </c>
      <c r="E632" s="20">
        <v>43910</v>
      </c>
      <c r="F632" s="7" t="str">
        <f>IF(E632&lt;&gt;"",IF(AND(E632&gt;=VLOOKUP(E632,Semanas!$A$1:$C$33,1),E632&lt;=VLOOKUP(E632,Semanas!$A$1:$C$33,2)),VLOOKUP(E632,Semanas!$A$1:$C$33,3),""),"")</f>
        <v>Semana 12</v>
      </c>
      <c r="G632" s="7">
        <f>IF(F632&lt;&gt;"",_xlfn.IFNA(VLOOKUP(A632&amp;"Semana "&amp;VALUE(RIGHT(F632,2)-3),T_Cruzada!$A$2:$F$1453,4,FALSE),""),"")</f>
        <v>0</v>
      </c>
      <c r="H632">
        <f>IF(F632&lt;&gt;"",_xlfn.IFNA(VLOOKUP(A632&amp;"Semana "&amp;VALUE(RIGHT(F632,2)-2),T_Cruzada!$A$2:$F$1453,4,FALSE),""),"")</f>
        <v>0</v>
      </c>
      <c r="I632" s="7">
        <f>IF(F632&lt;&gt;"",_xlfn.IFNA(VLOOKUP(A632&amp;"Semana "&amp;VALUE(RIGHT(F632,2)-1),T_Cruzada!$A$2:$F$1453,4,FALSE),""),"")</f>
        <v>0</v>
      </c>
      <c r="J632" s="7">
        <f>IF(F632&lt;&gt;"",_xlfn.IFNA(VLOOKUP(A632&amp;F632,T_Cruzada!$A$2:$F$1453,4,FALSE),""),"")</f>
        <v>1</v>
      </c>
      <c r="K632" s="7">
        <f>_xlfn.IFNA(VLOOKUP(A632&amp;F632,T_Cruzada!$A$2:$F$1453,5,FALSE),"")</f>
        <v>1</v>
      </c>
      <c r="L632" s="7">
        <f>IF(F632&lt;&gt;"",_xlfn.IFNA(VLOOKUP(A632&amp;"Semana "&amp;VALUE(RIGHT(F632,2)+1),T_Cruzada!$A$2:$F$1453,4,FALSE),""),"")</f>
        <v>10</v>
      </c>
      <c r="M632">
        <f>IF(F632&lt;&gt;"",_xlfn.IFNA(VLOOKUP(A632&amp;"Semana "&amp;VALUE(RIGHT(F632,2)+2),T_Cruzada!$A$2:$F$1453,4,FALSE),""),"")</f>
        <v>21</v>
      </c>
      <c r="N632">
        <f>IF(F632&lt;&gt;"",_xlfn.IFNA(VLOOKUP(A632&amp;"Semana "&amp;VALUE(RIGHT(F632,2)+3),T_Cruzada!$A$2:$F$1453,4,FALSE),""),"")</f>
        <v>50</v>
      </c>
    </row>
    <row r="633" spans="1:14" x14ac:dyDescent="0.25">
      <c r="A633">
        <v>21156</v>
      </c>
      <c r="B633" t="s">
        <v>98</v>
      </c>
      <c r="C633" t="s">
        <v>34</v>
      </c>
      <c r="D633" t="s">
        <v>114</v>
      </c>
      <c r="E633" s="1">
        <v>43934</v>
      </c>
      <c r="F633" s="7" t="str">
        <f>IF(E633&lt;&gt;"",IF(AND(E633&gt;=VLOOKUP(E633,Semanas!$A$1:$C$33,1),E633&lt;=VLOOKUP(E633,Semanas!$A$1:$C$33,2)),VLOOKUP(E633,Semanas!$A$1:$C$33,3),""),"")</f>
        <v>Semana 16</v>
      </c>
      <c r="G633" s="7">
        <f>IF(F633&lt;&gt;"",_xlfn.IFNA(VLOOKUP(A633&amp;"Semana "&amp;VALUE(RIGHT(F633,2)-3),T_Cruzada!$A$2:$F$1453,4,FALSE),""),"")</f>
        <v>10</v>
      </c>
      <c r="H633">
        <f>IF(F633&lt;&gt;"",_xlfn.IFNA(VLOOKUP(A633&amp;"Semana "&amp;VALUE(RIGHT(F633,2)-2),T_Cruzada!$A$2:$F$1453,4,FALSE),""),"")</f>
        <v>21</v>
      </c>
      <c r="I633" s="7">
        <f>IF(F633&lt;&gt;"",_xlfn.IFNA(VLOOKUP(A633&amp;"Semana "&amp;VALUE(RIGHT(F633,2)-1),T_Cruzada!$A$2:$F$1453,4,FALSE),""),"")</f>
        <v>50</v>
      </c>
      <c r="J633" s="7">
        <f>IF(F633&lt;&gt;"",_xlfn.IFNA(VLOOKUP(A633&amp;F633,T_Cruzada!$A$2:$F$1453,4,FALSE),""),"")</f>
        <v>64</v>
      </c>
      <c r="K633" s="7">
        <f>_xlfn.IFNA(VLOOKUP(A633&amp;F633,T_Cruzada!$A$2:$F$1453,5,FALSE),"")</f>
        <v>14</v>
      </c>
      <c r="L633" s="7">
        <f>IF(F633&lt;&gt;"",_xlfn.IFNA(VLOOKUP(A633&amp;"Semana "&amp;VALUE(RIGHT(F633,2)+1),T_Cruzada!$A$2:$F$1453,4,FALSE),""),"")</f>
        <v>89</v>
      </c>
      <c r="M633">
        <f>IF(F633&lt;&gt;"",_xlfn.IFNA(VLOOKUP(A633&amp;"Semana "&amp;VALUE(RIGHT(F633,2)+2),T_Cruzada!$A$2:$F$1453,4,FALSE),""),"")</f>
        <v>128</v>
      </c>
      <c r="N633">
        <f>IF(F633&lt;&gt;"",_xlfn.IFNA(VLOOKUP(A633&amp;"Semana "&amp;VALUE(RIGHT(F633,2)+3),T_Cruzada!$A$2:$F$1453,4,FALSE),""),"")</f>
        <v>198</v>
      </c>
    </row>
    <row r="634" spans="1:14" x14ac:dyDescent="0.25">
      <c r="A634" s="19">
        <v>21156</v>
      </c>
      <c r="B634" s="19" t="s">
        <v>98</v>
      </c>
      <c r="C634" s="19" t="s">
        <v>118</v>
      </c>
      <c r="D634" s="19" t="s">
        <v>116</v>
      </c>
      <c r="E634" s="20"/>
      <c r="F634" s="7" t="str">
        <f>IF(E634&lt;&gt;"",IF(AND(E634&gt;=VLOOKUP(E634,Semanas!$A$1:$C$33,1),E634&lt;=VLOOKUP(E634,Semanas!$A$1:$C$33,2)),VLOOKUP(E634,Semanas!$A$1:$C$33,3),""),"")</f>
        <v/>
      </c>
      <c r="G634" s="7" t="str">
        <f>IF(F634&lt;&gt;"",_xlfn.IFNA(VLOOKUP(A634&amp;"Semana "&amp;VALUE(RIGHT(F634,2)-3),T_Cruzada!$A$2:$F$1453,4,FALSE),""),"")</f>
        <v/>
      </c>
      <c r="H634" t="str">
        <f>IF(F634&lt;&gt;"",_xlfn.IFNA(VLOOKUP(A634&amp;"Semana "&amp;VALUE(RIGHT(F634,2)-2),T_Cruzada!$A$2:$F$1453,4,FALSE),""),"")</f>
        <v/>
      </c>
      <c r="I634" s="7" t="str">
        <f>IF(F634&lt;&gt;"",_xlfn.IFNA(VLOOKUP(A634&amp;"Semana "&amp;VALUE(RIGHT(F634,2)-1),T_Cruzada!$A$2:$F$1453,4,FALSE),""),"")</f>
        <v/>
      </c>
      <c r="J634" s="7" t="str">
        <f>IF(F634&lt;&gt;"",_xlfn.IFNA(VLOOKUP(A634&amp;F634,T_Cruzada!$A$2:$F$1453,4,FALSE),""),"")</f>
        <v/>
      </c>
      <c r="K634" s="7" t="str">
        <f>_xlfn.IFNA(VLOOKUP(A634&amp;F634,T_Cruzada!$A$2:$F$1453,5,FALSE),"")</f>
        <v/>
      </c>
      <c r="L634" s="7" t="str">
        <f>IF(F634&lt;&gt;"",_xlfn.IFNA(VLOOKUP(A634&amp;"Semana "&amp;VALUE(RIGHT(F634,2)+1),T_Cruzada!$A$2:$F$1453,4,FALSE),""),"")</f>
        <v/>
      </c>
      <c r="M634" t="str">
        <f>IF(F634&lt;&gt;"",_xlfn.IFNA(VLOOKUP(A634&amp;"Semana "&amp;VALUE(RIGHT(F634,2)+2),T_Cruzada!$A$2:$F$1453,4,FALSE),""),"")</f>
        <v/>
      </c>
      <c r="N634" t="str">
        <f>IF(F634&lt;&gt;"",_xlfn.IFNA(VLOOKUP(A634&amp;"Semana "&amp;VALUE(RIGHT(F634,2)+3),T_Cruzada!$A$2:$F$1453,4,FALSE),""),"")</f>
        <v/>
      </c>
    </row>
    <row r="635" spans="1:14" x14ac:dyDescent="0.25">
      <c r="A635">
        <v>21156</v>
      </c>
      <c r="B635" t="s">
        <v>98</v>
      </c>
      <c r="C635" t="s">
        <v>119</v>
      </c>
      <c r="D635" t="s">
        <v>116</v>
      </c>
      <c r="E635" s="1"/>
      <c r="F635" s="7" t="str">
        <f>IF(E635&lt;&gt;"",IF(AND(E635&gt;=VLOOKUP(E635,Semanas!$A$1:$C$33,1),E635&lt;=VLOOKUP(E635,Semanas!$A$1:$C$33,2)),VLOOKUP(E635,Semanas!$A$1:$C$33,3),""),"")</f>
        <v/>
      </c>
      <c r="G635" s="7" t="str">
        <f>IF(F635&lt;&gt;"",_xlfn.IFNA(VLOOKUP(A635&amp;"Semana "&amp;VALUE(RIGHT(F635,2)-3),T_Cruzada!$A$2:$F$1453,4,FALSE),""),"")</f>
        <v/>
      </c>
      <c r="H635" t="str">
        <f>IF(F635&lt;&gt;"",_xlfn.IFNA(VLOOKUP(A635&amp;"Semana "&amp;VALUE(RIGHT(F635,2)-2),T_Cruzada!$A$2:$F$1453,4,FALSE),""),"")</f>
        <v/>
      </c>
      <c r="I635" s="7" t="str">
        <f>IF(F635&lt;&gt;"",_xlfn.IFNA(VLOOKUP(A635&amp;"Semana "&amp;VALUE(RIGHT(F635,2)-1),T_Cruzada!$A$2:$F$1453,4,FALSE),""),"")</f>
        <v/>
      </c>
      <c r="J635" s="7" t="str">
        <f>IF(F635&lt;&gt;"",_xlfn.IFNA(VLOOKUP(A635&amp;F635,T_Cruzada!$A$2:$F$1453,4,FALSE),""),"")</f>
        <v/>
      </c>
      <c r="K635" s="7" t="str">
        <f>_xlfn.IFNA(VLOOKUP(A635&amp;F635,T_Cruzada!$A$2:$F$1453,5,FALSE),"")</f>
        <v/>
      </c>
      <c r="L635" s="7" t="str">
        <f>IF(F635&lt;&gt;"",_xlfn.IFNA(VLOOKUP(A635&amp;"Semana "&amp;VALUE(RIGHT(F635,2)+1),T_Cruzada!$A$2:$F$1453,4,FALSE),""),"")</f>
        <v/>
      </c>
      <c r="M635" t="str">
        <f>IF(F635&lt;&gt;"",_xlfn.IFNA(VLOOKUP(A635&amp;"Semana "&amp;VALUE(RIGHT(F635,2)+2),T_Cruzada!$A$2:$F$1453,4,FALSE),""),"")</f>
        <v/>
      </c>
      <c r="N635" t="str">
        <f>IF(F635&lt;&gt;"",_xlfn.IFNA(VLOOKUP(A635&amp;"Semana "&amp;VALUE(RIGHT(F635,2)+3),T_Cruzada!$A$2:$F$1453,4,FALSE),""),"")</f>
        <v/>
      </c>
    </row>
    <row r="636" spans="1:14" x14ac:dyDescent="0.25">
      <c r="A636" s="19">
        <v>21156</v>
      </c>
      <c r="B636" s="19" t="s">
        <v>98</v>
      </c>
      <c r="C636" s="19" t="s">
        <v>120</v>
      </c>
      <c r="D636" s="19" t="s">
        <v>116</v>
      </c>
      <c r="E636" s="20"/>
      <c r="F636" s="7" t="str">
        <f>IF(E636&lt;&gt;"",IF(AND(E636&gt;=VLOOKUP(E636,Semanas!$A$1:$C$33,1),E636&lt;=VLOOKUP(E636,Semanas!$A$1:$C$33,2)),VLOOKUP(E636,Semanas!$A$1:$C$33,3),""),"")</f>
        <v/>
      </c>
      <c r="G636" s="7" t="str">
        <f>IF(F636&lt;&gt;"",_xlfn.IFNA(VLOOKUP(A636&amp;"Semana "&amp;VALUE(RIGHT(F636,2)-3),T_Cruzada!$A$2:$F$1453,4,FALSE),""),"")</f>
        <v/>
      </c>
      <c r="H636" t="str">
        <f>IF(F636&lt;&gt;"",_xlfn.IFNA(VLOOKUP(A636&amp;"Semana "&amp;VALUE(RIGHT(F636,2)-2),T_Cruzada!$A$2:$F$1453,4,FALSE),""),"")</f>
        <v/>
      </c>
      <c r="I636" s="7" t="str">
        <f>IF(F636&lt;&gt;"",_xlfn.IFNA(VLOOKUP(A636&amp;"Semana "&amp;VALUE(RIGHT(F636,2)-1),T_Cruzada!$A$2:$F$1453,4,FALSE),""),"")</f>
        <v/>
      </c>
      <c r="J636" s="7" t="str">
        <f>IF(F636&lt;&gt;"",_xlfn.IFNA(VLOOKUP(A636&amp;F636,T_Cruzada!$A$2:$F$1453,4,FALSE),""),"")</f>
        <v/>
      </c>
      <c r="K636" s="7" t="str">
        <f>_xlfn.IFNA(VLOOKUP(A636&amp;F636,T_Cruzada!$A$2:$F$1453,5,FALSE),"")</f>
        <v/>
      </c>
      <c r="L636" s="7" t="str">
        <f>IF(F636&lt;&gt;"",_xlfn.IFNA(VLOOKUP(A636&amp;"Semana "&amp;VALUE(RIGHT(F636,2)+1),T_Cruzada!$A$2:$F$1453,4,FALSE),""),"")</f>
        <v/>
      </c>
      <c r="M636" t="str">
        <f>IF(F636&lt;&gt;"",_xlfn.IFNA(VLOOKUP(A636&amp;"Semana "&amp;VALUE(RIGHT(F636,2)+2),T_Cruzada!$A$2:$F$1453,4,FALSE),""),"")</f>
        <v/>
      </c>
      <c r="N636" t="str">
        <f>IF(F636&lt;&gt;"",_xlfn.IFNA(VLOOKUP(A636&amp;"Semana "&amp;VALUE(RIGHT(F636,2)+3),T_Cruzada!$A$2:$F$1453,4,FALSE),""),"")</f>
        <v/>
      </c>
    </row>
    <row r="637" spans="1:14" x14ac:dyDescent="0.25">
      <c r="A637">
        <v>21156</v>
      </c>
      <c r="B637" t="s">
        <v>98</v>
      </c>
      <c r="C637" t="s">
        <v>191</v>
      </c>
      <c r="D637" t="s">
        <v>114</v>
      </c>
      <c r="E637" s="1">
        <v>43913</v>
      </c>
      <c r="F637" s="7" t="str">
        <f>IF(E637&lt;&gt;"",IF(AND(E637&gt;=VLOOKUP(E637,Semanas!$A$1:$C$33,1),E637&lt;=VLOOKUP(E637,Semanas!$A$1:$C$33,2)),VLOOKUP(E637,Semanas!$A$1:$C$33,3),""),"")</f>
        <v>Semana 13</v>
      </c>
      <c r="G637" s="7">
        <f>IF(F637&lt;&gt;"",_xlfn.IFNA(VLOOKUP(A637&amp;"Semana "&amp;VALUE(RIGHT(F637,2)-3),T_Cruzada!$A$2:$F$1453,4,FALSE),""),"")</f>
        <v>0</v>
      </c>
      <c r="H637">
        <f>IF(F637&lt;&gt;"",_xlfn.IFNA(VLOOKUP(A637&amp;"Semana "&amp;VALUE(RIGHT(F637,2)-2),T_Cruzada!$A$2:$F$1453,4,FALSE),""),"")</f>
        <v>0</v>
      </c>
      <c r="I637" s="7">
        <f>IF(F637&lt;&gt;"",_xlfn.IFNA(VLOOKUP(A637&amp;"Semana "&amp;VALUE(RIGHT(F637,2)-1),T_Cruzada!$A$2:$F$1453,4,FALSE),""),"")</f>
        <v>1</v>
      </c>
      <c r="J637" s="7">
        <f>IF(F637&lt;&gt;"",_xlfn.IFNA(VLOOKUP(A637&amp;F637,T_Cruzada!$A$2:$F$1453,4,FALSE),""),"")</f>
        <v>10</v>
      </c>
      <c r="K637" s="7">
        <f>_xlfn.IFNA(VLOOKUP(A637&amp;F637,T_Cruzada!$A$2:$F$1453,5,FALSE),"")</f>
        <v>9</v>
      </c>
      <c r="L637" s="7">
        <f>IF(F637&lt;&gt;"",_xlfn.IFNA(VLOOKUP(A637&amp;"Semana "&amp;VALUE(RIGHT(F637,2)+1),T_Cruzada!$A$2:$F$1453,4,FALSE),""),"")</f>
        <v>21</v>
      </c>
      <c r="M637">
        <f>IF(F637&lt;&gt;"",_xlfn.IFNA(VLOOKUP(A637&amp;"Semana "&amp;VALUE(RIGHT(F637,2)+2),T_Cruzada!$A$2:$F$1453,4,FALSE),""),"")</f>
        <v>50</v>
      </c>
      <c r="N637">
        <f>IF(F637&lt;&gt;"",_xlfn.IFNA(VLOOKUP(A637&amp;"Semana "&amp;VALUE(RIGHT(F637,2)+3),T_Cruzada!$A$2:$F$1453,4,FALSE),""),"")</f>
        <v>64</v>
      </c>
    </row>
    <row r="638" spans="1:14" x14ac:dyDescent="0.25">
      <c r="A638" s="19">
        <v>21156</v>
      </c>
      <c r="B638" s="19" t="s">
        <v>98</v>
      </c>
      <c r="C638" s="19" t="s">
        <v>122</v>
      </c>
      <c r="D638" s="19" t="s">
        <v>114</v>
      </c>
      <c r="E638" s="20">
        <v>43963</v>
      </c>
      <c r="F638" s="7" t="str">
        <f>IF(E638&lt;&gt;"",IF(AND(E638&gt;=VLOOKUP(E638,Semanas!$A$1:$C$33,1),E638&lt;=VLOOKUP(E638,Semanas!$A$1:$C$33,2)),VLOOKUP(E638,Semanas!$A$1:$C$33,3),""),"")</f>
        <v>Semana 20</v>
      </c>
      <c r="G638" s="7">
        <f>IF(F638&lt;&gt;"",_xlfn.IFNA(VLOOKUP(A638&amp;"Semana "&amp;VALUE(RIGHT(F638,2)-3),T_Cruzada!$A$2:$F$1453,4,FALSE),""),"")</f>
        <v>89</v>
      </c>
      <c r="H638">
        <f>IF(F638&lt;&gt;"",_xlfn.IFNA(VLOOKUP(A638&amp;"Semana "&amp;VALUE(RIGHT(F638,2)-2),T_Cruzada!$A$2:$F$1453,4,FALSE),""),"")</f>
        <v>128</v>
      </c>
      <c r="I638" s="7">
        <f>IF(F638&lt;&gt;"",_xlfn.IFNA(VLOOKUP(A638&amp;"Semana "&amp;VALUE(RIGHT(F638,2)-1),T_Cruzada!$A$2:$F$1453,4,FALSE),""),"")</f>
        <v>198</v>
      </c>
      <c r="J638" s="7">
        <f>IF(F638&lt;&gt;"",_xlfn.IFNA(VLOOKUP(A638&amp;F638,T_Cruzada!$A$2:$F$1453,4,FALSE),""),"")</f>
        <v>236</v>
      </c>
      <c r="K638" s="7">
        <f>_xlfn.IFNA(VLOOKUP(A638&amp;F638,T_Cruzada!$A$2:$F$1453,5,FALSE),"")</f>
        <v>38</v>
      </c>
      <c r="L638" s="7">
        <f>IF(F638&lt;&gt;"",_xlfn.IFNA(VLOOKUP(A638&amp;"Semana "&amp;VALUE(RIGHT(F638,2)+1),T_Cruzada!$A$2:$F$1453,4,FALSE),""),"")</f>
        <v>292</v>
      </c>
      <c r="M638">
        <f>IF(F638&lt;&gt;"",_xlfn.IFNA(VLOOKUP(A638&amp;"Semana "&amp;VALUE(RIGHT(F638,2)+2),T_Cruzada!$A$2:$F$1453,4,FALSE),""),"")</f>
        <v>365</v>
      </c>
      <c r="N638">
        <f>IF(F638&lt;&gt;"",_xlfn.IFNA(VLOOKUP(A638&amp;"Semana "&amp;VALUE(RIGHT(F638,2)+3),T_Cruzada!$A$2:$F$1453,4,FALSE),""),"")</f>
        <v>446</v>
      </c>
    </row>
    <row r="639" spans="1:14" x14ac:dyDescent="0.25">
      <c r="A639">
        <v>21156</v>
      </c>
      <c r="B639" t="s">
        <v>98</v>
      </c>
      <c r="C639" t="s">
        <v>123</v>
      </c>
      <c r="D639" t="s">
        <v>114</v>
      </c>
      <c r="E639" s="1">
        <v>43997</v>
      </c>
      <c r="F639" s="7" t="str">
        <f>IF(E639&lt;&gt;"",IF(AND(E639&gt;=VLOOKUP(E639,Semanas!$A$1:$C$33,1),E639&lt;=VLOOKUP(E639,Semanas!$A$1:$C$33,2)),VLOOKUP(E639,Semanas!$A$1:$C$33,3),""),"")</f>
        <v>Semana 25</v>
      </c>
      <c r="G639" s="7">
        <f>IF(F639&lt;&gt;"",_xlfn.IFNA(VLOOKUP(A639&amp;"Semana "&amp;VALUE(RIGHT(F639,2)-3),T_Cruzada!$A$2:$F$1453,4,FALSE),""),"")</f>
        <v>365</v>
      </c>
      <c r="H639">
        <f>IF(F639&lt;&gt;"",_xlfn.IFNA(VLOOKUP(A639&amp;"Semana "&amp;VALUE(RIGHT(F639,2)-2),T_Cruzada!$A$2:$F$1453,4,FALSE),""),"")</f>
        <v>446</v>
      </c>
      <c r="I639" s="7">
        <f>IF(F639&lt;&gt;"",_xlfn.IFNA(VLOOKUP(A639&amp;"Semana "&amp;VALUE(RIGHT(F639,2)-1),T_Cruzada!$A$2:$F$1453,4,FALSE),""),"")</f>
        <v>570</v>
      </c>
      <c r="J639" s="7">
        <f>IF(F639&lt;&gt;"",_xlfn.IFNA(VLOOKUP(A639&amp;F639,T_Cruzada!$A$2:$F$1453,4,FALSE),""),"")</f>
        <v>739</v>
      </c>
      <c r="K639" s="7">
        <f>_xlfn.IFNA(VLOOKUP(A639&amp;F639,T_Cruzada!$A$2:$F$1453,5,FALSE),"")</f>
        <v>169</v>
      </c>
      <c r="L639" s="7">
        <f>IF(F639&lt;&gt;"",_xlfn.IFNA(VLOOKUP(A639&amp;"Semana "&amp;VALUE(RIGHT(F639,2)+1),T_Cruzada!$A$2:$F$1453,4,FALSE),""),"")</f>
        <v>925</v>
      </c>
      <c r="M639">
        <f>IF(F639&lt;&gt;"",_xlfn.IFNA(VLOOKUP(A639&amp;"Semana "&amp;VALUE(RIGHT(F639,2)+2),T_Cruzada!$A$2:$F$1453,4,FALSE),""),"")</f>
        <v>1111</v>
      </c>
      <c r="N639">
        <f>IF(F639&lt;&gt;"",_xlfn.IFNA(VLOOKUP(A639&amp;"Semana "&amp;VALUE(RIGHT(F639,2)+3),T_Cruzada!$A$2:$F$1453,4,FALSE),""),"")</f>
        <v>1306</v>
      </c>
    </row>
    <row r="640" spans="1:14" x14ac:dyDescent="0.25">
      <c r="A640">
        <v>21161</v>
      </c>
      <c r="B640" t="s">
        <v>100</v>
      </c>
      <c r="C640" t="s">
        <v>30</v>
      </c>
      <c r="D640" t="s">
        <v>114</v>
      </c>
      <c r="E640" s="1">
        <v>43913</v>
      </c>
      <c r="F640" s="7" t="str">
        <f>IF(E640&lt;&gt;"",IF(AND(E640&gt;=VLOOKUP(E640,Semanas!$A$1:$C$33,1),E640&lt;=VLOOKUP(E640,Semanas!$A$1:$C$33,2)),VLOOKUP(E640,Semanas!$A$1:$C$33,3),""),"")</f>
        <v>Semana 13</v>
      </c>
      <c r="G640" s="7">
        <f>IF(F640&lt;&gt;"",_xlfn.IFNA(VLOOKUP(A640&amp;"Semana "&amp;VALUE(RIGHT(F640,2)-3),T_Cruzada!$A$2:$F$1453,4,FALSE),""),"")</f>
        <v>0</v>
      </c>
      <c r="H640">
        <f>IF(F640&lt;&gt;"",_xlfn.IFNA(VLOOKUP(A640&amp;"Semana "&amp;VALUE(RIGHT(F640,2)-2),T_Cruzada!$A$2:$F$1453,4,FALSE),""),"")</f>
        <v>0</v>
      </c>
      <c r="I640" s="7">
        <f>IF(F640&lt;&gt;"",_xlfn.IFNA(VLOOKUP(A640&amp;"Semana "&amp;VALUE(RIGHT(F640,2)-1),T_Cruzada!$A$2:$F$1453,4,FALSE),""),"")</f>
        <v>0</v>
      </c>
      <c r="J640" s="7">
        <f>IF(F640&lt;&gt;"",_xlfn.IFNA(VLOOKUP(A640&amp;F640,T_Cruzada!$A$2:$F$1453,4,FALSE),""),"")</f>
        <v>0</v>
      </c>
      <c r="K640" s="7">
        <f>_xlfn.IFNA(VLOOKUP(A640&amp;F640,T_Cruzada!$A$2:$F$1453,5,FALSE),"")</f>
        <v>0</v>
      </c>
      <c r="L640" s="7">
        <f>IF(F640&lt;&gt;"",_xlfn.IFNA(VLOOKUP(A640&amp;"Semana "&amp;VALUE(RIGHT(F640,2)+1),T_Cruzada!$A$2:$F$1453,4,FALSE),""),"")</f>
        <v>0</v>
      </c>
      <c r="M640">
        <f>IF(F640&lt;&gt;"",_xlfn.IFNA(VLOOKUP(A640&amp;"Semana "&amp;VALUE(RIGHT(F640,2)+2),T_Cruzada!$A$2:$F$1453,4,FALSE),""),"")</f>
        <v>0</v>
      </c>
      <c r="N640">
        <f>IF(F640&lt;&gt;"",_xlfn.IFNA(VLOOKUP(A640&amp;"Semana "&amp;VALUE(RIGHT(F640,2)+3),T_Cruzada!$A$2:$F$1453,4,FALSE),""),"")</f>
        <v>1</v>
      </c>
    </row>
    <row r="641" spans="1:14" x14ac:dyDescent="0.25">
      <c r="A641" s="19">
        <v>21161</v>
      </c>
      <c r="B641" s="19" t="s">
        <v>100</v>
      </c>
      <c r="C641" s="19" t="s">
        <v>31</v>
      </c>
      <c r="D641" s="19" t="s">
        <v>114</v>
      </c>
      <c r="E641" s="20">
        <v>43913</v>
      </c>
      <c r="F641" s="7" t="str">
        <f>IF(E641&lt;&gt;"",IF(AND(E641&gt;=VLOOKUP(E641,Semanas!$A$1:$C$33,1),E641&lt;=VLOOKUP(E641,Semanas!$A$1:$C$33,2)),VLOOKUP(E641,Semanas!$A$1:$C$33,3),""),"")</f>
        <v>Semana 13</v>
      </c>
      <c r="G641" s="7">
        <f>IF(F641&lt;&gt;"",_xlfn.IFNA(VLOOKUP(A641&amp;"Semana "&amp;VALUE(RIGHT(F641,2)-3),T_Cruzada!$A$2:$F$1453,4,FALSE),""),"")</f>
        <v>0</v>
      </c>
      <c r="H641">
        <f>IF(F641&lt;&gt;"",_xlfn.IFNA(VLOOKUP(A641&amp;"Semana "&amp;VALUE(RIGHT(F641,2)-2),T_Cruzada!$A$2:$F$1453,4,FALSE),""),"")</f>
        <v>0</v>
      </c>
      <c r="I641" s="7">
        <f>IF(F641&lt;&gt;"",_xlfn.IFNA(VLOOKUP(A641&amp;"Semana "&amp;VALUE(RIGHT(F641,2)-1),T_Cruzada!$A$2:$F$1453,4,FALSE),""),"")</f>
        <v>0</v>
      </c>
      <c r="J641" s="7">
        <f>IF(F641&lt;&gt;"",_xlfn.IFNA(VLOOKUP(A641&amp;F641,T_Cruzada!$A$2:$F$1453,4,FALSE),""),"")</f>
        <v>0</v>
      </c>
      <c r="K641" s="7">
        <f>_xlfn.IFNA(VLOOKUP(A641&amp;F641,T_Cruzada!$A$2:$F$1453,5,FALSE),"")</f>
        <v>0</v>
      </c>
      <c r="L641" s="7">
        <f>IF(F641&lt;&gt;"",_xlfn.IFNA(VLOOKUP(A641&amp;"Semana "&amp;VALUE(RIGHT(F641,2)+1),T_Cruzada!$A$2:$F$1453,4,FALSE),""),"")</f>
        <v>0</v>
      </c>
      <c r="M641">
        <f>IF(F641&lt;&gt;"",_xlfn.IFNA(VLOOKUP(A641&amp;"Semana "&amp;VALUE(RIGHT(F641,2)+2),T_Cruzada!$A$2:$F$1453,4,FALSE),""),"")</f>
        <v>0</v>
      </c>
      <c r="N641">
        <f>IF(F641&lt;&gt;"",_xlfn.IFNA(VLOOKUP(A641&amp;"Semana "&amp;VALUE(RIGHT(F641,2)+3),T_Cruzada!$A$2:$F$1453,4,FALSE),""),"")</f>
        <v>1</v>
      </c>
    </row>
    <row r="642" spans="1:14" x14ac:dyDescent="0.25">
      <c r="A642">
        <v>21161</v>
      </c>
      <c r="B642" t="s">
        <v>100</v>
      </c>
      <c r="C642" t="s">
        <v>115</v>
      </c>
      <c r="D642" t="s">
        <v>114</v>
      </c>
      <c r="E642" s="1">
        <v>43913</v>
      </c>
      <c r="F642" s="7" t="str">
        <f>IF(E642&lt;&gt;"",IF(AND(E642&gt;=VLOOKUP(E642,Semanas!$A$1:$C$33,1),E642&lt;=VLOOKUP(E642,Semanas!$A$1:$C$33,2)),VLOOKUP(E642,Semanas!$A$1:$C$33,3),""),"")</f>
        <v>Semana 13</v>
      </c>
      <c r="G642" s="7">
        <f>IF(F642&lt;&gt;"",_xlfn.IFNA(VLOOKUP(A642&amp;"Semana "&amp;VALUE(RIGHT(F642,2)-3),T_Cruzada!$A$2:$F$1453,4,FALSE),""),"")</f>
        <v>0</v>
      </c>
      <c r="H642">
        <f>IF(F642&lt;&gt;"",_xlfn.IFNA(VLOOKUP(A642&amp;"Semana "&amp;VALUE(RIGHT(F642,2)-2),T_Cruzada!$A$2:$F$1453,4,FALSE),""),"")</f>
        <v>0</v>
      </c>
      <c r="I642" s="7">
        <f>IF(F642&lt;&gt;"",_xlfn.IFNA(VLOOKUP(A642&amp;"Semana "&amp;VALUE(RIGHT(F642,2)-1),T_Cruzada!$A$2:$F$1453,4,FALSE),""),"")</f>
        <v>0</v>
      </c>
      <c r="J642" s="7">
        <f>IF(F642&lt;&gt;"",_xlfn.IFNA(VLOOKUP(A642&amp;F642,T_Cruzada!$A$2:$F$1453,4,FALSE),""),"")</f>
        <v>0</v>
      </c>
      <c r="K642" s="7">
        <f>_xlfn.IFNA(VLOOKUP(A642&amp;F642,T_Cruzada!$A$2:$F$1453,5,FALSE),"")</f>
        <v>0</v>
      </c>
      <c r="L642" s="7">
        <f>IF(F642&lt;&gt;"",_xlfn.IFNA(VLOOKUP(A642&amp;"Semana "&amp;VALUE(RIGHT(F642,2)+1),T_Cruzada!$A$2:$F$1453,4,FALSE),""),"")</f>
        <v>0</v>
      </c>
      <c r="M642">
        <f>IF(F642&lt;&gt;"",_xlfn.IFNA(VLOOKUP(A642&amp;"Semana "&amp;VALUE(RIGHT(F642,2)+2),T_Cruzada!$A$2:$F$1453,4,FALSE),""),"")</f>
        <v>0</v>
      </c>
      <c r="N642">
        <f>IF(F642&lt;&gt;"",_xlfn.IFNA(VLOOKUP(A642&amp;"Semana "&amp;VALUE(RIGHT(F642,2)+3),T_Cruzada!$A$2:$F$1453,4,FALSE),""),"")</f>
        <v>1</v>
      </c>
    </row>
    <row r="643" spans="1:14" x14ac:dyDescent="0.25">
      <c r="A643" s="19">
        <v>21161</v>
      </c>
      <c r="B643" s="19" t="s">
        <v>100</v>
      </c>
      <c r="C643" s="19" t="s">
        <v>33</v>
      </c>
      <c r="D643" s="19" t="s">
        <v>114</v>
      </c>
      <c r="E643" s="20">
        <v>43910</v>
      </c>
      <c r="F643" s="7" t="str">
        <f>IF(E643&lt;&gt;"",IF(AND(E643&gt;=VLOOKUP(E643,Semanas!$A$1:$C$33,1),E643&lt;=VLOOKUP(E643,Semanas!$A$1:$C$33,2)),VLOOKUP(E643,Semanas!$A$1:$C$33,3),""),"")</f>
        <v>Semana 12</v>
      </c>
      <c r="G643" s="7">
        <f>IF(F643&lt;&gt;"",_xlfn.IFNA(VLOOKUP(A643&amp;"Semana "&amp;VALUE(RIGHT(F643,2)-3),T_Cruzada!$A$2:$F$1453,4,FALSE),""),"")</f>
        <v>0</v>
      </c>
      <c r="H643">
        <f>IF(F643&lt;&gt;"",_xlfn.IFNA(VLOOKUP(A643&amp;"Semana "&amp;VALUE(RIGHT(F643,2)-2),T_Cruzada!$A$2:$F$1453,4,FALSE),""),"")</f>
        <v>0</v>
      </c>
      <c r="I643" s="7">
        <f>IF(F643&lt;&gt;"",_xlfn.IFNA(VLOOKUP(A643&amp;"Semana "&amp;VALUE(RIGHT(F643,2)-1),T_Cruzada!$A$2:$F$1453,4,FALSE),""),"")</f>
        <v>0</v>
      </c>
      <c r="J643" s="7">
        <f>IF(F643&lt;&gt;"",_xlfn.IFNA(VLOOKUP(A643&amp;F643,T_Cruzada!$A$2:$F$1453,4,FALSE),""),"")</f>
        <v>0</v>
      </c>
      <c r="K643" s="7">
        <f>_xlfn.IFNA(VLOOKUP(A643&amp;F643,T_Cruzada!$A$2:$F$1453,5,FALSE),"")</f>
        <v>0</v>
      </c>
      <c r="L643" s="7">
        <f>IF(F643&lt;&gt;"",_xlfn.IFNA(VLOOKUP(A643&amp;"Semana "&amp;VALUE(RIGHT(F643,2)+1),T_Cruzada!$A$2:$F$1453,4,FALSE),""),"")</f>
        <v>0</v>
      </c>
      <c r="M643">
        <f>IF(F643&lt;&gt;"",_xlfn.IFNA(VLOOKUP(A643&amp;"Semana "&amp;VALUE(RIGHT(F643,2)+2),T_Cruzada!$A$2:$F$1453,4,FALSE),""),"")</f>
        <v>0</v>
      </c>
      <c r="N643">
        <f>IF(F643&lt;&gt;"",_xlfn.IFNA(VLOOKUP(A643&amp;"Semana "&amp;VALUE(RIGHT(F643,2)+3),T_Cruzada!$A$2:$F$1453,4,FALSE),""),"")</f>
        <v>0</v>
      </c>
    </row>
    <row r="644" spans="1:14" x14ac:dyDescent="0.25">
      <c r="A644">
        <v>21161</v>
      </c>
      <c r="B644" t="s">
        <v>100</v>
      </c>
      <c r="C644" t="s">
        <v>34</v>
      </c>
      <c r="D644" t="s">
        <v>114</v>
      </c>
      <c r="E644" s="1">
        <v>43934</v>
      </c>
      <c r="F644" s="7" t="str">
        <f>IF(E644&lt;&gt;"",IF(AND(E644&gt;=VLOOKUP(E644,Semanas!$A$1:$C$33,1),E644&lt;=VLOOKUP(E644,Semanas!$A$1:$C$33,2)),VLOOKUP(E644,Semanas!$A$1:$C$33,3),""),"")</f>
        <v>Semana 16</v>
      </c>
      <c r="G644" s="7">
        <f>IF(F644&lt;&gt;"",_xlfn.IFNA(VLOOKUP(A644&amp;"Semana "&amp;VALUE(RIGHT(F644,2)-3),T_Cruzada!$A$2:$F$1453,4,FALSE),""),"")</f>
        <v>0</v>
      </c>
      <c r="H644">
        <f>IF(F644&lt;&gt;"",_xlfn.IFNA(VLOOKUP(A644&amp;"Semana "&amp;VALUE(RIGHT(F644,2)-2),T_Cruzada!$A$2:$F$1453,4,FALSE),""),"")</f>
        <v>0</v>
      </c>
      <c r="I644" s="7">
        <f>IF(F644&lt;&gt;"",_xlfn.IFNA(VLOOKUP(A644&amp;"Semana "&amp;VALUE(RIGHT(F644,2)-1),T_Cruzada!$A$2:$F$1453,4,FALSE),""),"")</f>
        <v>0</v>
      </c>
      <c r="J644" s="7">
        <f>IF(F644&lt;&gt;"",_xlfn.IFNA(VLOOKUP(A644&amp;F644,T_Cruzada!$A$2:$F$1453,4,FALSE),""),"")</f>
        <v>1</v>
      </c>
      <c r="K644" s="7">
        <f>_xlfn.IFNA(VLOOKUP(A644&amp;F644,T_Cruzada!$A$2:$F$1453,5,FALSE),"")</f>
        <v>1</v>
      </c>
      <c r="L644" s="7">
        <f>IF(F644&lt;&gt;"",_xlfn.IFNA(VLOOKUP(A644&amp;"Semana "&amp;VALUE(RIGHT(F644,2)+1),T_Cruzada!$A$2:$F$1453,4,FALSE),""),"")</f>
        <v>2</v>
      </c>
      <c r="M644">
        <f>IF(F644&lt;&gt;"",_xlfn.IFNA(VLOOKUP(A644&amp;"Semana "&amp;VALUE(RIGHT(F644,2)+2),T_Cruzada!$A$2:$F$1453,4,FALSE),""),"")</f>
        <v>2</v>
      </c>
      <c r="N644">
        <f>IF(F644&lt;&gt;"",_xlfn.IFNA(VLOOKUP(A644&amp;"Semana "&amp;VALUE(RIGHT(F644,2)+3),T_Cruzada!$A$2:$F$1453,4,FALSE),""),"")</f>
        <v>4</v>
      </c>
    </row>
    <row r="645" spans="1:14" x14ac:dyDescent="0.25">
      <c r="A645" s="19">
        <v>21161</v>
      </c>
      <c r="B645" s="19" t="s">
        <v>100</v>
      </c>
      <c r="C645" s="19" t="s">
        <v>118</v>
      </c>
      <c r="D645" s="19" t="s">
        <v>116</v>
      </c>
      <c r="E645" s="20"/>
      <c r="F645" s="7" t="str">
        <f>IF(E645&lt;&gt;"",IF(AND(E645&gt;=VLOOKUP(E645,Semanas!$A$1:$C$33,1),E645&lt;=VLOOKUP(E645,Semanas!$A$1:$C$33,2)),VLOOKUP(E645,Semanas!$A$1:$C$33,3),""),"")</f>
        <v/>
      </c>
      <c r="G645" s="7" t="str">
        <f>IF(F645&lt;&gt;"",_xlfn.IFNA(VLOOKUP(A645&amp;"Semana "&amp;VALUE(RIGHT(F645,2)-3),T_Cruzada!$A$2:$F$1453,4,FALSE),""),"")</f>
        <v/>
      </c>
      <c r="H645" t="str">
        <f>IF(F645&lt;&gt;"",_xlfn.IFNA(VLOOKUP(A645&amp;"Semana "&amp;VALUE(RIGHT(F645,2)-2),T_Cruzada!$A$2:$F$1453,4,FALSE),""),"")</f>
        <v/>
      </c>
      <c r="I645" s="7" t="str">
        <f>IF(F645&lt;&gt;"",_xlfn.IFNA(VLOOKUP(A645&amp;"Semana "&amp;VALUE(RIGHT(F645,2)-1),T_Cruzada!$A$2:$F$1453,4,FALSE),""),"")</f>
        <v/>
      </c>
      <c r="J645" s="7" t="str">
        <f>IF(F645&lt;&gt;"",_xlfn.IFNA(VLOOKUP(A645&amp;F645,T_Cruzada!$A$2:$F$1453,4,FALSE),""),"")</f>
        <v/>
      </c>
      <c r="K645" s="7" t="str">
        <f>_xlfn.IFNA(VLOOKUP(A645&amp;F645,T_Cruzada!$A$2:$F$1453,5,FALSE),"")</f>
        <v/>
      </c>
      <c r="L645" s="7" t="str">
        <f>IF(F645&lt;&gt;"",_xlfn.IFNA(VLOOKUP(A645&amp;"Semana "&amp;VALUE(RIGHT(F645,2)+1),T_Cruzada!$A$2:$F$1453,4,FALSE),""),"")</f>
        <v/>
      </c>
      <c r="M645" t="str">
        <f>IF(F645&lt;&gt;"",_xlfn.IFNA(VLOOKUP(A645&amp;"Semana "&amp;VALUE(RIGHT(F645,2)+2),T_Cruzada!$A$2:$F$1453,4,FALSE),""),"")</f>
        <v/>
      </c>
      <c r="N645" t="str">
        <f>IF(F645&lt;&gt;"",_xlfn.IFNA(VLOOKUP(A645&amp;"Semana "&amp;VALUE(RIGHT(F645,2)+3),T_Cruzada!$A$2:$F$1453,4,FALSE),""),"")</f>
        <v/>
      </c>
    </row>
    <row r="646" spans="1:14" x14ac:dyDescent="0.25">
      <c r="A646">
        <v>21161</v>
      </c>
      <c r="B646" t="s">
        <v>100</v>
      </c>
      <c r="C646" t="s">
        <v>119</v>
      </c>
      <c r="D646" t="s">
        <v>116</v>
      </c>
      <c r="E646" s="1"/>
      <c r="F646" s="7" t="str">
        <f>IF(E646&lt;&gt;"",IF(AND(E646&gt;=VLOOKUP(E646,Semanas!$A$1:$C$33,1),E646&lt;=VLOOKUP(E646,Semanas!$A$1:$C$33,2)),VLOOKUP(E646,Semanas!$A$1:$C$33,3),""),"")</f>
        <v/>
      </c>
      <c r="G646" s="7" t="str">
        <f>IF(F646&lt;&gt;"",_xlfn.IFNA(VLOOKUP(A646&amp;"Semana "&amp;VALUE(RIGHT(F646,2)-3),T_Cruzada!$A$2:$F$1453,4,FALSE),""),"")</f>
        <v/>
      </c>
      <c r="H646" t="str">
        <f>IF(F646&lt;&gt;"",_xlfn.IFNA(VLOOKUP(A646&amp;"Semana "&amp;VALUE(RIGHT(F646,2)-2),T_Cruzada!$A$2:$F$1453,4,FALSE),""),"")</f>
        <v/>
      </c>
      <c r="I646" s="7" t="str">
        <f>IF(F646&lt;&gt;"",_xlfn.IFNA(VLOOKUP(A646&amp;"Semana "&amp;VALUE(RIGHT(F646,2)-1),T_Cruzada!$A$2:$F$1453,4,FALSE),""),"")</f>
        <v/>
      </c>
      <c r="J646" s="7" t="str">
        <f>IF(F646&lt;&gt;"",_xlfn.IFNA(VLOOKUP(A646&amp;F646,T_Cruzada!$A$2:$F$1453,4,FALSE),""),"")</f>
        <v/>
      </c>
      <c r="K646" s="7" t="str">
        <f>_xlfn.IFNA(VLOOKUP(A646&amp;F646,T_Cruzada!$A$2:$F$1453,5,FALSE),"")</f>
        <v/>
      </c>
      <c r="L646" s="7" t="str">
        <f>IF(F646&lt;&gt;"",_xlfn.IFNA(VLOOKUP(A646&amp;"Semana "&amp;VALUE(RIGHT(F646,2)+1),T_Cruzada!$A$2:$F$1453,4,FALSE),""),"")</f>
        <v/>
      </c>
      <c r="M646" t="str">
        <f>IF(F646&lt;&gt;"",_xlfn.IFNA(VLOOKUP(A646&amp;"Semana "&amp;VALUE(RIGHT(F646,2)+2),T_Cruzada!$A$2:$F$1453,4,FALSE),""),"")</f>
        <v/>
      </c>
      <c r="N646" t="str">
        <f>IF(F646&lt;&gt;"",_xlfn.IFNA(VLOOKUP(A646&amp;"Semana "&amp;VALUE(RIGHT(F646,2)+3),T_Cruzada!$A$2:$F$1453,4,FALSE),""),"")</f>
        <v/>
      </c>
    </row>
    <row r="647" spans="1:14" x14ac:dyDescent="0.25">
      <c r="A647" s="19">
        <v>21161</v>
      </c>
      <c r="B647" s="19" t="s">
        <v>100</v>
      </c>
      <c r="C647" s="19" t="s">
        <v>120</v>
      </c>
      <c r="D647" s="19" t="s">
        <v>114</v>
      </c>
      <c r="E647" s="20"/>
      <c r="F647" s="7" t="str">
        <f>IF(E647&lt;&gt;"",IF(AND(E647&gt;=VLOOKUP(E647,Semanas!$A$1:$C$33,1),E647&lt;=VLOOKUP(E647,Semanas!$A$1:$C$33,2)),VLOOKUP(E647,Semanas!$A$1:$C$33,3),""),"")</f>
        <v/>
      </c>
      <c r="G647" s="7" t="str">
        <f>IF(F647&lt;&gt;"",_xlfn.IFNA(VLOOKUP(A647&amp;"Semana "&amp;VALUE(RIGHT(F647,2)-3),T_Cruzada!$A$2:$F$1453,4,FALSE),""),"")</f>
        <v/>
      </c>
      <c r="H647" t="str">
        <f>IF(F647&lt;&gt;"",_xlfn.IFNA(VLOOKUP(A647&amp;"Semana "&amp;VALUE(RIGHT(F647,2)-2),T_Cruzada!$A$2:$F$1453,4,FALSE),""),"")</f>
        <v/>
      </c>
      <c r="I647" s="7" t="str">
        <f>IF(F647&lt;&gt;"",_xlfn.IFNA(VLOOKUP(A647&amp;"Semana "&amp;VALUE(RIGHT(F647,2)-1),T_Cruzada!$A$2:$F$1453,4,FALSE),""),"")</f>
        <v/>
      </c>
      <c r="J647" s="7" t="str">
        <f>IF(F647&lt;&gt;"",_xlfn.IFNA(VLOOKUP(A647&amp;F647,T_Cruzada!$A$2:$F$1453,4,FALSE),""),"")</f>
        <v/>
      </c>
      <c r="K647" s="7" t="str">
        <f>_xlfn.IFNA(VLOOKUP(A647&amp;F647,T_Cruzada!$A$2:$F$1453,5,FALSE),"")</f>
        <v/>
      </c>
      <c r="L647" s="7" t="str">
        <f>IF(F647&lt;&gt;"",_xlfn.IFNA(VLOOKUP(A647&amp;"Semana "&amp;VALUE(RIGHT(F647,2)+1),T_Cruzada!$A$2:$F$1453,4,FALSE),""),"")</f>
        <v/>
      </c>
      <c r="M647" t="str">
        <f>IF(F647&lt;&gt;"",_xlfn.IFNA(VLOOKUP(A647&amp;"Semana "&amp;VALUE(RIGHT(F647,2)+2),T_Cruzada!$A$2:$F$1453,4,FALSE),""),"")</f>
        <v/>
      </c>
      <c r="N647" t="str">
        <f>IF(F647&lt;&gt;"",_xlfn.IFNA(VLOOKUP(A647&amp;"Semana "&amp;VALUE(RIGHT(F647,2)+3),T_Cruzada!$A$2:$F$1453,4,FALSE),""),"")</f>
        <v/>
      </c>
    </row>
    <row r="648" spans="1:14" x14ac:dyDescent="0.25">
      <c r="A648">
        <v>21161</v>
      </c>
      <c r="B648" t="s">
        <v>100</v>
      </c>
      <c r="C648" t="s">
        <v>191</v>
      </c>
      <c r="D648" t="s">
        <v>114</v>
      </c>
      <c r="E648" s="1">
        <v>43913</v>
      </c>
      <c r="F648" s="7" t="str">
        <f>IF(E648&lt;&gt;"",IF(AND(E648&gt;=VLOOKUP(E648,Semanas!$A$1:$C$33,1),E648&lt;=VLOOKUP(E648,Semanas!$A$1:$C$33,2)),VLOOKUP(E648,Semanas!$A$1:$C$33,3),""),"")</f>
        <v>Semana 13</v>
      </c>
      <c r="G648" s="7">
        <f>IF(F648&lt;&gt;"",_xlfn.IFNA(VLOOKUP(A648&amp;"Semana "&amp;VALUE(RIGHT(F648,2)-3),T_Cruzada!$A$2:$F$1453,4,FALSE),""),"")</f>
        <v>0</v>
      </c>
      <c r="H648">
        <f>IF(F648&lt;&gt;"",_xlfn.IFNA(VLOOKUP(A648&amp;"Semana "&amp;VALUE(RIGHT(F648,2)-2),T_Cruzada!$A$2:$F$1453,4,FALSE),""),"")</f>
        <v>0</v>
      </c>
      <c r="I648" s="7">
        <f>IF(F648&lt;&gt;"",_xlfn.IFNA(VLOOKUP(A648&amp;"Semana "&amp;VALUE(RIGHT(F648,2)-1),T_Cruzada!$A$2:$F$1453,4,FALSE),""),"")</f>
        <v>0</v>
      </c>
      <c r="J648" s="7">
        <f>IF(F648&lt;&gt;"",_xlfn.IFNA(VLOOKUP(A648&amp;F648,T_Cruzada!$A$2:$F$1453,4,FALSE),""),"")</f>
        <v>0</v>
      </c>
      <c r="K648" s="7">
        <f>_xlfn.IFNA(VLOOKUP(A648&amp;F648,T_Cruzada!$A$2:$F$1453,5,FALSE),"")</f>
        <v>0</v>
      </c>
      <c r="L648" s="7">
        <f>IF(F648&lt;&gt;"",_xlfn.IFNA(VLOOKUP(A648&amp;"Semana "&amp;VALUE(RIGHT(F648,2)+1),T_Cruzada!$A$2:$F$1453,4,FALSE),""),"")</f>
        <v>0</v>
      </c>
      <c r="M648">
        <f>IF(F648&lt;&gt;"",_xlfn.IFNA(VLOOKUP(A648&amp;"Semana "&amp;VALUE(RIGHT(F648,2)+2),T_Cruzada!$A$2:$F$1453,4,FALSE),""),"")</f>
        <v>0</v>
      </c>
      <c r="N648">
        <f>IF(F648&lt;&gt;"",_xlfn.IFNA(VLOOKUP(A648&amp;"Semana "&amp;VALUE(RIGHT(F648,2)+3),T_Cruzada!$A$2:$F$1453,4,FALSE),""),"")</f>
        <v>1</v>
      </c>
    </row>
    <row r="649" spans="1:14" x14ac:dyDescent="0.25">
      <c r="A649" s="19">
        <v>21161</v>
      </c>
      <c r="B649" s="19" t="s">
        <v>100</v>
      </c>
      <c r="C649" s="19" t="s">
        <v>122</v>
      </c>
      <c r="D649" s="19" t="s">
        <v>116</v>
      </c>
      <c r="E649" s="20"/>
      <c r="F649" s="7" t="str">
        <f>IF(E649&lt;&gt;"",IF(AND(E649&gt;=VLOOKUP(E649,Semanas!$A$1:$C$33,1),E649&lt;=VLOOKUP(E649,Semanas!$A$1:$C$33,2)),VLOOKUP(E649,Semanas!$A$1:$C$33,3),""),"")</f>
        <v/>
      </c>
      <c r="G649" s="7" t="str">
        <f>IF(F649&lt;&gt;"",_xlfn.IFNA(VLOOKUP(A649&amp;"Semana "&amp;VALUE(RIGHT(F649,2)-3),T_Cruzada!$A$2:$F$1453,4,FALSE),""),"")</f>
        <v/>
      </c>
      <c r="H649" t="str">
        <f>IF(F649&lt;&gt;"",_xlfn.IFNA(VLOOKUP(A649&amp;"Semana "&amp;VALUE(RIGHT(F649,2)-2),T_Cruzada!$A$2:$F$1453,4,FALSE),""),"")</f>
        <v/>
      </c>
      <c r="I649" s="7" t="str">
        <f>IF(F649&lt;&gt;"",_xlfn.IFNA(VLOOKUP(A649&amp;"Semana "&amp;VALUE(RIGHT(F649,2)-1),T_Cruzada!$A$2:$F$1453,4,FALSE),""),"")</f>
        <v/>
      </c>
      <c r="J649" s="7" t="str">
        <f>IF(F649&lt;&gt;"",_xlfn.IFNA(VLOOKUP(A649&amp;F649,T_Cruzada!$A$2:$F$1453,4,FALSE),""),"")</f>
        <v/>
      </c>
      <c r="K649" s="7" t="str">
        <f>_xlfn.IFNA(VLOOKUP(A649&amp;F649,T_Cruzada!$A$2:$F$1453,5,FALSE),"")</f>
        <v/>
      </c>
      <c r="L649" s="7" t="str">
        <f>IF(F649&lt;&gt;"",_xlfn.IFNA(VLOOKUP(A649&amp;"Semana "&amp;VALUE(RIGHT(F649,2)+1),T_Cruzada!$A$2:$F$1453,4,FALSE),""),"")</f>
        <v/>
      </c>
      <c r="M649" t="str">
        <f>IF(F649&lt;&gt;"",_xlfn.IFNA(VLOOKUP(A649&amp;"Semana "&amp;VALUE(RIGHT(F649,2)+2),T_Cruzada!$A$2:$F$1453,4,FALSE),""),"")</f>
        <v/>
      </c>
      <c r="N649" t="str">
        <f>IF(F649&lt;&gt;"",_xlfn.IFNA(VLOOKUP(A649&amp;"Semana "&amp;VALUE(RIGHT(F649,2)+3),T_Cruzada!$A$2:$F$1453,4,FALSE),""),"")</f>
        <v/>
      </c>
    </row>
    <row r="650" spans="1:14" x14ac:dyDescent="0.25">
      <c r="A650">
        <v>21161</v>
      </c>
      <c r="B650" t="s">
        <v>100</v>
      </c>
      <c r="C650" t="s">
        <v>123</v>
      </c>
      <c r="D650" t="s">
        <v>116</v>
      </c>
      <c r="E650" s="1"/>
      <c r="F650" s="7" t="str">
        <f>IF(E650&lt;&gt;"",IF(AND(E650&gt;=VLOOKUP(E650,Semanas!$A$1:$C$33,1),E650&lt;=VLOOKUP(E650,Semanas!$A$1:$C$33,2)),VLOOKUP(E650,Semanas!$A$1:$C$33,3),""),"")</f>
        <v/>
      </c>
      <c r="G650" s="7" t="str">
        <f>IF(F650&lt;&gt;"",_xlfn.IFNA(VLOOKUP(A650&amp;"Semana "&amp;VALUE(RIGHT(F650,2)-3),T_Cruzada!$A$2:$F$1453,4,FALSE),""),"")</f>
        <v/>
      </c>
      <c r="H650" t="str">
        <f>IF(F650&lt;&gt;"",_xlfn.IFNA(VLOOKUP(A650&amp;"Semana "&amp;VALUE(RIGHT(F650,2)-2),T_Cruzada!$A$2:$F$1453,4,FALSE),""),"")</f>
        <v/>
      </c>
      <c r="I650" s="7" t="str">
        <f>IF(F650&lt;&gt;"",_xlfn.IFNA(VLOOKUP(A650&amp;"Semana "&amp;VALUE(RIGHT(F650,2)-1),T_Cruzada!$A$2:$F$1453,4,FALSE),""),"")</f>
        <v/>
      </c>
      <c r="J650" s="7" t="str">
        <f>IF(F650&lt;&gt;"",_xlfn.IFNA(VLOOKUP(A650&amp;F650,T_Cruzada!$A$2:$F$1453,4,FALSE),""),"")</f>
        <v/>
      </c>
      <c r="K650" s="7" t="str">
        <f>_xlfn.IFNA(VLOOKUP(A650&amp;F650,T_Cruzada!$A$2:$F$1453,5,FALSE),"")</f>
        <v/>
      </c>
      <c r="L650" s="7" t="str">
        <f>IF(F650&lt;&gt;"",_xlfn.IFNA(VLOOKUP(A650&amp;"Semana "&amp;VALUE(RIGHT(F650,2)+1),T_Cruzada!$A$2:$F$1453,4,FALSE),""),"")</f>
        <v/>
      </c>
      <c r="M650" t="str">
        <f>IF(F650&lt;&gt;"",_xlfn.IFNA(VLOOKUP(A650&amp;"Semana "&amp;VALUE(RIGHT(F650,2)+2),T_Cruzada!$A$2:$F$1453,4,FALSE),""),"")</f>
        <v/>
      </c>
      <c r="N650" t="str">
        <f>IF(F650&lt;&gt;"",_xlfn.IFNA(VLOOKUP(A650&amp;"Semana "&amp;VALUE(RIGHT(F650,2)+3),T_Cruzada!$A$2:$F$1453,4,FALSE),""),"")</f>
        <v/>
      </c>
    </row>
    <row r="651" spans="1:14" x14ac:dyDescent="0.25">
      <c r="A651">
        <v>21177</v>
      </c>
      <c r="B651" t="s">
        <v>101</v>
      </c>
      <c r="C651" t="s">
        <v>30</v>
      </c>
      <c r="D651" t="s">
        <v>114</v>
      </c>
      <c r="E651" s="1">
        <v>43913</v>
      </c>
      <c r="F651" s="7" t="str">
        <f>IF(E651&lt;&gt;"",IF(AND(E651&gt;=VLOOKUP(E651,Semanas!$A$1:$C$33,1),E651&lt;=VLOOKUP(E651,Semanas!$A$1:$C$33,2)),VLOOKUP(E651,Semanas!$A$1:$C$33,3),""),"")</f>
        <v>Semana 13</v>
      </c>
      <c r="G651" s="7">
        <f>IF(F651&lt;&gt;"",_xlfn.IFNA(VLOOKUP(A651&amp;"Semana "&amp;VALUE(RIGHT(F651,2)-3),T_Cruzada!$A$2:$F$1453,4,FALSE),""),"")</f>
        <v>0</v>
      </c>
      <c r="H651">
        <f>IF(F651&lt;&gt;"",_xlfn.IFNA(VLOOKUP(A651&amp;"Semana "&amp;VALUE(RIGHT(F651,2)-2),T_Cruzada!$A$2:$F$1453,4,FALSE),""),"")</f>
        <v>0</v>
      </c>
      <c r="I651" s="7">
        <f>IF(F651&lt;&gt;"",_xlfn.IFNA(VLOOKUP(A651&amp;"Semana "&amp;VALUE(RIGHT(F651,2)-1),T_Cruzada!$A$2:$F$1453,4,FALSE),""),"")</f>
        <v>0</v>
      </c>
      <c r="J651" s="7">
        <f>IF(F651&lt;&gt;"",_xlfn.IFNA(VLOOKUP(A651&amp;F651,T_Cruzada!$A$2:$F$1453,4,FALSE),""),"")</f>
        <v>0</v>
      </c>
      <c r="K651" s="7">
        <f>_xlfn.IFNA(VLOOKUP(A651&amp;F651,T_Cruzada!$A$2:$F$1453,5,FALSE),"")</f>
        <v>0</v>
      </c>
      <c r="L651" s="7">
        <f>IF(F651&lt;&gt;"",_xlfn.IFNA(VLOOKUP(A651&amp;"Semana "&amp;VALUE(RIGHT(F651,2)+1),T_Cruzada!$A$2:$F$1453,4,FALSE),""),"")</f>
        <v>0</v>
      </c>
      <c r="M651">
        <f>IF(F651&lt;&gt;"",_xlfn.IFNA(VLOOKUP(A651&amp;"Semana "&amp;VALUE(RIGHT(F651,2)+2),T_Cruzada!$A$2:$F$1453,4,FALSE),""),"")</f>
        <v>0</v>
      </c>
      <c r="N651">
        <f>IF(F651&lt;&gt;"",_xlfn.IFNA(VLOOKUP(A651&amp;"Semana "&amp;VALUE(RIGHT(F651,2)+3),T_Cruzada!$A$2:$F$1453,4,FALSE),""),"")</f>
        <v>1</v>
      </c>
    </row>
    <row r="652" spans="1:14" x14ac:dyDescent="0.25">
      <c r="A652" s="19">
        <v>21177</v>
      </c>
      <c r="B652" s="19" t="s">
        <v>101</v>
      </c>
      <c r="C652" s="19" t="s">
        <v>31</v>
      </c>
      <c r="D652" s="19" t="s">
        <v>114</v>
      </c>
      <c r="E652" s="20">
        <v>43913</v>
      </c>
      <c r="F652" s="7" t="str">
        <f>IF(E652&lt;&gt;"",IF(AND(E652&gt;=VLOOKUP(E652,Semanas!$A$1:$C$33,1),E652&lt;=VLOOKUP(E652,Semanas!$A$1:$C$33,2)),VLOOKUP(E652,Semanas!$A$1:$C$33,3),""),"")</f>
        <v>Semana 13</v>
      </c>
      <c r="G652" s="7">
        <f>IF(F652&lt;&gt;"",_xlfn.IFNA(VLOOKUP(A652&amp;"Semana "&amp;VALUE(RIGHT(F652,2)-3),T_Cruzada!$A$2:$F$1453,4,FALSE),""),"")</f>
        <v>0</v>
      </c>
      <c r="H652">
        <f>IF(F652&lt;&gt;"",_xlfn.IFNA(VLOOKUP(A652&amp;"Semana "&amp;VALUE(RIGHT(F652,2)-2),T_Cruzada!$A$2:$F$1453,4,FALSE),""),"")</f>
        <v>0</v>
      </c>
      <c r="I652" s="7">
        <f>IF(F652&lt;&gt;"",_xlfn.IFNA(VLOOKUP(A652&amp;"Semana "&amp;VALUE(RIGHT(F652,2)-1),T_Cruzada!$A$2:$F$1453,4,FALSE),""),"")</f>
        <v>0</v>
      </c>
      <c r="J652" s="7">
        <f>IF(F652&lt;&gt;"",_xlfn.IFNA(VLOOKUP(A652&amp;F652,T_Cruzada!$A$2:$F$1453,4,FALSE),""),"")</f>
        <v>0</v>
      </c>
      <c r="K652" s="7">
        <f>_xlfn.IFNA(VLOOKUP(A652&amp;F652,T_Cruzada!$A$2:$F$1453,5,FALSE),"")</f>
        <v>0</v>
      </c>
      <c r="L652" s="7">
        <f>IF(F652&lt;&gt;"",_xlfn.IFNA(VLOOKUP(A652&amp;"Semana "&amp;VALUE(RIGHT(F652,2)+1),T_Cruzada!$A$2:$F$1453,4,FALSE),""),"")</f>
        <v>0</v>
      </c>
      <c r="M652">
        <f>IF(F652&lt;&gt;"",_xlfn.IFNA(VLOOKUP(A652&amp;"Semana "&amp;VALUE(RIGHT(F652,2)+2),T_Cruzada!$A$2:$F$1453,4,FALSE),""),"")</f>
        <v>0</v>
      </c>
      <c r="N652">
        <f>IF(F652&lt;&gt;"",_xlfn.IFNA(VLOOKUP(A652&amp;"Semana "&amp;VALUE(RIGHT(F652,2)+3),T_Cruzada!$A$2:$F$1453,4,FALSE),""),"")</f>
        <v>1</v>
      </c>
    </row>
    <row r="653" spans="1:14" x14ac:dyDescent="0.25">
      <c r="A653">
        <v>21177</v>
      </c>
      <c r="B653" t="s">
        <v>101</v>
      </c>
      <c r="C653" t="s">
        <v>115</v>
      </c>
      <c r="D653" t="s">
        <v>114</v>
      </c>
      <c r="E653" s="1">
        <v>43913</v>
      </c>
      <c r="F653" s="7" t="str">
        <f>IF(E653&lt;&gt;"",IF(AND(E653&gt;=VLOOKUP(E653,Semanas!$A$1:$C$33,1),E653&lt;=VLOOKUP(E653,Semanas!$A$1:$C$33,2)),VLOOKUP(E653,Semanas!$A$1:$C$33,3),""),"")</f>
        <v>Semana 13</v>
      </c>
      <c r="G653" s="7">
        <f>IF(F653&lt;&gt;"",_xlfn.IFNA(VLOOKUP(A653&amp;"Semana "&amp;VALUE(RIGHT(F653,2)-3),T_Cruzada!$A$2:$F$1453,4,FALSE),""),"")</f>
        <v>0</v>
      </c>
      <c r="H653">
        <f>IF(F653&lt;&gt;"",_xlfn.IFNA(VLOOKUP(A653&amp;"Semana "&amp;VALUE(RIGHT(F653,2)-2),T_Cruzada!$A$2:$F$1453,4,FALSE),""),"")</f>
        <v>0</v>
      </c>
      <c r="I653" s="7">
        <f>IF(F653&lt;&gt;"",_xlfn.IFNA(VLOOKUP(A653&amp;"Semana "&amp;VALUE(RIGHT(F653,2)-1),T_Cruzada!$A$2:$F$1453,4,FALSE),""),"")</f>
        <v>0</v>
      </c>
      <c r="J653" s="7">
        <f>IF(F653&lt;&gt;"",_xlfn.IFNA(VLOOKUP(A653&amp;F653,T_Cruzada!$A$2:$F$1453,4,FALSE),""),"")</f>
        <v>0</v>
      </c>
      <c r="K653" s="7">
        <f>_xlfn.IFNA(VLOOKUP(A653&amp;F653,T_Cruzada!$A$2:$F$1453,5,FALSE),"")</f>
        <v>0</v>
      </c>
      <c r="L653" s="7">
        <f>IF(F653&lt;&gt;"",_xlfn.IFNA(VLOOKUP(A653&amp;"Semana "&amp;VALUE(RIGHT(F653,2)+1),T_Cruzada!$A$2:$F$1453,4,FALSE),""),"")</f>
        <v>0</v>
      </c>
      <c r="M653">
        <f>IF(F653&lt;&gt;"",_xlfn.IFNA(VLOOKUP(A653&amp;"Semana "&amp;VALUE(RIGHT(F653,2)+2),T_Cruzada!$A$2:$F$1453,4,FALSE),""),"")</f>
        <v>0</v>
      </c>
      <c r="N653">
        <f>IF(F653&lt;&gt;"",_xlfn.IFNA(VLOOKUP(A653&amp;"Semana "&amp;VALUE(RIGHT(F653,2)+3),T_Cruzada!$A$2:$F$1453,4,FALSE),""),"")</f>
        <v>1</v>
      </c>
    </row>
    <row r="654" spans="1:14" x14ac:dyDescent="0.25">
      <c r="A654" s="19">
        <v>21177</v>
      </c>
      <c r="B654" s="19" t="s">
        <v>101</v>
      </c>
      <c r="C654" s="19" t="s">
        <v>33</v>
      </c>
      <c r="D654" s="19" t="s">
        <v>114</v>
      </c>
      <c r="E654" s="20">
        <v>43910</v>
      </c>
      <c r="F654" s="7" t="str">
        <f>IF(E654&lt;&gt;"",IF(AND(E654&gt;=VLOOKUP(E654,Semanas!$A$1:$C$33,1),E654&lt;=VLOOKUP(E654,Semanas!$A$1:$C$33,2)),VLOOKUP(E654,Semanas!$A$1:$C$33,3),""),"")</f>
        <v>Semana 12</v>
      </c>
      <c r="G654" s="7">
        <f>IF(F654&lt;&gt;"",_xlfn.IFNA(VLOOKUP(A654&amp;"Semana "&amp;VALUE(RIGHT(F654,2)-3),T_Cruzada!$A$2:$F$1453,4,FALSE),""),"")</f>
        <v>0</v>
      </c>
      <c r="H654">
        <f>IF(F654&lt;&gt;"",_xlfn.IFNA(VLOOKUP(A654&amp;"Semana "&amp;VALUE(RIGHT(F654,2)-2),T_Cruzada!$A$2:$F$1453,4,FALSE),""),"")</f>
        <v>0</v>
      </c>
      <c r="I654" s="7">
        <f>IF(F654&lt;&gt;"",_xlfn.IFNA(VLOOKUP(A654&amp;"Semana "&amp;VALUE(RIGHT(F654,2)-1),T_Cruzada!$A$2:$F$1453,4,FALSE),""),"")</f>
        <v>0</v>
      </c>
      <c r="J654" s="7">
        <f>IF(F654&lt;&gt;"",_xlfn.IFNA(VLOOKUP(A654&amp;F654,T_Cruzada!$A$2:$F$1453,4,FALSE),""),"")</f>
        <v>0</v>
      </c>
      <c r="K654" s="7">
        <f>_xlfn.IFNA(VLOOKUP(A654&amp;F654,T_Cruzada!$A$2:$F$1453,5,FALSE),"")</f>
        <v>0</v>
      </c>
      <c r="L654" s="7">
        <f>IF(F654&lt;&gt;"",_xlfn.IFNA(VLOOKUP(A654&amp;"Semana "&amp;VALUE(RIGHT(F654,2)+1),T_Cruzada!$A$2:$F$1453,4,FALSE),""),"")</f>
        <v>0</v>
      </c>
      <c r="M654">
        <f>IF(F654&lt;&gt;"",_xlfn.IFNA(VLOOKUP(A654&amp;"Semana "&amp;VALUE(RIGHT(F654,2)+2),T_Cruzada!$A$2:$F$1453,4,FALSE),""),"")</f>
        <v>0</v>
      </c>
      <c r="N654">
        <f>IF(F654&lt;&gt;"",_xlfn.IFNA(VLOOKUP(A654&amp;"Semana "&amp;VALUE(RIGHT(F654,2)+3),T_Cruzada!$A$2:$F$1453,4,FALSE),""),"")</f>
        <v>0</v>
      </c>
    </row>
    <row r="655" spans="1:14" x14ac:dyDescent="0.25">
      <c r="A655">
        <v>21177</v>
      </c>
      <c r="B655" t="s">
        <v>101</v>
      </c>
      <c r="C655" t="s">
        <v>34</v>
      </c>
      <c r="D655" t="s">
        <v>114</v>
      </c>
      <c r="E655" s="1">
        <v>43934</v>
      </c>
      <c r="F655" s="7" t="str">
        <f>IF(E655&lt;&gt;"",IF(AND(E655&gt;=VLOOKUP(E655,Semanas!$A$1:$C$33,1),E655&lt;=VLOOKUP(E655,Semanas!$A$1:$C$33,2)),VLOOKUP(E655,Semanas!$A$1:$C$33,3),""),"")</f>
        <v>Semana 16</v>
      </c>
      <c r="G655" s="7">
        <f>IF(F655&lt;&gt;"",_xlfn.IFNA(VLOOKUP(A655&amp;"Semana "&amp;VALUE(RIGHT(F655,2)-3),T_Cruzada!$A$2:$F$1453,4,FALSE),""),"")</f>
        <v>0</v>
      </c>
      <c r="H655">
        <f>IF(F655&lt;&gt;"",_xlfn.IFNA(VLOOKUP(A655&amp;"Semana "&amp;VALUE(RIGHT(F655,2)-2),T_Cruzada!$A$2:$F$1453,4,FALSE),""),"")</f>
        <v>0</v>
      </c>
      <c r="I655" s="7">
        <f>IF(F655&lt;&gt;"",_xlfn.IFNA(VLOOKUP(A655&amp;"Semana "&amp;VALUE(RIGHT(F655,2)-1),T_Cruzada!$A$2:$F$1453,4,FALSE),""),"")</f>
        <v>0</v>
      </c>
      <c r="J655" s="7">
        <f>IF(F655&lt;&gt;"",_xlfn.IFNA(VLOOKUP(A655&amp;F655,T_Cruzada!$A$2:$F$1453,4,FALSE),""),"")</f>
        <v>1</v>
      </c>
      <c r="K655" s="7">
        <f>_xlfn.IFNA(VLOOKUP(A655&amp;F655,T_Cruzada!$A$2:$F$1453,5,FALSE),"")</f>
        <v>1</v>
      </c>
      <c r="L655" s="7">
        <f>IF(F655&lt;&gt;"",_xlfn.IFNA(VLOOKUP(A655&amp;"Semana "&amp;VALUE(RIGHT(F655,2)+1),T_Cruzada!$A$2:$F$1453,4,FALSE),""),"")</f>
        <v>3</v>
      </c>
      <c r="M655">
        <f>IF(F655&lt;&gt;"",_xlfn.IFNA(VLOOKUP(A655&amp;"Semana "&amp;VALUE(RIGHT(F655,2)+2),T_Cruzada!$A$2:$F$1453,4,FALSE),""),"")</f>
        <v>3</v>
      </c>
      <c r="N655">
        <f>IF(F655&lt;&gt;"",_xlfn.IFNA(VLOOKUP(A655&amp;"Semana "&amp;VALUE(RIGHT(F655,2)+3),T_Cruzada!$A$2:$F$1453,4,FALSE),""),"")</f>
        <v>7</v>
      </c>
    </row>
    <row r="656" spans="1:14" x14ac:dyDescent="0.25">
      <c r="A656" s="19">
        <v>21177</v>
      </c>
      <c r="B656" s="19" t="s">
        <v>101</v>
      </c>
      <c r="C656" s="19" t="s">
        <v>118</v>
      </c>
      <c r="D656" s="19" t="s">
        <v>116</v>
      </c>
      <c r="E656" s="20"/>
      <c r="F656" s="7" t="str">
        <f>IF(E656&lt;&gt;"",IF(AND(E656&gt;=VLOOKUP(E656,Semanas!$A$1:$C$33,1),E656&lt;=VLOOKUP(E656,Semanas!$A$1:$C$33,2)),VLOOKUP(E656,Semanas!$A$1:$C$33,3),""),"")</f>
        <v/>
      </c>
      <c r="G656" s="7" t="str">
        <f>IF(F656&lt;&gt;"",_xlfn.IFNA(VLOOKUP(A656&amp;"Semana "&amp;VALUE(RIGHT(F656,2)-3),T_Cruzada!$A$2:$F$1453,4,FALSE),""),"")</f>
        <v/>
      </c>
      <c r="H656" t="str">
        <f>IF(F656&lt;&gt;"",_xlfn.IFNA(VLOOKUP(A656&amp;"Semana "&amp;VALUE(RIGHT(F656,2)-2),T_Cruzada!$A$2:$F$1453,4,FALSE),""),"")</f>
        <v/>
      </c>
      <c r="I656" s="7" t="str">
        <f>IF(F656&lt;&gt;"",_xlfn.IFNA(VLOOKUP(A656&amp;"Semana "&amp;VALUE(RIGHT(F656,2)-1),T_Cruzada!$A$2:$F$1453,4,FALSE),""),"")</f>
        <v/>
      </c>
      <c r="J656" s="7" t="str">
        <f>IF(F656&lt;&gt;"",_xlfn.IFNA(VLOOKUP(A656&amp;F656,T_Cruzada!$A$2:$F$1453,4,FALSE),""),"")</f>
        <v/>
      </c>
      <c r="K656" s="7" t="str">
        <f>_xlfn.IFNA(VLOOKUP(A656&amp;F656,T_Cruzada!$A$2:$F$1453,5,FALSE),"")</f>
        <v/>
      </c>
      <c r="L656" s="7" t="str">
        <f>IF(F656&lt;&gt;"",_xlfn.IFNA(VLOOKUP(A656&amp;"Semana "&amp;VALUE(RIGHT(F656,2)+1),T_Cruzada!$A$2:$F$1453,4,FALSE),""),"")</f>
        <v/>
      </c>
      <c r="M656" t="str">
        <f>IF(F656&lt;&gt;"",_xlfn.IFNA(VLOOKUP(A656&amp;"Semana "&amp;VALUE(RIGHT(F656,2)+2),T_Cruzada!$A$2:$F$1453,4,FALSE),""),"")</f>
        <v/>
      </c>
      <c r="N656" t="str">
        <f>IF(F656&lt;&gt;"",_xlfn.IFNA(VLOOKUP(A656&amp;"Semana "&amp;VALUE(RIGHT(F656,2)+3),T_Cruzada!$A$2:$F$1453,4,FALSE),""),"")</f>
        <v/>
      </c>
    </row>
    <row r="657" spans="1:14" x14ac:dyDescent="0.25">
      <c r="A657">
        <v>21177</v>
      </c>
      <c r="B657" t="s">
        <v>101</v>
      </c>
      <c r="C657" t="s">
        <v>119</v>
      </c>
      <c r="D657" t="s">
        <v>116</v>
      </c>
      <c r="E657" s="1"/>
      <c r="F657" s="7" t="str">
        <f>IF(E657&lt;&gt;"",IF(AND(E657&gt;=VLOOKUP(E657,Semanas!$A$1:$C$33,1),E657&lt;=VLOOKUP(E657,Semanas!$A$1:$C$33,2)),VLOOKUP(E657,Semanas!$A$1:$C$33,3),""),"")</f>
        <v/>
      </c>
      <c r="G657" s="7" t="str">
        <f>IF(F657&lt;&gt;"",_xlfn.IFNA(VLOOKUP(A657&amp;"Semana "&amp;VALUE(RIGHT(F657,2)-3),T_Cruzada!$A$2:$F$1453,4,FALSE),""),"")</f>
        <v/>
      </c>
      <c r="H657" t="str">
        <f>IF(F657&lt;&gt;"",_xlfn.IFNA(VLOOKUP(A657&amp;"Semana "&amp;VALUE(RIGHT(F657,2)-2),T_Cruzada!$A$2:$F$1453,4,FALSE),""),"")</f>
        <v/>
      </c>
      <c r="I657" s="7" t="str">
        <f>IF(F657&lt;&gt;"",_xlfn.IFNA(VLOOKUP(A657&amp;"Semana "&amp;VALUE(RIGHT(F657,2)-1),T_Cruzada!$A$2:$F$1453,4,FALSE),""),"")</f>
        <v/>
      </c>
      <c r="J657" s="7" t="str">
        <f>IF(F657&lt;&gt;"",_xlfn.IFNA(VLOOKUP(A657&amp;F657,T_Cruzada!$A$2:$F$1453,4,FALSE),""),"")</f>
        <v/>
      </c>
      <c r="K657" s="7" t="str">
        <f>_xlfn.IFNA(VLOOKUP(A657&amp;F657,T_Cruzada!$A$2:$F$1453,5,FALSE),"")</f>
        <v/>
      </c>
      <c r="L657" s="7" t="str">
        <f>IF(F657&lt;&gt;"",_xlfn.IFNA(VLOOKUP(A657&amp;"Semana "&amp;VALUE(RIGHT(F657,2)+1),T_Cruzada!$A$2:$F$1453,4,FALSE),""),"")</f>
        <v/>
      </c>
      <c r="M657" t="str">
        <f>IF(F657&lt;&gt;"",_xlfn.IFNA(VLOOKUP(A657&amp;"Semana "&amp;VALUE(RIGHT(F657,2)+2),T_Cruzada!$A$2:$F$1453,4,FALSE),""),"")</f>
        <v/>
      </c>
      <c r="N657" t="str">
        <f>IF(F657&lt;&gt;"",_xlfn.IFNA(VLOOKUP(A657&amp;"Semana "&amp;VALUE(RIGHT(F657,2)+3),T_Cruzada!$A$2:$F$1453,4,FALSE),""),"")</f>
        <v/>
      </c>
    </row>
    <row r="658" spans="1:14" x14ac:dyDescent="0.25">
      <c r="A658" s="19">
        <v>21177</v>
      </c>
      <c r="B658" s="19" t="s">
        <v>101</v>
      </c>
      <c r="C658" s="19" t="s">
        <v>120</v>
      </c>
      <c r="D658" s="19" t="s">
        <v>116</v>
      </c>
      <c r="E658" s="20"/>
      <c r="F658" s="7" t="str">
        <f>IF(E658&lt;&gt;"",IF(AND(E658&gt;=VLOOKUP(E658,Semanas!$A$1:$C$33,1),E658&lt;=VLOOKUP(E658,Semanas!$A$1:$C$33,2)),VLOOKUP(E658,Semanas!$A$1:$C$33,3),""),"")</f>
        <v/>
      </c>
      <c r="G658" s="7" t="str">
        <f>IF(F658&lt;&gt;"",_xlfn.IFNA(VLOOKUP(A658&amp;"Semana "&amp;VALUE(RIGHT(F658,2)-3),T_Cruzada!$A$2:$F$1453,4,FALSE),""),"")</f>
        <v/>
      </c>
      <c r="H658" t="str">
        <f>IF(F658&lt;&gt;"",_xlfn.IFNA(VLOOKUP(A658&amp;"Semana "&amp;VALUE(RIGHT(F658,2)-2),T_Cruzada!$A$2:$F$1453,4,FALSE),""),"")</f>
        <v/>
      </c>
      <c r="I658" s="7" t="str">
        <f>IF(F658&lt;&gt;"",_xlfn.IFNA(VLOOKUP(A658&amp;"Semana "&amp;VALUE(RIGHT(F658,2)-1),T_Cruzada!$A$2:$F$1453,4,FALSE),""),"")</f>
        <v/>
      </c>
      <c r="J658" s="7" t="str">
        <f>IF(F658&lt;&gt;"",_xlfn.IFNA(VLOOKUP(A658&amp;F658,T_Cruzada!$A$2:$F$1453,4,FALSE),""),"")</f>
        <v/>
      </c>
      <c r="K658" s="7" t="str">
        <f>_xlfn.IFNA(VLOOKUP(A658&amp;F658,T_Cruzada!$A$2:$F$1453,5,FALSE),"")</f>
        <v/>
      </c>
      <c r="L658" s="7" t="str">
        <f>IF(F658&lt;&gt;"",_xlfn.IFNA(VLOOKUP(A658&amp;"Semana "&amp;VALUE(RIGHT(F658,2)+1),T_Cruzada!$A$2:$F$1453,4,FALSE),""),"")</f>
        <v/>
      </c>
      <c r="M658" t="str">
        <f>IF(F658&lt;&gt;"",_xlfn.IFNA(VLOOKUP(A658&amp;"Semana "&amp;VALUE(RIGHT(F658,2)+2),T_Cruzada!$A$2:$F$1453,4,FALSE),""),"")</f>
        <v/>
      </c>
      <c r="N658" t="str">
        <f>IF(F658&lt;&gt;"",_xlfn.IFNA(VLOOKUP(A658&amp;"Semana "&amp;VALUE(RIGHT(F658,2)+3),T_Cruzada!$A$2:$F$1453,4,FALSE),""),"")</f>
        <v/>
      </c>
    </row>
    <row r="659" spans="1:14" x14ac:dyDescent="0.25">
      <c r="A659">
        <v>21177</v>
      </c>
      <c r="B659" t="s">
        <v>101</v>
      </c>
      <c r="C659" t="s">
        <v>191</v>
      </c>
      <c r="D659" t="s">
        <v>114</v>
      </c>
      <c r="E659" s="1">
        <v>43884</v>
      </c>
      <c r="F659" s="7" t="str">
        <f>IF(E659&lt;&gt;"",IF(AND(E659&gt;=VLOOKUP(E659,Semanas!$A$1:$C$33,1),E659&lt;=VLOOKUP(E659,Semanas!$A$1:$C$33,2)),VLOOKUP(E659,Semanas!$A$1:$C$33,3),""),"")</f>
        <v>Semana 9</v>
      </c>
      <c r="G659" s="7">
        <f>IF(F659&lt;&gt;"",_xlfn.IFNA(VLOOKUP(A659&amp;"Semana "&amp;VALUE(RIGHT(F659,2)-3),T_Cruzada!$A$2:$F$1453,4,FALSE),""),"")</f>
        <v>0</v>
      </c>
      <c r="H659">
        <f>IF(F659&lt;&gt;"",_xlfn.IFNA(VLOOKUP(A659&amp;"Semana "&amp;VALUE(RIGHT(F659,2)-2),T_Cruzada!$A$2:$F$1453,4,FALSE),""),"")</f>
        <v>0</v>
      </c>
      <c r="I659" s="7">
        <f>IF(F659&lt;&gt;"",_xlfn.IFNA(VLOOKUP(A659&amp;"Semana "&amp;VALUE(RIGHT(F659,2)-1),T_Cruzada!$A$2:$F$1453,4,FALSE),""),"")</f>
        <v>0</v>
      </c>
      <c r="J659" s="7">
        <f>IF(F659&lt;&gt;"",_xlfn.IFNA(VLOOKUP(A659&amp;F659,T_Cruzada!$A$2:$F$1453,4,FALSE),""),"")</f>
        <v>0</v>
      </c>
      <c r="K659" s="7">
        <f>_xlfn.IFNA(VLOOKUP(A659&amp;F659,T_Cruzada!$A$2:$F$1453,5,FALSE),"")</f>
        <v>0</v>
      </c>
      <c r="L659" s="7">
        <f>IF(F659&lt;&gt;"",_xlfn.IFNA(VLOOKUP(A659&amp;"Semana "&amp;VALUE(RIGHT(F659,2)+1),T_Cruzada!$A$2:$F$1453,4,FALSE),""),"")</f>
        <v>0</v>
      </c>
      <c r="M659">
        <f>IF(F659&lt;&gt;"",_xlfn.IFNA(VLOOKUP(A659&amp;"Semana "&amp;VALUE(RIGHT(F659,2)+2),T_Cruzada!$A$2:$F$1453,4,FALSE),""),"")</f>
        <v>0</v>
      </c>
      <c r="N659">
        <f>IF(F659&lt;&gt;"",_xlfn.IFNA(VLOOKUP(A659&amp;"Semana "&amp;VALUE(RIGHT(F659,2)+3),T_Cruzada!$A$2:$F$1453,4,FALSE),""),"")</f>
        <v>0</v>
      </c>
    </row>
    <row r="660" spans="1:14" x14ac:dyDescent="0.25">
      <c r="A660" s="19">
        <v>21177</v>
      </c>
      <c r="B660" s="19" t="s">
        <v>101</v>
      </c>
      <c r="C660" s="19" t="s">
        <v>122</v>
      </c>
      <c r="D660" s="19" t="s">
        <v>116</v>
      </c>
      <c r="E660" s="20"/>
      <c r="F660" s="7" t="str">
        <f>IF(E660&lt;&gt;"",IF(AND(E660&gt;=VLOOKUP(E660,Semanas!$A$1:$C$33,1),E660&lt;=VLOOKUP(E660,Semanas!$A$1:$C$33,2)),VLOOKUP(E660,Semanas!$A$1:$C$33,3),""),"")</f>
        <v/>
      </c>
      <c r="G660" s="7" t="str">
        <f>IF(F660&lt;&gt;"",_xlfn.IFNA(VLOOKUP(A660&amp;"Semana "&amp;VALUE(RIGHT(F660,2)-3),T_Cruzada!$A$2:$F$1453,4,FALSE),""),"")</f>
        <v/>
      </c>
      <c r="H660" t="str">
        <f>IF(F660&lt;&gt;"",_xlfn.IFNA(VLOOKUP(A660&amp;"Semana "&amp;VALUE(RIGHT(F660,2)-2),T_Cruzada!$A$2:$F$1453,4,FALSE),""),"")</f>
        <v/>
      </c>
      <c r="I660" s="7" t="str">
        <f>IF(F660&lt;&gt;"",_xlfn.IFNA(VLOOKUP(A660&amp;"Semana "&amp;VALUE(RIGHT(F660,2)-1),T_Cruzada!$A$2:$F$1453,4,FALSE),""),"")</f>
        <v/>
      </c>
      <c r="J660" s="7" t="str">
        <f>IF(F660&lt;&gt;"",_xlfn.IFNA(VLOOKUP(A660&amp;F660,T_Cruzada!$A$2:$F$1453,4,FALSE),""),"")</f>
        <v/>
      </c>
      <c r="K660" s="7" t="str">
        <f>_xlfn.IFNA(VLOOKUP(A660&amp;F660,T_Cruzada!$A$2:$F$1453,5,FALSE),"")</f>
        <v/>
      </c>
      <c r="L660" s="7" t="str">
        <f>IF(F660&lt;&gt;"",_xlfn.IFNA(VLOOKUP(A660&amp;"Semana "&amp;VALUE(RIGHT(F660,2)+1),T_Cruzada!$A$2:$F$1453,4,FALSE),""),"")</f>
        <v/>
      </c>
      <c r="M660" t="str">
        <f>IF(F660&lt;&gt;"",_xlfn.IFNA(VLOOKUP(A660&amp;"Semana "&amp;VALUE(RIGHT(F660,2)+2),T_Cruzada!$A$2:$F$1453,4,FALSE),""),"")</f>
        <v/>
      </c>
      <c r="N660" t="str">
        <f>IF(F660&lt;&gt;"",_xlfn.IFNA(VLOOKUP(A660&amp;"Semana "&amp;VALUE(RIGHT(F660,2)+3),T_Cruzada!$A$2:$F$1453,4,FALSE),""),"")</f>
        <v/>
      </c>
    </row>
    <row r="661" spans="1:14" x14ac:dyDescent="0.25">
      <c r="A661">
        <v>21177</v>
      </c>
      <c r="B661" t="s">
        <v>101</v>
      </c>
      <c r="C661" t="s">
        <v>123</v>
      </c>
      <c r="D661" t="s">
        <v>116</v>
      </c>
      <c r="E661" s="1"/>
      <c r="F661" s="7" t="str">
        <f>IF(E661&lt;&gt;"",IF(AND(E661&gt;=VLOOKUP(E661,Semanas!$A$1:$C$33,1),E661&lt;=VLOOKUP(E661,Semanas!$A$1:$C$33,2)),VLOOKUP(E661,Semanas!$A$1:$C$33,3),""),"")</f>
        <v/>
      </c>
      <c r="G661" s="7" t="str">
        <f>IF(F661&lt;&gt;"",_xlfn.IFNA(VLOOKUP(A661&amp;"Semana "&amp;VALUE(RIGHT(F661,2)-3),T_Cruzada!$A$2:$F$1453,4,FALSE),""),"")</f>
        <v/>
      </c>
      <c r="H661" t="str">
        <f>IF(F661&lt;&gt;"",_xlfn.IFNA(VLOOKUP(A661&amp;"Semana "&amp;VALUE(RIGHT(F661,2)-2),T_Cruzada!$A$2:$F$1453,4,FALSE),""),"")</f>
        <v/>
      </c>
      <c r="I661" s="7" t="str">
        <f>IF(F661&lt;&gt;"",_xlfn.IFNA(VLOOKUP(A661&amp;"Semana "&amp;VALUE(RIGHT(F661,2)-1),T_Cruzada!$A$2:$F$1453,4,FALSE),""),"")</f>
        <v/>
      </c>
      <c r="J661" s="7" t="str">
        <f>IF(F661&lt;&gt;"",_xlfn.IFNA(VLOOKUP(A661&amp;F661,T_Cruzada!$A$2:$F$1453,4,FALSE),""),"")</f>
        <v/>
      </c>
      <c r="K661" s="7" t="str">
        <f>_xlfn.IFNA(VLOOKUP(A661&amp;F661,T_Cruzada!$A$2:$F$1453,5,FALSE),"")</f>
        <v/>
      </c>
      <c r="L661" s="7" t="str">
        <f>IF(F661&lt;&gt;"",_xlfn.IFNA(VLOOKUP(A661&amp;"Semana "&amp;VALUE(RIGHT(F661,2)+1),T_Cruzada!$A$2:$F$1453,4,FALSE),""),"")</f>
        <v/>
      </c>
      <c r="M661" t="str">
        <f>IF(F661&lt;&gt;"",_xlfn.IFNA(VLOOKUP(A661&amp;"Semana "&amp;VALUE(RIGHT(F661,2)+2),T_Cruzada!$A$2:$F$1453,4,FALSE),""),"")</f>
        <v/>
      </c>
      <c r="N661" t="str">
        <f>IF(F661&lt;&gt;"",_xlfn.IFNA(VLOOKUP(A661&amp;"Semana "&amp;VALUE(RIGHT(F661,2)+3),T_Cruzada!$A$2:$F$1453,4,FALSE),""),"")</f>
        <v/>
      </c>
    </row>
    <row r="662" spans="1:14" x14ac:dyDescent="0.25">
      <c r="A662">
        <v>21195</v>
      </c>
      <c r="B662" t="s">
        <v>103</v>
      </c>
      <c r="C662" t="s">
        <v>30</v>
      </c>
      <c r="D662" t="s">
        <v>114</v>
      </c>
      <c r="E662" s="1">
        <v>43913</v>
      </c>
      <c r="F662" s="7" t="str">
        <f>IF(E662&lt;&gt;"",IF(AND(E662&gt;=VLOOKUP(E662,Semanas!$A$1:$C$33,1),E662&lt;=VLOOKUP(E662,Semanas!$A$1:$C$33,2)),VLOOKUP(E662,Semanas!$A$1:$C$33,3),""),"")</f>
        <v>Semana 13</v>
      </c>
      <c r="G662" s="7">
        <f>IF(F662&lt;&gt;"",_xlfn.IFNA(VLOOKUP(A662&amp;"Semana "&amp;VALUE(RIGHT(F662,2)-3),T_Cruzada!$A$2:$F$1453,4,FALSE),""),"")</f>
        <v>0</v>
      </c>
      <c r="H662">
        <f>IF(F662&lt;&gt;"",_xlfn.IFNA(VLOOKUP(A662&amp;"Semana "&amp;VALUE(RIGHT(F662,2)-2),T_Cruzada!$A$2:$F$1453,4,FALSE),""),"")</f>
        <v>0</v>
      </c>
      <c r="I662" s="7">
        <f>IF(F662&lt;&gt;"",_xlfn.IFNA(VLOOKUP(A662&amp;"Semana "&amp;VALUE(RIGHT(F662,2)-1),T_Cruzada!$A$2:$F$1453,4,FALSE),""),"")</f>
        <v>0</v>
      </c>
      <c r="J662" s="7">
        <f>IF(F662&lt;&gt;"",_xlfn.IFNA(VLOOKUP(A662&amp;F662,T_Cruzada!$A$2:$F$1453,4,FALSE),""),"")</f>
        <v>0</v>
      </c>
      <c r="K662" s="7">
        <f>_xlfn.IFNA(VLOOKUP(A662&amp;F662,T_Cruzada!$A$2:$F$1453,5,FALSE),"")</f>
        <v>0</v>
      </c>
      <c r="L662" s="7">
        <f>IF(F662&lt;&gt;"",_xlfn.IFNA(VLOOKUP(A662&amp;"Semana "&amp;VALUE(RIGHT(F662,2)+1),T_Cruzada!$A$2:$F$1453,4,FALSE),""),"")</f>
        <v>0</v>
      </c>
      <c r="M662">
        <f>IF(F662&lt;&gt;"",_xlfn.IFNA(VLOOKUP(A662&amp;"Semana "&amp;VALUE(RIGHT(F662,2)+2),T_Cruzada!$A$2:$F$1453,4,FALSE),""),"")</f>
        <v>0</v>
      </c>
      <c r="N662">
        <f>IF(F662&lt;&gt;"",_xlfn.IFNA(VLOOKUP(A662&amp;"Semana "&amp;VALUE(RIGHT(F662,2)+3),T_Cruzada!$A$2:$F$1453,4,FALSE),""),"")</f>
        <v>0</v>
      </c>
    </row>
    <row r="663" spans="1:14" x14ac:dyDescent="0.25">
      <c r="A663" s="19">
        <v>21195</v>
      </c>
      <c r="B663" s="19" t="s">
        <v>103</v>
      </c>
      <c r="C663" s="19" t="s">
        <v>31</v>
      </c>
      <c r="D663" s="19" t="s">
        <v>114</v>
      </c>
      <c r="E663" s="20">
        <v>43913</v>
      </c>
      <c r="F663" s="7" t="str">
        <f>IF(E663&lt;&gt;"",IF(AND(E663&gt;=VLOOKUP(E663,Semanas!$A$1:$C$33,1),E663&lt;=VLOOKUP(E663,Semanas!$A$1:$C$33,2)),VLOOKUP(E663,Semanas!$A$1:$C$33,3),""),"")</f>
        <v>Semana 13</v>
      </c>
      <c r="G663" s="7">
        <f>IF(F663&lt;&gt;"",_xlfn.IFNA(VLOOKUP(A663&amp;"Semana "&amp;VALUE(RIGHT(F663,2)-3),T_Cruzada!$A$2:$F$1453,4,FALSE),""),"")</f>
        <v>0</v>
      </c>
      <c r="H663">
        <f>IF(F663&lt;&gt;"",_xlfn.IFNA(VLOOKUP(A663&amp;"Semana "&amp;VALUE(RIGHT(F663,2)-2),T_Cruzada!$A$2:$F$1453,4,FALSE),""),"")</f>
        <v>0</v>
      </c>
      <c r="I663" s="7">
        <f>IF(F663&lt;&gt;"",_xlfn.IFNA(VLOOKUP(A663&amp;"Semana "&amp;VALUE(RIGHT(F663,2)-1),T_Cruzada!$A$2:$F$1453,4,FALSE),""),"")</f>
        <v>0</v>
      </c>
      <c r="J663" s="7">
        <f>IF(F663&lt;&gt;"",_xlfn.IFNA(VLOOKUP(A663&amp;F663,T_Cruzada!$A$2:$F$1453,4,FALSE),""),"")</f>
        <v>0</v>
      </c>
      <c r="K663" s="7">
        <f>_xlfn.IFNA(VLOOKUP(A663&amp;F663,T_Cruzada!$A$2:$F$1453,5,FALSE),"")</f>
        <v>0</v>
      </c>
      <c r="L663" s="7">
        <f>IF(F663&lt;&gt;"",_xlfn.IFNA(VLOOKUP(A663&amp;"Semana "&amp;VALUE(RIGHT(F663,2)+1),T_Cruzada!$A$2:$F$1453,4,FALSE),""),"")</f>
        <v>0</v>
      </c>
      <c r="M663">
        <f>IF(F663&lt;&gt;"",_xlfn.IFNA(VLOOKUP(A663&amp;"Semana "&amp;VALUE(RIGHT(F663,2)+2),T_Cruzada!$A$2:$F$1453,4,FALSE),""),"")</f>
        <v>0</v>
      </c>
      <c r="N663">
        <f>IF(F663&lt;&gt;"",_xlfn.IFNA(VLOOKUP(A663&amp;"Semana "&amp;VALUE(RIGHT(F663,2)+3),T_Cruzada!$A$2:$F$1453,4,FALSE),""),"")</f>
        <v>0</v>
      </c>
    </row>
    <row r="664" spans="1:14" x14ac:dyDescent="0.25">
      <c r="A664">
        <v>21195</v>
      </c>
      <c r="B664" t="s">
        <v>103</v>
      </c>
      <c r="C664" t="s">
        <v>115</v>
      </c>
      <c r="D664" t="s">
        <v>114</v>
      </c>
      <c r="E664" s="1">
        <v>43913</v>
      </c>
      <c r="F664" s="7" t="str">
        <f>IF(E664&lt;&gt;"",IF(AND(E664&gt;=VLOOKUP(E664,Semanas!$A$1:$C$33,1),E664&lt;=VLOOKUP(E664,Semanas!$A$1:$C$33,2)),VLOOKUP(E664,Semanas!$A$1:$C$33,3),""),"")</f>
        <v>Semana 13</v>
      </c>
      <c r="G664" s="7">
        <f>IF(F664&lt;&gt;"",_xlfn.IFNA(VLOOKUP(A664&amp;"Semana "&amp;VALUE(RIGHT(F664,2)-3),T_Cruzada!$A$2:$F$1453,4,FALSE),""),"")</f>
        <v>0</v>
      </c>
      <c r="H664">
        <f>IF(F664&lt;&gt;"",_xlfn.IFNA(VLOOKUP(A664&amp;"Semana "&amp;VALUE(RIGHT(F664,2)-2),T_Cruzada!$A$2:$F$1453,4,FALSE),""),"")</f>
        <v>0</v>
      </c>
      <c r="I664" s="7">
        <f>IF(F664&lt;&gt;"",_xlfn.IFNA(VLOOKUP(A664&amp;"Semana "&amp;VALUE(RIGHT(F664,2)-1),T_Cruzada!$A$2:$F$1453,4,FALSE),""),"")</f>
        <v>0</v>
      </c>
      <c r="J664" s="7">
        <f>IF(F664&lt;&gt;"",_xlfn.IFNA(VLOOKUP(A664&amp;F664,T_Cruzada!$A$2:$F$1453,4,FALSE),""),"")</f>
        <v>0</v>
      </c>
      <c r="K664" s="7">
        <f>_xlfn.IFNA(VLOOKUP(A664&amp;F664,T_Cruzada!$A$2:$F$1453,5,FALSE),"")</f>
        <v>0</v>
      </c>
      <c r="L664" s="7">
        <f>IF(F664&lt;&gt;"",_xlfn.IFNA(VLOOKUP(A664&amp;"Semana "&amp;VALUE(RIGHT(F664,2)+1),T_Cruzada!$A$2:$F$1453,4,FALSE),""),"")</f>
        <v>0</v>
      </c>
      <c r="M664">
        <f>IF(F664&lt;&gt;"",_xlfn.IFNA(VLOOKUP(A664&amp;"Semana "&amp;VALUE(RIGHT(F664,2)+2),T_Cruzada!$A$2:$F$1453,4,FALSE),""),"")</f>
        <v>0</v>
      </c>
      <c r="N664">
        <f>IF(F664&lt;&gt;"",_xlfn.IFNA(VLOOKUP(A664&amp;"Semana "&amp;VALUE(RIGHT(F664,2)+3),T_Cruzada!$A$2:$F$1453,4,FALSE),""),"")</f>
        <v>0</v>
      </c>
    </row>
    <row r="665" spans="1:14" x14ac:dyDescent="0.25">
      <c r="A665" s="19">
        <v>21195</v>
      </c>
      <c r="B665" s="19" t="s">
        <v>103</v>
      </c>
      <c r="C665" s="19" t="s">
        <v>33</v>
      </c>
      <c r="D665" s="19" t="s">
        <v>114</v>
      </c>
      <c r="E665" s="20">
        <v>43910</v>
      </c>
      <c r="F665" s="7" t="str">
        <f>IF(E665&lt;&gt;"",IF(AND(E665&gt;=VLOOKUP(E665,Semanas!$A$1:$C$33,1),E665&lt;=VLOOKUP(E665,Semanas!$A$1:$C$33,2)),VLOOKUP(E665,Semanas!$A$1:$C$33,3),""),"")</f>
        <v>Semana 12</v>
      </c>
      <c r="G665" s="7">
        <f>IF(F665&lt;&gt;"",_xlfn.IFNA(VLOOKUP(A665&amp;"Semana "&amp;VALUE(RIGHT(F665,2)-3),T_Cruzada!$A$2:$F$1453,4,FALSE),""),"")</f>
        <v>0</v>
      </c>
      <c r="H665">
        <f>IF(F665&lt;&gt;"",_xlfn.IFNA(VLOOKUP(A665&amp;"Semana "&amp;VALUE(RIGHT(F665,2)-2),T_Cruzada!$A$2:$F$1453,4,FALSE),""),"")</f>
        <v>0</v>
      </c>
      <c r="I665" s="7">
        <f>IF(F665&lt;&gt;"",_xlfn.IFNA(VLOOKUP(A665&amp;"Semana "&amp;VALUE(RIGHT(F665,2)-1),T_Cruzada!$A$2:$F$1453,4,FALSE),""),"")</f>
        <v>0</v>
      </c>
      <c r="J665" s="7">
        <f>IF(F665&lt;&gt;"",_xlfn.IFNA(VLOOKUP(A665&amp;F665,T_Cruzada!$A$2:$F$1453,4,FALSE),""),"")</f>
        <v>0</v>
      </c>
      <c r="K665" s="7">
        <f>_xlfn.IFNA(VLOOKUP(A665&amp;F665,T_Cruzada!$A$2:$F$1453,5,FALSE),"")</f>
        <v>0</v>
      </c>
      <c r="L665" s="7">
        <f>IF(F665&lt;&gt;"",_xlfn.IFNA(VLOOKUP(A665&amp;"Semana "&amp;VALUE(RIGHT(F665,2)+1),T_Cruzada!$A$2:$F$1453,4,FALSE),""),"")</f>
        <v>0</v>
      </c>
      <c r="M665">
        <f>IF(F665&lt;&gt;"",_xlfn.IFNA(VLOOKUP(A665&amp;"Semana "&amp;VALUE(RIGHT(F665,2)+2),T_Cruzada!$A$2:$F$1453,4,FALSE),""),"")</f>
        <v>0</v>
      </c>
      <c r="N665">
        <f>IF(F665&lt;&gt;"",_xlfn.IFNA(VLOOKUP(A665&amp;"Semana "&amp;VALUE(RIGHT(F665,2)+3),T_Cruzada!$A$2:$F$1453,4,FALSE),""),"")</f>
        <v>0</v>
      </c>
    </row>
    <row r="666" spans="1:14" x14ac:dyDescent="0.25">
      <c r="A666">
        <v>21195</v>
      </c>
      <c r="B666" t="s">
        <v>103</v>
      </c>
      <c r="C666" t="s">
        <v>34</v>
      </c>
      <c r="D666" t="s">
        <v>114</v>
      </c>
      <c r="E666" s="1">
        <v>43934</v>
      </c>
      <c r="F666" s="7" t="str">
        <f>IF(E666&lt;&gt;"",IF(AND(E666&gt;=VLOOKUP(E666,Semanas!$A$1:$C$33,1),E666&lt;=VLOOKUP(E666,Semanas!$A$1:$C$33,2)),VLOOKUP(E666,Semanas!$A$1:$C$33,3),""),"")</f>
        <v>Semana 16</v>
      </c>
      <c r="G666" s="7">
        <f>IF(F666&lt;&gt;"",_xlfn.IFNA(VLOOKUP(A666&amp;"Semana "&amp;VALUE(RIGHT(F666,2)-3),T_Cruzada!$A$2:$F$1453,4,FALSE),""),"")</f>
        <v>0</v>
      </c>
      <c r="H666">
        <f>IF(F666&lt;&gt;"",_xlfn.IFNA(VLOOKUP(A666&amp;"Semana "&amp;VALUE(RIGHT(F666,2)-2),T_Cruzada!$A$2:$F$1453,4,FALSE),""),"")</f>
        <v>0</v>
      </c>
      <c r="I666" s="7">
        <f>IF(F666&lt;&gt;"",_xlfn.IFNA(VLOOKUP(A666&amp;"Semana "&amp;VALUE(RIGHT(F666,2)-1),T_Cruzada!$A$2:$F$1453,4,FALSE),""),"")</f>
        <v>0</v>
      </c>
      <c r="J666" s="7">
        <f>IF(F666&lt;&gt;"",_xlfn.IFNA(VLOOKUP(A666&amp;F666,T_Cruzada!$A$2:$F$1453,4,FALSE),""),"")</f>
        <v>0</v>
      </c>
      <c r="K666" s="7">
        <f>_xlfn.IFNA(VLOOKUP(A666&amp;F666,T_Cruzada!$A$2:$F$1453,5,FALSE),"")</f>
        <v>0</v>
      </c>
      <c r="L666" s="7">
        <f>IF(F666&lt;&gt;"",_xlfn.IFNA(VLOOKUP(A666&amp;"Semana "&amp;VALUE(RIGHT(F666,2)+1),T_Cruzada!$A$2:$F$1453,4,FALSE),""),"")</f>
        <v>0</v>
      </c>
      <c r="M666">
        <f>IF(F666&lt;&gt;"",_xlfn.IFNA(VLOOKUP(A666&amp;"Semana "&amp;VALUE(RIGHT(F666,2)+2),T_Cruzada!$A$2:$F$1453,4,FALSE),""),"")</f>
        <v>0</v>
      </c>
      <c r="N666">
        <f>IF(F666&lt;&gt;"",_xlfn.IFNA(VLOOKUP(A666&amp;"Semana "&amp;VALUE(RIGHT(F666,2)+3),T_Cruzada!$A$2:$F$1453,4,FALSE),""),"")</f>
        <v>0</v>
      </c>
    </row>
    <row r="667" spans="1:14" x14ac:dyDescent="0.25">
      <c r="A667" s="19">
        <v>21195</v>
      </c>
      <c r="B667" s="19" t="s">
        <v>103</v>
      </c>
      <c r="C667" s="19" t="s">
        <v>118</v>
      </c>
      <c r="D667" s="19" t="s">
        <v>114</v>
      </c>
      <c r="E667" s="20">
        <v>44012</v>
      </c>
      <c r="F667" s="7" t="str">
        <f>IF(E667&lt;&gt;"",IF(AND(E667&gt;=VLOOKUP(E667,Semanas!$A$1:$C$33,1),E667&lt;=VLOOKUP(E667,Semanas!$A$1:$C$33,2)),VLOOKUP(E667,Semanas!$A$1:$C$33,3),""),"")</f>
        <v>Semana 27</v>
      </c>
      <c r="G667" s="7">
        <f>IF(F667&lt;&gt;"",_xlfn.IFNA(VLOOKUP(A667&amp;"Semana "&amp;VALUE(RIGHT(F667,2)-3),T_Cruzada!$A$2:$F$1453,4,FALSE),""),"")</f>
        <v>1</v>
      </c>
      <c r="H667">
        <f>IF(F667&lt;&gt;"",_xlfn.IFNA(VLOOKUP(A667&amp;"Semana "&amp;VALUE(RIGHT(F667,2)-2),T_Cruzada!$A$2:$F$1453,4,FALSE),""),"")</f>
        <v>1</v>
      </c>
      <c r="I667" s="7">
        <f>IF(F667&lt;&gt;"",_xlfn.IFNA(VLOOKUP(A667&amp;"Semana "&amp;VALUE(RIGHT(F667,2)-1),T_Cruzada!$A$2:$F$1453,4,FALSE),""),"")</f>
        <v>1</v>
      </c>
      <c r="J667" s="7">
        <f>IF(F667&lt;&gt;"",_xlfn.IFNA(VLOOKUP(A667&amp;F667,T_Cruzada!$A$2:$F$1453,4,FALSE),""),"")</f>
        <v>1</v>
      </c>
      <c r="K667" s="7">
        <f>_xlfn.IFNA(VLOOKUP(A667&amp;F667,T_Cruzada!$A$2:$F$1453,5,FALSE),"")</f>
        <v>0</v>
      </c>
      <c r="L667" s="7">
        <f>IF(F667&lt;&gt;"",_xlfn.IFNA(VLOOKUP(A667&amp;"Semana "&amp;VALUE(RIGHT(F667,2)+1),T_Cruzada!$A$2:$F$1453,4,FALSE),""),"")</f>
        <v>1</v>
      </c>
      <c r="M667">
        <f>IF(F667&lt;&gt;"",_xlfn.IFNA(VLOOKUP(A667&amp;"Semana "&amp;VALUE(RIGHT(F667,2)+2),T_Cruzada!$A$2:$F$1453,4,FALSE),""),"")</f>
        <v>1</v>
      </c>
      <c r="N667">
        <f>IF(F667&lt;&gt;"",_xlfn.IFNA(VLOOKUP(A667&amp;"Semana "&amp;VALUE(RIGHT(F667,2)+3),T_Cruzada!$A$2:$F$1453,4,FALSE),""),"")</f>
        <v>2</v>
      </c>
    </row>
    <row r="668" spans="1:14" x14ac:dyDescent="0.25">
      <c r="A668">
        <v>21195</v>
      </c>
      <c r="B668" t="s">
        <v>103</v>
      </c>
      <c r="C668" t="s">
        <v>119</v>
      </c>
      <c r="D668" t="s">
        <v>116</v>
      </c>
      <c r="E668" s="1"/>
      <c r="F668" s="7" t="str">
        <f>IF(E668&lt;&gt;"",IF(AND(E668&gt;=VLOOKUP(E668,Semanas!$A$1:$C$33,1),E668&lt;=VLOOKUP(E668,Semanas!$A$1:$C$33,2)),VLOOKUP(E668,Semanas!$A$1:$C$33,3),""),"")</f>
        <v/>
      </c>
      <c r="G668" s="7" t="str">
        <f>IF(F668&lt;&gt;"",_xlfn.IFNA(VLOOKUP(A668&amp;"Semana "&amp;VALUE(RIGHT(F668,2)-3),T_Cruzada!$A$2:$F$1453,4,FALSE),""),"")</f>
        <v/>
      </c>
      <c r="H668" t="str">
        <f>IF(F668&lt;&gt;"",_xlfn.IFNA(VLOOKUP(A668&amp;"Semana "&amp;VALUE(RIGHT(F668,2)-2),T_Cruzada!$A$2:$F$1453,4,FALSE),""),"")</f>
        <v/>
      </c>
      <c r="I668" s="7" t="str">
        <f>IF(F668&lt;&gt;"",_xlfn.IFNA(VLOOKUP(A668&amp;"Semana "&amp;VALUE(RIGHT(F668,2)-1),T_Cruzada!$A$2:$F$1453,4,FALSE),""),"")</f>
        <v/>
      </c>
      <c r="J668" s="7" t="str">
        <f>IF(F668&lt;&gt;"",_xlfn.IFNA(VLOOKUP(A668&amp;F668,T_Cruzada!$A$2:$F$1453,4,FALSE),""),"")</f>
        <v/>
      </c>
      <c r="K668" s="7" t="str">
        <f>_xlfn.IFNA(VLOOKUP(A668&amp;F668,T_Cruzada!$A$2:$F$1453,5,FALSE),"")</f>
        <v/>
      </c>
      <c r="L668" s="7" t="str">
        <f>IF(F668&lt;&gt;"",_xlfn.IFNA(VLOOKUP(A668&amp;"Semana "&amp;VALUE(RIGHT(F668,2)+1),T_Cruzada!$A$2:$F$1453,4,FALSE),""),"")</f>
        <v/>
      </c>
      <c r="M668" t="str">
        <f>IF(F668&lt;&gt;"",_xlfn.IFNA(VLOOKUP(A668&amp;"Semana "&amp;VALUE(RIGHT(F668,2)+2),T_Cruzada!$A$2:$F$1453,4,FALSE),""),"")</f>
        <v/>
      </c>
      <c r="N668" t="str">
        <f>IF(F668&lt;&gt;"",_xlfn.IFNA(VLOOKUP(A668&amp;"Semana "&amp;VALUE(RIGHT(F668,2)+3),T_Cruzada!$A$2:$F$1453,4,FALSE),""),"")</f>
        <v/>
      </c>
    </row>
    <row r="669" spans="1:14" x14ac:dyDescent="0.25">
      <c r="A669" s="19">
        <v>21195</v>
      </c>
      <c r="B669" s="19" t="s">
        <v>103</v>
      </c>
      <c r="C669" s="19" t="s">
        <v>120</v>
      </c>
      <c r="D669" s="19" t="s">
        <v>116</v>
      </c>
      <c r="E669" s="20"/>
      <c r="F669" s="7" t="str">
        <f>IF(E669&lt;&gt;"",IF(AND(E669&gt;=VLOOKUP(E669,Semanas!$A$1:$C$33,1),E669&lt;=VLOOKUP(E669,Semanas!$A$1:$C$33,2)),VLOOKUP(E669,Semanas!$A$1:$C$33,3),""),"")</f>
        <v/>
      </c>
      <c r="G669" s="7" t="str">
        <f>IF(F669&lt;&gt;"",_xlfn.IFNA(VLOOKUP(A669&amp;"Semana "&amp;VALUE(RIGHT(F669,2)-3),T_Cruzada!$A$2:$F$1453,4,FALSE),""),"")</f>
        <v/>
      </c>
      <c r="H669" t="str">
        <f>IF(F669&lt;&gt;"",_xlfn.IFNA(VLOOKUP(A669&amp;"Semana "&amp;VALUE(RIGHT(F669,2)-2),T_Cruzada!$A$2:$F$1453,4,FALSE),""),"")</f>
        <v/>
      </c>
      <c r="I669" s="7" t="str">
        <f>IF(F669&lt;&gt;"",_xlfn.IFNA(VLOOKUP(A669&amp;"Semana "&amp;VALUE(RIGHT(F669,2)-1),T_Cruzada!$A$2:$F$1453,4,FALSE),""),"")</f>
        <v/>
      </c>
      <c r="J669" s="7" t="str">
        <f>IF(F669&lt;&gt;"",_xlfn.IFNA(VLOOKUP(A669&amp;F669,T_Cruzada!$A$2:$F$1453,4,FALSE),""),"")</f>
        <v/>
      </c>
      <c r="K669" s="7" t="str">
        <f>_xlfn.IFNA(VLOOKUP(A669&amp;F669,T_Cruzada!$A$2:$F$1453,5,FALSE),"")</f>
        <v/>
      </c>
      <c r="L669" s="7" t="str">
        <f>IF(F669&lt;&gt;"",_xlfn.IFNA(VLOOKUP(A669&amp;"Semana "&amp;VALUE(RIGHT(F669,2)+1),T_Cruzada!$A$2:$F$1453,4,FALSE),""),"")</f>
        <v/>
      </c>
      <c r="M669" t="str">
        <f>IF(F669&lt;&gt;"",_xlfn.IFNA(VLOOKUP(A669&amp;"Semana "&amp;VALUE(RIGHT(F669,2)+2),T_Cruzada!$A$2:$F$1453,4,FALSE),""),"")</f>
        <v/>
      </c>
      <c r="N669" t="str">
        <f>IF(F669&lt;&gt;"",_xlfn.IFNA(VLOOKUP(A669&amp;"Semana "&amp;VALUE(RIGHT(F669,2)+3),T_Cruzada!$A$2:$F$1453,4,FALSE),""),"")</f>
        <v/>
      </c>
    </row>
    <row r="670" spans="1:14" x14ac:dyDescent="0.25">
      <c r="A670">
        <v>21195</v>
      </c>
      <c r="B670" t="s">
        <v>103</v>
      </c>
      <c r="C670" t="s">
        <v>191</v>
      </c>
      <c r="D670" t="s">
        <v>114</v>
      </c>
      <c r="E670" s="1">
        <v>43913</v>
      </c>
      <c r="F670" s="7" t="str">
        <f>IF(E670&lt;&gt;"",IF(AND(E670&gt;=VLOOKUP(E670,Semanas!$A$1:$C$33,1),E670&lt;=VLOOKUP(E670,Semanas!$A$1:$C$33,2)),VLOOKUP(E670,Semanas!$A$1:$C$33,3),""),"")</f>
        <v>Semana 13</v>
      </c>
      <c r="G670" s="7">
        <f>IF(F670&lt;&gt;"",_xlfn.IFNA(VLOOKUP(A670&amp;"Semana "&amp;VALUE(RIGHT(F670,2)-3),T_Cruzada!$A$2:$F$1453,4,FALSE),""),"")</f>
        <v>0</v>
      </c>
      <c r="H670">
        <f>IF(F670&lt;&gt;"",_xlfn.IFNA(VLOOKUP(A670&amp;"Semana "&amp;VALUE(RIGHT(F670,2)-2),T_Cruzada!$A$2:$F$1453,4,FALSE),""),"")</f>
        <v>0</v>
      </c>
      <c r="I670" s="7">
        <f>IF(F670&lt;&gt;"",_xlfn.IFNA(VLOOKUP(A670&amp;"Semana "&amp;VALUE(RIGHT(F670,2)-1),T_Cruzada!$A$2:$F$1453,4,FALSE),""),"")</f>
        <v>0</v>
      </c>
      <c r="J670" s="7">
        <f>IF(F670&lt;&gt;"",_xlfn.IFNA(VLOOKUP(A670&amp;F670,T_Cruzada!$A$2:$F$1453,4,FALSE),""),"")</f>
        <v>0</v>
      </c>
      <c r="K670" s="7">
        <f>_xlfn.IFNA(VLOOKUP(A670&amp;F670,T_Cruzada!$A$2:$F$1453,5,FALSE),"")</f>
        <v>0</v>
      </c>
      <c r="L670" s="7">
        <f>IF(F670&lt;&gt;"",_xlfn.IFNA(VLOOKUP(A670&amp;"Semana "&amp;VALUE(RIGHT(F670,2)+1),T_Cruzada!$A$2:$F$1453,4,FALSE),""),"")</f>
        <v>0</v>
      </c>
      <c r="M670">
        <f>IF(F670&lt;&gt;"",_xlfn.IFNA(VLOOKUP(A670&amp;"Semana "&amp;VALUE(RIGHT(F670,2)+2),T_Cruzada!$A$2:$F$1453,4,FALSE),""),"")</f>
        <v>0</v>
      </c>
      <c r="N670">
        <f>IF(F670&lt;&gt;"",_xlfn.IFNA(VLOOKUP(A670&amp;"Semana "&amp;VALUE(RIGHT(F670,2)+3),T_Cruzada!$A$2:$F$1453,4,FALSE),""),"")</f>
        <v>0</v>
      </c>
    </row>
    <row r="671" spans="1:14" x14ac:dyDescent="0.25">
      <c r="A671" s="19">
        <v>21195</v>
      </c>
      <c r="B671" s="19" t="s">
        <v>103</v>
      </c>
      <c r="C671" s="19" t="s">
        <v>122</v>
      </c>
      <c r="D671" s="19" t="s">
        <v>116</v>
      </c>
      <c r="E671" s="20"/>
      <c r="F671" s="7" t="str">
        <f>IF(E671&lt;&gt;"",IF(AND(E671&gt;=VLOOKUP(E671,Semanas!$A$1:$C$33,1),E671&lt;=VLOOKUP(E671,Semanas!$A$1:$C$33,2)),VLOOKUP(E671,Semanas!$A$1:$C$33,3),""),"")</f>
        <v/>
      </c>
      <c r="G671" s="7" t="str">
        <f>IF(F671&lt;&gt;"",_xlfn.IFNA(VLOOKUP(A671&amp;"Semana "&amp;VALUE(RIGHT(F671,2)-3),T_Cruzada!$A$2:$F$1453,4,FALSE),""),"")</f>
        <v/>
      </c>
      <c r="H671" t="str">
        <f>IF(F671&lt;&gt;"",_xlfn.IFNA(VLOOKUP(A671&amp;"Semana "&amp;VALUE(RIGHT(F671,2)-2),T_Cruzada!$A$2:$F$1453,4,FALSE),""),"")</f>
        <v/>
      </c>
      <c r="I671" s="7" t="str">
        <f>IF(F671&lt;&gt;"",_xlfn.IFNA(VLOOKUP(A671&amp;"Semana "&amp;VALUE(RIGHT(F671,2)-1),T_Cruzada!$A$2:$F$1453,4,FALSE),""),"")</f>
        <v/>
      </c>
      <c r="J671" s="7" t="str">
        <f>IF(F671&lt;&gt;"",_xlfn.IFNA(VLOOKUP(A671&amp;F671,T_Cruzada!$A$2:$F$1453,4,FALSE),""),"")</f>
        <v/>
      </c>
      <c r="K671" s="7" t="str">
        <f>_xlfn.IFNA(VLOOKUP(A671&amp;F671,T_Cruzada!$A$2:$F$1453,5,FALSE),"")</f>
        <v/>
      </c>
      <c r="L671" s="7" t="str">
        <f>IF(F671&lt;&gt;"",_xlfn.IFNA(VLOOKUP(A671&amp;"Semana "&amp;VALUE(RIGHT(F671,2)+1),T_Cruzada!$A$2:$F$1453,4,FALSE),""),"")</f>
        <v/>
      </c>
      <c r="M671" t="str">
        <f>IF(F671&lt;&gt;"",_xlfn.IFNA(VLOOKUP(A671&amp;"Semana "&amp;VALUE(RIGHT(F671,2)+2),T_Cruzada!$A$2:$F$1453,4,FALSE),""),"")</f>
        <v/>
      </c>
      <c r="N671" t="str">
        <f>IF(F671&lt;&gt;"",_xlfn.IFNA(VLOOKUP(A671&amp;"Semana "&amp;VALUE(RIGHT(F671,2)+3),T_Cruzada!$A$2:$F$1453,4,FALSE),""),"")</f>
        <v/>
      </c>
    </row>
    <row r="672" spans="1:14" x14ac:dyDescent="0.25">
      <c r="A672">
        <v>21195</v>
      </c>
      <c r="B672" t="s">
        <v>103</v>
      </c>
      <c r="C672" t="s">
        <v>123</v>
      </c>
      <c r="D672" t="s">
        <v>116</v>
      </c>
      <c r="E672" s="1"/>
      <c r="F672" s="7" t="str">
        <f>IF(E672&lt;&gt;"",IF(AND(E672&gt;=VLOOKUP(E672,Semanas!$A$1:$C$33,1),E672&lt;=VLOOKUP(E672,Semanas!$A$1:$C$33,2)),VLOOKUP(E672,Semanas!$A$1:$C$33,3),""),"")</f>
        <v/>
      </c>
      <c r="G672" s="7" t="str">
        <f>IF(F672&lt;&gt;"",_xlfn.IFNA(VLOOKUP(A672&amp;"Semana "&amp;VALUE(RIGHT(F672,2)-3),T_Cruzada!$A$2:$F$1453,4,FALSE),""),"")</f>
        <v/>
      </c>
      <c r="H672" t="str">
        <f>IF(F672&lt;&gt;"",_xlfn.IFNA(VLOOKUP(A672&amp;"Semana "&amp;VALUE(RIGHT(F672,2)-2),T_Cruzada!$A$2:$F$1453,4,FALSE),""),"")</f>
        <v/>
      </c>
      <c r="I672" s="7" t="str">
        <f>IF(F672&lt;&gt;"",_xlfn.IFNA(VLOOKUP(A672&amp;"Semana "&amp;VALUE(RIGHT(F672,2)-1),T_Cruzada!$A$2:$F$1453,4,FALSE),""),"")</f>
        <v/>
      </c>
      <c r="J672" s="7" t="str">
        <f>IF(F672&lt;&gt;"",_xlfn.IFNA(VLOOKUP(A672&amp;F672,T_Cruzada!$A$2:$F$1453,4,FALSE),""),"")</f>
        <v/>
      </c>
      <c r="K672" s="7" t="str">
        <f>_xlfn.IFNA(VLOOKUP(A672&amp;F672,T_Cruzada!$A$2:$F$1453,5,FALSE),"")</f>
        <v/>
      </c>
      <c r="L672" s="7" t="str">
        <f>IF(F672&lt;&gt;"",_xlfn.IFNA(VLOOKUP(A672&amp;"Semana "&amp;VALUE(RIGHT(F672,2)+1),T_Cruzada!$A$2:$F$1453,4,FALSE),""),"")</f>
        <v/>
      </c>
      <c r="M672" t="str">
        <f>IF(F672&lt;&gt;"",_xlfn.IFNA(VLOOKUP(A672&amp;"Semana "&amp;VALUE(RIGHT(F672,2)+2),T_Cruzada!$A$2:$F$1453,4,FALSE),""),"")</f>
        <v/>
      </c>
      <c r="N672" t="str">
        <f>IF(F672&lt;&gt;"",_xlfn.IFNA(VLOOKUP(A672&amp;"Semana "&amp;VALUE(RIGHT(F672,2)+3),T_Cruzada!$A$2:$F$1453,4,FALSE),""),"")</f>
        <v/>
      </c>
    </row>
    <row r="673" spans="1:14" x14ac:dyDescent="0.25">
      <c r="A673">
        <v>21205</v>
      </c>
      <c r="B673" t="s">
        <v>104</v>
      </c>
      <c r="C673" t="s">
        <v>30</v>
      </c>
      <c r="D673" t="s">
        <v>114</v>
      </c>
      <c r="E673" s="1">
        <v>43913</v>
      </c>
      <c r="F673" s="7" t="str">
        <f>IF(E673&lt;&gt;"",IF(AND(E673&gt;=VLOOKUP(E673,Semanas!$A$1:$C$33,1),E673&lt;=VLOOKUP(E673,Semanas!$A$1:$C$33,2)),VLOOKUP(E673,Semanas!$A$1:$C$33,3),""),"")</f>
        <v>Semana 13</v>
      </c>
      <c r="G673" s="7">
        <f>IF(F673&lt;&gt;"",_xlfn.IFNA(VLOOKUP(A673&amp;"Semana "&amp;VALUE(RIGHT(F673,2)-3),T_Cruzada!$A$2:$F$1453,4,FALSE),""),"")</f>
        <v>0</v>
      </c>
      <c r="H673">
        <f>IF(F673&lt;&gt;"",_xlfn.IFNA(VLOOKUP(A673&amp;"Semana "&amp;VALUE(RIGHT(F673,2)-2),T_Cruzada!$A$2:$F$1453,4,FALSE),""),"")</f>
        <v>0</v>
      </c>
      <c r="I673" s="7">
        <f>IF(F673&lt;&gt;"",_xlfn.IFNA(VLOOKUP(A673&amp;"Semana "&amp;VALUE(RIGHT(F673,2)-1),T_Cruzada!$A$2:$F$1453,4,FALSE),""),"")</f>
        <v>0</v>
      </c>
      <c r="J673" s="7">
        <f>IF(F673&lt;&gt;"",_xlfn.IFNA(VLOOKUP(A673&amp;F673,T_Cruzada!$A$2:$F$1453,4,FALSE),""),"")</f>
        <v>0</v>
      </c>
      <c r="K673" s="7">
        <f>_xlfn.IFNA(VLOOKUP(A673&amp;F673,T_Cruzada!$A$2:$F$1453,5,FALSE),"")</f>
        <v>0</v>
      </c>
      <c r="L673" s="7">
        <f>IF(F673&lt;&gt;"",_xlfn.IFNA(VLOOKUP(A673&amp;"Semana "&amp;VALUE(RIGHT(F673,2)+1),T_Cruzada!$A$2:$F$1453,4,FALSE),""),"")</f>
        <v>0</v>
      </c>
      <c r="M673">
        <f>IF(F673&lt;&gt;"",_xlfn.IFNA(VLOOKUP(A673&amp;"Semana "&amp;VALUE(RIGHT(F673,2)+2),T_Cruzada!$A$2:$F$1453,4,FALSE),""),"")</f>
        <v>0</v>
      </c>
      <c r="N673">
        <f>IF(F673&lt;&gt;"",_xlfn.IFNA(VLOOKUP(A673&amp;"Semana "&amp;VALUE(RIGHT(F673,2)+3),T_Cruzada!$A$2:$F$1453,4,FALSE),""),"")</f>
        <v>0</v>
      </c>
    </row>
    <row r="674" spans="1:14" x14ac:dyDescent="0.25">
      <c r="A674" s="19">
        <v>21205</v>
      </c>
      <c r="B674" s="19" t="s">
        <v>104</v>
      </c>
      <c r="C674" s="19" t="s">
        <v>31</v>
      </c>
      <c r="D674" s="19" t="s">
        <v>114</v>
      </c>
      <c r="E674" s="20">
        <v>43913</v>
      </c>
      <c r="F674" s="7" t="str">
        <f>IF(E674&lt;&gt;"",IF(AND(E674&gt;=VLOOKUP(E674,Semanas!$A$1:$C$33,1),E674&lt;=VLOOKUP(E674,Semanas!$A$1:$C$33,2)),VLOOKUP(E674,Semanas!$A$1:$C$33,3),""),"")</f>
        <v>Semana 13</v>
      </c>
      <c r="G674" s="7">
        <f>IF(F674&lt;&gt;"",_xlfn.IFNA(VLOOKUP(A674&amp;"Semana "&amp;VALUE(RIGHT(F674,2)-3),T_Cruzada!$A$2:$F$1453,4,FALSE),""),"")</f>
        <v>0</v>
      </c>
      <c r="H674">
        <f>IF(F674&lt;&gt;"",_xlfn.IFNA(VLOOKUP(A674&amp;"Semana "&amp;VALUE(RIGHT(F674,2)-2),T_Cruzada!$A$2:$F$1453,4,FALSE),""),"")</f>
        <v>0</v>
      </c>
      <c r="I674" s="7">
        <f>IF(F674&lt;&gt;"",_xlfn.IFNA(VLOOKUP(A674&amp;"Semana "&amp;VALUE(RIGHT(F674,2)-1),T_Cruzada!$A$2:$F$1453,4,FALSE),""),"")</f>
        <v>0</v>
      </c>
      <c r="J674" s="7">
        <f>IF(F674&lt;&gt;"",_xlfn.IFNA(VLOOKUP(A674&amp;F674,T_Cruzada!$A$2:$F$1453,4,FALSE),""),"")</f>
        <v>0</v>
      </c>
      <c r="K674" s="7">
        <f>_xlfn.IFNA(VLOOKUP(A674&amp;F674,T_Cruzada!$A$2:$F$1453,5,FALSE),"")</f>
        <v>0</v>
      </c>
      <c r="L674" s="7">
        <f>IF(F674&lt;&gt;"",_xlfn.IFNA(VLOOKUP(A674&amp;"Semana "&amp;VALUE(RIGHT(F674,2)+1),T_Cruzada!$A$2:$F$1453,4,FALSE),""),"")</f>
        <v>0</v>
      </c>
      <c r="M674">
        <f>IF(F674&lt;&gt;"",_xlfn.IFNA(VLOOKUP(A674&amp;"Semana "&amp;VALUE(RIGHT(F674,2)+2),T_Cruzada!$A$2:$F$1453,4,FALSE),""),"")</f>
        <v>0</v>
      </c>
      <c r="N674">
        <f>IF(F674&lt;&gt;"",_xlfn.IFNA(VLOOKUP(A674&amp;"Semana "&amp;VALUE(RIGHT(F674,2)+3),T_Cruzada!$A$2:$F$1453,4,FALSE),""),"")</f>
        <v>0</v>
      </c>
    </row>
    <row r="675" spans="1:14" x14ac:dyDescent="0.25">
      <c r="A675">
        <v>21205</v>
      </c>
      <c r="B675" t="s">
        <v>104</v>
      </c>
      <c r="C675" t="s">
        <v>115</v>
      </c>
      <c r="D675" t="s">
        <v>114</v>
      </c>
      <c r="E675" s="1">
        <v>43913</v>
      </c>
      <c r="F675" s="7" t="str">
        <f>IF(E675&lt;&gt;"",IF(AND(E675&gt;=VLOOKUP(E675,Semanas!$A$1:$C$33,1),E675&lt;=VLOOKUP(E675,Semanas!$A$1:$C$33,2)),VLOOKUP(E675,Semanas!$A$1:$C$33,3),""),"")</f>
        <v>Semana 13</v>
      </c>
      <c r="G675" s="7">
        <f>IF(F675&lt;&gt;"",_xlfn.IFNA(VLOOKUP(A675&amp;"Semana "&amp;VALUE(RIGHT(F675,2)-3),T_Cruzada!$A$2:$F$1453,4,FALSE),""),"")</f>
        <v>0</v>
      </c>
      <c r="H675">
        <f>IF(F675&lt;&gt;"",_xlfn.IFNA(VLOOKUP(A675&amp;"Semana "&amp;VALUE(RIGHT(F675,2)-2),T_Cruzada!$A$2:$F$1453,4,FALSE),""),"")</f>
        <v>0</v>
      </c>
      <c r="I675" s="7">
        <f>IF(F675&lt;&gt;"",_xlfn.IFNA(VLOOKUP(A675&amp;"Semana "&amp;VALUE(RIGHT(F675,2)-1),T_Cruzada!$A$2:$F$1453,4,FALSE),""),"")</f>
        <v>0</v>
      </c>
      <c r="J675" s="7">
        <f>IF(F675&lt;&gt;"",_xlfn.IFNA(VLOOKUP(A675&amp;F675,T_Cruzada!$A$2:$F$1453,4,FALSE),""),"")</f>
        <v>0</v>
      </c>
      <c r="K675" s="7">
        <f>_xlfn.IFNA(VLOOKUP(A675&amp;F675,T_Cruzada!$A$2:$F$1453,5,FALSE),"")</f>
        <v>0</v>
      </c>
      <c r="L675" s="7">
        <f>IF(F675&lt;&gt;"",_xlfn.IFNA(VLOOKUP(A675&amp;"Semana "&amp;VALUE(RIGHT(F675,2)+1),T_Cruzada!$A$2:$F$1453,4,FALSE),""),"")</f>
        <v>0</v>
      </c>
      <c r="M675">
        <f>IF(F675&lt;&gt;"",_xlfn.IFNA(VLOOKUP(A675&amp;"Semana "&amp;VALUE(RIGHT(F675,2)+2),T_Cruzada!$A$2:$F$1453,4,FALSE),""),"")</f>
        <v>0</v>
      </c>
      <c r="N675">
        <f>IF(F675&lt;&gt;"",_xlfn.IFNA(VLOOKUP(A675&amp;"Semana "&amp;VALUE(RIGHT(F675,2)+3),T_Cruzada!$A$2:$F$1453,4,FALSE),""),"")</f>
        <v>0</v>
      </c>
    </row>
    <row r="676" spans="1:14" x14ac:dyDescent="0.25">
      <c r="A676" s="19">
        <v>21205</v>
      </c>
      <c r="B676" s="19" t="s">
        <v>104</v>
      </c>
      <c r="C676" s="19" t="s">
        <v>33</v>
      </c>
      <c r="D676" s="19" t="s">
        <v>114</v>
      </c>
      <c r="E676" s="20">
        <v>43910</v>
      </c>
      <c r="F676" s="7" t="str">
        <f>IF(E676&lt;&gt;"",IF(AND(E676&gt;=VLOOKUP(E676,Semanas!$A$1:$C$33,1),E676&lt;=VLOOKUP(E676,Semanas!$A$1:$C$33,2)),VLOOKUP(E676,Semanas!$A$1:$C$33,3),""),"")</f>
        <v>Semana 12</v>
      </c>
      <c r="G676" s="7">
        <f>IF(F676&lt;&gt;"",_xlfn.IFNA(VLOOKUP(A676&amp;"Semana "&amp;VALUE(RIGHT(F676,2)-3),T_Cruzada!$A$2:$F$1453,4,FALSE),""),"")</f>
        <v>0</v>
      </c>
      <c r="H676">
        <f>IF(F676&lt;&gt;"",_xlfn.IFNA(VLOOKUP(A676&amp;"Semana "&amp;VALUE(RIGHT(F676,2)-2),T_Cruzada!$A$2:$F$1453,4,FALSE),""),"")</f>
        <v>0</v>
      </c>
      <c r="I676" s="7">
        <f>IF(F676&lt;&gt;"",_xlfn.IFNA(VLOOKUP(A676&amp;"Semana "&amp;VALUE(RIGHT(F676,2)-1),T_Cruzada!$A$2:$F$1453,4,FALSE),""),"")</f>
        <v>0</v>
      </c>
      <c r="J676" s="7">
        <f>IF(F676&lt;&gt;"",_xlfn.IFNA(VLOOKUP(A676&amp;F676,T_Cruzada!$A$2:$F$1453,4,FALSE),""),"")</f>
        <v>0</v>
      </c>
      <c r="K676" s="7">
        <f>_xlfn.IFNA(VLOOKUP(A676&amp;F676,T_Cruzada!$A$2:$F$1453,5,FALSE),"")</f>
        <v>0</v>
      </c>
      <c r="L676" s="7">
        <f>IF(F676&lt;&gt;"",_xlfn.IFNA(VLOOKUP(A676&amp;"Semana "&amp;VALUE(RIGHT(F676,2)+1),T_Cruzada!$A$2:$F$1453,4,FALSE),""),"")</f>
        <v>0</v>
      </c>
      <c r="M676">
        <f>IF(F676&lt;&gt;"",_xlfn.IFNA(VLOOKUP(A676&amp;"Semana "&amp;VALUE(RIGHT(F676,2)+2),T_Cruzada!$A$2:$F$1453,4,FALSE),""),"")</f>
        <v>0</v>
      </c>
      <c r="N676">
        <f>IF(F676&lt;&gt;"",_xlfn.IFNA(VLOOKUP(A676&amp;"Semana "&amp;VALUE(RIGHT(F676,2)+3),T_Cruzada!$A$2:$F$1453,4,FALSE),""),"")</f>
        <v>0</v>
      </c>
    </row>
    <row r="677" spans="1:14" x14ac:dyDescent="0.25">
      <c r="A677">
        <v>21205</v>
      </c>
      <c r="B677" t="s">
        <v>104</v>
      </c>
      <c r="C677" t="s">
        <v>34</v>
      </c>
      <c r="D677" t="s">
        <v>114</v>
      </c>
      <c r="E677" s="1">
        <v>43934</v>
      </c>
      <c r="F677" s="7" t="str">
        <f>IF(E677&lt;&gt;"",IF(AND(E677&gt;=VLOOKUP(E677,Semanas!$A$1:$C$33,1),E677&lt;=VLOOKUP(E677,Semanas!$A$1:$C$33,2)),VLOOKUP(E677,Semanas!$A$1:$C$33,3),""),"")</f>
        <v>Semana 16</v>
      </c>
      <c r="G677" s="7">
        <f>IF(F677&lt;&gt;"",_xlfn.IFNA(VLOOKUP(A677&amp;"Semana "&amp;VALUE(RIGHT(F677,2)-3),T_Cruzada!$A$2:$F$1453,4,FALSE),""),"")</f>
        <v>0</v>
      </c>
      <c r="H677">
        <f>IF(F677&lt;&gt;"",_xlfn.IFNA(VLOOKUP(A677&amp;"Semana "&amp;VALUE(RIGHT(F677,2)-2),T_Cruzada!$A$2:$F$1453,4,FALSE),""),"")</f>
        <v>0</v>
      </c>
      <c r="I677" s="7">
        <f>IF(F677&lt;&gt;"",_xlfn.IFNA(VLOOKUP(A677&amp;"Semana "&amp;VALUE(RIGHT(F677,2)-1),T_Cruzada!$A$2:$F$1453,4,FALSE),""),"")</f>
        <v>0</v>
      </c>
      <c r="J677" s="7">
        <f>IF(F677&lt;&gt;"",_xlfn.IFNA(VLOOKUP(A677&amp;F677,T_Cruzada!$A$2:$F$1453,4,FALSE),""),"")</f>
        <v>0</v>
      </c>
      <c r="K677" s="7">
        <f>_xlfn.IFNA(VLOOKUP(A677&amp;F677,T_Cruzada!$A$2:$F$1453,5,FALSE),"")</f>
        <v>0</v>
      </c>
      <c r="L677" s="7">
        <f>IF(F677&lt;&gt;"",_xlfn.IFNA(VLOOKUP(A677&amp;"Semana "&amp;VALUE(RIGHT(F677,2)+1),T_Cruzada!$A$2:$F$1453,4,FALSE),""),"")</f>
        <v>0</v>
      </c>
      <c r="M677">
        <f>IF(F677&lt;&gt;"",_xlfn.IFNA(VLOOKUP(A677&amp;"Semana "&amp;VALUE(RIGHT(F677,2)+2),T_Cruzada!$A$2:$F$1453,4,FALSE),""),"")</f>
        <v>1</v>
      </c>
      <c r="N677">
        <f>IF(F677&lt;&gt;"",_xlfn.IFNA(VLOOKUP(A677&amp;"Semana "&amp;VALUE(RIGHT(F677,2)+3),T_Cruzada!$A$2:$F$1453,4,FALSE),""),"")</f>
        <v>2</v>
      </c>
    </row>
    <row r="678" spans="1:14" x14ac:dyDescent="0.25">
      <c r="A678" s="19">
        <v>21205</v>
      </c>
      <c r="B678" s="19" t="s">
        <v>104</v>
      </c>
      <c r="C678" s="19" t="s">
        <v>118</v>
      </c>
      <c r="D678" s="19" t="s">
        <v>116</v>
      </c>
      <c r="E678" s="20"/>
      <c r="F678" s="7" t="str">
        <f>IF(E678&lt;&gt;"",IF(AND(E678&gt;=VLOOKUP(E678,Semanas!$A$1:$C$33,1),E678&lt;=VLOOKUP(E678,Semanas!$A$1:$C$33,2)),VLOOKUP(E678,Semanas!$A$1:$C$33,3),""),"")</f>
        <v/>
      </c>
      <c r="G678" s="7" t="str">
        <f>IF(F678&lt;&gt;"",_xlfn.IFNA(VLOOKUP(A678&amp;"Semana "&amp;VALUE(RIGHT(F678,2)-3),T_Cruzada!$A$2:$F$1453,4,FALSE),""),"")</f>
        <v/>
      </c>
      <c r="H678" t="str">
        <f>IF(F678&lt;&gt;"",_xlfn.IFNA(VLOOKUP(A678&amp;"Semana "&amp;VALUE(RIGHT(F678,2)-2),T_Cruzada!$A$2:$F$1453,4,FALSE),""),"")</f>
        <v/>
      </c>
      <c r="I678" s="7" t="str">
        <f>IF(F678&lt;&gt;"",_xlfn.IFNA(VLOOKUP(A678&amp;"Semana "&amp;VALUE(RIGHT(F678,2)-1),T_Cruzada!$A$2:$F$1453,4,FALSE),""),"")</f>
        <v/>
      </c>
      <c r="J678" s="7" t="str">
        <f>IF(F678&lt;&gt;"",_xlfn.IFNA(VLOOKUP(A678&amp;F678,T_Cruzada!$A$2:$F$1453,4,FALSE),""),"")</f>
        <v/>
      </c>
      <c r="K678" s="7" t="str">
        <f>_xlfn.IFNA(VLOOKUP(A678&amp;F678,T_Cruzada!$A$2:$F$1453,5,FALSE),"")</f>
        <v/>
      </c>
      <c r="L678" s="7" t="str">
        <f>IF(F678&lt;&gt;"",_xlfn.IFNA(VLOOKUP(A678&amp;"Semana "&amp;VALUE(RIGHT(F678,2)+1),T_Cruzada!$A$2:$F$1453,4,FALSE),""),"")</f>
        <v/>
      </c>
      <c r="M678" t="str">
        <f>IF(F678&lt;&gt;"",_xlfn.IFNA(VLOOKUP(A678&amp;"Semana "&amp;VALUE(RIGHT(F678,2)+2),T_Cruzada!$A$2:$F$1453,4,FALSE),""),"")</f>
        <v/>
      </c>
      <c r="N678" t="str">
        <f>IF(F678&lt;&gt;"",_xlfn.IFNA(VLOOKUP(A678&amp;"Semana "&amp;VALUE(RIGHT(F678,2)+3),T_Cruzada!$A$2:$F$1453,4,FALSE),""),"")</f>
        <v/>
      </c>
    </row>
    <row r="679" spans="1:14" x14ac:dyDescent="0.25">
      <c r="A679">
        <v>21205</v>
      </c>
      <c r="B679" t="s">
        <v>104</v>
      </c>
      <c r="C679" t="s">
        <v>119</v>
      </c>
      <c r="D679" t="s">
        <v>116</v>
      </c>
      <c r="E679" s="1"/>
      <c r="F679" s="7" t="str">
        <f>IF(E679&lt;&gt;"",IF(AND(E679&gt;=VLOOKUP(E679,Semanas!$A$1:$C$33,1),E679&lt;=VLOOKUP(E679,Semanas!$A$1:$C$33,2)),VLOOKUP(E679,Semanas!$A$1:$C$33,3),""),"")</f>
        <v/>
      </c>
      <c r="G679" s="7" t="str">
        <f>IF(F679&lt;&gt;"",_xlfn.IFNA(VLOOKUP(A679&amp;"Semana "&amp;VALUE(RIGHT(F679,2)-3),T_Cruzada!$A$2:$F$1453,4,FALSE),""),"")</f>
        <v/>
      </c>
      <c r="H679" t="str">
        <f>IF(F679&lt;&gt;"",_xlfn.IFNA(VLOOKUP(A679&amp;"Semana "&amp;VALUE(RIGHT(F679,2)-2),T_Cruzada!$A$2:$F$1453,4,FALSE),""),"")</f>
        <v/>
      </c>
      <c r="I679" s="7" t="str">
        <f>IF(F679&lt;&gt;"",_xlfn.IFNA(VLOOKUP(A679&amp;"Semana "&amp;VALUE(RIGHT(F679,2)-1),T_Cruzada!$A$2:$F$1453,4,FALSE),""),"")</f>
        <v/>
      </c>
      <c r="J679" s="7" t="str">
        <f>IF(F679&lt;&gt;"",_xlfn.IFNA(VLOOKUP(A679&amp;F679,T_Cruzada!$A$2:$F$1453,4,FALSE),""),"")</f>
        <v/>
      </c>
      <c r="K679" s="7" t="str">
        <f>_xlfn.IFNA(VLOOKUP(A679&amp;F679,T_Cruzada!$A$2:$F$1453,5,FALSE),"")</f>
        <v/>
      </c>
      <c r="L679" s="7" t="str">
        <f>IF(F679&lt;&gt;"",_xlfn.IFNA(VLOOKUP(A679&amp;"Semana "&amp;VALUE(RIGHT(F679,2)+1),T_Cruzada!$A$2:$F$1453,4,FALSE),""),"")</f>
        <v/>
      </c>
      <c r="M679" t="str">
        <f>IF(F679&lt;&gt;"",_xlfn.IFNA(VLOOKUP(A679&amp;"Semana "&amp;VALUE(RIGHT(F679,2)+2),T_Cruzada!$A$2:$F$1453,4,FALSE),""),"")</f>
        <v/>
      </c>
      <c r="N679" t="str">
        <f>IF(F679&lt;&gt;"",_xlfn.IFNA(VLOOKUP(A679&amp;"Semana "&amp;VALUE(RIGHT(F679,2)+3),T_Cruzada!$A$2:$F$1453,4,FALSE),""),"")</f>
        <v/>
      </c>
    </row>
    <row r="680" spans="1:14" x14ac:dyDescent="0.25">
      <c r="A680" s="19">
        <v>21205</v>
      </c>
      <c r="B680" s="19" t="s">
        <v>104</v>
      </c>
      <c r="C680" s="19" t="s">
        <v>120</v>
      </c>
      <c r="D680" s="19" t="s">
        <v>116</v>
      </c>
      <c r="E680" s="20"/>
      <c r="F680" s="7" t="str">
        <f>IF(E680&lt;&gt;"",IF(AND(E680&gt;=VLOOKUP(E680,Semanas!$A$1:$C$33,1),E680&lt;=VLOOKUP(E680,Semanas!$A$1:$C$33,2)),VLOOKUP(E680,Semanas!$A$1:$C$33,3),""),"")</f>
        <v/>
      </c>
      <c r="G680" s="7" t="str">
        <f>IF(F680&lt;&gt;"",_xlfn.IFNA(VLOOKUP(A680&amp;"Semana "&amp;VALUE(RIGHT(F680,2)-3),T_Cruzada!$A$2:$F$1453,4,FALSE),""),"")</f>
        <v/>
      </c>
      <c r="H680" t="str">
        <f>IF(F680&lt;&gt;"",_xlfn.IFNA(VLOOKUP(A680&amp;"Semana "&amp;VALUE(RIGHT(F680,2)-2),T_Cruzada!$A$2:$F$1453,4,FALSE),""),"")</f>
        <v/>
      </c>
      <c r="I680" s="7" t="str">
        <f>IF(F680&lt;&gt;"",_xlfn.IFNA(VLOOKUP(A680&amp;"Semana "&amp;VALUE(RIGHT(F680,2)-1),T_Cruzada!$A$2:$F$1453,4,FALSE),""),"")</f>
        <v/>
      </c>
      <c r="J680" s="7" t="str">
        <f>IF(F680&lt;&gt;"",_xlfn.IFNA(VLOOKUP(A680&amp;F680,T_Cruzada!$A$2:$F$1453,4,FALSE),""),"")</f>
        <v/>
      </c>
      <c r="K680" s="7" t="str">
        <f>_xlfn.IFNA(VLOOKUP(A680&amp;F680,T_Cruzada!$A$2:$F$1453,5,FALSE),"")</f>
        <v/>
      </c>
      <c r="L680" s="7" t="str">
        <f>IF(F680&lt;&gt;"",_xlfn.IFNA(VLOOKUP(A680&amp;"Semana "&amp;VALUE(RIGHT(F680,2)+1),T_Cruzada!$A$2:$F$1453,4,FALSE),""),"")</f>
        <v/>
      </c>
      <c r="M680" t="str">
        <f>IF(F680&lt;&gt;"",_xlfn.IFNA(VLOOKUP(A680&amp;"Semana "&amp;VALUE(RIGHT(F680,2)+2),T_Cruzada!$A$2:$F$1453,4,FALSE),""),"")</f>
        <v/>
      </c>
      <c r="N680" t="str">
        <f>IF(F680&lt;&gt;"",_xlfn.IFNA(VLOOKUP(A680&amp;"Semana "&amp;VALUE(RIGHT(F680,2)+3),T_Cruzada!$A$2:$F$1453,4,FALSE),""),"")</f>
        <v/>
      </c>
    </row>
    <row r="681" spans="1:14" x14ac:dyDescent="0.25">
      <c r="A681">
        <v>21205</v>
      </c>
      <c r="B681" t="s">
        <v>104</v>
      </c>
      <c r="C681" t="s">
        <v>191</v>
      </c>
      <c r="D681" t="s">
        <v>114</v>
      </c>
      <c r="E681" s="1">
        <v>43913</v>
      </c>
      <c r="F681" s="7" t="str">
        <f>IF(E681&lt;&gt;"",IF(AND(E681&gt;=VLOOKUP(E681,Semanas!$A$1:$C$33,1),E681&lt;=VLOOKUP(E681,Semanas!$A$1:$C$33,2)),VLOOKUP(E681,Semanas!$A$1:$C$33,3),""),"")</f>
        <v>Semana 13</v>
      </c>
      <c r="G681" s="7">
        <f>IF(F681&lt;&gt;"",_xlfn.IFNA(VLOOKUP(A681&amp;"Semana "&amp;VALUE(RIGHT(F681,2)-3),T_Cruzada!$A$2:$F$1453,4,FALSE),""),"")</f>
        <v>0</v>
      </c>
      <c r="H681">
        <f>IF(F681&lt;&gt;"",_xlfn.IFNA(VLOOKUP(A681&amp;"Semana "&amp;VALUE(RIGHT(F681,2)-2),T_Cruzada!$A$2:$F$1453,4,FALSE),""),"")</f>
        <v>0</v>
      </c>
      <c r="I681" s="7">
        <f>IF(F681&lt;&gt;"",_xlfn.IFNA(VLOOKUP(A681&amp;"Semana "&amp;VALUE(RIGHT(F681,2)-1),T_Cruzada!$A$2:$F$1453,4,FALSE),""),"")</f>
        <v>0</v>
      </c>
      <c r="J681" s="7">
        <f>IF(F681&lt;&gt;"",_xlfn.IFNA(VLOOKUP(A681&amp;F681,T_Cruzada!$A$2:$F$1453,4,FALSE),""),"")</f>
        <v>0</v>
      </c>
      <c r="K681" s="7">
        <f>_xlfn.IFNA(VLOOKUP(A681&amp;F681,T_Cruzada!$A$2:$F$1453,5,FALSE),"")</f>
        <v>0</v>
      </c>
      <c r="L681" s="7">
        <f>IF(F681&lt;&gt;"",_xlfn.IFNA(VLOOKUP(A681&amp;"Semana "&amp;VALUE(RIGHT(F681,2)+1),T_Cruzada!$A$2:$F$1453,4,FALSE),""),"")</f>
        <v>0</v>
      </c>
      <c r="M681">
        <f>IF(F681&lt;&gt;"",_xlfn.IFNA(VLOOKUP(A681&amp;"Semana "&amp;VALUE(RIGHT(F681,2)+2),T_Cruzada!$A$2:$F$1453,4,FALSE),""),"")</f>
        <v>0</v>
      </c>
      <c r="N681">
        <f>IF(F681&lt;&gt;"",_xlfn.IFNA(VLOOKUP(A681&amp;"Semana "&amp;VALUE(RIGHT(F681,2)+3),T_Cruzada!$A$2:$F$1453,4,FALSE),""),"")</f>
        <v>0</v>
      </c>
    </row>
    <row r="682" spans="1:14" x14ac:dyDescent="0.25">
      <c r="A682" s="19">
        <v>21205</v>
      </c>
      <c r="B682" s="19" t="s">
        <v>104</v>
      </c>
      <c r="C682" s="19" t="s">
        <v>122</v>
      </c>
      <c r="D682" s="19" t="s">
        <v>116</v>
      </c>
      <c r="E682" s="20"/>
      <c r="F682" s="7" t="str">
        <f>IF(E682&lt;&gt;"",IF(AND(E682&gt;=VLOOKUP(E682,Semanas!$A$1:$C$33,1),E682&lt;=VLOOKUP(E682,Semanas!$A$1:$C$33,2)),VLOOKUP(E682,Semanas!$A$1:$C$33,3),""),"")</f>
        <v/>
      </c>
      <c r="G682" s="7" t="str">
        <f>IF(F682&lt;&gt;"",_xlfn.IFNA(VLOOKUP(A682&amp;"Semana "&amp;VALUE(RIGHT(F682,2)-3),T_Cruzada!$A$2:$F$1453,4,FALSE),""),"")</f>
        <v/>
      </c>
      <c r="H682" t="str">
        <f>IF(F682&lt;&gt;"",_xlfn.IFNA(VLOOKUP(A682&amp;"Semana "&amp;VALUE(RIGHT(F682,2)-2),T_Cruzada!$A$2:$F$1453,4,FALSE),""),"")</f>
        <v/>
      </c>
      <c r="I682" s="7" t="str">
        <f>IF(F682&lt;&gt;"",_xlfn.IFNA(VLOOKUP(A682&amp;"Semana "&amp;VALUE(RIGHT(F682,2)-1),T_Cruzada!$A$2:$F$1453,4,FALSE),""),"")</f>
        <v/>
      </c>
      <c r="J682" s="7" t="str">
        <f>IF(F682&lt;&gt;"",_xlfn.IFNA(VLOOKUP(A682&amp;F682,T_Cruzada!$A$2:$F$1453,4,FALSE),""),"")</f>
        <v/>
      </c>
      <c r="K682" s="7" t="str">
        <f>_xlfn.IFNA(VLOOKUP(A682&amp;F682,T_Cruzada!$A$2:$F$1453,5,FALSE),"")</f>
        <v/>
      </c>
      <c r="L682" s="7" t="str">
        <f>IF(F682&lt;&gt;"",_xlfn.IFNA(VLOOKUP(A682&amp;"Semana "&amp;VALUE(RIGHT(F682,2)+1),T_Cruzada!$A$2:$F$1453,4,FALSE),""),"")</f>
        <v/>
      </c>
      <c r="M682" t="str">
        <f>IF(F682&lt;&gt;"",_xlfn.IFNA(VLOOKUP(A682&amp;"Semana "&amp;VALUE(RIGHT(F682,2)+2),T_Cruzada!$A$2:$F$1453,4,FALSE),""),"")</f>
        <v/>
      </c>
      <c r="N682" t="str">
        <f>IF(F682&lt;&gt;"",_xlfn.IFNA(VLOOKUP(A682&amp;"Semana "&amp;VALUE(RIGHT(F682,2)+3),T_Cruzada!$A$2:$F$1453,4,FALSE),""),"")</f>
        <v/>
      </c>
    </row>
    <row r="683" spans="1:14" x14ac:dyDescent="0.25">
      <c r="A683">
        <v>21205</v>
      </c>
      <c r="B683" t="s">
        <v>104</v>
      </c>
      <c r="C683" t="s">
        <v>123</v>
      </c>
      <c r="D683" t="s">
        <v>116</v>
      </c>
      <c r="E683" s="1"/>
      <c r="F683" s="7" t="str">
        <f>IF(E683&lt;&gt;"",IF(AND(E683&gt;=VLOOKUP(E683,Semanas!$A$1:$C$33,1),E683&lt;=VLOOKUP(E683,Semanas!$A$1:$C$33,2)),VLOOKUP(E683,Semanas!$A$1:$C$33,3),""),"")</f>
        <v/>
      </c>
      <c r="G683" s="7" t="str">
        <f>IF(F683&lt;&gt;"",_xlfn.IFNA(VLOOKUP(A683&amp;"Semana "&amp;VALUE(RIGHT(F683,2)-3),T_Cruzada!$A$2:$F$1453,4,FALSE),""),"")</f>
        <v/>
      </c>
      <c r="H683" t="str">
        <f>IF(F683&lt;&gt;"",_xlfn.IFNA(VLOOKUP(A683&amp;"Semana "&amp;VALUE(RIGHT(F683,2)-2),T_Cruzada!$A$2:$F$1453,4,FALSE),""),"")</f>
        <v/>
      </c>
      <c r="I683" s="7" t="str">
        <f>IF(F683&lt;&gt;"",_xlfn.IFNA(VLOOKUP(A683&amp;"Semana "&amp;VALUE(RIGHT(F683,2)-1),T_Cruzada!$A$2:$F$1453,4,FALSE),""),"")</f>
        <v/>
      </c>
      <c r="J683" s="7" t="str">
        <f>IF(F683&lt;&gt;"",_xlfn.IFNA(VLOOKUP(A683&amp;F683,T_Cruzada!$A$2:$F$1453,4,FALSE),""),"")</f>
        <v/>
      </c>
      <c r="K683" s="7" t="str">
        <f>_xlfn.IFNA(VLOOKUP(A683&amp;F683,T_Cruzada!$A$2:$F$1453,5,FALSE),"")</f>
        <v/>
      </c>
      <c r="L683" s="7" t="str">
        <f>IF(F683&lt;&gt;"",_xlfn.IFNA(VLOOKUP(A683&amp;"Semana "&amp;VALUE(RIGHT(F683,2)+1),T_Cruzada!$A$2:$F$1453,4,FALSE),""),"")</f>
        <v/>
      </c>
      <c r="M683" t="str">
        <f>IF(F683&lt;&gt;"",_xlfn.IFNA(VLOOKUP(A683&amp;"Semana "&amp;VALUE(RIGHT(F683,2)+2),T_Cruzada!$A$2:$F$1453,4,FALSE),""),"")</f>
        <v/>
      </c>
      <c r="N683" t="str">
        <f>IF(F683&lt;&gt;"",_xlfn.IFNA(VLOOKUP(A683&amp;"Semana "&amp;VALUE(RIGHT(F683,2)+3),T_Cruzada!$A$2:$F$1453,4,FALSE),""),"")</f>
        <v/>
      </c>
    </row>
    <row r="684" spans="1:14" x14ac:dyDescent="0.25">
      <c r="A684">
        <v>21209</v>
      </c>
      <c r="B684" t="s">
        <v>105</v>
      </c>
      <c r="C684" t="s">
        <v>30</v>
      </c>
      <c r="D684" t="s">
        <v>114</v>
      </c>
      <c r="E684" s="1">
        <v>43913</v>
      </c>
      <c r="F684" s="7" t="str">
        <f>IF(E684&lt;&gt;"",IF(AND(E684&gt;=VLOOKUP(E684,Semanas!$A$1:$C$33,1),E684&lt;=VLOOKUP(E684,Semanas!$A$1:$C$33,2)),VLOOKUP(E684,Semanas!$A$1:$C$33,3),""),"")</f>
        <v>Semana 13</v>
      </c>
      <c r="G684" s="7">
        <f>IF(F684&lt;&gt;"",_xlfn.IFNA(VLOOKUP(A684&amp;"Semana "&amp;VALUE(RIGHT(F684,2)-3),T_Cruzada!$A$2:$F$1453,4,FALSE),""),"")</f>
        <v>0</v>
      </c>
      <c r="H684">
        <f>IF(F684&lt;&gt;"",_xlfn.IFNA(VLOOKUP(A684&amp;"Semana "&amp;VALUE(RIGHT(F684,2)-2),T_Cruzada!$A$2:$F$1453,4,FALSE),""),"")</f>
        <v>0</v>
      </c>
      <c r="I684" s="7">
        <f>IF(F684&lt;&gt;"",_xlfn.IFNA(VLOOKUP(A684&amp;"Semana "&amp;VALUE(RIGHT(F684,2)-1),T_Cruzada!$A$2:$F$1453,4,FALSE),""),"")</f>
        <v>0</v>
      </c>
      <c r="J684" s="7">
        <f>IF(F684&lt;&gt;"",_xlfn.IFNA(VLOOKUP(A684&amp;F684,T_Cruzada!$A$2:$F$1453,4,FALSE),""),"")</f>
        <v>0</v>
      </c>
      <c r="K684" s="7">
        <f>_xlfn.IFNA(VLOOKUP(A684&amp;F684,T_Cruzada!$A$2:$F$1453,5,FALSE),"")</f>
        <v>0</v>
      </c>
      <c r="L684" s="7">
        <f>IF(F684&lt;&gt;"",_xlfn.IFNA(VLOOKUP(A684&amp;"Semana "&amp;VALUE(RIGHT(F684,2)+1),T_Cruzada!$A$2:$F$1453,4,FALSE),""),"")</f>
        <v>0</v>
      </c>
      <c r="M684">
        <f>IF(F684&lt;&gt;"",_xlfn.IFNA(VLOOKUP(A684&amp;"Semana "&amp;VALUE(RIGHT(F684,2)+2),T_Cruzada!$A$2:$F$1453,4,FALSE),""),"")</f>
        <v>0</v>
      </c>
      <c r="N684">
        <f>IF(F684&lt;&gt;"",_xlfn.IFNA(VLOOKUP(A684&amp;"Semana "&amp;VALUE(RIGHT(F684,2)+3),T_Cruzada!$A$2:$F$1453,4,FALSE),""),"")</f>
        <v>0</v>
      </c>
    </row>
    <row r="685" spans="1:14" x14ac:dyDescent="0.25">
      <c r="A685" s="19">
        <v>21209</v>
      </c>
      <c r="B685" s="19" t="s">
        <v>105</v>
      </c>
      <c r="C685" s="19" t="s">
        <v>31</v>
      </c>
      <c r="D685" s="19" t="s">
        <v>114</v>
      </c>
      <c r="E685" s="20">
        <v>43913</v>
      </c>
      <c r="F685" s="7" t="str">
        <f>IF(E685&lt;&gt;"",IF(AND(E685&gt;=VLOOKUP(E685,Semanas!$A$1:$C$33,1),E685&lt;=VLOOKUP(E685,Semanas!$A$1:$C$33,2)),VLOOKUP(E685,Semanas!$A$1:$C$33,3),""),"")</f>
        <v>Semana 13</v>
      </c>
      <c r="G685" s="7">
        <f>IF(F685&lt;&gt;"",_xlfn.IFNA(VLOOKUP(A685&amp;"Semana "&amp;VALUE(RIGHT(F685,2)-3),T_Cruzada!$A$2:$F$1453,4,FALSE),""),"")</f>
        <v>0</v>
      </c>
      <c r="H685">
        <f>IF(F685&lt;&gt;"",_xlfn.IFNA(VLOOKUP(A685&amp;"Semana "&amp;VALUE(RIGHT(F685,2)-2),T_Cruzada!$A$2:$F$1453,4,FALSE),""),"")</f>
        <v>0</v>
      </c>
      <c r="I685" s="7">
        <f>IF(F685&lt;&gt;"",_xlfn.IFNA(VLOOKUP(A685&amp;"Semana "&amp;VALUE(RIGHT(F685,2)-1),T_Cruzada!$A$2:$F$1453,4,FALSE),""),"")</f>
        <v>0</v>
      </c>
      <c r="J685" s="7">
        <f>IF(F685&lt;&gt;"",_xlfn.IFNA(VLOOKUP(A685&amp;F685,T_Cruzada!$A$2:$F$1453,4,FALSE),""),"")</f>
        <v>0</v>
      </c>
      <c r="K685" s="7">
        <f>_xlfn.IFNA(VLOOKUP(A685&amp;F685,T_Cruzada!$A$2:$F$1453,5,FALSE),"")</f>
        <v>0</v>
      </c>
      <c r="L685" s="7">
        <f>IF(F685&lt;&gt;"",_xlfn.IFNA(VLOOKUP(A685&amp;"Semana "&amp;VALUE(RIGHT(F685,2)+1),T_Cruzada!$A$2:$F$1453,4,FALSE),""),"")</f>
        <v>0</v>
      </c>
      <c r="M685">
        <f>IF(F685&lt;&gt;"",_xlfn.IFNA(VLOOKUP(A685&amp;"Semana "&amp;VALUE(RIGHT(F685,2)+2),T_Cruzada!$A$2:$F$1453,4,FALSE),""),"")</f>
        <v>0</v>
      </c>
      <c r="N685">
        <f>IF(F685&lt;&gt;"",_xlfn.IFNA(VLOOKUP(A685&amp;"Semana "&amp;VALUE(RIGHT(F685,2)+3),T_Cruzada!$A$2:$F$1453,4,FALSE),""),"")</f>
        <v>0</v>
      </c>
    </row>
    <row r="686" spans="1:14" x14ac:dyDescent="0.25">
      <c r="A686">
        <v>21209</v>
      </c>
      <c r="B686" t="s">
        <v>105</v>
      </c>
      <c r="C686" t="s">
        <v>115</v>
      </c>
      <c r="D686" t="s">
        <v>114</v>
      </c>
      <c r="E686" s="1">
        <v>43913</v>
      </c>
      <c r="F686" s="7" t="str">
        <f>IF(E686&lt;&gt;"",IF(AND(E686&gt;=VLOOKUP(E686,Semanas!$A$1:$C$33,1),E686&lt;=VLOOKUP(E686,Semanas!$A$1:$C$33,2)),VLOOKUP(E686,Semanas!$A$1:$C$33,3),""),"")</f>
        <v>Semana 13</v>
      </c>
      <c r="G686" s="7">
        <f>IF(F686&lt;&gt;"",_xlfn.IFNA(VLOOKUP(A686&amp;"Semana "&amp;VALUE(RIGHT(F686,2)-3),T_Cruzada!$A$2:$F$1453,4,FALSE),""),"")</f>
        <v>0</v>
      </c>
      <c r="H686">
        <f>IF(F686&lt;&gt;"",_xlfn.IFNA(VLOOKUP(A686&amp;"Semana "&amp;VALUE(RIGHT(F686,2)-2),T_Cruzada!$A$2:$F$1453,4,FALSE),""),"")</f>
        <v>0</v>
      </c>
      <c r="I686" s="7">
        <f>IF(F686&lt;&gt;"",_xlfn.IFNA(VLOOKUP(A686&amp;"Semana "&amp;VALUE(RIGHT(F686,2)-1),T_Cruzada!$A$2:$F$1453,4,FALSE),""),"")</f>
        <v>0</v>
      </c>
      <c r="J686" s="7">
        <f>IF(F686&lt;&gt;"",_xlfn.IFNA(VLOOKUP(A686&amp;F686,T_Cruzada!$A$2:$F$1453,4,FALSE),""),"")</f>
        <v>0</v>
      </c>
      <c r="K686" s="7">
        <f>_xlfn.IFNA(VLOOKUP(A686&amp;F686,T_Cruzada!$A$2:$F$1453,5,FALSE),"")</f>
        <v>0</v>
      </c>
      <c r="L686" s="7">
        <f>IF(F686&lt;&gt;"",_xlfn.IFNA(VLOOKUP(A686&amp;"Semana "&amp;VALUE(RIGHT(F686,2)+1),T_Cruzada!$A$2:$F$1453,4,FALSE),""),"")</f>
        <v>0</v>
      </c>
      <c r="M686">
        <f>IF(F686&lt;&gt;"",_xlfn.IFNA(VLOOKUP(A686&amp;"Semana "&amp;VALUE(RIGHT(F686,2)+2),T_Cruzada!$A$2:$F$1453,4,FALSE),""),"")</f>
        <v>0</v>
      </c>
      <c r="N686">
        <f>IF(F686&lt;&gt;"",_xlfn.IFNA(VLOOKUP(A686&amp;"Semana "&amp;VALUE(RIGHT(F686,2)+3),T_Cruzada!$A$2:$F$1453,4,FALSE),""),"")</f>
        <v>0</v>
      </c>
    </row>
    <row r="687" spans="1:14" x14ac:dyDescent="0.25">
      <c r="A687" s="19">
        <v>21209</v>
      </c>
      <c r="B687" s="19" t="s">
        <v>105</v>
      </c>
      <c r="C687" s="19" t="s">
        <v>33</v>
      </c>
      <c r="D687" s="19" t="s">
        <v>114</v>
      </c>
      <c r="E687" s="20">
        <v>43910</v>
      </c>
      <c r="F687" s="7" t="str">
        <f>IF(E687&lt;&gt;"",IF(AND(E687&gt;=VLOOKUP(E687,Semanas!$A$1:$C$33,1),E687&lt;=VLOOKUP(E687,Semanas!$A$1:$C$33,2)),VLOOKUP(E687,Semanas!$A$1:$C$33,3),""),"")</f>
        <v>Semana 12</v>
      </c>
      <c r="G687" s="7">
        <f>IF(F687&lt;&gt;"",_xlfn.IFNA(VLOOKUP(A687&amp;"Semana "&amp;VALUE(RIGHT(F687,2)-3),T_Cruzada!$A$2:$F$1453,4,FALSE),""),"")</f>
        <v>0</v>
      </c>
      <c r="H687">
        <f>IF(F687&lt;&gt;"",_xlfn.IFNA(VLOOKUP(A687&amp;"Semana "&amp;VALUE(RIGHT(F687,2)-2),T_Cruzada!$A$2:$F$1453,4,FALSE),""),"")</f>
        <v>0</v>
      </c>
      <c r="I687" s="7">
        <f>IF(F687&lt;&gt;"",_xlfn.IFNA(VLOOKUP(A687&amp;"Semana "&amp;VALUE(RIGHT(F687,2)-1),T_Cruzada!$A$2:$F$1453,4,FALSE),""),"")</f>
        <v>0</v>
      </c>
      <c r="J687" s="7">
        <f>IF(F687&lt;&gt;"",_xlfn.IFNA(VLOOKUP(A687&amp;F687,T_Cruzada!$A$2:$F$1453,4,FALSE),""),"")</f>
        <v>0</v>
      </c>
      <c r="K687" s="7">
        <f>_xlfn.IFNA(VLOOKUP(A687&amp;F687,T_Cruzada!$A$2:$F$1453,5,FALSE),"")</f>
        <v>0</v>
      </c>
      <c r="L687" s="7">
        <f>IF(F687&lt;&gt;"",_xlfn.IFNA(VLOOKUP(A687&amp;"Semana "&amp;VALUE(RIGHT(F687,2)+1),T_Cruzada!$A$2:$F$1453,4,FALSE),""),"")</f>
        <v>0</v>
      </c>
      <c r="M687">
        <f>IF(F687&lt;&gt;"",_xlfn.IFNA(VLOOKUP(A687&amp;"Semana "&amp;VALUE(RIGHT(F687,2)+2),T_Cruzada!$A$2:$F$1453,4,FALSE),""),"")</f>
        <v>0</v>
      </c>
      <c r="N687">
        <f>IF(F687&lt;&gt;"",_xlfn.IFNA(VLOOKUP(A687&amp;"Semana "&amp;VALUE(RIGHT(F687,2)+3),T_Cruzada!$A$2:$F$1453,4,FALSE),""),"")</f>
        <v>0</v>
      </c>
    </row>
    <row r="688" spans="1:14" x14ac:dyDescent="0.25">
      <c r="A688">
        <v>21209</v>
      </c>
      <c r="B688" t="s">
        <v>105</v>
      </c>
      <c r="C688" t="s">
        <v>34</v>
      </c>
      <c r="D688" t="s">
        <v>114</v>
      </c>
      <c r="E688" s="1">
        <v>43934</v>
      </c>
      <c r="F688" s="7" t="str">
        <f>IF(E688&lt;&gt;"",IF(AND(E688&gt;=VLOOKUP(E688,Semanas!$A$1:$C$33,1),E688&lt;=VLOOKUP(E688,Semanas!$A$1:$C$33,2)),VLOOKUP(E688,Semanas!$A$1:$C$33,3),""),"")</f>
        <v>Semana 16</v>
      </c>
      <c r="G688" s="7">
        <f>IF(F688&lt;&gt;"",_xlfn.IFNA(VLOOKUP(A688&amp;"Semana "&amp;VALUE(RIGHT(F688,2)-3),T_Cruzada!$A$2:$F$1453,4,FALSE),""),"")</f>
        <v>0</v>
      </c>
      <c r="H688">
        <f>IF(F688&lt;&gt;"",_xlfn.IFNA(VLOOKUP(A688&amp;"Semana "&amp;VALUE(RIGHT(F688,2)-2),T_Cruzada!$A$2:$F$1453,4,FALSE),""),"")</f>
        <v>0</v>
      </c>
      <c r="I688" s="7">
        <f>IF(F688&lt;&gt;"",_xlfn.IFNA(VLOOKUP(A688&amp;"Semana "&amp;VALUE(RIGHT(F688,2)-1),T_Cruzada!$A$2:$F$1453,4,FALSE),""),"")</f>
        <v>0</v>
      </c>
      <c r="J688" s="7">
        <f>IF(F688&lt;&gt;"",_xlfn.IFNA(VLOOKUP(A688&amp;F688,T_Cruzada!$A$2:$F$1453,4,FALSE),""),"")</f>
        <v>0</v>
      </c>
      <c r="K688" s="7">
        <f>_xlfn.IFNA(VLOOKUP(A688&amp;F688,T_Cruzada!$A$2:$F$1453,5,FALSE),"")</f>
        <v>0</v>
      </c>
      <c r="L688" s="7">
        <f>IF(F688&lt;&gt;"",_xlfn.IFNA(VLOOKUP(A688&amp;"Semana "&amp;VALUE(RIGHT(F688,2)+1),T_Cruzada!$A$2:$F$1453,4,FALSE),""),"")</f>
        <v>0</v>
      </c>
      <c r="M688">
        <f>IF(F688&lt;&gt;"",_xlfn.IFNA(VLOOKUP(A688&amp;"Semana "&amp;VALUE(RIGHT(F688,2)+2),T_Cruzada!$A$2:$F$1453,4,FALSE),""),"")</f>
        <v>0</v>
      </c>
      <c r="N688">
        <f>IF(F688&lt;&gt;"",_xlfn.IFNA(VLOOKUP(A688&amp;"Semana "&amp;VALUE(RIGHT(F688,2)+3),T_Cruzada!$A$2:$F$1453,4,FALSE),""),"")</f>
        <v>0</v>
      </c>
    </row>
    <row r="689" spans="1:14" x14ac:dyDescent="0.25">
      <c r="A689" s="19">
        <v>21209</v>
      </c>
      <c r="B689" s="19" t="s">
        <v>105</v>
      </c>
      <c r="C689" s="19" t="s">
        <v>118</v>
      </c>
      <c r="D689" s="19" t="s">
        <v>116</v>
      </c>
      <c r="E689" s="20"/>
      <c r="F689" s="7" t="str">
        <f>IF(E689&lt;&gt;"",IF(AND(E689&gt;=VLOOKUP(E689,Semanas!$A$1:$C$33,1),E689&lt;=VLOOKUP(E689,Semanas!$A$1:$C$33,2)),VLOOKUP(E689,Semanas!$A$1:$C$33,3),""),"")</f>
        <v/>
      </c>
      <c r="G689" s="7" t="str">
        <f>IF(F689&lt;&gt;"",_xlfn.IFNA(VLOOKUP(A689&amp;"Semana "&amp;VALUE(RIGHT(F689,2)-3),T_Cruzada!$A$2:$F$1453,4,FALSE),""),"")</f>
        <v/>
      </c>
      <c r="H689" t="str">
        <f>IF(F689&lt;&gt;"",_xlfn.IFNA(VLOOKUP(A689&amp;"Semana "&amp;VALUE(RIGHT(F689,2)-2),T_Cruzada!$A$2:$F$1453,4,FALSE),""),"")</f>
        <v/>
      </c>
      <c r="I689" s="7" t="str">
        <f>IF(F689&lt;&gt;"",_xlfn.IFNA(VLOOKUP(A689&amp;"Semana "&amp;VALUE(RIGHT(F689,2)-1),T_Cruzada!$A$2:$F$1453,4,FALSE),""),"")</f>
        <v/>
      </c>
      <c r="J689" s="7" t="str">
        <f>IF(F689&lt;&gt;"",_xlfn.IFNA(VLOOKUP(A689&amp;F689,T_Cruzada!$A$2:$F$1453,4,FALSE),""),"")</f>
        <v/>
      </c>
      <c r="K689" s="7" t="str">
        <f>_xlfn.IFNA(VLOOKUP(A689&amp;F689,T_Cruzada!$A$2:$F$1453,5,FALSE),"")</f>
        <v/>
      </c>
      <c r="L689" s="7" t="str">
        <f>IF(F689&lt;&gt;"",_xlfn.IFNA(VLOOKUP(A689&amp;"Semana "&amp;VALUE(RIGHT(F689,2)+1),T_Cruzada!$A$2:$F$1453,4,FALSE),""),"")</f>
        <v/>
      </c>
      <c r="M689" t="str">
        <f>IF(F689&lt;&gt;"",_xlfn.IFNA(VLOOKUP(A689&amp;"Semana "&amp;VALUE(RIGHT(F689,2)+2),T_Cruzada!$A$2:$F$1453,4,FALSE),""),"")</f>
        <v/>
      </c>
      <c r="N689" t="str">
        <f>IF(F689&lt;&gt;"",_xlfn.IFNA(VLOOKUP(A689&amp;"Semana "&amp;VALUE(RIGHT(F689,2)+3),T_Cruzada!$A$2:$F$1453,4,FALSE),""),"")</f>
        <v/>
      </c>
    </row>
    <row r="690" spans="1:14" x14ac:dyDescent="0.25">
      <c r="A690">
        <v>21209</v>
      </c>
      <c r="B690" t="s">
        <v>105</v>
      </c>
      <c r="C690" t="s">
        <v>119</v>
      </c>
      <c r="D690" t="s">
        <v>116</v>
      </c>
      <c r="E690" s="1"/>
      <c r="F690" s="7" t="str">
        <f>IF(E690&lt;&gt;"",IF(AND(E690&gt;=VLOOKUP(E690,Semanas!$A$1:$C$33,1),E690&lt;=VLOOKUP(E690,Semanas!$A$1:$C$33,2)),VLOOKUP(E690,Semanas!$A$1:$C$33,3),""),"")</f>
        <v/>
      </c>
      <c r="G690" s="7" t="str">
        <f>IF(F690&lt;&gt;"",_xlfn.IFNA(VLOOKUP(A690&amp;"Semana "&amp;VALUE(RIGHT(F690,2)-3),T_Cruzada!$A$2:$F$1453,4,FALSE),""),"")</f>
        <v/>
      </c>
      <c r="H690" t="str">
        <f>IF(F690&lt;&gt;"",_xlfn.IFNA(VLOOKUP(A690&amp;"Semana "&amp;VALUE(RIGHT(F690,2)-2),T_Cruzada!$A$2:$F$1453,4,FALSE),""),"")</f>
        <v/>
      </c>
      <c r="I690" s="7" t="str">
        <f>IF(F690&lt;&gt;"",_xlfn.IFNA(VLOOKUP(A690&amp;"Semana "&amp;VALUE(RIGHT(F690,2)-1),T_Cruzada!$A$2:$F$1453,4,FALSE),""),"")</f>
        <v/>
      </c>
      <c r="J690" s="7" t="str">
        <f>IF(F690&lt;&gt;"",_xlfn.IFNA(VLOOKUP(A690&amp;F690,T_Cruzada!$A$2:$F$1453,4,FALSE),""),"")</f>
        <v/>
      </c>
      <c r="K690" s="7" t="str">
        <f>_xlfn.IFNA(VLOOKUP(A690&amp;F690,T_Cruzada!$A$2:$F$1453,5,FALSE),"")</f>
        <v/>
      </c>
      <c r="L690" s="7" t="str">
        <f>IF(F690&lt;&gt;"",_xlfn.IFNA(VLOOKUP(A690&amp;"Semana "&amp;VALUE(RIGHT(F690,2)+1),T_Cruzada!$A$2:$F$1453,4,FALSE),""),"")</f>
        <v/>
      </c>
      <c r="M690" t="str">
        <f>IF(F690&lt;&gt;"",_xlfn.IFNA(VLOOKUP(A690&amp;"Semana "&amp;VALUE(RIGHT(F690,2)+2),T_Cruzada!$A$2:$F$1453,4,FALSE),""),"")</f>
        <v/>
      </c>
      <c r="N690" t="str">
        <f>IF(F690&lt;&gt;"",_xlfn.IFNA(VLOOKUP(A690&amp;"Semana "&amp;VALUE(RIGHT(F690,2)+3),T_Cruzada!$A$2:$F$1453,4,FALSE),""),"")</f>
        <v/>
      </c>
    </row>
    <row r="691" spans="1:14" x14ac:dyDescent="0.25">
      <c r="A691" s="19">
        <v>21209</v>
      </c>
      <c r="B691" s="19" t="s">
        <v>105</v>
      </c>
      <c r="C691" s="19" t="s">
        <v>120</v>
      </c>
      <c r="D691" s="19" t="s">
        <v>116</v>
      </c>
      <c r="E691" s="20"/>
      <c r="F691" s="7" t="str">
        <f>IF(E691&lt;&gt;"",IF(AND(E691&gt;=VLOOKUP(E691,Semanas!$A$1:$C$33,1),E691&lt;=VLOOKUP(E691,Semanas!$A$1:$C$33,2)),VLOOKUP(E691,Semanas!$A$1:$C$33,3),""),"")</f>
        <v/>
      </c>
      <c r="G691" s="7" t="str">
        <f>IF(F691&lt;&gt;"",_xlfn.IFNA(VLOOKUP(A691&amp;"Semana "&amp;VALUE(RIGHT(F691,2)-3),T_Cruzada!$A$2:$F$1453,4,FALSE),""),"")</f>
        <v/>
      </c>
      <c r="H691" t="str">
        <f>IF(F691&lt;&gt;"",_xlfn.IFNA(VLOOKUP(A691&amp;"Semana "&amp;VALUE(RIGHT(F691,2)-2),T_Cruzada!$A$2:$F$1453,4,FALSE),""),"")</f>
        <v/>
      </c>
      <c r="I691" s="7" t="str">
        <f>IF(F691&lt;&gt;"",_xlfn.IFNA(VLOOKUP(A691&amp;"Semana "&amp;VALUE(RIGHT(F691,2)-1),T_Cruzada!$A$2:$F$1453,4,FALSE),""),"")</f>
        <v/>
      </c>
      <c r="J691" s="7" t="str">
        <f>IF(F691&lt;&gt;"",_xlfn.IFNA(VLOOKUP(A691&amp;F691,T_Cruzada!$A$2:$F$1453,4,FALSE),""),"")</f>
        <v/>
      </c>
      <c r="K691" s="7" t="str">
        <f>_xlfn.IFNA(VLOOKUP(A691&amp;F691,T_Cruzada!$A$2:$F$1453,5,FALSE),"")</f>
        <v/>
      </c>
      <c r="L691" s="7" t="str">
        <f>IF(F691&lt;&gt;"",_xlfn.IFNA(VLOOKUP(A691&amp;"Semana "&amp;VALUE(RIGHT(F691,2)+1),T_Cruzada!$A$2:$F$1453,4,FALSE),""),"")</f>
        <v/>
      </c>
      <c r="M691" t="str">
        <f>IF(F691&lt;&gt;"",_xlfn.IFNA(VLOOKUP(A691&amp;"Semana "&amp;VALUE(RIGHT(F691,2)+2),T_Cruzada!$A$2:$F$1453,4,FALSE),""),"")</f>
        <v/>
      </c>
      <c r="N691" t="str">
        <f>IF(F691&lt;&gt;"",_xlfn.IFNA(VLOOKUP(A691&amp;"Semana "&amp;VALUE(RIGHT(F691,2)+3),T_Cruzada!$A$2:$F$1453,4,FALSE),""),"")</f>
        <v/>
      </c>
    </row>
    <row r="692" spans="1:14" x14ac:dyDescent="0.25">
      <c r="A692">
        <v>21209</v>
      </c>
      <c r="B692" t="s">
        <v>105</v>
      </c>
      <c r="C692" t="s">
        <v>191</v>
      </c>
      <c r="D692" t="s">
        <v>114</v>
      </c>
      <c r="E692" s="1">
        <v>43913</v>
      </c>
      <c r="F692" s="7" t="str">
        <f>IF(E692&lt;&gt;"",IF(AND(E692&gt;=VLOOKUP(E692,Semanas!$A$1:$C$33,1),E692&lt;=VLOOKUP(E692,Semanas!$A$1:$C$33,2)),VLOOKUP(E692,Semanas!$A$1:$C$33,3),""),"")</f>
        <v>Semana 13</v>
      </c>
      <c r="G692" s="7">
        <f>IF(F692&lt;&gt;"",_xlfn.IFNA(VLOOKUP(A692&amp;"Semana "&amp;VALUE(RIGHT(F692,2)-3),T_Cruzada!$A$2:$F$1453,4,FALSE),""),"")</f>
        <v>0</v>
      </c>
      <c r="H692">
        <f>IF(F692&lt;&gt;"",_xlfn.IFNA(VLOOKUP(A692&amp;"Semana "&amp;VALUE(RIGHT(F692,2)-2),T_Cruzada!$A$2:$F$1453,4,FALSE),""),"")</f>
        <v>0</v>
      </c>
      <c r="I692" s="7">
        <f>IF(F692&lt;&gt;"",_xlfn.IFNA(VLOOKUP(A692&amp;"Semana "&amp;VALUE(RIGHT(F692,2)-1),T_Cruzada!$A$2:$F$1453,4,FALSE),""),"")</f>
        <v>0</v>
      </c>
      <c r="J692" s="7">
        <f>IF(F692&lt;&gt;"",_xlfn.IFNA(VLOOKUP(A692&amp;F692,T_Cruzada!$A$2:$F$1453,4,FALSE),""),"")</f>
        <v>0</v>
      </c>
      <c r="K692" s="7">
        <f>_xlfn.IFNA(VLOOKUP(A692&amp;F692,T_Cruzada!$A$2:$F$1453,5,FALSE),"")</f>
        <v>0</v>
      </c>
      <c r="L692" s="7">
        <f>IF(F692&lt;&gt;"",_xlfn.IFNA(VLOOKUP(A692&amp;"Semana "&amp;VALUE(RIGHT(F692,2)+1),T_Cruzada!$A$2:$F$1453,4,FALSE),""),"")</f>
        <v>0</v>
      </c>
      <c r="M692">
        <f>IF(F692&lt;&gt;"",_xlfn.IFNA(VLOOKUP(A692&amp;"Semana "&amp;VALUE(RIGHT(F692,2)+2),T_Cruzada!$A$2:$F$1453,4,FALSE),""),"")</f>
        <v>0</v>
      </c>
      <c r="N692">
        <f>IF(F692&lt;&gt;"",_xlfn.IFNA(VLOOKUP(A692&amp;"Semana "&amp;VALUE(RIGHT(F692,2)+3),T_Cruzada!$A$2:$F$1453,4,FALSE),""),"")</f>
        <v>0</v>
      </c>
    </row>
    <row r="693" spans="1:14" x14ac:dyDescent="0.25">
      <c r="A693" s="19">
        <v>21209</v>
      </c>
      <c r="B693" s="19" t="s">
        <v>105</v>
      </c>
      <c r="C693" s="19" t="s">
        <v>122</v>
      </c>
      <c r="D693" s="19" t="s">
        <v>116</v>
      </c>
      <c r="E693" s="20"/>
      <c r="F693" s="7" t="str">
        <f>IF(E693&lt;&gt;"",IF(AND(E693&gt;=VLOOKUP(E693,Semanas!$A$1:$C$33,1),E693&lt;=VLOOKUP(E693,Semanas!$A$1:$C$33,2)),VLOOKUP(E693,Semanas!$A$1:$C$33,3),""),"")</f>
        <v/>
      </c>
      <c r="G693" s="7" t="str">
        <f>IF(F693&lt;&gt;"",_xlfn.IFNA(VLOOKUP(A693&amp;"Semana "&amp;VALUE(RIGHT(F693,2)-3),T_Cruzada!$A$2:$F$1453,4,FALSE),""),"")</f>
        <v/>
      </c>
      <c r="H693" t="str">
        <f>IF(F693&lt;&gt;"",_xlfn.IFNA(VLOOKUP(A693&amp;"Semana "&amp;VALUE(RIGHT(F693,2)-2),T_Cruzada!$A$2:$F$1453,4,FALSE),""),"")</f>
        <v/>
      </c>
      <c r="I693" s="7" t="str">
        <f>IF(F693&lt;&gt;"",_xlfn.IFNA(VLOOKUP(A693&amp;"Semana "&amp;VALUE(RIGHT(F693,2)-1),T_Cruzada!$A$2:$F$1453,4,FALSE),""),"")</f>
        <v/>
      </c>
      <c r="J693" s="7" t="str">
        <f>IF(F693&lt;&gt;"",_xlfn.IFNA(VLOOKUP(A693&amp;F693,T_Cruzada!$A$2:$F$1453,4,FALSE),""),"")</f>
        <v/>
      </c>
      <c r="K693" s="7" t="str">
        <f>_xlfn.IFNA(VLOOKUP(A693&amp;F693,T_Cruzada!$A$2:$F$1453,5,FALSE),"")</f>
        <v/>
      </c>
      <c r="L693" s="7" t="str">
        <f>IF(F693&lt;&gt;"",_xlfn.IFNA(VLOOKUP(A693&amp;"Semana "&amp;VALUE(RIGHT(F693,2)+1),T_Cruzada!$A$2:$F$1453,4,FALSE),""),"")</f>
        <v/>
      </c>
      <c r="M693" t="str">
        <f>IF(F693&lt;&gt;"",_xlfn.IFNA(VLOOKUP(A693&amp;"Semana "&amp;VALUE(RIGHT(F693,2)+2),T_Cruzada!$A$2:$F$1453,4,FALSE),""),"")</f>
        <v/>
      </c>
      <c r="N693" t="str">
        <f>IF(F693&lt;&gt;"",_xlfn.IFNA(VLOOKUP(A693&amp;"Semana "&amp;VALUE(RIGHT(F693,2)+3),T_Cruzada!$A$2:$F$1453,4,FALSE),""),"")</f>
        <v/>
      </c>
    </row>
    <row r="694" spans="1:14" x14ac:dyDescent="0.25">
      <c r="A694">
        <v>21209</v>
      </c>
      <c r="B694" t="s">
        <v>105</v>
      </c>
      <c r="C694" t="s">
        <v>123</v>
      </c>
      <c r="D694" t="s">
        <v>116</v>
      </c>
      <c r="E694" s="1"/>
      <c r="F694" s="7" t="str">
        <f>IF(E694&lt;&gt;"",IF(AND(E694&gt;=VLOOKUP(E694,Semanas!$A$1:$C$33,1),E694&lt;=VLOOKUP(E694,Semanas!$A$1:$C$33,2)),VLOOKUP(E694,Semanas!$A$1:$C$33,3),""),"")</f>
        <v/>
      </c>
      <c r="G694" s="7" t="str">
        <f>IF(F694&lt;&gt;"",_xlfn.IFNA(VLOOKUP(A694&amp;"Semana "&amp;VALUE(RIGHT(F694,2)-3),T_Cruzada!$A$2:$F$1453,4,FALSE),""),"")</f>
        <v/>
      </c>
      <c r="H694" t="str">
        <f>IF(F694&lt;&gt;"",_xlfn.IFNA(VLOOKUP(A694&amp;"Semana "&amp;VALUE(RIGHT(F694,2)-2),T_Cruzada!$A$2:$F$1453,4,FALSE),""),"")</f>
        <v/>
      </c>
      <c r="I694" s="7" t="str">
        <f>IF(F694&lt;&gt;"",_xlfn.IFNA(VLOOKUP(A694&amp;"Semana "&amp;VALUE(RIGHT(F694,2)-1),T_Cruzada!$A$2:$F$1453,4,FALSE),""),"")</f>
        <v/>
      </c>
      <c r="J694" s="7" t="str">
        <f>IF(F694&lt;&gt;"",_xlfn.IFNA(VLOOKUP(A694&amp;F694,T_Cruzada!$A$2:$F$1453,4,FALSE),""),"")</f>
        <v/>
      </c>
      <c r="K694" s="7" t="str">
        <f>_xlfn.IFNA(VLOOKUP(A694&amp;F694,T_Cruzada!$A$2:$F$1453,5,FALSE),"")</f>
        <v/>
      </c>
      <c r="L694" s="7" t="str">
        <f>IF(F694&lt;&gt;"",_xlfn.IFNA(VLOOKUP(A694&amp;"Semana "&amp;VALUE(RIGHT(F694,2)+1),T_Cruzada!$A$2:$F$1453,4,FALSE),""),"")</f>
        <v/>
      </c>
      <c r="M694" t="str">
        <f>IF(F694&lt;&gt;"",_xlfn.IFNA(VLOOKUP(A694&amp;"Semana "&amp;VALUE(RIGHT(F694,2)+2),T_Cruzada!$A$2:$F$1453,4,FALSE),""),"")</f>
        <v/>
      </c>
      <c r="N694" t="str">
        <f>IF(F694&lt;&gt;"",_xlfn.IFNA(VLOOKUP(A694&amp;"Semana "&amp;VALUE(RIGHT(F694,2)+3),T_Cruzada!$A$2:$F$1453,4,FALSE),""),"")</f>
        <v/>
      </c>
    </row>
    <row r="695" spans="1:14" x14ac:dyDescent="0.25">
      <c r="A695">
        <v>21214</v>
      </c>
      <c r="B695" t="s">
        <v>106</v>
      </c>
      <c r="C695" t="s">
        <v>30</v>
      </c>
      <c r="D695" t="s">
        <v>114</v>
      </c>
      <c r="E695" s="1">
        <v>43913</v>
      </c>
      <c r="F695" s="7" t="str">
        <f>IF(E695&lt;&gt;"",IF(AND(E695&gt;=VLOOKUP(E695,Semanas!$A$1:$C$33,1),E695&lt;=VLOOKUP(E695,Semanas!$A$1:$C$33,2)),VLOOKUP(E695,Semanas!$A$1:$C$33,3),""),"")</f>
        <v>Semana 13</v>
      </c>
      <c r="G695" s="7">
        <f>IF(F695&lt;&gt;"",_xlfn.IFNA(VLOOKUP(A695&amp;"Semana "&amp;VALUE(RIGHT(F695,2)-3),T_Cruzada!$A$2:$F$1453,4,FALSE),""),"")</f>
        <v>0</v>
      </c>
      <c r="H695">
        <f>IF(F695&lt;&gt;"",_xlfn.IFNA(VLOOKUP(A695&amp;"Semana "&amp;VALUE(RIGHT(F695,2)-2),T_Cruzada!$A$2:$F$1453,4,FALSE),""),"")</f>
        <v>0</v>
      </c>
      <c r="I695" s="7">
        <f>IF(F695&lt;&gt;"",_xlfn.IFNA(VLOOKUP(A695&amp;"Semana "&amp;VALUE(RIGHT(F695,2)-1),T_Cruzada!$A$2:$F$1453,4,FALSE),""),"")</f>
        <v>0</v>
      </c>
      <c r="J695" s="7">
        <f>IF(F695&lt;&gt;"",_xlfn.IFNA(VLOOKUP(A695&amp;F695,T_Cruzada!$A$2:$F$1453,4,FALSE),""),"")</f>
        <v>0</v>
      </c>
      <c r="K695" s="7">
        <f>_xlfn.IFNA(VLOOKUP(A695&amp;F695,T_Cruzada!$A$2:$F$1453,5,FALSE),"")</f>
        <v>0</v>
      </c>
      <c r="L695" s="7">
        <f>IF(F695&lt;&gt;"",_xlfn.IFNA(VLOOKUP(A695&amp;"Semana "&amp;VALUE(RIGHT(F695,2)+1),T_Cruzada!$A$2:$F$1453,4,FALSE),""),"")</f>
        <v>0</v>
      </c>
      <c r="M695">
        <f>IF(F695&lt;&gt;"",_xlfn.IFNA(VLOOKUP(A695&amp;"Semana "&amp;VALUE(RIGHT(F695,2)+2),T_Cruzada!$A$2:$F$1453,4,FALSE),""),"")</f>
        <v>1</v>
      </c>
      <c r="N695">
        <f>IF(F695&lt;&gt;"",_xlfn.IFNA(VLOOKUP(A695&amp;"Semana "&amp;VALUE(RIGHT(F695,2)+3),T_Cruzada!$A$2:$F$1453,4,FALSE),""),"")</f>
        <v>1</v>
      </c>
    </row>
    <row r="696" spans="1:14" x14ac:dyDescent="0.25">
      <c r="A696" s="19">
        <v>21214</v>
      </c>
      <c r="B696" s="19" t="s">
        <v>106</v>
      </c>
      <c r="C696" s="19" t="s">
        <v>31</v>
      </c>
      <c r="D696" s="19" t="s">
        <v>114</v>
      </c>
      <c r="E696" s="20">
        <v>43913</v>
      </c>
      <c r="F696" s="7" t="str">
        <f>IF(E696&lt;&gt;"",IF(AND(E696&gt;=VLOOKUP(E696,Semanas!$A$1:$C$33,1),E696&lt;=VLOOKUP(E696,Semanas!$A$1:$C$33,2)),VLOOKUP(E696,Semanas!$A$1:$C$33,3),""),"")</f>
        <v>Semana 13</v>
      </c>
      <c r="G696" s="7">
        <f>IF(F696&lt;&gt;"",_xlfn.IFNA(VLOOKUP(A696&amp;"Semana "&amp;VALUE(RIGHT(F696,2)-3),T_Cruzada!$A$2:$F$1453,4,FALSE),""),"")</f>
        <v>0</v>
      </c>
      <c r="H696">
        <f>IF(F696&lt;&gt;"",_xlfn.IFNA(VLOOKUP(A696&amp;"Semana "&amp;VALUE(RIGHT(F696,2)-2),T_Cruzada!$A$2:$F$1453,4,FALSE),""),"")</f>
        <v>0</v>
      </c>
      <c r="I696" s="7">
        <f>IF(F696&lt;&gt;"",_xlfn.IFNA(VLOOKUP(A696&amp;"Semana "&amp;VALUE(RIGHT(F696,2)-1),T_Cruzada!$A$2:$F$1453,4,FALSE),""),"")</f>
        <v>0</v>
      </c>
      <c r="J696" s="7">
        <f>IF(F696&lt;&gt;"",_xlfn.IFNA(VLOOKUP(A696&amp;F696,T_Cruzada!$A$2:$F$1453,4,FALSE),""),"")</f>
        <v>0</v>
      </c>
      <c r="K696" s="7">
        <f>_xlfn.IFNA(VLOOKUP(A696&amp;F696,T_Cruzada!$A$2:$F$1453,5,FALSE),"")</f>
        <v>0</v>
      </c>
      <c r="L696" s="7">
        <f>IF(F696&lt;&gt;"",_xlfn.IFNA(VLOOKUP(A696&amp;"Semana "&amp;VALUE(RIGHT(F696,2)+1),T_Cruzada!$A$2:$F$1453,4,FALSE),""),"")</f>
        <v>0</v>
      </c>
      <c r="M696">
        <f>IF(F696&lt;&gt;"",_xlfn.IFNA(VLOOKUP(A696&amp;"Semana "&amp;VALUE(RIGHT(F696,2)+2),T_Cruzada!$A$2:$F$1453,4,FALSE),""),"")</f>
        <v>1</v>
      </c>
      <c r="N696">
        <f>IF(F696&lt;&gt;"",_xlfn.IFNA(VLOOKUP(A696&amp;"Semana "&amp;VALUE(RIGHT(F696,2)+3),T_Cruzada!$A$2:$F$1453,4,FALSE),""),"")</f>
        <v>1</v>
      </c>
    </row>
    <row r="697" spans="1:14" x14ac:dyDescent="0.25">
      <c r="A697">
        <v>21214</v>
      </c>
      <c r="B697" t="s">
        <v>106</v>
      </c>
      <c r="C697" t="s">
        <v>115</v>
      </c>
      <c r="D697" t="s">
        <v>114</v>
      </c>
      <c r="E697" s="1">
        <v>43913</v>
      </c>
      <c r="F697" s="7" t="str">
        <f>IF(E697&lt;&gt;"",IF(AND(E697&gt;=VLOOKUP(E697,Semanas!$A$1:$C$33,1),E697&lt;=VLOOKUP(E697,Semanas!$A$1:$C$33,2)),VLOOKUP(E697,Semanas!$A$1:$C$33,3),""),"")</f>
        <v>Semana 13</v>
      </c>
      <c r="G697" s="7">
        <f>IF(F697&lt;&gt;"",_xlfn.IFNA(VLOOKUP(A697&amp;"Semana "&amp;VALUE(RIGHT(F697,2)-3),T_Cruzada!$A$2:$F$1453,4,FALSE),""),"")</f>
        <v>0</v>
      </c>
      <c r="H697">
        <f>IF(F697&lt;&gt;"",_xlfn.IFNA(VLOOKUP(A697&amp;"Semana "&amp;VALUE(RIGHT(F697,2)-2),T_Cruzada!$A$2:$F$1453,4,FALSE),""),"")</f>
        <v>0</v>
      </c>
      <c r="I697" s="7">
        <f>IF(F697&lt;&gt;"",_xlfn.IFNA(VLOOKUP(A697&amp;"Semana "&amp;VALUE(RIGHT(F697,2)-1),T_Cruzada!$A$2:$F$1453,4,FALSE),""),"")</f>
        <v>0</v>
      </c>
      <c r="J697" s="7">
        <f>IF(F697&lt;&gt;"",_xlfn.IFNA(VLOOKUP(A697&amp;F697,T_Cruzada!$A$2:$F$1453,4,FALSE),""),"")</f>
        <v>0</v>
      </c>
      <c r="K697" s="7">
        <f>_xlfn.IFNA(VLOOKUP(A697&amp;F697,T_Cruzada!$A$2:$F$1453,5,FALSE),"")</f>
        <v>0</v>
      </c>
      <c r="L697" s="7">
        <f>IF(F697&lt;&gt;"",_xlfn.IFNA(VLOOKUP(A697&amp;"Semana "&amp;VALUE(RIGHT(F697,2)+1),T_Cruzada!$A$2:$F$1453,4,FALSE),""),"")</f>
        <v>0</v>
      </c>
      <c r="M697">
        <f>IF(F697&lt;&gt;"",_xlfn.IFNA(VLOOKUP(A697&amp;"Semana "&amp;VALUE(RIGHT(F697,2)+2),T_Cruzada!$A$2:$F$1453,4,FALSE),""),"")</f>
        <v>1</v>
      </c>
      <c r="N697">
        <f>IF(F697&lt;&gt;"",_xlfn.IFNA(VLOOKUP(A697&amp;"Semana "&amp;VALUE(RIGHT(F697,2)+3),T_Cruzada!$A$2:$F$1453,4,FALSE),""),"")</f>
        <v>1</v>
      </c>
    </row>
    <row r="698" spans="1:14" x14ac:dyDescent="0.25">
      <c r="A698" s="19">
        <v>21214</v>
      </c>
      <c r="B698" s="19" t="s">
        <v>106</v>
      </c>
      <c r="C698" s="19" t="s">
        <v>33</v>
      </c>
      <c r="D698" s="19" t="s">
        <v>114</v>
      </c>
      <c r="E698" s="20">
        <v>43910</v>
      </c>
      <c r="F698" s="7" t="str">
        <f>IF(E698&lt;&gt;"",IF(AND(E698&gt;=VLOOKUP(E698,Semanas!$A$1:$C$33,1),E698&lt;=VLOOKUP(E698,Semanas!$A$1:$C$33,2)),VLOOKUP(E698,Semanas!$A$1:$C$33,3),""),"")</f>
        <v>Semana 12</v>
      </c>
      <c r="G698" s="7">
        <f>IF(F698&lt;&gt;"",_xlfn.IFNA(VLOOKUP(A698&amp;"Semana "&amp;VALUE(RIGHT(F698,2)-3),T_Cruzada!$A$2:$F$1453,4,FALSE),""),"")</f>
        <v>0</v>
      </c>
      <c r="H698">
        <f>IF(F698&lt;&gt;"",_xlfn.IFNA(VLOOKUP(A698&amp;"Semana "&amp;VALUE(RIGHT(F698,2)-2),T_Cruzada!$A$2:$F$1453,4,FALSE),""),"")</f>
        <v>0</v>
      </c>
      <c r="I698" s="7">
        <f>IF(F698&lt;&gt;"",_xlfn.IFNA(VLOOKUP(A698&amp;"Semana "&amp;VALUE(RIGHT(F698,2)-1),T_Cruzada!$A$2:$F$1453,4,FALSE),""),"")</f>
        <v>0</v>
      </c>
      <c r="J698" s="7">
        <f>IF(F698&lt;&gt;"",_xlfn.IFNA(VLOOKUP(A698&amp;F698,T_Cruzada!$A$2:$F$1453,4,FALSE),""),"")</f>
        <v>0</v>
      </c>
      <c r="K698" s="7">
        <f>_xlfn.IFNA(VLOOKUP(A698&amp;F698,T_Cruzada!$A$2:$F$1453,5,FALSE),"")</f>
        <v>0</v>
      </c>
      <c r="L698" s="7">
        <f>IF(F698&lt;&gt;"",_xlfn.IFNA(VLOOKUP(A698&amp;"Semana "&amp;VALUE(RIGHT(F698,2)+1),T_Cruzada!$A$2:$F$1453,4,FALSE),""),"")</f>
        <v>0</v>
      </c>
      <c r="M698">
        <f>IF(F698&lt;&gt;"",_xlfn.IFNA(VLOOKUP(A698&amp;"Semana "&amp;VALUE(RIGHT(F698,2)+2),T_Cruzada!$A$2:$F$1453,4,FALSE),""),"")</f>
        <v>0</v>
      </c>
      <c r="N698">
        <f>IF(F698&lt;&gt;"",_xlfn.IFNA(VLOOKUP(A698&amp;"Semana "&amp;VALUE(RIGHT(F698,2)+3),T_Cruzada!$A$2:$F$1453,4,FALSE),""),"")</f>
        <v>1</v>
      </c>
    </row>
    <row r="699" spans="1:14" x14ac:dyDescent="0.25">
      <c r="A699">
        <v>21214</v>
      </c>
      <c r="B699" t="s">
        <v>106</v>
      </c>
      <c r="C699" t="s">
        <v>34</v>
      </c>
      <c r="D699" t="s">
        <v>114</v>
      </c>
      <c r="E699" s="1">
        <v>43934</v>
      </c>
      <c r="F699" s="7" t="str">
        <f>IF(E699&lt;&gt;"",IF(AND(E699&gt;=VLOOKUP(E699,Semanas!$A$1:$C$33,1),E699&lt;=VLOOKUP(E699,Semanas!$A$1:$C$33,2)),VLOOKUP(E699,Semanas!$A$1:$C$33,3),""),"")</f>
        <v>Semana 16</v>
      </c>
      <c r="G699" s="7">
        <f>IF(F699&lt;&gt;"",_xlfn.IFNA(VLOOKUP(A699&amp;"Semana "&amp;VALUE(RIGHT(F699,2)-3),T_Cruzada!$A$2:$F$1453,4,FALSE),""),"")</f>
        <v>0</v>
      </c>
      <c r="H699">
        <f>IF(F699&lt;&gt;"",_xlfn.IFNA(VLOOKUP(A699&amp;"Semana "&amp;VALUE(RIGHT(F699,2)-2),T_Cruzada!$A$2:$F$1453,4,FALSE),""),"")</f>
        <v>0</v>
      </c>
      <c r="I699" s="7">
        <f>IF(F699&lt;&gt;"",_xlfn.IFNA(VLOOKUP(A699&amp;"Semana "&amp;VALUE(RIGHT(F699,2)-1),T_Cruzada!$A$2:$F$1453,4,FALSE),""),"")</f>
        <v>1</v>
      </c>
      <c r="J699" s="7">
        <f>IF(F699&lt;&gt;"",_xlfn.IFNA(VLOOKUP(A699&amp;F699,T_Cruzada!$A$2:$F$1453,4,FALSE),""),"")</f>
        <v>1</v>
      </c>
      <c r="K699" s="7">
        <f>_xlfn.IFNA(VLOOKUP(A699&amp;F699,T_Cruzada!$A$2:$F$1453,5,FALSE),"")</f>
        <v>0</v>
      </c>
      <c r="L699" s="7">
        <f>IF(F699&lt;&gt;"",_xlfn.IFNA(VLOOKUP(A699&amp;"Semana "&amp;VALUE(RIGHT(F699,2)+1),T_Cruzada!$A$2:$F$1453,4,FALSE),""),"")</f>
        <v>3</v>
      </c>
      <c r="M699">
        <f>IF(F699&lt;&gt;"",_xlfn.IFNA(VLOOKUP(A699&amp;"Semana "&amp;VALUE(RIGHT(F699,2)+2),T_Cruzada!$A$2:$F$1453,4,FALSE),""),"")</f>
        <v>4</v>
      </c>
      <c r="N699">
        <f>IF(F699&lt;&gt;"",_xlfn.IFNA(VLOOKUP(A699&amp;"Semana "&amp;VALUE(RIGHT(F699,2)+3),T_Cruzada!$A$2:$F$1453,4,FALSE),""),"")</f>
        <v>8</v>
      </c>
    </row>
    <row r="700" spans="1:14" x14ac:dyDescent="0.25">
      <c r="A700" s="19">
        <v>21214</v>
      </c>
      <c r="B700" s="19" t="s">
        <v>106</v>
      </c>
      <c r="C700" s="19" t="s">
        <v>118</v>
      </c>
      <c r="D700" s="19" t="s">
        <v>116</v>
      </c>
      <c r="E700" s="20"/>
      <c r="F700" s="7" t="str">
        <f>IF(E700&lt;&gt;"",IF(AND(E700&gt;=VLOOKUP(E700,Semanas!$A$1:$C$33,1),E700&lt;=VLOOKUP(E700,Semanas!$A$1:$C$33,2)),VLOOKUP(E700,Semanas!$A$1:$C$33,3),""),"")</f>
        <v/>
      </c>
      <c r="G700" s="7" t="str">
        <f>IF(F700&lt;&gt;"",_xlfn.IFNA(VLOOKUP(A700&amp;"Semana "&amp;VALUE(RIGHT(F700,2)-3),T_Cruzada!$A$2:$F$1453,4,FALSE),""),"")</f>
        <v/>
      </c>
      <c r="H700" t="str">
        <f>IF(F700&lt;&gt;"",_xlfn.IFNA(VLOOKUP(A700&amp;"Semana "&amp;VALUE(RIGHT(F700,2)-2),T_Cruzada!$A$2:$F$1453,4,FALSE),""),"")</f>
        <v/>
      </c>
      <c r="I700" s="7" t="str">
        <f>IF(F700&lt;&gt;"",_xlfn.IFNA(VLOOKUP(A700&amp;"Semana "&amp;VALUE(RIGHT(F700,2)-1),T_Cruzada!$A$2:$F$1453,4,FALSE),""),"")</f>
        <v/>
      </c>
      <c r="J700" s="7" t="str">
        <f>IF(F700&lt;&gt;"",_xlfn.IFNA(VLOOKUP(A700&amp;F700,T_Cruzada!$A$2:$F$1453,4,FALSE),""),"")</f>
        <v/>
      </c>
      <c r="K700" s="7" t="str">
        <f>_xlfn.IFNA(VLOOKUP(A700&amp;F700,T_Cruzada!$A$2:$F$1453,5,FALSE),"")</f>
        <v/>
      </c>
      <c r="L700" s="7" t="str">
        <f>IF(F700&lt;&gt;"",_xlfn.IFNA(VLOOKUP(A700&amp;"Semana "&amp;VALUE(RIGHT(F700,2)+1),T_Cruzada!$A$2:$F$1453,4,FALSE),""),"")</f>
        <v/>
      </c>
      <c r="M700" t="str">
        <f>IF(F700&lt;&gt;"",_xlfn.IFNA(VLOOKUP(A700&amp;"Semana "&amp;VALUE(RIGHT(F700,2)+2),T_Cruzada!$A$2:$F$1453,4,FALSE),""),"")</f>
        <v/>
      </c>
      <c r="N700" t="str">
        <f>IF(F700&lt;&gt;"",_xlfn.IFNA(VLOOKUP(A700&amp;"Semana "&amp;VALUE(RIGHT(F700,2)+3),T_Cruzada!$A$2:$F$1453,4,FALSE),""),"")</f>
        <v/>
      </c>
    </row>
    <row r="701" spans="1:14" x14ac:dyDescent="0.25">
      <c r="A701">
        <v>21214</v>
      </c>
      <c r="B701" t="s">
        <v>106</v>
      </c>
      <c r="C701" t="s">
        <v>119</v>
      </c>
      <c r="D701" t="s">
        <v>116</v>
      </c>
      <c r="E701" s="1"/>
      <c r="F701" s="7" t="str">
        <f>IF(E701&lt;&gt;"",IF(AND(E701&gt;=VLOOKUP(E701,Semanas!$A$1:$C$33,1),E701&lt;=VLOOKUP(E701,Semanas!$A$1:$C$33,2)),VLOOKUP(E701,Semanas!$A$1:$C$33,3),""),"")</f>
        <v/>
      </c>
      <c r="G701" s="7" t="str">
        <f>IF(F701&lt;&gt;"",_xlfn.IFNA(VLOOKUP(A701&amp;"Semana "&amp;VALUE(RIGHT(F701,2)-3),T_Cruzada!$A$2:$F$1453,4,FALSE),""),"")</f>
        <v/>
      </c>
      <c r="H701" t="str">
        <f>IF(F701&lt;&gt;"",_xlfn.IFNA(VLOOKUP(A701&amp;"Semana "&amp;VALUE(RIGHT(F701,2)-2),T_Cruzada!$A$2:$F$1453,4,FALSE),""),"")</f>
        <v/>
      </c>
      <c r="I701" s="7" t="str">
        <f>IF(F701&lt;&gt;"",_xlfn.IFNA(VLOOKUP(A701&amp;"Semana "&amp;VALUE(RIGHT(F701,2)-1),T_Cruzada!$A$2:$F$1453,4,FALSE),""),"")</f>
        <v/>
      </c>
      <c r="J701" s="7" t="str">
        <f>IF(F701&lt;&gt;"",_xlfn.IFNA(VLOOKUP(A701&amp;F701,T_Cruzada!$A$2:$F$1453,4,FALSE),""),"")</f>
        <v/>
      </c>
      <c r="K701" s="7" t="str">
        <f>_xlfn.IFNA(VLOOKUP(A701&amp;F701,T_Cruzada!$A$2:$F$1453,5,FALSE),"")</f>
        <v/>
      </c>
      <c r="L701" s="7" t="str">
        <f>IF(F701&lt;&gt;"",_xlfn.IFNA(VLOOKUP(A701&amp;"Semana "&amp;VALUE(RIGHT(F701,2)+1),T_Cruzada!$A$2:$F$1453,4,FALSE),""),"")</f>
        <v/>
      </c>
      <c r="M701" t="str">
        <f>IF(F701&lt;&gt;"",_xlfn.IFNA(VLOOKUP(A701&amp;"Semana "&amp;VALUE(RIGHT(F701,2)+2),T_Cruzada!$A$2:$F$1453,4,FALSE),""),"")</f>
        <v/>
      </c>
      <c r="N701" t="str">
        <f>IF(F701&lt;&gt;"",_xlfn.IFNA(VLOOKUP(A701&amp;"Semana "&amp;VALUE(RIGHT(F701,2)+3),T_Cruzada!$A$2:$F$1453,4,FALSE),""),"")</f>
        <v/>
      </c>
    </row>
    <row r="702" spans="1:14" x14ac:dyDescent="0.25">
      <c r="A702" s="19">
        <v>21214</v>
      </c>
      <c r="B702" s="19" t="s">
        <v>106</v>
      </c>
      <c r="C702" s="19" t="s">
        <v>120</v>
      </c>
      <c r="D702" s="19" t="s">
        <v>116</v>
      </c>
      <c r="E702" s="20"/>
      <c r="F702" s="7" t="str">
        <f>IF(E702&lt;&gt;"",IF(AND(E702&gt;=VLOOKUP(E702,Semanas!$A$1:$C$33,1),E702&lt;=VLOOKUP(E702,Semanas!$A$1:$C$33,2)),VLOOKUP(E702,Semanas!$A$1:$C$33,3),""),"")</f>
        <v/>
      </c>
      <c r="G702" s="7" t="str">
        <f>IF(F702&lt;&gt;"",_xlfn.IFNA(VLOOKUP(A702&amp;"Semana "&amp;VALUE(RIGHT(F702,2)-3),T_Cruzada!$A$2:$F$1453,4,FALSE),""),"")</f>
        <v/>
      </c>
      <c r="H702" t="str">
        <f>IF(F702&lt;&gt;"",_xlfn.IFNA(VLOOKUP(A702&amp;"Semana "&amp;VALUE(RIGHT(F702,2)-2),T_Cruzada!$A$2:$F$1453,4,FALSE),""),"")</f>
        <v/>
      </c>
      <c r="I702" s="7" t="str">
        <f>IF(F702&lt;&gt;"",_xlfn.IFNA(VLOOKUP(A702&amp;"Semana "&amp;VALUE(RIGHT(F702,2)-1),T_Cruzada!$A$2:$F$1453,4,FALSE),""),"")</f>
        <v/>
      </c>
      <c r="J702" s="7" t="str">
        <f>IF(F702&lt;&gt;"",_xlfn.IFNA(VLOOKUP(A702&amp;F702,T_Cruzada!$A$2:$F$1453,4,FALSE),""),"")</f>
        <v/>
      </c>
      <c r="K702" s="7" t="str">
        <f>_xlfn.IFNA(VLOOKUP(A702&amp;F702,T_Cruzada!$A$2:$F$1453,5,FALSE),"")</f>
        <v/>
      </c>
      <c r="L702" s="7" t="str">
        <f>IF(F702&lt;&gt;"",_xlfn.IFNA(VLOOKUP(A702&amp;"Semana "&amp;VALUE(RIGHT(F702,2)+1),T_Cruzada!$A$2:$F$1453,4,FALSE),""),"")</f>
        <v/>
      </c>
      <c r="M702" t="str">
        <f>IF(F702&lt;&gt;"",_xlfn.IFNA(VLOOKUP(A702&amp;"Semana "&amp;VALUE(RIGHT(F702,2)+2),T_Cruzada!$A$2:$F$1453,4,FALSE),""),"")</f>
        <v/>
      </c>
      <c r="N702" t="str">
        <f>IF(F702&lt;&gt;"",_xlfn.IFNA(VLOOKUP(A702&amp;"Semana "&amp;VALUE(RIGHT(F702,2)+3),T_Cruzada!$A$2:$F$1453,4,FALSE),""),"")</f>
        <v/>
      </c>
    </row>
    <row r="703" spans="1:14" x14ac:dyDescent="0.25">
      <c r="A703">
        <v>21214</v>
      </c>
      <c r="B703" t="s">
        <v>106</v>
      </c>
      <c r="C703" t="s">
        <v>191</v>
      </c>
      <c r="D703" t="s">
        <v>114</v>
      </c>
      <c r="E703" s="1">
        <v>43913</v>
      </c>
      <c r="F703" s="7" t="str">
        <f>IF(E703&lt;&gt;"",IF(AND(E703&gt;=VLOOKUP(E703,Semanas!$A$1:$C$33,1),E703&lt;=VLOOKUP(E703,Semanas!$A$1:$C$33,2)),VLOOKUP(E703,Semanas!$A$1:$C$33,3),""),"")</f>
        <v>Semana 13</v>
      </c>
      <c r="G703" s="7">
        <f>IF(F703&lt;&gt;"",_xlfn.IFNA(VLOOKUP(A703&amp;"Semana "&amp;VALUE(RIGHT(F703,2)-3),T_Cruzada!$A$2:$F$1453,4,FALSE),""),"")</f>
        <v>0</v>
      </c>
      <c r="H703">
        <f>IF(F703&lt;&gt;"",_xlfn.IFNA(VLOOKUP(A703&amp;"Semana "&amp;VALUE(RIGHT(F703,2)-2),T_Cruzada!$A$2:$F$1453,4,FALSE),""),"")</f>
        <v>0</v>
      </c>
      <c r="I703" s="7">
        <f>IF(F703&lt;&gt;"",_xlfn.IFNA(VLOOKUP(A703&amp;"Semana "&amp;VALUE(RIGHT(F703,2)-1),T_Cruzada!$A$2:$F$1453,4,FALSE),""),"")</f>
        <v>0</v>
      </c>
      <c r="J703" s="7">
        <f>IF(F703&lt;&gt;"",_xlfn.IFNA(VLOOKUP(A703&amp;F703,T_Cruzada!$A$2:$F$1453,4,FALSE),""),"")</f>
        <v>0</v>
      </c>
      <c r="K703" s="7">
        <f>_xlfn.IFNA(VLOOKUP(A703&amp;F703,T_Cruzada!$A$2:$F$1453,5,FALSE),"")</f>
        <v>0</v>
      </c>
      <c r="L703" s="7">
        <f>IF(F703&lt;&gt;"",_xlfn.IFNA(VLOOKUP(A703&amp;"Semana "&amp;VALUE(RIGHT(F703,2)+1),T_Cruzada!$A$2:$F$1453,4,FALSE),""),"")</f>
        <v>0</v>
      </c>
      <c r="M703">
        <f>IF(F703&lt;&gt;"",_xlfn.IFNA(VLOOKUP(A703&amp;"Semana "&amp;VALUE(RIGHT(F703,2)+2),T_Cruzada!$A$2:$F$1453,4,FALSE),""),"")</f>
        <v>1</v>
      </c>
      <c r="N703">
        <f>IF(F703&lt;&gt;"",_xlfn.IFNA(VLOOKUP(A703&amp;"Semana "&amp;VALUE(RIGHT(F703,2)+3),T_Cruzada!$A$2:$F$1453,4,FALSE),""),"")</f>
        <v>1</v>
      </c>
    </row>
    <row r="704" spans="1:14" x14ac:dyDescent="0.25">
      <c r="A704" s="19">
        <v>21214</v>
      </c>
      <c r="B704" s="19" t="s">
        <v>106</v>
      </c>
      <c r="C704" s="19" t="s">
        <v>122</v>
      </c>
      <c r="D704" s="19" t="s">
        <v>116</v>
      </c>
      <c r="E704" s="20"/>
      <c r="F704" s="7" t="str">
        <f>IF(E704&lt;&gt;"",IF(AND(E704&gt;=VLOOKUP(E704,Semanas!$A$1:$C$33,1),E704&lt;=VLOOKUP(E704,Semanas!$A$1:$C$33,2)),VLOOKUP(E704,Semanas!$A$1:$C$33,3),""),"")</f>
        <v/>
      </c>
      <c r="G704" s="7" t="str">
        <f>IF(F704&lt;&gt;"",_xlfn.IFNA(VLOOKUP(A704&amp;"Semana "&amp;VALUE(RIGHT(F704,2)-3),T_Cruzada!$A$2:$F$1453,4,FALSE),""),"")</f>
        <v/>
      </c>
      <c r="H704" t="str">
        <f>IF(F704&lt;&gt;"",_xlfn.IFNA(VLOOKUP(A704&amp;"Semana "&amp;VALUE(RIGHT(F704,2)-2),T_Cruzada!$A$2:$F$1453,4,FALSE),""),"")</f>
        <v/>
      </c>
      <c r="I704" s="7" t="str">
        <f>IF(F704&lt;&gt;"",_xlfn.IFNA(VLOOKUP(A704&amp;"Semana "&amp;VALUE(RIGHT(F704,2)-1),T_Cruzada!$A$2:$F$1453,4,FALSE),""),"")</f>
        <v/>
      </c>
      <c r="J704" s="7" t="str">
        <f>IF(F704&lt;&gt;"",_xlfn.IFNA(VLOOKUP(A704&amp;F704,T_Cruzada!$A$2:$F$1453,4,FALSE),""),"")</f>
        <v/>
      </c>
      <c r="K704" s="7" t="str">
        <f>_xlfn.IFNA(VLOOKUP(A704&amp;F704,T_Cruzada!$A$2:$F$1453,5,FALSE),"")</f>
        <v/>
      </c>
      <c r="L704" s="7" t="str">
        <f>IF(F704&lt;&gt;"",_xlfn.IFNA(VLOOKUP(A704&amp;"Semana "&amp;VALUE(RIGHT(F704,2)+1),T_Cruzada!$A$2:$F$1453,4,FALSE),""),"")</f>
        <v/>
      </c>
      <c r="M704" t="str">
        <f>IF(F704&lt;&gt;"",_xlfn.IFNA(VLOOKUP(A704&amp;"Semana "&amp;VALUE(RIGHT(F704,2)+2),T_Cruzada!$A$2:$F$1453,4,FALSE),""),"")</f>
        <v/>
      </c>
      <c r="N704" t="str">
        <f>IF(F704&lt;&gt;"",_xlfn.IFNA(VLOOKUP(A704&amp;"Semana "&amp;VALUE(RIGHT(F704,2)+3),T_Cruzada!$A$2:$F$1453,4,FALSE),""),"")</f>
        <v/>
      </c>
    </row>
    <row r="705" spans="1:14" x14ac:dyDescent="0.25">
      <c r="A705">
        <v>21214</v>
      </c>
      <c r="B705" t="s">
        <v>106</v>
      </c>
      <c r="C705" t="s">
        <v>123</v>
      </c>
      <c r="D705" t="s">
        <v>116</v>
      </c>
      <c r="E705" s="1"/>
      <c r="F705" s="7" t="str">
        <f>IF(E705&lt;&gt;"",IF(AND(E705&gt;=VLOOKUP(E705,Semanas!$A$1:$C$33,1),E705&lt;=VLOOKUP(E705,Semanas!$A$1:$C$33,2)),VLOOKUP(E705,Semanas!$A$1:$C$33,3),""),"")</f>
        <v/>
      </c>
      <c r="G705" s="7" t="str">
        <f>IF(F705&lt;&gt;"",_xlfn.IFNA(VLOOKUP(A705&amp;"Semana "&amp;VALUE(RIGHT(F705,2)-3),T_Cruzada!$A$2:$F$1453,4,FALSE),""),"")</f>
        <v/>
      </c>
      <c r="H705" t="str">
        <f>IF(F705&lt;&gt;"",_xlfn.IFNA(VLOOKUP(A705&amp;"Semana "&amp;VALUE(RIGHT(F705,2)-2),T_Cruzada!$A$2:$F$1453,4,FALSE),""),"")</f>
        <v/>
      </c>
      <c r="I705" s="7" t="str">
        <f>IF(F705&lt;&gt;"",_xlfn.IFNA(VLOOKUP(A705&amp;"Semana "&amp;VALUE(RIGHT(F705,2)-1),T_Cruzada!$A$2:$F$1453,4,FALSE),""),"")</f>
        <v/>
      </c>
      <c r="J705" s="7" t="str">
        <f>IF(F705&lt;&gt;"",_xlfn.IFNA(VLOOKUP(A705&amp;F705,T_Cruzada!$A$2:$F$1453,4,FALSE),""),"")</f>
        <v/>
      </c>
      <c r="K705" s="7" t="str">
        <f>_xlfn.IFNA(VLOOKUP(A705&amp;F705,T_Cruzada!$A$2:$F$1453,5,FALSE),"")</f>
        <v/>
      </c>
      <c r="L705" s="7" t="str">
        <f>IF(F705&lt;&gt;"",_xlfn.IFNA(VLOOKUP(A705&amp;"Semana "&amp;VALUE(RIGHT(F705,2)+1),T_Cruzada!$A$2:$F$1453,4,FALSE),""),"")</f>
        <v/>
      </c>
      <c r="M705" t="str">
        <f>IF(F705&lt;&gt;"",_xlfn.IFNA(VLOOKUP(A705&amp;"Semana "&amp;VALUE(RIGHT(F705,2)+2),T_Cruzada!$A$2:$F$1453,4,FALSE),""),"")</f>
        <v/>
      </c>
      <c r="N705" t="str">
        <f>IF(F705&lt;&gt;"",_xlfn.IFNA(VLOOKUP(A705&amp;"Semana "&amp;VALUE(RIGHT(F705,2)+3),T_Cruzada!$A$2:$F$1453,4,FALSE),""),"")</f>
        <v/>
      </c>
    </row>
    <row r="706" spans="1:14" x14ac:dyDescent="0.25">
      <c r="A706">
        <v>21217</v>
      </c>
      <c r="B706" t="s">
        <v>107</v>
      </c>
      <c r="C706" t="s">
        <v>30</v>
      </c>
      <c r="D706" t="s">
        <v>114</v>
      </c>
      <c r="E706" s="1">
        <v>43913</v>
      </c>
      <c r="F706" s="7" t="str">
        <f>IF(E706&lt;&gt;"",IF(AND(E706&gt;=VLOOKUP(E706,Semanas!$A$1:$C$33,1),E706&lt;=VLOOKUP(E706,Semanas!$A$1:$C$33,2)),VLOOKUP(E706,Semanas!$A$1:$C$33,3),""),"")</f>
        <v>Semana 13</v>
      </c>
      <c r="G706" s="7">
        <f>IF(F706&lt;&gt;"",_xlfn.IFNA(VLOOKUP(A706&amp;"Semana "&amp;VALUE(RIGHT(F706,2)-3),T_Cruzada!$A$2:$F$1453,4,FALSE),""),"")</f>
        <v>0</v>
      </c>
      <c r="H706">
        <f>IF(F706&lt;&gt;"",_xlfn.IFNA(VLOOKUP(A706&amp;"Semana "&amp;VALUE(RIGHT(F706,2)-2),T_Cruzada!$A$2:$F$1453,4,FALSE),""),"")</f>
        <v>0</v>
      </c>
      <c r="I706" s="7">
        <f>IF(F706&lt;&gt;"",_xlfn.IFNA(VLOOKUP(A706&amp;"Semana "&amp;VALUE(RIGHT(F706,2)-1),T_Cruzada!$A$2:$F$1453,4,FALSE),""),"")</f>
        <v>0</v>
      </c>
      <c r="J706" s="7">
        <f>IF(F706&lt;&gt;"",_xlfn.IFNA(VLOOKUP(A706&amp;F706,T_Cruzada!$A$2:$F$1453,4,FALSE),""),"")</f>
        <v>0</v>
      </c>
      <c r="K706" s="7">
        <f>_xlfn.IFNA(VLOOKUP(A706&amp;F706,T_Cruzada!$A$2:$F$1453,5,FALSE),"")</f>
        <v>0</v>
      </c>
      <c r="L706" s="7">
        <f>IF(F706&lt;&gt;"",_xlfn.IFNA(VLOOKUP(A706&amp;"Semana "&amp;VALUE(RIGHT(F706,2)+1),T_Cruzada!$A$2:$F$1453,4,FALSE),""),"")</f>
        <v>0</v>
      </c>
      <c r="M706">
        <f>IF(F706&lt;&gt;"",_xlfn.IFNA(VLOOKUP(A706&amp;"Semana "&amp;VALUE(RIGHT(F706,2)+2),T_Cruzada!$A$2:$F$1453,4,FALSE),""),"")</f>
        <v>0</v>
      </c>
      <c r="N706">
        <f>IF(F706&lt;&gt;"",_xlfn.IFNA(VLOOKUP(A706&amp;"Semana "&amp;VALUE(RIGHT(F706,2)+3),T_Cruzada!$A$2:$F$1453,4,FALSE),""),"")</f>
        <v>0</v>
      </c>
    </row>
    <row r="707" spans="1:14" x14ac:dyDescent="0.25">
      <c r="A707" s="19">
        <v>21217</v>
      </c>
      <c r="B707" s="19" t="s">
        <v>107</v>
      </c>
      <c r="C707" s="19" t="s">
        <v>31</v>
      </c>
      <c r="D707" s="19" t="s">
        <v>114</v>
      </c>
      <c r="E707" s="20">
        <v>43913</v>
      </c>
      <c r="F707" s="7" t="str">
        <f>IF(E707&lt;&gt;"",IF(AND(E707&gt;=VLOOKUP(E707,Semanas!$A$1:$C$33,1),E707&lt;=VLOOKUP(E707,Semanas!$A$1:$C$33,2)),VLOOKUP(E707,Semanas!$A$1:$C$33,3),""),"")</f>
        <v>Semana 13</v>
      </c>
      <c r="G707" s="7">
        <f>IF(F707&lt;&gt;"",_xlfn.IFNA(VLOOKUP(A707&amp;"Semana "&amp;VALUE(RIGHT(F707,2)-3),T_Cruzada!$A$2:$F$1453,4,FALSE),""),"")</f>
        <v>0</v>
      </c>
      <c r="H707">
        <f>IF(F707&lt;&gt;"",_xlfn.IFNA(VLOOKUP(A707&amp;"Semana "&amp;VALUE(RIGHT(F707,2)-2),T_Cruzada!$A$2:$F$1453,4,FALSE),""),"")</f>
        <v>0</v>
      </c>
      <c r="I707" s="7">
        <f>IF(F707&lt;&gt;"",_xlfn.IFNA(VLOOKUP(A707&amp;"Semana "&amp;VALUE(RIGHT(F707,2)-1),T_Cruzada!$A$2:$F$1453,4,FALSE),""),"")</f>
        <v>0</v>
      </c>
      <c r="J707" s="7">
        <f>IF(F707&lt;&gt;"",_xlfn.IFNA(VLOOKUP(A707&amp;F707,T_Cruzada!$A$2:$F$1453,4,FALSE),""),"")</f>
        <v>0</v>
      </c>
      <c r="K707" s="7">
        <f>_xlfn.IFNA(VLOOKUP(A707&amp;F707,T_Cruzada!$A$2:$F$1453,5,FALSE),"")</f>
        <v>0</v>
      </c>
      <c r="L707" s="7">
        <f>IF(F707&lt;&gt;"",_xlfn.IFNA(VLOOKUP(A707&amp;"Semana "&amp;VALUE(RIGHT(F707,2)+1),T_Cruzada!$A$2:$F$1453,4,FALSE),""),"")</f>
        <v>0</v>
      </c>
      <c r="M707">
        <f>IF(F707&lt;&gt;"",_xlfn.IFNA(VLOOKUP(A707&amp;"Semana "&amp;VALUE(RIGHT(F707,2)+2),T_Cruzada!$A$2:$F$1453,4,FALSE),""),"")</f>
        <v>0</v>
      </c>
      <c r="N707">
        <f>IF(F707&lt;&gt;"",_xlfn.IFNA(VLOOKUP(A707&amp;"Semana "&amp;VALUE(RIGHT(F707,2)+3),T_Cruzada!$A$2:$F$1453,4,FALSE),""),"")</f>
        <v>0</v>
      </c>
    </row>
    <row r="708" spans="1:14" x14ac:dyDescent="0.25">
      <c r="A708">
        <v>21217</v>
      </c>
      <c r="B708" t="s">
        <v>107</v>
      </c>
      <c r="C708" t="s">
        <v>115</v>
      </c>
      <c r="D708" t="s">
        <v>114</v>
      </c>
      <c r="E708" s="1">
        <v>43913</v>
      </c>
      <c r="F708" s="7" t="str">
        <f>IF(E708&lt;&gt;"",IF(AND(E708&gt;=VLOOKUP(E708,Semanas!$A$1:$C$33,1),E708&lt;=VLOOKUP(E708,Semanas!$A$1:$C$33,2)),VLOOKUP(E708,Semanas!$A$1:$C$33,3),""),"")</f>
        <v>Semana 13</v>
      </c>
      <c r="G708" s="7">
        <f>IF(F708&lt;&gt;"",_xlfn.IFNA(VLOOKUP(A708&amp;"Semana "&amp;VALUE(RIGHT(F708,2)-3),T_Cruzada!$A$2:$F$1453,4,FALSE),""),"")</f>
        <v>0</v>
      </c>
      <c r="H708">
        <f>IF(F708&lt;&gt;"",_xlfn.IFNA(VLOOKUP(A708&amp;"Semana "&amp;VALUE(RIGHT(F708,2)-2),T_Cruzada!$A$2:$F$1453,4,FALSE),""),"")</f>
        <v>0</v>
      </c>
      <c r="I708" s="7">
        <f>IF(F708&lt;&gt;"",_xlfn.IFNA(VLOOKUP(A708&amp;"Semana "&amp;VALUE(RIGHT(F708,2)-1),T_Cruzada!$A$2:$F$1453,4,FALSE),""),"")</f>
        <v>0</v>
      </c>
      <c r="J708" s="7">
        <f>IF(F708&lt;&gt;"",_xlfn.IFNA(VLOOKUP(A708&amp;F708,T_Cruzada!$A$2:$F$1453,4,FALSE),""),"")</f>
        <v>0</v>
      </c>
      <c r="K708" s="7">
        <f>_xlfn.IFNA(VLOOKUP(A708&amp;F708,T_Cruzada!$A$2:$F$1453,5,FALSE),"")</f>
        <v>0</v>
      </c>
      <c r="L708" s="7">
        <f>IF(F708&lt;&gt;"",_xlfn.IFNA(VLOOKUP(A708&amp;"Semana "&amp;VALUE(RIGHT(F708,2)+1),T_Cruzada!$A$2:$F$1453,4,FALSE),""),"")</f>
        <v>0</v>
      </c>
      <c r="M708">
        <f>IF(F708&lt;&gt;"",_xlfn.IFNA(VLOOKUP(A708&amp;"Semana "&amp;VALUE(RIGHT(F708,2)+2),T_Cruzada!$A$2:$F$1453,4,FALSE),""),"")</f>
        <v>0</v>
      </c>
      <c r="N708">
        <f>IF(F708&lt;&gt;"",_xlfn.IFNA(VLOOKUP(A708&amp;"Semana "&amp;VALUE(RIGHT(F708,2)+3),T_Cruzada!$A$2:$F$1453,4,FALSE),""),"")</f>
        <v>0</v>
      </c>
    </row>
    <row r="709" spans="1:14" x14ac:dyDescent="0.25">
      <c r="A709" s="19">
        <v>21217</v>
      </c>
      <c r="B709" s="19" t="s">
        <v>107</v>
      </c>
      <c r="C709" s="19" t="s">
        <v>33</v>
      </c>
      <c r="D709" s="19" t="s">
        <v>114</v>
      </c>
      <c r="E709" s="20">
        <v>43910</v>
      </c>
      <c r="F709" s="7" t="str">
        <f>IF(E709&lt;&gt;"",IF(AND(E709&gt;=VLOOKUP(E709,Semanas!$A$1:$C$33,1),E709&lt;=VLOOKUP(E709,Semanas!$A$1:$C$33,2)),VLOOKUP(E709,Semanas!$A$1:$C$33,3),""),"")</f>
        <v>Semana 12</v>
      </c>
      <c r="G709" s="7">
        <f>IF(F709&lt;&gt;"",_xlfn.IFNA(VLOOKUP(A709&amp;"Semana "&amp;VALUE(RIGHT(F709,2)-3),T_Cruzada!$A$2:$F$1453,4,FALSE),""),"")</f>
        <v>0</v>
      </c>
      <c r="H709">
        <f>IF(F709&lt;&gt;"",_xlfn.IFNA(VLOOKUP(A709&amp;"Semana "&amp;VALUE(RIGHT(F709,2)-2),T_Cruzada!$A$2:$F$1453,4,FALSE),""),"")</f>
        <v>0</v>
      </c>
      <c r="I709" s="7">
        <f>IF(F709&lt;&gt;"",_xlfn.IFNA(VLOOKUP(A709&amp;"Semana "&amp;VALUE(RIGHT(F709,2)-1),T_Cruzada!$A$2:$F$1453,4,FALSE),""),"")</f>
        <v>0</v>
      </c>
      <c r="J709" s="7">
        <f>IF(F709&lt;&gt;"",_xlfn.IFNA(VLOOKUP(A709&amp;F709,T_Cruzada!$A$2:$F$1453,4,FALSE),""),"")</f>
        <v>0</v>
      </c>
      <c r="K709" s="7">
        <f>_xlfn.IFNA(VLOOKUP(A709&amp;F709,T_Cruzada!$A$2:$F$1453,5,FALSE),"")</f>
        <v>0</v>
      </c>
      <c r="L709" s="7">
        <f>IF(F709&lt;&gt;"",_xlfn.IFNA(VLOOKUP(A709&amp;"Semana "&amp;VALUE(RIGHT(F709,2)+1),T_Cruzada!$A$2:$F$1453,4,FALSE),""),"")</f>
        <v>0</v>
      </c>
      <c r="M709">
        <f>IF(F709&lt;&gt;"",_xlfn.IFNA(VLOOKUP(A709&amp;"Semana "&amp;VALUE(RIGHT(F709,2)+2),T_Cruzada!$A$2:$F$1453,4,FALSE),""),"")</f>
        <v>0</v>
      </c>
      <c r="N709">
        <f>IF(F709&lt;&gt;"",_xlfn.IFNA(VLOOKUP(A709&amp;"Semana "&amp;VALUE(RIGHT(F709,2)+3),T_Cruzada!$A$2:$F$1453,4,FALSE),""),"")</f>
        <v>0</v>
      </c>
    </row>
    <row r="710" spans="1:14" x14ac:dyDescent="0.25">
      <c r="A710">
        <v>21217</v>
      </c>
      <c r="B710" t="s">
        <v>107</v>
      </c>
      <c r="C710" t="s">
        <v>34</v>
      </c>
      <c r="D710" t="s">
        <v>114</v>
      </c>
      <c r="E710" s="1">
        <v>43934</v>
      </c>
      <c r="F710" s="7" t="str">
        <f>IF(E710&lt;&gt;"",IF(AND(E710&gt;=VLOOKUP(E710,Semanas!$A$1:$C$33,1),E710&lt;=VLOOKUP(E710,Semanas!$A$1:$C$33,2)),VLOOKUP(E710,Semanas!$A$1:$C$33,3),""),"")</f>
        <v>Semana 16</v>
      </c>
      <c r="G710" s="7">
        <f>IF(F710&lt;&gt;"",_xlfn.IFNA(VLOOKUP(A710&amp;"Semana "&amp;VALUE(RIGHT(F710,2)-3),T_Cruzada!$A$2:$F$1453,4,FALSE),""),"")</f>
        <v>0</v>
      </c>
      <c r="H710">
        <f>IF(F710&lt;&gt;"",_xlfn.IFNA(VLOOKUP(A710&amp;"Semana "&amp;VALUE(RIGHT(F710,2)-2),T_Cruzada!$A$2:$F$1453,4,FALSE),""),"")</f>
        <v>0</v>
      </c>
      <c r="I710" s="7">
        <f>IF(F710&lt;&gt;"",_xlfn.IFNA(VLOOKUP(A710&amp;"Semana "&amp;VALUE(RIGHT(F710,2)-1),T_Cruzada!$A$2:$F$1453,4,FALSE),""),"")</f>
        <v>0</v>
      </c>
      <c r="J710" s="7">
        <f>IF(F710&lt;&gt;"",_xlfn.IFNA(VLOOKUP(A710&amp;F710,T_Cruzada!$A$2:$F$1453,4,FALSE),""),"")</f>
        <v>0</v>
      </c>
      <c r="K710" s="7">
        <f>_xlfn.IFNA(VLOOKUP(A710&amp;F710,T_Cruzada!$A$2:$F$1453,5,FALSE),"")</f>
        <v>0</v>
      </c>
      <c r="L710" s="7">
        <f>IF(F710&lt;&gt;"",_xlfn.IFNA(VLOOKUP(A710&amp;"Semana "&amp;VALUE(RIGHT(F710,2)+1),T_Cruzada!$A$2:$F$1453,4,FALSE),""),"")</f>
        <v>1</v>
      </c>
      <c r="M710">
        <f>IF(F710&lt;&gt;"",_xlfn.IFNA(VLOOKUP(A710&amp;"Semana "&amp;VALUE(RIGHT(F710,2)+2),T_Cruzada!$A$2:$F$1453,4,FALSE),""),"")</f>
        <v>1</v>
      </c>
      <c r="N710">
        <f>IF(F710&lt;&gt;"",_xlfn.IFNA(VLOOKUP(A710&amp;"Semana "&amp;VALUE(RIGHT(F710,2)+3),T_Cruzada!$A$2:$F$1453,4,FALSE),""),"")</f>
        <v>1</v>
      </c>
    </row>
    <row r="711" spans="1:14" x14ac:dyDescent="0.25">
      <c r="A711" s="19">
        <v>21217</v>
      </c>
      <c r="B711" s="19" t="s">
        <v>107</v>
      </c>
      <c r="C711" s="19" t="s">
        <v>118</v>
      </c>
      <c r="D711" s="19" t="s">
        <v>116</v>
      </c>
      <c r="E711" s="20"/>
      <c r="F711" s="7" t="str">
        <f>IF(E711&lt;&gt;"",IF(AND(E711&gt;=VLOOKUP(E711,Semanas!$A$1:$C$33,1),E711&lt;=VLOOKUP(E711,Semanas!$A$1:$C$33,2)),VLOOKUP(E711,Semanas!$A$1:$C$33,3),""),"")</f>
        <v/>
      </c>
      <c r="G711" s="7" t="str">
        <f>IF(F711&lt;&gt;"",_xlfn.IFNA(VLOOKUP(A711&amp;"Semana "&amp;VALUE(RIGHT(F711,2)-3),T_Cruzada!$A$2:$F$1453,4,FALSE),""),"")</f>
        <v/>
      </c>
      <c r="H711" t="str">
        <f>IF(F711&lt;&gt;"",_xlfn.IFNA(VLOOKUP(A711&amp;"Semana "&amp;VALUE(RIGHT(F711,2)-2),T_Cruzada!$A$2:$F$1453,4,FALSE),""),"")</f>
        <v/>
      </c>
      <c r="I711" s="7" t="str">
        <f>IF(F711&lt;&gt;"",_xlfn.IFNA(VLOOKUP(A711&amp;"Semana "&amp;VALUE(RIGHT(F711,2)-1),T_Cruzada!$A$2:$F$1453,4,FALSE),""),"")</f>
        <v/>
      </c>
      <c r="J711" s="7" t="str">
        <f>IF(F711&lt;&gt;"",_xlfn.IFNA(VLOOKUP(A711&amp;F711,T_Cruzada!$A$2:$F$1453,4,FALSE),""),"")</f>
        <v/>
      </c>
      <c r="K711" s="7" t="str">
        <f>_xlfn.IFNA(VLOOKUP(A711&amp;F711,T_Cruzada!$A$2:$F$1453,5,FALSE),"")</f>
        <v/>
      </c>
      <c r="L711" s="7" t="str">
        <f>IF(F711&lt;&gt;"",_xlfn.IFNA(VLOOKUP(A711&amp;"Semana "&amp;VALUE(RIGHT(F711,2)+1),T_Cruzada!$A$2:$F$1453,4,FALSE),""),"")</f>
        <v/>
      </c>
      <c r="M711" t="str">
        <f>IF(F711&lt;&gt;"",_xlfn.IFNA(VLOOKUP(A711&amp;"Semana "&amp;VALUE(RIGHT(F711,2)+2),T_Cruzada!$A$2:$F$1453,4,FALSE),""),"")</f>
        <v/>
      </c>
      <c r="N711" t="str">
        <f>IF(F711&lt;&gt;"",_xlfn.IFNA(VLOOKUP(A711&amp;"Semana "&amp;VALUE(RIGHT(F711,2)+3),T_Cruzada!$A$2:$F$1453,4,FALSE),""),"")</f>
        <v/>
      </c>
    </row>
    <row r="712" spans="1:14" x14ac:dyDescent="0.25">
      <c r="A712">
        <v>21217</v>
      </c>
      <c r="B712" t="s">
        <v>107</v>
      </c>
      <c r="C712" t="s">
        <v>119</v>
      </c>
      <c r="D712" t="s">
        <v>116</v>
      </c>
      <c r="E712" s="1"/>
      <c r="F712" s="7" t="str">
        <f>IF(E712&lt;&gt;"",IF(AND(E712&gt;=VLOOKUP(E712,Semanas!$A$1:$C$33,1),E712&lt;=VLOOKUP(E712,Semanas!$A$1:$C$33,2)),VLOOKUP(E712,Semanas!$A$1:$C$33,3),""),"")</f>
        <v/>
      </c>
      <c r="G712" s="7" t="str">
        <f>IF(F712&lt;&gt;"",_xlfn.IFNA(VLOOKUP(A712&amp;"Semana "&amp;VALUE(RIGHT(F712,2)-3),T_Cruzada!$A$2:$F$1453,4,FALSE),""),"")</f>
        <v/>
      </c>
      <c r="H712" t="str">
        <f>IF(F712&lt;&gt;"",_xlfn.IFNA(VLOOKUP(A712&amp;"Semana "&amp;VALUE(RIGHT(F712,2)-2),T_Cruzada!$A$2:$F$1453,4,FALSE),""),"")</f>
        <v/>
      </c>
      <c r="I712" s="7" t="str">
        <f>IF(F712&lt;&gt;"",_xlfn.IFNA(VLOOKUP(A712&amp;"Semana "&amp;VALUE(RIGHT(F712,2)-1),T_Cruzada!$A$2:$F$1453,4,FALSE),""),"")</f>
        <v/>
      </c>
      <c r="J712" s="7" t="str">
        <f>IF(F712&lt;&gt;"",_xlfn.IFNA(VLOOKUP(A712&amp;F712,T_Cruzada!$A$2:$F$1453,4,FALSE),""),"")</f>
        <v/>
      </c>
      <c r="K712" s="7" t="str">
        <f>_xlfn.IFNA(VLOOKUP(A712&amp;F712,T_Cruzada!$A$2:$F$1453,5,FALSE),"")</f>
        <v/>
      </c>
      <c r="L712" s="7" t="str">
        <f>IF(F712&lt;&gt;"",_xlfn.IFNA(VLOOKUP(A712&amp;"Semana "&amp;VALUE(RIGHT(F712,2)+1),T_Cruzada!$A$2:$F$1453,4,FALSE),""),"")</f>
        <v/>
      </c>
      <c r="M712" t="str">
        <f>IF(F712&lt;&gt;"",_xlfn.IFNA(VLOOKUP(A712&amp;"Semana "&amp;VALUE(RIGHT(F712,2)+2),T_Cruzada!$A$2:$F$1453,4,FALSE),""),"")</f>
        <v/>
      </c>
      <c r="N712" t="str">
        <f>IF(F712&lt;&gt;"",_xlfn.IFNA(VLOOKUP(A712&amp;"Semana "&amp;VALUE(RIGHT(F712,2)+3),T_Cruzada!$A$2:$F$1453,4,FALSE),""),"")</f>
        <v/>
      </c>
    </row>
    <row r="713" spans="1:14" x14ac:dyDescent="0.25">
      <c r="A713" s="19">
        <v>21217</v>
      </c>
      <c r="B713" s="19" t="s">
        <v>107</v>
      </c>
      <c r="C713" s="19" t="s">
        <v>120</v>
      </c>
      <c r="D713" s="19" t="s">
        <v>116</v>
      </c>
      <c r="E713" s="20"/>
      <c r="F713" s="7" t="str">
        <f>IF(E713&lt;&gt;"",IF(AND(E713&gt;=VLOOKUP(E713,Semanas!$A$1:$C$33,1),E713&lt;=VLOOKUP(E713,Semanas!$A$1:$C$33,2)),VLOOKUP(E713,Semanas!$A$1:$C$33,3),""),"")</f>
        <v/>
      </c>
      <c r="G713" s="7" t="str">
        <f>IF(F713&lt;&gt;"",_xlfn.IFNA(VLOOKUP(A713&amp;"Semana "&amp;VALUE(RIGHT(F713,2)-3),T_Cruzada!$A$2:$F$1453,4,FALSE),""),"")</f>
        <v/>
      </c>
      <c r="H713" t="str">
        <f>IF(F713&lt;&gt;"",_xlfn.IFNA(VLOOKUP(A713&amp;"Semana "&amp;VALUE(RIGHT(F713,2)-2),T_Cruzada!$A$2:$F$1453,4,FALSE),""),"")</f>
        <v/>
      </c>
      <c r="I713" s="7" t="str">
        <f>IF(F713&lt;&gt;"",_xlfn.IFNA(VLOOKUP(A713&amp;"Semana "&amp;VALUE(RIGHT(F713,2)-1),T_Cruzada!$A$2:$F$1453,4,FALSE),""),"")</f>
        <v/>
      </c>
      <c r="J713" s="7" t="str">
        <f>IF(F713&lt;&gt;"",_xlfn.IFNA(VLOOKUP(A713&amp;F713,T_Cruzada!$A$2:$F$1453,4,FALSE),""),"")</f>
        <v/>
      </c>
      <c r="K713" s="7" t="str">
        <f>_xlfn.IFNA(VLOOKUP(A713&amp;F713,T_Cruzada!$A$2:$F$1453,5,FALSE),"")</f>
        <v/>
      </c>
      <c r="L713" s="7" t="str">
        <f>IF(F713&lt;&gt;"",_xlfn.IFNA(VLOOKUP(A713&amp;"Semana "&amp;VALUE(RIGHT(F713,2)+1),T_Cruzada!$A$2:$F$1453,4,FALSE),""),"")</f>
        <v/>
      </c>
      <c r="M713" t="str">
        <f>IF(F713&lt;&gt;"",_xlfn.IFNA(VLOOKUP(A713&amp;"Semana "&amp;VALUE(RIGHT(F713,2)+2),T_Cruzada!$A$2:$F$1453,4,FALSE),""),"")</f>
        <v/>
      </c>
      <c r="N713" t="str">
        <f>IF(F713&lt;&gt;"",_xlfn.IFNA(VLOOKUP(A713&amp;"Semana "&amp;VALUE(RIGHT(F713,2)+3),T_Cruzada!$A$2:$F$1453,4,FALSE),""),"")</f>
        <v/>
      </c>
    </row>
    <row r="714" spans="1:14" x14ac:dyDescent="0.25">
      <c r="A714">
        <v>21217</v>
      </c>
      <c r="B714" t="s">
        <v>107</v>
      </c>
      <c r="C714" t="s">
        <v>191</v>
      </c>
      <c r="D714" t="s">
        <v>114</v>
      </c>
      <c r="E714" s="1">
        <v>43913</v>
      </c>
      <c r="F714" s="7" t="str">
        <f>IF(E714&lt;&gt;"",IF(AND(E714&gt;=VLOOKUP(E714,Semanas!$A$1:$C$33,1),E714&lt;=VLOOKUP(E714,Semanas!$A$1:$C$33,2)),VLOOKUP(E714,Semanas!$A$1:$C$33,3),""),"")</f>
        <v>Semana 13</v>
      </c>
      <c r="G714" s="7">
        <f>IF(F714&lt;&gt;"",_xlfn.IFNA(VLOOKUP(A714&amp;"Semana "&amp;VALUE(RIGHT(F714,2)-3),T_Cruzada!$A$2:$F$1453,4,FALSE),""),"")</f>
        <v>0</v>
      </c>
      <c r="H714">
        <f>IF(F714&lt;&gt;"",_xlfn.IFNA(VLOOKUP(A714&amp;"Semana "&amp;VALUE(RIGHT(F714,2)-2),T_Cruzada!$A$2:$F$1453,4,FALSE),""),"")</f>
        <v>0</v>
      </c>
      <c r="I714" s="7">
        <f>IF(F714&lt;&gt;"",_xlfn.IFNA(VLOOKUP(A714&amp;"Semana "&amp;VALUE(RIGHT(F714,2)-1),T_Cruzada!$A$2:$F$1453,4,FALSE),""),"")</f>
        <v>0</v>
      </c>
      <c r="J714" s="7">
        <f>IF(F714&lt;&gt;"",_xlfn.IFNA(VLOOKUP(A714&amp;F714,T_Cruzada!$A$2:$F$1453,4,FALSE),""),"")</f>
        <v>0</v>
      </c>
      <c r="K714" s="7">
        <f>_xlfn.IFNA(VLOOKUP(A714&amp;F714,T_Cruzada!$A$2:$F$1453,5,FALSE),"")</f>
        <v>0</v>
      </c>
      <c r="L714" s="7">
        <f>IF(F714&lt;&gt;"",_xlfn.IFNA(VLOOKUP(A714&amp;"Semana "&amp;VALUE(RIGHT(F714,2)+1),T_Cruzada!$A$2:$F$1453,4,FALSE),""),"")</f>
        <v>0</v>
      </c>
      <c r="M714">
        <f>IF(F714&lt;&gt;"",_xlfn.IFNA(VLOOKUP(A714&amp;"Semana "&amp;VALUE(RIGHT(F714,2)+2),T_Cruzada!$A$2:$F$1453,4,FALSE),""),"")</f>
        <v>0</v>
      </c>
      <c r="N714">
        <f>IF(F714&lt;&gt;"",_xlfn.IFNA(VLOOKUP(A714&amp;"Semana "&amp;VALUE(RIGHT(F714,2)+3),T_Cruzada!$A$2:$F$1453,4,FALSE),""),"")</f>
        <v>0</v>
      </c>
    </row>
    <row r="715" spans="1:14" x14ac:dyDescent="0.25">
      <c r="A715" s="19">
        <v>21217</v>
      </c>
      <c r="B715" s="19" t="s">
        <v>107</v>
      </c>
      <c r="C715" s="19" t="s">
        <v>122</v>
      </c>
      <c r="D715" s="19" t="s">
        <v>116</v>
      </c>
      <c r="E715" s="20"/>
      <c r="F715" s="7" t="str">
        <f>IF(E715&lt;&gt;"",IF(AND(E715&gt;=VLOOKUP(E715,Semanas!$A$1:$C$33,1),E715&lt;=VLOOKUP(E715,Semanas!$A$1:$C$33,2)),VLOOKUP(E715,Semanas!$A$1:$C$33,3),""),"")</f>
        <v/>
      </c>
      <c r="G715" s="7" t="str">
        <f>IF(F715&lt;&gt;"",_xlfn.IFNA(VLOOKUP(A715&amp;"Semana "&amp;VALUE(RIGHT(F715,2)-3),T_Cruzada!$A$2:$F$1453,4,FALSE),""),"")</f>
        <v/>
      </c>
      <c r="H715" t="str">
        <f>IF(F715&lt;&gt;"",_xlfn.IFNA(VLOOKUP(A715&amp;"Semana "&amp;VALUE(RIGHT(F715,2)-2),T_Cruzada!$A$2:$F$1453,4,FALSE),""),"")</f>
        <v/>
      </c>
      <c r="I715" s="7" t="str">
        <f>IF(F715&lt;&gt;"",_xlfn.IFNA(VLOOKUP(A715&amp;"Semana "&amp;VALUE(RIGHT(F715,2)-1),T_Cruzada!$A$2:$F$1453,4,FALSE),""),"")</f>
        <v/>
      </c>
      <c r="J715" s="7" t="str">
        <f>IF(F715&lt;&gt;"",_xlfn.IFNA(VLOOKUP(A715&amp;F715,T_Cruzada!$A$2:$F$1453,4,FALSE),""),"")</f>
        <v/>
      </c>
      <c r="K715" s="7" t="str">
        <f>_xlfn.IFNA(VLOOKUP(A715&amp;F715,T_Cruzada!$A$2:$F$1453,5,FALSE),"")</f>
        <v/>
      </c>
      <c r="L715" s="7" t="str">
        <f>IF(F715&lt;&gt;"",_xlfn.IFNA(VLOOKUP(A715&amp;"Semana "&amp;VALUE(RIGHT(F715,2)+1),T_Cruzada!$A$2:$F$1453,4,FALSE),""),"")</f>
        <v/>
      </c>
      <c r="M715" t="str">
        <f>IF(F715&lt;&gt;"",_xlfn.IFNA(VLOOKUP(A715&amp;"Semana "&amp;VALUE(RIGHT(F715,2)+2),T_Cruzada!$A$2:$F$1453,4,FALSE),""),"")</f>
        <v/>
      </c>
      <c r="N715" t="str">
        <f>IF(F715&lt;&gt;"",_xlfn.IFNA(VLOOKUP(A715&amp;"Semana "&amp;VALUE(RIGHT(F715,2)+3),T_Cruzada!$A$2:$F$1453,4,FALSE),""),"")</f>
        <v/>
      </c>
    </row>
    <row r="716" spans="1:14" x14ac:dyDescent="0.25">
      <c r="A716">
        <v>21217</v>
      </c>
      <c r="B716" t="s">
        <v>107</v>
      </c>
      <c r="C716" t="s">
        <v>123</v>
      </c>
      <c r="D716" t="s">
        <v>116</v>
      </c>
      <c r="E716" s="1"/>
      <c r="F716" s="7" t="str">
        <f>IF(E716&lt;&gt;"",IF(AND(E716&gt;=VLOOKUP(E716,Semanas!$A$1:$C$33,1),E716&lt;=VLOOKUP(E716,Semanas!$A$1:$C$33,2)),VLOOKUP(E716,Semanas!$A$1:$C$33,3),""),"")</f>
        <v/>
      </c>
      <c r="G716" s="7" t="str">
        <f>IF(F716&lt;&gt;"",_xlfn.IFNA(VLOOKUP(A716&amp;"Semana "&amp;VALUE(RIGHT(F716,2)-3),T_Cruzada!$A$2:$F$1453,4,FALSE),""),"")</f>
        <v/>
      </c>
      <c r="H716" t="str">
        <f>IF(F716&lt;&gt;"",_xlfn.IFNA(VLOOKUP(A716&amp;"Semana "&amp;VALUE(RIGHT(F716,2)-2),T_Cruzada!$A$2:$F$1453,4,FALSE),""),"")</f>
        <v/>
      </c>
      <c r="I716" s="7" t="str">
        <f>IF(F716&lt;&gt;"",_xlfn.IFNA(VLOOKUP(A716&amp;"Semana "&amp;VALUE(RIGHT(F716,2)-1),T_Cruzada!$A$2:$F$1453,4,FALSE),""),"")</f>
        <v/>
      </c>
      <c r="J716" s="7" t="str">
        <f>IF(F716&lt;&gt;"",_xlfn.IFNA(VLOOKUP(A716&amp;F716,T_Cruzada!$A$2:$F$1453,4,FALSE),""),"")</f>
        <v/>
      </c>
      <c r="K716" s="7" t="str">
        <f>_xlfn.IFNA(VLOOKUP(A716&amp;F716,T_Cruzada!$A$2:$F$1453,5,FALSE),"")</f>
        <v/>
      </c>
      <c r="L716" s="7" t="str">
        <f>IF(F716&lt;&gt;"",_xlfn.IFNA(VLOOKUP(A716&amp;"Semana "&amp;VALUE(RIGHT(F716,2)+1),T_Cruzada!$A$2:$F$1453,4,FALSE),""),"")</f>
        <v/>
      </c>
      <c r="M716" t="str">
        <f>IF(F716&lt;&gt;"",_xlfn.IFNA(VLOOKUP(A716&amp;"Semana "&amp;VALUE(RIGHT(F716,2)+2),T_Cruzada!$A$2:$F$1453,4,FALSE),""),"")</f>
        <v/>
      </c>
      <c r="N716" t="str">
        <f>IF(F716&lt;&gt;"",_xlfn.IFNA(VLOOKUP(A716&amp;"Semana "&amp;VALUE(RIGHT(F716,2)+3),T_Cruzada!$A$2:$F$1453,4,FALSE),""),"")</f>
        <v/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6"/>
  <sheetViews>
    <sheetView topLeftCell="D1" workbookViewId="0">
      <pane ySplit="1" topLeftCell="A137" activePane="bottomLeft" state="frozen"/>
      <selection pane="bottomLeft" activeCell="L149" sqref="L149"/>
    </sheetView>
  </sheetViews>
  <sheetFormatPr baseColWidth="10" defaultRowHeight="15" x14ac:dyDescent="0.25"/>
  <cols>
    <col min="2" max="2" width="28.140625" customWidth="1"/>
    <col min="3" max="3" width="41.42578125" bestFit="1" customWidth="1"/>
    <col min="4" max="4" width="14.85546875" customWidth="1"/>
    <col min="5" max="5" width="13.5703125" customWidth="1"/>
    <col min="6" max="6" width="16.85546875" bestFit="1" customWidth="1"/>
    <col min="7" max="14" width="15.7109375" customWidth="1"/>
  </cols>
  <sheetData>
    <row r="1" spans="1:14" ht="15.75" thickBot="1" x14ac:dyDescent="0.3">
      <c r="A1" s="2" t="s">
        <v>108</v>
      </c>
      <c r="B1" s="2" t="s">
        <v>109</v>
      </c>
      <c r="C1" s="2" t="s">
        <v>111</v>
      </c>
      <c r="D1" s="2" t="s">
        <v>112</v>
      </c>
      <c r="E1" s="2" t="s">
        <v>113</v>
      </c>
      <c r="F1" s="2" t="s">
        <v>124</v>
      </c>
      <c r="G1" s="8" t="s">
        <v>135</v>
      </c>
      <c r="H1" s="8" t="s">
        <v>125</v>
      </c>
      <c r="I1" s="8" t="s">
        <v>126</v>
      </c>
      <c r="J1" s="10" t="s">
        <v>133</v>
      </c>
      <c r="K1" s="10" t="s">
        <v>134</v>
      </c>
      <c r="L1" s="8" t="s">
        <v>128</v>
      </c>
      <c r="M1" s="8" t="s">
        <v>129</v>
      </c>
      <c r="N1" s="8" t="s">
        <v>136</v>
      </c>
    </row>
    <row r="2" spans="1:14" x14ac:dyDescent="0.25">
      <c r="A2">
        <v>20024</v>
      </c>
      <c r="B2" t="s">
        <v>50</v>
      </c>
      <c r="C2" t="s">
        <v>30</v>
      </c>
      <c r="D2" t="s">
        <v>114</v>
      </c>
      <c r="E2" s="1">
        <v>43913</v>
      </c>
      <c r="F2" s="7" t="str">
        <f>IF(E2&lt;&gt;"",IF(AND(E2&gt;=VLOOKUP(E2,Semanas!$A$1:$C$33,1),E2&lt;=VLOOKUP(E2,Semanas!$A$1:$C$33,2)),VLOOKUP(E2,Semanas!$A$1:$C$33,3),""),"")</f>
        <v>Semana 13</v>
      </c>
      <c r="G2" s="21">
        <f>IF(Medidas_Analisis!G2&lt;&gt;"",ROUND((Medidas_Analisis!G2/IF(Porcentaje!A2=VLOOKUP(Porcentaje!A2,Tipos_Medida!$H$2:$I$788,1),VLOOKUP(Porcentaje!A2,Tipos_Medida!$H$2:$I$788,2),0))*100,4),"")</f>
        <v>0</v>
      </c>
      <c r="H2" s="21">
        <f>IF(Medidas_Analisis!H2&lt;&gt;"",ROUND((Medidas_Analisis!H2/IF(Porcentaje!A2=VLOOKUP(Porcentaje!A2,Tipos_Medida!$H$2:$I$788,1),VLOOKUP(Porcentaje!A2,Tipos_Medida!$H$2:$I$788,2),0))*100,4),"")</f>
        <v>0</v>
      </c>
      <c r="I2" s="21">
        <f>IF(Medidas_Analisis!I2&lt;&gt;"",ROUND((Medidas_Analisis!I2/IF(Porcentaje!A2=VLOOKUP(Porcentaje!A2,Tipos_Medida!$H$2:$I$788,1),VLOOKUP(Porcentaje!A2,Tipos_Medida!$H$2:$I$788,2),0))*100,4),"")</f>
        <v>0</v>
      </c>
      <c r="J2" s="21">
        <f>IF(Medidas_Analisis!J2&lt;&gt;"",ROUND((Medidas_Analisis!J2/IF(Porcentaje!A2=VLOOKUP(Porcentaje!A2,Tipos_Medida!$H$2:$I$788,1),VLOOKUP(Porcentaje!A2,Tipos_Medida!$H$2:$I$788,2),0))*100,4),"")</f>
        <v>2.7400000000000001E-2</v>
      </c>
      <c r="K2" s="21">
        <f>IF(Medidas_Analisis!K2&lt;&gt;"",ROUND((Medidas_Analisis!K2/IF(Porcentaje!A2=VLOOKUP(Porcentaje!A2,Tipos_Medida!$H$2:$I$788,1),VLOOKUP(Porcentaje!A2,Tipos_Medida!$H$2:$I$788,2),0))*100,4),"")</f>
        <v>2.7400000000000001E-2</v>
      </c>
      <c r="L2" s="21">
        <f>IF(Medidas_Analisis!L2&lt;&gt;"",ROUND((Medidas_Analisis!L2/IF(Porcentaje!A2=VLOOKUP(Porcentaje!A2,Tipos_Medida!$H$2:$I$788,1),VLOOKUP(Porcentaje!A2,Tipos_Medida!$H$2:$I$788,2),0))*100,4),"")</f>
        <v>2.7400000000000001E-2</v>
      </c>
      <c r="M2" s="21">
        <f>IF(Medidas_Analisis!M2&lt;&gt;"",ROUND((Medidas_Analisis!M2/IF(Porcentaje!A2=VLOOKUP(Porcentaje!A2,Tipos_Medida!$H$2:$I$788,1),VLOOKUP(Porcentaje!A2,Tipos_Medida!$H$2:$I$788,2),0))*100,4),"")</f>
        <v>2.7400000000000001E-2</v>
      </c>
      <c r="N2" s="21">
        <f>IF(Medidas_Analisis!N2&lt;&gt;"",ROUND((Medidas_Analisis!N2/IF(Porcentaje!A2=VLOOKUP(Porcentaje!A2,Tipos_Medida!$H$2:$I$788,1),VLOOKUP(Porcentaje!A2,Tipos_Medida!$H$2:$I$788,2),0))*100,4),"")</f>
        <v>2.7400000000000001E-2</v>
      </c>
    </row>
    <row r="3" spans="1:14" x14ac:dyDescent="0.25">
      <c r="A3" s="19">
        <v>20024</v>
      </c>
      <c r="B3" s="19" t="s">
        <v>50</v>
      </c>
      <c r="C3" s="19" t="s">
        <v>31</v>
      </c>
      <c r="D3" s="19" t="s">
        <v>114</v>
      </c>
      <c r="E3" s="20">
        <v>43913</v>
      </c>
      <c r="F3" s="7" t="str">
        <f>IF(E3&lt;&gt;"",IF(AND(E3&gt;=VLOOKUP(E3,Semanas!$A$1:$C$33,1),E3&lt;=VLOOKUP(E3,Semanas!$A$1:$C$33,2)),VLOOKUP(E3,Semanas!$A$1:$C$33,3),""),"")</f>
        <v>Semana 13</v>
      </c>
      <c r="G3" s="21">
        <f>IF(Medidas_Analisis!G3&lt;&gt;"",ROUND((Medidas_Analisis!G3/IF(Porcentaje!A3=VLOOKUP(Porcentaje!A3,Tipos_Medida!$H$2:$I$788,1),VLOOKUP(Porcentaje!A3,Tipos_Medida!$H$2:$I$788,2),0))*100,4),"")</f>
        <v>0</v>
      </c>
      <c r="H3" s="21">
        <f>IF(Medidas_Analisis!H3&lt;&gt;"",ROUND((Medidas_Analisis!H3/IF(Porcentaje!A3=VLOOKUP(Porcentaje!A3,Tipos_Medida!$H$2:$I$788,1),VLOOKUP(Porcentaje!A3,Tipos_Medida!$H$2:$I$788,2),0))*100,4),"")</f>
        <v>0</v>
      </c>
      <c r="I3" s="21">
        <f>IF(Medidas_Analisis!I3&lt;&gt;"",ROUND((Medidas_Analisis!I3/IF(Porcentaje!A3=VLOOKUP(Porcentaje!A3,Tipos_Medida!$H$2:$I$788,1),VLOOKUP(Porcentaje!A3,Tipos_Medida!$H$2:$I$788,2),0))*100,4),"")</f>
        <v>0</v>
      </c>
      <c r="J3" s="21">
        <f>IF(Medidas_Analisis!J3&lt;&gt;"",ROUND((Medidas_Analisis!J3/IF(Porcentaje!A3=VLOOKUP(Porcentaje!A3,Tipos_Medida!$H$2:$I$788,1),VLOOKUP(Porcentaje!A3,Tipos_Medida!$H$2:$I$788,2),0))*100,4),"")</f>
        <v>2.7400000000000001E-2</v>
      </c>
      <c r="K3" s="21">
        <f>IF(Medidas_Analisis!K3&lt;&gt;"",ROUND((Medidas_Analisis!K3/IF(Porcentaje!A3=VLOOKUP(Porcentaje!A3,Tipos_Medida!$H$2:$I$788,1),VLOOKUP(Porcentaje!A3,Tipos_Medida!$H$2:$I$788,2),0))*100,4),"")</f>
        <v>2.7400000000000001E-2</v>
      </c>
      <c r="L3" s="21">
        <f>IF(Medidas_Analisis!L3&lt;&gt;"",ROUND((Medidas_Analisis!L3/IF(Porcentaje!A3=VLOOKUP(Porcentaje!A3,Tipos_Medida!$H$2:$I$788,1),VLOOKUP(Porcentaje!A3,Tipos_Medida!$H$2:$I$788,2),0))*100,4),"")</f>
        <v>2.7400000000000001E-2</v>
      </c>
      <c r="M3" s="21">
        <f>IF(Medidas_Analisis!M3&lt;&gt;"",ROUND((Medidas_Analisis!M3/IF(Porcentaje!A3=VLOOKUP(Porcentaje!A3,Tipos_Medida!$H$2:$I$788,1),VLOOKUP(Porcentaje!A3,Tipos_Medida!$H$2:$I$788,2),0))*100,4),"")</f>
        <v>2.7400000000000001E-2</v>
      </c>
      <c r="N3" s="21">
        <f>IF(Medidas_Analisis!N3&lt;&gt;"",ROUND((Medidas_Analisis!N3/IF(Porcentaje!A3=VLOOKUP(Porcentaje!A3,Tipos_Medida!$H$2:$I$788,1),VLOOKUP(Porcentaje!A3,Tipos_Medida!$H$2:$I$788,2),0))*100,4),"")</f>
        <v>2.7400000000000001E-2</v>
      </c>
    </row>
    <row r="4" spans="1:14" x14ac:dyDescent="0.25">
      <c r="A4">
        <v>20024</v>
      </c>
      <c r="B4" t="s">
        <v>50</v>
      </c>
      <c r="C4" t="s">
        <v>115</v>
      </c>
      <c r="D4" t="s">
        <v>114</v>
      </c>
      <c r="E4" s="1">
        <v>43913</v>
      </c>
      <c r="F4" s="7" t="str">
        <f>IF(E4&lt;&gt;"",IF(AND(E4&gt;=VLOOKUP(E4,Semanas!$A$1:$C$33,1),E4&lt;=VLOOKUP(E4,Semanas!$A$1:$C$33,2)),VLOOKUP(E4,Semanas!$A$1:$C$33,3),""),"")</f>
        <v>Semana 13</v>
      </c>
      <c r="G4" s="21">
        <f>IF(Medidas_Analisis!G4&lt;&gt;"",ROUND((Medidas_Analisis!G4/IF(Porcentaje!A4=VLOOKUP(Porcentaje!A4,Tipos_Medida!$H$2:$I$788,1),VLOOKUP(Porcentaje!A4,Tipos_Medida!$H$2:$I$788,2),0))*100,4),"")</f>
        <v>0</v>
      </c>
      <c r="H4" s="21">
        <f>IF(Medidas_Analisis!H4&lt;&gt;"",ROUND((Medidas_Analisis!H4/IF(Porcentaje!A4=VLOOKUP(Porcentaje!A4,Tipos_Medida!$H$2:$I$788,1),VLOOKUP(Porcentaje!A4,Tipos_Medida!$H$2:$I$788,2),0))*100,4),"")</f>
        <v>0</v>
      </c>
      <c r="I4" s="21">
        <f>IF(Medidas_Analisis!I4&lt;&gt;"",ROUND((Medidas_Analisis!I4/IF(Porcentaje!A4=VLOOKUP(Porcentaje!A4,Tipos_Medida!$H$2:$I$788,1),VLOOKUP(Porcentaje!A4,Tipos_Medida!$H$2:$I$788,2),0))*100,4),"")</f>
        <v>0</v>
      </c>
      <c r="J4" s="21">
        <f>IF(Medidas_Analisis!J4&lt;&gt;"",ROUND((Medidas_Analisis!J4/IF(Porcentaje!A4=VLOOKUP(Porcentaje!A4,Tipos_Medida!$H$2:$I$788,1),VLOOKUP(Porcentaje!A4,Tipos_Medida!$H$2:$I$788,2),0))*100,4),"")</f>
        <v>2.7400000000000001E-2</v>
      </c>
      <c r="K4" s="21">
        <f>IF(Medidas_Analisis!K4&lt;&gt;"",ROUND((Medidas_Analisis!K4/IF(Porcentaje!A4=VLOOKUP(Porcentaje!A4,Tipos_Medida!$H$2:$I$788,1),VLOOKUP(Porcentaje!A4,Tipos_Medida!$H$2:$I$788,2),0))*100,4),"")</f>
        <v>2.7400000000000001E-2</v>
      </c>
      <c r="L4" s="21">
        <f>IF(Medidas_Analisis!L4&lt;&gt;"",ROUND((Medidas_Analisis!L4/IF(Porcentaje!A4=VLOOKUP(Porcentaje!A4,Tipos_Medida!$H$2:$I$788,1),VLOOKUP(Porcentaje!A4,Tipos_Medida!$H$2:$I$788,2),0))*100,4),"")</f>
        <v>2.7400000000000001E-2</v>
      </c>
      <c r="M4" s="21">
        <f>IF(Medidas_Analisis!M4&lt;&gt;"",ROUND((Medidas_Analisis!M4/IF(Porcentaje!A4=VLOOKUP(Porcentaje!A4,Tipos_Medida!$H$2:$I$788,1),VLOOKUP(Porcentaje!A4,Tipos_Medida!$H$2:$I$788,2),0))*100,4),"")</f>
        <v>2.7400000000000001E-2</v>
      </c>
      <c r="N4" s="21">
        <f>IF(Medidas_Analisis!N4&lt;&gt;"",ROUND((Medidas_Analisis!N4/IF(Porcentaje!A4=VLOOKUP(Porcentaje!A4,Tipos_Medida!$H$2:$I$788,1),VLOOKUP(Porcentaje!A4,Tipos_Medida!$H$2:$I$788,2),0))*100,4),"")</f>
        <v>2.7400000000000001E-2</v>
      </c>
    </row>
    <row r="5" spans="1:14" x14ac:dyDescent="0.25">
      <c r="A5" s="19">
        <v>20024</v>
      </c>
      <c r="B5" s="19" t="s">
        <v>50</v>
      </c>
      <c r="C5" s="19" t="s">
        <v>33</v>
      </c>
      <c r="D5" s="19" t="s">
        <v>114</v>
      </c>
      <c r="E5" s="20">
        <v>43910</v>
      </c>
      <c r="F5" s="7" t="str">
        <f>IF(E5&lt;&gt;"",IF(AND(E5&gt;=VLOOKUP(E5,Semanas!$A$1:$C$33,1),E5&lt;=VLOOKUP(E5,Semanas!$A$1:$C$33,2)),VLOOKUP(E5,Semanas!$A$1:$C$33,3),""),"")</f>
        <v>Semana 12</v>
      </c>
      <c r="G5" s="21">
        <f>IF(Medidas_Analisis!G5&lt;&gt;"",ROUND((Medidas_Analisis!G5/IF(Porcentaje!A5=VLOOKUP(Porcentaje!A5,Tipos_Medida!$H$2:$I$788,1),VLOOKUP(Porcentaje!A5,Tipos_Medida!$H$2:$I$788,2),0))*100,4),"")</f>
        <v>0</v>
      </c>
      <c r="H5" s="21">
        <f>IF(Medidas_Analisis!H5&lt;&gt;"",ROUND((Medidas_Analisis!H5/IF(Porcentaje!A5=VLOOKUP(Porcentaje!A5,Tipos_Medida!$H$2:$I$788,1),VLOOKUP(Porcentaje!A5,Tipos_Medida!$H$2:$I$788,2),0))*100,4),"")</f>
        <v>0</v>
      </c>
      <c r="I5" s="21">
        <f>IF(Medidas_Analisis!I5&lt;&gt;"",ROUND((Medidas_Analisis!I5/IF(Porcentaje!A5=VLOOKUP(Porcentaje!A5,Tipos_Medida!$H$2:$I$788,1),VLOOKUP(Porcentaje!A5,Tipos_Medida!$H$2:$I$788,2),0))*100,4),"")</f>
        <v>0</v>
      </c>
      <c r="J5" s="21">
        <f>IF(Medidas_Analisis!J5&lt;&gt;"",ROUND((Medidas_Analisis!J5/IF(Porcentaje!A5=VLOOKUP(Porcentaje!A5,Tipos_Medida!$H$2:$I$788,1),VLOOKUP(Porcentaje!A5,Tipos_Medida!$H$2:$I$788,2),0))*100,4),"")</f>
        <v>0</v>
      </c>
      <c r="K5" s="21">
        <f>IF(Medidas_Analisis!K5&lt;&gt;"",ROUND((Medidas_Analisis!K5/IF(Porcentaje!A5=VLOOKUP(Porcentaje!A5,Tipos_Medida!$H$2:$I$788,1),VLOOKUP(Porcentaje!A5,Tipos_Medida!$H$2:$I$788,2),0))*100,4),"")</f>
        <v>0</v>
      </c>
      <c r="L5" s="21">
        <f>IF(Medidas_Analisis!L5&lt;&gt;"",ROUND((Medidas_Analisis!L5/IF(Porcentaje!A5=VLOOKUP(Porcentaje!A5,Tipos_Medida!$H$2:$I$788,1),VLOOKUP(Porcentaje!A5,Tipos_Medida!$H$2:$I$788,2),0))*100,4),"")</f>
        <v>2.7400000000000001E-2</v>
      </c>
      <c r="M5" s="21">
        <f>IF(Medidas_Analisis!M5&lt;&gt;"",ROUND((Medidas_Analisis!M5/IF(Porcentaje!A5=VLOOKUP(Porcentaje!A5,Tipos_Medida!$H$2:$I$788,1),VLOOKUP(Porcentaje!A5,Tipos_Medida!$H$2:$I$788,2),0))*100,4),"")</f>
        <v>2.7400000000000001E-2</v>
      </c>
      <c r="N5" s="21">
        <f>IF(Medidas_Analisis!N5&lt;&gt;"",ROUND((Medidas_Analisis!N5/IF(Porcentaje!A5=VLOOKUP(Porcentaje!A5,Tipos_Medida!$H$2:$I$788,1),VLOOKUP(Porcentaje!A5,Tipos_Medida!$H$2:$I$788,2),0))*100,4),"")</f>
        <v>2.7400000000000001E-2</v>
      </c>
    </row>
    <row r="6" spans="1:14" x14ac:dyDescent="0.25">
      <c r="A6">
        <v>20024</v>
      </c>
      <c r="B6" t="s">
        <v>50</v>
      </c>
      <c r="C6" t="s">
        <v>34</v>
      </c>
      <c r="D6" t="s">
        <v>114</v>
      </c>
      <c r="E6" s="1">
        <v>43914</v>
      </c>
      <c r="F6" s="7" t="str">
        <f>IF(E6&lt;&gt;"",IF(AND(E6&gt;=VLOOKUP(E6,Semanas!$A$1:$C$33,1),E6&lt;=VLOOKUP(E6,Semanas!$A$1:$C$33,2)),VLOOKUP(E6,Semanas!$A$1:$C$33,3),""),"")</f>
        <v>Semana 13</v>
      </c>
      <c r="G6" s="21">
        <f>IF(Medidas_Analisis!G6&lt;&gt;"",ROUND((Medidas_Analisis!G6/IF(Porcentaje!A6=VLOOKUP(Porcentaje!A6,Tipos_Medida!$H$2:$I$788,1),VLOOKUP(Porcentaje!A6,Tipos_Medida!$H$2:$I$788,2),0))*100,4),"")</f>
        <v>0</v>
      </c>
      <c r="H6" s="21">
        <f>IF(Medidas_Analisis!H6&lt;&gt;"",ROUND((Medidas_Analisis!H6/IF(Porcentaje!A6=VLOOKUP(Porcentaje!A6,Tipos_Medida!$H$2:$I$788,1),VLOOKUP(Porcentaje!A6,Tipos_Medida!$H$2:$I$788,2),0))*100,4),"")</f>
        <v>0</v>
      </c>
      <c r="I6" s="21">
        <f>IF(Medidas_Analisis!I6&lt;&gt;"",ROUND((Medidas_Analisis!I6/IF(Porcentaje!A6=VLOOKUP(Porcentaje!A6,Tipos_Medida!$H$2:$I$788,1),VLOOKUP(Porcentaje!A6,Tipos_Medida!$H$2:$I$788,2),0))*100,4),"")</f>
        <v>0</v>
      </c>
      <c r="J6" s="21">
        <f>IF(Medidas_Analisis!J6&lt;&gt;"",ROUND((Medidas_Analisis!J6/IF(Porcentaje!A6=VLOOKUP(Porcentaje!A6,Tipos_Medida!$H$2:$I$788,1),VLOOKUP(Porcentaje!A6,Tipos_Medida!$H$2:$I$788,2),0))*100,4),"")</f>
        <v>2.7400000000000001E-2</v>
      </c>
      <c r="K6" s="21">
        <f>IF(Medidas_Analisis!K6&lt;&gt;"",ROUND((Medidas_Analisis!K6/IF(Porcentaje!A6=VLOOKUP(Porcentaje!A6,Tipos_Medida!$H$2:$I$788,1),VLOOKUP(Porcentaje!A6,Tipos_Medida!$H$2:$I$788,2),0))*100,4),"")</f>
        <v>2.7400000000000001E-2</v>
      </c>
      <c r="L6" s="21">
        <f>IF(Medidas_Analisis!L6&lt;&gt;"",ROUND((Medidas_Analisis!L6/IF(Porcentaje!A6=VLOOKUP(Porcentaje!A6,Tipos_Medida!$H$2:$I$788,1),VLOOKUP(Porcentaje!A6,Tipos_Medida!$H$2:$I$788,2),0))*100,4),"")</f>
        <v>2.7400000000000001E-2</v>
      </c>
      <c r="M6" s="21">
        <f>IF(Medidas_Analisis!M6&lt;&gt;"",ROUND((Medidas_Analisis!M6/IF(Porcentaje!A6=VLOOKUP(Porcentaje!A6,Tipos_Medida!$H$2:$I$788,1),VLOOKUP(Porcentaje!A6,Tipos_Medida!$H$2:$I$788,2),0))*100,4),"")</f>
        <v>2.7400000000000001E-2</v>
      </c>
      <c r="N6" s="21">
        <f>IF(Medidas_Analisis!N6&lt;&gt;"",ROUND((Medidas_Analisis!N6/IF(Porcentaje!A6=VLOOKUP(Porcentaje!A6,Tipos_Medida!$H$2:$I$788,1),VLOOKUP(Porcentaje!A6,Tipos_Medida!$H$2:$I$788,2),0))*100,4),"")</f>
        <v>2.7400000000000001E-2</v>
      </c>
    </row>
    <row r="7" spans="1:14" x14ac:dyDescent="0.25">
      <c r="A7" s="19">
        <v>20024</v>
      </c>
      <c r="B7" s="19" t="s">
        <v>50</v>
      </c>
      <c r="C7" s="19" t="s">
        <v>118</v>
      </c>
      <c r="D7" s="19" t="s">
        <v>114</v>
      </c>
      <c r="E7" s="20">
        <v>43927</v>
      </c>
      <c r="F7" s="7" t="str">
        <f>IF(E7&lt;&gt;"",IF(AND(E7&gt;=VLOOKUP(E7,Semanas!$A$1:$C$33,1),E7&lt;=VLOOKUP(E7,Semanas!$A$1:$C$33,2)),VLOOKUP(E7,Semanas!$A$1:$C$33,3),""),"")</f>
        <v>Semana 15</v>
      </c>
      <c r="G7" s="21">
        <f>IF(Medidas_Analisis!G7&lt;&gt;"",ROUND((Medidas_Analisis!G7/IF(Porcentaje!A7=VLOOKUP(Porcentaje!A7,Tipos_Medida!$H$2:$I$788,1),VLOOKUP(Porcentaje!A7,Tipos_Medida!$H$2:$I$788,2),0))*100,4),"")</f>
        <v>0</v>
      </c>
      <c r="H7" s="21">
        <f>IF(Medidas_Analisis!H7&lt;&gt;"",ROUND((Medidas_Analisis!H7/IF(Porcentaje!A7=VLOOKUP(Porcentaje!A7,Tipos_Medida!$H$2:$I$788,1),VLOOKUP(Porcentaje!A7,Tipos_Medida!$H$2:$I$788,2),0))*100,4),"")</f>
        <v>2.7400000000000001E-2</v>
      </c>
      <c r="I7" s="21">
        <f>IF(Medidas_Analisis!I7&lt;&gt;"",ROUND((Medidas_Analisis!I7/IF(Porcentaje!A7=VLOOKUP(Porcentaje!A7,Tipos_Medida!$H$2:$I$788,1),VLOOKUP(Porcentaje!A7,Tipos_Medida!$H$2:$I$788,2),0))*100,4),"")</f>
        <v>2.7400000000000001E-2</v>
      </c>
      <c r="J7" s="21">
        <f>IF(Medidas_Analisis!J7&lt;&gt;"",ROUND((Medidas_Analisis!J7/IF(Porcentaje!A7=VLOOKUP(Porcentaje!A7,Tipos_Medida!$H$2:$I$788,1),VLOOKUP(Porcentaje!A7,Tipos_Medida!$H$2:$I$788,2),0))*100,4),"")</f>
        <v>2.7400000000000001E-2</v>
      </c>
      <c r="K7" s="21">
        <f>IF(Medidas_Analisis!K7&lt;&gt;"",ROUND((Medidas_Analisis!K7/IF(Porcentaje!A7=VLOOKUP(Porcentaje!A7,Tipos_Medida!$H$2:$I$788,1),VLOOKUP(Porcentaje!A7,Tipos_Medida!$H$2:$I$788,2),0))*100,4),"")</f>
        <v>0</v>
      </c>
      <c r="L7" s="21">
        <f>IF(Medidas_Analisis!L7&lt;&gt;"",ROUND((Medidas_Analisis!L7/IF(Porcentaje!A7=VLOOKUP(Porcentaje!A7,Tipos_Medida!$H$2:$I$788,1),VLOOKUP(Porcentaje!A7,Tipos_Medida!$H$2:$I$788,2),0))*100,4),"")</f>
        <v>2.7400000000000001E-2</v>
      </c>
      <c r="M7" s="21">
        <f>IF(Medidas_Analisis!M7&lt;&gt;"",ROUND((Medidas_Analisis!M7/IF(Porcentaje!A7=VLOOKUP(Porcentaje!A7,Tipos_Medida!$H$2:$I$788,1),VLOOKUP(Porcentaje!A7,Tipos_Medida!$H$2:$I$788,2),0))*100,4),"")</f>
        <v>2.7400000000000001E-2</v>
      </c>
      <c r="N7" s="21">
        <f>IF(Medidas_Analisis!N7&lt;&gt;"",ROUND((Medidas_Analisis!N7/IF(Porcentaje!A7=VLOOKUP(Porcentaje!A7,Tipos_Medida!$H$2:$I$788,1),VLOOKUP(Porcentaje!A7,Tipos_Medida!$H$2:$I$788,2),0))*100,4),"")</f>
        <v>2.7400000000000001E-2</v>
      </c>
    </row>
    <row r="8" spans="1:14" x14ac:dyDescent="0.25">
      <c r="A8">
        <v>20024</v>
      </c>
      <c r="B8" t="s">
        <v>50</v>
      </c>
      <c r="C8" t="s">
        <v>119</v>
      </c>
      <c r="D8" t="s">
        <v>114</v>
      </c>
      <c r="E8" s="1">
        <v>43995</v>
      </c>
      <c r="F8" s="7" t="str">
        <f>IF(E8&lt;&gt;"",IF(AND(E8&gt;=VLOOKUP(E8,Semanas!$A$1:$C$33,1),E8&lt;=VLOOKUP(E8,Semanas!$A$1:$C$33,2)),VLOOKUP(E8,Semanas!$A$1:$C$33,3),""),"")</f>
        <v>Semana 24</v>
      </c>
      <c r="G8" s="21">
        <f>IF(Medidas_Analisis!G8&lt;&gt;"",ROUND((Medidas_Analisis!G8/IF(Porcentaje!A8=VLOOKUP(Porcentaje!A8,Tipos_Medida!$H$2:$I$788,1),VLOOKUP(Porcentaje!A8,Tipos_Medida!$H$2:$I$788,2),0))*100,4),"")</f>
        <v>2.7400000000000001E-2</v>
      </c>
      <c r="H8" s="21">
        <f>IF(Medidas_Analisis!H8&lt;&gt;"",ROUND((Medidas_Analisis!H8/IF(Porcentaje!A8=VLOOKUP(Porcentaje!A8,Tipos_Medida!$H$2:$I$788,1),VLOOKUP(Porcentaje!A8,Tipos_Medida!$H$2:$I$788,2),0))*100,4),"")</f>
        <v>2.7400000000000001E-2</v>
      </c>
      <c r="I8" s="21">
        <f>IF(Medidas_Analisis!I8&lt;&gt;"",ROUND((Medidas_Analisis!I8/IF(Porcentaje!A8=VLOOKUP(Porcentaje!A8,Tipos_Medida!$H$2:$I$788,1),VLOOKUP(Porcentaje!A8,Tipos_Medida!$H$2:$I$788,2),0))*100,4),"")</f>
        <v>2.7400000000000001E-2</v>
      </c>
      <c r="J8" s="21">
        <f>IF(Medidas_Analisis!J8&lt;&gt;"",ROUND((Medidas_Analisis!J8/IF(Porcentaje!A8=VLOOKUP(Porcentaje!A8,Tipos_Medida!$H$2:$I$788,1),VLOOKUP(Porcentaje!A8,Tipos_Medida!$H$2:$I$788,2),0))*100,4),"")</f>
        <v>2.7400000000000001E-2</v>
      </c>
      <c r="K8" s="21">
        <f>IF(Medidas_Analisis!K8&lt;&gt;"",ROUND((Medidas_Analisis!K8/IF(Porcentaje!A8=VLOOKUP(Porcentaje!A8,Tipos_Medida!$H$2:$I$788,1),VLOOKUP(Porcentaje!A8,Tipos_Medida!$H$2:$I$788,2),0))*100,4),"")</f>
        <v>0</v>
      </c>
      <c r="L8" s="21">
        <f>IF(Medidas_Analisis!L8&lt;&gt;"",ROUND((Medidas_Analisis!L8/IF(Porcentaje!A8=VLOOKUP(Porcentaje!A8,Tipos_Medida!$H$2:$I$788,1),VLOOKUP(Porcentaje!A8,Tipos_Medida!$H$2:$I$788,2),0))*100,4),"")</f>
        <v>2.7400000000000001E-2</v>
      </c>
      <c r="M8" s="21">
        <f>IF(Medidas_Analisis!M8&lt;&gt;"",ROUND((Medidas_Analisis!M8/IF(Porcentaje!A8=VLOOKUP(Porcentaje!A8,Tipos_Medida!$H$2:$I$788,1),VLOOKUP(Porcentaje!A8,Tipos_Medida!$H$2:$I$788,2),0))*100,4),"")</f>
        <v>2.7400000000000001E-2</v>
      </c>
      <c r="N8" s="21">
        <f>IF(Medidas_Analisis!N8&lt;&gt;"",ROUND((Medidas_Analisis!N8/IF(Porcentaje!A8=VLOOKUP(Porcentaje!A8,Tipos_Medida!$H$2:$I$788,1),VLOOKUP(Porcentaje!A8,Tipos_Medida!$H$2:$I$788,2),0))*100,4),"")</f>
        <v>2.7400000000000001E-2</v>
      </c>
    </row>
    <row r="9" spans="1:14" x14ac:dyDescent="0.25">
      <c r="A9" s="19">
        <v>20024</v>
      </c>
      <c r="B9" s="19" t="s">
        <v>50</v>
      </c>
      <c r="C9" s="19" t="s">
        <v>120</v>
      </c>
      <c r="D9" s="19" t="s">
        <v>114</v>
      </c>
      <c r="E9" s="20">
        <v>43945</v>
      </c>
      <c r="F9" s="7" t="str">
        <f>IF(E9&lt;&gt;"",IF(AND(E9&gt;=VLOOKUP(E9,Semanas!$A$1:$C$33,1),E9&lt;=VLOOKUP(E9,Semanas!$A$1:$C$33,2)),VLOOKUP(E9,Semanas!$A$1:$C$33,3),""),"")</f>
        <v>Semana 17</v>
      </c>
      <c r="G9" s="21">
        <f>IF(Medidas_Analisis!G9&lt;&gt;"",ROUND((Medidas_Analisis!G9/IF(Porcentaje!A9=VLOOKUP(Porcentaje!A9,Tipos_Medida!$H$2:$I$788,1),VLOOKUP(Porcentaje!A9,Tipos_Medida!$H$2:$I$788,2),0))*100,4),"")</f>
        <v>2.7400000000000001E-2</v>
      </c>
      <c r="H9" s="21">
        <f>IF(Medidas_Analisis!H9&lt;&gt;"",ROUND((Medidas_Analisis!H9/IF(Porcentaje!A9=VLOOKUP(Porcentaje!A9,Tipos_Medida!$H$2:$I$788,1),VLOOKUP(Porcentaje!A9,Tipos_Medida!$H$2:$I$788,2),0))*100,4),"")</f>
        <v>2.7400000000000001E-2</v>
      </c>
      <c r="I9" s="21">
        <f>IF(Medidas_Analisis!I9&lt;&gt;"",ROUND((Medidas_Analisis!I9/IF(Porcentaje!A9=VLOOKUP(Porcentaje!A9,Tipos_Medida!$H$2:$I$788,1),VLOOKUP(Porcentaje!A9,Tipos_Medida!$H$2:$I$788,2),0))*100,4),"")</f>
        <v>2.7400000000000001E-2</v>
      </c>
      <c r="J9" s="21">
        <f>IF(Medidas_Analisis!J9&lt;&gt;"",ROUND((Medidas_Analisis!J9/IF(Porcentaje!A9=VLOOKUP(Porcentaje!A9,Tipos_Medida!$H$2:$I$788,1),VLOOKUP(Porcentaje!A9,Tipos_Medida!$H$2:$I$788,2),0))*100,4),"")</f>
        <v>2.7400000000000001E-2</v>
      </c>
      <c r="K9" s="21">
        <f>IF(Medidas_Analisis!K9&lt;&gt;"",ROUND((Medidas_Analisis!K9/IF(Porcentaje!A9=VLOOKUP(Porcentaje!A9,Tipos_Medida!$H$2:$I$788,1),VLOOKUP(Porcentaje!A9,Tipos_Medida!$H$2:$I$788,2),0))*100,4),"")</f>
        <v>0</v>
      </c>
      <c r="L9" s="21">
        <f>IF(Medidas_Analisis!L9&lt;&gt;"",ROUND((Medidas_Analisis!L9/IF(Porcentaje!A9=VLOOKUP(Porcentaje!A9,Tipos_Medida!$H$2:$I$788,1),VLOOKUP(Porcentaje!A9,Tipos_Medida!$H$2:$I$788,2),0))*100,4),"")</f>
        <v>2.7400000000000001E-2</v>
      </c>
      <c r="M9" s="21">
        <f>IF(Medidas_Analisis!M9&lt;&gt;"",ROUND((Medidas_Analisis!M9/IF(Porcentaje!A9=VLOOKUP(Porcentaje!A9,Tipos_Medida!$H$2:$I$788,1),VLOOKUP(Porcentaje!A9,Tipos_Medida!$H$2:$I$788,2),0))*100,4),"")</f>
        <v>2.7400000000000001E-2</v>
      </c>
      <c r="N9" s="21">
        <f>IF(Medidas_Analisis!N9&lt;&gt;"",ROUND((Medidas_Analisis!N9/IF(Porcentaje!A9=VLOOKUP(Porcentaje!A9,Tipos_Medida!$H$2:$I$788,1),VLOOKUP(Porcentaje!A9,Tipos_Medida!$H$2:$I$788,2),0))*100,4),"")</f>
        <v>2.7400000000000001E-2</v>
      </c>
    </row>
    <row r="10" spans="1:14" x14ac:dyDescent="0.25">
      <c r="A10">
        <v>20024</v>
      </c>
      <c r="B10" t="s">
        <v>50</v>
      </c>
      <c r="C10" t="s">
        <v>191</v>
      </c>
      <c r="D10" t="s">
        <v>114</v>
      </c>
      <c r="E10" s="1">
        <v>43945</v>
      </c>
      <c r="F10" s="7" t="str">
        <f>IF(E10&lt;&gt;"",IF(AND(E10&gt;=VLOOKUP(E10,Semanas!$A$1:$C$33,1),E10&lt;=VLOOKUP(E10,Semanas!$A$1:$C$33,2)),VLOOKUP(E10,Semanas!$A$1:$C$33,3),""),"")</f>
        <v>Semana 17</v>
      </c>
      <c r="G10" s="21">
        <f>IF(Medidas_Analisis!G10&lt;&gt;"",ROUND((Medidas_Analisis!G10/IF(Porcentaje!A10=VLOOKUP(Porcentaje!A10,Tipos_Medida!$H$2:$I$788,1),VLOOKUP(Porcentaje!A10,Tipos_Medida!$H$2:$I$788,2),0))*100,4),"")</f>
        <v>2.7400000000000001E-2</v>
      </c>
      <c r="H10" s="21">
        <f>IF(Medidas_Analisis!H10&lt;&gt;"",ROUND((Medidas_Analisis!H10/IF(Porcentaje!A10=VLOOKUP(Porcentaje!A10,Tipos_Medida!$H$2:$I$788,1),VLOOKUP(Porcentaje!A10,Tipos_Medida!$H$2:$I$788,2),0))*100,4),"")</f>
        <v>2.7400000000000001E-2</v>
      </c>
      <c r="I10" s="21">
        <f>IF(Medidas_Analisis!I10&lt;&gt;"",ROUND((Medidas_Analisis!I10/IF(Porcentaje!A10=VLOOKUP(Porcentaje!A10,Tipos_Medida!$H$2:$I$788,1),VLOOKUP(Porcentaje!A10,Tipos_Medida!$H$2:$I$788,2),0))*100,4),"")</f>
        <v>2.7400000000000001E-2</v>
      </c>
      <c r="J10" s="21">
        <f>IF(Medidas_Analisis!J10&lt;&gt;"",ROUND((Medidas_Analisis!J10/IF(Porcentaje!A10=VLOOKUP(Porcentaje!A10,Tipos_Medida!$H$2:$I$788,1),VLOOKUP(Porcentaje!A10,Tipos_Medida!$H$2:$I$788,2),0))*100,4),"")</f>
        <v>2.7400000000000001E-2</v>
      </c>
      <c r="K10" s="21">
        <f>IF(Medidas_Analisis!K10&lt;&gt;"",ROUND((Medidas_Analisis!K10/IF(Porcentaje!A10=VLOOKUP(Porcentaje!A10,Tipos_Medida!$H$2:$I$788,1),VLOOKUP(Porcentaje!A10,Tipos_Medida!$H$2:$I$788,2),0))*100,4),"")</f>
        <v>0</v>
      </c>
      <c r="L10" s="21">
        <f>IF(Medidas_Analisis!L10&lt;&gt;"",ROUND((Medidas_Analisis!L10/IF(Porcentaje!A10=VLOOKUP(Porcentaje!A10,Tipos_Medida!$H$2:$I$788,1),VLOOKUP(Porcentaje!A10,Tipos_Medida!$H$2:$I$788,2),0))*100,4),"")</f>
        <v>2.7400000000000001E-2</v>
      </c>
      <c r="M10" s="21">
        <f>IF(Medidas_Analisis!M10&lt;&gt;"",ROUND((Medidas_Analisis!M10/IF(Porcentaje!A10=VLOOKUP(Porcentaje!A10,Tipos_Medida!$H$2:$I$788,1),VLOOKUP(Porcentaje!A10,Tipos_Medida!$H$2:$I$788,2),0))*100,4),"")</f>
        <v>2.7400000000000001E-2</v>
      </c>
      <c r="N10" s="21">
        <f>IF(Medidas_Analisis!N10&lt;&gt;"",ROUND((Medidas_Analisis!N10/IF(Porcentaje!A10=VLOOKUP(Porcentaje!A10,Tipos_Medida!$H$2:$I$788,1),VLOOKUP(Porcentaje!A10,Tipos_Medida!$H$2:$I$788,2),0))*100,4),"")</f>
        <v>2.7400000000000001E-2</v>
      </c>
    </row>
    <row r="11" spans="1:14" x14ac:dyDescent="0.25">
      <c r="A11" s="19">
        <v>20024</v>
      </c>
      <c r="B11" s="19" t="s">
        <v>50</v>
      </c>
      <c r="C11" s="19" t="s">
        <v>122</v>
      </c>
      <c r="D11" s="19" t="s">
        <v>116</v>
      </c>
      <c r="E11" s="20"/>
      <c r="F11" s="7" t="str">
        <f>IF(E11&lt;&gt;"",IF(AND(E11&gt;=VLOOKUP(E11,Semanas!$A$1:$C$33,1),E11&lt;=VLOOKUP(E11,Semanas!$A$1:$C$33,2)),VLOOKUP(E11,Semanas!$A$1:$C$33,3),""),"")</f>
        <v/>
      </c>
      <c r="G11" s="21" t="str">
        <f>IF(Medidas_Analisis!G11&lt;&gt;"",ROUND((Medidas_Analisis!G11/IF(Porcentaje!A11=VLOOKUP(Porcentaje!A11,Tipos_Medida!$H$2:$I$788,1),VLOOKUP(Porcentaje!A11,Tipos_Medida!$H$2:$I$788,2),0))*100,4),"")</f>
        <v/>
      </c>
      <c r="H11" s="21" t="str">
        <f>IF(Medidas_Analisis!H11&lt;&gt;"",ROUND((Medidas_Analisis!H11/IF(Porcentaje!A11=VLOOKUP(Porcentaje!A11,Tipos_Medida!$H$2:$I$788,1),VLOOKUP(Porcentaje!A11,Tipos_Medida!$H$2:$I$788,2),0))*100,4),"")</f>
        <v/>
      </c>
      <c r="I11" s="21" t="str">
        <f>IF(Medidas_Analisis!I11&lt;&gt;"",ROUND((Medidas_Analisis!I11/IF(Porcentaje!A11=VLOOKUP(Porcentaje!A11,Tipos_Medida!$H$2:$I$788,1),VLOOKUP(Porcentaje!A11,Tipos_Medida!$H$2:$I$788,2),0))*100,4),"")</f>
        <v/>
      </c>
      <c r="J11" s="21" t="str">
        <f>IF(Medidas_Analisis!J11&lt;&gt;"",ROUND((Medidas_Analisis!J11/IF(Porcentaje!A11=VLOOKUP(Porcentaje!A11,Tipos_Medida!$H$2:$I$788,1),VLOOKUP(Porcentaje!A11,Tipos_Medida!$H$2:$I$788,2),0))*100,4),"")</f>
        <v/>
      </c>
      <c r="K11" s="21" t="str">
        <f>IF(Medidas_Analisis!K11&lt;&gt;"",ROUND((Medidas_Analisis!K11/IF(Porcentaje!A11=VLOOKUP(Porcentaje!A11,Tipos_Medida!$H$2:$I$788,1),VLOOKUP(Porcentaje!A11,Tipos_Medida!$H$2:$I$788,2),0))*100,4),"")</f>
        <v/>
      </c>
      <c r="L11" s="21" t="str">
        <f>IF(Medidas_Analisis!L11&lt;&gt;"",ROUND((Medidas_Analisis!L11/IF(Porcentaje!A11=VLOOKUP(Porcentaje!A11,Tipos_Medida!$H$2:$I$788,1),VLOOKUP(Porcentaje!A11,Tipos_Medida!$H$2:$I$788,2),0))*100,4),"")</f>
        <v/>
      </c>
      <c r="M11" s="21" t="str">
        <f>IF(Medidas_Analisis!M11&lt;&gt;"",ROUND((Medidas_Analisis!M11/IF(Porcentaje!A11=VLOOKUP(Porcentaje!A11,Tipos_Medida!$H$2:$I$788,1),VLOOKUP(Porcentaje!A11,Tipos_Medida!$H$2:$I$788,2),0))*100,4),"")</f>
        <v/>
      </c>
      <c r="N11" s="21" t="str">
        <f>IF(Medidas_Analisis!N11&lt;&gt;"",ROUND((Medidas_Analisis!N11/IF(Porcentaje!A11=VLOOKUP(Porcentaje!A11,Tipos_Medida!$H$2:$I$788,1),VLOOKUP(Porcentaje!A11,Tipos_Medida!$H$2:$I$788,2),0))*100,4),"")</f>
        <v/>
      </c>
    </row>
    <row r="12" spans="1:14" x14ac:dyDescent="0.25">
      <c r="A12">
        <v>20024</v>
      </c>
      <c r="B12" t="s">
        <v>50</v>
      </c>
      <c r="C12" t="s">
        <v>123</v>
      </c>
      <c r="D12" t="s">
        <v>116</v>
      </c>
      <c r="E12" s="1"/>
      <c r="F12" s="7" t="str">
        <f>IF(E12&lt;&gt;"",IF(AND(E12&gt;=VLOOKUP(E12,Semanas!$A$1:$C$33,1),E12&lt;=VLOOKUP(E12,Semanas!$A$1:$C$33,2)),VLOOKUP(E12,Semanas!$A$1:$C$33,3),""),"")</f>
        <v/>
      </c>
      <c r="G12" s="21" t="str">
        <f>IF(Medidas_Analisis!G12&lt;&gt;"",ROUND((Medidas_Analisis!G12/IF(Porcentaje!A12=VLOOKUP(Porcentaje!A12,Tipos_Medida!$H$2:$I$788,1),VLOOKUP(Porcentaje!A12,Tipos_Medida!$H$2:$I$788,2),0))*100,4),"")</f>
        <v/>
      </c>
      <c r="H12" s="21" t="str">
        <f>IF(Medidas_Analisis!H12&lt;&gt;"",ROUND((Medidas_Analisis!H12/IF(Porcentaje!A12=VLOOKUP(Porcentaje!A12,Tipos_Medida!$H$2:$I$788,1),VLOOKUP(Porcentaje!A12,Tipos_Medida!$H$2:$I$788,2),0))*100,4),"")</f>
        <v/>
      </c>
      <c r="I12" s="21" t="str">
        <f>IF(Medidas_Analisis!I12&lt;&gt;"",ROUND((Medidas_Analisis!I12/IF(Porcentaje!A12=VLOOKUP(Porcentaje!A12,Tipos_Medida!$H$2:$I$788,1),VLOOKUP(Porcentaje!A12,Tipos_Medida!$H$2:$I$788,2),0))*100,4),"")</f>
        <v/>
      </c>
      <c r="J12" s="21" t="str">
        <f>IF(Medidas_Analisis!J12&lt;&gt;"",ROUND((Medidas_Analisis!J12/IF(Porcentaje!A12=VLOOKUP(Porcentaje!A12,Tipos_Medida!$H$2:$I$788,1),VLOOKUP(Porcentaje!A12,Tipos_Medida!$H$2:$I$788,2),0))*100,4),"")</f>
        <v/>
      </c>
      <c r="K12" s="21" t="str">
        <f>IF(Medidas_Analisis!K12&lt;&gt;"",ROUND((Medidas_Analisis!K12/IF(Porcentaje!A12=VLOOKUP(Porcentaje!A12,Tipos_Medida!$H$2:$I$788,1),VLOOKUP(Porcentaje!A12,Tipos_Medida!$H$2:$I$788,2),0))*100,4),"")</f>
        <v/>
      </c>
      <c r="L12" s="21" t="str">
        <f>IF(Medidas_Analisis!L12&lt;&gt;"",ROUND((Medidas_Analisis!L12/IF(Porcentaje!A12=VLOOKUP(Porcentaje!A12,Tipos_Medida!$H$2:$I$788,1),VLOOKUP(Porcentaje!A12,Tipos_Medida!$H$2:$I$788,2),0))*100,4),"")</f>
        <v/>
      </c>
      <c r="M12" s="21" t="str">
        <f>IF(Medidas_Analisis!M12&lt;&gt;"",ROUND((Medidas_Analisis!M12/IF(Porcentaje!A12=VLOOKUP(Porcentaje!A12,Tipos_Medida!$H$2:$I$788,1),VLOOKUP(Porcentaje!A12,Tipos_Medida!$H$2:$I$788,2),0))*100,4),"")</f>
        <v/>
      </c>
      <c r="N12" s="21" t="str">
        <f>IF(Medidas_Analisis!N12&lt;&gt;"",ROUND((Medidas_Analisis!N12/IF(Porcentaje!A12=VLOOKUP(Porcentaje!A12,Tipos_Medida!$H$2:$I$788,1),VLOOKUP(Porcentaje!A12,Tipos_Medida!$H$2:$I$788,2),0))*100,4),"")</f>
        <v/>
      </c>
    </row>
    <row r="13" spans="1:14" x14ac:dyDescent="0.25">
      <c r="A13">
        <v>20027</v>
      </c>
      <c r="B13" t="s">
        <v>46</v>
      </c>
      <c r="C13" t="s">
        <v>30</v>
      </c>
      <c r="D13" t="s">
        <v>114</v>
      </c>
      <c r="E13" s="1">
        <v>43913</v>
      </c>
      <c r="F13" s="7" t="str">
        <f>IF(E13&lt;&gt;"",IF(AND(E13&gt;=VLOOKUP(E13,Semanas!$A$1:$C$33,1),E13&lt;=VLOOKUP(E13,Semanas!$A$1:$C$33,2)),VLOOKUP(E13,Semanas!$A$1:$C$33,3),""),"")</f>
        <v>Semana 13</v>
      </c>
      <c r="G13" s="21">
        <f>IF(Medidas_Analisis!G13&lt;&gt;"",ROUND((Medidas_Analisis!G13/IF(Porcentaje!A13=VLOOKUP(Porcentaje!A13,Tipos_Medida!$H$2:$I$788,1),VLOOKUP(Porcentaje!A13,Tipos_Medida!$H$2:$I$788,2),0))*100,4),"")</f>
        <v>0</v>
      </c>
      <c r="H13" s="21">
        <f>IF(Medidas_Analisis!H13&lt;&gt;"",ROUND((Medidas_Analisis!H13/IF(Porcentaje!A13=VLOOKUP(Porcentaje!A13,Tipos_Medida!$H$2:$I$788,1),VLOOKUP(Porcentaje!A13,Tipos_Medida!$H$2:$I$788,2),0))*100,4),"")</f>
        <v>0</v>
      </c>
      <c r="I13" s="21">
        <f>IF(Medidas_Analisis!I13&lt;&gt;"",ROUND((Medidas_Analisis!I13/IF(Porcentaje!A13=VLOOKUP(Porcentaje!A13,Tipos_Medida!$H$2:$I$788,1),VLOOKUP(Porcentaje!A13,Tipos_Medida!$H$2:$I$788,2),0))*100,4),"")</f>
        <v>0</v>
      </c>
      <c r="J13" s="21">
        <f>IF(Medidas_Analisis!J13&lt;&gt;"",ROUND((Medidas_Analisis!J13/IF(Porcentaje!A13=VLOOKUP(Porcentaje!A13,Tipos_Medida!$H$2:$I$788,1),VLOOKUP(Porcentaje!A13,Tipos_Medida!$H$2:$I$788,2),0))*100,4),"")</f>
        <v>0</v>
      </c>
      <c r="K13" s="21">
        <f>IF(Medidas_Analisis!K13&lt;&gt;"",ROUND((Medidas_Analisis!K13/IF(Porcentaje!A13=VLOOKUP(Porcentaje!A13,Tipos_Medida!$H$2:$I$788,1),VLOOKUP(Porcentaje!A13,Tipos_Medida!$H$2:$I$788,2),0))*100,4),"")</f>
        <v>0</v>
      </c>
      <c r="L13" s="21">
        <f>IF(Medidas_Analisis!L13&lt;&gt;"",ROUND((Medidas_Analisis!L13/IF(Porcentaje!A13=VLOOKUP(Porcentaje!A13,Tipos_Medida!$H$2:$I$788,1),VLOOKUP(Porcentaje!A13,Tipos_Medida!$H$2:$I$788,2),0))*100,4),"")</f>
        <v>0</v>
      </c>
      <c r="M13" s="21">
        <f>IF(Medidas_Analisis!M13&lt;&gt;"",ROUND((Medidas_Analisis!M13/IF(Porcentaje!A13=VLOOKUP(Porcentaje!A13,Tipos_Medida!$H$2:$I$788,1),VLOOKUP(Porcentaje!A13,Tipos_Medida!$H$2:$I$788,2),0))*100,4),"")</f>
        <v>0</v>
      </c>
      <c r="N13" s="21">
        <f>IF(Medidas_Analisis!N13&lt;&gt;"",ROUND((Medidas_Analisis!N13/IF(Porcentaje!A13=VLOOKUP(Porcentaje!A13,Tipos_Medida!$H$2:$I$788,1),VLOOKUP(Porcentaje!A13,Tipos_Medida!$H$2:$I$788,2),0))*100,4),"")</f>
        <v>0</v>
      </c>
    </row>
    <row r="14" spans="1:14" x14ac:dyDescent="0.25">
      <c r="A14" s="19">
        <v>20027</v>
      </c>
      <c r="B14" s="19" t="s">
        <v>46</v>
      </c>
      <c r="C14" s="19" t="s">
        <v>31</v>
      </c>
      <c r="D14" s="19" t="s">
        <v>114</v>
      </c>
      <c r="E14" s="20">
        <v>43913</v>
      </c>
      <c r="F14" s="7" t="str">
        <f>IF(E14&lt;&gt;"",IF(AND(E14&gt;=VLOOKUP(E14,Semanas!$A$1:$C$33,1),E14&lt;=VLOOKUP(E14,Semanas!$A$1:$C$33,2)),VLOOKUP(E14,Semanas!$A$1:$C$33,3),""),"")</f>
        <v>Semana 13</v>
      </c>
      <c r="G14" s="21">
        <f>IF(Medidas_Analisis!G14&lt;&gt;"",ROUND((Medidas_Analisis!G14/IF(Porcentaje!A14=VLOOKUP(Porcentaje!A14,Tipos_Medida!$H$2:$I$788,1),VLOOKUP(Porcentaje!A14,Tipos_Medida!$H$2:$I$788,2),0))*100,4),"")</f>
        <v>0</v>
      </c>
      <c r="H14" s="21">
        <f>IF(Medidas_Analisis!H14&lt;&gt;"",ROUND((Medidas_Analisis!H14/IF(Porcentaje!A14=VLOOKUP(Porcentaje!A14,Tipos_Medida!$H$2:$I$788,1),VLOOKUP(Porcentaje!A14,Tipos_Medida!$H$2:$I$788,2),0))*100,4),"")</f>
        <v>0</v>
      </c>
      <c r="I14" s="21">
        <f>IF(Medidas_Analisis!I14&lt;&gt;"",ROUND((Medidas_Analisis!I14/IF(Porcentaje!A14=VLOOKUP(Porcentaje!A14,Tipos_Medida!$H$2:$I$788,1),VLOOKUP(Porcentaje!A14,Tipos_Medida!$H$2:$I$788,2),0))*100,4),"")</f>
        <v>0</v>
      </c>
      <c r="J14" s="21">
        <f>IF(Medidas_Analisis!J14&lt;&gt;"",ROUND((Medidas_Analisis!J14/IF(Porcentaje!A14=VLOOKUP(Porcentaje!A14,Tipos_Medida!$H$2:$I$788,1),VLOOKUP(Porcentaje!A14,Tipos_Medida!$H$2:$I$788,2),0))*100,4),"")</f>
        <v>0</v>
      </c>
      <c r="K14" s="21">
        <f>IF(Medidas_Analisis!K14&lt;&gt;"",ROUND((Medidas_Analisis!K14/IF(Porcentaje!A14=VLOOKUP(Porcentaje!A14,Tipos_Medida!$H$2:$I$788,1),VLOOKUP(Porcentaje!A14,Tipos_Medida!$H$2:$I$788,2),0))*100,4),"")</f>
        <v>0</v>
      </c>
      <c r="L14" s="21">
        <f>IF(Medidas_Analisis!L14&lt;&gt;"",ROUND((Medidas_Analisis!L14/IF(Porcentaje!A14=VLOOKUP(Porcentaje!A14,Tipos_Medida!$H$2:$I$788,1),VLOOKUP(Porcentaje!A14,Tipos_Medida!$H$2:$I$788,2),0))*100,4),"")</f>
        <v>0</v>
      </c>
      <c r="M14" s="21">
        <f>IF(Medidas_Analisis!M14&lt;&gt;"",ROUND((Medidas_Analisis!M14/IF(Porcentaje!A14=VLOOKUP(Porcentaje!A14,Tipos_Medida!$H$2:$I$788,1),VLOOKUP(Porcentaje!A14,Tipos_Medida!$H$2:$I$788,2),0))*100,4),"")</f>
        <v>0</v>
      </c>
      <c r="N14" s="21">
        <f>IF(Medidas_Analisis!N14&lt;&gt;"",ROUND((Medidas_Analisis!N14/IF(Porcentaje!A14=VLOOKUP(Porcentaje!A14,Tipos_Medida!$H$2:$I$788,1),VLOOKUP(Porcentaje!A14,Tipos_Medida!$H$2:$I$788,2),0))*100,4),"")</f>
        <v>0</v>
      </c>
    </row>
    <row r="15" spans="1:14" x14ac:dyDescent="0.25">
      <c r="A15">
        <v>20027</v>
      </c>
      <c r="B15" t="s">
        <v>46</v>
      </c>
      <c r="C15" t="s">
        <v>115</v>
      </c>
      <c r="D15" t="s">
        <v>114</v>
      </c>
      <c r="E15" s="1">
        <v>43913</v>
      </c>
      <c r="F15" s="7" t="str">
        <f>IF(E15&lt;&gt;"",IF(AND(E15&gt;=VLOOKUP(E15,Semanas!$A$1:$C$33,1),E15&lt;=VLOOKUP(E15,Semanas!$A$1:$C$33,2)),VLOOKUP(E15,Semanas!$A$1:$C$33,3),""),"")</f>
        <v>Semana 13</v>
      </c>
      <c r="G15" s="21">
        <f>IF(Medidas_Analisis!G15&lt;&gt;"",ROUND((Medidas_Analisis!G15/IF(Porcentaje!A15=VLOOKUP(Porcentaje!A15,Tipos_Medida!$H$2:$I$788,1),VLOOKUP(Porcentaje!A15,Tipos_Medida!$H$2:$I$788,2),0))*100,4),"")</f>
        <v>0</v>
      </c>
      <c r="H15" s="21">
        <f>IF(Medidas_Analisis!H15&lt;&gt;"",ROUND((Medidas_Analisis!H15/IF(Porcentaje!A15=VLOOKUP(Porcentaje!A15,Tipos_Medida!$H$2:$I$788,1),VLOOKUP(Porcentaje!A15,Tipos_Medida!$H$2:$I$788,2),0))*100,4),"")</f>
        <v>0</v>
      </c>
      <c r="I15" s="21">
        <f>IF(Medidas_Analisis!I15&lt;&gt;"",ROUND((Medidas_Analisis!I15/IF(Porcentaje!A15=VLOOKUP(Porcentaje!A15,Tipos_Medida!$H$2:$I$788,1),VLOOKUP(Porcentaje!A15,Tipos_Medida!$H$2:$I$788,2),0))*100,4),"")</f>
        <v>0</v>
      </c>
      <c r="J15" s="21">
        <f>IF(Medidas_Analisis!J15&lt;&gt;"",ROUND((Medidas_Analisis!J15/IF(Porcentaje!A15=VLOOKUP(Porcentaje!A15,Tipos_Medida!$H$2:$I$788,1),VLOOKUP(Porcentaje!A15,Tipos_Medida!$H$2:$I$788,2),0))*100,4),"")</f>
        <v>0</v>
      </c>
      <c r="K15" s="21">
        <f>IF(Medidas_Analisis!K15&lt;&gt;"",ROUND((Medidas_Analisis!K15/IF(Porcentaje!A15=VLOOKUP(Porcentaje!A15,Tipos_Medida!$H$2:$I$788,1),VLOOKUP(Porcentaje!A15,Tipos_Medida!$H$2:$I$788,2),0))*100,4),"")</f>
        <v>0</v>
      </c>
      <c r="L15" s="21">
        <f>IF(Medidas_Analisis!L15&lt;&gt;"",ROUND((Medidas_Analisis!L15/IF(Porcentaje!A15=VLOOKUP(Porcentaje!A15,Tipos_Medida!$H$2:$I$788,1),VLOOKUP(Porcentaje!A15,Tipos_Medida!$H$2:$I$788,2),0))*100,4),"")</f>
        <v>0</v>
      </c>
      <c r="M15" s="21">
        <f>IF(Medidas_Analisis!M15&lt;&gt;"",ROUND((Medidas_Analisis!M15/IF(Porcentaje!A15=VLOOKUP(Porcentaje!A15,Tipos_Medida!$H$2:$I$788,1),VLOOKUP(Porcentaje!A15,Tipos_Medida!$H$2:$I$788,2),0))*100,4),"")</f>
        <v>0</v>
      </c>
      <c r="N15" s="21">
        <f>IF(Medidas_Analisis!N15&lt;&gt;"",ROUND((Medidas_Analisis!N15/IF(Porcentaje!A15=VLOOKUP(Porcentaje!A15,Tipos_Medida!$H$2:$I$788,1),VLOOKUP(Porcentaje!A15,Tipos_Medida!$H$2:$I$788,2),0))*100,4),"")</f>
        <v>0</v>
      </c>
    </row>
    <row r="16" spans="1:14" x14ac:dyDescent="0.25">
      <c r="A16" s="19">
        <v>20027</v>
      </c>
      <c r="B16" s="19" t="s">
        <v>46</v>
      </c>
      <c r="C16" s="19" t="s">
        <v>33</v>
      </c>
      <c r="D16" s="19" t="s">
        <v>114</v>
      </c>
      <c r="E16" s="20">
        <v>43910</v>
      </c>
      <c r="F16" s="7" t="str">
        <f>IF(E16&lt;&gt;"",IF(AND(E16&gt;=VLOOKUP(E16,Semanas!$A$1:$C$33,1),E16&lt;=VLOOKUP(E16,Semanas!$A$1:$C$33,2)),VLOOKUP(E16,Semanas!$A$1:$C$33,3),""),"")</f>
        <v>Semana 12</v>
      </c>
      <c r="G16" s="21">
        <f>IF(Medidas_Analisis!G16&lt;&gt;"",ROUND((Medidas_Analisis!G16/IF(Porcentaje!A16=VLOOKUP(Porcentaje!A16,Tipos_Medida!$H$2:$I$788,1),VLOOKUP(Porcentaje!A16,Tipos_Medida!$H$2:$I$788,2),0))*100,4),"")</f>
        <v>0</v>
      </c>
      <c r="H16" s="21">
        <f>IF(Medidas_Analisis!H16&lt;&gt;"",ROUND((Medidas_Analisis!H16/IF(Porcentaje!A16=VLOOKUP(Porcentaje!A16,Tipos_Medida!$H$2:$I$788,1),VLOOKUP(Porcentaje!A16,Tipos_Medida!$H$2:$I$788,2),0))*100,4),"")</f>
        <v>0</v>
      </c>
      <c r="I16" s="21">
        <f>IF(Medidas_Analisis!I16&lt;&gt;"",ROUND((Medidas_Analisis!I16/IF(Porcentaje!A16=VLOOKUP(Porcentaje!A16,Tipos_Medida!$H$2:$I$788,1),VLOOKUP(Porcentaje!A16,Tipos_Medida!$H$2:$I$788,2),0))*100,4),"")</f>
        <v>0</v>
      </c>
      <c r="J16" s="21">
        <f>IF(Medidas_Analisis!J16&lt;&gt;"",ROUND((Medidas_Analisis!J16/IF(Porcentaje!A16=VLOOKUP(Porcentaje!A16,Tipos_Medida!$H$2:$I$788,1),VLOOKUP(Porcentaje!A16,Tipos_Medida!$H$2:$I$788,2),0))*100,4),"")</f>
        <v>0</v>
      </c>
      <c r="K16" s="21">
        <f>IF(Medidas_Analisis!K16&lt;&gt;"",ROUND((Medidas_Analisis!K16/IF(Porcentaje!A16=VLOOKUP(Porcentaje!A16,Tipos_Medida!$H$2:$I$788,1),VLOOKUP(Porcentaje!A16,Tipos_Medida!$H$2:$I$788,2),0))*100,4),"")</f>
        <v>0</v>
      </c>
      <c r="L16" s="21">
        <f>IF(Medidas_Analisis!L16&lt;&gt;"",ROUND((Medidas_Analisis!L16/IF(Porcentaje!A16=VLOOKUP(Porcentaje!A16,Tipos_Medida!$H$2:$I$788,1),VLOOKUP(Porcentaje!A16,Tipos_Medida!$H$2:$I$788,2),0))*100,4),"")</f>
        <v>0</v>
      </c>
      <c r="M16" s="21">
        <f>IF(Medidas_Analisis!M16&lt;&gt;"",ROUND((Medidas_Analisis!M16/IF(Porcentaje!A16=VLOOKUP(Porcentaje!A16,Tipos_Medida!$H$2:$I$788,1),VLOOKUP(Porcentaje!A16,Tipos_Medida!$H$2:$I$788,2),0))*100,4),"")</f>
        <v>0</v>
      </c>
      <c r="N16" s="21">
        <f>IF(Medidas_Analisis!N16&lt;&gt;"",ROUND((Medidas_Analisis!N16/IF(Porcentaje!A16=VLOOKUP(Porcentaje!A16,Tipos_Medida!$H$2:$I$788,1),VLOOKUP(Porcentaje!A16,Tipos_Medida!$H$2:$I$788,2),0))*100,4),"")</f>
        <v>0</v>
      </c>
    </row>
    <row r="17" spans="1:14" x14ac:dyDescent="0.25">
      <c r="A17">
        <v>20027</v>
      </c>
      <c r="B17" t="s">
        <v>46</v>
      </c>
      <c r="C17" t="s">
        <v>34</v>
      </c>
      <c r="D17" t="s">
        <v>117</v>
      </c>
      <c r="E17" s="1"/>
      <c r="F17" s="7" t="str">
        <f>IF(E17&lt;&gt;"",IF(AND(E17&gt;=VLOOKUP(E17,Semanas!$A$1:$C$33,1),E17&lt;=VLOOKUP(E17,Semanas!$A$1:$C$33,2)),VLOOKUP(E17,Semanas!$A$1:$C$33,3),""),"")</f>
        <v/>
      </c>
      <c r="G17" s="21" t="str">
        <f>IF(Medidas_Analisis!G17&lt;&gt;"",ROUND((Medidas_Analisis!G17/IF(Porcentaje!A17=VLOOKUP(Porcentaje!A17,Tipos_Medida!$H$2:$I$788,1),VLOOKUP(Porcentaje!A17,Tipos_Medida!$H$2:$I$788,2),0))*100,4),"")</f>
        <v/>
      </c>
      <c r="H17" s="21" t="str">
        <f>IF(Medidas_Analisis!H17&lt;&gt;"",ROUND((Medidas_Analisis!H17/IF(Porcentaje!A17=VLOOKUP(Porcentaje!A17,Tipos_Medida!$H$2:$I$788,1),VLOOKUP(Porcentaje!A17,Tipos_Medida!$H$2:$I$788,2),0))*100,4),"")</f>
        <v/>
      </c>
      <c r="I17" s="21" t="str">
        <f>IF(Medidas_Analisis!I17&lt;&gt;"",ROUND((Medidas_Analisis!I17/IF(Porcentaje!A17=VLOOKUP(Porcentaje!A17,Tipos_Medida!$H$2:$I$788,1),VLOOKUP(Porcentaje!A17,Tipos_Medida!$H$2:$I$788,2),0))*100,4),"")</f>
        <v/>
      </c>
      <c r="J17" s="21" t="str">
        <f>IF(Medidas_Analisis!J17&lt;&gt;"",ROUND((Medidas_Analisis!J17/IF(Porcentaje!A17=VLOOKUP(Porcentaje!A17,Tipos_Medida!$H$2:$I$788,1),VLOOKUP(Porcentaje!A17,Tipos_Medida!$H$2:$I$788,2),0))*100,4),"")</f>
        <v/>
      </c>
      <c r="K17" s="21" t="str">
        <f>IF(Medidas_Analisis!K17&lt;&gt;"",ROUND((Medidas_Analisis!K17/IF(Porcentaje!A17=VLOOKUP(Porcentaje!A17,Tipos_Medida!$H$2:$I$788,1),VLOOKUP(Porcentaje!A17,Tipos_Medida!$H$2:$I$788,2),0))*100,4),"")</f>
        <v/>
      </c>
      <c r="L17" s="21" t="str">
        <f>IF(Medidas_Analisis!L17&lt;&gt;"",ROUND((Medidas_Analisis!L17/IF(Porcentaje!A17=VLOOKUP(Porcentaje!A17,Tipos_Medida!$H$2:$I$788,1),VLOOKUP(Porcentaje!A17,Tipos_Medida!$H$2:$I$788,2),0))*100,4),"")</f>
        <v/>
      </c>
      <c r="M17" s="21" t="str">
        <f>IF(Medidas_Analisis!M17&lt;&gt;"",ROUND((Medidas_Analisis!M17/IF(Porcentaje!A17=VLOOKUP(Porcentaje!A17,Tipos_Medida!$H$2:$I$788,1),VLOOKUP(Porcentaje!A17,Tipos_Medida!$H$2:$I$788,2),0))*100,4),"")</f>
        <v/>
      </c>
      <c r="N17" s="21" t="str">
        <f>IF(Medidas_Analisis!N17&lt;&gt;"",ROUND((Medidas_Analisis!N17/IF(Porcentaje!A17=VLOOKUP(Porcentaje!A17,Tipos_Medida!$H$2:$I$788,1),VLOOKUP(Porcentaje!A17,Tipos_Medida!$H$2:$I$788,2),0))*100,4),"")</f>
        <v/>
      </c>
    </row>
    <row r="18" spans="1:14" x14ac:dyDescent="0.25">
      <c r="A18" s="19">
        <v>20027</v>
      </c>
      <c r="B18" s="19" t="s">
        <v>46</v>
      </c>
      <c r="C18" s="19" t="s">
        <v>118</v>
      </c>
      <c r="D18" s="19" t="s">
        <v>117</v>
      </c>
      <c r="E18" s="20"/>
      <c r="F18" s="7" t="str">
        <f>IF(E18&lt;&gt;"",IF(AND(E18&gt;=VLOOKUP(E18,Semanas!$A$1:$C$33,1),E18&lt;=VLOOKUP(E18,Semanas!$A$1:$C$33,2)),VLOOKUP(E18,Semanas!$A$1:$C$33,3),""),"")</f>
        <v/>
      </c>
      <c r="G18" s="21" t="str">
        <f>IF(Medidas_Analisis!G18&lt;&gt;"",ROUND((Medidas_Analisis!G18/IF(Porcentaje!A18=VLOOKUP(Porcentaje!A18,Tipos_Medida!$H$2:$I$788,1),VLOOKUP(Porcentaje!A18,Tipos_Medida!$H$2:$I$788,2),0))*100,4),"")</f>
        <v/>
      </c>
      <c r="H18" s="21" t="str">
        <f>IF(Medidas_Analisis!H18&lt;&gt;"",ROUND((Medidas_Analisis!H18/IF(Porcentaje!A18=VLOOKUP(Porcentaje!A18,Tipos_Medida!$H$2:$I$788,1),VLOOKUP(Porcentaje!A18,Tipos_Medida!$H$2:$I$788,2),0))*100,4),"")</f>
        <v/>
      </c>
      <c r="I18" s="21" t="str">
        <f>IF(Medidas_Analisis!I18&lt;&gt;"",ROUND((Medidas_Analisis!I18/IF(Porcentaje!A18=VLOOKUP(Porcentaje!A18,Tipos_Medida!$H$2:$I$788,1),VLOOKUP(Porcentaje!A18,Tipos_Medida!$H$2:$I$788,2),0))*100,4),"")</f>
        <v/>
      </c>
      <c r="J18" s="21" t="str">
        <f>IF(Medidas_Analisis!J18&lt;&gt;"",ROUND((Medidas_Analisis!J18/IF(Porcentaje!A18=VLOOKUP(Porcentaje!A18,Tipos_Medida!$H$2:$I$788,1),VLOOKUP(Porcentaje!A18,Tipos_Medida!$H$2:$I$788,2),0))*100,4),"")</f>
        <v/>
      </c>
      <c r="K18" s="21" t="str">
        <f>IF(Medidas_Analisis!K18&lt;&gt;"",ROUND((Medidas_Analisis!K18/IF(Porcentaje!A18=VLOOKUP(Porcentaje!A18,Tipos_Medida!$H$2:$I$788,1),VLOOKUP(Porcentaje!A18,Tipos_Medida!$H$2:$I$788,2),0))*100,4),"")</f>
        <v/>
      </c>
      <c r="L18" s="21" t="str">
        <f>IF(Medidas_Analisis!L18&lt;&gt;"",ROUND((Medidas_Analisis!L18/IF(Porcentaje!A18=VLOOKUP(Porcentaje!A18,Tipos_Medida!$H$2:$I$788,1),VLOOKUP(Porcentaje!A18,Tipos_Medida!$H$2:$I$788,2),0))*100,4),"")</f>
        <v/>
      </c>
      <c r="M18" s="21" t="str">
        <f>IF(Medidas_Analisis!M18&lt;&gt;"",ROUND((Medidas_Analisis!M18/IF(Porcentaje!A18=VLOOKUP(Porcentaje!A18,Tipos_Medida!$H$2:$I$788,1),VLOOKUP(Porcentaje!A18,Tipos_Medida!$H$2:$I$788,2),0))*100,4),"")</f>
        <v/>
      </c>
      <c r="N18" s="21" t="str">
        <f>IF(Medidas_Analisis!N18&lt;&gt;"",ROUND((Medidas_Analisis!N18/IF(Porcentaje!A18=VLOOKUP(Porcentaje!A18,Tipos_Medida!$H$2:$I$788,1),VLOOKUP(Porcentaje!A18,Tipos_Medida!$H$2:$I$788,2),0))*100,4),"")</f>
        <v/>
      </c>
    </row>
    <row r="19" spans="1:14" x14ac:dyDescent="0.25">
      <c r="A19">
        <v>20027</v>
      </c>
      <c r="B19" t="s">
        <v>46</v>
      </c>
      <c r="C19" t="s">
        <v>119</v>
      </c>
      <c r="D19" t="s">
        <v>117</v>
      </c>
      <c r="E19" s="1"/>
      <c r="F19" s="7" t="str">
        <f>IF(E19&lt;&gt;"",IF(AND(E19&gt;=VLOOKUP(E19,Semanas!$A$1:$C$33,1),E19&lt;=VLOOKUP(E19,Semanas!$A$1:$C$33,2)),VLOOKUP(E19,Semanas!$A$1:$C$33,3),""),"")</f>
        <v/>
      </c>
      <c r="G19" s="21" t="str">
        <f>IF(Medidas_Analisis!G19&lt;&gt;"",ROUND((Medidas_Analisis!G19/IF(Porcentaje!A19=VLOOKUP(Porcentaje!A19,Tipos_Medida!$H$2:$I$788,1),VLOOKUP(Porcentaje!A19,Tipos_Medida!$H$2:$I$788,2),0))*100,4),"")</f>
        <v/>
      </c>
      <c r="H19" s="21" t="str">
        <f>IF(Medidas_Analisis!H19&lt;&gt;"",ROUND((Medidas_Analisis!H19/IF(Porcentaje!A19=VLOOKUP(Porcentaje!A19,Tipos_Medida!$H$2:$I$788,1),VLOOKUP(Porcentaje!A19,Tipos_Medida!$H$2:$I$788,2),0))*100,4),"")</f>
        <v/>
      </c>
      <c r="I19" s="21" t="str">
        <f>IF(Medidas_Analisis!I19&lt;&gt;"",ROUND((Medidas_Analisis!I19/IF(Porcentaje!A19=VLOOKUP(Porcentaje!A19,Tipos_Medida!$H$2:$I$788,1),VLOOKUP(Porcentaje!A19,Tipos_Medida!$H$2:$I$788,2),0))*100,4),"")</f>
        <v/>
      </c>
      <c r="J19" s="21" t="str">
        <f>IF(Medidas_Analisis!J19&lt;&gt;"",ROUND((Medidas_Analisis!J19/IF(Porcentaje!A19=VLOOKUP(Porcentaje!A19,Tipos_Medida!$H$2:$I$788,1),VLOOKUP(Porcentaje!A19,Tipos_Medida!$H$2:$I$788,2),0))*100,4),"")</f>
        <v/>
      </c>
      <c r="K19" s="21" t="str">
        <f>IF(Medidas_Analisis!K19&lt;&gt;"",ROUND((Medidas_Analisis!K19/IF(Porcentaje!A19=VLOOKUP(Porcentaje!A19,Tipos_Medida!$H$2:$I$788,1),VLOOKUP(Porcentaje!A19,Tipos_Medida!$H$2:$I$788,2),0))*100,4),"")</f>
        <v/>
      </c>
      <c r="L19" s="21" t="str">
        <f>IF(Medidas_Analisis!L19&lt;&gt;"",ROUND((Medidas_Analisis!L19/IF(Porcentaje!A19=VLOOKUP(Porcentaje!A19,Tipos_Medida!$H$2:$I$788,1),VLOOKUP(Porcentaje!A19,Tipos_Medida!$H$2:$I$788,2),0))*100,4),"")</f>
        <v/>
      </c>
      <c r="M19" s="21" t="str">
        <f>IF(Medidas_Analisis!M19&lt;&gt;"",ROUND((Medidas_Analisis!M19/IF(Porcentaje!A19=VLOOKUP(Porcentaje!A19,Tipos_Medida!$H$2:$I$788,1),VLOOKUP(Porcentaje!A19,Tipos_Medida!$H$2:$I$788,2),0))*100,4),"")</f>
        <v/>
      </c>
      <c r="N19" s="21" t="str">
        <f>IF(Medidas_Analisis!N19&lt;&gt;"",ROUND((Medidas_Analisis!N19/IF(Porcentaje!A19=VLOOKUP(Porcentaje!A19,Tipos_Medida!$H$2:$I$788,1),VLOOKUP(Porcentaje!A19,Tipos_Medida!$H$2:$I$788,2),0))*100,4),"")</f>
        <v/>
      </c>
    </row>
    <row r="20" spans="1:14" x14ac:dyDescent="0.25">
      <c r="A20" s="19">
        <v>20027</v>
      </c>
      <c r="B20" s="19" t="s">
        <v>46</v>
      </c>
      <c r="C20" s="19" t="s">
        <v>120</v>
      </c>
      <c r="D20" s="19" t="s">
        <v>117</v>
      </c>
      <c r="E20" s="20"/>
      <c r="F20" s="7" t="str">
        <f>IF(E20&lt;&gt;"",IF(AND(E20&gt;=VLOOKUP(E20,Semanas!$A$1:$C$33,1),E20&lt;=VLOOKUP(E20,Semanas!$A$1:$C$33,2)),VLOOKUP(E20,Semanas!$A$1:$C$33,3),""),"")</f>
        <v/>
      </c>
      <c r="G20" s="21" t="str">
        <f>IF(Medidas_Analisis!G20&lt;&gt;"",ROUND((Medidas_Analisis!G20/IF(Porcentaje!A20=VLOOKUP(Porcentaje!A20,Tipos_Medida!$H$2:$I$788,1),VLOOKUP(Porcentaje!A20,Tipos_Medida!$H$2:$I$788,2),0))*100,4),"")</f>
        <v/>
      </c>
      <c r="H20" s="21" t="str">
        <f>IF(Medidas_Analisis!H20&lt;&gt;"",ROUND((Medidas_Analisis!H20/IF(Porcentaje!A20=VLOOKUP(Porcentaje!A20,Tipos_Medida!$H$2:$I$788,1),VLOOKUP(Porcentaje!A20,Tipos_Medida!$H$2:$I$788,2),0))*100,4),"")</f>
        <v/>
      </c>
      <c r="I20" s="21" t="str">
        <f>IF(Medidas_Analisis!I20&lt;&gt;"",ROUND((Medidas_Analisis!I20/IF(Porcentaje!A20=VLOOKUP(Porcentaje!A20,Tipos_Medida!$H$2:$I$788,1),VLOOKUP(Porcentaje!A20,Tipos_Medida!$H$2:$I$788,2),0))*100,4),"")</f>
        <v/>
      </c>
      <c r="J20" s="21" t="str">
        <f>IF(Medidas_Analisis!J20&lt;&gt;"",ROUND((Medidas_Analisis!J20/IF(Porcentaje!A20=VLOOKUP(Porcentaje!A20,Tipos_Medida!$H$2:$I$788,1),VLOOKUP(Porcentaje!A20,Tipos_Medida!$H$2:$I$788,2),0))*100,4),"")</f>
        <v/>
      </c>
      <c r="K20" s="21" t="str">
        <f>IF(Medidas_Analisis!K20&lt;&gt;"",ROUND((Medidas_Analisis!K20/IF(Porcentaje!A20=VLOOKUP(Porcentaje!A20,Tipos_Medida!$H$2:$I$788,1),VLOOKUP(Porcentaje!A20,Tipos_Medida!$H$2:$I$788,2),0))*100,4),"")</f>
        <v/>
      </c>
      <c r="L20" s="21" t="str">
        <f>IF(Medidas_Analisis!L20&lt;&gt;"",ROUND((Medidas_Analisis!L20/IF(Porcentaje!A20=VLOOKUP(Porcentaje!A20,Tipos_Medida!$H$2:$I$788,1),VLOOKUP(Porcentaje!A20,Tipos_Medida!$H$2:$I$788,2),0))*100,4),"")</f>
        <v/>
      </c>
      <c r="M20" s="21" t="str">
        <f>IF(Medidas_Analisis!M20&lt;&gt;"",ROUND((Medidas_Analisis!M20/IF(Porcentaje!A20=VLOOKUP(Porcentaje!A20,Tipos_Medida!$H$2:$I$788,1),VLOOKUP(Porcentaje!A20,Tipos_Medida!$H$2:$I$788,2),0))*100,4),"")</f>
        <v/>
      </c>
      <c r="N20" s="21" t="str">
        <f>IF(Medidas_Analisis!N20&lt;&gt;"",ROUND((Medidas_Analisis!N20/IF(Porcentaje!A20=VLOOKUP(Porcentaje!A20,Tipos_Medida!$H$2:$I$788,1),VLOOKUP(Porcentaje!A20,Tipos_Medida!$H$2:$I$788,2),0))*100,4),"")</f>
        <v/>
      </c>
    </row>
    <row r="21" spans="1:14" x14ac:dyDescent="0.25">
      <c r="A21">
        <v>20027</v>
      </c>
      <c r="B21" t="s">
        <v>46</v>
      </c>
      <c r="C21" t="s">
        <v>191</v>
      </c>
      <c r="D21" t="s">
        <v>117</v>
      </c>
      <c r="E21" s="1"/>
      <c r="F21" s="7" t="str">
        <f>IF(E21&lt;&gt;"",IF(AND(E21&gt;=VLOOKUP(E21,Semanas!$A$1:$C$33,1),E21&lt;=VLOOKUP(E21,Semanas!$A$1:$C$33,2)),VLOOKUP(E21,Semanas!$A$1:$C$33,3),""),"")</f>
        <v/>
      </c>
      <c r="G21" s="21" t="str">
        <f>IF(Medidas_Analisis!G21&lt;&gt;"",ROUND((Medidas_Analisis!G21/IF(Porcentaje!A21=VLOOKUP(Porcentaje!A21,Tipos_Medida!$H$2:$I$788,1),VLOOKUP(Porcentaje!A21,Tipos_Medida!$H$2:$I$788,2),0))*100,4),"")</f>
        <v/>
      </c>
      <c r="H21" s="21" t="str">
        <f>IF(Medidas_Analisis!H21&lt;&gt;"",ROUND((Medidas_Analisis!H21/IF(Porcentaje!A21=VLOOKUP(Porcentaje!A21,Tipos_Medida!$H$2:$I$788,1),VLOOKUP(Porcentaje!A21,Tipos_Medida!$H$2:$I$788,2),0))*100,4),"")</f>
        <v/>
      </c>
      <c r="I21" s="21" t="str">
        <f>IF(Medidas_Analisis!I21&lt;&gt;"",ROUND((Medidas_Analisis!I21/IF(Porcentaje!A21=VLOOKUP(Porcentaje!A21,Tipos_Medida!$H$2:$I$788,1),VLOOKUP(Porcentaje!A21,Tipos_Medida!$H$2:$I$788,2),0))*100,4),"")</f>
        <v/>
      </c>
      <c r="J21" s="21" t="str">
        <f>IF(Medidas_Analisis!J21&lt;&gt;"",ROUND((Medidas_Analisis!J21/IF(Porcentaje!A21=VLOOKUP(Porcentaje!A21,Tipos_Medida!$H$2:$I$788,1),VLOOKUP(Porcentaje!A21,Tipos_Medida!$H$2:$I$788,2),0))*100,4),"")</f>
        <v/>
      </c>
      <c r="K21" s="21" t="str">
        <f>IF(Medidas_Analisis!K21&lt;&gt;"",ROUND((Medidas_Analisis!K21/IF(Porcentaje!A21=VLOOKUP(Porcentaje!A21,Tipos_Medida!$H$2:$I$788,1),VLOOKUP(Porcentaje!A21,Tipos_Medida!$H$2:$I$788,2),0))*100,4),"")</f>
        <v/>
      </c>
      <c r="L21" s="21" t="str">
        <f>IF(Medidas_Analisis!L21&lt;&gt;"",ROUND((Medidas_Analisis!L21/IF(Porcentaje!A21=VLOOKUP(Porcentaje!A21,Tipos_Medida!$H$2:$I$788,1),VLOOKUP(Porcentaje!A21,Tipos_Medida!$H$2:$I$788,2),0))*100,4),"")</f>
        <v/>
      </c>
      <c r="M21" s="21" t="str">
        <f>IF(Medidas_Analisis!M21&lt;&gt;"",ROUND((Medidas_Analisis!M21/IF(Porcentaje!A21=VLOOKUP(Porcentaje!A21,Tipos_Medida!$H$2:$I$788,1),VLOOKUP(Porcentaje!A21,Tipos_Medida!$H$2:$I$788,2),0))*100,4),"")</f>
        <v/>
      </c>
      <c r="N21" s="21" t="str">
        <f>IF(Medidas_Analisis!N21&lt;&gt;"",ROUND((Medidas_Analisis!N21/IF(Porcentaje!A21=VLOOKUP(Porcentaje!A21,Tipos_Medida!$H$2:$I$788,1),VLOOKUP(Porcentaje!A21,Tipos_Medida!$H$2:$I$788,2),0))*100,4),"")</f>
        <v/>
      </c>
    </row>
    <row r="22" spans="1:14" x14ac:dyDescent="0.25">
      <c r="A22" s="19">
        <v>20027</v>
      </c>
      <c r="B22" s="19" t="s">
        <v>46</v>
      </c>
      <c r="C22" s="19" t="s">
        <v>122</v>
      </c>
      <c r="D22" s="19" t="s">
        <v>116</v>
      </c>
      <c r="E22" s="20"/>
      <c r="F22" s="7" t="str">
        <f>IF(E22&lt;&gt;"",IF(AND(E22&gt;=VLOOKUP(E22,Semanas!$A$1:$C$33,1),E22&lt;=VLOOKUP(E22,Semanas!$A$1:$C$33,2)),VLOOKUP(E22,Semanas!$A$1:$C$33,3),""),"")</f>
        <v/>
      </c>
      <c r="G22" s="21" t="str">
        <f>IF(Medidas_Analisis!G22&lt;&gt;"",ROUND((Medidas_Analisis!G22/IF(Porcentaje!A22=VLOOKUP(Porcentaje!A22,Tipos_Medida!$H$2:$I$788,1),VLOOKUP(Porcentaje!A22,Tipos_Medida!$H$2:$I$788,2),0))*100,4),"")</f>
        <v/>
      </c>
      <c r="H22" s="21" t="str">
        <f>IF(Medidas_Analisis!H22&lt;&gt;"",ROUND((Medidas_Analisis!H22/IF(Porcentaje!A22=VLOOKUP(Porcentaje!A22,Tipos_Medida!$H$2:$I$788,1),VLOOKUP(Porcentaje!A22,Tipos_Medida!$H$2:$I$788,2),0))*100,4),"")</f>
        <v/>
      </c>
      <c r="I22" s="21" t="str">
        <f>IF(Medidas_Analisis!I22&lt;&gt;"",ROUND((Medidas_Analisis!I22/IF(Porcentaje!A22=VLOOKUP(Porcentaje!A22,Tipos_Medida!$H$2:$I$788,1),VLOOKUP(Porcentaje!A22,Tipos_Medida!$H$2:$I$788,2),0))*100,4),"")</f>
        <v/>
      </c>
      <c r="J22" s="21" t="str">
        <f>IF(Medidas_Analisis!J22&lt;&gt;"",ROUND((Medidas_Analisis!J22/IF(Porcentaje!A22=VLOOKUP(Porcentaje!A22,Tipos_Medida!$H$2:$I$788,1),VLOOKUP(Porcentaje!A22,Tipos_Medida!$H$2:$I$788,2),0))*100,4),"")</f>
        <v/>
      </c>
      <c r="K22" s="21" t="str">
        <f>IF(Medidas_Analisis!K22&lt;&gt;"",ROUND((Medidas_Analisis!K22/IF(Porcentaje!A22=VLOOKUP(Porcentaje!A22,Tipos_Medida!$H$2:$I$788,1),VLOOKUP(Porcentaje!A22,Tipos_Medida!$H$2:$I$788,2),0))*100,4),"")</f>
        <v/>
      </c>
      <c r="L22" s="21" t="str">
        <f>IF(Medidas_Analisis!L22&lt;&gt;"",ROUND((Medidas_Analisis!L22/IF(Porcentaje!A22=VLOOKUP(Porcentaje!A22,Tipos_Medida!$H$2:$I$788,1),VLOOKUP(Porcentaje!A22,Tipos_Medida!$H$2:$I$788,2),0))*100,4),"")</f>
        <v/>
      </c>
      <c r="M22" s="21" t="str">
        <f>IF(Medidas_Analisis!M22&lt;&gt;"",ROUND((Medidas_Analisis!M22/IF(Porcentaje!A22=VLOOKUP(Porcentaje!A22,Tipos_Medida!$H$2:$I$788,1),VLOOKUP(Porcentaje!A22,Tipos_Medida!$H$2:$I$788,2),0))*100,4),"")</f>
        <v/>
      </c>
      <c r="N22" s="21" t="str">
        <f>IF(Medidas_Analisis!N22&lt;&gt;"",ROUND((Medidas_Analisis!N22/IF(Porcentaje!A22=VLOOKUP(Porcentaje!A22,Tipos_Medida!$H$2:$I$788,1),VLOOKUP(Porcentaje!A22,Tipos_Medida!$H$2:$I$788,2),0))*100,4),"")</f>
        <v/>
      </c>
    </row>
    <row r="23" spans="1:14" x14ac:dyDescent="0.25">
      <c r="A23">
        <v>20027</v>
      </c>
      <c r="B23" t="s">
        <v>46</v>
      </c>
      <c r="C23" t="s">
        <v>123</v>
      </c>
      <c r="D23" t="s">
        <v>116</v>
      </c>
      <c r="E23" s="1"/>
      <c r="F23" s="7" t="str">
        <f>IF(E23&lt;&gt;"",IF(AND(E23&gt;=VLOOKUP(E23,Semanas!$A$1:$C$33,1),E23&lt;=VLOOKUP(E23,Semanas!$A$1:$C$33,2)),VLOOKUP(E23,Semanas!$A$1:$C$33,3),""),"")</f>
        <v/>
      </c>
      <c r="G23" s="21" t="str">
        <f>IF(Medidas_Analisis!G23&lt;&gt;"",ROUND((Medidas_Analisis!G23/IF(Porcentaje!A23=VLOOKUP(Porcentaje!A23,Tipos_Medida!$H$2:$I$788,1),VLOOKUP(Porcentaje!A23,Tipos_Medida!$H$2:$I$788,2),0))*100,4),"")</f>
        <v/>
      </c>
      <c r="H23" s="21" t="str">
        <f>IF(Medidas_Analisis!H23&lt;&gt;"",ROUND((Medidas_Analisis!H23/IF(Porcentaje!A23=VLOOKUP(Porcentaje!A23,Tipos_Medida!$H$2:$I$788,1),VLOOKUP(Porcentaje!A23,Tipos_Medida!$H$2:$I$788,2),0))*100,4),"")</f>
        <v/>
      </c>
      <c r="I23" s="21" t="str">
        <f>IF(Medidas_Analisis!I23&lt;&gt;"",ROUND((Medidas_Analisis!I23/IF(Porcentaje!A23=VLOOKUP(Porcentaje!A23,Tipos_Medida!$H$2:$I$788,1),VLOOKUP(Porcentaje!A23,Tipos_Medida!$H$2:$I$788,2),0))*100,4),"")</f>
        <v/>
      </c>
      <c r="J23" s="21" t="str">
        <f>IF(Medidas_Analisis!J23&lt;&gt;"",ROUND((Medidas_Analisis!J23/IF(Porcentaje!A23=VLOOKUP(Porcentaje!A23,Tipos_Medida!$H$2:$I$788,1),VLOOKUP(Porcentaje!A23,Tipos_Medida!$H$2:$I$788,2),0))*100,4),"")</f>
        <v/>
      </c>
      <c r="K23" s="21" t="str">
        <f>IF(Medidas_Analisis!K23&lt;&gt;"",ROUND((Medidas_Analisis!K23/IF(Porcentaje!A23=VLOOKUP(Porcentaje!A23,Tipos_Medida!$H$2:$I$788,1),VLOOKUP(Porcentaje!A23,Tipos_Medida!$H$2:$I$788,2),0))*100,4),"")</f>
        <v/>
      </c>
      <c r="L23" s="21" t="str">
        <f>IF(Medidas_Analisis!L23&lt;&gt;"",ROUND((Medidas_Analisis!L23/IF(Porcentaje!A23=VLOOKUP(Porcentaje!A23,Tipos_Medida!$H$2:$I$788,1),VLOOKUP(Porcentaje!A23,Tipos_Medida!$H$2:$I$788,2),0))*100,4),"")</f>
        <v/>
      </c>
      <c r="M23" s="21" t="str">
        <f>IF(Medidas_Analisis!M23&lt;&gt;"",ROUND((Medidas_Analisis!M23/IF(Porcentaje!A23=VLOOKUP(Porcentaje!A23,Tipos_Medida!$H$2:$I$788,1),VLOOKUP(Porcentaje!A23,Tipos_Medida!$H$2:$I$788,2),0))*100,4),"")</f>
        <v/>
      </c>
      <c r="N23" s="21" t="str">
        <f>IF(Medidas_Analisis!N23&lt;&gt;"",ROUND((Medidas_Analisis!N23/IF(Porcentaje!A23=VLOOKUP(Porcentaje!A23,Tipos_Medida!$H$2:$I$788,1),VLOOKUP(Porcentaje!A23,Tipos_Medida!$H$2:$I$788,2),0))*100,4),"")</f>
        <v/>
      </c>
    </row>
    <row r="24" spans="1:14" x14ac:dyDescent="0.25">
      <c r="A24">
        <v>20029</v>
      </c>
      <c r="B24" t="s">
        <v>52</v>
      </c>
      <c r="C24" t="s">
        <v>30</v>
      </c>
      <c r="D24" t="s">
        <v>114</v>
      </c>
      <c r="E24" s="1">
        <v>43913</v>
      </c>
      <c r="F24" s="7" t="str">
        <f>IF(E24&lt;&gt;"",IF(AND(E24&gt;=VLOOKUP(E24,Semanas!$A$1:$C$33,1),E24&lt;=VLOOKUP(E24,Semanas!$A$1:$C$33,2)),VLOOKUP(E24,Semanas!$A$1:$C$33,3),""),"")</f>
        <v>Semana 13</v>
      </c>
      <c r="G24" s="21">
        <f>IF(Medidas_Analisis!G24&lt;&gt;"",ROUND((Medidas_Analisis!G24/IF(Porcentaje!A24=VLOOKUP(Porcentaje!A24,Tipos_Medida!$H$2:$I$788,1),VLOOKUP(Porcentaje!A24,Tipos_Medida!$H$2:$I$788,2),0))*100,4),"")</f>
        <v>0</v>
      </c>
      <c r="H24" s="21">
        <f>IF(Medidas_Analisis!H24&lt;&gt;"",ROUND((Medidas_Analisis!H24/IF(Porcentaje!A24=VLOOKUP(Porcentaje!A24,Tipos_Medida!$H$2:$I$788,1),VLOOKUP(Porcentaje!A24,Tipos_Medida!$H$2:$I$788,2),0))*100,4),"")</f>
        <v>0</v>
      </c>
      <c r="I24" s="21">
        <f>IF(Medidas_Analisis!I24&lt;&gt;"",ROUND((Medidas_Analisis!I24/IF(Porcentaje!A24=VLOOKUP(Porcentaje!A24,Tipos_Medida!$H$2:$I$788,1),VLOOKUP(Porcentaje!A24,Tipos_Medida!$H$2:$I$788,2),0))*100,4),"")</f>
        <v>0</v>
      </c>
      <c r="J24" s="21">
        <f>IF(Medidas_Analisis!J24&lt;&gt;"",ROUND((Medidas_Analisis!J24/IF(Porcentaje!A24=VLOOKUP(Porcentaje!A24,Tipos_Medida!$H$2:$I$788,1),VLOOKUP(Porcentaje!A24,Tipos_Medida!$H$2:$I$788,2),0))*100,4),"")</f>
        <v>2.4199999999999999E-2</v>
      </c>
      <c r="K24" s="21">
        <f>IF(Medidas_Analisis!K24&lt;&gt;"",ROUND((Medidas_Analisis!K24/IF(Porcentaje!A24=VLOOKUP(Porcentaje!A24,Tipos_Medida!$H$2:$I$788,1),VLOOKUP(Porcentaje!A24,Tipos_Medida!$H$2:$I$788,2),0))*100,4),"")</f>
        <v>2.4199999999999999E-2</v>
      </c>
      <c r="L24" s="21">
        <f>IF(Medidas_Analisis!L24&lt;&gt;"",ROUND((Medidas_Analisis!L24/IF(Porcentaje!A24=VLOOKUP(Porcentaje!A24,Tipos_Medida!$H$2:$I$788,1),VLOOKUP(Porcentaje!A24,Tipos_Medida!$H$2:$I$788,2),0))*100,4),"")</f>
        <v>2.4199999999999999E-2</v>
      </c>
      <c r="M24" s="21">
        <f>IF(Medidas_Analisis!M24&lt;&gt;"",ROUND((Medidas_Analisis!M24/IF(Porcentaje!A24=VLOOKUP(Porcentaje!A24,Tipos_Medida!$H$2:$I$788,1),VLOOKUP(Porcentaje!A24,Tipos_Medida!$H$2:$I$788,2),0))*100,4),"")</f>
        <v>2.4199999999999999E-2</v>
      </c>
      <c r="N24" s="21">
        <f>IF(Medidas_Analisis!N24&lt;&gt;"",ROUND((Medidas_Analisis!N24/IF(Porcentaje!A24=VLOOKUP(Porcentaje!A24,Tipos_Medida!$H$2:$I$788,1),VLOOKUP(Porcentaje!A24,Tipos_Medida!$H$2:$I$788,2),0))*100,4),"")</f>
        <v>2.4199999999999999E-2</v>
      </c>
    </row>
    <row r="25" spans="1:14" x14ac:dyDescent="0.25">
      <c r="A25" s="19">
        <v>20029</v>
      </c>
      <c r="B25" s="19" t="s">
        <v>52</v>
      </c>
      <c r="C25" s="19" t="s">
        <v>31</v>
      </c>
      <c r="D25" s="19" t="s">
        <v>114</v>
      </c>
      <c r="E25" s="20">
        <v>43913</v>
      </c>
      <c r="F25" s="7" t="str">
        <f>IF(E25&lt;&gt;"",IF(AND(E25&gt;=VLOOKUP(E25,Semanas!$A$1:$C$33,1),E25&lt;=VLOOKUP(E25,Semanas!$A$1:$C$33,2)),VLOOKUP(E25,Semanas!$A$1:$C$33,3),""),"")</f>
        <v>Semana 13</v>
      </c>
      <c r="G25" s="21">
        <f>IF(Medidas_Analisis!G25&lt;&gt;"",ROUND((Medidas_Analisis!G25/IF(Porcentaje!A25=VLOOKUP(Porcentaje!A25,Tipos_Medida!$H$2:$I$788,1),VLOOKUP(Porcentaje!A25,Tipos_Medida!$H$2:$I$788,2),0))*100,4),"")</f>
        <v>0</v>
      </c>
      <c r="H25" s="21">
        <f>IF(Medidas_Analisis!H25&lt;&gt;"",ROUND((Medidas_Analisis!H25/IF(Porcentaje!A25=VLOOKUP(Porcentaje!A25,Tipos_Medida!$H$2:$I$788,1),VLOOKUP(Porcentaje!A25,Tipos_Medida!$H$2:$I$788,2),0))*100,4),"")</f>
        <v>0</v>
      </c>
      <c r="I25" s="21">
        <f>IF(Medidas_Analisis!I25&lt;&gt;"",ROUND((Medidas_Analisis!I25/IF(Porcentaje!A25=VLOOKUP(Porcentaje!A25,Tipos_Medida!$H$2:$I$788,1),VLOOKUP(Porcentaje!A25,Tipos_Medida!$H$2:$I$788,2),0))*100,4),"")</f>
        <v>0</v>
      </c>
      <c r="J25" s="21">
        <f>IF(Medidas_Analisis!J25&lt;&gt;"",ROUND((Medidas_Analisis!J25/IF(Porcentaje!A25=VLOOKUP(Porcentaje!A25,Tipos_Medida!$H$2:$I$788,1),VLOOKUP(Porcentaje!A25,Tipos_Medida!$H$2:$I$788,2),0))*100,4),"")</f>
        <v>2.4199999999999999E-2</v>
      </c>
      <c r="K25" s="21">
        <f>IF(Medidas_Analisis!K25&lt;&gt;"",ROUND((Medidas_Analisis!K25/IF(Porcentaje!A25=VLOOKUP(Porcentaje!A25,Tipos_Medida!$H$2:$I$788,1),VLOOKUP(Porcentaje!A25,Tipos_Medida!$H$2:$I$788,2),0))*100,4),"")</f>
        <v>2.4199999999999999E-2</v>
      </c>
      <c r="L25" s="21">
        <f>IF(Medidas_Analisis!L25&lt;&gt;"",ROUND((Medidas_Analisis!L25/IF(Porcentaje!A25=VLOOKUP(Porcentaje!A25,Tipos_Medida!$H$2:$I$788,1),VLOOKUP(Porcentaje!A25,Tipos_Medida!$H$2:$I$788,2),0))*100,4),"")</f>
        <v>2.4199999999999999E-2</v>
      </c>
      <c r="M25" s="21">
        <f>IF(Medidas_Analisis!M25&lt;&gt;"",ROUND((Medidas_Analisis!M25/IF(Porcentaje!A25=VLOOKUP(Porcentaje!A25,Tipos_Medida!$H$2:$I$788,1),VLOOKUP(Porcentaje!A25,Tipos_Medida!$H$2:$I$788,2),0))*100,4),"")</f>
        <v>2.4199999999999999E-2</v>
      </c>
      <c r="N25" s="21">
        <f>IF(Medidas_Analisis!N25&lt;&gt;"",ROUND((Medidas_Analisis!N25/IF(Porcentaje!A25=VLOOKUP(Porcentaje!A25,Tipos_Medida!$H$2:$I$788,1),VLOOKUP(Porcentaje!A25,Tipos_Medida!$H$2:$I$788,2),0))*100,4),"")</f>
        <v>2.4199999999999999E-2</v>
      </c>
    </row>
    <row r="26" spans="1:14" x14ac:dyDescent="0.25">
      <c r="A26">
        <v>20029</v>
      </c>
      <c r="B26" t="s">
        <v>52</v>
      </c>
      <c r="C26" t="s">
        <v>115</v>
      </c>
      <c r="D26" t="s">
        <v>114</v>
      </c>
      <c r="E26" s="1">
        <v>43913</v>
      </c>
      <c r="F26" s="7" t="str">
        <f>IF(E26&lt;&gt;"",IF(AND(E26&gt;=VLOOKUP(E26,Semanas!$A$1:$C$33,1),E26&lt;=VLOOKUP(E26,Semanas!$A$1:$C$33,2)),VLOOKUP(E26,Semanas!$A$1:$C$33,3),""),"")</f>
        <v>Semana 13</v>
      </c>
      <c r="G26" s="21">
        <f>IF(Medidas_Analisis!G26&lt;&gt;"",ROUND((Medidas_Analisis!G26/IF(Porcentaje!A26=VLOOKUP(Porcentaje!A26,Tipos_Medida!$H$2:$I$788,1),VLOOKUP(Porcentaje!A26,Tipos_Medida!$H$2:$I$788,2),0))*100,4),"")</f>
        <v>0</v>
      </c>
      <c r="H26" s="21">
        <f>IF(Medidas_Analisis!H26&lt;&gt;"",ROUND((Medidas_Analisis!H26/IF(Porcentaje!A26=VLOOKUP(Porcentaje!A26,Tipos_Medida!$H$2:$I$788,1),VLOOKUP(Porcentaje!A26,Tipos_Medida!$H$2:$I$788,2),0))*100,4),"")</f>
        <v>0</v>
      </c>
      <c r="I26" s="21">
        <f>IF(Medidas_Analisis!I26&lt;&gt;"",ROUND((Medidas_Analisis!I26/IF(Porcentaje!A26=VLOOKUP(Porcentaje!A26,Tipos_Medida!$H$2:$I$788,1),VLOOKUP(Porcentaje!A26,Tipos_Medida!$H$2:$I$788,2),0))*100,4),"")</f>
        <v>0</v>
      </c>
      <c r="J26" s="21">
        <f>IF(Medidas_Analisis!J26&lt;&gt;"",ROUND((Medidas_Analisis!J26/IF(Porcentaje!A26=VLOOKUP(Porcentaje!A26,Tipos_Medida!$H$2:$I$788,1),VLOOKUP(Porcentaje!A26,Tipos_Medida!$H$2:$I$788,2),0))*100,4),"")</f>
        <v>2.4199999999999999E-2</v>
      </c>
      <c r="K26" s="21">
        <f>IF(Medidas_Analisis!K26&lt;&gt;"",ROUND((Medidas_Analisis!K26/IF(Porcentaje!A26=VLOOKUP(Porcentaje!A26,Tipos_Medida!$H$2:$I$788,1),VLOOKUP(Porcentaje!A26,Tipos_Medida!$H$2:$I$788,2),0))*100,4),"")</f>
        <v>2.4199999999999999E-2</v>
      </c>
      <c r="L26" s="21">
        <f>IF(Medidas_Analisis!L26&lt;&gt;"",ROUND((Medidas_Analisis!L26/IF(Porcentaje!A26=VLOOKUP(Porcentaje!A26,Tipos_Medida!$H$2:$I$788,1),VLOOKUP(Porcentaje!A26,Tipos_Medida!$H$2:$I$788,2),0))*100,4),"")</f>
        <v>2.4199999999999999E-2</v>
      </c>
      <c r="M26" s="21">
        <f>IF(Medidas_Analisis!M26&lt;&gt;"",ROUND((Medidas_Analisis!M26/IF(Porcentaje!A26=VLOOKUP(Porcentaje!A26,Tipos_Medida!$H$2:$I$788,1),VLOOKUP(Porcentaje!A26,Tipos_Medida!$H$2:$I$788,2),0))*100,4),"")</f>
        <v>2.4199999999999999E-2</v>
      </c>
      <c r="N26" s="21">
        <f>IF(Medidas_Analisis!N26&lt;&gt;"",ROUND((Medidas_Analisis!N26/IF(Porcentaje!A26=VLOOKUP(Porcentaje!A26,Tipos_Medida!$H$2:$I$788,1),VLOOKUP(Porcentaje!A26,Tipos_Medida!$H$2:$I$788,2),0))*100,4),"")</f>
        <v>2.4199999999999999E-2</v>
      </c>
    </row>
    <row r="27" spans="1:14" x14ac:dyDescent="0.25">
      <c r="A27" s="19">
        <v>20029</v>
      </c>
      <c r="B27" s="19" t="s">
        <v>52</v>
      </c>
      <c r="C27" s="19" t="s">
        <v>33</v>
      </c>
      <c r="D27" s="19" t="s">
        <v>114</v>
      </c>
      <c r="E27" s="20">
        <v>43910</v>
      </c>
      <c r="F27" s="7" t="str">
        <f>IF(E27&lt;&gt;"",IF(AND(E27&gt;=VLOOKUP(E27,Semanas!$A$1:$C$33,1),E27&lt;=VLOOKUP(E27,Semanas!$A$1:$C$33,2)),VLOOKUP(E27,Semanas!$A$1:$C$33,3),""),"")</f>
        <v>Semana 12</v>
      </c>
      <c r="G27" s="21">
        <f>IF(Medidas_Analisis!G27&lt;&gt;"",ROUND((Medidas_Analisis!G27/IF(Porcentaje!A27=VLOOKUP(Porcentaje!A27,Tipos_Medida!$H$2:$I$788,1),VLOOKUP(Porcentaje!A27,Tipos_Medida!$H$2:$I$788,2),0))*100,4),"")</f>
        <v>0</v>
      </c>
      <c r="H27" s="21">
        <f>IF(Medidas_Analisis!H27&lt;&gt;"",ROUND((Medidas_Analisis!H27/IF(Porcentaje!A27=VLOOKUP(Porcentaje!A27,Tipos_Medida!$H$2:$I$788,1),VLOOKUP(Porcentaje!A27,Tipos_Medida!$H$2:$I$788,2),0))*100,4),"")</f>
        <v>0</v>
      </c>
      <c r="I27" s="21">
        <f>IF(Medidas_Analisis!I27&lt;&gt;"",ROUND((Medidas_Analisis!I27/IF(Porcentaje!A27=VLOOKUP(Porcentaje!A27,Tipos_Medida!$H$2:$I$788,1),VLOOKUP(Porcentaje!A27,Tipos_Medida!$H$2:$I$788,2),0))*100,4),"")</f>
        <v>0</v>
      </c>
      <c r="J27" s="21">
        <f>IF(Medidas_Analisis!J27&lt;&gt;"",ROUND((Medidas_Analisis!J27/IF(Porcentaje!A27=VLOOKUP(Porcentaje!A27,Tipos_Medida!$H$2:$I$788,1),VLOOKUP(Porcentaje!A27,Tipos_Medida!$H$2:$I$788,2),0))*100,4),"")</f>
        <v>0</v>
      </c>
      <c r="K27" s="21">
        <f>IF(Medidas_Analisis!K27&lt;&gt;"",ROUND((Medidas_Analisis!K27/IF(Porcentaje!A27=VLOOKUP(Porcentaje!A27,Tipos_Medida!$H$2:$I$788,1),VLOOKUP(Porcentaje!A27,Tipos_Medida!$H$2:$I$788,2),0))*100,4),"")</f>
        <v>0</v>
      </c>
      <c r="L27" s="21">
        <f>IF(Medidas_Analisis!L27&lt;&gt;"",ROUND((Medidas_Analisis!L27/IF(Porcentaje!A27=VLOOKUP(Porcentaje!A27,Tipos_Medida!$H$2:$I$788,1),VLOOKUP(Porcentaje!A27,Tipos_Medida!$H$2:$I$788,2),0))*100,4),"")</f>
        <v>2.4199999999999999E-2</v>
      </c>
      <c r="M27" s="21">
        <f>IF(Medidas_Analisis!M27&lt;&gt;"",ROUND((Medidas_Analisis!M27/IF(Porcentaje!A27=VLOOKUP(Porcentaje!A27,Tipos_Medida!$H$2:$I$788,1),VLOOKUP(Porcentaje!A27,Tipos_Medida!$H$2:$I$788,2),0))*100,4),"")</f>
        <v>2.4199999999999999E-2</v>
      </c>
      <c r="N27" s="21">
        <f>IF(Medidas_Analisis!N27&lt;&gt;"",ROUND((Medidas_Analisis!N27/IF(Porcentaje!A27=VLOOKUP(Porcentaje!A27,Tipos_Medida!$H$2:$I$788,1),VLOOKUP(Porcentaje!A27,Tipos_Medida!$H$2:$I$788,2),0))*100,4),"")</f>
        <v>2.4199999999999999E-2</v>
      </c>
    </row>
    <row r="28" spans="1:14" x14ac:dyDescent="0.25">
      <c r="A28">
        <v>20029</v>
      </c>
      <c r="B28" t="s">
        <v>52</v>
      </c>
      <c r="C28" t="s">
        <v>34</v>
      </c>
      <c r="D28" t="s">
        <v>117</v>
      </c>
      <c r="E28" s="1"/>
      <c r="F28" s="7" t="str">
        <f>IF(E28&lt;&gt;"",IF(AND(E28&gt;=VLOOKUP(E28,Semanas!$A$1:$C$33,1),E28&lt;=VLOOKUP(E28,Semanas!$A$1:$C$33,2)),VLOOKUP(E28,Semanas!$A$1:$C$33,3),""),"")</f>
        <v/>
      </c>
      <c r="G28" s="21" t="str">
        <f>IF(Medidas_Analisis!G28&lt;&gt;"",ROUND((Medidas_Analisis!G28/IF(Porcentaje!A28=VLOOKUP(Porcentaje!A28,Tipos_Medida!$H$2:$I$788,1),VLOOKUP(Porcentaje!A28,Tipos_Medida!$H$2:$I$788,2),0))*100,4),"")</f>
        <v/>
      </c>
      <c r="H28" s="21" t="str">
        <f>IF(Medidas_Analisis!H28&lt;&gt;"",ROUND((Medidas_Analisis!H28/IF(Porcentaje!A28=VLOOKUP(Porcentaje!A28,Tipos_Medida!$H$2:$I$788,1),VLOOKUP(Porcentaje!A28,Tipos_Medida!$H$2:$I$788,2),0))*100,4),"")</f>
        <v/>
      </c>
      <c r="I28" s="21" t="str">
        <f>IF(Medidas_Analisis!I28&lt;&gt;"",ROUND((Medidas_Analisis!I28/IF(Porcentaje!A28=VLOOKUP(Porcentaje!A28,Tipos_Medida!$H$2:$I$788,1),VLOOKUP(Porcentaje!A28,Tipos_Medida!$H$2:$I$788,2),0))*100,4),"")</f>
        <v/>
      </c>
      <c r="J28" s="21" t="str">
        <f>IF(Medidas_Analisis!J28&lt;&gt;"",ROUND((Medidas_Analisis!J28/IF(Porcentaje!A28=VLOOKUP(Porcentaje!A28,Tipos_Medida!$H$2:$I$788,1),VLOOKUP(Porcentaje!A28,Tipos_Medida!$H$2:$I$788,2),0))*100,4),"")</f>
        <v/>
      </c>
      <c r="K28" s="21" t="str">
        <f>IF(Medidas_Analisis!K28&lt;&gt;"",ROUND((Medidas_Analisis!K28/IF(Porcentaje!A28=VLOOKUP(Porcentaje!A28,Tipos_Medida!$H$2:$I$788,1),VLOOKUP(Porcentaje!A28,Tipos_Medida!$H$2:$I$788,2),0))*100,4),"")</f>
        <v/>
      </c>
      <c r="L28" s="21" t="str">
        <f>IF(Medidas_Analisis!L28&lt;&gt;"",ROUND((Medidas_Analisis!L28/IF(Porcentaje!A28=VLOOKUP(Porcentaje!A28,Tipos_Medida!$H$2:$I$788,1),VLOOKUP(Porcentaje!A28,Tipos_Medida!$H$2:$I$788,2),0))*100,4),"")</f>
        <v/>
      </c>
      <c r="M28" s="21" t="str">
        <f>IF(Medidas_Analisis!M28&lt;&gt;"",ROUND((Medidas_Analisis!M28/IF(Porcentaje!A28=VLOOKUP(Porcentaje!A28,Tipos_Medida!$H$2:$I$788,1),VLOOKUP(Porcentaje!A28,Tipos_Medida!$H$2:$I$788,2),0))*100,4),"")</f>
        <v/>
      </c>
      <c r="N28" s="21" t="str">
        <f>IF(Medidas_Analisis!N28&lt;&gt;"",ROUND((Medidas_Analisis!N28/IF(Porcentaje!A28=VLOOKUP(Porcentaje!A28,Tipos_Medida!$H$2:$I$788,1),VLOOKUP(Porcentaje!A28,Tipos_Medida!$H$2:$I$788,2),0))*100,4),"")</f>
        <v/>
      </c>
    </row>
    <row r="29" spans="1:14" x14ac:dyDescent="0.25">
      <c r="A29" s="19">
        <v>20029</v>
      </c>
      <c r="B29" s="19" t="s">
        <v>52</v>
      </c>
      <c r="C29" s="19" t="s">
        <v>118</v>
      </c>
      <c r="D29" s="19" t="s">
        <v>114</v>
      </c>
      <c r="E29" s="20">
        <v>43926</v>
      </c>
      <c r="F29" s="7" t="str">
        <f>IF(E29&lt;&gt;"",IF(AND(E29&gt;=VLOOKUP(E29,Semanas!$A$1:$C$33,1),E29&lt;=VLOOKUP(E29,Semanas!$A$1:$C$33,2)),VLOOKUP(E29,Semanas!$A$1:$C$33,3),""),"")</f>
        <v>Semana 15</v>
      </c>
      <c r="G29" s="21">
        <f>IF(Medidas_Analisis!G29&lt;&gt;"",ROUND((Medidas_Analisis!G29/IF(Porcentaje!A29=VLOOKUP(Porcentaje!A29,Tipos_Medida!$H$2:$I$788,1),VLOOKUP(Porcentaje!A29,Tipos_Medida!$H$2:$I$788,2),0))*100,4),"")</f>
        <v>0</v>
      </c>
      <c r="H29" s="21">
        <f>IF(Medidas_Analisis!H29&lt;&gt;"",ROUND((Medidas_Analisis!H29/IF(Porcentaje!A29=VLOOKUP(Porcentaje!A29,Tipos_Medida!$H$2:$I$788,1),VLOOKUP(Porcentaje!A29,Tipos_Medida!$H$2:$I$788,2),0))*100,4),"")</f>
        <v>2.4199999999999999E-2</v>
      </c>
      <c r="I29" s="21">
        <f>IF(Medidas_Analisis!I29&lt;&gt;"",ROUND((Medidas_Analisis!I29/IF(Porcentaje!A29=VLOOKUP(Porcentaje!A29,Tipos_Medida!$H$2:$I$788,1),VLOOKUP(Porcentaje!A29,Tipos_Medida!$H$2:$I$788,2),0))*100,4),"")</f>
        <v>2.4199999999999999E-2</v>
      </c>
      <c r="J29" s="21">
        <f>IF(Medidas_Analisis!J29&lt;&gt;"",ROUND((Medidas_Analisis!J29/IF(Porcentaje!A29=VLOOKUP(Porcentaje!A29,Tipos_Medida!$H$2:$I$788,1),VLOOKUP(Porcentaje!A29,Tipos_Medida!$H$2:$I$788,2),0))*100,4),"")</f>
        <v>2.4199999999999999E-2</v>
      </c>
      <c r="K29" s="21">
        <f>IF(Medidas_Analisis!K29&lt;&gt;"",ROUND((Medidas_Analisis!K29/IF(Porcentaje!A29=VLOOKUP(Porcentaje!A29,Tipos_Medida!$H$2:$I$788,1),VLOOKUP(Porcentaje!A29,Tipos_Medida!$H$2:$I$788,2),0))*100,4),"")</f>
        <v>0</v>
      </c>
      <c r="L29" s="21">
        <f>IF(Medidas_Analisis!L29&lt;&gt;"",ROUND((Medidas_Analisis!L29/IF(Porcentaje!A29=VLOOKUP(Porcentaje!A29,Tipos_Medida!$H$2:$I$788,1),VLOOKUP(Porcentaje!A29,Tipos_Medida!$H$2:$I$788,2),0))*100,4),"")</f>
        <v>2.4199999999999999E-2</v>
      </c>
      <c r="M29" s="21">
        <f>IF(Medidas_Analisis!M29&lt;&gt;"",ROUND((Medidas_Analisis!M29/IF(Porcentaje!A29=VLOOKUP(Porcentaje!A29,Tipos_Medida!$H$2:$I$788,1),VLOOKUP(Porcentaje!A29,Tipos_Medida!$H$2:$I$788,2),0))*100,4),"")</f>
        <v>2.4199999999999999E-2</v>
      </c>
      <c r="N29" s="21">
        <f>IF(Medidas_Analisis!N29&lt;&gt;"",ROUND((Medidas_Analisis!N29/IF(Porcentaje!A29=VLOOKUP(Porcentaje!A29,Tipos_Medida!$H$2:$I$788,1),VLOOKUP(Porcentaje!A29,Tipos_Medida!$H$2:$I$788,2),0))*100,4),"")</f>
        <v>2.4199999999999999E-2</v>
      </c>
    </row>
    <row r="30" spans="1:14" x14ac:dyDescent="0.25">
      <c r="A30">
        <v>20029</v>
      </c>
      <c r="B30" t="s">
        <v>52</v>
      </c>
      <c r="C30" t="s">
        <v>119</v>
      </c>
      <c r="D30" t="s">
        <v>117</v>
      </c>
      <c r="E30" s="1"/>
      <c r="F30" s="7" t="str">
        <f>IF(E30&lt;&gt;"",IF(AND(E30&gt;=VLOOKUP(E30,Semanas!$A$1:$C$33,1),E30&lt;=VLOOKUP(E30,Semanas!$A$1:$C$33,2)),VLOOKUP(E30,Semanas!$A$1:$C$33,3),""),"")</f>
        <v/>
      </c>
      <c r="G30" s="21" t="str">
        <f>IF(Medidas_Analisis!G30&lt;&gt;"",ROUND((Medidas_Analisis!G30/IF(Porcentaje!A30=VLOOKUP(Porcentaje!A30,Tipos_Medida!$H$2:$I$788,1),VLOOKUP(Porcentaje!A30,Tipos_Medida!$H$2:$I$788,2),0))*100,4),"")</f>
        <v/>
      </c>
      <c r="H30" s="21" t="str">
        <f>IF(Medidas_Analisis!H30&lt;&gt;"",ROUND((Medidas_Analisis!H30/IF(Porcentaje!A30=VLOOKUP(Porcentaje!A30,Tipos_Medida!$H$2:$I$788,1),VLOOKUP(Porcentaje!A30,Tipos_Medida!$H$2:$I$788,2),0))*100,4),"")</f>
        <v/>
      </c>
      <c r="I30" s="21" t="str">
        <f>IF(Medidas_Analisis!I30&lt;&gt;"",ROUND((Medidas_Analisis!I30/IF(Porcentaje!A30=VLOOKUP(Porcentaje!A30,Tipos_Medida!$H$2:$I$788,1),VLOOKUP(Porcentaje!A30,Tipos_Medida!$H$2:$I$788,2),0))*100,4),"")</f>
        <v/>
      </c>
      <c r="J30" s="21" t="str">
        <f>IF(Medidas_Analisis!J30&lt;&gt;"",ROUND((Medidas_Analisis!J30/IF(Porcentaje!A30=VLOOKUP(Porcentaje!A30,Tipos_Medida!$H$2:$I$788,1),VLOOKUP(Porcentaje!A30,Tipos_Medida!$H$2:$I$788,2),0))*100,4),"")</f>
        <v/>
      </c>
      <c r="K30" s="21" t="str">
        <f>IF(Medidas_Analisis!K30&lt;&gt;"",ROUND((Medidas_Analisis!K30/IF(Porcentaje!A30=VLOOKUP(Porcentaje!A30,Tipos_Medida!$H$2:$I$788,1),VLOOKUP(Porcentaje!A30,Tipos_Medida!$H$2:$I$788,2),0))*100,4),"")</f>
        <v/>
      </c>
      <c r="L30" s="21" t="str">
        <f>IF(Medidas_Analisis!L30&lt;&gt;"",ROUND((Medidas_Analisis!L30/IF(Porcentaje!A30=VLOOKUP(Porcentaje!A30,Tipos_Medida!$H$2:$I$788,1),VLOOKUP(Porcentaje!A30,Tipos_Medida!$H$2:$I$788,2),0))*100,4),"")</f>
        <v/>
      </c>
      <c r="M30" s="21" t="str">
        <f>IF(Medidas_Analisis!M30&lt;&gt;"",ROUND((Medidas_Analisis!M30/IF(Porcentaje!A30=VLOOKUP(Porcentaje!A30,Tipos_Medida!$H$2:$I$788,1),VLOOKUP(Porcentaje!A30,Tipos_Medida!$H$2:$I$788,2),0))*100,4),"")</f>
        <v/>
      </c>
      <c r="N30" s="21" t="str">
        <f>IF(Medidas_Analisis!N30&lt;&gt;"",ROUND((Medidas_Analisis!N30/IF(Porcentaje!A30=VLOOKUP(Porcentaje!A30,Tipos_Medida!$H$2:$I$788,1),VLOOKUP(Porcentaje!A30,Tipos_Medida!$H$2:$I$788,2),0))*100,4),"")</f>
        <v/>
      </c>
    </row>
    <row r="31" spans="1:14" x14ac:dyDescent="0.25">
      <c r="A31" s="19">
        <v>20029</v>
      </c>
      <c r="B31" s="19" t="s">
        <v>52</v>
      </c>
      <c r="C31" s="19" t="s">
        <v>120</v>
      </c>
      <c r="D31" s="19" t="s">
        <v>114</v>
      </c>
      <c r="E31" s="20">
        <v>43913</v>
      </c>
      <c r="F31" s="7" t="str">
        <f>IF(E31&lt;&gt;"",IF(AND(E31&gt;=VLOOKUP(E31,Semanas!$A$1:$C$33,1),E31&lt;=VLOOKUP(E31,Semanas!$A$1:$C$33,2)),VLOOKUP(E31,Semanas!$A$1:$C$33,3),""),"")</f>
        <v>Semana 13</v>
      </c>
      <c r="G31" s="21">
        <f>IF(Medidas_Analisis!G31&lt;&gt;"",ROUND((Medidas_Analisis!G31/IF(Porcentaje!A31=VLOOKUP(Porcentaje!A31,Tipos_Medida!$H$2:$I$788,1),VLOOKUP(Porcentaje!A31,Tipos_Medida!$H$2:$I$788,2),0))*100,4),"")</f>
        <v>0</v>
      </c>
      <c r="H31" s="21">
        <f>IF(Medidas_Analisis!H31&lt;&gt;"",ROUND((Medidas_Analisis!H31/IF(Porcentaje!A31=VLOOKUP(Porcentaje!A31,Tipos_Medida!$H$2:$I$788,1),VLOOKUP(Porcentaje!A31,Tipos_Medida!$H$2:$I$788,2),0))*100,4),"")</f>
        <v>0</v>
      </c>
      <c r="I31" s="21">
        <f>IF(Medidas_Analisis!I31&lt;&gt;"",ROUND((Medidas_Analisis!I31/IF(Porcentaje!A31=VLOOKUP(Porcentaje!A31,Tipos_Medida!$H$2:$I$788,1),VLOOKUP(Porcentaje!A31,Tipos_Medida!$H$2:$I$788,2),0))*100,4),"")</f>
        <v>0</v>
      </c>
      <c r="J31" s="21">
        <f>IF(Medidas_Analisis!J31&lt;&gt;"",ROUND((Medidas_Analisis!J31/IF(Porcentaje!A31=VLOOKUP(Porcentaje!A31,Tipos_Medida!$H$2:$I$788,1),VLOOKUP(Porcentaje!A31,Tipos_Medida!$H$2:$I$788,2),0))*100,4),"")</f>
        <v>2.4199999999999999E-2</v>
      </c>
      <c r="K31" s="21">
        <f>IF(Medidas_Analisis!K31&lt;&gt;"",ROUND((Medidas_Analisis!K31/IF(Porcentaje!A31=VLOOKUP(Porcentaje!A31,Tipos_Medida!$H$2:$I$788,1),VLOOKUP(Porcentaje!A31,Tipos_Medida!$H$2:$I$788,2),0))*100,4),"")</f>
        <v>2.4199999999999999E-2</v>
      </c>
      <c r="L31" s="21">
        <f>IF(Medidas_Analisis!L31&lt;&gt;"",ROUND((Medidas_Analisis!L31/IF(Porcentaje!A31=VLOOKUP(Porcentaje!A31,Tipos_Medida!$H$2:$I$788,1),VLOOKUP(Porcentaje!A31,Tipos_Medida!$H$2:$I$788,2),0))*100,4),"")</f>
        <v>2.4199999999999999E-2</v>
      </c>
      <c r="M31" s="21">
        <f>IF(Medidas_Analisis!M31&lt;&gt;"",ROUND((Medidas_Analisis!M31/IF(Porcentaje!A31=VLOOKUP(Porcentaje!A31,Tipos_Medida!$H$2:$I$788,1),VLOOKUP(Porcentaje!A31,Tipos_Medida!$H$2:$I$788,2),0))*100,4),"")</f>
        <v>2.4199999999999999E-2</v>
      </c>
      <c r="N31" s="21">
        <f>IF(Medidas_Analisis!N31&lt;&gt;"",ROUND((Medidas_Analisis!N31/IF(Porcentaje!A31=VLOOKUP(Porcentaje!A31,Tipos_Medida!$H$2:$I$788,1),VLOOKUP(Porcentaje!A31,Tipos_Medida!$H$2:$I$788,2),0))*100,4),"")</f>
        <v>2.4199999999999999E-2</v>
      </c>
    </row>
    <row r="32" spans="1:14" x14ac:dyDescent="0.25">
      <c r="A32">
        <v>20029</v>
      </c>
      <c r="B32" t="s">
        <v>52</v>
      </c>
      <c r="C32" t="s">
        <v>191</v>
      </c>
      <c r="D32" t="s">
        <v>117</v>
      </c>
      <c r="E32" s="1"/>
      <c r="F32" s="7" t="str">
        <f>IF(E32&lt;&gt;"",IF(AND(E32&gt;=VLOOKUP(E32,Semanas!$A$1:$C$33,1),E32&lt;=VLOOKUP(E32,Semanas!$A$1:$C$33,2)),VLOOKUP(E32,Semanas!$A$1:$C$33,3),""),"")</f>
        <v/>
      </c>
      <c r="G32" s="21" t="str">
        <f>IF(Medidas_Analisis!G32&lt;&gt;"",ROUND((Medidas_Analisis!G32/IF(Porcentaje!A32=VLOOKUP(Porcentaje!A32,Tipos_Medida!$H$2:$I$788,1),VLOOKUP(Porcentaje!A32,Tipos_Medida!$H$2:$I$788,2),0))*100,4),"")</f>
        <v/>
      </c>
      <c r="H32" s="21" t="str">
        <f>IF(Medidas_Analisis!H32&lt;&gt;"",ROUND((Medidas_Analisis!H32/IF(Porcentaje!A32=VLOOKUP(Porcentaje!A32,Tipos_Medida!$H$2:$I$788,1),VLOOKUP(Porcentaje!A32,Tipos_Medida!$H$2:$I$788,2),0))*100,4),"")</f>
        <v/>
      </c>
      <c r="I32" s="21" t="str">
        <f>IF(Medidas_Analisis!I32&lt;&gt;"",ROUND((Medidas_Analisis!I32/IF(Porcentaje!A32=VLOOKUP(Porcentaje!A32,Tipos_Medida!$H$2:$I$788,1),VLOOKUP(Porcentaje!A32,Tipos_Medida!$H$2:$I$788,2),0))*100,4),"")</f>
        <v/>
      </c>
      <c r="J32" s="21" t="str">
        <f>IF(Medidas_Analisis!J32&lt;&gt;"",ROUND((Medidas_Analisis!J32/IF(Porcentaje!A32=VLOOKUP(Porcentaje!A32,Tipos_Medida!$H$2:$I$788,1),VLOOKUP(Porcentaje!A32,Tipos_Medida!$H$2:$I$788,2),0))*100,4),"")</f>
        <v/>
      </c>
      <c r="K32" s="21" t="str">
        <f>IF(Medidas_Analisis!K32&lt;&gt;"",ROUND((Medidas_Analisis!K32/IF(Porcentaje!A32=VLOOKUP(Porcentaje!A32,Tipos_Medida!$H$2:$I$788,1),VLOOKUP(Porcentaje!A32,Tipos_Medida!$H$2:$I$788,2),0))*100,4),"")</f>
        <v/>
      </c>
      <c r="L32" s="21" t="str">
        <f>IF(Medidas_Analisis!L32&lt;&gt;"",ROUND((Medidas_Analisis!L32/IF(Porcentaje!A32=VLOOKUP(Porcentaje!A32,Tipos_Medida!$H$2:$I$788,1),VLOOKUP(Porcentaje!A32,Tipos_Medida!$H$2:$I$788,2),0))*100,4),"")</f>
        <v/>
      </c>
      <c r="M32" s="21" t="str">
        <f>IF(Medidas_Analisis!M32&lt;&gt;"",ROUND((Medidas_Analisis!M32/IF(Porcentaje!A32=VLOOKUP(Porcentaje!A32,Tipos_Medida!$H$2:$I$788,1),VLOOKUP(Porcentaje!A32,Tipos_Medida!$H$2:$I$788,2),0))*100,4),"")</f>
        <v/>
      </c>
      <c r="N32" s="21" t="str">
        <f>IF(Medidas_Analisis!N32&lt;&gt;"",ROUND((Medidas_Analisis!N32/IF(Porcentaje!A32=VLOOKUP(Porcentaje!A32,Tipos_Medida!$H$2:$I$788,1),VLOOKUP(Porcentaje!A32,Tipos_Medida!$H$2:$I$788,2),0))*100,4),"")</f>
        <v/>
      </c>
    </row>
    <row r="33" spans="1:14" x14ac:dyDescent="0.25">
      <c r="A33" s="19">
        <v>20029</v>
      </c>
      <c r="B33" s="19" t="s">
        <v>52</v>
      </c>
      <c r="C33" s="19" t="s">
        <v>122</v>
      </c>
      <c r="D33" s="19" t="s">
        <v>116</v>
      </c>
      <c r="E33" s="20"/>
      <c r="F33" s="7" t="str">
        <f>IF(E33&lt;&gt;"",IF(AND(E33&gt;=VLOOKUP(E33,Semanas!$A$1:$C$33,1),E33&lt;=VLOOKUP(E33,Semanas!$A$1:$C$33,2)),VLOOKUP(E33,Semanas!$A$1:$C$33,3),""),"")</f>
        <v/>
      </c>
      <c r="G33" s="21" t="str">
        <f>IF(Medidas_Analisis!G33&lt;&gt;"",ROUND((Medidas_Analisis!G33/IF(Porcentaje!A33=VLOOKUP(Porcentaje!A33,Tipos_Medida!$H$2:$I$788,1),VLOOKUP(Porcentaje!A33,Tipos_Medida!$H$2:$I$788,2),0))*100,4),"")</f>
        <v/>
      </c>
      <c r="H33" s="21" t="str">
        <f>IF(Medidas_Analisis!H33&lt;&gt;"",ROUND((Medidas_Analisis!H33/IF(Porcentaje!A33=VLOOKUP(Porcentaje!A33,Tipos_Medida!$H$2:$I$788,1),VLOOKUP(Porcentaje!A33,Tipos_Medida!$H$2:$I$788,2),0))*100,4),"")</f>
        <v/>
      </c>
      <c r="I33" s="21" t="str">
        <f>IF(Medidas_Analisis!I33&lt;&gt;"",ROUND((Medidas_Analisis!I33/IF(Porcentaje!A33=VLOOKUP(Porcentaje!A33,Tipos_Medida!$H$2:$I$788,1),VLOOKUP(Porcentaje!A33,Tipos_Medida!$H$2:$I$788,2),0))*100,4),"")</f>
        <v/>
      </c>
      <c r="J33" s="21" t="str">
        <f>IF(Medidas_Analisis!J33&lt;&gt;"",ROUND((Medidas_Analisis!J33/IF(Porcentaje!A33=VLOOKUP(Porcentaje!A33,Tipos_Medida!$H$2:$I$788,1),VLOOKUP(Porcentaje!A33,Tipos_Medida!$H$2:$I$788,2),0))*100,4),"")</f>
        <v/>
      </c>
      <c r="K33" s="21" t="str">
        <f>IF(Medidas_Analisis!K33&lt;&gt;"",ROUND((Medidas_Analisis!K33/IF(Porcentaje!A33=VLOOKUP(Porcentaje!A33,Tipos_Medida!$H$2:$I$788,1),VLOOKUP(Porcentaje!A33,Tipos_Medida!$H$2:$I$788,2),0))*100,4),"")</f>
        <v/>
      </c>
      <c r="L33" s="21" t="str">
        <f>IF(Medidas_Analisis!L33&lt;&gt;"",ROUND((Medidas_Analisis!L33/IF(Porcentaje!A33=VLOOKUP(Porcentaje!A33,Tipos_Medida!$H$2:$I$788,1),VLOOKUP(Porcentaje!A33,Tipos_Medida!$H$2:$I$788,2),0))*100,4),"")</f>
        <v/>
      </c>
      <c r="M33" s="21" t="str">
        <f>IF(Medidas_Analisis!M33&lt;&gt;"",ROUND((Medidas_Analisis!M33/IF(Porcentaje!A33=VLOOKUP(Porcentaje!A33,Tipos_Medida!$H$2:$I$788,1),VLOOKUP(Porcentaje!A33,Tipos_Medida!$H$2:$I$788,2),0))*100,4),"")</f>
        <v/>
      </c>
      <c r="N33" s="21" t="str">
        <f>IF(Medidas_Analisis!N33&lt;&gt;"",ROUND((Medidas_Analisis!N33/IF(Porcentaje!A33=VLOOKUP(Porcentaje!A33,Tipos_Medida!$H$2:$I$788,1),VLOOKUP(Porcentaje!A33,Tipos_Medida!$H$2:$I$788,2),0))*100,4),"")</f>
        <v/>
      </c>
    </row>
    <row r="34" spans="1:14" x14ac:dyDescent="0.25">
      <c r="A34">
        <v>20029</v>
      </c>
      <c r="B34" t="s">
        <v>52</v>
      </c>
      <c r="C34" t="s">
        <v>123</v>
      </c>
      <c r="D34" t="s">
        <v>116</v>
      </c>
      <c r="E34" s="1"/>
      <c r="F34" s="7" t="str">
        <f>IF(E34&lt;&gt;"",IF(AND(E34&gt;=VLOOKUP(E34,Semanas!$A$1:$C$33,1),E34&lt;=VLOOKUP(E34,Semanas!$A$1:$C$33,2)),VLOOKUP(E34,Semanas!$A$1:$C$33,3),""),"")</f>
        <v/>
      </c>
      <c r="G34" s="21" t="str">
        <f>IF(Medidas_Analisis!G34&lt;&gt;"",ROUND((Medidas_Analisis!G34/IF(Porcentaje!A34=VLOOKUP(Porcentaje!A34,Tipos_Medida!$H$2:$I$788,1),VLOOKUP(Porcentaje!A34,Tipos_Medida!$H$2:$I$788,2),0))*100,4),"")</f>
        <v/>
      </c>
      <c r="H34" s="21" t="str">
        <f>IF(Medidas_Analisis!H34&lt;&gt;"",ROUND((Medidas_Analisis!H34/IF(Porcentaje!A34=VLOOKUP(Porcentaje!A34,Tipos_Medida!$H$2:$I$788,1),VLOOKUP(Porcentaje!A34,Tipos_Medida!$H$2:$I$788,2),0))*100,4),"")</f>
        <v/>
      </c>
      <c r="I34" s="21" t="str">
        <f>IF(Medidas_Analisis!I34&lt;&gt;"",ROUND((Medidas_Analisis!I34/IF(Porcentaje!A34=VLOOKUP(Porcentaje!A34,Tipos_Medida!$H$2:$I$788,1),VLOOKUP(Porcentaje!A34,Tipos_Medida!$H$2:$I$788,2),0))*100,4),"")</f>
        <v/>
      </c>
      <c r="J34" s="21" t="str">
        <f>IF(Medidas_Analisis!J34&lt;&gt;"",ROUND((Medidas_Analisis!J34/IF(Porcentaje!A34=VLOOKUP(Porcentaje!A34,Tipos_Medida!$H$2:$I$788,1),VLOOKUP(Porcentaje!A34,Tipos_Medida!$H$2:$I$788,2),0))*100,4),"")</f>
        <v/>
      </c>
      <c r="K34" s="21" t="str">
        <f>IF(Medidas_Analisis!K34&lt;&gt;"",ROUND((Medidas_Analisis!K34/IF(Porcentaje!A34=VLOOKUP(Porcentaje!A34,Tipos_Medida!$H$2:$I$788,1),VLOOKUP(Porcentaje!A34,Tipos_Medida!$H$2:$I$788,2),0))*100,4),"")</f>
        <v/>
      </c>
      <c r="L34" s="21" t="str">
        <f>IF(Medidas_Analisis!L34&lt;&gt;"",ROUND((Medidas_Analisis!L34/IF(Porcentaje!A34=VLOOKUP(Porcentaje!A34,Tipos_Medida!$H$2:$I$788,1),VLOOKUP(Porcentaje!A34,Tipos_Medida!$H$2:$I$788,2),0))*100,4),"")</f>
        <v/>
      </c>
      <c r="M34" s="21" t="str">
        <f>IF(Medidas_Analisis!M34&lt;&gt;"",ROUND((Medidas_Analisis!M34/IF(Porcentaje!A34=VLOOKUP(Porcentaje!A34,Tipos_Medida!$H$2:$I$788,1),VLOOKUP(Porcentaje!A34,Tipos_Medida!$H$2:$I$788,2),0))*100,4),"")</f>
        <v/>
      </c>
      <c r="N34" s="21" t="str">
        <f>IF(Medidas_Analisis!N34&lt;&gt;"",ROUND((Medidas_Analisis!N34/IF(Porcentaje!A34=VLOOKUP(Porcentaje!A34,Tipos_Medida!$H$2:$I$788,1),VLOOKUP(Porcentaje!A34,Tipos_Medida!$H$2:$I$788,2),0))*100,4),"")</f>
        <v/>
      </c>
    </row>
    <row r="35" spans="1:14" x14ac:dyDescent="0.25">
      <c r="A35">
        <v>20040</v>
      </c>
      <c r="B35" t="s">
        <v>53</v>
      </c>
      <c r="C35" t="s">
        <v>30</v>
      </c>
      <c r="D35" t="s">
        <v>114</v>
      </c>
      <c r="E35" s="1">
        <v>43913</v>
      </c>
      <c r="F35" s="7" t="str">
        <f>IF(E35&lt;&gt;"",IF(AND(E35&gt;=VLOOKUP(E35,Semanas!$A$1:$C$33,1),E35&lt;=VLOOKUP(E35,Semanas!$A$1:$C$33,2)),VLOOKUP(E35,Semanas!$A$1:$C$33,3),""),"")</f>
        <v>Semana 13</v>
      </c>
      <c r="G35" s="21" t="str">
        <f>IF(Medidas_Analisis!G35&lt;&gt;"",ROUND((Medidas_Analisis!G35/IF(Porcentaje!A35=VLOOKUP(Porcentaje!A35,Tipos_Medida!$H$2:$I$788,1),VLOOKUP(Porcentaje!A35,Tipos_Medida!$H$2:$I$788,2),0))*100,4),"")</f>
        <v/>
      </c>
      <c r="H35" s="21" t="str">
        <f>IF(Medidas_Analisis!H35&lt;&gt;"",ROUND((Medidas_Analisis!H35/IF(Porcentaje!A35=VLOOKUP(Porcentaje!A35,Tipos_Medida!$H$2:$I$788,1),VLOOKUP(Porcentaje!A35,Tipos_Medida!$H$2:$I$788,2),0))*100,4),"")</f>
        <v/>
      </c>
      <c r="I35" s="21" t="str">
        <f>IF(Medidas_Analisis!I35&lt;&gt;"",ROUND((Medidas_Analisis!I35/IF(Porcentaje!A35=VLOOKUP(Porcentaje!A35,Tipos_Medida!$H$2:$I$788,1),VLOOKUP(Porcentaje!A35,Tipos_Medida!$H$2:$I$788,2),0))*100,4),"")</f>
        <v/>
      </c>
      <c r="J35" s="21" t="str">
        <f>IF(Medidas_Analisis!J35&lt;&gt;"",ROUND((Medidas_Analisis!J35/IF(Porcentaje!A35=VLOOKUP(Porcentaje!A35,Tipos_Medida!$H$2:$I$788,1),VLOOKUP(Porcentaje!A35,Tipos_Medida!$H$2:$I$788,2),0))*100,4),"")</f>
        <v/>
      </c>
      <c r="K35" s="21" t="str">
        <f>IF(Medidas_Analisis!K35&lt;&gt;"",ROUND((Medidas_Analisis!K35/IF(Porcentaje!A35=VLOOKUP(Porcentaje!A35,Tipos_Medida!$H$2:$I$788,1),VLOOKUP(Porcentaje!A35,Tipos_Medida!$H$2:$I$788,2),0))*100,4),"")</f>
        <v/>
      </c>
      <c r="L35" s="21" t="str">
        <f>IF(Medidas_Analisis!L35&lt;&gt;"",ROUND((Medidas_Analisis!L35/IF(Porcentaje!A35=VLOOKUP(Porcentaje!A35,Tipos_Medida!$H$2:$I$788,1),VLOOKUP(Porcentaje!A35,Tipos_Medida!$H$2:$I$788,2),0))*100,4),"")</f>
        <v/>
      </c>
      <c r="M35" s="21" t="str">
        <f>IF(Medidas_Analisis!M35&lt;&gt;"",ROUND((Medidas_Analisis!M35/IF(Porcentaje!A35=VLOOKUP(Porcentaje!A35,Tipos_Medida!$H$2:$I$788,1),VLOOKUP(Porcentaje!A35,Tipos_Medida!$H$2:$I$788,2),0))*100,4),"")</f>
        <v/>
      </c>
      <c r="N35" s="21" t="str">
        <f>IF(Medidas_Analisis!N35&lt;&gt;"",ROUND((Medidas_Analisis!N35/IF(Porcentaje!A35=VLOOKUP(Porcentaje!A35,Tipos_Medida!$H$2:$I$788,1),VLOOKUP(Porcentaje!A35,Tipos_Medida!$H$2:$I$788,2),0))*100,4),"")</f>
        <v/>
      </c>
    </row>
    <row r="36" spans="1:14" x14ac:dyDescent="0.25">
      <c r="A36" s="19">
        <v>20040</v>
      </c>
      <c r="B36" s="19" t="s">
        <v>53</v>
      </c>
      <c r="C36" s="19" t="s">
        <v>31</v>
      </c>
      <c r="D36" s="19" t="s">
        <v>114</v>
      </c>
      <c r="E36" s="20">
        <v>43913</v>
      </c>
      <c r="F36" s="7" t="str">
        <f>IF(E36&lt;&gt;"",IF(AND(E36&gt;=VLOOKUP(E36,Semanas!$A$1:$C$33,1),E36&lt;=VLOOKUP(E36,Semanas!$A$1:$C$33,2)),VLOOKUP(E36,Semanas!$A$1:$C$33,3),""),"")</f>
        <v>Semana 13</v>
      </c>
      <c r="G36" s="21" t="str">
        <f>IF(Medidas_Analisis!G36&lt;&gt;"",ROUND((Medidas_Analisis!G36/IF(Porcentaje!A36=VLOOKUP(Porcentaje!A36,Tipos_Medida!$H$2:$I$788,1),VLOOKUP(Porcentaje!A36,Tipos_Medida!$H$2:$I$788,2),0))*100,4),"")</f>
        <v/>
      </c>
      <c r="H36" s="21" t="str">
        <f>IF(Medidas_Analisis!H36&lt;&gt;"",ROUND((Medidas_Analisis!H36/IF(Porcentaje!A36=VLOOKUP(Porcentaje!A36,Tipos_Medida!$H$2:$I$788,1),VLOOKUP(Porcentaje!A36,Tipos_Medida!$H$2:$I$788,2),0))*100,4),"")</f>
        <v/>
      </c>
      <c r="I36" s="21" t="str">
        <f>IF(Medidas_Analisis!I36&lt;&gt;"",ROUND((Medidas_Analisis!I36/IF(Porcentaje!A36=VLOOKUP(Porcentaje!A36,Tipos_Medida!$H$2:$I$788,1),VLOOKUP(Porcentaje!A36,Tipos_Medida!$H$2:$I$788,2),0))*100,4),"")</f>
        <v/>
      </c>
      <c r="J36" s="21" t="str">
        <f>IF(Medidas_Analisis!J36&lt;&gt;"",ROUND((Medidas_Analisis!J36/IF(Porcentaje!A36=VLOOKUP(Porcentaje!A36,Tipos_Medida!$H$2:$I$788,1),VLOOKUP(Porcentaje!A36,Tipos_Medida!$H$2:$I$788,2),0))*100,4),"")</f>
        <v/>
      </c>
      <c r="K36" s="21" t="str">
        <f>IF(Medidas_Analisis!K36&lt;&gt;"",ROUND((Medidas_Analisis!K36/IF(Porcentaje!A36=VLOOKUP(Porcentaje!A36,Tipos_Medida!$H$2:$I$788,1),VLOOKUP(Porcentaje!A36,Tipos_Medida!$H$2:$I$788,2),0))*100,4),"")</f>
        <v/>
      </c>
      <c r="L36" s="21" t="str">
        <f>IF(Medidas_Analisis!L36&lt;&gt;"",ROUND((Medidas_Analisis!L36/IF(Porcentaje!A36=VLOOKUP(Porcentaje!A36,Tipos_Medida!$H$2:$I$788,1),VLOOKUP(Porcentaje!A36,Tipos_Medida!$H$2:$I$788,2),0))*100,4),"")</f>
        <v/>
      </c>
      <c r="M36" s="21" t="str">
        <f>IF(Medidas_Analisis!M36&lt;&gt;"",ROUND((Medidas_Analisis!M36/IF(Porcentaje!A36=VLOOKUP(Porcentaje!A36,Tipos_Medida!$H$2:$I$788,1),VLOOKUP(Porcentaje!A36,Tipos_Medida!$H$2:$I$788,2),0))*100,4),"")</f>
        <v/>
      </c>
      <c r="N36" s="21" t="str">
        <f>IF(Medidas_Analisis!N36&lt;&gt;"",ROUND((Medidas_Analisis!N36/IF(Porcentaje!A36=VLOOKUP(Porcentaje!A36,Tipos_Medida!$H$2:$I$788,1),VLOOKUP(Porcentaje!A36,Tipos_Medida!$H$2:$I$788,2),0))*100,4),"")</f>
        <v/>
      </c>
    </row>
    <row r="37" spans="1:14" x14ac:dyDescent="0.25">
      <c r="A37">
        <v>20040</v>
      </c>
      <c r="B37" t="s">
        <v>53</v>
      </c>
      <c r="C37" t="s">
        <v>115</v>
      </c>
      <c r="D37" t="s">
        <v>114</v>
      </c>
      <c r="E37" s="1">
        <v>43913</v>
      </c>
      <c r="F37" s="7" t="str">
        <f>IF(E37&lt;&gt;"",IF(AND(E37&gt;=VLOOKUP(E37,Semanas!$A$1:$C$33,1),E37&lt;=VLOOKUP(E37,Semanas!$A$1:$C$33,2)),VLOOKUP(E37,Semanas!$A$1:$C$33,3),""),"")</f>
        <v>Semana 13</v>
      </c>
      <c r="G37" s="21" t="str">
        <f>IF(Medidas_Analisis!G37&lt;&gt;"",ROUND((Medidas_Analisis!G37/IF(Porcentaje!A37=VLOOKUP(Porcentaje!A37,Tipos_Medida!$H$2:$I$788,1),VLOOKUP(Porcentaje!A37,Tipos_Medida!$H$2:$I$788,2),0))*100,4),"")</f>
        <v/>
      </c>
      <c r="H37" s="21" t="str">
        <f>IF(Medidas_Analisis!H37&lt;&gt;"",ROUND((Medidas_Analisis!H37/IF(Porcentaje!A37=VLOOKUP(Porcentaje!A37,Tipos_Medida!$H$2:$I$788,1),VLOOKUP(Porcentaje!A37,Tipos_Medida!$H$2:$I$788,2),0))*100,4),"")</f>
        <v/>
      </c>
      <c r="I37" s="21" t="str">
        <f>IF(Medidas_Analisis!I37&lt;&gt;"",ROUND((Medidas_Analisis!I37/IF(Porcentaje!A37=VLOOKUP(Porcentaje!A37,Tipos_Medida!$H$2:$I$788,1),VLOOKUP(Porcentaje!A37,Tipos_Medida!$H$2:$I$788,2),0))*100,4),"")</f>
        <v/>
      </c>
      <c r="J37" s="21" t="str">
        <f>IF(Medidas_Analisis!J37&lt;&gt;"",ROUND((Medidas_Analisis!J37/IF(Porcentaje!A37=VLOOKUP(Porcentaje!A37,Tipos_Medida!$H$2:$I$788,1),VLOOKUP(Porcentaje!A37,Tipos_Medida!$H$2:$I$788,2),0))*100,4),"")</f>
        <v/>
      </c>
      <c r="K37" s="21" t="str">
        <f>IF(Medidas_Analisis!K37&lt;&gt;"",ROUND((Medidas_Analisis!K37/IF(Porcentaje!A37=VLOOKUP(Porcentaje!A37,Tipos_Medida!$H$2:$I$788,1),VLOOKUP(Porcentaje!A37,Tipos_Medida!$H$2:$I$788,2),0))*100,4),"")</f>
        <v/>
      </c>
      <c r="L37" s="21" t="str">
        <f>IF(Medidas_Analisis!L37&lt;&gt;"",ROUND((Medidas_Analisis!L37/IF(Porcentaje!A37=VLOOKUP(Porcentaje!A37,Tipos_Medida!$H$2:$I$788,1),VLOOKUP(Porcentaje!A37,Tipos_Medida!$H$2:$I$788,2),0))*100,4),"")</f>
        <v/>
      </c>
      <c r="M37" s="21" t="str">
        <f>IF(Medidas_Analisis!M37&lt;&gt;"",ROUND((Medidas_Analisis!M37/IF(Porcentaje!A37=VLOOKUP(Porcentaje!A37,Tipos_Medida!$H$2:$I$788,1),VLOOKUP(Porcentaje!A37,Tipos_Medida!$H$2:$I$788,2),0))*100,4),"")</f>
        <v/>
      </c>
      <c r="N37" s="21" t="str">
        <f>IF(Medidas_Analisis!N37&lt;&gt;"",ROUND((Medidas_Analisis!N37/IF(Porcentaje!A37=VLOOKUP(Porcentaje!A37,Tipos_Medida!$H$2:$I$788,1),VLOOKUP(Porcentaje!A37,Tipos_Medida!$H$2:$I$788,2),0))*100,4),"")</f>
        <v/>
      </c>
    </row>
    <row r="38" spans="1:14" x14ac:dyDescent="0.25">
      <c r="A38" s="19">
        <v>20040</v>
      </c>
      <c r="B38" s="19" t="s">
        <v>53</v>
      </c>
      <c r="C38" s="19" t="s">
        <v>33</v>
      </c>
      <c r="D38" s="19" t="s">
        <v>114</v>
      </c>
      <c r="E38" s="20">
        <v>43910</v>
      </c>
      <c r="F38" s="7" t="str">
        <f>IF(E38&lt;&gt;"",IF(AND(E38&gt;=VLOOKUP(E38,Semanas!$A$1:$C$33,1),E38&lt;=VLOOKUP(E38,Semanas!$A$1:$C$33,2)),VLOOKUP(E38,Semanas!$A$1:$C$33,3),""),"")</f>
        <v>Semana 12</v>
      </c>
      <c r="G38" s="21" t="str">
        <f>IF(Medidas_Analisis!G38&lt;&gt;"",ROUND((Medidas_Analisis!G38/IF(Porcentaje!A38=VLOOKUP(Porcentaje!A38,Tipos_Medida!$H$2:$I$788,1),VLOOKUP(Porcentaje!A38,Tipos_Medida!$H$2:$I$788,2),0))*100,4),"")</f>
        <v/>
      </c>
      <c r="H38" s="21" t="str">
        <f>IF(Medidas_Analisis!H38&lt;&gt;"",ROUND((Medidas_Analisis!H38/IF(Porcentaje!A38=VLOOKUP(Porcentaje!A38,Tipos_Medida!$H$2:$I$788,1),VLOOKUP(Porcentaje!A38,Tipos_Medida!$H$2:$I$788,2),0))*100,4),"")</f>
        <v/>
      </c>
      <c r="I38" s="21" t="str">
        <f>IF(Medidas_Analisis!I38&lt;&gt;"",ROUND((Medidas_Analisis!I38/IF(Porcentaje!A38=VLOOKUP(Porcentaje!A38,Tipos_Medida!$H$2:$I$788,1),VLOOKUP(Porcentaje!A38,Tipos_Medida!$H$2:$I$788,2),0))*100,4),"")</f>
        <v/>
      </c>
      <c r="J38" s="21" t="str">
        <f>IF(Medidas_Analisis!J38&lt;&gt;"",ROUND((Medidas_Analisis!J38/IF(Porcentaje!A38=VLOOKUP(Porcentaje!A38,Tipos_Medida!$H$2:$I$788,1),VLOOKUP(Porcentaje!A38,Tipos_Medida!$H$2:$I$788,2),0))*100,4),"")</f>
        <v/>
      </c>
      <c r="K38" s="21" t="str">
        <f>IF(Medidas_Analisis!K38&lt;&gt;"",ROUND((Medidas_Analisis!K38/IF(Porcentaje!A38=VLOOKUP(Porcentaje!A38,Tipos_Medida!$H$2:$I$788,1),VLOOKUP(Porcentaje!A38,Tipos_Medida!$H$2:$I$788,2),0))*100,4),"")</f>
        <v/>
      </c>
      <c r="L38" s="21" t="str">
        <f>IF(Medidas_Analisis!L38&lt;&gt;"",ROUND((Medidas_Analisis!L38/IF(Porcentaje!A38=VLOOKUP(Porcentaje!A38,Tipos_Medida!$H$2:$I$788,1),VLOOKUP(Porcentaje!A38,Tipos_Medida!$H$2:$I$788,2),0))*100,4),"")</f>
        <v/>
      </c>
      <c r="M38" s="21" t="str">
        <f>IF(Medidas_Analisis!M38&lt;&gt;"",ROUND((Medidas_Analisis!M38/IF(Porcentaje!A38=VLOOKUP(Porcentaje!A38,Tipos_Medida!$H$2:$I$788,1),VLOOKUP(Porcentaje!A38,Tipos_Medida!$H$2:$I$788,2),0))*100,4),"")</f>
        <v/>
      </c>
      <c r="N38" s="21" t="str">
        <f>IF(Medidas_Analisis!N38&lt;&gt;"",ROUND((Medidas_Analisis!N38/IF(Porcentaje!A38=VLOOKUP(Porcentaje!A38,Tipos_Medida!$H$2:$I$788,1),VLOOKUP(Porcentaje!A38,Tipos_Medida!$H$2:$I$788,2),0))*100,4),"")</f>
        <v/>
      </c>
    </row>
    <row r="39" spans="1:14" x14ac:dyDescent="0.25">
      <c r="A39">
        <v>20040</v>
      </c>
      <c r="B39" t="s">
        <v>53</v>
      </c>
      <c r="C39" t="s">
        <v>34</v>
      </c>
      <c r="D39" t="s">
        <v>114</v>
      </c>
      <c r="E39" s="1">
        <v>43946</v>
      </c>
      <c r="F39" s="7" t="str">
        <f>IF(E39&lt;&gt;"",IF(AND(E39&gt;=VLOOKUP(E39,Semanas!$A$1:$C$33,1),E39&lt;=VLOOKUP(E39,Semanas!$A$1:$C$33,2)),VLOOKUP(E39,Semanas!$A$1:$C$33,3),""),"")</f>
        <v>Semana 17</v>
      </c>
      <c r="G39" s="21" t="str">
        <f>IF(Medidas_Analisis!G39&lt;&gt;"",ROUND((Medidas_Analisis!G39/IF(Porcentaje!A39=VLOOKUP(Porcentaje!A39,Tipos_Medida!$H$2:$I$788,1),VLOOKUP(Porcentaje!A39,Tipos_Medida!$H$2:$I$788,2),0))*100,4),"")</f>
        <v/>
      </c>
      <c r="H39" s="21" t="str">
        <f>IF(Medidas_Analisis!H39&lt;&gt;"",ROUND((Medidas_Analisis!H39/IF(Porcentaje!A39=VLOOKUP(Porcentaje!A39,Tipos_Medida!$H$2:$I$788,1),VLOOKUP(Porcentaje!A39,Tipos_Medida!$H$2:$I$788,2),0))*100,4),"")</f>
        <v/>
      </c>
      <c r="I39" s="21" t="str">
        <f>IF(Medidas_Analisis!I39&lt;&gt;"",ROUND((Medidas_Analisis!I39/IF(Porcentaje!A39=VLOOKUP(Porcentaje!A39,Tipos_Medida!$H$2:$I$788,1),VLOOKUP(Porcentaje!A39,Tipos_Medida!$H$2:$I$788,2),0))*100,4),"")</f>
        <v/>
      </c>
      <c r="J39" s="21" t="str">
        <f>IF(Medidas_Analisis!J39&lt;&gt;"",ROUND((Medidas_Analisis!J39/IF(Porcentaje!A39=VLOOKUP(Porcentaje!A39,Tipos_Medida!$H$2:$I$788,1),VLOOKUP(Porcentaje!A39,Tipos_Medida!$H$2:$I$788,2),0))*100,4),"")</f>
        <v/>
      </c>
      <c r="K39" s="21" t="str">
        <f>IF(Medidas_Analisis!K39&lt;&gt;"",ROUND((Medidas_Analisis!K39/IF(Porcentaje!A39=VLOOKUP(Porcentaje!A39,Tipos_Medida!$H$2:$I$788,1),VLOOKUP(Porcentaje!A39,Tipos_Medida!$H$2:$I$788,2),0))*100,4),"")</f>
        <v/>
      </c>
      <c r="L39" s="21" t="str">
        <f>IF(Medidas_Analisis!L39&lt;&gt;"",ROUND((Medidas_Analisis!L39/IF(Porcentaje!A39=VLOOKUP(Porcentaje!A39,Tipos_Medida!$H$2:$I$788,1),VLOOKUP(Porcentaje!A39,Tipos_Medida!$H$2:$I$788,2),0))*100,4),"")</f>
        <v/>
      </c>
      <c r="M39" s="21" t="str">
        <f>IF(Medidas_Analisis!M39&lt;&gt;"",ROUND((Medidas_Analisis!M39/IF(Porcentaje!A39=VLOOKUP(Porcentaje!A39,Tipos_Medida!$H$2:$I$788,1),VLOOKUP(Porcentaje!A39,Tipos_Medida!$H$2:$I$788,2),0))*100,4),"")</f>
        <v/>
      </c>
      <c r="N39" s="21" t="str">
        <f>IF(Medidas_Analisis!N39&lt;&gt;"",ROUND((Medidas_Analisis!N39/IF(Porcentaje!A39=VLOOKUP(Porcentaje!A39,Tipos_Medida!$H$2:$I$788,1),VLOOKUP(Porcentaje!A39,Tipos_Medida!$H$2:$I$788,2),0))*100,4),"")</f>
        <v/>
      </c>
    </row>
    <row r="40" spans="1:14" x14ac:dyDescent="0.25">
      <c r="A40" s="19">
        <v>20040</v>
      </c>
      <c r="B40" s="19" t="s">
        <v>53</v>
      </c>
      <c r="C40" s="19" t="s">
        <v>118</v>
      </c>
      <c r="D40" s="19" t="s">
        <v>114</v>
      </c>
      <c r="E40" s="20">
        <v>43946</v>
      </c>
      <c r="F40" s="7" t="str">
        <f>IF(E40&lt;&gt;"",IF(AND(E40&gt;=VLOOKUP(E40,Semanas!$A$1:$C$33,1),E40&lt;=VLOOKUP(E40,Semanas!$A$1:$C$33,2)),VLOOKUP(E40,Semanas!$A$1:$C$33,3),""),"")</f>
        <v>Semana 17</v>
      </c>
      <c r="G40" s="21" t="str">
        <f>IF(Medidas_Analisis!G40&lt;&gt;"",ROUND((Medidas_Analisis!G40/IF(Porcentaje!A40=VLOOKUP(Porcentaje!A40,Tipos_Medida!$H$2:$I$788,1),VLOOKUP(Porcentaje!A40,Tipos_Medida!$H$2:$I$788,2),0))*100,4),"")</f>
        <v/>
      </c>
      <c r="H40" s="21" t="str">
        <f>IF(Medidas_Analisis!H40&lt;&gt;"",ROUND((Medidas_Analisis!H40/IF(Porcentaje!A40=VLOOKUP(Porcentaje!A40,Tipos_Medida!$H$2:$I$788,1),VLOOKUP(Porcentaje!A40,Tipos_Medida!$H$2:$I$788,2),0))*100,4),"")</f>
        <v/>
      </c>
      <c r="I40" s="21" t="str">
        <f>IF(Medidas_Analisis!I40&lt;&gt;"",ROUND((Medidas_Analisis!I40/IF(Porcentaje!A40=VLOOKUP(Porcentaje!A40,Tipos_Medida!$H$2:$I$788,1),VLOOKUP(Porcentaje!A40,Tipos_Medida!$H$2:$I$788,2),0))*100,4),"")</f>
        <v/>
      </c>
      <c r="J40" s="21" t="str">
        <f>IF(Medidas_Analisis!J40&lt;&gt;"",ROUND((Medidas_Analisis!J40/IF(Porcentaje!A40=VLOOKUP(Porcentaje!A40,Tipos_Medida!$H$2:$I$788,1),VLOOKUP(Porcentaje!A40,Tipos_Medida!$H$2:$I$788,2),0))*100,4),"")</f>
        <v/>
      </c>
      <c r="K40" s="21" t="str">
        <f>IF(Medidas_Analisis!K40&lt;&gt;"",ROUND((Medidas_Analisis!K40/IF(Porcentaje!A40=VLOOKUP(Porcentaje!A40,Tipos_Medida!$H$2:$I$788,1),VLOOKUP(Porcentaje!A40,Tipos_Medida!$H$2:$I$788,2),0))*100,4),"")</f>
        <v/>
      </c>
      <c r="L40" s="21" t="str">
        <f>IF(Medidas_Analisis!L40&lt;&gt;"",ROUND((Medidas_Analisis!L40/IF(Porcentaje!A40=VLOOKUP(Porcentaje!A40,Tipos_Medida!$H$2:$I$788,1),VLOOKUP(Porcentaje!A40,Tipos_Medida!$H$2:$I$788,2),0))*100,4),"")</f>
        <v/>
      </c>
      <c r="M40" s="21" t="str">
        <f>IF(Medidas_Analisis!M40&lt;&gt;"",ROUND((Medidas_Analisis!M40/IF(Porcentaje!A40=VLOOKUP(Porcentaje!A40,Tipos_Medida!$H$2:$I$788,1),VLOOKUP(Porcentaje!A40,Tipos_Medida!$H$2:$I$788,2),0))*100,4),"")</f>
        <v/>
      </c>
      <c r="N40" s="21" t="str">
        <f>IF(Medidas_Analisis!N40&lt;&gt;"",ROUND((Medidas_Analisis!N40/IF(Porcentaje!A40=VLOOKUP(Porcentaje!A40,Tipos_Medida!$H$2:$I$788,1),VLOOKUP(Porcentaje!A40,Tipos_Medida!$H$2:$I$788,2),0))*100,4),"")</f>
        <v/>
      </c>
    </row>
    <row r="41" spans="1:14" x14ac:dyDescent="0.25">
      <c r="A41">
        <v>20040</v>
      </c>
      <c r="B41" t="s">
        <v>53</v>
      </c>
      <c r="C41" t="s">
        <v>119</v>
      </c>
      <c r="D41" t="s">
        <v>114</v>
      </c>
      <c r="E41" s="1">
        <v>43946</v>
      </c>
      <c r="F41" s="7" t="str">
        <f>IF(E41&lt;&gt;"",IF(AND(E41&gt;=VLOOKUP(E41,Semanas!$A$1:$C$33,1),E41&lt;=VLOOKUP(E41,Semanas!$A$1:$C$33,2)),VLOOKUP(E41,Semanas!$A$1:$C$33,3),""),"")</f>
        <v>Semana 17</v>
      </c>
      <c r="G41" s="21" t="str">
        <f>IF(Medidas_Analisis!G41&lt;&gt;"",ROUND((Medidas_Analisis!G41/IF(Porcentaje!A41=VLOOKUP(Porcentaje!A41,Tipos_Medida!$H$2:$I$788,1),VLOOKUP(Porcentaje!A41,Tipos_Medida!$H$2:$I$788,2),0))*100,4),"")</f>
        <v/>
      </c>
      <c r="H41" s="21" t="str">
        <f>IF(Medidas_Analisis!H41&lt;&gt;"",ROUND((Medidas_Analisis!H41/IF(Porcentaje!A41=VLOOKUP(Porcentaje!A41,Tipos_Medida!$H$2:$I$788,1),VLOOKUP(Porcentaje!A41,Tipos_Medida!$H$2:$I$788,2),0))*100,4),"")</f>
        <v/>
      </c>
      <c r="I41" s="21" t="str">
        <f>IF(Medidas_Analisis!I41&lt;&gt;"",ROUND((Medidas_Analisis!I41/IF(Porcentaje!A41=VLOOKUP(Porcentaje!A41,Tipos_Medida!$H$2:$I$788,1),VLOOKUP(Porcentaje!A41,Tipos_Medida!$H$2:$I$788,2),0))*100,4),"")</f>
        <v/>
      </c>
      <c r="J41" s="21" t="str">
        <f>IF(Medidas_Analisis!J41&lt;&gt;"",ROUND((Medidas_Analisis!J41/IF(Porcentaje!A41=VLOOKUP(Porcentaje!A41,Tipos_Medida!$H$2:$I$788,1),VLOOKUP(Porcentaje!A41,Tipos_Medida!$H$2:$I$788,2),0))*100,4),"")</f>
        <v/>
      </c>
      <c r="K41" s="21" t="str">
        <f>IF(Medidas_Analisis!K41&lt;&gt;"",ROUND((Medidas_Analisis!K41/IF(Porcentaje!A41=VLOOKUP(Porcentaje!A41,Tipos_Medida!$H$2:$I$788,1),VLOOKUP(Porcentaje!A41,Tipos_Medida!$H$2:$I$788,2),0))*100,4),"")</f>
        <v/>
      </c>
      <c r="L41" s="21" t="str">
        <f>IF(Medidas_Analisis!L41&lt;&gt;"",ROUND((Medidas_Analisis!L41/IF(Porcentaje!A41=VLOOKUP(Porcentaje!A41,Tipos_Medida!$H$2:$I$788,1),VLOOKUP(Porcentaje!A41,Tipos_Medida!$H$2:$I$788,2),0))*100,4),"")</f>
        <v/>
      </c>
      <c r="M41" s="21" t="str">
        <f>IF(Medidas_Analisis!M41&lt;&gt;"",ROUND((Medidas_Analisis!M41/IF(Porcentaje!A41=VLOOKUP(Porcentaje!A41,Tipos_Medida!$H$2:$I$788,1),VLOOKUP(Porcentaje!A41,Tipos_Medida!$H$2:$I$788,2),0))*100,4),"")</f>
        <v/>
      </c>
      <c r="N41" s="21" t="str">
        <f>IF(Medidas_Analisis!N41&lt;&gt;"",ROUND((Medidas_Analisis!N41/IF(Porcentaje!A41=VLOOKUP(Porcentaje!A41,Tipos_Medida!$H$2:$I$788,1),VLOOKUP(Porcentaje!A41,Tipos_Medida!$H$2:$I$788,2),0))*100,4),"")</f>
        <v/>
      </c>
    </row>
    <row r="42" spans="1:14" x14ac:dyDescent="0.25">
      <c r="A42" s="19">
        <v>20040</v>
      </c>
      <c r="B42" s="19" t="s">
        <v>53</v>
      </c>
      <c r="C42" s="19" t="s">
        <v>120</v>
      </c>
      <c r="D42" s="19" t="s">
        <v>117</v>
      </c>
      <c r="E42" s="20"/>
      <c r="F42" s="7" t="str">
        <f>IF(E42&lt;&gt;"",IF(AND(E42&gt;=VLOOKUP(E42,Semanas!$A$1:$C$33,1),E42&lt;=VLOOKUP(E42,Semanas!$A$1:$C$33,2)),VLOOKUP(E42,Semanas!$A$1:$C$33,3),""),"")</f>
        <v/>
      </c>
      <c r="G42" s="21" t="str">
        <f>IF(Medidas_Analisis!G42&lt;&gt;"",ROUND((Medidas_Analisis!G42/IF(Porcentaje!A42=VLOOKUP(Porcentaje!A42,Tipos_Medida!$H$2:$I$788,1),VLOOKUP(Porcentaje!A42,Tipos_Medida!$H$2:$I$788,2),0))*100,4),"")</f>
        <v/>
      </c>
      <c r="H42" s="21" t="str">
        <f>IF(Medidas_Analisis!H42&lt;&gt;"",ROUND((Medidas_Analisis!H42/IF(Porcentaje!A42=VLOOKUP(Porcentaje!A42,Tipos_Medida!$H$2:$I$788,1),VLOOKUP(Porcentaje!A42,Tipos_Medida!$H$2:$I$788,2),0))*100,4),"")</f>
        <v/>
      </c>
      <c r="I42" s="21" t="str">
        <f>IF(Medidas_Analisis!I42&lt;&gt;"",ROUND((Medidas_Analisis!I42/IF(Porcentaje!A42=VLOOKUP(Porcentaje!A42,Tipos_Medida!$H$2:$I$788,1),VLOOKUP(Porcentaje!A42,Tipos_Medida!$H$2:$I$788,2),0))*100,4),"")</f>
        <v/>
      </c>
      <c r="J42" s="21" t="str">
        <f>IF(Medidas_Analisis!J42&lt;&gt;"",ROUND((Medidas_Analisis!J42/IF(Porcentaje!A42=VLOOKUP(Porcentaje!A42,Tipos_Medida!$H$2:$I$788,1),VLOOKUP(Porcentaje!A42,Tipos_Medida!$H$2:$I$788,2),0))*100,4),"")</f>
        <v/>
      </c>
      <c r="K42" s="21" t="str">
        <f>IF(Medidas_Analisis!K42&lt;&gt;"",ROUND((Medidas_Analisis!K42/IF(Porcentaje!A42=VLOOKUP(Porcentaje!A42,Tipos_Medida!$H$2:$I$788,1),VLOOKUP(Porcentaje!A42,Tipos_Medida!$H$2:$I$788,2),0))*100,4),"")</f>
        <v/>
      </c>
      <c r="L42" s="21" t="str">
        <f>IF(Medidas_Analisis!L42&lt;&gt;"",ROUND((Medidas_Analisis!L42/IF(Porcentaje!A42=VLOOKUP(Porcentaje!A42,Tipos_Medida!$H$2:$I$788,1),VLOOKUP(Porcentaje!A42,Tipos_Medida!$H$2:$I$788,2),0))*100,4),"")</f>
        <v/>
      </c>
      <c r="M42" s="21" t="str">
        <f>IF(Medidas_Analisis!M42&lt;&gt;"",ROUND((Medidas_Analisis!M42/IF(Porcentaje!A42=VLOOKUP(Porcentaje!A42,Tipos_Medida!$H$2:$I$788,1),VLOOKUP(Porcentaje!A42,Tipos_Medida!$H$2:$I$788,2),0))*100,4),"")</f>
        <v/>
      </c>
      <c r="N42" s="21" t="str">
        <f>IF(Medidas_Analisis!N42&lt;&gt;"",ROUND((Medidas_Analisis!N42/IF(Porcentaje!A42=VLOOKUP(Porcentaje!A42,Tipos_Medida!$H$2:$I$788,1),VLOOKUP(Porcentaje!A42,Tipos_Medida!$H$2:$I$788,2),0))*100,4),"")</f>
        <v/>
      </c>
    </row>
    <row r="43" spans="1:14" x14ac:dyDescent="0.25">
      <c r="A43">
        <v>20040</v>
      </c>
      <c r="B43" t="s">
        <v>53</v>
      </c>
      <c r="C43" t="s">
        <v>191</v>
      </c>
      <c r="D43" t="s">
        <v>117</v>
      </c>
      <c r="E43" s="1"/>
      <c r="F43" s="7" t="str">
        <f>IF(E43&lt;&gt;"",IF(AND(E43&gt;=VLOOKUP(E43,Semanas!$A$1:$C$33,1),E43&lt;=VLOOKUP(E43,Semanas!$A$1:$C$33,2)),VLOOKUP(E43,Semanas!$A$1:$C$33,3),""),"")</f>
        <v/>
      </c>
      <c r="G43" s="21" t="str">
        <f>IF(Medidas_Analisis!G43&lt;&gt;"",ROUND((Medidas_Analisis!G43/IF(Porcentaje!A43=VLOOKUP(Porcentaje!A43,Tipos_Medida!$H$2:$I$788,1),VLOOKUP(Porcentaje!A43,Tipos_Medida!$H$2:$I$788,2),0))*100,4),"")</f>
        <v/>
      </c>
      <c r="H43" s="21" t="str">
        <f>IF(Medidas_Analisis!H43&lt;&gt;"",ROUND((Medidas_Analisis!H43/IF(Porcentaje!A43=VLOOKUP(Porcentaje!A43,Tipos_Medida!$H$2:$I$788,1),VLOOKUP(Porcentaje!A43,Tipos_Medida!$H$2:$I$788,2),0))*100,4),"")</f>
        <v/>
      </c>
      <c r="I43" s="21" t="str">
        <f>IF(Medidas_Analisis!I43&lt;&gt;"",ROUND((Medidas_Analisis!I43/IF(Porcentaje!A43=VLOOKUP(Porcentaje!A43,Tipos_Medida!$H$2:$I$788,1),VLOOKUP(Porcentaje!A43,Tipos_Medida!$H$2:$I$788,2),0))*100,4),"")</f>
        <v/>
      </c>
      <c r="J43" s="21" t="str">
        <f>IF(Medidas_Analisis!J43&lt;&gt;"",ROUND((Medidas_Analisis!J43/IF(Porcentaje!A43=VLOOKUP(Porcentaje!A43,Tipos_Medida!$H$2:$I$788,1),VLOOKUP(Porcentaje!A43,Tipos_Medida!$H$2:$I$788,2),0))*100,4),"")</f>
        <v/>
      </c>
      <c r="K43" s="21" t="str">
        <f>IF(Medidas_Analisis!K43&lt;&gt;"",ROUND((Medidas_Analisis!K43/IF(Porcentaje!A43=VLOOKUP(Porcentaje!A43,Tipos_Medida!$H$2:$I$788,1),VLOOKUP(Porcentaje!A43,Tipos_Medida!$H$2:$I$788,2),0))*100,4),"")</f>
        <v/>
      </c>
      <c r="L43" s="21" t="str">
        <f>IF(Medidas_Analisis!L43&lt;&gt;"",ROUND((Medidas_Analisis!L43/IF(Porcentaje!A43=VLOOKUP(Porcentaje!A43,Tipos_Medida!$H$2:$I$788,1),VLOOKUP(Porcentaje!A43,Tipos_Medida!$H$2:$I$788,2),0))*100,4),"")</f>
        <v/>
      </c>
      <c r="M43" s="21" t="str">
        <f>IF(Medidas_Analisis!M43&lt;&gt;"",ROUND((Medidas_Analisis!M43/IF(Porcentaje!A43=VLOOKUP(Porcentaje!A43,Tipos_Medida!$H$2:$I$788,1),VLOOKUP(Porcentaje!A43,Tipos_Medida!$H$2:$I$788,2),0))*100,4),"")</f>
        <v/>
      </c>
      <c r="N43" s="21" t="str">
        <f>IF(Medidas_Analisis!N43&lt;&gt;"",ROUND((Medidas_Analisis!N43/IF(Porcentaje!A43=VLOOKUP(Porcentaje!A43,Tipos_Medida!$H$2:$I$788,1),VLOOKUP(Porcentaje!A43,Tipos_Medida!$H$2:$I$788,2),0))*100,4),"")</f>
        <v/>
      </c>
    </row>
    <row r="44" spans="1:14" x14ac:dyDescent="0.25">
      <c r="A44" s="19">
        <v>20040</v>
      </c>
      <c r="B44" s="19" t="s">
        <v>53</v>
      </c>
      <c r="C44" s="19" t="s">
        <v>122</v>
      </c>
      <c r="D44" s="19" t="s">
        <v>116</v>
      </c>
      <c r="E44" s="20"/>
      <c r="F44" s="7" t="str">
        <f>IF(E44&lt;&gt;"",IF(AND(E44&gt;=VLOOKUP(E44,Semanas!$A$1:$C$33,1),E44&lt;=VLOOKUP(E44,Semanas!$A$1:$C$33,2)),VLOOKUP(E44,Semanas!$A$1:$C$33,3),""),"")</f>
        <v/>
      </c>
      <c r="G44" s="21" t="str">
        <f>IF(Medidas_Analisis!G44&lt;&gt;"",ROUND((Medidas_Analisis!G44/IF(Porcentaje!A44=VLOOKUP(Porcentaje!A44,Tipos_Medida!$H$2:$I$788,1),VLOOKUP(Porcentaje!A44,Tipos_Medida!$H$2:$I$788,2),0))*100,4),"")</f>
        <v/>
      </c>
      <c r="H44" s="21" t="str">
        <f>IF(Medidas_Analisis!H44&lt;&gt;"",ROUND((Medidas_Analisis!H44/IF(Porcentaje!A44=VLOOKUP(Porcentaje!A44,Tipos_Medida!$H$2:$I$788,1),VLOOKUP(Porcentaje!A44,Tipos_Medida!$H$2:$I$788,2),0))*100,4),"")</f>
        <v/>
      </c>
      <c r="I44" s="21" t="str">
        <f>IF(Medidas_Analisis!I44&lt;&gt;"",ROUND((Medidas_Analisis!I44/IF(Porcentaje!A44=VLOOKUP(Porcentaje!A44,Tipos_Medida!$H$2:$I$788,1),VLOOKUP(Porcentaje!A44,Tipos_Medida!$H$2:$I$788,2),0))*100,4),"")</f>
        <v/>
      </c>
      <c r="J44" s="21" t="str">
        <f>IF(Medidas_Analisis!J44&lt;&gt;"",ROUND((Medidas_Analisis!J44/IF(Porcentaje!A44=VLOOKUP(Porcentaje!A44,Tipos_Medida!$H$2:$I$788,1),VLOOKUP(Porcentaje!A44,Tipos_Medida!$H$2:$I$788,2),0))*100,4),"")</f>
        <v/>
      </c>
      <c r="K44" s="21" t="str">
        <f>IF(Medidas_Analisis!K44&lt;&gt;"",ROUND((Medidas_Analisis!K44/IF(Porcentaje!A44=VLOOKUP(Porcentaje!A44,Tipos_Medida!$H$2:$I$788,1),VLOOKUP(Porcentaje!A44,Tipos_Medida!$H$2:$I$788,2),0))*100,4),"")</f>
        <v/>
      </c>
      <c r="L44" s="21" t="str">
        <f>IF(Medidas_Analisis!L44&lt;&gt;"",ROUND((Medidas_Analisis!L44/IF(Porcentaje!A44=VLOOKUP(Porcentaje!A44,Tipos_Medida!$H$2:$I$788,1),VLOOKUP(Porcentaje!A44,Tipos_Medida!$H$2:$I$788,2),0))*100,4),"")</f>
        <v/>
      </c>
      <c r="M44" s="21" t="str">
        <f>IF(Medidas_Analisis!M44&lt;&gt;"",ROUND((Medidas_Analisis!M44/IF(Porcentaje!A44=VLOOKUP(Porcentaje!A44,Tipos_Medida!$H$2:$I$788,1),VLOOKUP(Porcentaje!A44,Tipos_Medida!$H$2:$I$788,2),0))*100,4),"")</f>
        <v/>
      </c>
      <c r="N44" s="21" t="str">
        <f>IF(Medidas_Analisis!N44&lt;&gt;"",ROUND((Medidas_Analisis!N44/IF(Porcentaje!A44=VLOOKUP(Porcentaje!A44,Tipos_Medida!$H$2:$I$788,1),VLOOKUP(Porcentaje!A44,Tipos_Medida!$H$2:$I$788,2),0))*100,4),"")</f>
        <v/>
      </c>
    </row>
    <row r="45" spans="1:14" x14ac:dyDescent="0.25">
      <c r="A45">
        <v>20040</v>
      </c>
      <c r="B45" t="s">
        <v>53</v>
      </c>
      <c r="C45" t="s">
        <v>123</v>
      </c>
      <c r="D45" t="s">
        <v>116</v>
      </c>
      <c r="E45" s="1"/>
      <c r="F45" s="7" t="str">
        <f>IF(E45&lt;&gt;"",IF(AND(E45&gt;=VLOOKUP(E45,Semanas!$A$1:$C$33,1),E45&lt;=VLOOKUP(E45,Semanas!$A$1:$C$33,2)),VLOOKUP(E45,Semanas!$A$1:$C$33,3),""),"")</f>
        <v/>
      </c>
      <c r="G45" s="21" t="str">
        <f>IF(Medidas_Analisis!G45&lt;&gt;"",ROUND((Medidas_Analisis!G45/IF(Porcentaje!A45=VLOOKUP(Porcentaje!A45,Tipos_Medida!$H$2:$I$788,1),VLOOKUP(Porcentaje!A45,Tipos_Medida!$H$2:$I$788,2),0))*100,4),"")</f>
        <v/>
      </c>
      <c r="H45" s="21" t="str">
        <f>IF(Medidas_Analisis!H45&lt;&gt;"",ROUND((Medidas_Analisis!H45/IF(Porcentaje!A45=VLOOKUP(Porcentaje!A45,Tipos_Medida!$H$2:$I$788,1),VLOOKUP(Porcentaje!A45,Tipos_Medida!$H$2:$I$788,2),0))*100,4),"")</f>
        <v/>
      </c>
      <c r="I45" s="21" t="str">
        <f>IF(Medidas_Analisis!I45&lt;&gt;"",ROUND((Medidas_Analisis!I45/IF(Porcentaje!A45=VLOOKUP(Porcentaje!A45,Tipos_Medida!$H$2:$I$788,1),VLOOKUP(Porcentaje!A45,Tipos_Medida!$H$2:$I$788,2),0))*100,4),"")</f>
        <v/>
      </c>
      <c r="J45" s="21" t="str">
        <f>IF(Medidas_Analisis!J45&lt;&gt;"",ROUND((Medidas_Analisis!J45/IF(Porcentaje!A45=VLOOKUP(Porcentaje!A45,Tipos_Medida!$H$2:$I$788,1),VLOOKUP(Porcentaje!A45,Tipos_Medida!$H$2:$I$788,2),0))*100,4),"")</f>
        <v/>
      </c>
      <c r="K45" s="21" t="str">
        <f>IF(Medidas_Analisis!K45&lt;&gt;"",ROUND((Medidas_Analisis!K45/IF(Porcentaje!A45=VLOOKUP(Porcentaje!A45,Tipos_Medida!$H$2:$I$788,1),VLOOKUP(Porcentaje!A45,Tipos_Medida!$H$2:$I$788,2),0))*100,4),"")</f>
        <v/>
      </c>
      <c r="L45" s="21" t="str">
        <f>IF(Medidas_Analisis!L45&lt;&gt;"",ROUND((Medidas_Analisis!L45/IF(Porcentaje!A45=VLOOKUP(Porcentaje!A45,Tipos_Medida!$H$2:$I$788,1),VLOOKUP(Porcentaje!A45,Tipos_Medida!$H$2:$I$788,2),0))*100,4),"")</f>
        <v/>
      </c>
      <c r="M45" s="21" t="str">
        <f>IF(Medidas_Analisis!M45&lt;&gt;"",ROUND((Medidas_Analisis!M45/IF(Porcentaje!A45=VLOOKUP(Porcentaje!A45,Tipos_Medida!$H$2:$I$788,1),VLOOKUP(Porcentaje!A45,Tipos_Medida!$H$2:$I$788,2),0))*100,4),"")</f>
        <v/>
      </c>
      <c r="N45" s="21" t="str">
        <f>IF(Medidas_Analisis!N45&lt;&gt;"",ROUND((Medidas_Analisis!N45/IF(Porcentaje!A45=VLOOKUP(Porcentaje!A45,Tipos_Medida!$H$2:$I$788,1),VLOOKUP(Porcentaje!A45,Tipos_Medida!$H$2:$I$788,2),0))*100,4),"")</f>
        <v/>
      </c>
    </row>
    <row r="46" spans="1:14" x14ac:dyDescent="0.25">
      <c r="A46">
        <v>20041</v>
      </c>
      <c r="B46" t="s">
        <v>54</v>
      </c>
      <c r="C46" t="s">
        <v>30</v>
      </c>
      <c r="D46" t="s">
        <v>114</v>
      </c>
      <c r="E46" s="1">
        <v>43913</v>
      </c>
      <c r="F46" s="7" t="str">
        <f>IF(E46&lt;&gt;"",IF(AND(E46&gt;=VLOOKUP(E46,Semanas!$A$1:$C$33,1),E46&lt;=VLOOKUP(E46,Semanas!$A$1:$C$33,2)),VLOOKUP(E46,Semanas!$A$1:$C$33,3),""),"")</f>
        <v>Semana 13</v>
      </c>
      <c r="G46" s="21">
        <f>IF(Medidas_Analisis!G46&lt;&gt;"",ROUND((Medidas_Analisis!G46/IF(Porcentaje!A46=VLOOKUP(Porcentaje!A46,Tipos_Medida!$H$2:$I$788,1),VLOOKUP(Porcentaje!A46,Tipos_Medida!$H$2:$I$788,2),0))*100,4),"")</f>
        <v>0</v>
      </c>
      <c r="H46" s="21">
        <f>IF(Medidas_Analisis!H46&lt;&gt;"",ROUND((Medidas_Analisis!H46/IF(Porcentaje!A46=VLOOKUP(Porcentaje!A46,Tipos_Medida!$H$2:$I$788,1),VLOOKUP(Porcentaje!A46,Tipos_Medida!$H$2:$I$788,2),0))*100,4),"")</f>
        <v>0</v>
      </c>
      <c r="I46" s="21">
        <f>IF(Medidas_Analisis!I46&lt;&gt;"",ROUND((Medidas_Analisis!I46/IF(Porcentaje!A46=VLOOKUP(Porcentaje!A46,Tipos_Medida!$H$2:$I$788,1),VLOOKUP(Porcentaje!A46,Tipos_Medida!$H$2:$I$788,2),0))*100,4),"")</f>
        <v>0</v>
      </c>
      <c r="J46" s="21">
        <f>IF(Medidas_Analisis!J46&lt;&gt;"",ROUND((Medidas_Analisis!J46/IF(Porcentaje!A46=VLOOKUP(Porcentaje!A46,Tipos_Medida!$H$2:$I$788,1),VLOOKUP(Porcentaje!A46,Tipos_Medida!$H$2:$I$788,2),0))*100,4),"")</f>
        <v>0</v>
      </c>
      <c r="K46" s="21">
        <f>IF(Medidas_Analisis!K46&lt;&gt;"",ROUND((Medidas_Analisis!K46/IF(Porcentaje!A46=VLOOKUP(Porcentaje!A46,Tipos_Medida!$H$2:$I$788,1),VLOOKUP(Porcentaje!A46,Tipos_Medida!$H$2:$I$788,2),0))*100,4),"")</f>
        <v>0</v>
      </c>
      <c r="L46" s="21">
        <f>IF(Medidas_Analisis!L46&lt;&gt;"",ROUND((Medidas_Analisis!L46/IF(Porcentaje!A46=VLOOKUP(Porcentaje!A46,Tipos_Medida!$H$2:$I$788,1),VLOOKUP(Porcentaje!A46,Tipos_Medida!$H$2:$I$788,2),0))*100,4),"")</f>
        <v>0</v>
      </c>
      <c r="M46" s="21">
        <f>IF(Medidas_Analisis!M46&lt;&gt;"",ROUND((Medidas_Analisis!M46/IF(Porcentaje!A46=VLOOKUP(Porcentaje!A46,Tipos_Medida!$H$2:$I$788,1),VLOOKUP(Porcentaje!A46,Tipos_Medida!$H$2:$I$788,2),0))*100,4),"")</f>
        <v>0</v>
      </c>
      <c r="N46" s="21">
        <f>IF(Medidas_Analisis!N46&lt;&gt;"",ROUND((Medidas_Analisis!N46/IF(Porcentaje!A46=VLOOKUP(Porcentaje!A46,Tipos_Medida!$H$2:$I$788,1),VLOOKUP(Porcentaje!A46,Tipos_Medida!$H$2:$I$788,2),0))*100,4),"")</f>
        <v>0</v>
      </c>
    </row>
    <row r="47" spans="1:14" x14ac:dyDescent="0.25">
      <c r="A47" s="19">
        <v>20041</v>
      </c>
      <c r="B47" s="19" t="s">
        <v>54</v>
      </c>
      <c r="C47" s="19" t="s">
        <v>31</v>
      </c>
      <c r="D47" s="19" t="s">
        <v>114</v>
      </c>
      <c r="E47" s="20">
        <v>43913</v>
      </c>
      <c r="F47" s="7" t="str">
        <f>IF(E47&lt;&gt;"",IF(AND(E47&gt;=VLOOKUP(E47,Semanas!$A$1:$C$33,1),E47&lt;=VLOOKUP(E47,Semanas!$A$1:$C$33,2)),VLOOKUP(E47,Semanas!$A$1:$C$33,3),""),"")</f>
        <v>Semana 13</v>
      </c>
      <c r="G47" s="21">
        <f>IF(Medidas_Analisis!G47&lt;&gt;"",ROUND((Medidas_Analisis!G47/IF(Porcentaje!A47=VLOOKUP(Porcentaje!A47,Tipos_Medida!$H$2:$I$788,1),VLOOKUP(Porcentaje!A47,Tipos_Medida!$H$2:$I$788,2),0))*100,4),"")</f>
        <v>0</v>
      </c>
      <c r="H47" s="21">
        <f>IF(Medidas_Analisis!H47&lt;&gt;"",ROUND((Medidas_Analisis!H47/IF(Porcentaje!A47=VLOOKUP(Porcentaje!A47,Tipos_Medida!$H$2:$I$788,1),VLOOKUP(Porcentaje!A47,Tipos_Medida!$H$2:$I$788,2),0))*100,4),"")</f>
        <v>0</v>
      </c>
      <c r="I47" s="21">
        <f>IF(Medidas_Analisis!I47&lt;&gt;"",ROUND((Medidas_Analisis!I47/IF(Porcentaje!A47=VLOOKUP(Porcentaje!A47,Tipos_Medida!$H$2:$I$788,1),VLOOKUP(Porcentaje!A47,Tipos_Medida!$H$2:$I$788,2),0))*100,4),"")</f>
        <v>0</v>
      </c>
      <c r="J47" s="21">
        <f>IF(Medidas_Analisis!J47&lt;&gt;"",ROUND((Medidas_Analisis!J47/IF(Porcentaje!A47=VLOOKUP(Porcentaje!A47,Tipos_Medida!$H$2:$I$788,1),VLOOKUP(Porcentaje!A47,Tipos_Medida!$H$2:$I$788,2),0))*100,4),"")</f>
        <v>0</v>
      </c>
      <c r="K47" s="21">
        <f>IF(Medidas_Analisis!K47&lt;&gt;"",ROUND((Medidas_Analisis!K47/IF(Porcentaje!A47=VLOOKUP(Porcentaje!A47,Tipos_Medida!$H$2:$I$788,1),VLOOKUP(Porcentaje!A47,Tipos_Medida!$H$2:$I$788,2),0))*100,4),"")</f>
        <v>0</v>
      </c>
      <c r="L47" s="21">
        <f>IF(Medidas_Analisis!L47&lt;&gt;"",ROUND((Medidas_Analisis!L47/IF(Porcentaje!A47=VLOOKUP(Porcentaje!A47,Tipos_Medida!$H$2:$I$788,1),VLOOKUP(Porcentaje!A47,Tipos_Medida!$H$2:$I$788,2),0))*100,4),"")</f>
        <v>0</v>
      </c>
      <c r="M47" s="21">
        <f>IF(Medidas_Analisis!M47&lt;&gt;"",ROUND((Medidas_Analisis!M47/IF(Porcentaje!A47=VLOOKUP(Porcentaje!A47,Tipos_Medida!$H$2:$I$788,1),VLOOKUP(Porcentaje!A47,Tipos_Medida!$H$2:$I$788,2),0))*100,4),"")</f>
        <v>0</v>
      </c>
      <c r="N47" s="21">
        <f>IF(Medidas_Analisis!N47&lt;&gt;"",ROUND((Medidas_Analisis!N47/IF(Porcentaje!A47=VLOOKUP(Porcentaje!A47,Tipos_Medida!$H$2:$I$788,1),VLOOKUP(Porcentaje!A47,Tipos_Medida!$H$2:$I$788,2),0))*100,4),"")</f>
        <v>0</v>
      </c>
    </row>
    <row r="48" spans="1:14" x14ac:dyDescent="0.25">
      <c r="A48">
        <v>20041</v>
      </c>
      <c r="B48" t="s">
        <v>54</v>
      </c>
      <c r="C48" t="s">
        <v>115</v>
      </c>
      <c r="D48" t="s">
        <v>114</v>
      </c>
      <c r="E48" s="1">
        <v>43913</v>
      </c>
      <c r="F48" s="7" t="str">
        <f>IF(E48&lt;&gt;"",IF(AND(E48&gt;=VLOOKUP(E48,Semanas!$A$1:$C$33,1),E48&lt;=VLOOKUP(E48,Semanas!$A$1:$C$33,2)),VLOOKUP(E48,Semanas!$A$1:$C$33,3),""),"")</f>
        <v>Semana 13</v>
      </c>
      <c r="G48" s="21">
        <f>IF(Medidas_Analisis!G48&lt;&gt;"",ROUND((Medidas_Analisis!G48/IF(Porcentaje!A48=VLOOKUP(Porcentaje!A48,Tipos_Medida!$H$2:$I$788,1),VLOOKUP(Porcentaje!A48,Tipos_Medida!$H$2:$I$788,2),0))*100,4),"")</f>
        <v>0</v>
      </c>
      <c r="H48" s="21">
        <f>IF(Medidas_Analisis!H48&lt;&gt;"",ROUND((Medidas_Analisis!H48/IF(Porcentaje!A48=VLOOKUP(Porcentaje!A48,Tipos_Medida!$H$2:$I$788,1),VLOOKUP(Porcentaje!A48,Tipos_Medida!$H$2:$I$788,2),0))*100,4),"")</f>
        <v>0</v>
      </c>
      <c r="I48" s="21">
        <f>IF(Medidas_Analisis!I48&lt;&gt;"",ROUND((Medidas_Analisis!I48/IF(Porcentaje!A48=VLOOKUP(Porcentaje!A48,Tipos_Medida!$H$2:$I$788,1),VLOOKUP(Porcentaje!A48,Tipos_Medida!$H$2:$I$788,2),0))*100,4),"")</f>
        <v>0</v>
      </c>
      <c r="J48" s="21">
        <f>IF(Medidas_Analisis!J48&lt;&gt;"",ROUND((Medidas_Analisis!J48/IF(Porcentaje!A48=VLOOKUP(Porcentaje!A48,Tipos_Medida!$H$2:$I$788,1),VLOOKUP(Porcentaje!A48,Tipos_Medida!$H$2:$I$788,2),0))*100,4),"")</f>
        <v>0</v>
      </c>
      <c r="K48" s="21">
        <f>IF(Medidas_Analisis!K48&lt;&gt;"",ROUND((Medidas_Analisis!K48/IF(Porcentaje!A48=VLOOKUP(Porcentaje!A48,Tipos_Medida!$H$2:$I$788,1),VLOOKUP(Porcentaje!A48,Tipos_Medida!$H$2:$I$788,2),0))*100,4),"")</f>
        <v>0</v>
      </c>
      <c r="L48" s="21">
        <f>IF(Medidas_Analisis!L48&lt;&gt;"",ROUND((Medidas_Analisis!L48/IF(Porcentaje!A48=VLOOKUP(Porcentaje!A48,Tipos_Medida!$H$2:$I$788,1),VLOOKUP(Porcentaje!A48,Tipos_Medida!$H$2:$I$788,2),0))*100,4),"")</f>
        <v>0</v>
      </c>
      <c r="M48" s="21">
        <f>IF(Medidas_Analisis!M48&lt;&gt;"",ROUND((Medidas_Analisis!M48/IF(Porcentaje!A48=VLOOKUP(Porcentaje!A48,Tipos_Medida!$H$2:$I$788,1),VLOOKUP(Porcentaje!A48,Tipos_Medida!$H$2:$I$788,2),0))*100,4),"")</f>
        <v>0</v>
      </c>
      <c r="N48" s="21">
        <f>IF(Medidas_Analisis!N48&lt;&gt;"",ROUND((Medidas_Analisis!N48/IF(Porcentaje!A48=VLOOKUP(Porcentaje!A48,Tipos_Medida!$H$2:$I$788,1),VLOOKUP(Porcentaje!A48,Tipos_Medida!$H$2:$I$788,2),0))*100,4),"")</f>
        <v>0</v>
      </c>
    </row>
    <row r="49" spans="1:14" x14ac:dyDescent="0.25">
      <c r="A49" s="19">
        <v>20041</v>
      </c>
      <c r="B49" s="19" t="s">
        <v>54</v>
      </c>
      <c r="C49" s="19" t="s">
        <v>33</v>
      </c>
      <c r="D49" s="19" t="s">
        <v>114</v>
      </c>
      <c r="E49" s="20">
        <v>43910</v>
      </c>
      <c r="F49" s="7" t="str">
        <f>IF(E49&lt;&gt;"",IF(AND(E49&gt;=VLOOKUP(E49,Semanas!$A$1:$C$33,1),E49&lt;=VLOOKUP(E49,Semanas!$A$1:$C$33,2)),VLOOKUP(E49,Semanas!$A$1:$C$33,3),""),"")</f>
        <v>Semana 12</v>
      </c>
      <c r="G49" s="21">
        <f>IF(Medidas_Analisis!G49&lt;&gt;"",ROUND((Medidas_Analisis!G49/IF(Porcentaje!A49=VLOOKUP(Porcentaje!A49,Tipos_Medida!$H$2:$I$788,1),VLOOKUP(Porcentaje!A49,Tipos_Medida!$H$2:$I$788,2),0))*100,4),"")</f>
        <v>0</v>
      </c>
      <c r="H49" s="21">
        <f>IF(Medidas_Analisis!H49&lt;&gt;"",ROUND((Medidas_Analisis!H49/IF(Porcentaje!A49=VLOOKUP(Porcentaje!A49,Tipos_Medida!$H$2:$I$788,1),VLOOKUP(Porcentaje!A49,Tipos_Medida!$H$2:$I$788,2),0))*100,4),"")</f>
        <v>0</v>
      </c>
      <c r="I49" s="21">
        <f>IF(Medidas_Analisis!I49&lt;&gt;"",ROUND((Medidas_Analisis!I49/IF(Porcentaje!A49=VLOOKUP(Porcentaje!A49,Tipos_Medida!$H$2:$I$788,1),VLOOKUP(Porcentaje!A49,Tipos_Medida!$H$2:$I$788,2),0))*100,4),"")</f>
        <v>0</v>
      </c>
      <c r="J49" s="21">
        <f>IF(Medidas_Analisis!J49&lt;&gt;"",ROUND((Medidas_Analisis!J49/IF(Porcentaje!A49=VLOOKUP(Porcentaje!A49,Tipos_Medida!$H$2:$I$788,1),VLOOKUP(Porcentaje!A49,Tipos_Medida!$H$2:$I$788,2),0))*100,4),"")</f>
        <v>0</v>
      </c>
      <c r="K49" s="21">
        <f>IF(Medidas_Analisis!K49&lt;&gt;"",ROUND((Medidas_Analisis!K49/IF(Porcentaje!A49=VLOOKUP(Porcentaje!A49,Tipos_Medida!$H$2:$I$788,1),VLOOKUP(Porcentaje!A49,Tipos_Medida!$H$2:$I$788,2),0))*100,4),"")</f>
        <v>0</v>
      </c>
      <c r="L49" s="21">
        <f>IF(Medidas_Analisis!L49&lt;&gt;"",ROUND((Medidas_Analisis!L49/IF(Porcentaje!A49=VLOOKUP(Porcentaje!A49,Tipos_Medida!$H$2:$I$788,1),VLOOKUP(Porcentaje!A49,Tipos_Medida!$H$2:$I$788,2),0))*100,4),"")</f>
        <v>0</v>
      </c>
      <c r="M49" s="21">
        <f>IF(Medidas_Analisis!M49&lt;&gt;"",ROUND((Medidas_Analisis!M49/IF(Porcentaje!A49=VLOOKUP(Porcentaje!A49,Tipos_Medida!$H$2:$I$788,1),VLOOKUP(Porcentaje!A49,Tipos_Medida!$H$2:$I$788,2),0))*100,4),"")</f>
        <v>0</v>
      </c>
      <c r="N49" s="21">
        <f>IF(Medidas_Analisis!N49&lt;&gt;"",ROUND((Medidas_Analisis!N49/IF(Porcentaje!A49=VLOOKUP(Porcentaje!A49,Tipos_Medida!$H$2:$I$788,1),VLOOKUP(Porcentaje!A49,Tipos_Medida!$H$2:$I$788,2),0))*100,4),"")</f>
        <v>0</v>
      </c>
    </row>
    <row r="50" spans="1:14" x14ac:dyDescent="0.25">
      <c r="A50">
        <v>20041</v>
      </c>
      <c r="B50" t="s">
        <v>54</v>
      </c>
      <c r="C50" t="s">
        <v>34</v>
      </c>
      <c r="D50" t="s">
        <v>114</v>
      </c>
      <c r="E50" s="1">
        <v>43942</v>
      </c>
      <c r="F50" s="7" t="str">
        <f>IF(E50&lt;&gt;"",IF(AND(E50&gt;=VLOOKUP(E50,Semanas!$A$1:$C$33,1),E50&lt;=VLOOKUP(E50,Semanas!$A$1:$C$33,2)),VLOOKUP(E50,Semanas!$A$1:$C$33,3),""),"")</f>
        <v>Semana 17</v>
      </c>
      <c r="G50" s="21">
        <f>IF(Medidas_Analisis!G50&lt;&gt;"",ROUND((Medidas_Analisis!G50/IF(Porcentaje!A50=VLOOKUP(Porcentaje!A50,Tipos_Medida!$H$2:$I$788,1),VLOOKUP(Porcentaje!A50,Tipos_Medida!$H$2:$I$788,2),0))*100,4),"")</f>
        <v>0</v>
      </c>
      <c r="H50" s="21">
        <f>IF(Medidas_Analisis!H50&lt;&gt;"",ROUND((Medidas_Analisis!H50/IF(Porcentaje!A50=VLOOKUP(Porcentaje!A50,Tipos_Medida!$H$2:$I$788,1),VLOOKUP(Porcentaje!A50,Tipos_Medida!$H$2:$I$788,2),0))*100,4),"")</f>
        <v>0</v>
      </c>
      <c r="I50" s="21">
        <f>IF(Medidas_Analisis!I50&lt;&gt;"",ROUND((Medidas_Analisis!I50/IF(Porcentaje!A50=VLOOKUP(Porcentaje!A50,Tipos_Medida!$H$2:$I$788,1),VLOOKUP(Porcentaje!A50,Tipos_Medida!$H$2:$I$788,2),0))*100,4),"")</f>
        <v>0</v>
      </c>
      <c r="J50" s="21">
        <f>IF(Medidas_Analisis!J50&lt;&gt;"",ROUND((Medidas_Analisis!J50/IF(Porcentaje!A50=VLOOKUP(Porcentaje!A50,Tipos_Medida!$H$2:$I$788,1),VLOOKUP(Porcentaje!A50,Tipos_Medida!$H$2:$I$788,2),0))*100,4),"")</f>
        <v>0</v>
      </c>
      <c r="K50" s="21">
        <f>IF(Medidas_Analisis!K50&lt;&gt;"",ROUND((Medidas_Analisis!K50/IF(Porcentaje!A50=VLOOKUP(Porcentaje!A50,Tipos_Medida!$H$2:$I$788,1),VLOOKUP(Porcentaje!A50,Tipos_Medida!$H$2:$I$788,2),0))*100,4),"")</f>
        <v>0</v>
      </c>
      <c r="L50" s="21">
        <f>IF(Medidas_Analisis!L50&lt;&gt;"",ROUND((Medidas_Analisis!L50/IF(Porcentaje!A50=VLOOKUP(Porcentaje!A50,Tipos_Medida!$H$2:$I$788,1),VLOOKUP(Porcentaje!A50,Tipos_Medida!$H$2:$I$788,2),0))*100,4),"")</f>
        <v>0</v>
      </c>
      <c r="M50" s="21">
        <f>IF(Medidas_Analisis!M50&lt;&gt;"",ROUND((Medidas_Analisis!M50/IF(Porcentaje!A50=VLOOKUP(Porcentaje!A50,Tipos_Medida!$H$2:$I$788,1),VLOOKUP(Porcentaje!A50,Tipos_Medida!$H$2:$I$788,2),0))*100,4),"")</f>
        <v>3.2000000000000002E-3</v>
      </c>
      <c r="N50" s="21">
        <f>IF(Medidas_Analisis!N50&lt;&gt;"",ROUND((Medidas_Analisis!N50/IF(Porcentaje!A50=VLOOKUP(Porcentaje!A50,Tipos_Medida!$H$2:$I$788,1),VLOOKUP(Porcentaje!A50,Tipos_Medida!$H$2:$I$788,2),0))*100,4),"")</f>
        <v>1.2699999999999999E-2</v>
      </c>
    </row>
    <row r="51" spans="1:14" x14ac:dyDescent="0.25">
      <c r="A51" s="19">
        <v>20041</v>
      </c>
      <c r="B51" s="19" t="s">
        <v>54</v>
      </c>
      <c r="C51" s="19" t="s">
        <v>118</v>
      </c>
      <c r="D51" s="19" t="s">
        <v>114</v>
      </c>
      <c r="E51" s="20">
        <v>43922</v>
      </c>
      <c r="F51" s="7" t="str">
        <f>IF(E51&lt;&gt;"",IF(AND(E51&gt;=VLOOKUP(E51,Semanas!$A$1:$C$33,1),E51&lt;=VLOOKUP(E51,Semanas!$A$1:$C$33,2)),VLOOKUP(E51,Semanas!$A$1:$C$33,3),""),"")</f>
        <v>Semana 14</v>
      </c>
      <c r="G51" s="21">
        <f>IF(Medidas_Analisis!G51&lt;&gt;"",ROUND((Medidas_Analisis!G51/IF(Porcentaje!A51=VLOOKUP(Porcentaje!A51,Tipos_Medida!$H$2:$I$788,1),VLOOKUP(Porcentaje!A51,Tipos_Medida!$H$2:$I$788,2),0))*100,4),"")</f>
        <v>0</v>
      </c>
      <c r="H51" s="21">
        <f>IF(Medidas_Analisis!H51&lt;&gt;"",ROUND((Medidas_Analisis!H51/IF(Porcentaje!A51=VLOOKUP(Porcentaje!A51,Tipos_Medida!$H$2:$I$788,1),VLOOKUP(Porcentaje!A51,Tipos_Medida!$H$2:$I$788,2),0))*100,4),"")</f>
        <v>0</v>
      </c>
      <c r="I51" s="21">
        <f>IF(Medidas_Analisis!I51&lt;&gt;"",ROUND((Medidas_Analisis!I51/IF(Porcentaje!A51=VLOOKUP(Porcentaje!A51,Tipos_Medida!$H$2:$I$788,1),VLOOKUP(Porcentaje!A51,Tipos_Medida!$H$2:$I$788,2),0))*100,4),"")</f>
        <v>0</v>
      </c>
      <c r="J51" s="21">
        <f>IF(Medidas_Analisis!J51&lt;&gt;"",ROUND((Medidas_Analisis!J51/IF(Porcentaje!A51=VLOOKUP(Porcentaje!A51,Tipos_Medida!$H$2:$I$788,1),VLOOKUP(Porcentaje!A51,Tipos_Medida!$H$2:$I$788,2),0))*100,4),"")</f>
        <v>0</v>
      </c>
      <c r="K51" s="21">
        <f>IF(Medidas_Analisis!K51&lt;&gt;"",ROUND((Medidas_Analisis!K51/IF(Porcentaje!A51=VLOOKUP(Porcentaje!A51,Tipos_Medida!$H$2:$I$788,1),VLOOKUP(Porcentaje!A51,Tipos_Medida!$H$2:$I$788,2),0))*100,4),"")</f>
        <v>0</v>
      </c>
      <c r="L51" s="21">
        <f>IF(Medidas_Analisis!L51&lt;&gt;"",ROUND((Medidas_Analisis!L51/IF(Porcentaje!A51=VLOOKUP(Porcentaje!A51,Tipos_Medida!$H$2:$I$788,1),VLOOKUP(Porcentaje!A51,Tipos_Medida!$H$2:$I$788,2),0))*100,4),"")</f>
        <v>0</v>
      </c>
      <c r="M51" s="21">
        <f>IF(Medidas_Analisis!M51&lt;&gt;"",ROUND((Medidas_Analisis!M51/IF(Porcentaje!A51=VLOOKUP(Porcentaje!A51,Tipos_Medida!$H$2:$I$788,1),VLOOKUP(Porcentaje!A51,Tipos_Medida!$H$2:$I$788,2),0))*100,4),"")</f>
        <v>0</v>
      </c>
      <c r="N51" s="21">
        <f>IF(Medidas_Analisis!N51&lt;&gt;"",ROUND((Medidas_Analisis!N51/IF(Porcentaje!A51=VLOOKUP(Porcentaje!A51,Tipos_Medida!$H$2:$I$788,1),VLOOKUP(Porcentaje!A51,Tipos_Medida!$H$2:$I$788,2),0))*100,4),"")</f>
        <v>0</v>
      </c>
    </row>
    <row r="52" spans="1:14" x14ac:dyDescent="0.25">
      <c r="A52">
        <v>20041</v>
      </c>
      <c r="B52" t="s">
        <v>54</v>
      </c>
      <c r="C52" t="s">
        <v>119</v>
      </c>
      <c r="D52" t="s">
        <v>114</v>
      </c>
      <c r="E52" s="1">
        <v>43970</v>
      </c>
      <c r="F52" s="7" t="str">
        <f>IF(E52&lt;&gt;"",IF(AND(E52&gt;=VLOOKUP(E52,Semanas!$A$1:$C$33,1),E52&lt;=VLOOKUP(E52,Semanas!$A$1:$C$33,2)),VLOOKUP(E52,Semanas!$A$1:$C$33,3),""),"")</f>
        <v>Semana 21</v>
      </c>
      <c r="G52" s="21">
        <f>IF(Medidas_Analisis!G52&lt;&gt;"",ROUND((Medidas_Analisis!G52/IF(Porcentaje!A52=VLOOKUP(Porcentaje!A52,Tipos_Medida!$H$2:$I$788,1),VLOOKUP(Porcentaje!A52,Tipos_Medida!$H$2:$I$788,2),0))*100,4),"")</f>
        <v>0</v>
      </c>
      <c r="H52" s="21">
        <f>IF(Medidas_Analisis!H52&lt;&gt;"",ROUND((Medidas_Analisis!H52/IF(Porcentaje!A52=VLOOKUP(Porcentaje!A52,Tipos_Medida!$H$2:$I$788,1),VLOOKUP(Porcentaje!A52,Tipos_Medida!$H$2:$I$788,2),0))*100,4),"")</f>
        <v>3.2000000000000002E-3</v>
      </c>
      <c r="I52" s="21">
        <f>IF(Medidas_Analisis!I52&lt;&gt;"",ROUND((Medidas_Analisis!I52/IF(Porcentaje!A52=VLOOKUP(Porcentaje!A52,Tipos_Medida!$H$2:$I$788,1),VLOOKUP(Porcentaje!A52,Tipos_Medida!$H$2:$I$788,2),0))*100,4),"")</f>
        <v>1.2699999999999999E-2</v>
      </c>
      <c r="J52" s="21">
        <f>IF(Medidas_Analisis!J52&lt;&gt;"",ROUND((Medidas_Analisis!J52/IF(Porcentaje!A52=VLOOKUP(Porcentaje!A52,Tipos_Medida!$H$2:$I$788,1),VLOOKUP(Porcentaje!A52,Tipos_Medida!$H$2:$I$788,2),0))*100,4),"")</f>
        <v>2.5399999999999999E-2</v>
      </c>
      <c r="K52" s="21">
        <f>IF(Medidas_Analisis!K52&lt;&gt;"",ROUND((Medidas_Analisis!K52/IF(Porcentaje!A52=VLOOKUP(Porcentaje!A52,Tipos_Medida!$H$2:$I$788,1),VLOOKUP(Porcentaje!A52,Tipos_Medida!$H$2:$I$788,2),0))*100,4),"")</f>
        <v>1.2699999999999999E-2</v>
      </c>
      <c r="L52" s="21">
        <f>IF(Medidas_Analisis!L52&lt;&gt;"",ROUND((Medidas_Analisis!L52/IF(Porcentaje!A52=VLOOKUP(Porcentaje!A52,Tipos_Medida!$H$2:$I$788,1),VLOOKUP(Porcentaje!A52,Tipos_Medida!$H$2:$I$788,2),0))*100,4),"")</f>
        <v>3.1699999999999999E-2</v>
      </c>
      <c r="M52" s="21">
        <f>IF(Medidas_Analisis!M52&lt;&gt;"",ROUND((Medidas_Analisis!M52/IF(Porcentaje!A52=VLOOKUP(Porcentaje!A52,Tipos_Medida!$H$2:$I$788,1),VLOOKUP(Porcentaje!A52,Tipos_Medida!$H$2:$I$788,2),0))*100,4),"")</f>
        <v>3.7999999999999999E-2</v>
      </c>
      <c r="N52" s="21">
        <f>IF(Medidas_Analisis!N52&lt;&gt;"",ROUND((Medidas_Analisis!N52/IF(Porcentaje!A52=VLOOKUP(Porcentaje!A52,Tipos_Medida!$H$2:$I$788,1),VLOOKUP(Porcentaje!A52,Tipos_Medida!$H$2:$I$788,2),0))*100,4),"")</f>
        <v>6.9699999999999998E-2</v>
      </c>
    </row>
    <row r="53" spans="1:14" x14ac:dyDescent="0.25">
      <c r="A53" s="19">
        <v>20041</v>
      </c>
      <c r="B53" s="19" t="s">
        <v>54</v>
      </c>
      <c r="C53" s="19" t="s">
        <v>120</v>
      </c>
      <c r="D53" s="19" t="s">
        <v>114</v>
      </c>
      <c r="E53" s="20">
        <v>43936</v>
      </c>
      <c r="F53" s="7" t="str">
        <f>IF(E53&lt;&gt;"",IF(AND(E53&gt;=VLOOKUP(E53,Semanas!$A$1:$C$33,1),E53&lt;=VLOOKUP(E53,Semanas!$A$1:$C$33,2)),VLOOKUP(E53,Semanas!$A$1:$C$33,3),""),"")</f>
        <v>Semana 16</v>
      </c>
      <c r="G53" s="21">
        <f>IF(Medidas_Analisis!G53&lt;&gt;"",ROUND((Medidas_Analisis!G53/IF(Porcentaje!A53=VLOOKUP(Porcentaje!A53,Tipos_Medida!$H$2:$I$788,1),VLOOKUP(Porcentaje!A53,Tipos_Medida!$H$2:$I$788,2),0))*100,4),"")</f>
        <v>0</v>
      </c>
      <c r="H53" s="21">
        <f>IF(Medidas_Analisis!H53&lt;&gt;"",ROUND((Medidas_Analisis!H53/IF(Porcentaje!A53=VLOOKUP(Porcentaje!A53,Tipos_Medida!$H$2:$I$788,1),VLOOKUP(Porcentaje!A53,Tipos_Medida!$H$2:$I$788,2),0))*100,4),"")</f>
        <v>0</v>
      </c>
      <c r="I53" s="21">
        <f>IF(Medidas_Analisis!I53&lt;&gt;"",ROUND((Medidas_Analisis!I53/IF(Porcentaje!A53=VLOOKUP(Porcentaje!A53,Tipos_Medida!$H$2:$I$788,1),VLOOKUP(Porcentaje!A53,Tipos_Medida!$H$2:$I$788,2),0))*100,4),"")</f>
        <v>0</v>
      </c>
      <c r="J53" s="21">
        <f>IF(Medidas_Analisis!J53&lt;&gt;"",ROUND((Medidas_Analisis!J53/IF(Porcentaje!A53=VLOOKUP(Porcentaje!A53,Tipos_Medida!$H$2:$I$788,1),VLOOKUP(Porcentaje!A53,Tipos_Medida!$H$2:$I$788,2),0))*100,4),"")</f>
        <v>0</v>
      </c>
      <c r="K53" s="21">
        <f>IF(Medidas_Analisis!K53&lt;&gt;"",ROUND((Medidas_Analisis!K53/IF(Porcentaje!A53=VLOOKUP(Porcentaje!A53,Tipos_Medida!$H$2:$I$788,1),VLOOKUP(Porcentaje!A53,Tipos_Medida!$H$2:$I$788,2),0))*100,4),"")</f>
        <v>0</v>
      </c>
      <c r="L53" s="21">
        <f>IF(Medidas_Analisis!L53&lt;&gt;"",ROUND((Medidas_Analisis!L53/IF(Porcentaje!A53=VLOOKUP(Porcentaje!A53,Tipos_Medida!$H$2:$I$788,1),VLOOKUP(Porcentaje!A53,Tipos_Medida!$H$2:$I$788,2),0))*100,4),"")</f>
        <v>0</v>
      </c>
      <c r="M53" s="21">
        <f>IF(Medidas_Analisis!M53&lt;&gt;"",ROUND((Medidas_Analisis!M53/IF(Porcentaje!A53=VLOOKUP(Porcentaje!A53,Tipos_Medida!$H$2:$I$788,1),VLOOKUP(Porcentaje!A53,Tipos_Medida!$H$2:$I$788,2),0))*100,4),"")</f>
        <v>0</v>
      </c>
      <c r="N53" s="21">
        <f>IF(Medidas_Analisis!N53&lt;&gt;"",ROUND((Medidas_Analisis!N53/IF(Porcentaje!A53=VLOOKUP(Porcentaje!A53,Tipos_Medida!$H$2:$I$788,1),VLOOKUP(Porcentaje!A53,Tipos_Medida!$H$2:$I$788,2),0))*100,4),"")</f>
        <v>3.2000000000000002E-3</v>
      </c>
    </row>
    <row r="54" spans="1:14" x14ac:dyDescent="0.25">
      <c r="A54">
        <v>20041</v>
      </c>
      <c r="B54" t="s">
        <v>54</v>
      </c>
      <c r="C54" t="s">
        <v>191</v>
      </c>
      <c r="D54" t="s">
        <v>114</v>
      </c>
      <c r="E54" s="1">
        <v>43936</v>
      </c>
      <c r="F54" s="7" t="str">
        <f>IF(E54&lt;&gt;"",IF(AND(E54&gt;=VLOOKUP(E54,Semanas!$A$1:$C$33,1),E54&lt;=VLOOKUP(E54,Semanas!$A$1:$C$33,2)),VLOOKUP(E54,Semanas!$A$1:$C$33,3),""),"")</f>
        <v>Semana 16</v>
      </c>
      <c r="G54" s="21">
        <f>IF(Medidas_Analisis!G54&lt;&gt;"",ROUND((Medidas_Analisis!G54/IF(Porcentaje!A54=VLOOKUP(Porcentaje!A54,Tipos_Medida!$H$2:$I$788,1),VLOOKUP(Porcentaje!A54,Tipos_Medida!$H$2:$I$788,2),0))*100,4),"")</f>
        <v>0</v>
      </c>
      <c r="H54" s="21">
        <f>IF(Medidas_Analisis!H54&lt;&gt;"",ROUND((Medidas_Analisis!H54/IF(Porcentaje!A54=VLOOKUP(Porcentaje!A54,Tipos_Medida!$H$2:$I$788,1),VLOOKUP(Porcentaje!A54,Tipos_Medida!$H$2:$I$788,2),0))*100,4),"")</f>
        <v>0</v>
      </c>
      <c r="I54" s="21">
        <f>IF(Medidas_Analisis!I54&lt;&gt;"",ROUND((Medidas_Analisis!I54/IF(Porcentaje!A54=VLOOKUP(Porcentaje!A54,Tipos_Medida!$H$2:$I$788,1),VLOOKUP(Porcentaje!A54,Tipos_Medida!$H$2:$I$788,2),0))*100,4),"")</f>
        <v>0</v>
      </c>
      <c r="J54" s="21">
        <f>IF(Medidas_Analisis!J54&lt;&gt;"",ROUND((Medidas_Analisis!J54/IF(Porcentaje!A54=VLOOKUP(Porcentaje!A54,Tipos_Medida!$H$2:$I$788,1),VLOOKUP(Porcentaje!A54,Tipos_Medida!$H$2:$I$788,2),0))*100,4),"")</f>
        <v>0</v>
      </c>
      <c r="K54" s="21">
        <f>IF(Medidas_Analisis!K54&lt;&gt;"",ROUND((Medidas_Analisis!K54/IF(Porcentaje!A54=VLOOKUP(Porcentaje!A54,Tipos_Medida!$H$2:$I$788,1),VLOOKUP(Porcentaje!A54,Tipos_Medida!$H$2:$I$788,2),0))*100,4),"")</f>
        <v>0</v>
      </c>
      <c r="L54" s="21">
        <f>IF(Medidas_Analisis!L54&lt;&gt;"",ROUND((Medidas_Analisis!L54/IF(Porcentaje!A54=VLOOKUP(Porcentaje!A54,Tipos_Medida!$H$2:$I$788,1),VLOOKUP(Porcentaje!A54,Tipos_Medida!$H$2:$I$788,2),0))*100,4),"")</f>
        <v>0</v>
      </c>
      <c r="M54" s="21">
        <f>IF(Medidas_Analisis!M54&lt;&gt;"",ROUND((Medidas_Analisis!M54/IF(Porcentaje!A54=VLOOKUP(Porcentaje!A54,Tipos_Medida!$H$2:$I$788,1),VLOOKUP(Porcentaje!A54,Tipos_Medida!$H$2:$I$788,2),0))*100,4),"")</f>
        <v>0</v>
      </c>
      <c r="N54" s="21">
        <f>IF(Medidas_Analisis!N54&lt;&gt;"",ROUND((Medidas_Analisis!N54/IF(Porcentaje!A54=VLOOKUP(Porcentaje!A54,Tipos_Medida!$H$2:$I$788,1),VLOOKUP(Porcentaje!A54,Tipos_Medida!$H$2:$I$788,2),0))*100,4),"")</f>
        <v>3.2000000000000002E-3</v>
      </c>
    </row>
    <row r="55" spans="1:14" x14ac:dyDescent="0.25">
      <c r="A55" s="19">
        <v>20041</v>
      </c>
      <c r="B55" s="19" t="s">
        <v>54</v>
      </c>
      <c r="C55" s="19" t="s">
        <v>122</v>
      </c>
      <c r="D55" s="19" t="s">
        <v>116</v>
      </c>
      <c r="E55" s="20"/>
      <c r="F55" s="7" t="str">
        <f>IF(E55&lt;&gt;"",IF(AND(E55&gt;=VLOOKUP(E55,Semanas!$A$1:$C$33,1),E55&lt;=VLOOKUP(E55,Semanas!$A$1:$C$33,2)),VLOOKUP(E55,Semanas!$A$1:$C$33,3),""),"")</f>
        <v/>
      </c>
      <c r="G55" s="21" t="str">
        <f>IF(Medidas_Analisis!G55&lt;&gt;"",ROUND((Medidas_Analisis!G55/IF(Porcentaje!A55=VLOOKUP(Porcentaje!A55,Tipos_Medida!$H$2:$I$788,1),VLOOKUP(Porcentaje!A55,Tipos_Medida!$H$2:$I$788,2),0))*100,4),"")</f>
        <v/>
      </c>
      <c r="H55" s="21" t="str">
        <f>IF(Medidas_Analisis!H55&lt;&gt;"",ROUND((Medidas_Analisis!H55/IF(Porcentaje!A55=VLOOKUP(Porcentaje!A55,Tipos_Medida!$H$2:$I$788,1),VLOOKUP(Porcentaje!A55,Tipos_Medida!$H$2:$I$788,2),0))*100,4),"")</f>
        <v/>
      </c>
      <c r="I55" s="21" t="str">
        <f>IF(Medidas_Analisis!I55&lt;&gt;"",ROUND((Medidas_Analisis!I55/IF(Porcentaje!A55=VLOOKUP(Porcentaje!A55,Tipos_Medida!$H$2:$I$788,1),VLOOKUP(Porcentaje!A55,Tipos_Medida!$H$2:$I$788,2),0))*100,4),"")</f>
        <v/>
      </c>
      <c r="J55" s="21" t="str">
        <f>IF(Medidas_Analisis!J55&lt;&gt;"",ROUND((Medidas_Analisis!J55/IF(Porcentaje!A55=VLOOKUP(Porcentaje!A55,Tipos_Medida!$H$2:$I$788,1),VLOOKUP(Porcentaje!A55,Tipos_Medida!$H$2:$I$788,2),0))*100,4),"")</f>
        <v/>
      </c>
      <c r="K55" s="21" t="str">
        <f>IF(Medidas_Analisis!K55&lt;&gt;"",ROUND((Medidas_Analisis!K55/IF(Porcentaje!A55=VLOOKUP(Porcentaje!A55,Tipos_Medida!$H$2:$I$788,1),VLOOKUP(Porcentaje!A55,Tipos_Medida!$H$2:$I$788,2),0))*100,4),"")</f>
        <v/>
      </c>
      <c r="L55" s="21" t="str">
        <f>IF(Medidas_Analisis!L55&lt;&gt;"",ROUND((Medidas_Analisis!L55/IF(Porcentaje!A55=VLOOKUP(Porcentaje!A55,Tipos_Medida!$H$2:$I$788,1),VLOOKUP(Porcentaje!A55,Tipos_Medida!$H$2:$I$788,2),0))*100,4),"")</f>
        <v/>
      </c>
      <c r="M55" s="21" t="str">
        <f>IF(Medidas_Analisis!M55&lt;&gt;"",ROUND((Medidas_Analisis!M55/IF(Porcentaje!A55=VLOOKUP(Porcentaje!A55,Tipos_Medida!$H$2:$I$788,1),VLOOKUP(Porcentaje!A55,Tipos_Medida!$H$2:$I$788,2),0))*100,4),"")</f>
        <v/>
      </c>
      <c r="N55" s="21" t="str">
        <f>IF(Medidas_Analisis!N55&lt;&gt;"",ROUND((Medidas_Analisis!N55/IF(Porcentaje!A55=VLOOKUP(Porcentaje!A55,Tipos_Medida!$H$2:$I$788,1),VLOOKUP(Porcentaje!A55,Tipos_Medida!$H$2:$I$788,2),0))*100,4),"")</f>
        <v/>
      </c>
    </row>
    <row r="56" spans="1:14" x14ac:dyDescent="0.25">
      <c r="A56">
        <v>20041</v>
      </c>
      <c r="B56" t="s">
        <v>54</v>
      </c>
      <c r="C56" t="s">
        <v>123</v>
      </c>
      <c r="D56" t="s">
        <v>116</v>
      </c>
      <c r="E56" s="1"/>
      <c r="F56" s="7" t="str">
        <f>IF(E56&lt;&gt;"",IF(AND(E56&gt;=VLOOKUP(E56,Semanas!$A$1:$C$33,1),E56&lt;=VLOOKUP(E56,Semanas!$A$1:$C$33,2)),VLOOKUP(E56,Semanas!$A$1:$C$33,3),""),"")</f>
        <v/>
      </c>
      <c r="G56" s="21" t="str">
        <f>IF(Medidas_Analisis!G56&lt;&gt;"",ROUND((Medidas_Analisis!G56/IF(Porcentaje!A56=VLOOKUP(Porcentaje!A56,Tipos_Medida!$H$2:$I$788,1),VLOOKUP(Porcentaje!A56,Tipos_Medida!$H$2:$I$788,2),0))*100,4),"")</f>
        <v/>
      </c>
      <c r="H56" s="21" t="str">
        <f>IF(Medidas_Analisis!H56&lt;&gt;"",ROUND((Medidas_Analisis!H56/IF(Porcentaje!A56=VLOOKUP(Porcentaje!A56,Tipos_Medida!$H$2:$I$788,1),VLOOKUP(Porcentaje!A56,Tipos_Medida!$H$2:$I$788,2),0))*100,4),"")</f>
        <v/>
      </c>
      <c r="I56" s="21" t="str">
        <f>IF(Medidas_Analisis!I56&lt;&gt;"",ROUND((Medidas_Analisis!I56/IF(Porcentaje!A56=VLOOKUP(Porcentaje!A56,Tipos_Medida!$H$2:$I$788,1),VLOOKUP(Porcentaje!A56,Tipos_Medida!$H$2:$I$788,2),0))*100,4),"")</f>
        <v/>
      </c>
      <c r="J56" s="21" t="str">
        <f>IF(Medidas_Analisis!J56&lt;&gt;"",ROUND((Medidas_Analisis!J56/IF(Porcentaje!A56=VLOOKUP(Porcentaje!A56,Tipos_Medida!$H$2:$I$788,1),VLOOKUP(Porcentaje!A56,Tipos_Medida!$H$2:$I$788,2),0))*100,4),"")</f>
        <v/>
      </c>
      <c r="K56" s="21" t="str">
        <f>IF(Medidas_Analisis!K56&lt;&gt;"",ROUND((Medidas_Analisis!K56/IF(Porcentaje!A56=VLOOKUP(Porcentaje!A56,Tipos_Medida!$H$2:$I$788,1),VLOOKUP(Porcentaje!A56,Tipos_Medida!$H$2:$I$788,2),0))*100,4),"")</f>
        <v/>
      </c>
      <c r="L56" s="21" t="str">
        <f>IF(Medidas_Analisis!L56&lt;&gt;"",ROUND((Medidas_Analisis!L56/IF(Porcentaje!A56=VLOOKUP(Porcentaje!A56,Tipos_Medida!$H$2:$I$788,1),VLOOKUP(Porcentaje!A56,Tipos_Medida!$H$2:$I$788,2),0))*100,4),"")</f>
        <v/>
      </c>
      <c r="M56" s="21" t="str">
        <f>IF(Medidas_Analisis!M56&lt;&gt;"",ROUND((Medidas_Analisis!M56/IF(Porcentaje!A56=VLOOKUP(Porcentaje!A56,Tipos_Medida!$H$2:$I$788,1),VLOOKUP(Porcentaje!A56,Tipos_Medida!$H$2:$I$788,2),0))*100,4),"")</f>
        <v/>
      </c>
      <c r="N56" s="21" t="str">
        <f>IF(Medidas_Analisis!N56&lt;&gt;"",ROUND((Medidas_Analisis!N56/IF(Porcentaje!A56=VLOOKUP(Porcentaje!A56,Tipos_Medida!$H$2:$I$788,1),VLOOKUP(Porcentaje!A56,Tipos_Medida!$H$2:$I$788,2),0))*100,4),"")</f>
        <v/>
      </c>
    </row>
    <row r="57" spans="1:14" x14ac:dyDescent="0.25">
      <c r="A57">
        <v>20058</v>
      </c>
      <c r="B57" t="s">
        <v>55</v>
      </c>
      <c r="C57" t="s">
        <v>30</v>
      </c>
      <c r="D57" t="s">
        <v>114</v>
      </c>
      <c r="E57" s="1">
        <v>43913</v>
      </c>
      <c r="F57" s="7" t="str">
        <f>IF(E57&lt;&gt;"",IF(AND(E57&gt;=VLOOKUP(E57,Semanas!$A$1:$C$33,1),E57&lt;=VLOOKUP(E57,Semanas!$A$1:$C$33,2)),VLOOKUP(E57,Semanas!$A$1:$C$33,3),""),"")</f>
        <v>Semana 13</v>
      </c>
      <c r="G57" s="21">
        <f>IF(Medidas_Analisis!G57&lt;&gt;"",ROUND((Medidas_Analisis!G57/IF(Porcentaje!A57=VLOOKUP(Porcentaje!A57,Tipos_Medida!$H$2:$I$788,1),VLOOKUP(Porcentaje!A57,Tipos_Medida!$H$2:$I$788,2),0))*100,4),"")</f>
        <v>0</v>
      </c>
      <c r="H57" s="21">
        <f>IF(Medidas_Analisis!H57&lt;&gt;"",ROUND((Medidas_Analisis!H57/IF(Porcentaje!A57=VLOOKUP(Porcentaje!A57,Tipos_Medida!$H$2:$I$788,1),VLOOKUP(Porcentaje!A57,Tipos_Medida!$H$2:$I$788,2),0))*100,4),"")</f>
        <v>0</v>
      </c>
      <c r="I57" s="21">
        <f>IF(Medidas_Analisis!I57&lt;&gt;"",ROUND((Medidas_Analisis!I57/IF(Porcentaje!A57=VLOOKUP(Porcentaje!A57,Tipos_Medida!$H$2:$I$788,1),VLOOKUP(Porcentaje!A57,Tipos_Medida!$H$2:$I$788,2),0))*100,4),"")</f>
        <v>0</v>
      </c>
      <c r="J57" s="21">
        <f>IF(Medidas_Analisis!J57&lt;&gt;"",ROUND((Medidas_Analisis!J57/IF(Porcentaje!A57=VLOOKUP(Porcentaje!A57,Tipos_Medida!$H$2:$I$788,1),VLOOKUP(Porcentaje!A57,Tipos_Medida!$H$2:$I$788,2),0))*100,4),"")</f>
        <v>0</v>
      </c>
      <c r="K57" s="21">
        <f>IF(Medidas_Analisis!K57&lt;&gt;"",ROUND((Medidas_Analisis!K57/IF(Porcentaje!A57=VLOOKUP(Porcentaje!A57,Tipos_Medida!$H$2:$I$788,1),VLOOKUP(Porcentaje!A57,Tipos_Medida!$H$2:$I$788,2),0))*100,4),"")</f>
        <v>0</v>
      </c>
      <c r="L57" s="21">
        <f>IF(Medidas_Analisis!L57&lt;&gt;"",ROUND((Medidas_Analisis!L57/IF(Porcentaje!A57=VLOOKUP(Porcentaje!A57,Tipos_Medida!$H$2:$I$788,1),VLOOKUP(Porcentaje!A57,Tipos_Medida!$H$2:$I$788,2),0))*100,4),"")</f>
        <v>0</v>
      </c>
      <c r="M57" s="21">
        <f>IF(Medidas_Analisis!M57&lt;&gt;"",ROUND((Medidas_Analisis!M57/IF(Porcentaje!A57=VLOOKUP(Porcentaje!A57,Tipos_Medida!$H$2:$I$788,1),VLOOKUP(Porcentaje!A57,Tipos_Medida!$H$2:$I$788,2),0))*100,4),"")</f>
        <v>0</v>
      </c>
      <c r="N57" s="21">
        <f>IF(Medidas_Analisis!N57&lt;&gt;"",ROUND((Medidas_Analisis!N57/IF(Porcentaje!A57=VLOOKUP(Porcentaje!A57,Tipos_Medida!$H$2:$I$788,1),VLOOKUP(Porcentaje!A57,Tipos_Medida!$H$2:$I$788,2),0))*100,4),"")</f>
        <v>0</v>
      </c>
    </row>
    <row r="58" spans="1:14" x14ac:dyDescent="0.25">
      <c r="A58" s="19">
        <v>20058</v>
      </c>
      <c r="B58" s="19" t="s">
        <v>55</v>
      </c>
      <c r="C58" s="19" t="s">
        <v>31</v>
      </c>
      <c r="D58" s="19" t="s">
        <v>114</v>
      </c>
      <c r="E58" s="20">
        <v>43913</v>
      </c>
      <c r="F58" s="7" t="str">
        <f>IF(E58&lt;&gt;"",IF(AND(E58&gt;=VLOOKUP(E58,Semanas!$A$1:$C$33,1),E58&lt;=VLOOKUP(E58,Semanas!$A$1:$C$33,2)),VLOOKUP(E58,Semanas!$A$1:$C$33,3),""),"")</f>
        <v>Semana 13</v>
      </c>
      <c r="G58" s="21">
        <f>IF(Medidas_Analisis!G58&lt;&gt;"",ROUND((Medidas_Analisis!G58/IF(Porcentaje!A58=VLOOKUP(Porcentaje!A58,Tipos_Medida!$H$2:$I$788,1),VLOOKUP(Porcentaje!A58,Tipos_Medida!$H$2:$I$788,2),0))*100,4),"")</f>
        <v>0</v>
      </c>
      <c r="H58" s="21">
        <f>IF(Medidas_Analisis!H58&lt;&gt;"",ROUND((Medidas_Analisis!H58/IF(Porcentaje!A58=VLOOKUP(Porcentaje!A58,Tipos_Medida!$H$2:$I$788,1),VLOOKUP(Porcentaje!A58,Tipos_Medida!$H$2:$I$788,2),0))*100,4),"")</f>
        <v>0</v>
      </c>
      <c r="I58" s="21">
        <f>IF(Medidas_Analisis!I58&lt;&gt;"",ROUND((Medidas_Analisis!I58/IF(Porcentaje!A58=VLOOKUP(Porcentaje!A58,Tipos_Medida!$H$2:$I$788,1),VLOOKUP(Porcentaje!A58,Tipos_Medida!$H$2:$I$788,2),0))*100,4),"")</f>
        <v>0</v>
      </c>
      <c r="J58" s="21">
        <f>IF(Medidas_Analisis!J58&lt;&gt;"",ROUND((Medidas_Analisis!J58/IF(Porcentaje!A58=VLOOKUP(Porcentaje!A58,Tipos_Medida!$H$2:$I$788,1),VLOOKUP(Porcentaje!A58,Tipos_Medida!$H$2:$I$788,2),0))*100,4),"")</f>
        <v>0</v>
      </c>
      <c r="K58" s="21">
        <f>IF(Medidas_Analisis!K58&lt;&gt;"",ROUND((Medidas_Analisis!K58/IF(Porcentaje!A58=VLOOKUP(Porcentaje!A58,Tipos_Medida!$H$2:$I$788,1),VLOOKUP(Porcentaje!A58,Tipos_Medida!$H$2:$I$788,2),0))*100,4),"")</f>
        <v>0</v>
      </c>
      <c r="L58" s="21">
        <f>IF(Medidas_Analisis!L58&lt;&gt;"",ROUND((Medidas_Analisis!L58/IF(Porcentaje!A58=VLOOKUP(Porcentaje!A58,Tipos_Medida!$H$2:$I$788,1),VLOOKUP(Porcentaje!A58,Tipos_Medida!$H$2:$I$788,2),0))*100,4),"")</f>
        <v>0</v>
      </c>
      <c r="M58" s="21">
        <f>IF(Medidas_Analisis!M58&lt;&gt;"",ROUND((Medidas_Analisis!M58/IF(Porcentaje!A58=VLOOKUP(Porcentaje!A58,Tipos_Medida!$H$2:$I$788,1),VLOOKUP(Porcentaje!A58,Tipos_Medida!$H$2:$I$788,2),0))*100,4),"")</f>
        <v>0</v>
      </c>
      <c r="N58" s="21">
        <f>IF(Medidas_Analisis!N58&lt;&gt;"",ROUND((Medidas_Analisis!N58/IF(Porcentaje!A58=VLOOKUP(Porcentaje!A58,Tipos_Medida!$H$2:$I$788,1),VLOOKUP(Porcentaje!A58,Tipos_Medida!$H$2:$I$788,2),0))*100,4),"")</f>
        <v>0</v>
      </c>
    </row>
    <row r="59" spans="1:14" x14ac:dyDescent="0.25">
      <c r="A59">
        <v>20058</v>
      </c>
      <c r="B59" t="s">
        <v>55</v>
      </c>
      <c r="C59" t="s">
        <v>115</v>
      </c>
      <c r="D59" t="s">
        <v>114</v>
      </c>
      <c r="E59" s="1">
        <v>43913</v>
      </c>
      <c r="F59" s="7" t="str">
        <f>IF(E59&lt;&gt;"",IF(AND(E59&gt;=VLOOKUP(E59,Semanas!$A$1:$C$33,1),E59&lt;=VLOOKUP(E59,Semanas!$A$1:$C$33,2)),VLOOKUP(E59,Semanas!$A$1:$C$33,3),""),"")</f>
        <v>Semana 13</v>
      </c>
      <c r="G59" s="21">
        <f>IF(Medidas_Analisis!G59&lt;&gt;"",ROUND((Medidas_Analisis!G59/IF(Porcentaje!A59=VLOOKUP(Porcentaje!A59,Tipos_Medida!$H$2:$I$788,1),VLOOKUP(Porcentaje!A59,Tipos_Medida!$H$2:$I$788,2),0))*100,4),"")</f>
        <v>0</v>
      </c>
      <c r="H59" s="21">
        <f>IF(Medidas_Analisis!H59&lt;&gt;"",ROUND((Medidas_Analisis!H59/IF(Porcentaje!A59=VLOOKUP(Porcentaje!A59,Tipos_Medida!$H$2:$I$788,1),VLOOKUP(Porcentaje!A59,Tipos_Medida!$H$2:$I$788,2),0))*100,4),"")</f>
        <v>0</v>
      </c>
      <c r="I59" s="21">
        <f>IF(Medidas_Analisis!I59&lt;&gt;"",ROUND((Medidas_Analisis!I59/IF(Porcentaje!A59=VLOOKUP(Porcentaje!A59,Tipos_Medida!$H$2:$I$788,1),VLOOKUP(Porcentaje!A59,Tipos_Medida!$H$2:$I$788,2),0))*100,4),"")</f>
        <v>0</v>
      </c>
      <c r="J59" s="21">
        <f>IF(Medidas_Analisis!J59&lt;&gt;"",ROUND((Medidas_Analisis!J59/IF(Porcentaje!A59=VLOOKUP(Porcentaje!A59,Tipos_Medida!$H$2:$I$788,1),VLOOKUP(Porcentaje!A59,Tipos_Medida!$H$2:$I$788,2),0))*100,4),"")</f>
        <v>0</v>
      </c>
      <c r="K59" s="21">
        <f>IF(Medidas_Analisis!K59&lt;&gt;"",ROUND((Medidas_Analisis!K59/IF(Porcentaje!A59=VLOOKUP(Porcentaje!A59,Tipos_Medida!$H$2:$I$788,1),VLOOKUP(Porcentaje!A59,Tipos_Medida!$H$2:$I$788,2),0))*100,4),"")</f>
        <v>0</v>
      </c>
      <c r="L59" s="21">
        <f>IF(Medidas_Analisis!L59&lt;&gt;"",ROUND((Medidas_Analisis!L59/IF(Porcentaje!A59=VLOOKUP(Porcentaje!A59,Tipos_Medida!$H$2:$I$788,1),VLOOKUP(Porcentaje!A59,Tipos_Medida!$H$2:$I$788,2),0))*100,4),"")</f>
        <v>0</v>
      </c>
      <c r="M59" s="21">
        <f>IF(Medidas_Analisis!M59&lt;&gt;"",ROUND((Medidas_Analisis!M59/IF(Porcentaje!A59=VLOOKUP(Porcentaje!A59,Tipos_Medida!$H$2:$I$788,1),VLOOKUP(Porcentaje!A59,Tipos_Medida!$H$2:$I$788,2),0))*100,4),"")</f>
        <v>0</v>
      </c>
      <c r="N59" s="21">
        <f>IF(Medidas_Analisis!N59&lt;&gt;"",ROUND((Medidas_Analisis!N59/IF(Porcentaje!A59=VLOOKUP(Porcentaje!A59,Tipos_Medida!$H$2:$I$788,1),VLOOKUP(Porcentaje!A59,Tipos_Medida!$H$2:$I$788,2),0))*100,4),"")</f>
        <v>0</v>
      </c>
    </row>
    <row r="60" spans="1:14" x14ac:dyDescent="0.25">
      <c r="A60" s="19">
        <v>20058</v>
      </c>
      <c r="B60" s="19" t="s">
        <v>55</v>
      </c>
      <c r="C60" s="19" t="s">
        <v>33</v>
      </c>
      <c r="D60" s="19" t="s">
        <v>114</v>
      </c>
      <c r="E60" s="20">
        <v>43910</v>
      </c>
      <c r="F60" s="7" t="str">
        <f>IF(E60&lt;&gt;"",IF(AND(E60&gt;=VLOOKUP(E60,Semanas!$A$1:$C$33,1),E60&lt;=VLOOKUP(E60,Semanas!$A$1:$C$33,2)),VLOOKUP(E60,Semanas!$A$1:$C$33,3),""),"")</f>
        <v>Semana 12</v>
      </c>
      <c r="G60" s="21">
        <f>IF(Medidas_Analisis!G60&lt;&gt;"",ROUND((Medidas_Analisis!G60/IF(Porcentaje!A60=VLOOKUP(Porcentaje!A60,Tipos_Medida!$H$2:$I$788,1),VLOOKUP(Porcentaje!A60,Tipos_Medida!$H$2:$I$788,2),0))*100,4),"")</f>
        <v>0</v>
      </c>
      <c r="H60" s="21">
        <f>IF(Medidas_Analisis!H60&lt;&gt;"",ROUND((Medidas_Analisis!H60/IF(Porcentaje!A60=VLOOKUP(Porcentaje!A60,Tipos_Medida!$H$2:$I$788,1),VLOOKUP(Porcentaje!A60,Tipos_Medida!$H$2:$I$788,2),0))*100,4),"")</f>
        <v>0</v>
      </c>
      <c r="I60" s="21">
        <f>IF(Medidas_Analisis!I60&lt;&gt;"",ROUND((Medidas_Analisis!I60/IF(Porcentaje!A60=VLOOKUP(Porcentaje!A60,Tipos_Medida!$H$2:$I$788,1),VLOOKUP(Porcentaje!A60,Tipos_Medida!$H$2:$I$788,2),0))*100,4),"")</f>
        <v>0</v>
      </c>
      <c r="J60" s="21">
        <f>IF(Medidas_Analisis!J60&lt;&gt;"",ROUND((Medidas_Analisis!J60/IF(Porcentaje!A60=VLOOKUP(Porcentaje!A60,Tipos_Medida!$H$2:$I$788,1),VLOOKUP(Porcentaje!A60,Tipos_Medida!$H$2:$I$788,2),0))*100,4),"")</f>
        <v>0</v>
      </c>
      <c r="K60" s="21">
        <f>IF(Medidas_Analisis!K60&lt;&gt;"",ROUND((Medidas_Analisis!K60/IF(Porcentaje!A60=VLOOKUP(Porcentaje!A60,Tipos_Medida!$H$2:$I$788,1),VLOOKUP(Porcentaje!A60,Tipos_Medida!$H$2:$I$788,2),0))*100,4),"")</f>
        <v>0</v>
      </c>
      <c r="L60" s="21">
        <f>IF(Medidas_Analisis!L60&lt;&gt;"",ROUND((Medidas_Analisis!L60/IF(Porcentaje!A60=VLOOKUP(Porcentaje!A60,Tipos_Medida!$H$2:$I$788,1),VLOOKUP(Porcentaje!A60,Tipos_Medida!$H$2:$I$788,2),0))*100,4),"")</f>
        <v>0</v>
      </c>
      <c r="M60" s="21">
        <f>IF(Medidas_Analisis!M60&lt;&gt;"",ROUND((Medidas_Analisis!M60/IF(Porcentaje!A60=VLOOKUP(Porcentaje!A60,Tipos_Medida!$H$2:$I$788,1),VLOOKUP(Porcentaje!A60,Tipos_Medida!$H$2:$I$788,2),0))*100,4),"")</f>
        <v>0</v>
      </c>
      <c r="N60" s="21">
        <f>IF(Medidas_Analisis!N60&lt;&gt;"",ROUND((Medidas_Analisis!N60/IF(Porcentaje!A60=VLOOKUP(Porcentaje!A60,Tipos_Medida!$H$2:$I$788,1),VLOOKUP(Porcentaje!A60,Tipos_Medida!$H$2:$I$788,2),0))*100,4),"")</f>
        <v>0</v>
      </c>
    </row>
    <row r="61" spans="1:14" x14ac:dyDescent="0.25">
      <c r="A61">
        <v>20058</v>
      </c>
      <c r="B61" t="s">
        <v>55</v>
      </c>
      <c r="C61" t="s">
        <v>34</v>
      </c>
      <c r="D61" t="s">
        <v>114</v>
      </c>
      <c r="E61" s="1">
        <v>43945</v>
      </c>
      <c r="F61" s="7" t="str">
        <f>IF(E61&lt;&gt;"",IF(AND(E61&gt;=VLOOKUP(E61,Semanas!$A$1:$C$33,1),E61&lt;=VLOOKUP(E61,Semanas!$A$1:$C$33,2)),VLOOKUP(E61,Semanas!$A$1:$C$33,3),""),"")</f>
        <v>Semana 17</v>
      </c>
      <c r="G61" s="21">
        <f>IF(Medidas_Analisis!G61&lt;&gt;"",ROUND((Medidas_Analisis!G61/IF(Porcentaje!A61=VLOOKUP(Porcentaje!A61,Tipos_Medida!$H$2:$I$788,1),VLOOKUP(Porcentaje!A61,Tipos_Medida!$H$2:$I$788,2),0))*100,4),"")</f>
        <v>0</v>
      </c>
      <c r="H61" s="21">
        <f>IF(Medidas_Analisis!H61&lt;&gt;"",ROUND((Medidas_Analisis!H61/IF(Porcentaje!A61=VLOOKUP(Porcentaje!A61,Tipos_Medida!$H$2:$I$788,1),VLOOKUP(Porcentaje!A61,Tipos_Medida!$H$2:$I$788,2),0))*100,4),"")</f>
        <v>0</v>
      </c>
      <c r="I61" s="21">
        <f>IF(Medidas_Analisis!I61&lt;&gt;"",ROUND((Medidas_Analisis!I61/IF(Porcentaje!A61=VLOOKUP(Porcentaje!A61,Tipos_Medida!$H$2:$I$788,1),VLOOKUP(Porcentaje!A61,Tipos_Medida!$H$2:$I$788,2),0))*100,4),"")</f>
        <v>0</v>
      </c>
      <c r="J61" s="21">
        <f>IF(Medidas_Analisis!J61&lt;&gt;"",ROUND((Medidas_Analisis!J61/IF(Porcentaje!A61=VLOOKUP(Porcentaje!A61,Tipos_Medida!$H$2:$I$788,1),VLOOKUP(Porcentaje!A61,Tipos_Medida!$H$2:$I$788,2),0))*100,4),"")</f>
        <v>0</v>
      </c>
      <c r="K61" s="21">
        <f>IF(Medidas_Analisis!K61&lt;&gt;"",ROUND((Medidas_Analisis!K61/IF(Porcentaje!A61=VLOOKUP(Porcentaje!A61,Tipos_Medida!$H$2:$I$788,1),VLOOKUP(Porcentaje!A61,Tipos_Medida!$H$2:$I$788,2),0))*100,4),"")</f>
        <v>0</v>
      </c>
      <c r="L61" s="21">
        <f>IF(Medidas_Analisis!L61&lt;&gt;"",ROUND((Medidas_Analisis!L61/IF(Porcentaje!A61=VLOOKUP(Porcentaje!A61,Tipos_Medida!$H$2:$I$788,1),VLOOKUP(Porcentaje!A61,Tipos_Medida!$H$2:$I$788,2),0))*100,4),"")</f>
        <v>0</v>
      </c>
      <c r="M61" s="21">
        <f>IF(Medidas_Analisis!M61&lt;&gt;"",ROUND((Medidas_Analisis!M61/IF(Porcentaje!A61=VLOOKUP(Porcentaje!A61,Tipos_Medida!$H$2:$I$788,1),VLOOKUP(Porcentaje!A61,Tipos_Medida!$H$2:$I$788,2),0))*100,4),"")</f>
        <v>0</v>
      </c>
      <c r="N61" s="21">
        <f>IF(Medidas_Analisis!N61&lt;&gt;"",ROUND((Medidas_Analisis!N61/IF(Porcentaje!A61=VLOOKUP(Porcentaje!A61,Tipos_Medida!$H$2:$I$788,1),VLOOKUP(Porcentaje!A61,Tipos_Medida!$H$2:$I$788,2),0))*100,4),"")</f>
        <v>0</v>
      </c>
    </row>
    <row r="62" spans="1:14" x14ac:dyDescent="0.25">
      <c r="A62" s="19">
        <v>20058</v>
      </c>
      <c r="B62" s="19" t="s">
        <v>55</v>
      </c>
      <c r="C62" s="19" t="s">
        <v>118</v>
      </c>
      <c r="D62" s="19" t="s">
        <v>114</v>
      </c>
      <c r="E62" s="20">
        <v>43945</v>
      </c>
      <c r="F62" s="7" t="str">
        <f>IF(E62&lt;&gt;"",IF(AND(E62&gt;=VLOOKUP(E62,Semanas!$A$1:$C$33,1),E62&lt;=VLOOKUP(E62,Semanas!$A$1:$C$33,2)),VLOOKUP(E62,Semanas!$A$1:$C$33,3),""),"")</f>
        <v>Semana 17</v>
      </c>
      <c r="G62" s="21">
        <f>IF(Medidas_Analisis!G62&lt;&gt;"",ROUND((Medidas_Analisis!G62/IF(Porcentaje!A62=VLOOKUP(Porcentaje!A62,Tipos_Medida!$H$2:$I$788,1),VLOOKUP(Porcentaje!A62,Tipos_Medida!$H$2:$I$788,2),0))*100,4),"")</f>
        <v>0</v>
      </c>
      <c r="H62" s="21">
        <f>IF(Medidas_Analisis!H62&lt;&gt;"",ROUND((Medidas_Analisis!H62/IF(Porcentaje!A62=VLOOKUP(Porcentaje!A62,Tipos_Medida!$H$2:$I$788,1),VLOOKUP(Porcentaje!A62,Tipos_Medida!$H$2:$I$788,2),0))*100,4),"")</f>
        <v>0</v>
      </c>
      <c r="I62" s="21">
        <f>IF(Medidas_Analisis!I62&lt;&gt;"",ROUND((Medidas_Analisis!I62/IF(Porcentaje!A62=VLOOKUP(Porcentaje!A62,Tipos_Medida!$H$2:$I$788,1),VLOOKUP(Porcentaje!A62,Tipos_Medida!$H$2:$I$788,2),0))*100,4),"")</f>
        <v>0</v>
      </c>
      <c r="J62" s="21">
        <f>IF(Medidas_Analisis!J62&lt;&gt;"",ROUND((Medidas_Analisis!J62/IF(Porcentaje!A62=VLOOKUP(Porcentaje!A62,Tipos_Medida!$H$2:$I$788,1),VLOOKUP(Porcentaje!A62,Tipos_Medida!$H$2:$I$788,2),0))*100,4),"")</f>
        <v>0</v>
      </c>
      <c r="K62" s="21">
        <f>IF(Medidas_Analisis!K62&lt;&gt;"",ROUND((Medidas_Analisis!K62/IF(Porcentaje!A62=VLOOKUP(Porcentaje!A62,Tipos_Medida!$H$2:$I$788,1),VLOOKUP(Porcentaje!A62,Tipos_Medida!$H$2:$I$788,2),0))*100,4),"")</f>
        <v>0</v>
      </c>
      <c r="L62" s="21">
        <f>IF(Medidas_Analisis!L62&lt;&gt;"",ROUND((Medidas_Analisis!L62/IF(Porcentaje!A62=VLOOKUP(Porcentaje!A62,Tipos_Medida!$H$2:$I$788,1),VLOOKUP(Porcentaje!A62,Tipos_Medida!$H$2:$I$788,2),0))*100,4),"")</f>
        <v>0</v>
      </c>
      <c r="M62" s="21">
        <f>IF(Medidas_Analisis!M62&lt;&gt;"",ROUND((Medidas_Analisis!M62/IF(Porcentaje!A62=VLOOKUP(Porcentaje!A62,Tipos_Medida!$H$2:$I$788,1),VLOOKUP(Porcentaje!A62,Tipos_Medida!$H$2:$I$788,2),0))*100,4),"")</f>
        <v>0</v>
      </c>
      <c r="N62" s="21">
        <f>IF(Medidas_Analisis!N62&lt;&gt;"",ROUND((Medidas_Analisis!N62/IF(Porcentaje!A62=VLOOKUP(Porcentaje!A62,Tipos_Medida!$H$2:$I$788,1),VLOOKUP(Porcentaje!A62,Tipos_Medida!$H$2:$I$788,2),0))*100,4),"")</f>
        <v>0</v>
      </c>
    </row>
    <row r="63" spans="1:14" x14ac:dyDescent="0.25">
      <c r="A63">
        <v>20058</v>
      </c>
      <c r="B63" t="s">
        <v>55</v>
      </c>
      <c r="C63" t="s">
        <v>119</v>
      </c>
      <c r="D63" t="s">
        <v>114</v>
      </c>
      <c r="E63" s="1">
        <v>43998</v>
      </c>
      <c r="F63" s="7" t="str">
        <f>IF(E63&lt;&gt;"",IF(AND(E63&gt;=VLOOKUP(E63,Semanas!$A$1:$C$33,1),E63&lt;=VLOOKUP(E63,Semanas!$A$1:$C$33,2)),VLOOKUP(E63,Semanas!$A$1:$C$33,3),""),"")</f>
        <v>Semana 25</v>
      </c>
      <c r="G63" s="21">
        <f>IF(Medidas_Analisis!G63&lt;&gt;"",ROUND((Medidas_Analisis!G63/IF(Porcentaje!A63=VLOOKUP(Porcentaje!A63,Tipos_Medida!$H$2:$I$788,1),VLOOKUP(Porcentaje!A63,Tipos_Medida!$H$2:$I$788,2),0))*100,4),"")</f>
        <v>0</v>
      </c>
      <c r="H63" s="21">
        <f>IF(Medidas_Analisis!H63&lt;&gt;"",ROUND((Medidas_Analisis!H63/IF(Porcentaje!A63=VLOOKUP(Porcentaje!A63,Tipos_Medida!$H$2:$I$788,1),VLOOKUP(Porcentaje!A63,Tipos_Medida!$H$2:$I$788,2),0))*100,4),"")</f>
        <v>0</v>
      </c>
      <c r="I63" s="21">
        <f>IF(Medidas_Analisis!I63&lt;&gt;"",ROUND((Medidas_Analisis!I63/IF(Porcentaje!A63=VLOOKUP(Porcentaje!A63,Tipos_Medida!$H$2:$I$788,1),VLOOKUP(Porcentaje!A63,Tipos_Medida!$H$2:$I$788,2),0))*100,4),"")</f>
        <v>7.6E-3</v>
      </c>
      <c r="J63" s="21">
        <f>IF(Medidas_Analisis!J63&lt;&gt;"",ROUND((Medidas_Analisis!J63/IF(Porcentaje!A63=VLOOKUP(Porcentaje!A63,Tipos_Medida!$H$2:$I$788,1),VLOOKUP(Porcentaje!A63,Tipos_Medida!$H$2:$I$788,2),0))*100,4),"")</f>
        <v>7.6E-3</v>
      </c>
      <c r="K63" s="21">
        <f>IF(Medidas_Analisis!K63&lt;&gt;"",ROUND((Medidas_Analisis!K63/IF(Porcentaje!A63=VLOOKUP(Porcentaje!A63,Tipos_Medida!$H$2:$I$788,1),VLOOKUP(Porcentaje!A63,Tipos_Medida!$H$2:$I$788,2),0))*100,4),"")</f>
        <v>0</v>
      </c>
      <c r="L63" s="21">
        <f>IF(Medidas_Analisis!L63&lt;&gt;"",ROUND((Medidas_Analisis!L63/IF(Porcentaje!A63=VLOOKUP(Porcentaje!A63,Tipos_Medida!$H$2:$I$788,1),VLOOKUP(Porcentaje!A63,Tipos_Medida!$H$2:$I$788,2),0))*100,4),"")</f>
        <v>7.6E-3</v>
      </c>
      <c r="M63" s="21">
        <f>IF(Medidas_Analisis!M63&lt;&gt;"",ROUND((Medidas_Analisis!M63/IF(Porcentaje!A63=VLOOKUP(Porcentaje!A63,Tipos_Medida!$H$2:$I$788,1),VLOOKUP(Porcentaje!A63,Tipos_Medida!$H$2:$I$788,2),0))*100,4),"")</f>
        <v>7.6E-3</v>
      </c>
      <c r="N63" s="21">
        <f>IF(Medidas_Analisis!N63&lt;&gt;"",ROUND((Medidas_Analisis!N63/IF(Porcentaje!A63=VLOOKUP(Porcentaje!A63,Tipos_Medida!$H$2:$I$788,1),VLOOKUP(Porcentaje!A63,Tipos_Medida!$H$2:$I$788,2),0))*100,4),"")</f>
        <v>7.6E-3</v>
      </c>
    </row>
    <row r="64" spans="1:14" x14ac:dyDescent="0.25">
      <c r="A64" s="19">
        <v>20058</v>
      </c>
      <c r="B64" s="19" t="s">
        <v>55</v>
      </c>
      <c r="C64" s="19" t="s">
        <v>120</v>
      </c>
      <c r="D64" s="19" t="s">
        <v>117</v>
      </c>
      <c r="E64" s="20"/>
      <c r="F64" s="7" t="str">
        <f>IF(E64&lt;&gt;"",IF(AND(E64&gt;=VLOOKUP(E64,Semanas!$A$1:$C$33,1),E64&lt;=VLOOKUP(E64,Semanas!$A$1:$C$33,2)),VLOOKUP(E64,Semanas!$A$1:$C$33,3),""),"")</f>
        <v/>
      </c>
      <c r="G64" s="21" t="str">
        <f>IF(Medidas_Analisis!G64&lt;&gt;"",ROUND((Medidas_Analisis!G64/IF(Porcentaje!A64=VLOOKUP(Porcentaje!A64,Tipos_Medida!$H$2:$I$788,1),VLOOKUP(Porcentaje!A64,Tipos_Medida!$H$2:$I$788,2),0))*100,4),"")</f>
        <v/>
      </c>
      <c r="H64" s="21" t="str">
        <f>IF(Medidas_Analisis!H64&lt;&gt;"",ROUND((Medidas_Analisis!H64/IF(Porcentaje!A64=VLOOKUP(Porcentaje!A64,Tipos_Medida!$H$2:$I$788,1),VLOOKUP(Porcentaje!A64,Tipos_Medida!$H$2:$I$788,2),0))*100,4),"")</f>
        <v/>
      </c>
      <c r="I64" s="21" t="str">
        <f>IF(Medidas_Analisis!I64&lt;&gt;"",ROUND((Medidas_Analisis!I64/IF(Porcentaje!A64=VLOOKUP(Porcentaje!A64,Tipos_Medida!$H$2:$I$788,1),VLOOKUP(Porcentaje!A64,Tipos_Medida!$H$2:$I$788,2),0))*100,4),"")</f>
        <v/>
      </c>
      <c r="J64" s="21" t="str">
        <f>IF(Medidas_Analisis!J64&lt;&gt;"",ROUND((Medidas_Analisis!J64/IF(Porcentaje!A64=VLOOKUP(Porcentaje!A64,Tipos_Medida!$H$2:$I$788,1),VLOOKUP(Porcentaje!A64,Tipos_Medida!$H$2:$I$788,2),0))*100,4),"")</f>
        <v/>
      </c>
      <c r="K64" s="21" t="str">
        <f>IF(Medidas_Analisis!K64&lt;&gt;"",ROUND((Medidas_Analisis!K64/IF(Porcentaje!A64=VLOOKUP(Porcentaje!A64,Tipos_Medida!$H$2:$I$788,1),VLOOKUP(Porcentaje!A64,Tipos_Medida!$H$2:$I$788,2),0))*100,4),"")</f>
        <v/>
      </c>
      <c r="L64" s="21" t="str">
        <f>IF(Medidas_Analisis!L64&lt;&gt;"",ROUND((Medidas_Analisis!L64/IF(Porcentaje!A64=VLOOKUP(Porcentaje!A64,Tipos_Medida!$H$2:$I$788,1),VLOOKUP(Porcentaje!A64,Tipos_Medida!$H$2:$I$788,2),0))*100,4),"")</f>
        <v/>
      </c>
      <c r="M64" s="21" t="str">
        <f>IF(Medidas_Analisis!M64&lt;&gt;"",ROUND((Medidas_Analisis!M64/IF(Porcentaje!A64=VLOOKUP(Porcentaje!A64,Tipos_Medida!$H$2:$I$788,1),VLOOKUP(Porcentaje!A64,Tipos_Medida!$H$2:$I$788,2),0))*100,4),"")</f>
        <v/>
      </c>
      <c r="N64" s="21" t="str">
        <f>IF(Medidas_Analisis!N64&lt;&gt;"",ROUND((Medidas_Analisis!N64/IF(Porcentaje!A64=VLOOKUP(Porcentaje!A64,Tipos_Medida!$H$2:$I$788,1),VLOOKUP(Porcentaje!A64,Tipos_Medida!$H$2:$I$788,2),0))*100,4),"")</f>
        <v/>
      </c>
    </row>
    <row r="65" spans="1:14" x14ac:dyDescent="0.25">
      <c r="A65">
        <v>20058</v>
      </c>
      <c r="B65" t="s">
        <v>55</v>
      </c>
      <c r="C65" t="s">
        <v>191</v>
      </c>
      <c r="D65" t="s">
        <v>117</v>
      </c>
      <c r="E65" s="1"/>
      <c r="F65" s="7" t="str">
        <f>IF(E65&lt;&gt;"",IF(AND(E65&gt;=VLOOKUP(E65,Semanas!$A$1:$C$33,1),E65&lt;=VLOOKUP(E65,Semanas!$A$1:$C$33,2)),VLOOKUP(E65,Semanas!$A$1:$C$33,3),""),"")</f>
        <v/>
      </c>
      <c r="G65" s="21" t="str">
        <f>IF(Medidas_Analisis!G65&lt;&gt;"",ROUND((Medidas_Analisis!G65/IF(Porcentaje!A65=VLOOKUP(Porcentaje!A65,Tipos_Medida!$H$2:$I$788,1),VLOOKUP(Porcentaje!A65,Tipos_Medida!$H$2:$I$788,2),0))*100,4),"")</f>
        <v/>
      </c>
      <c r="H65" s="21" t="str">
        <f>IF(Medidas_Analisis!H65&lt;&gt;"",ROUND((Medidas_Analisis!H65/IF(Porcentaje!A65=VLOOKUP(Porcentaje!A65,Tipos_Medida!$H$2:$I$788,1),VLOOKUP(Porcentaje!A65,Tipos_Medida!$H$2:$I$788,2),0))*100,4),"")</f>
        <v/>
      </c>
      <c r="I65" s="21" t="str">
        <f>IF(Medidas_Analisis!I65&lt;&gt;"",ROUND((Medidas_Analisis!I65/IF(Porcentaje!A65=VLOOKUP(Porcentaje!A65,Tipos_Medida!$H$2:$I$788,1),VLOOKUP(Porcentaje!A65,Tipos_Medida!$H$2:$I$788,2),0))*100,4),"")</f>
        <v/>
      </c>
      <c r="J65" s="21" t="str">
        <f>IF(Medidas_Analisis!J65&lt;&gt;"",ROUND((Medidas_Analisis!J65/IF(Porcentaje!A65=VLOOKUP(Porcentaje!A65,Tipos_Medida!$H$2:$I$788,1),VLOOKUP(Porcentaje!A65,Tipos_Medida!$H$2:$I$788,2),0))*100,4),"")</f>
        <v/>
      </c>
      <c r="K65" s="21" t="str">
        <f>IF(Medidas_Analisis!K65&lt;&gt;"",ROUND((Medidas_Analisis!K65/IF(Porcentaje!A65=VLOOKUP(Porcentaje!A65,Tipos_Medida!$H$2:$I$788,1),VLOOKUP(Porcentaje!A65,Tipos_Medida!$H$2:$I$788,2),0))*100,4),"")</f>
        <v/>
      </c>
      <c r="L65" s="21" t="str">
        <f>IF(Medidas_Analisis!L65&lt;&gt;"",ROUND((Medidas_Analisis!L65/IF(Porcentaje!A65=VLOOKUP(Porcentaje!A65,Tipos_Medida!$H$2:$I$788,1),VLOOKUP(Porcentaje!A65,Tipos_Medida!$H$2:$I$788,2),0))*100,4),"")</f>
        <v/>
      </c>
      <c r="M65" s="21" t="str">
        <f>IF(Medidas_Analisis!M65&lt;&gt;"",ROUND((Medidas_Analisis!M65/IF(Porcentaje!A65=VLOOKUP(Porcentaje!A65,Tipos_Medida!$H$2:$I$788,1),VLOOKUP(Porcentaje!A65,Tipos_Medida!$H$2:$I$788,2),0))*100,4),"")</f>
        <v/>
      </c>
      <c r="N65" s="21" t="str">
        <f>IF(Medidas_Analisis!N65&lt;&gt;"",ROUND((Medidas_Analisis!N65/IF(Porcentaje!A65=VLOOKUP(Porcentaje!A65,Tipos_Medida!$H$2:$I$788,1),VLOOKUP(Porcentaje!A65,Tipos_Medida!$H$2:$I$788,2),0))*100,4),"")</f>
        <v/>
      </c>
    </row>
    <row r="66" spans="1:14" x14ac:dyDescent="0.25">
      <c r="A66" s="19">
        <v>20058</v>
      </c>
      <c r="B66" s="19" t="s">
        <v>55</v>
      </c>
      <c r="C66" s="19" t="s">
        <v>122</v>
      </c>
      <c r="D66" s="19" t="s">
        <v>116</v>
      </c>
      <c r="E66" s="20"/>
      <c r="F66" s="7" t="str">
        <f>IF(E66&lt;&gt;"",IF(AND(E66&gt;=VLOOKUP(E66,Semanas!$A$1:$C$33,1),E66&lt;=VLOOKUP(E66,Semanas!$A$1:$C$33,2)),VLOOKUP(E66,Semanas!$A$1:$C$33,3),""),"")</f>
        <v/>
      </c>
      <c r="G66" s="21" t="str">
        <f>IF(Medidas_Analisis!G66&lt;&gt;"",ROUND((Medidas_Analisis!G66/IF(Porcentaje!A66=VLOOKUP(Porcentaje!A66,Tipos_Medida!$H$2:$I$788,1),VLOOKUP(Porcentaje!A66,Tipos_Medida!$H$2:$I$788,2),0))*100,4),"")</f>
        <v/>
      </c>
      <c r="H66" s="21" t="str">
        <f>IF(Medidas_Analisis!H66&lt;&gt;"",ROUND((Medidas_Analisis!H66/IF(Porcentaje!A66=VLOOKUP(Porcentaje!A66,Tipos_Medida!$H$2:$I$788,1),VLOOKUP(Porcentaje!A66,Tipos_Medida!$H$2:$I$788,2),0))*100,4),"")</f>
        <v/>
      </c>
      <c r="I66" s="21" t="str">
        <f>IF(Medidas_Analisis!I66&lt;&gt;"",ROUND((Medidas_Analisis!I66/IF(Porcentaje!A66=VLOOKUP(Porcentaje!A66,Tipos_Medida!$H$2:$I$788,1),VLOOKUP(Porcentaje!A66,Tipos_Medida!$H$2:$I$788,2),0))*100,4),"")</f>
        <v/>
      </c>
      <c r="J66" s="21" t="str">
        <f>IF(Medidas_Analisis!J66&lt;&gt;"",ROUND((Medidas_Analisis!J66/IF(Porcentaje!A66=VLOOKUP(Porcentaje!A66,Tipos_Medida!$H$2:$I$788,1),VLOOKUP(Porcentaje!A66,Tipos_Medida!$H$2:$I$788,2),0))*100,4),"")</f>
        <v/>
      </c>
      <c r="K66" s="21" t="str">
        <f>IF(Medidas_Analisis!K66&lt;&gt;"",ROUND((Medidas_Analisis!K66/IF(Porcentaje!A66=VLOOKUP(Porcentaje!A66,Tipos_Medida!$H$2:$I$788,1),VLOOKUP(Porcentaje!A66,Tipos_Medida!$H$2:$I$788,2),0))*100,4),"")</f>
        <v/>
      </c>
      <c r="L66" s="21" t="str">
        <f>IF(Medidas_Analisis!L66&lt;&gt;"",ROUND((Medidas_Analisis!L66/IF(Porcentaje!A66=VLOOKUP(Porcentaje!A66,Tipos_Medida!$H$2:$I$788,1),VLOOKUP(Porcentaje!A66,Tipos_Medida!$H$2:$I$788,2),0))*100,4),"")</f>
        <v/>
      </c>
      <c r="M66" s="21" t="str">
        <f>IF(Medidas_Analisis!M66&lt;&gt;"",ROUND((Medidas_Analisis!M66/IF(Porcentaje!A66=VLOOKUP(Porcentaje!A66,Tipos_Medida!$H$2:$I$788,1),VLOOKUP(Porcentaje!A66,Tipos_Medida!$H$2:$I$788,2),0))*100,4),"")</f>
        <v/>
      </c>
      <c r="N66" s="21" t="str">
        <f>IF(Medidas_Analisis!N66&lt;&gt;"",ROUND((Medidas_Analisis!N66/IF(Porcentaje!A66=VLOOKUP(Porcentaje!A66,Tipos_Medida!$H$2:$I$788,1),VLOOKUP(Porcentaje!A66,Tipos_Medida!$H$2:$I$788,2),0))*100,4),"")</f>
        <v/>
      </c>
    </row>
    <row r="67" spans="1:14" x14ac:dyDescent="0.25">
      <c r="A67">
        <v>20058</v>
      </c>
      <c r="B67" t="s">
        <v>55</v>
      </c>
      <c r="C67" t="s">
        <v>123</v>
      </c>
      <c r="D67" t="s">
        <v>116</v>
      </c>
      <c r="E67" s="1"/>
      <c r="F67" s="7" t="str">
        <f>IF(E67&lt;&gt;"",IF(AND(E67&gt;=VLOOKUP(E67,Semanas!$A$1:$C$33,1),E67&lt;=VLOOKUP(E67,Semanas!$A$1:$C$33,2)),VLOOKUP(E67,Semanas!$A$1:$C$33,3),""),"")</f>
        <v/>
      </c>
      <c r="G67" s="21" t="str">
        <f>IF(Medidas_Analisis!G67&lt;&gt;"",ROUND((Medidas_Analisis!G67/IF(Porcentaje!A67=VLOOKUP(Porcentaje!A67,Tipos_Medida!$H$2:$I$788,1),VLOOKUP(Porcentaje!A67,Tipos_Medida!$H$2:$I$788,2),0))*100,4),"")</f>
        <v/>
      </c>
      <c r="H67" s="21" t="str">
        <f>IF(Medidas_Analisis!H67&lt;&gt;"",ROUND((Medidas_Analisis!H67/IF(Porcentaje!A67=VLOOKUP(Porcentaje!A67,Tipos_Medida!$H$2:$I$788,1),VLOOKUP(Porcentaje!A67,Tipos_Medida!$H$2:$I$788,2),0))*100,4),"")</f>
        <v/>
      </c>
      <c r="I67" s="21" t="str">
        <f>IF(Medidas_Analisis!I67&lt;&gt;"",ROUND((Medidas_Analisis!I67/IF(Porcentaje!A67=VLOOKUP(Porcentaje!A67,Tipos_Medida!$H$2:$I$788,1),VLOOKUP(Porcentaje!A67,Tipos_Medida!$H$2:$I$788,2),0))*100,4),"")</f>
        <v/>
      </c>
      <c r="J67" s="21" t="str">
        <f>IF(Medidas_Analisis!J67&lt;&gt;"",ROUND((Medidas_Analisis!J67/IF(Porcentaje!A67=VLOOKUP(Porcentaje!A67,Tipos_Medida!$H$2:$I$788,1),VLOOKUP(Porcentaje!A67,Tipos_Medida!$H$2:$I$788,2),0))*100,4),"")</f>
        <v/>
      </c>
      <c r="K67" s="21" t="str">
        <f>IF(Medidas_Analisis!K67&lt;&gt;"",ROUND((Medidas_Analisis!K67/IF(Porcentaje!A67=VLOOKUP(Porcentaje!A67,Tipos_Medida!$H$2:$I$788,1),VLOOKUP(Porcentaje!A67,Tipos_Medida!$H$2:$I$788,2),0))*100,4),"")</f>
        <v/>
      </c>
      <c r="L67" s="21" t="str">
        <f>IF(Medidas_Analisis!L67&lt;&gt;"",ROUND((Medidas_Analisis!L67/IF(Porcentaje!A67=VLOOKUP(Porcentaje!A67,Tipos_Medida!$H$2:$I$788,1),VLOOKUP(Porcentaje!A67,Tipos_Medida!$H$2:$I$788,2),0))*100,4),"")</f>
        <v/>
      </c>
      <c r="M67" s="21" t="str">
        <f>IF(Medidas_Analisis!M67&lt;&gt;"",ROUND((Medidas_Analisis!M67/IF(Porcentaje!A67=VLOOKUP(Porcentaje!A67,Tipos_Medida!$H$2:$I$788,1),VLOOKUP(Porcentaje!A67,Tipos_Medida!$H$2:$I$788,2),0))*100,4),"")</f>
        <v/>
      </c>
      <c r="N67" s="21" t="str">
        <f>IF(Medidas_Analisis!N67&lt;&gt;"",ROUND((Medidas_Analisis!N67/IF(Porcentaje!A67=VLOOKUP(Porcentaje!A67,Tipos_Medida!$H$2:$I$788,1),VLOOKUP(Porcentaje!A67,Tipos_Medida!$H$2:$I$788,2),0))*100,4),"")</f>
        <v/>
      </c>
    </row>
    <row r="68" spans="1:14" x14ac:dyDescent="0.25">
      <c r="A68">
        <v>20098</v>
      </c>
      <c r="B68" t="s">
        <v>57</v>
      </c>
      <c r="C68" t="s">
        <v>30</v>
      </c>
      <c r="D68" t="s">
        <v>114</v>
      </c>
      <c r="E68" s="1">
        <v>43913</v>
      </c>
      <c r="F68" s="7" t="str">
        <f>IF(E68&lt;&gt;"",IF(AND(E68&gt;=VLOOKUP(E68,Semanas!$A$1:$C$33,1),E68&lt;=VLOOKUP(E68,Semanas!$A$1:$C$33,2)),VLOOKUP(E68,Semanas!$A$1:$C$33,3),""),"")</f>
        <v>Semana 13</v>
      </c>
      <c r="G68" s="21">
        <f>IF(Medidas_Analisis!G68&lt;&gt;"",ROUND((Medidas_Analisis!G68/IF(Porcentaje!A68=VLOOKUP(Porcentaje!A68,Tipos_Medida!$H$2:$I$788,1),VLOOKUP(Porcentaje!A68,Tipos_Medida!$H$2:$I$788,2),0))*100,4),"")</f>
        <v>0</v>
      </c>
      <c r="H68" s="21">
        <f>IF(Medidas_Analisis!H68&lt;&gt;"",ROUND((Medidas_Analisis!H68/IF(Porcentaje!A68=VLOOKUP(Porcentaje!A68,Tipos_Medida!$H$2:$I$788,1),VLOOKUP(Porcentaje!A68,Tipos_Medida!$H$2:$I$788,2),0))*100,4),"")</f>
        <v>0</v>
      </c>
      <c r="I68" s="21">
        <f>IF(Medidas_Analisis!I68&lt;&gt;"",ROUND((Medidas_Analisis!I68/IF(Porcentaje!A68=VLOOKUP(Porcentaje!A68,Tipos_Medida!$H$2:$I$788,1),VLOOKUP(Porcentaje!A68,Tipos_Medida!$H$2:$I$788,2),0))*100,4),"")</f>
        <v>0</v>
      </c>
      <c r="J68" s="21">
        <f>IF(Medidas_Analisis!J68&lt;&gt;"",ROUND((Medidas_Analisis!J68/IF(Porcentaje!A68=VLOOKUP(Porcentaje!A68,Tipos_Medida!$H$2:$I$788,1),VLOOKUP(Porcentaje!A68,Tipos_Medida!$H$2:$I$788,2),0))*100,4),"")</f>
        <v>0</v>
      </c>
      <c r="K68" s="21">
        <f>IF(Medidas_Analisis!K68&lt;&gt;"",ROUND((Medidas_Analisis!K68/IF(Porcentaje!A68=VLOOKUP(Porcentaje!A68,Tipos_Medida!$H$2:$I$788,1),VLOOKUP(Porcentaje!A68,Tipos_Medida!$H$2:$I$788,2),0))*100,4),"")</f>
        <v>0</v>
      </c>
      <c r="L68" s="21">
        <f>IF(Medidas_Analisis!L68&lt;&gt;"",ROUND((Medidas_Analisis!L68/IF(Porcentaje!A68=VLOOKUP(Porcentaje!A68,Tipos_Medida!$H$2:$I$788,1),VLOOKUP(Porcentaje!A68,Tipos_Medida!$H$2:$I$788,2),0))*100,4),"")</f>
        <v>0</v>
      </c>
      <c r="M68" s="21">
        <f>IF(Medidas_Analisis!M68&lt;&gt;"",ROUND((Medidas_Analisis!M68/IF(Porcentaje!A68=VLOOKUP(Porcentaje!A68,Tipos_Medida!$H$2:$I$788,1),VLOOKUP(Porcentaje!A68,Tipos_Medida!$H$2:$I$788,2),0))*100,4),"")</f>
        <v>0</v>
      </c>
      <c r="N68" s="21">
        <f>IF(Medidas_Analisis!N68&lt;&gt;"",ROUND((Medidas_Analisis!N68/IF(Porcentaje!A68=VLOOKUP(Porcentaje!A68,Tipos_Medida!$H$2:$I$788,1),VLOOKUP(Porcentaje!A68,Tipos_Medida!$H$2:$I$788,2),0))*100,4),"")</f>
        <v>0</v>
      </c>
    </row>
    <row r="69" spans="1:14" x14ac:dyDescent="0.25">
      <c r="A69" s="19">
        <v>20098</v>
      </c>
      <c r="B69" s="19" t="s">
        <v>57</v>
      </c>
      <c r="C69" s="19" t="s">
        <v>31</v>
      </c>
      <c r="D69" s="19" t="s">
        <v>114</v>
      </c>
      <c r="E69" s="20">
        <v>43913</v>
      </c>
      <c r="F69" s="7" t="str">
        <f>IF(E69&lt;&gt;"",IF(AND(E69&gt;=VLOOKUP(E69,Semanas!$A$1:$C$33,1),E69&lt;=VLOOKUP(E69,Semanas!$A$1:$C$33,2)),VLOOKUP(E69,Semanas!$A$1:$C$33,3),""),"")</f>
        <v>Semana 13</v>
      </c>
      <c r="G69" s="21">
        <f>IF(Medidas_Analisis!G69&lt;&gt;"",ROUND((Medidas_Analisis!G69/IF(Porcentaje!A69=VLOOKUP(Porcentaje!A69,Tipos_Medida!$H$2:$I$788,1),VLOOKUP(Porcentaje!A69,Tipos_Medida!$H$2:$I$788,2),0))*100,4),"")</f>
        <v>0</v>
      </c>
      <c r="H69" s="21">
        <f>IF(Medidas_Analisis!H69&lt;&gt;"",ROUND((Medidas_Analisis!H69/IF(Porcentaje!A69=VLOOKUP(Porcentaje!A69,Tipos_Medida!$H$2:$I$788,1),VLOOKUP(Porcentaje!A69,Tipos_Medida!$H$2:$I$788,2),0))*100,4),"")</f>
        <v>0</v>
      </c>
      <c r="I69" s="21">
        <f>IF(Medidas_Analisis!I69&lt;&gt;"",ROUND((Medidas_Analisis!I69/IF(Porcentaje!A69=VLOOKUP(Porcentaje!A69,Tipos_Medida!$H$2:$I$788,1),VLOOKUP(Porcentaje!A69,Tipos_Medida!$H$2:$I$788,2),0))*100,4),"")</f>
        <v>0</v>
      </c>
      <c r="J69" s="21">
        <f>IF(Medidas_Analisis!J69&lt;&gt;"",ROUND((Medidas_Analisis!J69/IF(Porcentaje!A69=VLOOKUP(Porcentaje!A69,Tipos_Medida!$H$2:$I$788,1),VLOOKUP(Porcentaje!A69,Tipos_Medida!$H$2:$I$788,2),0))*100,4),"")</f>
        <v>0</v>
      </c>
      <c r="K69" s="21">
        <f>IF(Medidas_Analisis!K69&lt;&gt;"",ROUND((Medidas_Analisis!K69/IF(Porcentaje!A69=VLOOKUP(Porcentaje!A69,Tipos_Medida!$H$2:$I$788,1),VLOOKUP(Porcentaje!A69,Tipos_Medida!$H$2:$I$788,2),0))*100,4),"")</f>
        <v>0</v>
      </c>
      <c r="L69" s="21">
        <f>IF(Medidas_Analisis!L69&lt;&gt;"",ROUND((Medidas_Analisis!L69/IF(Porcentaje!A69=VLOOKUP(Porcentaje!A69,Tipos_Medida!$H$2:$I$788,1),VLOOKUP(Porcentaje!A69,Tipos_Medida!$H$2:$I$788,2),0))*100,4),"")</f>
        <v>0</v>
      </c>
      <c r="M69" s="21">
        <f>IF(Medidas_Analisis!M69&lt;&gt;"",ROUND((Medidas_Analisis!M69/IF(Porcentaje!A69=VLOOKUP(Porcentaje!A69,Tipos_Medida!$H$2:$I$788,1),VLOOKUP(Porcentaje!A69,Tipos_Medida!$H$2:$I$788,2),0))*100,4),"")</f>
        <v>0</v>
      </c>
      <c r="N69" s="21">
        <f>IF(Medidas_Analisis!N69&lt;&gt;"",ROUND((Medidas_Analisis!N69/IF(Porcentaje!A69=VLOOKUP(Porcentaje!A69,Tipos_Medida!$H$2:$I$788,1),VLOOKUP(Porcentaje!A69,Tipos_Medida!$H$2:$I$788,2),0))*100,4),"")</f>
        <v>0</v>
      </c>
    </row>
    <row r="70" spans="1:14" x14ac:dyDescent="0.25">
      <c r="A70">
        <v>20098</v>
      </c>
      <c r="B70" t="s">
        <v>57</v>
      </c>
      <c r="C70" t="s">
        <v>115</v>
      </c>
      <c r="D70" t="s">
        <v>114</v>
      </c>
      <c r="E70" s="1">
        <v>43913</v>
      </c>
      <c r="F70" s="7" t="str">
        <f>IF(E70&lt;&gt;"",IF(AND(E70&gt;=VLOOKUP(E70,Semanas!$A$1:$C$33,1),E70&lt;=VLOOKUP(E70,Semanas!$A$1:$C$33,2)),VLOOKUP(E70,Semanas!$A$1:$C$33,3),""),"")</f>
        <v>Semana 13</v>
      </c>
      <c r="G70" s="21">
        <f>IF(Medidas_Analisis!G70&lt;&gt;"",ROUND((Medidas_Analisis!G70/IF(Porcentaje!A70=VLOOKUP(Porcentaje!A70,Tipos_Medida!$H$2:$I$788,1),VLOOKUP(Porcentaje!A70,Tipos_Medida!$H$2:$I$788,2),0))*100,4),"")</f>
        <v>0</v>
      </c>
      <c r="H70" s="21">
        <f>IF(Medidas_Analisis!H70&lt;&gt;"",ROUND((Medidas_Analisis!H70/IF(Porcentaje!A70=VLOOKUP(Porcentaje!A70,Tipos_Medida!$H$2:$I$788,1),VLOOKUP(Porcentaje!A70,Tipos_Medida!$H$2:$I$788,2),0))*100,4),"")</f>
        <v>0</v>
      </c>
      <c r="I70" s="21">
        <f>IF(Medidas_Analisis!I70&lt;&gt;"",ROUND((Medidas_Analisis!I70/IF(Porcentaje!A70=VLOOKUP(Porcentaje!A70,Tipos_Medida!$H$2:$I$788,1),VLOOKUP(Porcentaje!A70,Tipos_Medida!$H$2:$I$788,2),0))*100,4),"")</f>
        <v>0</v>
      </c>
      <c r="J70" s="21">
        <f>IF(Medidas_Analisis!J70&lt;&gt;"",ROUND((Medidas_Analisis!J70/IF(Porcentaje!A70=VLOOKUP(Porcentaje!A70,Tipos_Medida!$H$2:$I$788,1),VLOOKUP(Porcentaje!A70,Tipos_Medida!$H$2:$I$788,2),0))*100,4),"")</f>
        <v>0</v>
      </c>
      <c r="K70" s="21">
        <f>IF(Medidas_Analisis!K70&lt;&gt;"",ROUND((Medidas_Analisis!K70/IF(Porcentaje!A70=VLOOKUP(Porcentaje!A70,Tipos_Medida!$H$2:$I$788,1),VLOOKUP(Porcentaje!A70,Tipos_Medida!$H$2:$I$788,2),0))*100,4),"")</f>
        <v>0</v>
      </c>
      <c r="L70" s="21">
        <f>IF(Medidas_Analisis!L70&lt;&gt;"",ROUND((Medidas_Analisis!L70/IF(Porcentaje!A70=VLOOKUP(Porcentaje!A70,Tipos_Medida!$H$2:$I$788,1),VLOOKUP(Porcentaje!A70,Tipos_Medida!$H$2:$I$788,2),0))*100,4),"")</f>
        <v>0</v>
      </c>
      <c r="M70" s="21">
        <f>IF(Medidas_Analisis!M70&lt;&gt;"",ROUND((Medidas_Analisis!M70/IF(Porcentaje!A70=VLOOKUP(Porcentaje!A70,Tipos_Medida!$H$2:$I$788,1),VLOOKUP(Porcentaje!A70,Tipos_Medida!$H$2:$I$788,2),0))*100,4),"")</f>
        <v>0</v>
      </c>
      <c r="N70" s="21">
        <f>IF(Medidas_Analisis!N70&lt;&gt;"",ROUND((Medidas_Analisis!N70/IF(Porcentaje!A70=VLOOKUP(Porcentaje!A70,Tipos_Medida!$H$2:$I$788,1),VLOOKUP(Porcentaje!A70,Tipos_Medida!$H$2:$I$788,2),0))*100,4),"")</f>
        <v>0</v>
      </c>
    </row>
    <row r="71" spans="1:14" x14ac:dyDescent="0.25">
      <c r="A71" s="19">
        <v>20098</v>
      </c>
      <c r="B71" s="19" t="s">
        <v>57</v>
      </c>
      <c r="C71" s="19" t="s">
        <v>33</v>
      </c>
      <c r="D71" s="19" t="s">
        <v>114</v>
      </c>
      <c r="E71" s="20">
        <v>43910</v>
      </c>
      <c r="F71" s="7" t="str">
        <f>IF(E71&lt;&gt;"",IF(AND(E71&gt;=VLOOKUP(E71,Semanas!$A$1:$C$33,1),E71&lt;=VLOOKUP(E71,Semanas!$A$1:$C$33,2)),VLOOKUP(E71,Semanas!$A$1:$C$33,3),""),"")</f>
        <v>Semana 12</v>
      </c>
      <c r="G71" s="21">
        <f>IF(Medidas_Analisis!G71&lt;&gt;"",ROUND((Medidas_Analisis!G71/IF(Porcentaje!A71=VLOOKUP(Porcentaje!A71,Tipos_Medida!$H$2:$I$788,1),VLOOKUP(Porcentaje!A71,Tipos_Medida!$H$2:$I$788,2),0))*100,4),"")</f>
        <v>0</v>
      </c>
      <c r="H71" s="21">
        <f>IF(Medidas_Analisis!H71&lt;&gt;"",ROUND((Medidas_Analisis!H71/IF(Porcentaje!A71=VLOOKUP(Porcentaje!A71,Tipos_Medida!$H$2:$I$788,1),VLOOKUP(Porcentaje!A71,Tipos_Medida!$H$2:$I$788,2),0))*100,4),"")</f>
        <v>0</v>
      </c>
      <c r="I71" s="21">
        <f>IF(Medidas_Analisis!I71&lt;&gt;"",ROUND((Medidas_Analisis!I71/IF(Porcentaje!A71=VLOOKUP(Porcentaje!A71,Tipos_Medida!$H$2:$I$788,1),VLOOKUP(Porcentaje!A71,Tipos_Medida!$H$2:$I$788,2),0))*100,4),"")</f>
        <v>0</v>
      </c>
      <c r="J71" s="21">
        <f>IF(Medidas_Analisis!J71&lt;&gt;"",ROUND((Medidas_Analisis!J71/IF(Porcentaje!A71=VLOOKUP(Porcentaje!A71,Tipos_Medida!$H$2:$I$788,1),VLOOKUP(Porcentaje!A71,Tipos_Medida!$H$2:$I$788,2),0))*100,4),"")</f>
        <v>0</v>
      </c>
      <c r="K71" s="21">
        <f>IF(Medidas_Analisis!K71&lt;&gt;"",ROUND((Medidas_Analisis!K71/IF(Porcentaje!A71=VLOOKUP(Porcentaje!A71,Tipos_Medida!$H$2:$I$788,1),VLOOKUP(Porcentaje!A71,Tipos_Medida!$H$2:$I$788,2),0))*100,4),"")</f>
        <v>0</v>
      </c>
      <c r="L71" s="21">
        <f>IF(Medidas_Analisis!L71&lt;&gt;"",ROUND((Medidas_Analisis!L71/IF(Porcentaje!A71=VLOOKUP(Porcentaje!A71,Tipos_Medida!$H$2:$I$788,1),VLOOKUP(Porcentaje!A71,Tipos_Medida!$H$2:$I$788,2),0))*100,4),"")</f>
        <v>0</v>
      </c>
      <c r="M71" s="21">
        <f>IF(Medidas_Analisis!M71&lt;&gt;"",ROUND((Medidas_Analisis!M71/IF(Porcentaje!A71=VLOOKUP(Porcentaje!A71,Tipos_Medida!$H$2:$I$788,1),VLOOKUP(Porcentaje!A71,Tipos_Medida!$H$2:$I$788,2),0))*100,4),"")</f>
        <v>0</v>
      </c>
      <c r="N71" s="21">
        <f>IF(Medidas_Analisis!N71&lt;&gt;"",ROUND((Medidas_Analisis!N71/IF(Porcentaje!A71=VLOOKUP(Porcentaje!A71,Tipos_Medida!$H$2:$I$788,1),VLOOKUP(Porcentaje!A71,Tipos_Medida!$H$2:$I$788,2),0))*100,4),"")</f>
        <v>0</v>
      </c>
    </row>
    <row r="72" spans="1:14" x14ac:dyDescent="0.25">
      <c r="A72">
        <v>20098</v>
      </c>
      <c r="B72" t="s">
        <v>57</v>
      </c>
      <c r="C72" t="s">
        <v>34</v>
      </c>
      <c r="D72" t="s">
        <v>114</v>
      </c>
      <c r="E72" s="1">
        <v>43979</v>
      </c>
      <c r="F72" s="7" t="str">
        <f>IF(E72&lt;&gt;"",IF(AND(E72&gt;=VLOOKUP(E72,Semanas!$A$1:$C$33,1),E72&lt;=VLOOKUP(E72,Semanas!$A$1:$C$33,2)),VLOOKUP(E72,Semanas!$A$1:$C$33,3),""),"")</f>
        <v>Semana 22</v>
      </c>
      <c r="G72" s="21">
        <f>IF(Medidas_Analisis!G72&lt;&gt;"",ROUND((Medidas_Analisis!G72/IF(Porcentaje!A72=VLOOKUP(Porcentaje!A72,Tipos_Medida!$H$2:$I$788,1),VLOOKUP(Porcentaje!A72,Tipos_Medida!$H$2:$I$788,2),0))*100,4),"")</f>
        <v>0</v>
      </c>
      <c r="H72" s="21">
        <f>IF(Medidas_Analisis!H72&lt;&gt;"",ROUND((Medidas_Analisis!H72/IF(Porcentaje!A72=VLOOKUP(Porcentaje!A72,Tipos_Medida!$H$2:$I$788,1),VLOOKUP(Porcentaje!A72,Tipos_Medida!$H$2:$I$788,2),0))*100,4),"")</f>
        <v>0</v>
      </c>
      <c r="I72" s="21">
        <f>IF(Medidas_Analisis!I72&lt;&gt;"",ROUND((Medidas_Analisis!I72/IF(Porcentaje!A72=VLOOKUP(Porcentaje!A72,Tipos_Medida!$H$2:$I$788,1),VLOOKUP(Porcentaje!A72,Tipos_Medida!$H$2:$I$788,2),0))*100,4),"")</f>
        <v>0</v>
      </c>
      <c r="J72" s="21">
        <f>IF(Medidas_Analisis!J72&lt;&gt;"",ROUND((Medidas_Analisis!J72/IF(Porcentaje!A72=VLOOKUP(Porcentaje!A72,Tipos_Medida!$H$2:$I$788,1),VLOOKUP(Porcentaje!A72,Tipos_Medida!$H$2:$I$788,2),0))*100,4),"")</f>
        <v>0</v>
      </c>
      <c r="K72" s="21">
        <f>IF(Medidas_Analisis!K72&lt;&gt;"",ROUND((Medidas_Analisis!K72/IF(Porcentaje!A72=VLOOKUP(Porcentaje!A72,Tipos_Medida!$H$2:$I$788,1),VLOOKUP(Porcentaje!A72,Tipos_Medida!$H$2:$I$788,2),0))*100,4),"")</f>
        <v>0</v>
      </c>
      <c r="L72" s="21">
        <f>IF(Medidas_Analisis!L72&lt;&gt;"",ROUND((Medidas_Analisis!L72/IF(Porcentaje!A72=VLOOKUP(Porcentaje!A72,Tipos_Medida!$H$2:$I$788,1),VLOOKUP(Porcentaje!A72,Tipos_Medida!$H$2:$I$788,2),0))*100,4),"")</f>
        <v>0</v>
      </c>
      <c r="M72" s="21">
        <f>IF(Medidas_Analisis!M72&lt;&gt;"",ROUND((Medidas_Analisis!M72/IF(Porcentaje!A72=VLOOKUP(Porcentaje!A72,Tipos_Medida!$H$2:$I$788,1),VLOOKUP(Porcentaje!A72,Tipos_Medida!$H$2:$I$788,2),0))*100,4),"")</f>
        <v>0</v>
      </c>
      <c r="N72" s="21">
        <f>IF(Medidas_Analisis!N72&lt;&gt;"",ROUND((Medidas_Analisis!N72/IF(Porcentaje!A72=VLOOKUP(Porcentaje!A72,Tipos_Medida!$H$2:$I$788,1),VLOOKUP(Porcentaje!A72,Tipos_Medida!$H$2:$I$788,2),0))*100,4),"")</f>
        <v>0</v>
      </c>
    </row>
    <row r="73" spans="1:14" x14ac:dyDescent="0.25">
      <c r="A73" s="19">
        <v>20098</v>
      </c>
      <c r="B73" s="19" t="s">
        <v>57</v>
      </c>
      <c r="C73" s="19" t="s">
        <v>118</v>
      </c>
      <c r="D73" s="19" t="s">
        <v>114</v>
      </c>
      <c r="E73" s="20">
        <v>43942</v>
      </c>
      <c r="F73" s="7" t="str">
        <f>IF(E73&lt;&gt;"",IF(AND(E73&gt;=VLOOKUP(E73,Semanas!$A$1:$C$33,1),E73&lt;=VLOOKUP(E73,Semanas!$A$1:$C$33,2)),VLOOKUP(E73,Semanas!$A$1:$C$33,3),""),"")</f>
        <v>Semana 17</v>
      </c>
      <c r="G73" s="21">
        <f>IF(Medidas_Analisis!G73&lt;&gt;"",ROUND((Medidas_Analisis!G73/IF(Porcentaje!A73=VLOOKUP(Porcentaje!A73,Tipos_Medida!$H$2:$I$788,1),VLOOKUP(Porcentaje!A73,Tipos_Medida!$H$2:$I$788,2),0))*100,4),"")</f>
        <v>0</v>
      </c>
      <c r="H73" s="21">
        <f>IF(Medidas_Analisis!H73&lt;&gt;"",ROUND((Medidas_Analisis!H73/IF(Porcentaje!A73=VLOOKUP(Porcentaje!A73,Tipos_Medida!$H$2:$I$788,1),VLOOKUP(Porcentaje!A73,Tipos_Medida!$H$2:$I$788,2),0))*100,4),"")</f>
        <v>0</v>
      </c>
      <c r="I73" s="21">
        <f>IF(Medidas_Analisis!I73&lt;&gt;"",ROUND((Medidas_Analisis!I73/IF(Porcentaje!A73=VLOOKUP(Porcentaje!A73,Tipos_Medida!$H$2:$I$788,1),VLOOKUP(Porcentaje!A73,Tipos_Medida!$H$2:$I$788,2),0))*100,4),"")</f>
        <v>0</v>
      </c>
      <c r="J73" s="21">
        <f>IF(Medidas_Analisis!J73&lt;&gt;"",ROUND((Medidas_Analisis!J73/IF(Porcentaje!A73=VLOOKUP(Porcentaje!A73,Tipos_Medida!$H$2:$I$788,1),VLOOKUP(Porcentaje!A73,Tipos_Medida!$H$2:$I$788,2),0))*100,4),"")</f>
        <v>0</v>
      </c>
      <c r="K73" s="21">
        <f>IF(Medidas_Analisis!K73&lt;&gt;"",ROUND((Medidas_Analisis!K73/IF(Porcentaje!A73=VLOOKUP(Porcentaje!A73,Tipos_Medida!$H$2:$I$788,1),VLOOKUP(Porcentaje!A73,Tipos_Medida!$H$2:$I$788,2),0))*100,4),"")</f>
        <v>0</v>
      </c>
      <c r="L73" s="21">
        <f>IF(Medidas_Analisis!L73&lt;&gt;"",ROUND((Medidas_Analisis!L73/IF(Porcentaje!A73=VLOOKUP(Porcentaje!A73,Tipos_Medida!$H$2:$I$788,1),VLOOKUP(Porcentaje!A73,Tipos_Medida!$H$2:$I$788,2),0))*100,4),"")</f>
        <v>0</v>
      </c>
      <c r="M73" s="21">
        <f>IF(Medidas_Analisis!M73&lt;&gt;"",ROUND((Medidas_Analisis!M73/IF(Porcentaje!A73=VLOOKUP(Porcentaje!A73,Tipos_Medida!$H$2:$I$788,1),VLOOKUP(Porcentaje!A73,Tipos_Medida!$H$2:$I$788,2),0))*100,4),"")</f>
        <v>0</v>
      </c>
      <c r="N73" s="21">
        <f>IF(Medidas_Analisis!N73&lt;&gt;"",ROUND((Medidas_Analisis!N73/IF(Porcentaje!A73=VLOOKUP(Porcentaje!A73,Tipos_Medida!$H$2:$I$788,1),VLOOKUP(Porcentaje!A73,Tipos_Medida!$H$2:$I$788,2),0))*100,4),"")</f>
        <v>0</v>
      </c>
    </row>
    <row r="74" spans="1:14" x14ac:dyDescent="0.25">
      <c r="A74">
        <v>20098</v>
      </c>
      <c r="B74" t="s">
        <v>57</v>
      </c>
      <c r="C74" t="s">
        <v>119</v>
      </c>
      <c r="D74" t="s">
        <v>114</v>
      </c>
      <c r="E74" s="1">
        <v>43942</v>
      </c>
      <c r="F74" s="7" t="str">
        <f>IF(E74&lt;&gt;"",IF(AND(E74&gt;=VLOOKUP(E74,Semanas!$A$1:$C$33,1),E74&lt;=VLOOKUP(E74,Semanas!$A$1:$C$33,2)),VLOOKUP(E74,Semanas!$A$1:$C$33,3),""),"")</f>
        <v>Semana 17</v>
      </c>
      <c r="G74" s="21">
        <f>IF(Medidas_Analisis!G74&lt;&gt;"",ROUND((Medidas_Analisis!G74/IF(Porcentaje!A74=VLOOKUP(Porcentaje!A74,Tipos_Medida!$H$2:$I$788,1),VLOOKUP(Porcentaje!A74,Tipos_Medida!$H$2:$I$788,2),0))*100,4),"")</f>
        <v>0</v>
      </c>
      <c r="H74" s="21">
        <f>IF(Medidas_Analisis!H74&lt;&gt;"",ROUND((Medidas_Analisis!H74/IF(Porcentaje!A74=VLOOKUP(Porcentaje!A74,Tipos_Medida!$H$2:$I$788,1),VLOOKUP(Porcentaje!A74,Tipos_Medida!$H$2:$I$788,2),0))*100,4),"")</f>
        <v>0</v>
      </c>
      <c r="I74" s="21">
        <f>IF(Medidas_Analisis!I74&lt;&gt;"",ROUND((Medidas_Analisis!I74/IF(Porcentaje!A74=VLOOKUP(Porcentaje!A74,Tipos_Medida!$H$2:$I$788,1),VLOOKUP(Porcentaje!A74,Tipos_Medida!$H$2:$I$788,2),0))*100,4),"")</f>
        <v>0</v>
      </c>
      <c r="J74" s="21">
        <f>IF(Medidas_Analisis!J74&lt;&gt;"",ROUND((Medidas_Analisis!J74/IF(Porcentaje!A74=VLOOKUP(Porcentaje!A74,Tipos_Medida!$H$2:$I$788,1),VLOOKUP(Porcentaje!A74,Tipos_Medida!$H$2:$I$788,2),0))*100,4),"")</f>
        <v>0</v>
      </c>
      <c r="K74" s="21">
        <f>IF(Medidas_Analisis!K74&lt;&gt;"",ROUND((Medidas_Analisis!K74/IF(Porcentaje!A74=VLOOKUP(Porcentaje!A74,Tipos_Medida!$H$2:$I$788,1),VLOOKUP(Porcentaje!A74,Tipos_Medida!$H$2:$I$788,2),0))*100,4),"")</f>
        <v>0</v>
      </c>
      <c r="L74" s="21">
        <f>IF(Medidas_Analisis!L74&lt;&gt;"",ROUND((Medidas_Analisis!L74/IF(Porcentaje!A74=VLOOKUP(Porcentaje!A74,Tipos_Medida!$H$2:$I$788,1),VLOOKUP(Porcentaje!A74,Tipos_Medida!$H$2:$I$788,2),0))*100,4),"")</f>
        <v>0</v>
      </c>
      <c r="M74" s="21">
        <f>IF(Medidas_Analisis!M74&lt;&gt;"",ROUND((Medidas_Analisis!M74/IF(Porcentaje!A74=VLOOKUP(Porcentaje!A74,Tipos_Medida!$H$2:$I$788,1),VLOOKUP(Porcentaje!A74,Tipos_Medida!$H$2:$I$788,2),0))*100,4),"")</f>
        <v>0</v>
      </c>
      <c r="N74" s="21">
        <f>IF(Medidas_Analisis!N74&lt;&gt;"",ROUND((Medidas_Analisis!N74/IF(Porcentaje!A74=VLOOKUP(Porcentaje!A74,Tipos_Medida!$H$2:$I$788,1),VLOOKUP(Porcentaje!A74,Tipos_Medida!$H$2:$I$788,2),0))*100,4),"")</f>
        <v>0</v>
      </c>
    </row>
    <row r="75" spans="1:14" x14ac:dyDescent="0.25">
      <c r="A75" s="19">
        <v>20098</v>
      </c>
      <c r="B75" s="19" t="s">
        <v>57</v>
      </c>
      <c r="C75" s="19" t="s">
        <v>120</v>
      </c>
      <c r="D75" s="19" t="s">
        <v>117</v>
      </c>
      <c r="E75" s="20"/>
      <c r="F75" s="7" t="str">
        <f>IF(E75&lt;&gt;"",IF(AND(E75&gt;=VLOOKUP(E75,Semanas!$A$1:$C$33,1),E75&lt;=VLOOKUP(E75,Semanas!$A$1:$C$33,2)),VLOOKUP(E75,Semanas!$A$1:$C$33,3),""),"")</f>
        <v/>
      </c>
      <c r="G75" s="21" t="str">
        <f>IF(Medidas_Analisis!G75&lt;&gt;"",ROUND((Medidas_Analisis!G75/IF(Porcentaje!A75=VLOOKUP(Porcentaje!A75,Tipos_Medida!$H$2:$I$788,1),VLOOKUP(Porcentaje!A75,Tipos_Medida!$H$2:$I$788,2),0))*100,4),"")</f>
        <v/>
      </c>
      <c r="H75" s="21" t="str">
        <f>IF(Medidas_Analisis!H75&lt;&gt;"",ROUND((Medidas_Analisis!H75/IF(Porcentaje!A75=VLOOKUP(Porcentaje!A75,Tipos_Medida!$H$2:$I$788,1),VLOOKUP(Porcentaje!A75,Tipos_Medida!$H$2:$I$788,2),0))*100,4),"")</f>
        <v/>
      </c>
      <c r="I75" s="21" t="str">
        <f>IF(Medidas_Analisis!I75&lt;&gt;"",ROUND((Medidas_Analisis!I75/IF(Porcentaje!A75=VLOOKUP(Porcentaje!A75,Tipos_Medida!$H$2:$I$788,1),VLOOKUP(Porcentaje!A75,Tipos_Medida!$H$2:$I$788,2),0))*100,4),"")</f>
        <v/>
      </c>
      <c r="J75" s="21" t="str">
        <f>IF(Medidas_Analisis!J75&lt;&gt;"",ROUND((Medidas_Analisis!J75/IF(Porcentaje!A75=VLOOKUP(Porcentaje!A75,Tipos_Medida!$H$2:$I$788,1),VLOOKUP(Porcentaje!A75,Tipos_Medida!$H$2:$I$788,2),0))*100,4),"")</f>
        <v/>
      </c>
      <c r="K75" s="21" t="str">
        <f>IF(Medidas_Analisis!K75&lt;&gt;"",ROUND((Medidas_Analisis!K75/IF(Porcentaje!A75=VLOOKUP(Porcentaje!A75,Tipos_Medida!$H$2:$I$788,1),VLOOKUP(Porcentaje!A75,Tipos_Medida!$H$2:$I$788,2),0))*100,4),"")</f>
        <v/>
      </c>
      <c r="L75" s="21" t="str">
        <f>IF(Medidas_Analisis!L75&lt;&gt;"",ROUND((Medidas_Analisis!L75/IF(Porcentaje!A75=VLOOKUP(Porcentaje!A75,Tipos_Medida!$H$2:$I$788,1),VLOOKUP(Porcentaje!A75,Tipos_Medida!$H$2:$I$788,2),0))*100,4),"")</f>
        <v/>
      </c>
      <c r="M75" s="21" t="str">
        <f>IF(Medidas_Analisis!M75&lt;&gt;"",ROUND((Medidas_Analisis!M75/IF(Porcentaje!A75=VLOOKUP(Porcentaje!A75,Tipos_Medida!$H$2:$I$788,1),VLOOKUP(Porcentaje!A75,Tipos_Medida!$H$2:$I$788,2),0))*100,4),"")</f>
        <v/>
      </c>
      <c r="N75" s="21" t="str">
        <f>IF(Medidas_Analisis!N75&lt;&gt;"",ROUND((Medidas_Analisis!N75/IF(Porcentaje!A75=VLOOKUP(Porcentaje!A75,Tipos_Medida!$H$2:$I$788,1),VLOOKUP(Porcentaje!A75,Tipos_Medida!$H$2:$I$788,2),0))*100,4),"")</f>
        <v/>
      </c>
    </row>
    <row r="76" spans="1:14" x14ac:dyDescent="0.25">
      <c r="A76">
        <v>20098</v>
      </c>
      <c r="B76" t="s">
        <v>57</v>
      </c>
      <c r="C76" t="s">
        <v>191</v>
      </c>
      <c r="D76" t="s">
        <v>114</v>
      </c>
      <c r="E76" s="1">
        <v>43923</v>
      </c>
      <c r="F76" s="7" t="str">
        <f>IF(E76&lt;&gt;"",IF(AND(E76&gt;=VLOOKUP(E76,Semanas!$A$1:$C$33,1),E76&lt;=VLOOKUP(E76,Semanas!$A$1:$C$33,2)),VLOOKUP(E76,Semanas!$A$1:$C$33,3),""),"")</f>
        <v>Semana 14</v>
      </c>
      <c r="G76" s="21">
        <f>IF(Medidas_Analisis!G76&lt;&gt;"",ROUND((Medidas_Analisis!G76/IF(Porcentaje!A76=VLOOKUP(Porcentaje!A76,Tipos_Medida!$H$2:$I$788,1),VLOOKUP(Porcentaje!A76,Tipos_Medida!$H$2:$I$788,2),0))*100,4),"")</f>
        <v>0</v>
      </c>
      <c r="H76" s="21">
        <f>IF(Medidas_Analisis!H76&lt;&gt;"",ROUND((Medidas_Analisis!H76/IF(Porcentaje!A76=VLOOKUP(Porcentaje!A76,Tipos_Medida!$H$2:$I$788,1),VLOOKUP(Porcentaje!A76,Tipos_Medida!$H$2:$I$788,2),0))*100,4),"")</f>
        <v>0</v>
      </c>
      <c r="I76" s="21">
        <f>IF(Medidas_Analisis!I76&lt;&gt;"",ROUND((Medidas_Analisis!I76/IF(Porcentaje!A76=VLOOKUP(Porcentaje!A76,Tipos_Medida!$H$2:$I$788,1),VLOOKUP(Porcentaje!A76,Tipos_Medida!$H$2:$I$788,2),0))*100,4),"")</f>
        <v>0</v>
      </c>
      <c r="J76" s="21">
        <f>IF(Medidas_Analisis!J76&lt;&gt;"",ROUND((Medidas_Analisis!J76/IF(Porcentaje!A76=VLOOKUP(Porcentaje!A76,Tipos_Medida!$H$2:$I$788,1),VLOOKUP(Porcentaje!A76,Tipos_Medida!$H$2:$I$788,2),0))*100,4),"")</f>
        <v>0</v>
      </c>
      <c r="K76" s="21">
        <f>IF(Medidas_Analisis!K76&lt;&gt;"",ROUND((Medidas_Analisis!K76/IF(Porcentaje!A76=VLOOKUP(Porcentaje!A76,Tipos_Medida!$H$2:$I$788,1),VLOOKUP(Porcentaje!A76,Tipos_Medida!$H$2:$I$788,2),0))*100,4),"")</f>
        <v>0</v>
      </c>
      <c r="L76" s="21">
        <f>IF(Medidas_Analisis!L76&lt;&gt;"",ROUND((Medidas_Analisis!L76/IF(Porcentaje!A76=VLOOKUP(Porcentaje!A76,Tipos_Medida!$H$2:$I$788,1),VLOOKUP(Porcentaje!A76,Tipos_Medida!$H$2:$I$788,2),0))*100,4),"")</f>
        <v>0</v>
      </c>
      <c r="M76" s="21">
        <f>IF(Medidas_Analisis!M76&lt;&gt;"",ROUND((Medidas_Analisis!M76/IF(Porcentaje!A76=VLOOKUP(Porcentaje!A76,Tipos_Medida!$H$2:$I$788,1),VLOOKUP(Porcentaje!A76,Tipos_Medida!$H$2:$I$788,2),0))*100,4),"")</f>
        <v>0</v>
      </c>
      <c r="N76" s="21">
        <f>IF(Medidas_Analisis!N76&lt;&gt;"",ROUND((Medidas_Analisis!N76/IF(Porcentaje!A76=VLOOKUP(Porcentaje!A76,Tipos_Medida!$H$2:$I$788,1),VLOOKUP(Porcentaje!A76,Tipos_Medida!$H$2:$I$788,2),0))*100,4),"")</f>
        <v>0</v>
      </c>
    </row>
    <row r="77" spans="1:14" x14ac:dyDescent="0.25">
      <c r="A77" s="19">
        <v>20098</v>
      </c>
      <c r="B77" s="19" t="s">
        <v>57</v>
      </c>
      <c r="C77" s="19" t="s">
        <v>122</v>
      </c>
      <c r="D77" s="19" t="s">
        <v>116</v>
      </c>
      <c r="E77" s="20"/>
      <c r="F77" s="7" t="str">
        <f>IF(E77&lt;&gt;"",IF(AND(E77&gt;=VLOOKUP(E77,Semanas!$A$1:$C$33,1),E77&lt;=VLOOKUP(E77,Semanas!$A$1:$C$33,2)),VLOOKUP(E77,Semanas!$A$1:$C$33,3),""),"")</f>
        <v/>
      </c>
      <c r="G77" s="21" t="str">
        <f>IF(Medidas_Analisis!G77&lt;&gt;"",ROUND((Medidas_Analisis!G77/IF(Porcentaje!A77=VLOOKUP(Porcentaje!A77,Tipos_Medida!$H$2:$I$788,1),VLOOKUP(Porcentaje!A77,Tipos_Medida!$H$2:$I$788,2),0))*100,4),"")</f>
        <v/>
      </c>
      <c r="H77" s="21" t="str">
        <f>IF(Medidas_Analisis!H77&lt;&gt;"",ROUND((Medidas_Analisis!H77/IF(Porcentaje!A77=VLOOKUP(Porcentaje!A77,Tipos_Medida!$H$2:$I$788,1),VLOOKUP(Porcentaje!A77,Tipos_Medida!$H$2:$I$788,2),0))*100,4),"")</f>
        <v/>
      </c>
      <c r="I77" s="21" t="str">
        <f>IF(Medidas_Analisis!I77&lt;&gt;"",ROUND((Medidas_Analisis!I77/IF(Porcentaje!A77=VLOOKUP(Porcentaje!A77,Tipos_Medida!$H$2:$I$788,1),VLOOKUP(Porcentaje!A77,Tipos_Medida!$H$2:$I$788,2),0))*100,4),"")</f>
        <v/>
      </c>
      <c r="J77" s="21" t="str">
        <f>IF(Medidas_Analisis!J77&lt;&gt;"",ROUND((Medidas_Analisis!J77/IF(Porcentaje!A77=VLOOKUP(Porcentaje!A77,Tipos_Medida!$H$2:$I$788,1),VLOOKUP(Porcentaje!A77,Tipos_Medida!$H$2:$I$788,2),0))*100,4),"")</f>
        <v/>
      </c>
      <c r="K77" s="21" t="str">
        <f>IF(Medidas_Analisis!K77&lt;&gt;"",ROUND((Medidas_Analisis!K77/IF(Porcentaje!A77=VLOOKUP(Porcentaje!A77,Tipos_Medida!$H$2:$I$788,1),VLOOKUP(Porcentaje!A77,Tipos_Medida!$H$2:$I$788,2),0))*100,4),"")</f>
        <v/>
      </c>
      <c r="L77" s="21" t="str">
        <f>IF(Medidas_Analisis!L77&lt;&gt;"",ROUND((Medidas_Analisis!L77/IF(Porcentaje!A77=VLOOKUP(Porcentaje!A77,Tipos_Medida!$H$2:$I$788,1),VLOOKUP(Porcentaje!A77,Tipos_Medida!$H$2:$I$788,2),0))*100,4),"")</f>
        <v/>
      </c>
      <c r="M77" s="21" t="str">
        <f>IF(Medidas_Analisis!M77&lt;&gt;"",ROUND((Medidas_Analisis!M77/IF(Porcentaje!A77=VLOOKUP(Porcentaje!A77,Tipos_Medida!$H$2:$I$788,1),VLOOKUP(Porcentaje!A77,Tipos_Medida!$H$2:$I$788,2),0))*100,4),"")</f>
        <v/>
      </c>
      <c r="N77" s="21" t="str">
        <f>IF(Medidas_Analisis!N77&lt;&gt;"",ROUND((Medidas_Analisis!N77/IF(Porcentaje!A77=VLOOKUP(Porcentaje!A77,Tipos_Medida!$H$2:$I$788,1),VLOOKUP(Porcentaje!A77,Tipos_Medida!$H$2:$I$788,2),0))*100,4),"")</f>
        <v/>
      </c>
    </row>
    <row r="78" spans="1:14" x14ac:dyDescent="0.25">
      <c r="A78">
        <v>20098</v>
      </c>
      <c r="B78" t="s">
        <v>57</v>
      </c>
      <c r="C78" t="s">
        <v>123</v>
      </c>
      <c r="D78" t="s">
        <v>116</v>
      </c>
      <c r="E78" s="1"/>
      <c r="F78" s="7" t="str">
        <f>IF(E78&lt;&gt;"",IF(AND(E78&gt;=VLOOKUP(E78,Semanas!$A$1:$C$33,1),E78&lt;=VLOOKUP(E78,Semanas!$A$1:$C$33,2)),VLOOKUP(E78,Semanas!$A$1:$C$33,3),""),"")</f>
        <v/>
      </c>
      <c r="G78" s="21" t="str">
        <f>IF(Medidas_Analisis!G78&lt;&gt;"",ROUND((Medidas_Analisis!G78/IF(Porcentaje!A78=VLOOKUP(Porcentaje!A78,Tipos_Medida!$H$2:$I$788,1),VLOOKUP(Porcentaje!A78,Tipos_Medida!$H$2:$I$788,2),0))*100,4),"")</f>
        <v/>
      </c>
      <c r="H78" s="21" t="str">
        <f>IF(Medidas_Analisis!H78&lt;&gt;"",ROUND((Medidas_Analisis!H78/IF(Porcentaje!A78=VLOOKUP(Porcentaje!A78,Tipos_Medida!$H$2:$I$788,1),VLOOKUP(Porcentaje!A78,Tipos_Medida!$H$2:$I$788,2),0))*100,4),"")</f>
        <v/>
      </c>
      <c r="I78" s="21" t="str">
        <f>IF(Medidas_Analisis!I78&lt;&gt;"",ROUND((Medidas_Analisis!I78/IF(Porcentaje!A78=VLOOKUP(Porcentaje!A78,Tipos_Medida!$H$2:$I$788,1),VLOOKUP(Porcentaje!A78,Tipos_Medida!$H$2:$I$788,2),0))*100,4),"")</f>
        <v/>
      </c>
      <c r="J78" s="21" t="str">
        <f>IF(Medidas_Analisis!J78&lt;&gt;"",ROUND((Medidas_Analisis!J78/IF(Porcentaje!A78=VLOOKUP(Porcentaje!A78,Tipos_Medida!$H$2:$I$788,1),VLOOKUP(Porcentaje!A78,Tipos_Medida!$H$2:$I$788,2),0))*100,4),"")</f>
        <v/>
      </c>
      <c r="K78" s="21" t="str">
        <f>IF(Medidas_Analisis!K78&lt;&gt;"",ROUND((Medidas_Analisis!K78/IF(Porcentaje!A78=VLOOKUP(Porcentaje!A78,Tipos_Medida!$H$2:$I$788,1),VLOOKUP(Porcentaje!A78,Tipos_Medida!$H$2:$I$788,2),0))*100,4),"")</f>
        <v/>
      </c>
      <c r="L78" s="21" t="str">
        <f>IF(Medidas_Analisis!L78&lt;&gt;"",ROUND((Medidas_Analisis!L78/IF(Porcentaje!A78=VLOOKUP(Porcentaje!A78,Tipos_Medida!$H$2:$I$788,1),VLOOKUP(Porcentaje!A78,Tipos_Medida!$H$2:$I$788,2),0))*100,4),"")</f>
        <v/>
      </c>
      <c r="M78" s="21" t="str">
        <f>IF(Medidas_Analisis!M78&lt;&gt;"",ROUND((Medidas_Analisis!M78/IF(Porcentaje!A78=VLOOKUP(Porcentaje!A78,Tipos_Medida!$H$2:$I$788,1),VLOOKUP(Porcentaje!A78,Tipos_Medida!$H$2:$I$788,2),0))*100,4),"")</f>
        <v/>
      </c>
      <c r="N78" s="21" t="str">
        <f>IF(Medidas_Analisis!N78&lt;&gt;"",ROUND((Medidas_Analisis!N78/IF(Porcentaje!A78=VLOOKUP(Porcentaje!A78,Tipos_Medida!$H$2:$I$788,1),VLOOKUP(Porcentaje!A78,Tipos_Medida!$H$2:$I$788,2),0))*100,4),"")</f>
        <v/>
      </c>
    </row>
    <row r="79" spans="1:14" x14ac:dyDescent="0.25">
      <c r="A79">
        <v>20109</v>
      </c>
      <c r="B79" t="s">
        <v>59</v>
      </c>
      <c r="C79" t="s">
        <v>30</v>
      </c>
      <c r="D79" t="s">
        <v>114</v>
      </c>
      <c r="E79" s="1">
        <v>43913</v>
      </c>
      <c r="F79" s="7" t="str">
        <f>IF(E79&lt;&gt;"",IF(AND(E79&gt;=VLOOKUP(E79,Semanas!$A$1:$C$33,1),E79&lt;=VLOOKUP(E79,Semanas!$A$1:$C$33,2)),VLOOKUP(E79,Semanas!$A$1:$C$33,3),""),"")</f>
        <v>Semana 13</v>
      </c>
      <c r="G79" s="21">
        <f>IF(Medidas_Analisis!G79&lt;&gt;"",ROUND((Medidas_Analisis!G79/IF(Porcentaje!A79=VLOOKUP(Porcentaje!A79,Tipos_Medida!$H$2:$I$788,1),VLOOKUP(Porcentaje!A79,Tipos_Medida!$H$2:$I$788,2),0))*100,4),"")</f>
        <v>0</v>
      </c>
      <c r="H79" s="21">
        <f>IF(Medidas_Analisis!H79&lt;&gt;"",ROUND((Medidas_Analisis!H79/IF(Porcentaje!A79=VLOOKUP(Porcentaje!A79,Tipos_Medida!$H$2:$I$788,1),VLOOKUP(Porcentaje!A79,Tipos_Medida!$H$2:$I$788,2),0))*100,4),"")</f>
        <v>0</v>
      </c>
      <c r="I79" s="21">
        <f>IF(Medidas_Analisis!I79&lt;&gt;"",ROUND((Medidas_Analisis!I79/IF(Porcentaje!A79=VLOOKUP(Porcentaje!A79,Tipos_Medida!$H$2:$I$788,1),VLOOKUP(Porcentaje!A79,Tipos_Medida!$H$2:$I$788,2),0))*100,4),"")</f>
        <v>0</v>
      </c>
      <c r="J79" s="21">
        <f>IF(Medidas_Analisis!J79&lt;&gt;"",ROUND((Medidas_Analisis!J79/IF(Porcentaje!A79=VLOOKUP(Porcentaje!A79,Tipos_Medida!$H$2:$I$788,1),VLOOKUP(Porcentaje!A79,Tipos_Medida!$H$2:$I$788,2),0))*100,4),"")</f>
        <v>0</v>
      </c>
      <c r="K79" s="21">
        <f>IF(Medidas_Analisis!K79&lt;&gt;"",ROUND((Medidas_Analisis!K79/IF(Porcentaje!A79=VLOOKUP(Porcentaje!A79,Tipos_Medida!$H$2:$I$788,1),VLOOKUP(Porcentaje!A79,Tipos_Medida!$H$2:$I$788,2),0))*100,4),"")</f>
        <v>0</v>
      </c>
      <c r="L79" s="21">
        <f>IF(Medidas_Analisis!L79&lt;&gt;"",ROUND((Medidas_Analisis!L79/IF(Porcentaje!A79=VLOOKUP(Porcentaje!A79,Tipos_Medida!$H$2:$I$788,1),VLOOKUP(Porcentaje!A79,Tipos_Medida!$H$2:$I$788,2),0))*100,4),"")</f>
        <v>0</v>
      </c>
      <c r="M79" s="21">
        <f>IF(Medidas_Analisis!M79&lt;&gt;"",ROUND((Medidas_Analisis!M79/IF(Porcentaje!A79=VLOOKUP(Porcentaje!A79,Tipos_Medida!$H$2:$I$788,1),VLOOKUP(Porcentaje!A79,Tipos_Medida!$H$2:$I$788,2),0))*100,4),"")</f>
        <v>0</v>
      </c>
      <c r="N79" s="21">
        <f>IF(Medidas_Analisis!N79&lt;&gt;"",ROUND((Medidas_Analisis!N79/IF(Porcentaje!A79=VLOOKUP(Porcentaje!A79,Tipos_Medida!$H$2:$I$788,1),VLOOKUP(Porcentaje!A79,Tipos_Medida!$H$2:$I$788,2),0))*100,4),"")</f>
        <v>0</v>
      </c>
    </row>
    <row r="80" spans="1:14" x14ac:dyDescent="0.25">
      <c r="A80" s="19">
        <v>20109</v>
      </c>
      <c r="B80" s="19" t="s">
        <v>59</v>
      </c>
      <c r="C80" s="19" t="s">
        <v>31</v>
      </c>
      <c r="D80" s="19" t="s">
        <v>114</v>
      </c>
      <c r="E80" s="20">
        <v>43913</v>
      </c>
      <c r="F80" s="7" t="str">
        <f>IF(E80&lt;&gt;"",IF(AND(E80&gt;=VLOOKUP(E80,Semanas!$A$1:$C$33,1),E80&lt;=VLOOKUP(E80,Semanas!$A$1:$C$33,2)),VLOOKUP(E80,Semanas!$A$1:$C$33,3),""),"")</f>
        <v>Semana 13</v>
      </c>
      <c r="G80" s="21">
        <f>IF(Medidas_Analisis!G80&lt;&gt;"",ROUND((Medidas_Analisis!G80/IF(Porcentaje!A80=VLOOKUP(Porcentaje!A80,Tipos_Medida!$H$2:$I$788,1),VLOOKUP(Porcentaje!A80,Tipos_Medida!$H$2:$I$788,2),0))*100,4),"")</f>
        <v>0</v>
      </c>
      <c r="H80" s="21">
        <f>IF(Medidas_Analisis!H80&lt;&gt;"",ROUND((Medidas_Analisis!H80/IF(Porcentaje!A80=VLOOKUP(Porcentaje!A80,Tipos_Medida!$H$2:$I$788,1),VLOOKUP(Porcentaje!A80,Tipos_Medida!$H$2:$I$788,2),0))*100,4),"")</f>
        <v>0</v>
      </c>
      <c r="I80" s="21">
        <f>IF(Medidas_Analisis!I80&lt;&gt;"",ROUND((Medidas_Analisis!I80/IF(Porcentaje!A80=VLOOKUP(Porcentaje!A80,Tipos_Medida!$H$2:$I$788,1),VLOOKUP(Porcentaje!A80,Tipos_Medida!$H$2:$I$788,2),0))*100,4),"")</f>
        <v>0</v>
      </c>
      <c r="J80" s="21">
        <f>IF(Medidas_Analisis!J80&lt;&gt;"",ROUND((Medidas_Analisis!J80/IF(Porcentaje!A80=VLOOKUP(Porcentaje!A80,Tipos_Medida!$H$2:$I$788,1),VLOOKUP(Porcentaje!A80,Tipos_Medida!$H$2:$I$788,2),0))*100,4),"")</f>
        <v>0</v>
      </c>
      <c r="K80" s="21">
        <f>IF(Medidas_Analisis!K80&lt;&gt;"",ROUND((Medidas_Analisis!K80/IF(Porcentaje!A80=VLOOKUP(Porcentaje!A80,Tipos_Medida!$H$2:$I$788,1),VLOOKUP(Porcentaje!A80,Tipos_Medida!$H$2:$I$788,2),0))*100,4),"")</f>
        <v>0</v>
      </c>
      <c r="L80" s="21">
        <f>IF(Medidas_Analisis!L80&lt;&gt;"",ROUND((Medidas_Analisis!L80/IF(Porcentaje!A80=VLOOKUP(Porcentaje!A80,Tipos_Medida!$H$2:$I$788,1),VLOOKUP(Porcentaje!A80,Tipos_Medida!$H$2:$I$788,2),0))*100,4),"")</f>
        <v>0</v>
      </c>
      <c r="M80" s="21">
        <f>IF(Medidas_Analisis!M80&lt;&gt;"",ROUND((Medidas_Analisis!M80/IF(Porcentaje!A80=VLOOKUP(Porcentaje!A80,Tipos_Medida!$H$2:$I$788,1),VLOOKUP(Porcentaje!A80,Tipos_Medida!$H$2:$I$788,2),0))*100,4),"")</f>
        <v>0</v>
      </c>
      <c r="N80" s="21">
        <f>IF(Medidas_Analisis!N80&lt;&gt;"",ROUND((Medidas_Analisis!N80/IF(Porcentaje!A80=VLOOKUP(Porcentaje!A80,Tipos_Medida!$H$2:$I$788,1),VLOOKUP(Porcentaje!A80,Tipos_Medida!$H$2:$I$788,2),0))*100,4),"")</f>
        <v>0</v>
      </c>
    </row>
    <row r="81" spans="1:14" x14ac:dyDescent="0.25">
      <c r="A81">
        <v>20109</v>
      </c>
      <c r="B81" t="s">
        <v>59</v>
      </c>
      <c r="C81" t="s">
        <v>115</v>
      </c>
      <c r="D81" t="s">
        <v>114</v>
      </c>
      <c r="E81" s="1">
        <v>43913</v>
      </c>
      <c r="F81" s="7" t="str">
        <f>IF(E81&lt;&gt;"",IF(AND(E81&gt;=VLOOKUP(E81,Semanas!$A$1:$C$33,1),E81&lt;=VLOOKUP(E81,Semanas!$A$1:$C$33,2)),VLOOKUP(E81,Semanas!$A$1:$C$33,3),""),"")</f>
        <v>Semana 13</v>
      </c>
      <c r="G81" s="21">
        <f>IF(Medidas_Analisis!G81&lt;&gt;"",ROUND((Medidas_Analisis!G81/IF(Porcentaje!A81=VLOOKUP(Porcentaje!A81,Tipos_Medida!$H$2:$I$788,1),VLOOKUP(Porcentaje!A81,Tipos_Medida!$H$2:$I$788,2),0))*100,4),"")</f>
        <v>0</v>
      </c>
      <c r="H81" s="21">
        <f>IF(Medidas_Analisis!H81&lt;&gt;"",ROUND((Medidas_Analisis!H81/IF(Porcentaje!A81=VLOOKUP(Porcentaje!A81,Tipos_Medida!$H$2:$I$788,1),VLOOKUP(Porcentaje!A81,Tipos_Medida!$H$2:$I$788,2),0))*100,4),"")</f>
        <v>0</v>
      </c>
      <c r="I81" s="21">
        <f>IF(Medidas_Analisis!I81&lt;&gt;"",ROUND((Medidas_Analisis!I81/IF(Porcentaje!A81=VLOOKUP(Porcentaje!A81,Tipos_Medida!$H$2:$I$788,1),VLOOKUP(Porcentaje!A81,Tipos_Medida!$H$2:$I$788,2),0))*100,4),"")</f>
        <v>0</v>
      </c>
      <c r="J81" s="21">
        <f>IF(Medidas_Analisis!J81&lt;&gt;"",ROUND((Medidas_Analisis!J81/IF(Porcentaje!A81=VLOOKUP(Porcentaje!A81,Tipos_Medida!$H$2:$I$788,1),VLOOKUP(Porcentaje!A81,Tipos_Medida!$H$2:$I$788,2),0))*100,4),"")</f>
        <v>0</v>
      </c>
      <c r="K81" s="21">
        <f>IF(Medidas_Analisis!K81&lt;&gt;"",ROUND((Medidas_Analisis!K81/IF(Porcentaje!A81=VLOOKUP(Porcentaje!A81,Tipos_Medida!$H$2:$I$788,1),VLOOKUP(Porcentaje!A81,Tipos_Medida!$H$2:$I$788,2),0))*100,4),"")</f>
        <v>0</v>
      </c>
      <c r="L81" s="21">
        <f>IF(Medidas_Analisis!L81&lt;&gt;"",ROUND((Medidas_Analisis!L81/IF(Porcentaje!A81=VLOOKUP(Porcentaje!A81,Tipos_Medida!$H$2:$I$788,1),VLOOKUP(Porcentaje!A81,Tipos_Medida!$H$2:$I$788,2),0))*100,4),"")</f>
        <v>0</v>
      </c>
      <c r="M81" s="21">
        <f>IF(Medidas_Analisis!M81&lt;&gt;"",ROUND((Medidas_Analisis!M81/IF(Porcentaje!A81=VLOOKUP(Porcentaje!A81,Tipos_Medida!$H$2:$I$788,1),VLOOKUP(Porcentaje!A81,Tipos_Medida!$H$2:$I$788,2),0))*100,4),"")</f>
        <v>0</v>
      </c>
      <c r="N81" s="21">
        <f>IF(Medidas_Analisis!N81&lt;&gt;"",ROUND((Medidas_Analisis!N81/IF(Porcentaje!A81=VLOOKUP(Porcentaje!A81,Tipos_Medida!$H$2:$I$788,1),VLOOKUP(Porcentaje!A81,Tipos_Medida!$H$2:$I$788,2),0))*100,4),"")</f>
        <v>0</v>
      </c>
    </row>
    <row r="82" spans="1:14" x14ac:dyDescent="0.25">
      <c r="A82" s="19">
        <v>20109</v>
      </c>
      <c r="B82" s="19" t="s">
        <v>59</v>
      </c>
      <c r="C82" s="19" t="s">
        <v>33</v>
      </c>
      <c r="D82" s="19" t="s">
        <v>114</v>
      </c>
      <c r="E82" s="20">
        <v>43910</v>
      </c>
      <c r="F82" s="7" t="str">
        <f>IF(E82&lt;&gt;"",IF(AND(E82&gt;=VLOOKUP(E82,Semanas!$A$1:$C$33,1),E82&lt;=VLOOKUP(E82,Semanas!$A$1:$C$33,2)),VLOOKUP(E82,Semanas!$A$1:$C$33,3),""),"")</f>
        <v>Semana 12</v>
      </c>
      <c r="G82" s="21">
        <f>IF(Medidas_Analisis!G82&lt;&gt;"",ROUND((Medidas_Analisis!G82/IF(Porcentaje!A82=VLOOKUP(Porcentaje!A82,Tipos_Medida!$H$2:$I$788,1),VLOOKUP(Porcentaje!A82,Tipos_Medida!$H$2:$I$788,2),0))*100,4),"")</f>
        <v>0</v>
      </c>
      <c r="H82" s="21">
        <f>IF(Medidas_Analisis!H82&lt;&gt;"",ROUND((Medidas_Analisis!H82/IF(Porcentaje!A82=VLOOKUP(Porcentaje!A82,Tipos_Medida!$H$2:$I$788,1),VLOOKUP(Porcentaje!A82,Tipos_Medida!$H$2:$I$788,2),0))*100,4),"")</f>
        <v>0</v>
      </c>
      <c r="I82" s="21">
        <f>IF(Medidas_Analisis!I82&lt;&gt;"",ROUND((Medidas_Analisis!I82/IF(Porcentaje!A82=VLOOKUP(Porcentaje!A82,Tipos_Medida!$H$2:$I$788,1),VLOOKUP(Porcentaje!A82,Tipos_Medida!$H$2:$I$788,2),0))*100,4),"")</f>
        <v>0</v>
      </c>
      <c r="J82" s="21">
        <f>IF(Medidas_Analisis!J82&lt;&gt;"",ROUND((Medidas_Analisis!J82/IF(Porcentaje!A82=VLOOKUP(Porcentaje!A82,Tipos_Medida!$H$2:$I$788,1),VLOOKUP(Porcentaje!A82,Tipos_Medida!$H$2:$I$788,2),0))*100,4),"")</f>
        <v>0</v>
      </c>
      <c r="K82" s="21">
        <f>IF(Medidas_Analisis!K82&lt;&gt;"",ROUND((Medidas_Analisis!K82/IF(Porcentaje!A82=VLOOKUP(Porcentaje!A82,Tipos_Medida!$H$2:$I$788,1),VLOOKUP(Porcentaje!A82,Tipos_Medida!$H$2:$I$788,2),0))*100,4),"")</f>
        <v>0</v>
      </c>
      <c r="L82" s="21">
        <f>IF(Medidas_Analisis!L82&lt;&gt;"",ROUND((Medidas_Analisis!L82/IF(Porcentaje!A82=VLOOKUP(Porcentaje!A82,Tipos_Medida!$H$2:$I$788,1),VLOOKUP(Porcentaje!A82,Tipos_Medida!$H$2:$I$788,2),0))*100,4),"")</f>
        <v>0</v>
      </c>
      <c r="M82" s="21">
        <f>IF(Medidas_Analisis!M82&lt;&gt;"",ROUND((Medidas_Analisis!M82/IF(Porcentaje!A82=VLOOKUP(Porcentaje!A82,Tipos_Medida!$H$2:$I$788,1),VLOOKUP(Porcentaje!A82,Tipos_Medida!$H$2:$I$788,2),0))*100,4),"")</f>
        <v>0</v>
      </c>
      <c r="N82" s="21">
        <f>IF(Medidas_Analisis!N82&lt;&gt;"",ROUND((Medidas_Analisis!N82/IF(Porcentaje!A82=VLOOKUP(Porcentaje!A82,Tipos_Medida!$H$2:$I$788,1),VLOOKUP(Porcentaje!A82,Tipos_Medida!$H$2:$I$788,2),0))*100,4),"")</f>
        <v>0</v>
      </c>
    </row>
    <row r="83" spans="1:14" x14ac:dyDescent="0.25">
      <c r="A83">
        <v>20109</v>
      </c>
      <c r="B83" t="s">
        <v>59</v>
      </c>
      <c r="C83" t="s">
        <v>34</v>
      </c>
      <c r="D83" t="s">
        <v>114</v>
      </c>
      <c r="E83" s="1">
        <v>43978</v>
      </c>
      <c r="F83" s="7" t="str">
        <f>IF(E83&lt;&gt;"",IF(AND(E83&gt;=VLOOKUP(E83,Semanas!$A$1:$C$33,1),E83&lt;=VLOOKUP(E83,Semanas!$A$1:$C$33,2)),VLOOKUP(E83,Semanas!$A$1:$C$33,3),""),"")</f>
        <v>Semana 22</v>
      </c>
      <c r="G83" s="21">
        <f>IF(Medidas_Analisis!G83&lt;&gt;"",ROUND((Medidas_Analisis!G83/IF(Porcentaje!A83=VLOOKUP(Porcentaje!A83,Tipos_Medida!$H$2:$I$788,1),VLOOKUP(Porcentaje!A83,Tipos_Medida!$H$2:$I$788,2),0))*100,4),"")</f>
        <v>0</v>
      </c>
      <c r="H83" s="21">
        <f>IF(Medidas_Analisis!H83&lt;&gt;"",ROUND((Medidas_Analisis!H83/IF(Porcentaje!A83=VLOOKUP(Porcentaje!A83,Tipos_Medida!$H$2:$I$788,1),VLOOKUP(Porcentaje!A83,Tipos_Medida!$H$2:$I$788,2),0))*100,4),"")</f>
        <v>0</v>
      </c>
      <c r="I83" s="21">
        <f>IF(Medidas_Analisis!I83&lt;&gt;"",ROUND((Medidas_Analisis!I83/IF(Porcentaje!A83=VLOOKUP(Porcentaje!A83,Tipos_Medida!$H$2:$I$788,1),VLOOKUP(Porcentaje!A83,Tipos_Medida!$H$2:$I$788,2),0))*100,4),"")</f>
        <v>0</v>
      </c>
      <c r="J83" s="21">
        <f>IF(Medidas_Analisis!J83&lt;&gt;"",ROUND((Medidas_Analisis!J83/IF(Porcentaje!A83=VLOOKUP(Porcentaje!A83,Tipos_Medida!$H$2:$I$788,1),VLOOKUP(Porcentaje!A83,Tipos_Medida!$H$2:$I$788,2),0))*100,4),"")</f>
        <v>8.1500000000000003E-2</v>
      </c>
      <c r="K83" s="21">
        <f>IF(Medidas_Analisis!K83&lt;&gt;"",ROUND((Medidas_Analisis!K83/IF(Porcentaje!A83=VLOOKUP(Porcentaje!A83,Tipos_Medida!$H$2:$I$788,1),VLOOKUP(Porcentaje!A83,Tipos_Medida!$H$2:$I$788,2),0))*100,4),"")</f>
        <v>8.1500000000000003E-2</v>
      </c>
      <c r="L83" s="21">
        <f>IF(Medidas_Analisis!L83&lt;&gt;"",ROUND((Medidas_Analisis!L83/IF(Porcentaje!A83=VLOOKUP(Porcentaje!A83,Tipos_Medida!$H$2:$I$788,1),VLOOKUP(Porcentaje!A83,Tipos_Medida!$H$2:$I$788,2),0))*100,4),"")</f>
        <v>8.1500000000000003E-2</v>
      </c>
      <c r="M83" s="21">
        <f>IF(Medidas_Analisis!M83&lt;&gt;"",ROUND((Medidas_Analisis!M83/IF(Porcentaje!A83=VLOOKUP(Porcentaje!A83,Tipos_Medida!$H$2:$I$788,1),VLOOKUP(Porcentaje!A83,Tipos_Medida!$H$2:$I$788,2),0))*100,4),"")</f>
        <v>8.1500000000000003E-2</v>
      </c>
      <c r="N83" s="21">
        <f>IF(Medidas_Analisis!N83&lt;&gt;"",ROUND((Medidas_Analisis!N83/IF(Porcentaje!A83=VLOOKUP(Porcentaje!A83,Tipos_Medida!$H$2:$I$788,1),VLOOKUP(Porcentaje!A83,Tipos_Medida!$H$2:$I$788,2),0))*100,4),"")</f>
        <v>0.16300000000000001</v>
      </c>
    </row>
    <row r="84" spans="1:14" x14ac:dyDescent="0.25">
      <c r="A84" s="19">
        <v>20109</v>
      </c>
      <c r="B84" s="19" t="s">
        <v>59</v>
      </c>
      <c r="C84" s="19" t="s">
        <v>118</v>
      </c>
      <c r="D84" s="19" t="s">
        <v>117</v>
      </c>
      <c r="E84" s="20"/>
      <c r="F84" s="7" t="str">
        <f>IF(E84&lt;&gt;"",IF(AND(E84&gt;=VLOOKUP(E84,Semanas!$A$1:$C$33,1),E84&lt;=VLOOKUP(E84,Semanas!$A$1:$C$33,2)),VLOOKUP(E84,Semanas!$A$1:$C$33,3),""),"")</f>
        <v/>
      </c>
      <c r="G84" s="21" t="str">
        <f>IF(Medidas_Analisis!G84&lt;&gt;"",ROUND((Medidas_Analisis!G84/IF(Porcentaje!A84=VLOOKUP(Porcentaje!A84,Tipos_Medida!$H$2:$I$788,1),VLOOKUP(Porcentaje!A84,Tipos_Medida!$H$2:$I$788,2),0))*100,4),"")</f>
        <v/>
      </c>
      <c r="H84" s="21" t="str">
        <f>IF(Medidas_Analisis!H84&lt;&gt;"",ROUND((Medidas_Analisis!H84/IF(Porcentaje!A84=VLOOKUP(Porcentaje!A84,Tipos_Medida!$H$2:$I$788,1),VLOOKUP(Porcentaje!A84,Tipos_Medida!$H$2:$I$788,2),0))*100,4),"")</f>
        <v/>
      </c>
      <c r="I84" s="21" t="str">
        <f>IF(Medidas_Analisis!I84&lt;&gt;"",ROUND((Medidas_Analisis!I84/IF(Porcentaje!A84=VLOOKUP(Porcentaje!A84,Tipos_Medida!$H$2:$I$788,1),VLOOKUP(Porcentaje!A84,Tipos_Medida!$H$2:$I$788,2),0))*100,4),"")</f>
        <v/>
      </c>
      <c r="J84" s="21" t="str">
        <f>IF(Medidas_Analisis!J84&lt;&gt;"",ROUND((Medidas_Analisis!J84/IF(Porcentaje!A84=VLOOKUP(Porcentaje!A84,Tipos_Medida!$H$2:$I$788,1),VLOOKUP(Porcentaje!A84,Tipos_Medida!$H$2:$I$788,2),0))*100,4),"")</f>
        <v/>
      </c>
      <c r="K84" s="21" t="str">
        <f>IF(Medidas_Analisis!K84&lt;&gt;"",ROUND((Medidas_Analisis!K84/IF(Porcentaje!A84=VLOOKUP(Porcentaje!A84,Tipos_Medida!$H$2:$I$788,1),VLOOKUP(Porcentaje!A84,Tipos_Medida!$H$2:$I$788,2),0))*100,4),"")</f>
        <v/>
      </c>
      <c r="L84" s="21" t="str">
        <f>IF(Medidas_Analisis!L84&lt;&gt;"",ROUND((Medidas_Analisis!L84/IF(Porcentaje!A84=VLOOKUP(Porcentaje!A84,Tipos_Medida!$H$2:$I$788,1),VLOOKUP(Porcentaje!A84,Tipos_Medida!$H$2:$I$788,2),0))*100,4),"")</f>
        <v/>
      </c>
      <c r="M84" s="21" t="str">
        <f>IF(Medidas_Analisis!M84&lt;&gt;"",ROUND((Medidas_Analisis!M84/IF(Porcentaje!A84=VLOOKUP(Porcentaje!A84,Tipos_Medida!$H$2:$I$788,1),VLOOKUP(Porcentaje!A84,Tipos_Medida!$H$2:$I$788,2),0))*100,4),"")</f>
        <v/>
      </c>
      <c r="N84" s="21" t="str">
        <f>IF(Medidas_Analisis!N84&lt;&gt;"",ROUND((Medidas_Analisis!N84/IF(Porcentaje!A84=VLOOKUP(Porcentaje!A84,Tipos_Medida!$H$2:$I$788,1),VLOOKUP(Porcentaje!A84,Tipos_Medida!$H$2:$I$788,2),0))*100,4),"")</f>
        <v/>
      </c>
    </row>
    <row r="85" spans="1:14" x14ac:dyDescent="0.25">
      <c r="A85">
        <v>20109</v>
      </c>
      <c r="B85" t="s">
        <v>59</v>
      </c>
      <c r="C85" t="s">
        <v>119</v>
      </c>
      <c r="D85" t="s">
        <v>117</v>
      </c>
      <c r="E85" s="1"/>
      <c r="F85" s="7" t="str">
        <f>IF(E85&lt;&gt;"",IF(AND(E85&gt;=VLOOKUP(E85,Semanas!$A$1:$C$33,1),E85&lt;=VLOOKUP(E85,Semanas!$A$1:$C$33,2)),VLOOKUP(E85,Semanas!$A$1:$C$33,3),""),"")</f>
        <v/>
      </c>
      <c r="G85" s="21" t="str">
        <f>IF(Medidas_Analisis!G85&lt;&gt;"",ROUND((Medidas_Analisis!G85/IF(Porcentaje!A85=VLOOKUP(Porcentaje!A85,Tipos_Medida!$H$2:$I$788,1),VLOOKUP(Porcentaje!A85,Tipos_Medida!$H$2:$I$788,2),0))*100,4),"")</f>
        <v/>
      </c>
      <c r="H85" s="21" t="str">
        <f>IF(Medidas_Analisis!H85&lt;&gt;"",ROUND((Medidas_Analisis!H85/IF(Porcentaje!A85=VLOOKUP(Porcentaje!A85,Tipos_Medida!$H$2:$I$788,1),VLOOKUP(Porcentaje!A85,Tipos_Medida!$H$2:$I$788,2),0))*100,4),"")</f>
        <v/>
      </c>
      <c r="I85" s="21" t="str">
        <f>IF(Medidas_Analisis!I85&lt;&gt;"",ROUND((Medidas_Analisis!I85/IF(Porcentaje!A85=VLOOKUP(Porcentaje!A85,Tipos_Medida!$H$2:$I$788,1),VLOOKUP(Porcentaje!A85,Tipos_Medida!$H$2:$I$788,2),0))*100,4),"")</f>
        <v/>
      </c>
      <c r="J85" s="21" t="str">
        <f>IF(Medidas_Analisis!J85&lt;&gt;"",ROUND((Medidas_Analisis!J85/IF(Porcentaje!A85=VLOOKUP(Porcentaje!A85,Tipos_Medida!$H$2:$I$788,1),VLOOKUP(Porcentaje!A85,Tipos_Medida!$H$2:$I$788,2),0))*100,4),"")</f>
        <v/>
      </c>
      <c r="K85" s="21" t="str">
        <f>IF(Medidas_Analisis!K85&lt;&gt;"",ROUND((Medidas_Analisis!K85/IF(Porcentaje!A85=VLOOKUP(Porcentaje!A85,Tipos_Medida!$H$2:$I$788,1),VLOOKUP(Porcentaje!A85,Tipos_Medida!$H$2:$I$788,2),0))*100,4),"")</f>
        <v/>
      </c>
      <c r="L85" s="21" t="str">
        <f>IF(Medidas_Analisis!L85&lt;&gt;"",ROUND((Medidas_Analisis!L85/IF(Porcentaje!A85=VLOOKUP(Porcentaje!A85,Tipos_Medida!$H$2:$I$788,1),VLOOKUP(Porcentaje!A85,Tipos_Medida!$H$2:$I$788,2),0))*100,4),"")</f>
        <v/>
      </c>
      <c r="M85" s="21" t="str">
        <f>IF(Medidas_Analisis!M85&lt;&gt;"",ROUND((Medidas_Analisis!M85/IF(Porcentaje!A85=VLOOKUP(Porcentaje!A85,Tipos_Medida!$H$2:$I$788,1),VLOOKUP(Porcentaje!A85,Tipos_Medida!$H$2:$I$788,2),0))*100,4),"")</f>
        <v/>
      </c>
      <c r="N85" s="21" t="str">
        <f>IF(Medidas_Analisis!N85&lt;&gt;"",ROUND((Medidas_Analisis!N85/IF(Porcentaje!A85=VLOOKUP(Porcentaje!A85,Tipos_Medida!$H$2:$I$788,1),VLOOKUP(Porcentaje!A85,Tipos_Medida!$H$2:$I$788,2),0))*100,4),"")</f>
        <v/>
      </c>
    </row>
    <row r="86" spans="1:14" x14ac:dyDescent="0.25">
      <c r="A86" s="19">
        <v>20109</v>
      </c>
      <c r="B86" s="19" t="s">
        <v>59</v>
      </c>
      <c r="C86" s="19" t="s">
        <v>120</v>
      </c>
      <c r="D86" s="19" t="s">
        <v>117</v>
      </c>
      <c r="E86" s="20"/>
      <c r="F86" s="7" t="str">
        <f>IF(E86&lt;&gt;"",IF(AND(E86&gt;=VLOOKUP(E86,Semanas!$A$1:$C$33,1),E86&lt;=VLOOKUP(E86,Semanas!$A$1:$C$33,2)),VLOOKUP(E86,Semanas!$A$1:$C$33,3),""),"")</f>
        <v/>
      </c>
      <c r="G86" s="21" t="str">
        <f>IF(Medidas_Analisis!G86&lt;&gt;"",ROUND((Medidas_Analisis!G86/IF(Porcentaje!A86=VLOOKUP(Porcentaje!A86,Tipos_Medida!$H$2:$I$788,1),VLOOKUP(Porcentaje!A86,Tipos_Medida!$H$2:$I$788,2),0))*100,4),"")</f>
        <v/>
      </c>
      <c r="H86" s="21" t="str">
        <f>IF(Medidas_Analisis!H86&lt;&gt;"",ROUND((Medidas_Analisis!H86/IF(Porcentaje!A86=VLOOKUP(Porcentaje!A86,Tipos_Medida!$H$2:$I$788,1),VLOOKUP(Porcentaje!A86,Tipos_Medida!$H$2:$I$788,2),0))*100,4),"")</f>
        <v/>
      </c>
      <c r="I86" s="21" t="str">
        <f>IF(Medidas_Analisis!I86&lt;&gt;"",ROUND((Medidas_Analisis!I86/IF(Porcentaje!A86=VLOOKUP(Porcentaje!A86,Tipos_Medida!$H$2:$I$788,1),VLOOKUP(Porcentaje!A86,Tipos_Medida!$H$2:$I$788,2),0))*100,4),"")</f>
        <v/>
      </c>
      <c r="J86" s="21" t="str">
        <f>IF(Medidas_Analisis!J86&lt;&gt;"",ROUND((Medidas_Analisis!J86/IF(Porcentaje!A86=VLOOKUP(Porcentaje!A86,Tipos_Medida!$H$2:$I$788,1),VLOOKUP(Porcentaje!A86,Tipos_Medida!$H$2:$I$788,2),0))*100,4),"")</f>
        <v/>
      </c>
      <c r="K86" s="21" t="str">
        <f>IF(Medidas_Analisis!K86&lt;&gt;"",ROUND((Medidas_Analisis!K86/IF(Porcentaje!A86=VLOOKUP(Porcentaje!A86,Tipos_Medida!$H$2:$I$788,1),VLOOKUP(Porcentaje!A86,Tipos_Medida!$H$2:$I$788,2),0))*100,4),"")</f>
        <v/>
      </c>
      <c r="L86" s="21" t="str">
        <f>IF(Medidas_Analisis!L86&lt;&gt;"",ROUND((Medidas_Analisis!L86/IF(Porcentaje!A86=VLOOKUP(Porcentaje!A86,Tipos_Medida!$H$2:$I$788,1),VLOOKUP(Porcentaje!A86,Tipos_Medida!$H$2:$I$788,2),0))*100,4),"")</f>
        <v/>
      </c>
      <c r="M86" s="21" t="str">
        <f>IF(Medidas_Analisis!M86&lt;&gt;"",ROUND((Medidas_Analisis!M86/IF(Porcentaje!A86=VLOOKUP(Porcentaje!A86,Tipos_Medida!$H$2:$I$788,1),VLOOKUP(Porcentaje!A86,Tipos_Medida!$H$2:$I$788,2),0))*100,4),"")</f>
        <v/>
      </c>
      <c r="N86" s="21" t="str">
        <f>IF(Medidas_Analisis!N86&lt;&gt;"",ROUND((Medidas_Analisis!N86/IF(Porcentaje!A86=VLOOKUP(Porcentaje!A86,Tipos_Medida!$H$2:$I$788,1),VLOOKUP(Porcentaje!A86,Tipos_Medida!$H$2:$I$788,2),0))*100,4),"")</f>
        <v/>
      </c>
    </row>
    <row r="87" spans="1:14" x14ac:dyDescent="0.25">
      <c r="A87">
        <v>20109</v>
      </c>
      <c r="B87" t="s">
        <v>59</v>
      </c>
      <c r="C87" t="s">
        <v>191</v>
      </c>
      <c r="D87" t="s">
        <v>114</v>
      </c>
      <c r="E87" s="1">
        <v>43978</v>
      </c>
      <c r="F87" s="7" t="str">
        <f>IF(E87&lt;&gt;"",IF(AND(E87&gt;=VLOOKUP(E87,Semanas!$A$1:$C$33,1),E87&lt;=VLOOKUP(E87,Semanas!$A$1:$C$33,2)),VLOOKUP(E87,Semanas!$A$1:$C$33,3),""),"")</f>
        <v>Semana 22</v>
      </c>
      <c r="G87" s="21">
        <f>IF(Medidas_Analisis!G87&lt;&gt;"",ROUND((Medidas_Analisis!G87/IF(Porcentaje!A87=VLOOKUP(Porcentaje!A87,Tipos_Medida!$H$2:$I$788,1),VLOOKUP(Porcentaje!A87,Tipos_Medida!$H$2:$I$788,2),0))*100,4),"")</f>
        <v>0</v>
      </c>
      <c r="H87" s="21">
        <f>IF(Medidas_Analisis!H87&lt;&gt;"",ROUND((Medidas_Analisis!H87/IF(Porcentaje!A87=VLOOKUP(Porcentaje!A87,Tipos_Medida!$H$2:$I$788,1),VLOOKUP(Porcentaje!A87,Tipos_Medida!$H$2:$I$788,2),0))*100,4),"")</f>
        <v>0</v>
      </c>
      <c r="I87" s="21">
        <f>IF(Medidas_Analisis!I87&lt;&gt;"",ROUND((Medidas_Analisis!I87/IF(Porcentaje!A87=VLOOKUP(Porcentaje!A87,Tipos_Medida!$H$2:$I$788,1),VLOOKUP(Porcentaje!A87,Tipos_Medida!$H$2:$I$788,2),0))*100,4),"")</f>
        <v>0</v>
      </c>
      <c r="J87" s="21">
        <f>IF(Medidas_Analisis!J87&lt;&gt;"",ROUND((Medidas_Analisis!J87/IF(Porcentaje!A87=VLOOKUP(Porcentaje!A87,Tipos_Medida!$H$2:$I$788,1),VLOOKUP(Porcentaje!A87,Tipos_Medida!$H$2:$I$788,2),0))*100,4),"")</f>
        <v>8.1500000000000003E-2</v>
      </c>
      <c r="K87" s="21">
        <f>IF(Medidas_Analisis!K87&lt;&gt;"",ROUND((Medidas_Analisis!K87/IF(Porcentaje!A87=VLOOKUP(Porcentaje!A87,Tipos_Medida!$H$2:$I$788,1),VLOOKUP(Porcentaje!A87,Tipos_Medida!$H$2:$I$788,2),0))*100,4),"")</f>
        <v>8.1500000000000003E-2</v>
      </c>
      <c r="L87" s="21">
        <f>IF(Medidas_Analisis!L87&lt;&gt;"",ROUND((Medidas_Analisis!L87/IF(Porcentaje!A87=VLOOKUP(Porcentaje!A87,Tipos_Medida!$H$2:$I$788,1),VLOOKUP(Porcentaje!A87,Tipos_Medida!$H$2:$I$788,2),0))*100,4),"")</f>
        <v>8.1500000000000003E-2</v>
      </c>
      <c r="M87" s="21">
        <f>IF(Medidas_Analisis!M87&lt;&gt;"",ROUND((Medidas_Analisis!M87/IF(Porcentaje!A87=VLOOKUP(Porcentaje!A87,Tipos_Medida!$H$2:$I$788,1),VLOOKUP(Porcentaje!A87,Tipos_Medida!$H$2:$I$788,2),0))*100,4),"")</f>
        <v>8.1500000000000003E-2</v>
      </c>
      <c r="N87" s="21">
        <f>IF(Medidas_Analisis!N87&lt;&gt;"",ROUND((Medidas_Analisis!N87/IF(Porcentaje!A87=VLOOKUP(Porcentaje!A87,Tipos_Medida!$H$2:$I$788,1),VLOOKUP(Porcentaje!A87,Tipos_Medida!$H$2:$I$788,2),0))*100,4),"")</f>
        <v>0.16300000000000001</v>
      </c>
    </row>
    <row r="88" spans="1:14" x14ac:dyDescent="0.25">
      <c r="A88" s="19">
        <v>20109</v>
      </c>
      <c r="B88" s="19" t="s">
        <v>59</v>
      </c>
      <c r="C88" s="19" t="s">
        <v>122</v>
      </c>
      <c r="D88" s="19" t="s">
        <v>116</v>
      </c>
      <c r="E88" s="20"/>
      <c r="F88" s="7" t="str">
        <f>IF(E88&lt;&gt;"",IF(AND(E88&gt;=VLOOKUP(E88,Semanas!$A$1:$C$33,1),E88&lt;=VLOOKUP(E88,Semanas!$A$1:$C$33,2)),VLOOKUP(E88,Semanas!$A$1:$C$33,3),""),"")</f>
        <v/>
      </c>
      <c r="G88" s="21" t="str">
        <f>IF(Medidas_Analisis!G88&lt;&gt;"",ROUND((Medidas_Analisis!G88/IF(Porcentaje!A88=VLOOKUP(Porcentaje!A88,Tipos_Medida!$H$2:$I$788,1),VLOOKUP(Porcentaje!A88,Tipos_Medida!$H$2:$I$788,2),0))*100,4),"")</f>
        <v/>
      </c>
      <c r="H88" s="21" t="str">
        <f>IF(Medidas_Analisis!H88&lt;&gt;"",ROUND((Medidas_Analisis!H88/IF(Porcentaje!A88=VLOOKUP(Porcentaje!A88,Tipos_Medida!$H$2:$I$788,1),VLOOKUP(Porcentaje!A88,Tipos_Medida!$H$2:$I$788,2),0))*100,4),"")</f>
        <v/>
      </c>
      <c r="I88" s="21" t="str">
        <f>IF(Medidas_Analisis!I88&lt;&gt;"",ROUND((Medidas_Analisis!I88/IF(Porcentaje!A88=VLOOKUP(Porcentaje!A88,Tipos_Medida!$H$2:$I$788,1),VLOOKUP(Porcentaje!A88,Tipos_Medida!$H$2:$I$788,2),0))*100,4),"")</f>
        <v/>
      </c>
      <c r="J88" s="21" t="str">
        <f>IF(Medidas_Analisis!J88&lt;&gt;"",ROUND((Medidas_Analisis!J88/IF(Porcentaje!A88=VLOOKUP(Porcentaje!A88,Tipos_Medida!$H$2:$I$788,1),VLOOKUP(Porcentaje!A88,Tipos_Medida!$H$2:$I$788,2),0))*100,4),"")</f>
        <v/>
      </c>
      <c r="K88" s="21" t="str">
        <f>IF(Medidas_Analisis!K88&lt;&gt;"",ROUND((Medidas_Analisis!K88/IF(Porcentaje!A88=VLOOKUP(Porcentaje!A88,Tipos_Medida!$H$2:$I$788,1),VLOOKUP(Porcentaje!A88,Tipos_Medida!$H$2:$I$788,2),0))*100,4),"")</f>
        <v/>
      </c>
      <c r="L88" s="21" t="str">
        <f>IF(Medidas_Analisis!L88&lt;&gt;"",ROUND((Medidas_Analisis!L88/IF(Porcentaje!A88=VLOOKUP(Porcentaje!A88,Tipos_Medida!$H$2:$I$788,1),VLOOKUP(Porcentaje!A88,Tipos_Medida!$H$2:$I$788,2),0))*100,4),"")</f>
        <v/>
      </c>
      <c r="M88" s="21" t="str">
        <f>IF(Medidas_Analisis!M88&lt;&gt;"",ROUND((Medidas_Analisis!M88/IF(Porcentaje!A88=VLOOKUP(Porcentaje!A88,Tipos_Medida!$H$2:$I$788,1),VLOOKUP(Porcentaje!A88,Tipos_Medida!$H$2:$I$788,2),0))*100,4),"")</f>
        <v/>
      </c>
      <c r="N88" s="21" t="str">
        <f>IF(Medidas_Analisis!N88&lt;&gt;"",ROUND((Medidas_Analisis!N88/IF(Porcentaje!A88=VLOOKUP(Porcentaje!A88,Tipos_Medida!$H$2:$I$788,1),VLOOKUP(Porcentaje!A88,Tipos_Medida!$H$2:$I$788,2),0))*100,4),"")</f>
        <v/>
      </c>
    </row>
    <row r="89" spans="1:14" x14ac:dyDescent="0.25">
      <c r="A89">
        <v>20109</v>
      </c>
      <c r="B89" t="s">
        <v>59</v>
      </c>
      <c r="C89" t="s">
        <v>123</v>
      </c>
      <c r="D89" t="s">
        <v>116</v>
      </c>
      <c r="E89" s="1"/>
      <c r="F89" s="7" t="str">
        <f>IF(E89&lt;&gt;"",IF(AND(E89&gt;=VLOOKUP(E89,Semanas!$A$1:$C$33,1),E89&lt;=VLOOKUP(E89,Semanas!$A$1:$C$33,2)),VLOOKUP(E89,Semanas!$A$1:$C$33,3),""),"")</f>
        <v/>
      </c>
      <c r="G89" s="21" t="str">
        <f>IF(Medidas_Analisis!G89&lt;&gt;"",ROUND((Medidas_Analisis!G89/IF(Porcentaje!A89=VLOOKUP(Porcentaje!A89,Tipos_Medida!$H$2:$I$788,1),VLOOKUP(Porcentaje!A89,Tipos_Medida!$H$2:$I$788,2),0))*100,4),"")</f>
        <v/>
      </c>
      <c r="H89" s="21" t="str">
        <f>IF(Medidas_Analisis!H89&lt;&gt;"",ROUND((Medidas_Analisis!H89/IF(Porcentaje!A89=VLOOKUP(Porcentaje!A89,Tipos_Medida!$H$2:$I$788,1),VLOOKUP(Porcentaje!A89,Tipos_Medida!$H$2:$I$788,2),0))*100,4),"")</f>
        <v/>
      </c>
      <c r="I89" s="21" t="str">
        <f>IF(Medidas_Analisis!I89&lt;&gt;"",ROUND((Medidas_Analisis!I89/IF(Porcentaje!A89=VLOOKUP(Porcentaje!A89,Tipos_Medida!$H$2:$I$788,1),VLOOKUP(Porcentaje!A89,Tipos_Medida!$H$2:$I$788,2),0))*100,4),"")</f>
        <v/>
      </c>
      <c r="J89" s="21" t="str">
        <f>IF(Medidas_Analisis!J89&lt;&gt;"",ROUND((Medidas_Analisis!J89/IF(Porcentaje!A89=VLOOKUP(Porcentaje!A89,Tipos_Medida!$H$2:$I$788,1),VLOOKUP(Porcentaje!A89,Tipos_Medida!$H$2:$I$788,2),0))*100,4),"")</f>
        <v/>
      </c>
      <c r="K89" s="21" t="str">
        <f>IF(Medidas_Analisis!K89&lt;&gt;"",ROUND((Medidas_Analisis!K89/IF(Porcentaje!A89=VLOOKUP(Porcentaje!A89,Tipos_Medida!$H$2:$I$788,1),VLOOKUP(Porcentaje!A89,Tipos_Medida!$H$2:$I$788,2),0))*100,4),"")</f>
        <v/>
      </c>
      <c r="L89" s="21" t="str">
        <f>IF(Medidas_Analisis!L89&lt;&gt;"",ROUND((Medidas_Analisis!L89/IF(Porcentaje!A89=VLOOKUP(Porcentaje!A89,Tipos_Medida!$H$2:$I$788,1),VLOOKUP(Porcentaje!A89,Tipos_Medida!$H$2:$I$788,2),0))*100,4),"")</f>
        <v/>
      </c>
      <c r="M89" s="21" t="str">
        <f>IF(Medidas_Analisis!M89&lt;&gt;"",ROUND((Medidas_Analisis!M89/IF(Porcentaje!A89=VLOOKUP(Porcentaje!A89,Tipos_Medida!$H$2:$I$788,1),VLOOKUP(Porcentaje!A89,Tipos_Medida!$H$2:$I$788,2),0))*100,4),"")</f>
        <v/>
      </c>
      <c r="N89" s="21" t="str">
        <f>IF(Medidas_Analisis!N89&lt;&gt;"",ROUND((Medidas_Analisis!N89/IF(Porcentaje!A89=VLOOKUP(Porcentaje!A89,Tipos_Medida!$H$2:$I$788,1),VLOOKUP(Porcentaje!A89,Tipos_Medida!$H$2:$I$788,2),0))*100,4),"")</f>
        <v/>
      </c>
    </row>
    <row r="90" spans="1:14" x14ac:dyDescent="0.25">
      <c r="A90">
        <v>20116</v>
      </c>
      <c r="B90" t="s">
        <v>60</v>
      </c>
      <c r="C90" t="s">
        <v>30</v>
      </c>
      <c r="D90" t="s">
        <v>114</v>
      </c>
      <c r="E90" s="1">
        <v>43913</v>
      </c>
      <c r="F90" s="7" t="str">
        <f>IF(E90&lt;&gt;"",IF(AND(E90&gt;=VLOOKUP(E90,Semanas!$A$1:$C$33,1),E90&lt;=VLOOKUP(E90,Semanas!$A$1:$C$33,2)),VLOOKUP(E90,Semanas!$A$1:$C$33,3),""),"")</f>
        <v>Semana 13</v>
      </c>
      <c r="G90" s="21">
        <f>IF(Medidas_Analisis!G90&lt;&gt;"",ROUND((Medidas_Analisis!G90/IF(Porcentaje!A90=VLOOKUP(Porcentaje!A90,Tipos_Medida!$H$2:$I$788,1),VLOOKUP(Porcentaje!A90,Tipos_Medida!$H$2:$I$788,2),0))*100,4),"")</f>
        <v>0</v>
      </c>
      <c r="H90" s="21">
        <f>IF(Medidas_Analisis!H90&lt;&gt;"",ROUND((Medidas_Analisis!H90/IF(Porcentaje!A90=VLOOKUP(Porcentaje!A90,Tipos_Medida!$H$2:$I$788,1),VLOOKUP(Porcentaje!A90,Tipos_Medida!$H$2:$I$788,2),0))*100,4),"")</f>
        <v>0</v>
      </c>
      <c r="I90" s="21">
        <f>IF(Medidas_Analisis!I90&lt;&gt;"",ROUND((Medidas_Analisis!I90/IF(Porcentaje!A90=VLOOKUP(Porcentaje!A90,Tipos_Medida!$H$2:$I$788,1),VLOOKUP(Porcentaje!A90,Tipos_Medida!$H$2:$I$788,2),0))*100,4),"")</f>
        <v>0</v>
      </c>
      <c r="J90" s="21">
        <f>IF(Medidas_Analisis!J90&lt;&gt;"",ROUND((Medidas_Analisis!J90/IF(Porcentaje!A90=VLOOKUP(Porcentaje!A90,Tipos_Medida!$H$2:$I$788,1),VLOOKUP(Porcentaje!A90,Tipos_Medida!$H$2:$I$788,2),0))*100,4),"")</f>
        <v>0</v>
      </c>
      <c r="K90" s="21">
        <f>IF(Medidas_Analisis!K90&lt;&gt;"",ROUND((Medidas_Analisis!K90/IF(Porcentaje!A90=VLOOKUP(Porcentaje!A90,Tipos_Medida!$H$2:$I$788,1),VLOOKUP(Porcentaje!A90,Tipos_Medida!$H$2:$I$788,2),0))*100,4),"")</f>
        <v>0</v>
      </c>
      <c r="L90" s="21">
        <f>IF(Medidas_Analisis!L90&lt;&gt;"",ROUND((Medidas_Analisis!L90/IF(Porcentaje!A90=VLOOKUP(Porcentaje!A90,Tipos_Medida!$H$2:$I$788,1),VLOOKUP(Porcentaje!A90,Tipos_Medida!$H$2:$I$788,2),0))*100,4),"")</f>
        <v>0</v>
      </c>
      <c r="M90" s="21">
        <f>IF(Medidas_Analisis!M90&lt;&gt;"",ROUND((Medidas_Analisis!M90/IF(Porcentaje!A90=VLOOKUP(Porcentaje!A90,Tipos_Medida!$H$2:$I$788,1),VLOOKUP(Porcentaje!A90,Tipos_Medida!$H$2:$I$788,2),0))*100,4),"")</f>
        <v>0</v>
      </c>
      <c r="N90" s="21">
        <f>IF(Medidas_Analisis!N90&lt;&gt;"",ROUND((Medidas_Analisis!N90/IF(Porcentaje!A90=VLOOKUP(Porcentaje!A90,Tipos_Medida!$H$2:$I$788,1),VLOOKUP(Porcentaje!A90,Tipos_Medida!$H$2:$I$788,2),0))*100,4),"")</f>
        <v>0</v>
      </c>
    </row>
    <row r="91" spans="1:14" x14ac:dyDescent="0.25">
      <c r="A91" s="19">
        <v>20116</v>
      </c>
      <c r="B91" s="19" t="s">
        <v>60</v>
      </c>
      <c r="C91" s="19" t="s">
        <v>31</v>
      </c>
      <c r="D91" s="19" t="s">
        <v>114</v>
      </c>
      <c r="E91" s="20">
        <v>43913</v>
      </c>
      <c r="F91" s="7" t="str">
        <f>IF(E91&lt;&gt;"",IF(AND(E91&gt;=VLOOKUP(E91,Semanas!$A$1:$C$33,1),E91&lt;=VLOOKUP(E91,Semanas!$A$1:$C$33,2)),VLOOKUP(E91,Semanas!$A$1:$C$33,3),""),"")</f>
        <v>Semana 13</v>
      </c>
      <c r="G91" s="21">
        <f>IF(Medidas_Analisis!G91&lt;&gt;"",ROUND((Medidas_Analisis!G91/IF(Porcentaje!A91=VLOOKUP(Porcentaje!A91,Tipos_Medida!$H$2:$I$788,1),VLOOKUP(Porcentaje!A91,Tipos_Medida!$H$2:$I$788,2),0))*100,4),"")</f>
        <v>0</v>
      </c>
      <c r="H91" s="21">
        <f>IF(Medidas_Analisis!H91&lt;&gt;"",ROUND((Medidas_Analisis!H91/IF(Porcentaje!A91=VLOOKUP(Porcentaje!A91,Tipos_Medida!$H$2:$I$788,1),VLOOKUP(Porcentaje!A91,Tipos_Medida!$H$2:$I$788,2),0))*100,4),"")</f>
        <v>0</v>
      </c>
      <c r="I91" s="21">
        <f>IF(Medidas_Analisis!I91&lt;&gt;"",ROUND((Medidas_Analisis!I91/IF(Porcentaje!A91=VLOOKUP(Porcentaje!A91,Tipos_Medida!$H$2:$I$788,1),VLOOKUP(Porcentaje!A91,Tipos_Medida!$H$2:$I$788,2),0))*100,4),"")</f>
        <v>0</v>
      </c>
      <c r="J91" s="21">
        <f>IF(Medidas_Analisis!J91&lt;&gt;"",ROUND((Medidas_Analisis!J91/IF(Porcentaje!A91=VLOOKUP(Porcentaje!A91,Tipos_Medida!$H$2:$I$788,1),VLOOKUP(Porcentaje!A91,Tipos_Medida!$H$2:$I$788,2),0))*100,4),"")</f>
        <v>0</v>
      </c>
      <c r="K91" s="21">
        <f>IF(Medidas_Analisis!K91&lt;&gt;"",ROUND((Medidas_Analisis!K91/IF(Porcentaje!A91=VLOOKUP(Porcentaje!A91,Tipos_Medida!$H$2:$I$788,1),VLOOKUP(Porcentaje!A91,Tipos_Medida!$H$2:$I$788,2),0))*100,4),"")</f>
        <v>0</v>
      </c>
      <c r="L91" s="21">
        <f>IF(Medidas_Analisis!L91&lt;&gt;"",ROUND((Medidas_Analisis!L91/IF(Porcentaje!A91=VLOOKUP(Porcentaje!A91,Tipos_Medida!$H$2:$I$788,1),VLOOKUP(Porcentaje!A91,Tipos_Medida!$H$2:$I$788,2),0))*100,4),"")</f>
        <v>0</v>
      </c>
      <c r="M91" s="21">
        <f>IF(Medidas_Analisis!M91&lt;&gt;"",ROUND((Medidas_Analisis!M91/IF(Porcentaje!A91=VLOOKUP(Porcentaje!A91,Tipos_Medida!$H$2:$I$788,1),VLOOKUP(Porcentaje!A91,Tipos_Medida!$H$2:$I$788,2),0))*100,4),"")</f>
        <v>0</v>
      </c>
      <c r="N91" s="21">
        <f>IF(Medidas_Analisis!N91&lt;&gt;"",ROUND((Medidas_Analisis!N91/IF(Porcentaje!A91=VLOOKUP(Porcentaje!A91,Tipos_Medida!$H$2:$I$788,1),VLOOKUP(Porcentaje!A91,Tipos_Medida!$H$2:$I$788,2),0))*100,4),"")</f>
        <v>0</v>
      </c>
    </row>
    <row r="92" spans="1:14" x14ac:dyDescent="0.25">
      <c r="A92">
        <v>20116</v>
      </c>
      <c r="B92" t="s">
        <v>60</v>
      </c>
      <c r="C92" t="s">
        <v>115</v>
      </c>
      <c r="D92" t="s">
        <v>114</v>
      </c>
      <c r="E92" s="1">
        <v>43913</v>
      </c>
      <c r="F92" s="7" t="str">
        <f>IF(E92&lt;&gt;"",IF(AND(E92&gt;=VLOOKUP(E92,Semanas!$A$1:$C$33,1),E92&lt;=VLOOKUP(E92,Semanas!$A$1:$C$33,2)),VLOOKUP(E92,Semanas!$A$1:$C$33,3),""),"")</f>
        <v>Semana 13</v>
      </c>
      <c r="G92" s="21">
        <f>IF(Medidas_Analisis!G92&lt;&gt;"",ROUND((Medidas_Analisis!G92/IF(Porcentaje!A92=VLOOKUP(Porcentaje!A92,Tipos_Medida!$H$2:$I$788,1),VLOOKUP(Porcentaje!A92,Tipos_Medida!$H$2:$I$788,2),0))*100,4),"")</f>
        <v>0</v>
      </c>
      <c r="H92" s="21">
        <f>IF(Medidas_Analisis!H92&lt;&gt;"",ROUND((Medidas_Analisis!H92/IF(Porcentaje!A92=VLOOKUP(Porcentaje!A92,Tipos_Medida!$H$2:$I$788,1),VLOOKUP(Porcentaje!A92,Tipos_Medida!$H$2:$I$788,2),0))*100,4),"")</f>
        <v>0</v>
      </c>
      <c r="I92" s="21">
        <f>IF(Medidas_Analisis!I92&lt;&gt;"",ROUND((Medidas_Analisis!I92/IF(Porcentaje!A92=VLOOKUP(Porcentaje!A92,Tipos_Medida!$H$2:$I$788,1),VLOOKUP(Porcentaje!A92,Tipos_Medida!$H$2:$I$788,2),0))*100,4),"")</f>
        <v>0</v>
      </c>
      <c r="J92" s="21">
        <f>IF(Medidas_Analisis!J92&lt;&gt;"",ROUND((Medidas_Analisis!J92/IF(Porcentaje!A92=VLOOKUP(Porcentaje!A92,Tipos_Medida!$H$2:$I$788,1),VLOOKUP(Porcentaje!A92,Tipos_Medida!$H$2:$I$788,2),0))*100,4),"")</f>
        <v>0</v>
      </c>
      <c r="K92" s="21">
        <f>IF(Medidas_Analisis!K92&lt;&gt;"",ROUND((Medidas_Analisis!K92/IF(Porcentaje!A92=VLOOKUP(Porcentaje!A92,Tipos_Medida!$H$2:$I$788,1),VLOOKUP(Porcentaje!A92,Tipos_Medida!$H$2:$I$788,2),0))*100,4),"")</f>
        <v>0</v>
      </c>
      <c r="L92" s="21">
        <f>IF(Medidas_Analisis!L92&lt;&gt;"",ROUND((Medidas_Analisis!L92/IF(Porcentaje!A92=VLOOKUP(Porcentaje!A92,Tipos_Medida!$H$2:$I$788,1),VLOOKUP(Porcentaje!A92,Tipos_Medida!$H$2:$I$788,2),0))*100,4),"")</f>
        <v>0</v>
      </c>
      <c r="M92" s="21">
        <f>IF(Medidas_Analisis!M92&lt;&gt;"",ROUND((Medidas_Analisis!M92/IF(Porcentaje!A92=VLOOKUP(Porcentaje!A92,Tipos_Medida!$H$2:$I$788,1),VLOOKUP(Porcentaje!A92,Tipos_Medida!$H$2:$I$788,2),0))*100,4),"")</f>
        <v>0</v>
      </c>
      <c r="N92" s="21">
        <f>IF(Medidas_Analisis!N92&lt;&gt;"",ROUND((Medidas_Analisis!N92/IF(Porcentaje!A92=VLOOKUP(Porcentaje!A92,Tipos_Medida!$H$2:$I$788,1),VLOOKUP(Porcentaje!A92,Tipos_Medida!$H$2:$I$788,2),0))*100,4),"")</f>
        <v>0</v>
      </c>
    </row>
    <row r="93" spans="1:14" x14ac:dyDescent="0.25">
      <c r="A93" s="19">
        <v>20116</v>
      </c>
      <c r="B93" s="19" t="s">
        <v>60</v>
      </c>
      <c r="C93" s="19" t="s">
        <v>33</v>
      </c>
      <c r="D93" s="19" t="s">
        <v>114</v>
      </c>
      <c r="E93" s="20">
        <v>43910</v>
      </c>
      <c r="F93" s="7" t="str">
        <f>IF(E93&lt;&gt;"",IF(AND(E93&gt;=VLOOKUP(E93,Semanas!$A$1:$C$33,1),E93&lt;=VLOOKUP(E93,Semanas!$A$1:$C$33,2)),VLOOKUP(E93,Semanas!$A$1:$C$33,3),""),"")</f>
        <v>Semana 12</v>
      </c>
      <c r="G93" s="21">
        <f>IF(Medidas_Analisis!G93&lt;&gt;"",ROUND((Medidas_Analisis!G93/IF(Porcentaje!A93=VLOOKUP(Porcentaje!A93,Tipos_Medida!$H$2:$I$788,1),VLOOKUP(Porcentaje!A93,Tipos_Medida!$H$2:$I$788,2),0))*100,4),"")</f>
        <v>0</v>
      </c>
      <c r="H93" s="21">
        <f>IF(Medidas_Analisis!H93&lt;&gt;"",ROUND((Medidas_Analisis!H93/IF(Porcentaje!A93=VLOOKUP(Porcentaje!A93,Tipos_Medida!$H$2:$I$788,1),VLOOKUP(Porcentaje!A93,Tipos_Medida!$H$2:$I$788,2),0))*100,4),"")</f>
        <v>0</v>
      </c>
      <c r="I93" s="21">
        <f>IF(Medidas_Analisis!I93&lt;&gt;"",ROUND((Medidas_Analisis!I93/IF(Porcentaje!A93=VLOOKUP(Porcentaje!A93,Tipos_Medida!$H$2:$I$788,1),VLOOKUP(Porcentaje!A93,Tipos_Medida!$H$2:$I$788,2),0))*100,4),"")</f>
        <v>0</v>
      </c>
      <c r="J93" s="21">
        <f>IF(Medidas_Analisis!J93&lt;&gt;"",ROUND((Medidas_Analisis!J93/IF(Porcentaje!A93=VLOOKUP(Porcentaje!A93,Tipos_Medida!$H$2:$I$788,1),VLOOKUP(Porcentaje!A93,Tipos_Medida!$H$2:$I$788,2),0))*100,4),"")</f>
        <v>0</v>
      </c>
      <c r="K93" s="21">
        <f>IF(Medidas_Analisis!K93&lt;&gt;"",ROUND((Medidas_Analisis!K93/IF(Porcentaje!A93=VLOOKUP(Porcentaje!A93,Tipos_Medida!$H$2:$I$788,1),VLOOKUP(Porcentaje!A93,Tipos_Medida!$H$2:$I$788,2),0))*100,4),"")</f>
        <v>0</v>
      </c>
      <c r="L93" s="21">
        <f>IF(Medidas_Analisis!L93&lt;&gt;"",ROUND((Medidas_Analisis!L93/IF(Porcentaje!A93=VLOOKUP(Porcentaje!A93,Tipos_Medida!$H$2:$I$788,1),VLOOKUP(Porcentaje!A93,Tipos_Medida!$H$2:$I$788,2),0))*100,4),"")</f>
        <v>0</v>
      </c>
      <c r="M93" s="21">
        <f>IF(Medidas_Analisis!M93&lt;&gt;"",ROUND((Medidas_Analisis!M93/IF(Porcentaje!A93=VLOOKUP(Porcentaje!A93,Tipos_Medida!$H$2:$I$788,1),VLOOKUP(Porcentaje!A93,Tipos_Medida!$H$2:$I$788,2),0))*100,4),"")</f>
        <v>0</v>
      </c>
      <c r="N93" s="21">
        <f>IF(Medidas_Analisis!N93&lt;&gt;"",ROUND((Medidas_Analisis!N93/IF(Porcentaje!A93=VLOOKUP(Porcentaje!A93,Tipos_Medida!$H$2:$I$788,1),VLOOKUP(Porcentaje!A93,Tipos_Medida!$H$2:$I$788,2),0))*100,4),"")</f>
        <v>0</v>
      </c>
    </row>
    <row r="94" spans="1:14" x14ac:dyDescent="0.25">
      <c r="A94">
        <v>20116</v>
      </c>
      <c r="B94" t="s">
        <v>60</v>
      </c>
      <c r="C94" t="s">
        <v>34</v>
      </c>
      <c r="D94" t="s">
        <v>117</v>
      </c>
      <c r="E94" s="1"/>
      <c r="F94" s="7" t="str">
        <f>IF(E94&lt;&gt;"",IF(AND(E94&gt;=VLOOKUP(E94,Semanas!$A$1:$C$33,1),E94&lt;=VLOOKUP(E94,Semanas!$A$1:$C$33,2)),VLOOKUP(E94,Semanas!$A$1:$C$33,3),""),"")</f>
        <v/>
      </c>
      <c r="G94" s="21" t="str">
        <f>IF(Medidas_Analisis!G94&lt;&gt;"",ROUND((Medidas_Analisis!G94/IF(Porcentaje!A94=VLOOKUP(Porcentaje!A94,Tipos_Medida!$H$2:$I$788,1),VLOOKUP(Porcentaje!A94,Tipos_Medida!$H$2:$I$788,2),0))*100,4),"")</f>
        <v/>
      </c>
      <c r="H94" s="21" t="str">
        <f>IF(Medidas_Analisis!H94&lt;&gt;"",ROUND((Medidas_Analisis!H94/IF(Porcentaje!A94=VLOOKUP(Porcentaje!A94,Tipos_Medida!$H$2:$I$788,1),VLOOKUP(Porcentaje!A94,Tipos_Medida!$H$2:$I$788,2),0))*100,4),"")</f>
        <v/>
      </c>
      <c r="I94" s="21" t="str">
        <f>IF(Medidas_Analisis!I94&lt;&gt;"",ROUND((Medidas_Analisis!I94/IF(Porcentaje!A94=VLOOKUP(Porcentaje!A94,Tipos_Medida!$H$2:$I$788,1),VLOOKUP(Porcentaje!A94,Tipos_Medida!$H$2:$I$788,2),0))*100,4),"")</f>
        <v/>
      </c>
      <c r="J94" s="21" t="str">
        <f>IF(Medidas_Analisis!J94&lt;&gt;"",ROUND((Medidas_Analisis!J94/IF(Porcentaje!A94=VLOOKUP(Porcentaje!A94,Tipos_Medida!$H$2:$I$788,1),VLOOKUP(Porcentaje!A94,Tipos_Medida!$H$2:$I$788,2),0))*100,4),"")</f>
        <v/>
      </c>
      <c r="K94" s="21" t="str">
        <f>IF(Medidas_Analisis!K94&lt;&gt;"",ROUND((Medidas_Analisis!K94/IF(Porcentaje!A94=VLOOKUP(Porcentaje!A94,Tipos_Medida!$H$2:$I$788,1),VLOOKUP(Porcentaje!A94,Tipos_Medida!$H$2:$I$788,2),0))*100,4),"")</f>
        <v/>
      </c>
      <c r="L94" s="21" t="str">
        <f>IF(Medidas_Analisis!L94&lt;&gt;"",ROUND((Medidas_Analisis!L94/IF(Porcentaje!A94=VLOOKUP(Porcentaje!A94,Tipos_Medida!$H$2:$I$788,1),VLOOKUP(Porcentaje!A94,Tipos_Medida!$H$2:$I$788,2),0))*100,4),"")</f>
        <v/>
      </c>
      <c r="M94" s="21" t="str">
        <f>IF(Medidas_Analisis!M94&lt;&gt;"",ROUND((Medidas_Analisis!M94/IF(Porcentaje!A94=VLOOKUP(Porcentaje!A94,Tipos_Medida!$H$2:$I$788,1),VLOOKUP(Porcentaje!A94,Tipos_Medida!$H$2:$I$788,2),0))*100,4),"")</f>
        <v/>
      </c>
      <c r="N94" s="21" t="str">
        <f>IF(Medidas_Analisis!N94&lt;&gt;"",ROUND((Medidas_Analisis!N94/IF(Porcentaje!A94=VLOOKUP(Porcentaje!A94,Tipos_Medida!$H$2:$I$788,1),VLOOKUP(Porcentaje!A94,Tipos_Medida!$H$2:$I$788,2),0))*100,4),"")</f>
        <v/>
      </c>
    </row>
    <row r="95" spans="1:14" x14ac:dyDescent="0.25">
      <c r="A95" s="19">
        <v>20116</v>
      </c>
      <c r="B95" s="19" t="s">
        <v>60</v>
      </c>
      <c r="C95" s="19" t="s">
        <v>118</v>
      </c>
      <c r="D95" s="19" t="s">
        <v>117</v>
      </c>
      <c r="E95" s="20"/>
      <c r="F95" s="7" t="str">
        <f>IF(E95&lt;&gt;"",IF(AND(E95&gt;=VLOOKUP(E95,Semanas!$A$1:$C$33,1),E95&lt;=VLOOKUP(E95,Semanas!$A$1:$C$33,2)),VLOOKUP(E95,Semanas!$A$1:$C$33,3),""),"")</f>
        <v/>
      </c>
      <c r="G95" s="21" t="str">
        <f>IF(Medidas_Analisis!G95&lt;&gt;"",ROUND((Medidas_Analisis!G95/IF(Porcentaje!A95=VLOOKUP(Porcentaje!A95,Tipos_Medida!$H$2:$I$788,1),VLOOKUP(Porcentaje!A95,Tipos_Medida!$H$2:$I$788,2),0))*100,4),"")</f>
        <v/>
      </c>
      <c r="H95" s="21" t="str">
        <f>IF(Medidas_Analisis!H95&lt;&gt;"",ROUND((Medidas_Analisis!H95/IF(Porcentaje!A95=VLOOKUP(Porcentaje!A95,Tipos_Medida!$H$2:$I$788,1),VLOOKUP(Porcentaje!A95,Tipos_Medida!$H$2:$I$788,2),0))*100,4),"")</f>
        <v/>
      </c>
      <c r="I95" s="21" t="str">
        <f>IF(Medidas_Analisis!I95&lt;&gt;"",ROUND((Medidas_Analisis!I95/IF(Porcentaje!A95=VLOOKUP(Porcentaje!A95,Tipos_Medida!$H$2:$I$788,1),VLOOKUP(Porcentaje!A95,Tipos_Medida!$H$2:$I$788,2),0))*100,4),"")</f>
        <v/>
      </c>
      <c r="J95" s="21" t="str">
        <f>IF(Medidas_Analisis!J95&lt;&gt;"",ROUND((Medidas_Analisis!J95/IF(Porcentaje!A95=VLOOKUP(Porcentaje!A95,Tipos_Medida!$H$2:$I$788,1),VLOOKUP(Porcentaje!A95,Tipos_Medida!$H$2:$I$788,2),0))*100,4),"")</f>
        <v/>
      </c>
      <c r="K95" s="21" t="str">
        <f>IF(Medidas_Analisis!K95&lt;&gt;"",ROUND((Medidas_Analisis!K95/IF(Porcentaje!A95=VLOOKUP(Porcentaje!A95,Tipos_Medida!$H$2:$I$788,1),VLOOKUP(Porcentaje!A95,Tipos_Medida!$H$2:$I$788,2),0))*100,4),"")</f>
        <v/>
      </c>
      <c r="L95" s="21" t="str">
        <f>IF(Medidas_Analisis!L95&lt;&gt;"",ROUND((Medidas_Analisis!L95/IF(Porcentaje!A95=VLOOKUP(Porcentaje!A95,Tipos_Medida!$H$2:$I$788,1),VLOOKUP(Porcentaje!A95,Tipos_Medida!$H$2:$I$788,2),0))*100,4),"")</f>
        <v/>
      </c>
      <c r="M95" s="21" t="str">
        <f>IF(Medidas_Analisis!M95&lt;&gt;"",ROUND((Medidas_Analisis!M95/IF(Porcentaje!A95=VLOOKUP(Porcentaje!A95,Tipos_Medida!$H$2:$I$788,1),VLOOKUP(Porcentaje!A95,Tipos_Medida!$H$2:$I$788,2),0))*100,4),"")</f>
        <v/>
      </c>
      <c r="N95" s="21" t="str">
        <f>IF(Medidas_Analisis!N95&lt;&gt;"",ROUND((Medidas_Analisis!N95/IF(Porcentaje!A95=VLOOKUP(Porcentaje!A95,Tipos_Medida!$H$2:$I$788,1),VLOOKUP(Porcentaje!A95,Tipos_Medida!$H$2:$I$788,2),0))*100,4),"")</f>
        <v/>
      </c>
    </row>
    <row r="96" spans="1:14" x14ac:dyDescent="0.25">
      <c r="A96">
        <v>20116</v>
      </c>
      <c r="B96" t="s">
        <v>60</v>
      </c>
      <c r="C96" t="s">
        <v>119</v>
      </c>
      <c r="D96" t="s">
        <v>117</v>
      </c>
      <c r="E96" s="1"/>
      <c r="F96" s="7" t="str">
        <f>IF(E96&lt;&gt;"",IF(AND(E96&gt;=VLOOKUP(E96,Semanas!$A$1:$C$33,1),E96&lt;=VLOOKUP(E96,Semanas!$A$1:$C$33,2)),VLOOKUP(E96,Semanas!$A$1:$C$33,3),""),"")</f>
        <v/>
      </c>
      <c r="G96" s="21" t="str">
        <f>IF(Medidas_Analisis!G96&lt;&gt;"",ROUND((Medidas_Analisis!G96/IF(Porcentaje!A96=VLOOKUP(Porcentaje!A96,Tipos_Medida!$H$2:$I$788,1),VLOOKUP(Porcentaje!A96,Tipos_Medida!$H$2:$I$788,2),0))*100,4),"")</f>
        <v/>
      </c>
      <c r="H96" s="21" t="str">
        <f>IF(Medidas_Analisis!H96&lt;&gt;"",ROUND((Medidas_Analisis!H96/IF(Porcentaje!A96=VLOOKUP(Porcentaje!A96,Tipos_Medida!$H$2:$I$788,1),VLOOKUP(Porcentaje!A96,Tipos_Medida!$H$2:$I$788,2),0))*100,4),"")</f>
        <v/>
      </c>
      <c r="I96" s="21" t="str">
        <f>IF(Medidas_Analisis!I96&lt;&gt;"",ROUND((Medidas_Analisis!I96/IF(Porcentaje!A96=VLOOKUP(Porcentaje!A96,Tipos_Medida!$H$2:$I$788,1),VLOOKUP(Porcentaje!A96,Tipos_Medida!$H$2:$I$788,2),0))*100,4),"")</f>
        <v/>
      </c>
      <c r="J96" s="21" t="str">
        <f>IF(Medidas_Analisis!J96&lt;&gt;"",ROUND((Medidas_Analisis!J96/IF(Porcentaje!A96=VLOOKUP(Porcentaje!A96,Tipos_Medida!$H$2:$I$788,1),VLOOKUP(Porcentaje!A96,Tipos_Medida!$H$2:$I$788,2),0))*100,4),"")</f>
        <v/>
      </c>
      <c r="K96" s="21" t="str">
        <f>IF(Medidas_Analisis!K96&lt;&gt;"",ROUND((Medidas_Analisis!K96/IF(Porcentaje!A96=VLOOKUP(Porcentaje!A96,Tipos_Medida!$H$2:$I$788,1),VLOOKUP(Porcentaje!A96,Tipos_Medida!$H$2:$I$788,2),0))*100,4),"")</f>
        <v/>
      </c>
      <c r="L96" s="21" t="str">
        <f>IF(Medidas_Analisis!L96&lt;&gt;"",ROUND((Medidas_Analisis!L96/IF(Porcentaje!A96=VLOOKUP(Porcentaje!A96,Tipos_Medida!$H$2:$I$788,1),VLOOKUP(Porcentaje!A96,Tipos_Medida!$H$2:$I$788,2),0))*100,4),"")</f>
        <v/>
      </c>
      <c r="M96" s="21" t="str">
        <f>IF(Medidas_Analisis!M96&lt;&gt;"",ROUND((Medidas_Analisis!M96/IF(Porcentaje!A96=VLOOKUP(Porcentaje!A96,Tipos_Medida!$H$2:$I$788,1),VLOOKUP(Porcentaje!A96,Tipos_Medida!$H$2:$I$788,2),0))*100,4),"")</f>
        <v/>
      </c>
      <c r="N96" s="21" t="str">
        <f>IF(Medidas_Analisis!N96&lt;&gt;"",ROUND((Medidas_Analisis!N96/IF(Porcentaje!A96=VLOOKUP(Porcentaje!A96,Tipos_Medida!$H$2:$I$788,1),VLOOKUP(Porcentaje!A96,Tipos_Medida!$H$2:$I$788,2),0))*100,4),"")</f>
        <v/>
      </c>
    </row>
    <row r="97" spans="1:14" x14ac:dyDescent="0.25">
      <c r="A97" s="19">
        <v>20116</v>
      </c>
      <c r="B97" s="19" t="s">
        <v>60</v>
      </c>
      <c r="C97" s="19" t="s">
        <v>120</v>
      </c>
      <c r="D97" s="19" t="s">
        <v>117</v>
      </c>
      <c r="E97" s="20"/>
      <c r="F97" s="7" t="str">
        <f>IF(E97&lt;&gt;"",IF(AND(E97&gt;=VLOOKUP(E97,Semanas!$A$1:$C$33,1),E97&lt;=VLOOKUP(E97,Semanas!$A$1:$C$33,2)),VLOOKUP(E97,Semanas!$A$1:$C$33,3),""),"")</f>
        <v/>
      </c>
      <c r="G97" s="21" t="str">
        <f>IF(Medidas_Analisis!G97&lt;&gt;"",ROUND((Medidas_Analisis!G97/IF(Porcentaje!A97=VLOOKUP(Porcentaje!A97,Tipos_Medida!$H$2:$I$788,1),VLOOKUP(Porcentaje!A97,Tipos_Medida!$H$2:$I$788,2),0))*100,4),"")</f>
        <v/>
      </c>
      <c r="H97" s="21" t="str">
        <f>IF(Medidas_Analisis!H97&lt;&gt;"",ROUND((Medidas_Analisis!H97/IF(Porcentaje!A97=VLOOKUP(Porcentaje!A97,Tipos_Medida!$H$2:$I$788,1),VLOOKUP(Porcentaje!A97,Tipos_Medida!$H$2:$I$788,2),0))*100,4),"")</f>
        <v/>
      </c>
      <c r="I97" s="21" t="str">
        <f>IF(Medidas_Analisis!I97&lt;&gt;"",ROUND((Medidas_Analisis!I97/IF(Porcentaje!A97=VLOOKUP(Porcentaje!A97,Tipos_Medida!$H$2:$I$788,1),VLOOKUP(Porcentaje!A97,Tipos_Medida!$H$2:$I$788,2),0))*100,4),"")</f>
        <v/>
      </c>
      <c r="J97" s="21" t="str">
        <f>IF(Medidas_Analisis!J97&lt;&gt;"",ROUND((Medidas_Analisis!J97/IF(Porcentaje!A97=VLOOKUP(Porcentaje!A97,Tipos_Medida!$H$2:$I$788,1),VLOOKUP(Porcentaje!A97,Tipos_Medida!$H$2:$I$788,2),0))*100,4),"")</f>
        <v/>
      </c>
      <c r="K97" s="21" t="str">
        <f>IF(Medidas_Analisis!K97&lt;&gt;"",ROUND((Medidas_Analisis!K97/IF(Porcentaje!A97=VLOOKUP(Porcentaje!A97,Tipos_Medida!$H$2:$I$788,1),VLOOKUP(Porcentaje!A97,Tipos_Medida!$H$2:$I$788,2),0))*100,4),"")</f>
        <v/>
      </c>
      <c r="L97" s="21" t="str">
        <f>IF(Medidas_Analisis!L97&lt;&gt;"",ROUND((Medidas_Analisis!L97/IF(Porcentaje!A97=VLOOKUP(Porcentaje!A97,Tipos_Medida!$H$2:$I$788,1),VLOOKUP(Porcentaje!A97,Tipos_Medida!$H$2:$I$788,2),0))*100,4),"")</f>
        <v/>
      </c>
      <c r="M97" s="21" t="str">
        <f>IF(Medidas_Analisis!M97&lt;&gt;"",ROUND((Medidas_Analisis!M97/IF(Porcentaje!A97=VLOOKUP(Porcentaje!A97,Tipos_Medida!$H$2:$I$788,1),VLOOKUP(Porcentaje!A97,Tipos_Medida!$H$2:$I$788,2),0))*100,4),"")</f>
        <v/>
      </c>
      <c r="N97" s="21" t="str">
        <f>IF(Medidas_Analisis!N97&lt;&gt;"",ROUND((Medidas_Analisis!N97/IF(Porcentaje!A97=VLOOKUP(Porcentaje!A97,Tipos_Medida!$H$2:$I$788,1),VLOOKUP(Porcentaje!A97,Tipos_Medida!$H$2:$I$788,2),0))*100,4),"")</f>
        <v/>
      </c>
    </row>
    <row r="98" spans="1:14" x14ac:dyDescent="0.25">
      <c r="A98">
        <v>20116</v>
      </c>
      <c r="B98" t="s">
        <v>60</v>
      </c>
      <c r="C98" t="s">
        <v>191</v>
      </c>
      <c r="D98" t="s">
        <v>117</v>
      </c>
      <c r="E98" s="1"/>
      <c r="F98" s="7" t="str">
        <f>IF(E98&lt;&gt;"",IF(AND(E98&gt;=VLOOKUP(E98,Semanas!$A$1:$C$33,1),E98&lt;=VLOOKUP(E98,Semanas!$A$1:$C$33,2)),VLOOKUP(E98,Semanas!$A$1:$C$33,3),""),"")</f>
        <v/>
      </c>
      <c r="G98" s="21" t="str">
        <f>IF(Medidas_Analisis!G98&lt;&gt;"",ROUND((Medidas_Analisis!G98/IF(Porcentaje!A98=VLOOKUP(Porcentaje!A98,Tipos_Medida!$H$2:$I$788,1),VLOOKUP(Porcentaje!A98,Tipos_Medida!$H$2:$I$788,2),0))*100,4),"")</f>
        <v/>
      </c>
      <c r="H98" s="21" t="str">
        <f>IF(Medidas_Analisis!H98&lt;&gt;"",ROUND((Medidas_Analisis!H98/IF(Porcentaje!A98=VLOOKUP(Porcentaje!A98,Tipos_Medida!$H$2:$I$788,1),VLOOKUP(Porcentaje!A98,Tipos_Medida!$H$2:$I$788,2),0))*100,4),"")</f>
        <v/>
      </c>
      <c r="I98" s="21" t="str">
        <f>IF(Medidas_Analisis!I98&lt;&gt;"",ROUND((Medidas_Analisis!I98/IF(Porcentaje!A98=VLOOKUP(Porcentaje!A98,Tipos_Medida!$H$2:$I$788,1),VLOOKUP(Porcentaje!A98,Tipos_Medida!$H$2:$I$788,2),0))*100,4),"")</f>
        <v/>
      </c>
      <c r="J98" s="21" t="str">
        <f>IF(Medidas_Analisis!J98&lt;&gt;"",ROUND((Medidas_Analisis!J98/IF(Porcentaje!A98=VLOOKUP(Porcentaje!A98,Tipos_Medida!$H$2:$I$788,1),VLOOKUP(Porcentaje!A98,Tipos_Medida!$H$2:$I$788,2),0))*100,4),"")</f>
        <v/>
      </c>
      <c r="K98" s="21" t="str">
        <f>IF(Medidas_Analisis!K98&lt;&gt;"",ROUND((Medidas_Analisis!K98/IF(Porcentaje!A98=VLOOKUP(Porcentaje!A98,Tipos_Medida!$H$2:$I$788,1),VLOOKUP(Porcentaje!A98,Tipos_Medida!$H$2:$I$788,2),0))*100,4),"")</f>
        <v/>
      </c>
      <c r="L98" s="21" t="str">
        <f>IF(Medidas_Analisis!L98&lt;&gt;"",ROUND((Medidas_Analisis!L98/IF(Porcentaje!A98=VLOOKUP(Porcentaje!A98,Tipos_Medida!$H$2:$I$788,1),VLOOKUP(Porcentaje!A98,Tipos_Medida!$H$2:$I$788,2),0))*100,4),"")</f>
        <v/>
      </c>
      <c r="M98" s="21" t="str">
        <f>IF(Medidas_Analisis!M98&lt;&gt;"",ROUND((Medidas_Analisis!M98/IF(Porcentaje!A98=VLOOKUP(Porcentaje!A98,Tipos_Medida!$H$2:$I$788,1),VLOOKUP(Porcentaje!A98,Tipos_Medida!$H$2:$I$788,2),0))*100,4),"")</f>
        <v/>
      </c>
      <c r="N98" s="21" t="str">
        <f>IF(Medidas_Analisis!N98&lt;&gt;"",ROUND((Medidas_Analisis!N98/IF(Porcentaje!A98=VLOOKUP(Porcentaje!A98,Tipos_Medida!$H$2:$I$788,1),VLOOKUP(Porcentaje!A98,Tipos_Medida!$H$2:$I$788,2),0))*100,4),"")</f>
        <v/>
      </c>
    </row>
    <row r="99" spans="1:14" x14ac:dyDescent="0.25">
      <c r="A99" s="19">
        <v>20116</v>
      </c>
      <c r="B99" s="19" t="s">
        <v>60</v>
      </c>
      <c r="C99" s="19" t="s">
        <v>122</v>
      </c>
      <c r="D99" s="19" t="s">
        <v>116</v>
      </c>
      <c r="E99" s="20"/>
      <c r="F99" s="7" t="str">
        <f>IF(E99&lt;&gt;"",IF(AND(E99&gt;=VLOOKUP(E99,Semanas!$A$1:$C$33,1),E99&lt;=VLOOKUP(E99,Semanas!$A$1:$C$33,2)),VLOOKUP(E99,Semanas!$A$1:$C$33,3),""),"")</f>
        <v/>
      </c>
      <c r="G99" s="21" t="str">
        <f>IF(Medidas_Analisis!G99&lt;&gt;"",ROUND((Medidas_Analisis!G99/IF(Porcentaje!A99=VLOOKUP(Porcentaje!A99,Tipos_Medida!$H$2:$I$788,1),VLOOKUP(Porcentaje!A99,Tipos_Medida!$H$2:$I$788,2),0))*100,4),"")</f>
        <v/>
      </c>
      <c r="H99" s="21" t="str">
        <f>IF(Medidas_Analisis!H99&lt;&gt;"",ROUND((Medidas_Analisis!H99/IF(Porcentaje!A99=VLOOKUP(Porcentaje!A99,Tipos_Medida!$H$2:$I$788,1),VLOOKUP(Porcentaje!A99,Tipos_Medida!$H$2:$I$788,2),0))*100,4),"")</f>
        <v/>
      </c>
      <c r="I99" s="21" t="str">
        <f>IF(Medidas_Analisis!I99&lt;&gt;"",ROUND((Medidas_Analisis!I99/IF(Porcentaje!A99=VLOOKUP(Porcentaje!A99,Tipos_Medida!$H$2:$I$788,1),VLOOKUP(Porcentaje!A99,Tipos_Medida!$H$2:$I$788,2),0))*100,4),"")</f>
        <v/>
      </c>
      <c r="J99" s="21" t="str">
        <f>IF(Medidas_Analisis!J99&lt;&gt;"",ROUND((Medidas_Analisis!J99/IF(Porcentaje!A99=VLOOKUP(Porcentaje!A99,Tipos_Medida!$H$2:$I$788,1),VLOOKUP(Porcentaje!A99,Tipos_Medida!$H$2:$I$788,2),0))*100,4),"")</f>
        <v/>
      </c>
      <c r="K99" s="21" t="str">
        <f>IF(Medidas_Analisis!K99&lt;&gt;"",ROUND((Medidas_Analisis!K99/IF(Porcentaje!A99=VLOOKUP(Porcentaje!A99,Tipos_Medida!$H$2:$I$788,1),VLOOKUP(Porcentaje!A99,Tipos_Medida!$H$2:$I$788,2),0))*100,4),"")</f>
        <v/>
      </c>
      <c r="L99" s="21" t="str">
        <f>IF(Medidas_Analisis!L99&lt;&gt;"",ROUND((Medidas_Analisis!L99/IF(Porcentaje!A99=VLOOKUP(Porcentaje!A99,Tipos_Medida!$H$2:$I$788,1),VLOOKUP(Porcentaje!A99,Tipos_Medida!$H$2:$I$788,2),0))*100,4),"")</f>
        <v/>
      </c>
      <c r="M99" s="21" t="str">
        <f>IF(Medidas_Analisis!M99&lt;&gt;"",ROUND((Medidas_Analisis!M99/IF(Porcentaje!A99=VLOOKUP(Porcentaje!A99,Tipos_Medida!$H$2:$I$788,1),VLOOKUP(Porcentaje!A99,Tipos_Medida!$H$2:$I$788,2),0))*100,4),"")</f>
        <v/>
      </c>
      <c r="N99" s="21" t="str">
        <f>IF(Medidas_Analisis!N99&lt;&gt;"",ROUND((Medidas_Analisis!N99/IF(Porcentaje!A99=VLOOKUP(Porcentaje!A99,Tipos_Medida!$H$2:$I$788,1),VLOOKUP(Porcentaje!A99,Tipos_Medida!$H$2:$I$788,2),0))*100,4),"")</f>
        <v/>
      </c>
    </row>
    <row r="100" spans="1:14" x14ac:dyDescent="0.25">
      <c r="A100">
        <v>20116</v>
      </c>
      <c r="B100" t="s">
        <v>60</v>
      </c>
      <c r="C100" t="s">
        <v>123</v>
      </c>
      <c r="D100" t="s">
        <v>116</v>
      </c>
      <c r="E100" s="1"/>
      <c r="F100" s="7" t="str">
        <f>IF(E100&lt;&gt;"",IF(AND(E100&gt;=VLOOKUP(E100,Semanas!$A$1:$C$33,1),E100&lt;=VLOOKUP(E100,Semanas!$A$1:$C$33,2)),VLOOKUP(E100,Semanas!$A$1:$C$33,3),""),"")</f>
        <v/>
      </c>
      <c r="G100" s="21" t="str">
        <f>IF(Medidas_Analisis!G100&lt;&gt;"",ROUND((Medidas_Analisis!G100/IF(Porcentaje!A100=VLOOKUP(Porcentaje!A100,Tipos_Medida!$H$2:$I$788,1),VLOOKUP(Porcentaje!A100,Tipos_Medida!$H$2:$I$788,2),0))*100,4),"")</f>
        <v/>
      </c>
      <c r="H100" s="21" t="str">
        <f>IF(Medidas_Analisis!H100&lt;&gt;"",ROUND((Medidas_Analisis!H100/IF(Porcentaje!A100=VLOOKUP(Porcentaje!A100,Tipos_Medida!$H$2:$I$788,1),VLOOKUP(Porcentaje!A100,Tipos_Medida!$H$2:$I$788,2),0))*100,4),"")</f>
        <v/>
      </c>
      <c r="I100" s="21" t="str">
        <f>IF(Medidas_Analisis!I100&lt;&gt;"",ROUND((Medidas_Analisis!I100/IF(Porcentaje!A100=VLOOKUP(Porcentaje!A100,Tipos_Medida!$H$2:$I$788,1),VLOOKUP(Porcentaje!A100,Tipos_Medida!$H$2:$I$788,2),0))*100,4),"")</f>
        <v/>
      </c>
      <c r="J100" s="21" t="str">
        <f>IF(Medidas_Analisis!J100&lt;&gt;"",ROUND((Medidas_Analisis!J100/IF(Porcentaje!A100=VLOOKUP(Porcentaje!A100,Tipos_Medida!$H$2:$I$788,1),VLOOKUP(Porcentaje!A100,Tipos_Medida!$H$2:$I$788,2),0))*100,4),"")</f>
        <v/>
      </c>
      <c r="K100" s="21" t="str">
        <f>IF(Medidas_Analisis!K100&lt;&gt;"",ROUND((Medidas_Analisis!K100/IF(Porcentaje!A100=VLOOKUP(Porcentaje!A100,Tipos_Medida!$H$2:$I$788,1),VLOOKUP(Porcentaje!A100,Tipos_Medida!$H$2:$I$788,2),0))*100,4),"")</f>
        <v/>
      </c>
      <c r="L100" s="21" t="str">
        <f>IF(Medidas_Analisis!L100&lt;&gt;"",ROUND((Medidas_Analisis!L100/IF(Porcentaje!A100=VLOOKUP(Porcentaje!A100,Tipos_Medida!$H$2:$I$788,1),VLOOKUP(Porcentaje!A100,Tipos_Medida!$H$2:$I$788,2),0))*100,4),"")</f>
        <v/>
      </c>
      <c r="M100" s="21" t="str">
        <f>IF(Medidas_Analisis!M100&lt;&gt;"",ROUND((Medidas_Analisis!M100/IF(Porcentaje!A100=VLOOKUP(Porcentaje!A100,Tipos_Medida!$H$2:$I$788,1),VLOOKUP(Porcentaje!A100,Tipos_Medida!$H$2:$I$788,2),0))*100,4),"")</f>
        <v/>
      </c>
      <c r="N100" s="21" t="str">
        <f>IF(Medidas_Analisis!N100&lt;&gt;"",ROUND((Medidas_Analisis!N100/IF(Porcentaje!A100=VLOOKUP(Porcentaje!A100,Tipos_Medida!$H$2:$I$788,1),VLOOKUP(Porcentaje!A100,Tipos_Medida!$H$2:$I$788,2),0))*100,4),"")</f>
        <v/>
      </c>
    </row>
    <row r="101" spans="1:14" x14ac:dyDescent="0.25">
      <c r="A101">
        <v>20139</v>
      </c>
      <c r="B101" t="s">
        <v>61</v>
      </c>
      <c r="C101" t="s">
        <v>30</v>
      </c>
      <c r="D101" t="s">
        <v>114</v>
      </c>
      <c r="E101" s="1">
        <v>43913</v>
      </c>
      <c r="F101" s="7" t="str">
        <f>IF(E101&lt;&gt;"",IF(AND(E101&gt;=VLOOKUP(E101,Semanas!$A$1:$C$33,1),E101&lt;=VLOOKUP(E101,Semanas!$A$1:$C$33,2)),VLOOKUP(E101,Semanas!$A$1:$C$33,3),""),"")</f>
        <v>Semana 13</v>
      </c>
      <c r="G101" s="21" t="str">
        <f>IF(Medidas_Analisis!G101&lt;&gt;"",ROUND((Medidas_Analisis!G101/IF(Porcentaje!A101=VLOOKUP(Porcentaje!A101,Tipos_Medida!$H$2:$I$788,1),VLOOKUP(Porcentaje!A101,Tipos_Medida!$H$2:$I$788,2),0))*100,4),"")</f>
        <v/>
      </c>
      <c r="H101" s="21" t="str">
        <f>IF(Medidas_Analisis!H101&lt;&gt;"",ROUND((Medidas_Analisis!H101/IF(Porcentaje!A101=VLOOKUP(Porcentaje!A101,Tipos_Medida!$H$2:$I$788,1),VLOOKUP(Porcentaje!A101,Tipos_Medida!$H$2:$I$788,2),0))*100,4),"")</f>
        <v/>
      </c>
      <c r="I101" s="21" t="str">
        <f>IF(Medidas_Analisis!I101&lt;&gt;"",ROUND((Medidas_Analisis!I101/IF(Porcentaje!A101=VLOOKUP(Porcentaje!A101,Tipos_Medida!$H$2:$I$788,1),VLOOKUP(Porcentaje!A101,Tipos_Medida!$H$2:$I$788,2),0))*100,4),"")</f>
        <v/>
      </c>
      <c r="J101" s="21" t="str">
        <f>IF(Medidas_Analisis!J101&lt;&gt;"",ROUND((Medidas_Analisis!J101/IF(Porcentaje!A101=VLOOKUP(Porcentaje!A101,Tipos_Medida!$H$2:$I$788,1),VLOOKUP(Porcentaje!A101,Tipos_Medida!$H$2:$I$788,2),0))*100,4),"")</f>
        <v/>
      </c>
      <c r="K101" s="21" t="str">
        <f>IF(Medidas_Analisis!K101&lt;&gt;"",ROUND((Medidas_Analisis!K101/IF(Porcentaje!A101=VLOOKUP(Porcentaje!A101,Tipos_Medida!$H$2:$I$788,1),VLOOKUP(Porcentaje!A101,Tipos_Medida!$H$2:$I$788,2),0))*100,4),"")</f>
        <v/>
      </c>
      <c r="L101" s="21" t="str">
        <f>IF(Medidas_Analisis!L101&lt;&gt;"",ROUND((Medidas_Analisis!L101/IF(Porcentaje!A101=VLOOKUP(Porcentaje!A101,Tipos_Medida!$H$2:$I$788,1),VLOOKUP(Porcentaje!A101,Tipos_Medida!$H$2:$I$788,2),0))*100,4),"")</f>
        <v/>
      </c>
      <c r="M101" s="21" t="str">
        <f>IF(Medidas_Analisis!M101&lt;&gt;"",ROUND((Medidas_Analisis!M101/IF(Porcentaje!A101=VLOOKUP(Porcentaje!A101,Tipos_Medida!$H$2:$I$788,1),VLOOKUP(Porcentaje!A101,Tipos_Medida!$H$2:$I$788,2),0))*100,4),"")</f>
        <v/>
      </c>
      <c r="N101" s="21" t="str">
        <f>IF(Medidas_Analisis!N101&lt;&gt;"",ROUND((Medidas_Analisis!N101/IF(Porcentaje!A101=VLOOKUP(Porcentaje!A101,Tipos_Medida!$H$2:$I$788,1),VLOOKUP(Porcentaje!A101,Tipos_Medida!$H$2:$I$788,2),0))*100,4),"")</f>
        <v/>
      </c>
    </row>
    <row r="102" spans="1:14" x14ac:dyDescent="0.25">
      <c r="A102" s="19">
        <v>20139</v>
      </c>
      <c r="B102" s="19" t="s">
        <v>61</v>
      </c>
      <c r="C102" s="19" t="s">
        <v>31</v>
      </c>
      <c r="D102" s="19" t="s">
        <v>114</v>
      </c>
      <c r="E102" s="20">
        <v>43913</v>
      </c>
      <c r="F102" s="7" t="str">
        <f>IF(E102&lt;&gt;"",IF(AND(E102&gt;=VLOOKUP(E102,Semanas!$A$1:$C$33,1),E102&lt;=VLOOKUP(E102,Semanas!$A$1:$C$33,2)),VLOOKUP(E102,Semanas!$A$1:$C$33,3),""),"")</f>
        <v>Semana 13</v>
      </c>
      <c r="G102" s="21" t="str">
        <f>IF(Medidas_Analisis!G102&lt;&gt;"",ROUND((Medidas_Analisis!G102/IF(Porcentaje!A102=VLOOKUP(Porcentaje!A102,Tipos_Medida!$H$2:$I$788,1),VLOOKUP(Porcentaje!A102,Tipos_Medida!$H$2:$I$788,2),0))*100,4),"")</f>
        <v/>
      </c>
      <c r="H102" s="21" t="str">
        <f>IF(Medidas_Analisis!H102&lt;&gt;"",ROUND((Medidas_Analisis!H102/IF(Porcentaje!A102=VLOOKUP(Porcentaje!A102,Tipos_Medida!$H$2:$I$788,1),VLOOKUP(Porcentaje!A102,Tipos_Medida!$H$2:$I$788,2),0))*100,4),"")</f>
        <v/>
      </c>
      <c r="I102" s="21" t="str">
        <f>IF(Medidas_Analisis!I102&lt;&gt;"",ROUND((Medidas_Analisis!I102/IF(Porcentaje!A102=VLOOKUP(Porcentaje!A102,Tipos_Medida!$H$2:$I$788,1),VLOOKUP(Porcentaje!A102,Tipos_Medida!$H$2:$I$788,2),0))*100,4),"")</f>
        <v/>
      </c>
      <c r="J102" s="21" t="str">
        <f>IF(Medidas_Analisis!J102&lt;&gt;"",ROUND((Medidas_Analisis!J102/IF(Porcentaje!A102=VLOOKUP(Porcentaje!A102,Tipos_Medida!$H$2:$I$788,1),VLOOKUP(Porcentaje!A102,Tipos_Medida!$H$2:$I$788,2),0))*100,4),"")</f>
        <v/>
      </c>
      <c r="K102" s="21" t="str">
        <f>IF(Medidas_Analisis!K102&lt;&gt;"",ROUND((Medidas_Analisis!K102/IF(Porcentaje!A102=VLOOKUP(Porcentaje!A102,Tipos_Medida!$H$2:$I$788,1),VLOOKUP(Porcentaje!A102,Tipos_Medida!$H$2:$I$788,2),0))*100,4),"")</f>
        <v/>
      </c>
      <c r="L102" s="21" t="str">
        <f>IF(Medidas_Analisis!L102&lt;&gt;"",ROUND((Medidas_Analisis!L102/IF(Porcentaje!A102=VLOOKUP(Porcentaje!A102,Tipos_Medida!$H$2:$I$788,1),VLOOKUP(Porcentaje!A102,Tipos_Medida!$H$2:$I$788,2),0))*100,4),"")</f>
        <v/>
      </c>
      <c r="M102" s="21" t="str">
        <f>IF(Medidas_Analisis!M102&lt;&gt;"",ROUND((Medidas_Analisis!M102/IF(Porcentaje!A102=VLOOKUP(Porcentaje!A102,Tipos_Medida!$H$2:$I$788,1),VLOOKUP(Porcentaje!A102,Tipos_Medida!$H$2:$I$788,2),0))*100,4),"")</f>
        <v/>
      </c>
      <c r="N102" s="21" t="str">
        <f>IF(Medidas_Analisis!N102&lt;&gt;"",ROUND((Medidas_Analisis!N102/IF(Porcentaje!A102=VLOOKUP(Porcentaje!A102,Tipos_Medida!$H$2:$I$788,1),VLOOKUP(Porcentaje!A102,Tipos_Medida!$H$2:$I$788,2),0))*100,4),"")</f>
        <v/>
      </c>
    </row>
    <row r="103" spans="1:14" x14ac:dyDescent="0.25">
      <c r="A103">
        <v>20139</v>
      </c>
      <c r="B103" t="s">
        <v>61</v>
      </c>
      <c r="C103" t="s">
        <v>115</v>
      </c>
      <c r="D103" t="s">
        <v>114</v>
      </c>
      <c r="E103" s="1">
        <v>43913</v>
      </c>
      <c r="F103" s="7" t="str">
        <f>IF(E103&lt;&gt;"",IF(AND(E103&gt;=VLOOKUP(E103,Semanas!$A$1:$C$33,1),E103&lt;=VLOOKUP(E103,Semanas!$A$1:$C$33,2)),VLOOKUP(E103,Semanas!$A$1:$C$33,3),""),"")</f>
        <v>Semana 13</v>
      </c>
      <c r="G103" s="21" t="str">
        <f>IF(Medidas_Analisis!G103&lt;&gt;"",ROUND((Medidas_Analisis!G103/IF(Porcentaje!A103=VLOOKUP(Porcentaje!A103,Tipos_Medida!$H$2:$I$788,1),VLOOKUP(Porcentaje!A103,Tipos_Medida!$H$2:$I$788,2),0))*100,4),"")</f>
        <v/>
      </c>
      <c r="H103" s="21" t="str">
        <f>IF(Medidas_Analisis!H103&lt;&gt;"",ROUND((Medidas_Analisis!H103/IF(Porcentaje!A103=VLOOKUP(Porcentaje!A103,Tipos_Medida!$H$2:$I$788,1),VLOOKUP(Porcentaje!A103,Tipos_Medida!$H$2:$I$788,2),0))*100,4),"")</f>
        <v/>
      </c>
      <c r="I103" s="21" t="str">
        <f>IF(Medidas_Analisis!I103&lt;&gt;"",ROUND((Medidas_Analisis!I103/IF(Porcentaje!A103=VLOOKUP(Porcentaje!A103,Tipos_Medida!$H$2:$I$788,1),VLOOKUP(Porcentaje!A103,Tipos_Medida!$H$2:$I$788,2),0))*100,4),"")</f>
        <v/>
      </c>
      <c r="J103" s="21" t="str">
        <f>IF(Medidas_Analisis!J103&lt;&gt;"",ROUND((Medidas_Analisis!J103/IF(Porcentaje!A103=VLOOKUP(Porcentaje!A103,Tipos_Medida!$H$2:$I$788,1),VLOOKUP(Porcentaje!A103,Tipos_Medida!$H$2:$I$788,2),0))*100,4),"")</f>
        <v/>
      </c>
      <c r="K103" s="21" t="str">
        <f>IF(Medidas_Analisis!K103&lt;&gt;"",ROUND((Medidas_Analisis!K103/IF(Porcentaje!A103=VLOOKUP(Porcentaje!A103,Tipos_Medida!$H$2:$I$788,1),VLOOKUP(Porcentaje!A103,Tipos_Medida!$H$2:$I$788,2),0))*100,4),"")</f>
        <v/>
      </c>
      <c r="L103" s="21" t="str">
        <f>IF(Medidas_Analisis!L103&lt;&gt;"",ROUND((Medidas_Analisis!L103/IF(Porcentaje!A103=VLOOKUP(Porcentaje!A103,Tipos_Medida!$H$2:$I$788,1),VLOOKUP(Porcentaje!A103,Tipos_Medida!$H$2:$I$788,2),0))*100,4),"")</f>
        <v/>
      </c>
      <c r="M103" s="21" t="str">
        <f>IF(Medidas_Analisis!M103&lt;&gt;"",ROUND((Medidas_Analisis!M103/IF(Porcentaje!A103=VLOOKUP(Porcentaje!A103,Tipos_Medida!$H$2:$I$788,1),VLOOKUP(Porcentaje!A103,Tipos_Medida!$H$2:$I$788,2),0))*100,4),"")</f>
        <v/>
      </c>
      <c r="N103" s="21" t="str">
        <f>IF(Medidas_Analisis!N103&lt;&gt;"",ROUND((Medidas_Analisis!N103/IF(Porcentaje!A103=VLOOKUP(Porcentaje!A103,Tipos_Medida!$H$2:$I$788,1),VLOOKUP(Porcentaje!A103,Tipos_Medida!$H$2:$I$788,2),0))*100,4),"")</f>
        <v/>
      </c>
    </row>
    <row r="104" spans="1:14" x14ac:dyDescent="0.25">
      <c r="A104" s="19">
        <v>20139</v>
      </c>
      <c r="B104" s="19" t="s">
        <v>61</v>
      </c>
      <c r="C104" s="19" t="s">
        <v>33</v>
      </c>
      <c r="D104" s="19" t="s">
        <v>114</v>
      </c>
      <c r="E104" s="20">
        <v>43910</v>
      </c>
      <c r="F104" s="7" t="str">
        <f>IF(E104&lt;&gt;"",IF(AND(E104&gt;=VLOOKUP(E104,Semanas!$A$1:$C$33,1),E104&lt;=VLOOKUP(E104,Semanas!$A$1:$C$33,2)),VLOOKUP(E104,Semanas!$A$1:$C$33,3),""),"")</f>
        <v>Semana 12</v>
      </c>
      <c r="G104" s="21" t="str">
        <f>IF(Medidas_Analisis!G104&lt;&gt;"",ROUND((Medidas_Analisis!G104/IF(Porcentaje!A104=VLOOKUP(Porcentaje!A104,Tipos_Medida!$H$2:$I$788,1),VLOOKUP(Porcentaje!A104,Tipos_Medida!$H$2:$I$788,2),0))*100,4),"")</f>
        <v/>
      </c>
      <c r="H104" s="21" t="str">
        <f>IF(Medidas_Analisis!H104&lt;&gt;"",ROUND((Medidas_Analisis!H104/IF(Porcentaje!A104=VLOOKUP(Porcentaje!A104,Tipos_Medida!$H$2:$I$788,1),VLOOKUP(Porcentaje!A104,Tipos_Medida!$H$2:$I$788,2),0))*100,4),"")</f>
        <v/>
      </c>
      <c r="I104" s="21" t="str">
        <f>IF(Medidas_Analisis!I104&lt;&gt;"",ROUND((Medidas_Analisis!I104/IF(Porcentaje!A104=VLOOKUP(Porcentaje!A104,Tipos_Medida!$H$2:$I$788,1),VLOOKUP(Porcentaje!A104,Tipos_Medida!$H$2:$I$788,2),0))*100,4),"")</f>
        <v/>
      </c>
      <c r="J104" s="21" t="str">
        <f>IF(Medidas_Analisis!J104&lt;&gt;"",ROUND((Medidas_Analisis!J104/IF(Porcentaje!A104=VLOOKUP(Porcentaje!A104,Tipos_Medida!$H$2:$I$788,1),VLOOKUP(Porcentaje!A104,Tipos_Medida!$H$2:$I$788,2),0))*100,4),"")</f>
        <v/>
      </c>
      <c r="K104" s="21" t="str">
        <f>IF(Medidas_Analisis!K104&lt;&gt;"",ROUND((Medidas_Analisis!K104/IF(Porcentaje!A104=VLOOKUP(Porcentaje!A104,Tipos_Medida!$H$2:$I$788,1),VLOOKUP(Porcentaje!A104,Tipos_Medida!$H$2:$I$788,2),0))*100,4),"")</f>
        <v/>
      </c>
      <c r="L104" s="21" t="str">
        <f>IF(Medidas_Analisis!L104&lt;&gt;"",ROUND((Medidas_Analisis!L104/IF(Porcentaje!A104=VLOOKUP(Porcentaje!A104,Tipos_Medida!$H$2:$I$788,1),VLOOKUP(Porcentaje!A104,Tipos_Medida!$H$2:$I$788,2),0))*100,4),"")</f>
        <v/>
      </c>
      <c r="M104" s="21" t="str">
        <f>IF(Medidas_Analisis!M104&lt;&gt;"",ROUND((Medidas_Analisis!M104/IF(Porcentaje!A104=VLOOKUP(Porcentaje!A104,Tipos_Medida!$H$2:$I$788,1),VLOOKUP(Porcentaje!A104,Tipos_Medida!$H$2:$I$788,2),0))*100,4),"")</f>
        <v/>
      </c>
      <c r="N104" s="21" t="str">
        <f>IF(Medidas_Analisis!N104&lt;&gt;"",ROUND((Medidas_Analisis!N104/IF(Porcentaje!A104=VLOOKUP(Porcentaje!A104,Tipos_Medida!$H$2:$I$788,1),VLOOKUP(Porcentaje!A104,Tipos_Medida!$H$2:$I$788,2),0))*100,4),"")</f>
        <v/>
      </c>
    </row>
    <row r="105" spans="1:14" x14ac:dyDescent="0.25">
      <c r="A105">
        <v>20139</v>
      </c>
      <c r="B105" t="s">
        <v>61</v>
      </c>
      <c r="C105" t="s">
        <v>34</v>
      </c>
      <c r="D105" t="s">
        <v>117</v>
      </c>
      <c r="E105" s="1"/>
      <c r="F105" s="7" t="str">
        <f>IF(E105&lt;&gt;"",IF(AND(E105&gt;=VLOOKUP(E105,Semanas!$A$1:$C$33,1),E105&lt;=VLOOKUP(E105,Semanas!$A$1:$C$33,2)),VLOOKUP(E105,Semanas!$A$1:$C$33,3),""),"")</f>
        <v/>
      </c>
      <c r="G105" s="21" t="str">
        <f>IF(Medidas_Analisis!G105&lt;&gt;"",ROUND((Medidas_Analisis!G105/IF(Porcentaje!A105=VLOOKUP(Porcentaje!A105,Tipos_Medida!$H$2:$I$788,1),VLOOKUP(Porcentaje!A105,Tipos_Medida!$H$2:$I$788,2),0))*100,4),"")</f>
        <v/>
      </c>
      <c r="H105" s="21" t="str">
        <f>IF(Medidas_Analisis!H105&lt;&gt;"",ROUND((Medidas_Analisis!H105/IF(Porcentaje!A105=VLOOKUP(Porcentaje!A105,Tipos_Medida!$H$2:$I$788,1),VLOOKUP(Porcentaje!A105,Tipos_Medida!$H$2:$I$788,2),0))*100,4),"")</f>
        <v/>
      </c>
      <c r="I105" s="21" t="str">
        <f>IF(Medidas_Analisis!I105&lt;&gt;"",ROUND((Medidas_Analisis!I105/IF(Porcentaje!A105=VLOOKUP(Porcentaje!A105,Tipos_Medida!$H$2:$I$788,1),VLOOKUP(Porcentaje!A105,Tipos_Medida!$H$2:$I$788,2),0))*100,4),"")</f>
        <v/>
      </c>
      <c r="J105" s="21" t="str">
        <f>IF(Medidas_Analisis!J105&lt;&gt;"",ROUND((Medidas_Analisis!J105/IF(Porcentaje!A105=VLOOKUP(Porcentaje!A105,Tipos_Medida!$H$2:$I$788,1),VLOOKUP(Porcentaje!A105,Tipos_Medida!$H$2:$I$788,2),0))*100,4),"")</f>
        <v/>
      </c>
      <c r="K105" s="21" t="str">
        <f>IF(Medidas_Analisis!K105&lt;&gt;"",ROUND((Medidas_Analisis!K105/IF(Porcentaje!A105=VLOOKUP(Porcentaje!A105,Tipos_Medida!$H$2:$I$788,1),VLOOKUP(Porcentaje!A105,Tipos_Medida!$H$2:$I$788,2),0))*100,4),"")</f>
        <v/>
      </c>
      <c r="L105" s="21" t="str">
        <f>IF(Medidas_Analisis!L105&lt;&gt;"",ROUND((Medidas_Analisis!L105/IF(Porcentaje!A105=VLOOKUP(Porcentaje!A105,Tipos_Medida!$H$2:$I$788,1),VLOOKUP(Porcentaje!A105,Tipos_Medida!$H$2:$I$788,2),0))*100,4),"")</f>
        <v/>
      </c>
      <c r="M105" s="21" t="str">
        <f>IF(Medidas_Analisis!M105&lt;&gt;"",ROUND((Medidas_Analisis!M105/IF(Porcentaje!A105=VLOOKUP(Porcentaje!A105,Tipos_Medida!$H$2:$I$788,1),VLOOKUP(Porcentaje!A105,Tipos_Medida!$H$2:$I$788,2),0))*100,4),"")</f>
        <v/>
      </c>
      <c r="N105" s="21" t="str">
        <f>IF(Medidas_Analisis!N105&lt;&gt;"",ROUND((Medidas_Analisis!N105/IF(Porcentaje!A105=VLOOKUP(Porcentaje!A105,Tipos_Medida!$H$2:$I$788,1),VLOOKUP(Porcentaje!A105,Tipos_Medida!$H$2:$I$788,2),0))*100,4),"")</f>
        <v/>
      </c>
    </row>
    <row r="106" spans="1:14" x14ac:dyDescent="0.25">
      <c r="A106" s="19">
        <v>20139</v>
      </c>
      <c r="B106" s="19" t="s">
        <v>61</v>
      </c>
      <c r="C106" s="19" t="s">
        <v>118</v>
      </c>
      <c r="D106" s="19" t="s">
        <v>117</v>
      </c>
      <c r="E106" s="20"/>
      <c r="F106" s="7" t="str">
        <f>IF(E106&lt;&gt;"",IF(AND(E106&gt;=VLOOKUP(E106,Semanas!$A$1:$C$33,1),E106&lt;=VLOOKUP(E106,Semanas!$A$1:$C$33,2)),VLOOKUP(E106,Semanas!$A$1:$C$33,3),""),"")</f>
        <v/>
      </c>
      <c r="G106" s="21" t="str">
        <f>IF(Medidas_Analisis!G106&lt;&gt;"",ROUND((Medidas_Analisis!G106/IF(Porcentaje!A106=VLOOKUP(Porcentaje!A106,Tipos_Medida!$H$2:$I$788,1),VLOOKUP(Porcentaje!A106,Tipos_Medida!$H$2:$I$788,2),0))*100,4),"")</f>
        <v/>
      </c>
      <c r="H106" s="21" t="str">
        <f>IF(Medidas_Analisis!H106&lt;&gt;"",ROUND((Medidas_Analisis!H106/IF(Porcentaje!A106=VLOOKUP(Porcentaje!A106,Tipos_Medida!$H$2:$I$788,1),VLOOKUP(Porcentaje!A106,Tipos_Medida!$H$2:$I$788,2),0))*100,4),"")</f>
        <v/>
      </c>
      <c r="I106" s="21" t="str">
        <f>IF(Medidas_Analisis!I106&lt;&gt;"",ROUND((Medidas_Analisis!I106/IF(Porcentaje!A106=VLOOKUP(Porcentaje!A106,Tipos_Medida!$H$2:$I$788,1),VLOOKUP(Porcentaje!A106,Tipos_Medida!$H$2:$I$788,2),0))*100,4),"")</f>
        <v/>
      </c>
      <c r="J106" s="21" t="str">
        <f>IF(Medidas_Analisis!J106&lt;&gt;"",ROUND((Medidas_Analisis!J106/IF(Porcentaje!A106=VLOOKUP(Porcentaje!A106,Tipos_Medida!$H$2:$I$788,1),VLOOKUP(Porcentaje!A106,Tipos_Medida!$H$2:$I$788,2),0))*100,4),"")</f>
        <v/>
      </c>
      <c r="K106" s="21" t="str">
        <f>IF(Medidas_Analisis!K106&lt;&gt;"",ROUND((Medidas_Analisis!K106/IF(Porcentaje!A106=VLOOKUP(Porcentaje!A106,Tipos_Medida!$H$2:$I$788,1),VLOOKUP(Porcentaje!A106,Tipos_Medida!$H$2:$I$788,2),0))*100,4),"")</f>
        <v/>
      </c>
      <c r="L106" s="21" t="str">
        <f>IF(Medidas_Analisis!L106&lt;&gt;"",ROUND((Medidas_Analisis!L106/IF(Porcentaje!A106=VLOOKUP(Porcentaje!A106,Tipos_Medida!$H$2:$I$788,1),VLOOKUP(Porcentaje!A106,Tipos_Medida!$H$2:$I$788,2),0))*100,4),"")</f>
        <v/>
      </c>
      <c r="M106" s="21" t="str">
        <f>IF(Medidas_Analisis!M106&lt;&gt;"",ROUND((Medidas_Analisis!M106/IF(Porcentaje!A106=VLOOKUP(Porcentaje!A106,Tipos_Medida!$H$2:$I$788,1),VLOOKUP(Porcentaje!A106,Tipos_Medida!$H$2:$I$788,2),0))*100,4),"")</f>
        <v/>
      </c>
      <c r="N106" s="21" t="str">
        <f>IF(Medidas_Analisis!N106&lt;&gt;"",ROUND((Medidas_Analisis!N106/IF(Porcentaje!A106=VLOOKUP(Porcentaje!A106,Tipos_Medida!$H$2:$I$788,1),VLOOKUP(Porcentaje!A106,Tipos_Medida!$H$2:$I$788,2),0))*100,4),"")</f>
        <v/>
      </c>
    </row>
    <row r="107" spans="1:14" x14ac:dyDescent="0.25">
      <c r="A107">
        <v>20139</v>
      </c>
      <c r="B107" t="s">
        <v>61</v>
      </c>
      <c r="C107" t="s">
        <v>119</v>
      </c>
      <c r="D107" t="s">
        <v>117</v>
      </c>
      <c r="E107" s="1"/>
      <c r="F107" s="7" t="str">
        <f>IF(E107&lt;&gt;"",IF(AND(E107&gt;=VLOOKUP(E107,Semanas!$A$1:$C$33,1),E107&lt;=VLOOKUP(E107,Semanas!$A$1:$C$33,2)),VLOOKUP(E107,Semanas!$A$1:$C$33,3),""),"")</f>
        <v/>
      </c>
      <c r="G107" s="21" t="str">
        <f>IF(Medidas_Analisis!G107&lt;&gt;"",ROUND((Medidas_Analisis!G107/IF(Porcentaje!A107=VLOOKUP(Porcentaje!A107,Tipos_Medida!$H$2:$I$788,1),VLOOKUP(Porcentaje!A107,Tipos_Medida!$H$2:$I$788,2),0))*100,4),"")</f>
        <v/>
      </c>
      <c r="H107" s="21" t="str">
        <f>IF(Medidas_Analisis!H107&lt;&gt;"",ROUND((Medidas_Analisis!H107/IF(Porcentaje!A107=VLOOKUP(Porcentaje!A107,Tipos_Medida!$H$2:$I$788,1),VLOOKUP(Porcentaje!A107,Tipos_Medida!$H$2:$I$788,2),0))*100,4),"")</f>
        <v/>
      </c>
      <c r="I107" s="21" t="str">
        <f>IF(Medidas_Analisis!I107&lt;&gt;"",ROUND((Medidas_Analisis!I107/IF(Porcentaje!A107=VLOOKUP(Porcentaje!A107,Tipos_Medida!$H$2:$I$788,1),VLOOKUP(Porcentaje!A107,Tipos_Medida!$H$2:$I$788,2),0))*100,4),"")</f>
        <v/>
      </c>
      <c r="J107" s="21" t="str">
        <f>IF(Medidas_Analisis!J107&lt;&gt;"",ROUND((Medidas_Analisis!J107/IF(Porcentaje!A107=VLOOKUP(Porcentaje!A107,Tipos_Medida!$H$2:$I$788,1),VLOOKUP(Porcentaje!A107,Tipos_Medida!$H$2:$I$788,2),0))*100,4),"")</f>
        <v/>
      </c>
      <c r="K107" s="21" t="str">
        <f>IF(Medidas_Analisis!K107&lt;&gt;"",ROUND((Medidas_Analisis!K107/IF(Porcentaje!A107=VLOOKUP(Porcentaje!A107,Tipos_Medida!$H$2:$I$788,1),VLOOKUP(Porcentaje!A107,Tipos_Medida!$H$2:$I$788,2),0))*100,4),"")</f>
        <v/>
      </c>
      <c r="L107" s="21" t="str">
        <f>IF(Medidas_Analisis!L107&lt;&gt;"",ROUND((Medidas_Analisis!L107/IF(Porcentaje!A107=VLOOKUP(Porcentaje!A107,Tipos_Medida!$H$2:$I$788,1),VLOOKUP(Porcentaje!A107,Tipos_Medida!$H$2:$I$788,2),0))*100,4),"")</f>
        <v/>
      </c>
      <c r="M107" s="21" t="str">
        <f>IF(Medidas_Analisis!M107&lt;&gt;"",ROUND((Medidas_Analisis!M107/IF(Porcentaje!A107=VLOOKUP(Porcentaje!A107,Tipos_Medida!$H$2:$I$788,1),VLOOKUP(Porcentaje!A107,Tipos_Medida!$H$2:$I$788,2),0))*100,4),"")</f>
        <v/>
      </c>
      <c r="N107" s="21" t="str">
        <f>IF(Medidas_Analisis!N107&lt;&gt;"",ROUND((Medidas_Analisis!N107/IF(Porcentaje!A107=VLOOKUP(Porcentaje!A107,Tipos_Medida!$H$2:$I$788,1),VLOOKUP(Porcentaje!A107,Tipos_Medida!$H$2:$I$788,2),0))*100,4),"")</f>
        <v/>
      </c>
    </row>
    <row r="108" spans="1:14" x14ac:dyDescent="0.25">
      <c r="A108" s="19">
        <v>20139</v>
      </c>
      <c r="B108" s="19" t="s">
        <v>61</v>
      </c>
      <c r="C108" s="19" t="s">
        <v>120</v>
      </c>
      <c r="D108" s="19" t="s">
        <v>117</v>
      </c>
      <c r="E108" s="20"/>
      <c r="F108" s="7" t="str">
        <f>IF(E108&lt;&gt;"",IF(AND(E108&gt;=VLOOKUP(E108,Semanas!$A$1:$C$33,1),E108&lt;=VLOOKUP(E108,Semanas!$A$1:$C$33,2)),VLOOKUP(E108,Semanas!$A$1:$C$33,3),""),"")</f>
        <v/>
      </c>
      <c r="G108" s="21" t="str">
        <f>IF(Medidas_Analisis!G108&lt;&gt;"",ROUND((Medidas_Analisis!G108/IF(Porcentaje!A108=VLOOKUP(Porcentaje!A108,Tipos_Medida!$H$2:$I$788,1),VLOOKUP(Porcentaje!A108,Tipos_Medida!$H$2:$I$788,2),0))*100,4),"")</f>
        <v/>
      </c>
      <c r="H108" s="21" t="str">
        <f>IF(Medidas_Analisis!H108&lt;&gt;"",ROUND((Medidas_Analisis!H108/IF(Porcentaje!A108=VLOOKUP(Porcentaje!A108,Tipos_Medida!$H$2:$I$788,1),VLOOKUP(Porcentaje!A108,Tipos_Medida!$H$2:$I$788,2),0))*100,4),"")</f>
        <v/>
      </c>
      <c r="I108" s="21" t="str">
        <f>IF(Medidas_Analisis!I108&lt;&gt;"",ROUND((Medidas_Analisis!I108/IF(Porcentaje!A108=VLOOKUP(Porcentaje!A108,Tipos_Medida!$H$2:$I$788,1),VLOOKUP(Porcentaje!A108,Tipos_Medida!$H$2:$I$788,2),0))*100,4),"")</f>
        <v/>
      </c>
      <c r="J108" s="21" t="str">
        <f>IF(Medidas_Analisis!J108&lt;&gt;"",ROUND((Medidas_Analisis!J108/IF(Porcentaje!A108=VLOOKUP(Porcentaje!A108,Tipos_Medida!$H$2:$I$788,1),VLOOKUP(Porcentaje!A108,Tipos_Medida!$H$2:$I$788,2),0))*100,4),"")</f>
        <v/>
      </c>
      <c r="K108" s="21" t="str">
        <f>IF(Medidas_Analisis!K108&lt;&gt;"",ROUND((Medidas_Analisis!K108/IF(Porcentaje!A108=VLOOKUP(Porcentaje!A108,Tipos_Medida!$H$2:$I$788,1),VLOOKUP(Porcentaje!A108,Tipos_Medida!$H$2:$I$788,2),0))*100,4),"")</f>
        <v/>
      </c>
      <c r="L108" s="21" t="str">
        <f>IF(Medidas_Analisis!L108&lt;&gt;"",ROUND((Medidas_Analisis!L108/IF(Porcentaje!A108=VLOOKUP(Porcentaje!A108,Tipos_Medida!$H$2:$I$788,1),VLOOKUP(Porcentaje!A108,Tipos_Medida!$H$2:$I$788,2),0))*100,4),"")</f>
        <v/>
      </c>
      <c r="M108" s="21" t="str">
        <f>IF(Medidas_Analisis!M108&lt;&gt;"",ROUND((Medidas_Analisis!M108/IF(Porcentaje!A108=VLOOKUP(Porcentaje!A108,Tipos_Medida!$H$2:$I$788,1),VLOOKUP(Porcentaje!A108,Tipos_Medida!$H$2:$I$788,2),0))*100,4),"")</f>
        <v/>
      </c>
      <c r="N108" s="21" t="str">
        <f>IF(Medidas_Analisis!N108&lt;&gt;"",ROUND((Medidas_Analisis!N108/IF(Porcentaje!A108=VLOOKUP(Porcentaje!A108,Tipos_Medida!$H$2:$I$788,1),VLOOKUP(Porcentaje!A108,Tipos_Medida!$H$2:$I$788,2),0))*100,4),"")</f>
        <v/>
      </c>
    </row>
    <row r="109" spans="1:14" x14ac:dyDescent="0.25">
      <c r="A109">
        <v>20139</v>
      </c>
      <c r="B109" t="s">
        <v>61</v>
      </c>
      <c r="C109" t="s">
        <v>191</v>
      </c>
      <c r="D109" t="s">
        <v>117</v>
      </c>
      <c r="E109" s="1"/>
      <c r="F109" s="7" t="str">
        <f>IF(E109&lt;&gt;"",IF(AND(E109&gt;=VLOOKUP(E109,Semanas!$A$1:$C$33,1),E109&lt;=VLOOKUP(E109,Semanas!$A$1:$C$33,2)),VLOOKUP(E109,Semanas!$A$1:$C$33,3),""),"")</f>
        <v/>
      </c>
      <c r="G109" s="21" t="str">
        <f>IF(Medidas_Analisis!G109&lt;&gt;"",ROUND((Medidas_Analisis!G109/IF(Porcentaje!A109=VLOOKUP(Porcentaje!A109,Tipos_Medida!$H$2:$I$788,1),VLOOKUP(Porcentaje!A109,Tipos_Medida!$H$2:$I$788,2),0))*100,4),"")</f>
        <v/>
      </c>
      <c r="H109" s="21" t="str">
        <f>IF(Medidas_Analisis!H109&lt;&gt;"",ROUND((Medidas_Analisis!H109/IF(Porcentaje!A109=VLOOKUP(Porcentaje!A109,Tipos_Medida!$H$2:$I$788,1),VLOOKUP(Porcentaje!A109,Tipos_Medida!$H$2:$I$788,2),0))*100,4),"")</f>
        <v/>
      </c>
      <c r="I109" s="21" t="str">
        <f>IF(Medidas_Analisis!I109&lt;&gt;"",ROUND((Medidas_Analisis!I109/IF(Porcentaje!A109=VLOOKUP(Porcentaje!A109,Tipos_Medida!$H$2:$I$788,1),VLOOKUP(Porcentaje!A109,Tipos_Medida!$H$2:$I$788,2),0))*100,4),"")</f>
        <v/>
      </c>
      <c r="J109" s="21" t="str">
        <f>IF(Medidas_Analisis!J109&lt;&gt;"",ROUND((Medidas_Analisis!J109/IF(Porcentaje!A109=VLOOKUP(Porcentaje!A109,Tipos_Medida!$H$2:$I$788,1),VLOOKUP(Porcentaje!A109,Tipos_Medida!$H$2:$I$788,2),0))*100,4),"")</f>
        <v/>
      </c>
      <c r="K109" s="21" t="str">
        <f>IF(Medidas_Analisis!K109&lt;&gt;"",ROUND((Medidas_Analisis!K109/IF(Porcentaje!A109=VLOOKUP(Porcentaje!A109,Tipos_Medida!$H$2:$I$788,1),VLOOKUP(Porcentaje!A109,Tipos_Medida!$H$2:$I$788,2),0))*100,4),"")</f>
        <v/>
      </c>
      <c r="L109" s="21" t="str">
        <f>IF(Medidas_Analisis!L109&lt;&gt;"",ROUND((Medidas_Analisis!L109/IF(Porcentaje!A109=VLOOKUP(Porcentaje!A109,Tipos_Medida!$H$2:$I$788,1),VLOOKUP(Porcentaje!A109,Tipos_Medida!$H$2:$I$788,2),0))*100,4),"")</f>
        <v/>
      </c>
      <c r="M109" s="21" t="str">
        <f>IF(Medidas_Analisis!M109&lt;&gt;"",ROUND((Medidas_Analisis!M109/IF(Porcentaje!A109=VLOOKUP(Porcentaje!A109,Tipos_Medida!$H$2:$I$788,1),VLOOKUP(Porcentaje!A109,Tipos_Medida!$H$2:$I$788,2),0))*100,4),"")</f>
        <v/>
      </c>
      <c r="N109" s="21" t="str">
        <f>IF(Medidas_Analisis!N109&lt;&gt;"",ROUND((Medidas_Analisis!N109/IF(Porcentaje!A109=VLOOKUP(Porcentaje!A109,Tipos_Medida!$H$2:$I$788,1),VLOOKUP(Porcentaje!A109,Tipos_Medida!$H$2:$I$788,2),0))*100,4),"")</f>
        <v/>
      </c>
    </row>
    <row r="110" spans="1:14" x14ac:dyDescent="0.25">
      <c r="A110" s="19">
        <v>20139</v>
      </c>
      <c r="B110" s="19" t="s">
        <v>61</v>
      </c>
      <c r="C110" s="19" t="s">
        <v>122</v>
      </c>
      <c r="D110" s="19" t="s">
        <v>116</v>
      </c>
      <c r="E110" s="20"/>
      <c r="F110" s="7" t="str">
        <f>IF(E110&lt;&gt;"",IF(AND(E110&gt;=VLOOKUP(E110,Semanas!$A$1:$C$33,1),E110&lt;=VLOOKUP(E110,Semanas!$A$1:$C$33,2)),VLOOKUP(E110,Semanas!$A$1:$C$33,3),""),"")</f>
        <v/>
      </c>
      <c r="G110" s="21" t="str">
        <f>IF(Medidas_Analisis!G110&lt;&gt;"",ROUND((Medidas_Analisis!G110/IF(Porcentaje!A110=VLOOKUP(Porcentaje!A110,Tipos_Medida!$H$2:$I$788,1),VLOOKUP(Porcentaje!A110,Tipos_Medida!$H$2:$I$788,2),0))*100,4),"")</f>
        <v/>
      </c>
      <c r="H110" s="21" t="str">
        <f>IF(Medidas_Analisis!H110&lt;&gt;"",ROUND((Medidas_Analisis!H110/IF(Porcentaje!A110=VLOOKUP(Porcentaje!A110,Tipos_Medida!$H$2:$I$788,1),VLOOKUP(Porcentaje!A110,Tipos_Medida!$H$2:$I$788,2),0))*100,4),"")</f>
        <v/>
      </c>
      <c r="I110" s="21" t="str">
        <f>IF(Medidas_Analisis!I110&lt;&gt;"",ROUND((Medidas_Analisis!I110/IF(Porcentaje!A110=VLOOKUP(Porcentaje!A110,Tipos_Medida!$H$2:$I$788,1),VLOOKUP(Porcentaje!A110,Tipos_Medida!$H$2:$I$788,2),0))*100,4),"")</f>
        <v/>
      </c>
      <c r="J110" s="21" t="str">
        <f>IF(Medidas_Analisis!J110&lt;&gt;"",ROUND((Medidas_Analisis!J110/IF(Porcentaje!A110=VLOOKUP(Porcentaje!A110,Tipos_Medida!$H$2:$I$788,1),VLOOKUP(Porcentaje!A110,Tipos_Medida!$H$2:$I$788,2),0))*100,4),"")</f>
        <v/>
      </c>
      <c r="K110" s="21" t="str">
        <f>IF(Medidas_Analisis!K110&lt;&gt;"",ROUND((Medidas_Analisis!K110/IF(Porcentaje!A110=VLOOKUP(Porcentaje!A110,Tipos_Medida!$H$2:$I$788,1),VLOOKUP(Porcentaje!A110,Tipos_Medida!$H$2:$I$788,2),0))*100,4),"")</f>
        <v/>
      </c>
      <c r="L110" s="21" t="str">
        <f>IF(Medidas_Analisis!L110&lt;&gt;"",ROUND((Medidas_Analisis!L110/IF(Porcentaje!A110=VLOOKUP(Porcentaje!A110,Tipos_Medida!$H$2:$I$788,1),VLOOKUP(Porcentaje!A110,Tipos_Medida!$H$2:$I$788,2),0))*100,4),"")</f>
        <v/>
      </c>
      <c r="M110" s="21" t="str">
        <f>IF(Medidas_Analisis!M110&lt;&gt;"",ROUND((Medidas_Analisis!M110/IF(Porcentaje!A110=VLOOKUP(Porcentaje!A110,Tipos_Medida!$H$2:$I$788,1),VLOOKUP(Porcentaje!A110,Tipos_Medida!$H$2:$I$788,2),0))*100,4),"")</f>
        <v/>
      </c>
      <c r="N110" s="21" t="str">
        <f>IF(Medidas_Analisis!N110&lt;&gt;"",ROUND((Medidas_Analisis!N110/IF(Porcentaje!A110=VLOOKUP(Porcentaje!A110,Tipos_Medida!$H$2:$I$788,1),VLOOKUP(Porcentaje!A110,Tipos_Medida!$H$2:$I$788,2),0))*100,4),"")</f>
        <v/>
      </c>
    </row>
    <row r="111" spans="1:14" x14ac:dyDescent="0.25">
      <c r="A111">
        <v>20139</v>
      </c>
      <c r="B111" t="s">
        <v>61</v>
      </c>
      <c r="C111" t="s">
        <v>123</v>
      </c>
      <c r="D111" t="s">
        <v>116</v>
      </c>
      <c r="E111" s="1"/>
      <c r="F111" s="7" t="str">
        <f>IF(E111&lt;&gt;"",IF(AND(E111&gt;=VLOOKUP(E111,Semanas!$A$1:$C$33,1),E111&lt;=VLOOKUP(E111,Semanas!$A$1:$C$33,2)),VLOOKUP(E111,Semanas!$A$1:$C$33,3),""),"")</f>
        <v/>
      </c>
      <c r="G111" s="21" t="str">
        <f>IF(Medidas_Analisis!G111&lt;&gt;"",ROUND((Medidas_Analisis!G111/IF(Porcentaje!A111=VLOOKUP(Porcentaje!A111,Tipos_Medida!$H$2:$I$788,1),VLOOKUP(Porcentaje!A111,Tipos_Medida!$H$2:$I$788,2),0))*100,4),"")</f>
        <v/>
      </c>
      <c r="H111" s="21" t="str">
        <f>IF(Medidas_Analisis!H111&lt;&gt;"",ROUND((Medidas_Analisis!H111/IF(Porcentaje!A111=VLOOKUP(Porcentaje!A111,Tipos_Medida!$H$2:$I$788,1),VLOOKUP(Porcentaje!A111,Tipos_Medida!$H$2:$I$788,2),0))*100,4),"")</f>
        <v/>
      </c>
      <c r="I111" s="21" t="str">
        <f>IF(Medidas_Analisis!I111&lt;&gt;"",ROUND((Medidas_Analisis!I111/IF(Porcentaje!A111=VLOOKUP(Porcentaje!A111,Tipos_Medida!$H$2:$I$788,1),VLOOKUP(Porcentaje!A111,Tipos_Medida!$H$2:$I$788,2),0))*100,4),"")</f>
        <v/>
      </c>
      <c r="J111" s="21" t="str">
        <f>IF(Medidas_Analisis!J111&lt;&gt;"",ROUND((Medidas_Analisis!J111/IF(Porcentaje!A111=VLOOKUP(Porcentaje!A111,Tipos_Medida!$H$2:$I$788,1),VLOOKUP(Porcentaje!A111,Tipos_Medida!$H$2:$I$788,2),0))*100,4),"")</f>
        <v/>
      </c>
      <c r="K111" s="21" t="str">
        <f>IF(Medidas_Analisis!K111&lt;&gt;"",ROUND((Medidas_Analisis!K111/IF(Porcentaje!A111=VLOOKUP(Porcentaje!A111,Tipos_Medida!$H$2:$I$788,1),VLOOKUP(Porcentaje!A111,Tipos_Medida!$H$2:$I$788,2),0))*100,4),"")</f>
        <v/>
      </c>
      <c r="L111" s="21" t="str">
        <f>IF(Medidas_Analisis!L111&lt;&gt;"",ROUND((Medidas_Analisis!L111/IF(Porcentaje!A111=VLOOKUP(Porcentaje!A111,Tipos_Medida!$H$2:$I$788,1),VLOOKUP(Porcentaje!A111,Tipos_Medida!$H$2:$I$788,2),0))*100,4),"")</f>
        <v/>
      </c>
      <c r="M111" s="21" t="str">
        <f>IF(Medidas_Analisis!M111&lt;&gt;"",ROUND((Medidas_Analisis!M111/IF(Porcentaje!A111=VLOOKUP(Porcentaje!A111,Tipos_Medida!$H$2:$I$788,1),VLOOKUP(Porcentaje!A111,Tipos_Medida!$H$2:$I$788,2),0))*100,4),"")</f>
        <v/>
      </c>
      <c r="N111" s="21" t="str">
        <f>IF(Medidas_Analisis!N111&lt;&gt;"",ROUND((Medidas_Analisis!N111/IF(Porcentaje!A111=VLOOKUP(Porcentaje!A111,Tipos_Medida!$H$2:$I$788,1),VLOOKUP(Porcentaje!A111,Tipos_Medida!$H$2:$I$788,2),0))*100,4),"")</f>
        <v/>
      </c>
    </row>
    <row r="112" spans="1:14" x14ac:dyDescent="0.25">
      <c r="A112">
        <v>20142</v>
      </c>
      <c r="B112" t="s">
        <v>62</v>
      </c>
      <c r="C112" t="s">
        <v>30</v>
      </c>
      <c r="D112" t="s">
        <v>114</v>
      </c>
      <c r="E112" s="1">
        <v>43913</v>
      </c>
      <c r="F112" s="7" t="str">
        <f>IF(E112&lt;&gt;"",IF(AND(E112&gt;=VLOOKUP(E112,Semanas!$A$1:$C$33,1),E112&lt;=VLOOKUP(E112,Semanas!$A$1:$C$33,2)),VLOOKUP(E112,Semanas!$A$1:$C$33,3),""),"")</f>
        <v>Semana 13</v>
      </c>
      <c r="G112" s="21" t="str">
        <f>IF(Medidas_Analisis!G112&lt;&gt;"",ROUND((Medidas_Analisis!G112/IF(Porcentaje!A112=VLOOKUP(Porcentaje!A112,Tipos_Medida!$H$2:$I$788,1),VLOOKUP(Porcentaje!A112,Tipos_Medida!$H$2:$I$788,2),0))*100,4),"")</f>
        <v/>
      </c>
      <c r="H112" s="21" t="str">
        <f>IF(Medidas_Analisis!H112&lt;&gt;"",ROUND((Medidas_Analisis!H112/IF(Porcentaje!A112=VLOOKUP(Porcentaje!A112,Tipos_Medida!$H$2:$I$788,1),VLOOKUP(Porcentaje!A112,Tipos_Medida!$H$2:$I$788,2),0))*100,4),"")</f>
        <v/>
      </c>
      <c r="I112" s="21" t="str">
        <f>IF(Medidas_Analisis!I112&lt;&gt;"",ROUND((Medidas_Analisis!I112/IF(Porcentaje!A112=VLOOKUP(Porcentaje!A112,Tipos_Medida!$H$2:$I$788,1),VLOOKUP(Porcentaje!A112,Tipos_Medida!$H$2:$I$788,2),0))*100,4),"")</f>
        <v/>
      </c>
      <c r="J112" s="21" t="str">
        <f>IF(Medidas_Analisis!J112&lt;&gt;"",ROUND((Medidas_Analisis!J112/IF(Porcentaje!A112=VLOOKUP(Porcentaje!A112,Tipos_Medida!$H$2:$I$788,1),VLOOKUP(Porcentaje!A112,Tipos_Medida!$H$2:$I$788,2),0))*100,4),"")</f>
        <v/>
      </c>
      <c r="K112" s="21" t="str">
        <f>IF(Medidas_Analisis!K112&lt;&gt;"",ROUND((Medidas_Analisis!K112/IF(Porcentaje!A112=VLOOKUP(Porcentaje!A112,Tipos_Medida!$H$2:$I$788,1),VLOOKUP(Porcentaje!A112,Tipos_Medida!$H$2:$I$788,2),0))*100,4),"")</f>
        <v/>
      </c>
      <c r="L112" s="21" t="str">
        <f>IF(Medidas_Analisis!L112&lt;&gt;"",ROUND((Medidas_Analisis!L112/IF(Porcentaje!A112=VLOOKUP(Porcentaje!A112,Tipos_Medida!$H$2:$I$788,1),VLOOKUP(Porcentaje!A112,Tipos_Medida!$H$2:$I$788,2),0))*100,4),"")</f>
        <v/>
      </c>
      <c r="M112" s="21" t="str">
        <f>IF(Medidas_Analisis!M112&lt;&gt;"",ROUND((Medidas_Analisis!M112/IF(Porcentaje!A112=VLOOKUP(Porcentaje!A112,Tipos_Medida!$H$2:$I$788,1),VLOOKUP(Porcentaje!A112,Tipos_Medida!$H$2:$I$788,2),0))*100,4),"")</f>
        <v/>
      </c>
      <c r="N112" s="21" t="str">
        <f>IF(Medidas_Analisis!N112&lt;&gt;"",ROUND((Medidas_Analisis!N112/IF(Porcentaje!A112=VLOOKUP(Porcentaje!A112,Tipos_Medida!$H$2:$I$788,1),VLOOKUP(Porcentaje!A112,Tipos_Medida!$H$2:$I$788,2),0))*100,4),"")</f>
        <v/>
      </c>
    </row>
    <row r="113" spans="1:14" x14ac:dyDescent="0.25">
      <c r="A113" s="19">
        <v>20142</v>
      </c>
      <c r="B113" s="19" t="s">
        <v>62</v>
      </c>
      <c r="C113" s="19" t="s">
        <v>31</v>
      </c>
      <c r="D113" s="19" t="s">
        <v>114</v>
      </c>
      <c r="E113" s="20">
        <v>43913</v>
      </c>
      <c r="F113" s="7" t="str">
        <f>IF(E113&lt;&gt;"",IF(AND(E113&gt;=VLOOKUP(E113,Semanas!$A$1:$C$33,1),E113&lt;=VLOOKUP(E113,Semanas!$A$1:$C$33,2)),VLOOKUP(E113,Semanas!$A$1:$C$33,3),""),"")</f>
        <v>Semana 13</v>
      </c>
      <c r="G113" s="21" t="str">
        <f>IF(Medidas_Analisis!G113&lt;&gt;"",ROUND((Medidas_Analisis!G113/IF(Porcentaje!A113=VLOOKUP(Porcentaje!A113,Tipos_Medida!$H$2:$I$788,1),VLOOKUP(Porcentaje!A113,Tipos_Medida!$H$2:$I$788,2),0))*100,4),"")</f>
        <v/>
      </c>
      <c r="H113" s="21" t="str">
        <f>IF(Medidas_Analisis!H113&lt;&gt;"",ROUND((Medidas_Analisis!H113/IF(Porcentaje!A113=VLOOKUP(Porcentaje!A113,Tipos_Medida!$H$2:$I$788,1),VLOOKUP(Porcentaje!A113,Tipos_Medida!$H$2:$I$788,2),0))*100,4),"")</f>
        <v/>
      </c>
      <c r="I113" s="21" t="str">
        <f>IF(Medidas_Analisis!I113&lt;&gt;"",ROUND((Medidas_Analisis!I113/IF(Porcentaje!A113=VLOOKUP(Porcentaje!A113,Tipos_Medida!$H$2:$I$788,1),VLOOKUP(Porcentaje!A113,Tipos_Medida!$H$2:$I$788,2),0))*100,4),"")</f>
        <v/>
      </c>
      <c r="J113" s="21" t="str">
        <f>IF(Medidas_Analisis!J113&lt;&gt;"",ROUND((Medidas_Analisis!J113/IF(Porcentaje!A113=VLOOKUP(Porcentaje!A113,Tipos_Medida!$H$2:$I$788,1),VLOOKUP(Porcentaje!A113,Tipos_Medida!$H$2:$I$788,2),0))*100,4),"")</f>
        <v/>
      </c>
      <c r="K113" s="21" t="str">
        <f>IF(Medidas_Analisis!K113&lt;&gt;"",ROUND((Medidas_Analisis!K113/IF(Porcentaje!A113=VLOOKUP(Porcentaje!A113,Tipos_Medida!$H$2:$I$788,1),VLOOKUP(Porcentaje!A113,Tipos_Medida!$H$2:$I$788,2),0))*100,4),"")</f>
        <v/>
      </c>
      <c r="L113" s="21" t="str">
        <f>IF(Medidas_Analisis!L113&lt;&gt;"",ROUND((Medidas_Analisis!L113/IF(Porcentaje!A113=VLOOKUP(Porcentaje!A113,Tipos_Medida!$H$2:$I$788,1),VLOOKUP(Porcentaje!A113,Tipos_Medida!$H$2:$I$788,2),0))*100,4),"")</f>
        <v/>
      </c>
      <c r="M113" s="21" t="str">
        <f>IF(Medidas_Analisis!M113&lt;&gt;"",ROUND((Medidas_Analisis!M113/IF(Porcentaje!A113=VLOOKUP(Porcentaje!A113,Tipos_Medida!$H$2:$I$788,1),VLOOKUP(Porcentaje!A113,Tipos_Medida!$H$2:$I$788,2),0))*100,4),"")</f>
        <v/>
      </c>
      <c r="N113" s="21" t="str">
        <f>IF(Medidas_Analisis!N113&lt;&gt;"",ROUND((Medidas_Analisis!N113/IF(Porcentaje!A113=VLOOKUP(Porcentaje!A113,Tipos_Medida!$H$2:$I$788,1),VLOOKUP(Porcentaje!A113,Tipos_Medida!$H$2:$I$788,2),0))*100,4),"")</f>
        <v/>
      </c>
    </row>
    <row r="114" spans="1:14" x14ac:dyDescent="0.25">
      <c r="A114">
        <v>20142</v>
      </c>
      <c r="B114" t="s">
        <v>62</v>
      </c>
      <c r="C114" t="s">
        <v>115</v>
      </c>
      <c r="D114" t="s">
        <v>114</v>
      </c>
      <c r="E114" s="1">
        <v>43913</v>
      </c>
      <c r="F114" s="7" t="str">
        <f>IF(E114&lt;&gt;"",IF(AND(E114&gt;=VLOOKUP(E114,Semanas!$A$1:$C$33,1),E114&lt;=VLOOKUP(E114,Semanas!$A$1:$C$33,2)),VLOOKUP(E114,Semanas!$A$1:$C$33,3),""),"")</f>
        <v>Semana 13</v>
      </c>
      <c r="G114" s="21" t="str">
        <f>IF(Medidas_Analisis!G114&lt;&gt;"",ROUND((Medidas_Analisis!G114/IF(Porcentaje!A114=VLOOKUP(Porcentaje!A114,Tipos_Medida!$H$2:$I$788,1),VLOOKUP(Porcentaje!A114,Tipos_Medida!$H$2:$I$788,2),0))*100,4),"")</f>
        <v/>
      </c>
      <c r="H114" s="21" t="str">
        <f>IF(Medidas_Analisis!H114&lt;&gt;"",ROUND((Medidas_Analisis!H114/IF(Porcentaje!A114=VLOOKUP(Porcentaje!A114,Tipos_Medida!$H$2:$I$788,1),VLOOKUP(Porcentaje!A114,Tipos_Medida!$H$2:$I$788,2),0))*100,4),"")</f>
        <v/>
      </c>
      <c r="I114" s="21" t="str">
        <f>IF(Medidas_Analisis!I114&lt;&gt;"",ROUND((Medidas_Analisis!I114/IF(Porcentaje!A114=VLOOKUP(Porcentaje!A114,Tipos_Medida!$H$2:$I$788,1),VLOOKUP(Porcentaje!A114,Tipos_Medida!$H$2:$I$788,2),0))*100,4),"")</f>
        <v/>
      </c>
      <c r="J114" s="21" t="str">
        <f>IF(Medidas_Analisis!J114&lt;&gt;"",ROUND((Medidas_Analisis!J114/IF(Porcentaje!A114=VLOOKUP(Porcentaje!A114,Tipos_Medida!$H$2:$I$788,1),VLOOKUP(Porcentaje!A114,Tipos_Medida!$H$2:$I$788,2),0))*100,4),"")</f>
        <v/>
      </c>
      <c r="K114" s="21" t="str">
        <f>IF(Medidas_Analisis!K114&lt;&gt;"",ROUND((Medidas_Analisis!K114/IF(Porcentaje!A114=VLOOKUP(Porcentaje!A114,Tipos_Medida!$H$2:$I$788,1),VLOOKUP(Porcentaje!A114,Tipos_Medida!$H$2:$I$788,2),0))*100,4),"")</f>
        <v/>
      </c>
      <c r="L114" s="21" t="str">
        <f>IF(Medidas_Analisis!L114&lt;&gt;"",ROUND((Medidas_Analisis!L114/IF(Porcentaje!A114=VLOOKUP(Porcentaje!A114,Tipos_Medida!$H$2:$I$788,1),VLOOKUP(Porcentaje!A114,Tipos_Medida!$H$2:$I$788,2),0))*100,4),"")</f>
        <v/>
      </c>
      <c r="M114" s="21" t="str">
        <f>IF(Medidas_Analisis!M114&lt;&gt;"",ROUND((Medidas_Analisis!M114/IF(Porcentaje!A114=VLOOKUP(Porcentaje!A114,Tipos_Medida!$H$2:$I$788,1),VLOOKUP(Porcentaje!A114,Tipos_Medida!$H$2:$I$788,2),0))*100,4),"")</f>
        <v/>
      </c>
      <c r="N114" s="21" t="str">
        <f>IF(Medidas_Analisis!N114&lt;&gt;"",ROUND((Medidas_Analisis!N114/IF(Porcentaje!A114=VLOOKUP(Porcentaje!A114,Tipos_Medida!$H$2:$I$788,1),VLOOKUP(Porcentaje!A114,Tipos_Medida!$H$2:$I$788,2),0))*100,4),"")</f>
        <v/>
      </c>
    </row>
    <row r="115" spans="1:14" x14ac:dyDescent="0.25">
      <c r="A115" s="19">
        <v>20142</v>
      </c>
      <c r="B115" s="19" t="s">
        <v>62</v>
      </c>
      <c r="C115" s="19" t="s">
        <v>33</v>
      </c>
      <c r="D115" s="19" t="s">
        <v>114</v>
      </c>
      <c r="E115" s="20">
        <v>43910</v>
      </c>
      <c r="F115" s="7" t="str">
        <f>IF(E115&lt;&gt;"",IF(AND(E115&gt;=VLOOKUP(E115,Semanas!$A$1:$C$33,1),E115&lt;=VLOOKUP(E115,Semanas!$A$1:$C$33,2)),VLOOKUP(E115,Semanas!$A$1:$C$33,3),""),"")</f>
        <v>Semana 12</v>
      </c>
      <c r="G115" s="21" t="str">
        <f>IF(Medidas_Analisis!G115&lt;&gt;"",ROUND((Medidas_Analisis!G115/IF(Porcentaje!A115=VLOOKUP(Porcentaje!A115,Tipos_Medida!$H$2:$I$788,1),VLOOKUP(Porcentaje!A115,Tipos_Medida!$H$2:$I$788,2),0))*100,4),"")</f>
        <v/>
      </c>
      <c r="H115" s="21" t="str">
        <f>IF(Medidas_Analisis!H115&lt;&gt;"",ROUND((Medidas_Analisis!H115/IF(Porcentaje!A115=VLOOKUP(Porcentaje!A115,Tipos_Medida!$H$2:$I$788,1),VLOOKUP(Porcentaje!A115,Tipos_Medida!$H$2:$I$788,2),0))*100,4),"")</f>
        <v/>
      </c>
      <c r="I115" s="21" t="str">
        <f>IF(Medidas_Analisis!I115&lt;&gt;"",ROUND((Medidas_Analisis!I115/IF(Porcentaje!A115=VLOOKUP(Porcentaje!A115,Tipos_Medida!$H$2:$I$788,1),VLOOKUP(Porcentaje!A115,Tipos_Medida!$H$2:$I$788,2),0))*100,4),"")</f>
        <v/>
      </c>
      <c r="J115" s="21" t="str">
        <f>IF(Medidas_Analisis!J115&lt;&gt;"",ROUND((Medidas_Analisis!J115/IF(Porcentaje!A115=VLOOKUP(Porcentaje!A115,Tipos_Medida!$H$2:$I$788,1),VLOOKUP(Porcentaje!A115,Tipos_Medida!$H$2:$I$788,2),0))*100,4),"")</f>
        <v/>
      </c>
      <c r="K115" s="21" t="str">
        <f>IF(Medidas_Analisis!K115&lt;&gt;"",ROUND((Medidas_Analisis!K115/IF(Porcentaje!A115=VLOOKUP(Porcentaje!A115,Tipos_Medida!$H$2:$I$788,1),VLOOKUP(Porcentaje!A115,Tipos_Medida!$H$2:$I$788,2),0))*100,4),"")</f>
        <v/>
      </c>
      <c r="L115" s="21" t="str">
        <f>IF(Medidas_Analisis!L115&lt;&gt;"",ROUND((Medidas_Analisis!L115/IF(Porcentaje!A115=VLOOKUP(Porcentaje!A115,Tipos_Medida!$H$2:$I$788,1),VLOOKUP(Porcentaje!A115,Tipos_Medida!$H$2:$I$788,2),0))*100,4),"")</f>
        <v/>
      </c>
      <c r="M115" s="21" t="str">
        <f>IF(Medidas_Analisis!M115&lt;&gt;"",ROUND((Medidas_Analisis!M115/IF(Porcentaje!A115=VLOOKUP(Porcentaje!A115,Tipos_Medida!$H$2:$I$788,1),VLOOKUP(Porcentaje!A115,Tipos_Medida!$H$2:$I$788,2),0))*100,4),"")</f>
        <v/>
      </c>
      <c r="N115" s="21" t="str">
        <f>IF(Medidas_Analisis!N115&lt;&gt;"",ROUND((Medidas_Analisis!N115/IF(Porcentaje!A115=VLOOKUP(Porcentaje!A115,Tipos_Medida!$H$2:$I$788,1),VLOOKUP(Porcentaje!A115,Tipos_Medida!$H$2:$I$788,2),0))*100,4),"")</f>
        <v/>
      </c>
    </row>
    <row r="116" spans="1:14" x14ac:dyDescent="0.25">
      <c r="A116">
        <v>20142</v>
      </c>
      <c r="B116" t="s">
        <v>62</v>
      </c>
      <c r="C116" t="s">
        <v>34</v>
      </c>
      <c r="D116" t="s">
        <v>117</v>
      </c>
      <c r="E116" s="1"/>
      <c r="F116" s="7" t="str">
        <f>IF(E116&lt;&gt;"",IF(AND(E116&gt;=VLOOKUP(E116,Semanas!$A$1:$C$33,1),E116&lt;=VLOOKUP(E116,Semanas!$A$1:$C$33,2)),VLOOKUP(E116,Semanas!$A$1:$C$33,3),""),"")</f>
        <v/>
      </c>
      <c r="G116" s="21" t="str">
        <f>IF(Medidas_Analisis!G116&lt;&gt;"",ROUND((Medidas_Analisis!G116/IF(Porcentaje!A116=VLOOKUP(Porcentaje!A116,Tipos_Medida!$H$2:$I$788,1),VLOOKUP(Porcentaje!A116,Tipos_Medida!$H$2:$I$788,2),0))*100,4),"")</f>
        <v/>
      </c>
      <c r="H116" s="21" t="str">
        <f>IF(Medidas_Analisis!H116&lt;&gt;"",ROUND((Medidas_Analisis!H116/IF(Porcentaje!A116=VLOOKUP(Porcentaje!A116,Tipos_Medida!$H$2:$I$788,1),VLOOKUP(Porcentaje!A116,Tipos_Medida!$H$2:$I$788,2),0))*100,4),"")</f>
        <v/>
      </c>
      <c r="I116" s="21" t="str">
        <f>IF(Medidas_Analisis!I116&lt;&gt;"",ROUND((Medidas_Analisis!I116/IF(Porcentaje!A116=VLOOKUP(Porcentaje!A116,Tipos_Medida!$H$2:$I$788,1),VLOOKUP(Porcentaje!A116,Tipos_Medida!$H$2:$I$788,2),0))*100,4),"")</f>
        <v/>
      </c>
      <c r="J116" s="21" t="str">
        <f>IF(Medidas_Analisis!J116&lt;&gt;"",ROUND((Medidas_Analisis!J116/IF(Porcentaje!A116=VLOOKUP(Porcentaje!A116,Tipos_Medida!$H$2:$I$788,1),VLOOKUP(Porcentaje!A116,Tipos_Medida!$H$2:$I$788,2),0))*100,4),"")</f>
        <v/>
      </c>
      <c r="K116" s="21" t="str">
        <f>IF(Medidas_Analisis!K116&lt;&gt;"",ROUND((Medidas_Analisis!K116/IF(Porcentaje!A116=VLOOKUP(Porcentaje!A116,Tipos_Medida!$H$2:$I$788,1),VLOOKUP(Porcentaje!A116,Tipos_Medida!$H$2:$I$788,2),0))*100,4),"")</f>
        <v/>
      </c>
      <c r="L116" s="21" t="str">
        <f>IF(Medidas_Analisis!L116&lt;&gt;"",ROUND((Medidas_Analisis!L116/IF(Porcentaje!A116=VLOOKUP(Porcentaje!A116,Tipos_Medida!$H$2:$I$788,1),VLOOKUP(Porcentaje!A116,Tipos_Medida!$H$2:$I$788,2),0))*100,4),"")</f>
        <v/>
      </c>
      <c r="M116" s="21" t="str">
        <f>IF(Medidas_Analisis!M116&lt;&gt;"",ROUND((Medidas_Analisis!M116/IF(Porcentaje!A116=VLOOKUP(Porcentaje!A116,Tipos_Medida!$H$2:$I$788,1),VLOOKUP(Porcentaje!A116,Tipos_Medida!$H$2:$I$788,2),0))*100,4),"")</f>
        <v/>
      </c>
      <c r="N116" s="21" t="str">
        <f>IF(Medidas_Analisis!N116&lt;&gt;"",ROUND((Medidas_Analisis!N116/IF(Porcentaje!A116=VLOOKUP(Porcentaje!A116,Tipos_Medida!$H$2:$I$788,1),VLOOKUP(Porcentaje!A116,Tipos_Medida!$H$2:$I$788,2),0))*100,4),"")</f>
        <v/>
      </c>
    </row>
    <row r="117" spans="1:14" x14ac:dyDescent="0.25">
      <c r="A117" s="19">
        <v>20142</v>
      </c>
      <c r="B117" s="19" t="s">
        <v>62</v>
      </c>
      <c r="C117" s="19" t="s">
        <v>118</v>
      </c>
      <c r="D117" s="19" t="s">
        <v>114</v>
      </c>
      <c r="E117" s="20">
        <v>43970</v>
      </c>
      <c r="F117" s="7" t="str">
        <f>IF(E117&lt;&gt;"",IF(AND(E117&gt;=VLOOKUP(E117,Semanas!$A$1:$C$33,1),E117&lt;=VLOOKUP(E117,Semanas!$A$1:$C$33,2)),VLOOKUP(E117,Semanas!$A$1:$C$33,3),""),"")</f>
        <v>Semana 21</v>
      </c>
      <c r="G117" s="21" t="str">
        <f>IF(Medidas_Analisis!G117&lt;&gt;"",ROUND((Medidas_Analisis!G117/IF(Porcentaje!A117=VLOOKUP(Porcentaje!A117,Tipos_Medida!$H$2:$I$788,1),VLOOKUP(Porcentaje!A117,Tipos_Medida!$H$2:$I$788,2),0))*100,4),"")</f>
        <v/>
      </c>
      <c r="H117" s="21" t="str">
        <f>IF(Medidas_Analisis!H117&lt;&gt;"",ROUND((Medidas_Analisis!H117/IF(Porcentaje!A117=VLOOKUP(Porcentaje!A117,Tipos_Medida!$H$2:$I$788,1),VLOOKUP(Porcentaje!A117,Tipos_Medida!$H$2:$I$788,2),0))*100,4),"")</f>
        <v/>
      </c>
      <c r="I117" s="21" t="str">
        <f>IF(Medidas_Analisis!I117&lt;&gt;"",ROUND((Medidas_Analisis!I117/IF(Porcentaje!A117=VLOOKUP(Porcentaje!A117,Tipos_Medida!$H$2:$I$788,1),VLOOKUP(Porcentaje!A117,Tipos_Medida!$H$2:$I$788,2),0))*100,4),"")</f>
        <v/>
      </c>
      <c r="J117" s="21" t="str">
        <f>IF(Medidas_Analisis!J117&lt;&gt;"",ROUND((Medidas_Analisis!J117/IF(Porcentaje!A117=VLOOKUP(Porcentaje!A117,Tipos_Medida!$H$2:$I$788,1),VLOOKUP(Porcentaje!A117,Tipos_Medida!$H$2:$I$788,2),0))*100,4),"")</f>
        <v/>
      </c>
      <c r="K117" s="21" t="str">
        <f>IF(Medidas_Analisis!K117&lt;&gt;"",ROUND((Medidas_Analisis!K117/IF(Porcentaje!A117=VLOOKUP(Porcentaje!A117,Tipos_Medida!$H$2:$I$788,1),VLOOKUP(Porcentaje!A117,Tipos_Medida!$H$2:$I$788,2),0))*100,4),"")</f>
        <v/>
      </c>
      <c r="L117" s="21" t="str">
        <f>IF(Medidas_Analisis!L117&lt;&gt;"",ROUND((Medidas_Analisis!L117/IF(Porcentaje!A117=VLOOKUP(Porcentaje!A117,Tipos_Medida!$H$2:$I$788,1),VLOOKUP(Porcentaje!A117,Tipos_Medida!$H$2:$I$788,2),0))*100,4),"")</f>
        <v/>
      </c>
      <c r="M117" s="21" t="str">
        <f>IF(Medidas_Analisis!M117&lt;&gt;"",ROUND((Medidas_Analisis!M117/IF(Porcentaje!A117=VLOOKUP(Porcentaje!A117,Tipos_Medida!$H$2:$I$788,1),VLOOKUP(Porcentaje!A117,Tipos_Medida!$H$2:$I$788,2),0))*100,4),"")</f>
        <v/>
      </c>
      <c r="N117" s="21" t="str">
        <f>IF(Medidas_Analisis!N117&lt;&gt;"",ROUND((Medidas_Analisis!N117/IF(Porcentaje!A117=VLOOKUP(Porcentaje!A117,Tipos_Medida!$H$2:$I$788,1),VLOOKUP(Porcentaje!A117,Tipos_Medida!$H$2:$I$788,2),0))*100,4),"")</f>
        <v/>
      </c>
    </row>
    <row r="118" spans="1:14" x14ac:dyDescent="0.25">
      <c r="A118">
        <v>20142</v>
      </c>
      <c r="B118" t="s">
        <v>62</v>
      </c>
      <c r="C118" t="s">
        <v>119</v>
      </c>
      <c r="D118" t="s">
        <v>117</v>
      </c>
      <c r="E118" s="1"/>
      <c r="F118" s="7" t="str">
        <f>IF(E118&lt;&gt;"",IF(AND(E118&gt;=VLOOKUP(E118,Semanas!$A$1:$C$33,1),E118&lt;=VLOOKUP(E118,Semanas!$A$1:$C$33,2)),VLOOKUP(E118,Semanas!$A$1:$C$33,3),""),"")</f>
        <v/>
      </c>
      <c r="G118" s="21" t="str">
        <f>IF(Medidas_Analisis!G118&lt;&gt;"",ROUND((Medidas_Analisis!G118/IF(Porcentaje!A118=VLOOKUP(Porcentaje!A118,Tipos_Medida!$H$2:$I$788,1),VLOOKUP(Porcentaje!A118,Tipos_Medida!$H$2:$I$788,2),0))*100,4),"")</f>
        <v/>
      </c>
      <c r="H118" s="21" t="str">
        <f>IF(Medidas_Analisis!H118&lt;&gt;"",ROUND((Medidas_Analisis!H118/IF(Porcentaje!A118=VLOOKUP(Porcentaje!A118,Tipos_Medida!$H$2:$I$788,1),VLOOKUP(Porcentaje!A118,Tipos_Medida!$H$2:$I$788,2),0))*100,4),"")</f>
        <v/>
      </c>
      <c r="I118" s="21" t="str">
        <f>IF(Medidas_Analisis!I118&lt;&gt;"",ROUND((Medidas_Analisis!I118/IF(Porcentaje!A118=VLOOKUP(Porcentaje!A118,Tipos_Medida!$H$2:$I$788,1),VLOOKUP(Porcentaje!A118,Tipos_Medida!$H$2:$I$788,2),0))*100,4),"")</f>
        <v/>
      </c>
      <c r="J118" s="21" t="str">
        <f>IF(Medidas_Analisis!J118&lt;&gt;"",ROUND((Medidas_Analisis!J118/IF(Porcentaje!A118=VLOOKUP(Porcentaje!A118,Tipos_Medida!$H$2:$I$788,1),VLOOKUP(Porcentaje!A118,Tipos_Medida!$H$2:$I$788,2),0))*100,4),"")</f>
        <v/>
      </c>
      <c r="K118" s="21" t="str">
        <f>IF(Medidas_Analisis!K118&lt;&gt;"",ROUND((Medidas_Analisis!K118/IF(Porcentaje!A118=VLOOKUP(Porcentaje!A118,Tipos_Medida!$H$2:$I$788,1),VLOOKUP(Porcentaje!A118,Tipos_Medida!$H$2:$I$788,2),0))*100,4),"")</f>
        <v/>
      </c>
      <c r="L118" s="21" t="str">
        <f>IF(Medidas_Analisis!L118&lt;&gt;"",ROUND((Medidas_Analisis!L118/IF(Porcentaje!A118=VLOOKUP(Porcentaje!A118,Tipos_Medida!$H$2:$I$788,1),VLOOKUP(Porcentaje!A118,Tipos_Medida!$H$2:$I$788,2),0))*100,4),"")</f>
        <v/>
      </c>
      <c r="M118" s="21" t="str">
        <f>IF(Medidas_Analisis!M118&lt;&gt;"",ROUND((Medidas_Analisis!M118/IF(Porcentaje!A118=VLOOKUP(Porcentaje!A118,Tipos_Medida!$H$2:$I$788,1),VLOOKUP(Porcentaje!A118,Tipos_Medida!$H$2:$I$788,2),0))*100,4),"")</f>
        <v/>
      </c>
      <c r="N118" s="21" t="str">
        <f>IF(Medidas_Analisis!N118&lt;&gt;"",ROUND((Medidas_Analisis!N118/IF(Porcentaje!A118=VLOOKUP(Porcentaje!A118,Tipos_Medida!$H$2:$I$788,1),VLOOKUP(Porcentaje!A118,Tipos_Medida!$H$2:$I$788,2),0))*100,4),"")</f>
        <v/>
      </c>
    </row>
    <row r="119" spans="1:14" x14ac:dyDescent="0.25">
      <c r="A119" s="19">
        <v>20142</v>
      </c>
      <c r="B119" s="19" t="s">
        <v>62</v>
      </c>
      <c r="C119" s="19" t="s">
        <v>120</v>
      </c>
      <c r="D119" s="19" t="s">
        <v>117</v>
      </c>
      <c r="E119" s="20"/>
      <c r="F119" s="7" t="str">
        <f>IF(E119&lt;&gt;"",IF(AND(E119&gt;=VLOOKUP(E119,Semanas!$A$1:$C$33,1),E119&lt;=VLOOKUP(E119,Semanas!$A$1:$C$33,2)),VLOOKUP(E119,Semanas!$A$1:$C$33,3),""),"")</f>
        <v/>
      </c>
      <c r="G119" s="21" t="str">
        <f>IF(Medidas_Analisis!G119&lt;&gt;"",ROUND((Medidas_Analisis!G119/IF(Porcentaje!A119=VLOOKUP(Porcentaje!A119,Tipos_Medida!$H$2:$I$788,1),VLOOKUP(Porcentaje!A119,Tipos_Medida!$H$2:$I$788,2),0))*100,4),"")</f>
        <v/>
      </c>
      <c r="H119" s="21" t="str">
        <f>IF(Medidas_Analisis!H119&lt;&gt;"",ROUND((Medidas_Analisis!H119/IF(Porcentaje!A119=VLOOKUP(Porcentaje!A119,Tipos_Medida!$H$2:$I$788,1),VLOOKUP(Porcentaje!A119,Tipos_Medida!$H$2:$I$788,2),0))*100,4),"")</f>
        <v/>
      </c>
      <c r="I119" s="21" t="str">
        <f>IF(Medidas_Analisis!I119&lt;&gt;"",ROUND((Medidas_Analisis!I119/IF(Porcentaje!A119=VLOOKUP(Porcentaje!A119,Tipos_Medida!$H$2:$I$788,1),VLOOKUP(Porcentaje!A119,Tipos_Medida!$H$2:$I$788,2),0))*100,4),"")</f>
        <v/>
      </c>
      <c r="J119" s="21" t="str">
        <f>IF(Medidas_Analisis!J119&lt;&gt;"",ROUND((Medidas_Analisis!J119/IF(Porcentaje!A119=VLOOKUP(Porcentaje!A119,Tipos_Medida!$H$2:$I$788,1),VLOOKUP(Porcentaje!A119,Tipos_Medida!$H$2:$I$788,2),0))*100,4),"")</f>
        <v/>
      </c>
      <c r="K119" s="21" t="str">
        <f>IF(Medidas_Analisis!K119&lt;&gt;"",ROUND((Medidas_Analisis!K119/IF(Porcentaje!A119=VLOOKUP(Porcentaje!A119,Tipos_Medida!$H$2:$I$788,1),VLOOKUP(Porcentaje!A119,Tipos_Medida!$H$2:$I$788,2),0))*100,4),"")</f>
        <v/>
      </c>
      <c r="L119" s="21" t="str">
        <f>IF(Medidas_Analisis!L119&lt;&gt;"",ROUND((Medidas_Analisis!L119/IF(Porcentaje!A119=VLOOKUP(Porcentaje!A119,Tipos_Medida!$H$2:$I$788,1),VLOOKUP(Porcentaje!A119,Tipos_Medida!$H$2:$I$788,2),0))*100,4),"")</f>
        <v/>
      </c>
      <c r="M119" s="21" t="str">
        <f>IF(Medidas_Analisis!M119&lt;&gt;"",ROUND((Medidas_Analisis!M119/IF(Porcentaje!A119=VLOOKUP(Porcentaje!A119,Tipos_Medida!$H$2:$I$788,1),VLOOKUP(Porcentaje!A119,Tipos_Medida!$H$2:$I$788,2),0))*100,4),"")</f>
        <v/>
      </c>
      <c r="N119" s="21" t="str">
        <f>IF(Medidas_Analisis!N119&lt;&gt;"",ROUND((Medidas_Analisis!N119/IF(Porcentaje!A119=VLOOKUP(Porcentaje!A119,Tipos_Medida!$H$2:$I$788,1),VLOOKUP(Porcentaje!A119,Tipos_Medida!$H$2:$I$788,2),0))*100,4),"")</f>
        <v/>
      </c>
    </row>
    <row r="120" spans="1:14" x14ac:dyDescent="0.25">
      <c r="A120">
        <v>20142</v>
      </c>
      <c r="B120" t="s">
        <v>62</v>
      </c>
      <c r="C120" t="s">
        <v>191</v>
      </c>
      <c r="D120" t="s">
        <v>117</v>
      </c>
      <c r="E120" s="1"/>
      <c r="F120" s="7" t="str">
        <f>IF(E120&lt;&gt;"",IF(AND(E120&gt;=VLOOKUP(E120,Semanas!$A$1:$C$33,1),E120&lt;=VLOOKUP(E120,Semanas!$A$1:$C$33,2)),VLOOKUP(E120,Semanas!$A$1:$C$33,3),""),"")</f>
        <v/>
      </c>
      <c r="G120" s="21" t="str">
        <f>IF(Medidas_Analisis!G120&lt;&gt;"",ROUND((Medidas_Analisis!G120/IF(Porcentaje!A120=VLOOKUP(Porcentaje!A120,Tipos_Medida!$H$2:$I$788,1),VLOOKUP(Porcentaje!A120,Tipos_Medida!$H$2:$I$788,2),0))*100,4),"")</f>
        <v/>
      </c>
      <c r="H120" s="21" t="str">
        <f>IF(Medidas_Analisis!H120&lt;&gt;"",ROUND((Medidas_Analisis!H120/IF(Porcentaje!A120=VLOOKUP(Porcentaje!A120,Tipos_Medida!$H$2:$I$788,1),VLOOKUP(Porcentaje!A120,Tipos_Medida!$H$2:$I$788,2),0))*100,4),"")</f>
        <v/>
      </c>
      <c r="I120" s="21" t="str">
        <f>IF(Medidas_Analisis!I120&lt;&gt;"",ROUND((Medidas_Analisis!I120/IF(Porcentaje!A120=VLOOKUP(Porcentaje!A120,Tipos_Medida!$H$2:$I$788,1),VLOOKUP(Porcentaje!A120,Tipos_Medida!$H$2:$I$788,2),0))*100,4),"")</f>
        <v/>
      </c>
      <c r="J120" s="21" t="str">
        <f>IF(Medidas_Analisis!J120&lt;&gt;"",ROUND((Medidas_Analisis!J120/IF(Porcentaje!A120=VLOOKUP(Porcentaje!A120,Tipos_Medida!$H$2:$I$788,1),VLOOKUP(Porcentaje!A120,Tipos_Medida!$H$2:$I$788,2),0))*100,4),"")</f>
        <v/>
      </c>
      <c r="K120" s="21" t="str">
        <f>IF(Medidas_Analisis!K120&lt;&gt;"",ROUND((Medidas_Analisis!K120/IF(Porcentaje!A120=VLOOKUP(Porcentaje!A120,Tipos_Medida!$H$2:$I$788,1),VLOOKUP(Porcentaje!A120,Tipos_Medida!$H$2:$I$788,2),0))*100,4),"")</f>
        <v/>
      </c>
      <c r="L120" s="21" t="str">
        <f>IF(Medidas_Analisis!L120&lt;&gt;"",ROUND((Medidas_Analisis!L120/IF(Porcentaje!A120=VLOOKUP(Porcentaje!A120,Tipos_Medida!$H$2:$I$788,1),VLOOKUP(Porcentaje!A120,Tipos_Medida!$H$2:$I$788,2),0))*100,4),"")</f>
        <v/>
      </c>
      <c r="M120" s="21" t="str">
        <f>IF(Medidas_Analisis!M120&lt;&gt;"",ROUND((Medidas_Analisis!M120/IF(Porcentaje!A120=VLOOKUP(Porcentaje!A120,Tipos_Medida!$H$2:$I$788,1),VLOOKUP(Porcentaje!A120,Tipos_Medida!$H$2:$I$788,2),0))*100,4),"")</f>
        <v/>
      </c>
      <c r="N120" s="21" t="str">
        <f>IF(Medidas_Analisis!N120&lt;&gt;"",ROUND((Medidas_Analisis!N120/IF(Porcentaje!A120=VLOOKUP(Porcentaje!A120,Tipos_Medida!$H$2:$I$788,1),VLOOKUP(Porcentaje!A120,Tipos_Medida!$H$2:$I$788,2),0))*100,4),"")</f>
        <v/>
      </c>
    </row>
    <row r="121" spans="1:14" x14ac:dyDescent="0.25">
      <c r="A121" s="19">
        <v>20142</v>
      </c>
      <c r="B121" s="19" t="s">
        <v>62</v>
      </c>
      <c r="C121" s="19" t="s">
        <v>122</v>
      </c>
      <c r="D121" s="19" t="s">
        <v>116</v>
      </c>
      <c r="E121" s="20"/>
      <c r="F121" s="7" t="str">
        <f>IF(E121&lt;&gt;"",IF(AND(E121&gt;=VLOOKUP(E121,Semanas!$A$1:$C$33,1),E121&lt;=VLOOKUP(E121,Semanas!$A$1:$C$33,2)),VLOOKUP(E121,Semanas!$A$1:$C$33,3),""),"")</f>
        <v/>
      </c>
      <c r="G121" s="21" t="str">
        <f>IF(Medidas_Analisis!G121&lt;&gt;"",ROUND((Medidas_Analisis!G121/IF(Porcentaje!A121=VLOOKUP(Porcentaje!A121,Tipos_Medida!$H$2:$I$788,1),VLOOKUP(Porcentaje!A121,Tipos_Medida!$H$2:$I$788,2),0))*100,4),"")</f>
        <v/>
      </c>
      <c r="H121" s="21" t="str">
        <f>IF(Medidas_Analisis!H121&lt;&gt;"",ROUND((Medidas_Analisis!H121/IF(Porcentaje!A121=VLOOKUP(Porcentaje!A121,Tipos_Medida!$H$2:$I$788,1),VLOOKUP(Porcentaje!A121,Tipos_Medida!$H$2:$I$788,2),0))*100,4),"")</f>
        <v/>
      </c>
      <c r="I121" s="21" t="str">
        <f>IF(Medidas_Analisis!I121&lt;&gt;"",ROUND((Medidas_Analisis!I121/IF(Porcentaje!A121=VLOOKUP(Porcentaje!A121,Tipos_Medida!$H$2:$I$788,1),VLOOKUP(Porcentaje!A121,Tipos_Medida!$H$2:$I$788,2),0))*100,4),"")</f>
        <v/>
      </c>
      <c r="J121" s="21" t="str">
        <f>IF(Medidas_Analisis!J121&lt;&gt;"",ROUND((Medidas_Analisis!J121/IF(Porcentaje!A121=VLOOKUP(Porcentaje!A121,Tipos_Medida!$H$2:$I$788,1),VLOOKUP(Porcentaje!A121,Tipos_Medida!$H$2:$I$788,2),0))*100,4),"")</f>
        <v/>
      </c>
      <c r="K121" s="21" t="str">
        <f>IF(Medidas_Analisis!K121&lt;&gt;"",ROUND((Medidas_Analisis!K121/IF(Porcentaje!A121=VLOOKUP(Porcentaje!A121,Tipos_Medida!$H$2:$I$788,1),VLOOKUP(Porcentaje!A121,Tipos_Medida!$H$2:$I$788,2),0))*100,4),"")</f>
        <v/>
      </c>
      <c r="L121" s="21" t="str">
        <f>IF(Medidas_Analisis!L121&lt;&gt;"",ROUND((Medidas_Analisis!L121/IF(Porcentaje!A121=VLOOKUP(Porcentaje!A121,Tipos_Medida!$H$2:$I$788,1),VLOOKUP(Porcentaje!A121,Tipos_Medida!$H$2:$I$788,2),0))*100,4),"")</f>
        <v/>
      </c>
      <c r="M121" s="21" t="str">
        <f>IF(Medidas_Analisis!M121&lt;&gt;"",ROUND((Medidas_Analisis!M121/IF(Porcentaje!A121=VLOOKUP(Porcentaje!A121,Tipos_Medida!$H$2:$I$788,1),VLOOKUP(Porcentaje!A121,Tipos_Medida!$H$2:$I$788,2),0))*100,4),"")</f>
        <v/>
      </c>
      <c r="N121" s="21" t="str">
        <f>IF(Medidas_Analisis!N121&lt;&gt;"",ROUND((Medidas_Analisis!N121/IF(Porcentaje!A121=VLOOKUP(Porcentaje!A121,Tipos_Medida!$H$2:$I$788,1),VLOOKUP(Porcentaje!A121,Tipos_Medida!$H$2:$I$788,2),0))*100,4),"")</f>
        <v/>
      </c>
    </row>
    <row r="122" spans="1:14" x14ac:dyDescent="0.25">
      <c r="A122">
        <v>20142</v>
      </c>
      <c r="B122" t="s">
        <v>62</v>
      </c>
      <c r="C122" t="s">
        <v>123</v>
      </c>
      <c r="D122" t="s">
        <v>116</v>
      </c>
      <c r="E122" s="1"/>
      <c r="F122" s="7" t="str">
        <f>IF(E122&lt;&gt;"",IF(AND(E122&gt;=VLOOKUP(E122,Semanas!$A$1:$C$33,1),E122&lt;=VLOOKUP(E122,Semanas!$A$1:$C$33,2)),VLOOKUP(E122,Semanas!$A$1:$C$33,3),""),"")</f>
        <v/>
      </c>
      <c r="G122" s="21" t="str">
        <f>IF(Medidas_Analisis!G122&lt;&gt;"",ROUND((Medidas_Analisis!G122/IF(Porcentaje!A122=VLOOKUP(Porcentaje!A122,Tipos_Medida!$H$2:$I$788,1),VLOOKUP(Porcentaje!A122,Tipos_Medida!$H$2:$I$788,2),0))*100,4),"")</f>
        <v/>
      </c>
      <c r="H122" s="21" t="str">
        <f>IF(Medidas_Analisis!H122&lt;&gt;"",ROUND((Medidas_Analisis!H122/IF(Porcentaje!A122=VLOOKUP(Porcentaje!A122,Tipos_Medida!$H$2:$I$788,1),VLOOKUP(Porcentaje!A122,Tipos_Medida!$H$2:$I$788,2),0))*100,4),"")</f>
        <v/>
      </c>
      <c r="I122" s="21" t="str">
        <f>IF(Medidas_Analisis!I122&lt;&gt;"",ROUND((Medidas_Analisis!I122/IF(Porcentaje!A122=VLOOKUP(Porcentaje!A122,Tipos_Medida!$H$2:$I$788,1),VLOOKUP(Porcentaje!A122,Tipos_Medida!$H$2:$I$788,2),0))*100,4),"")</f>
        <v/>
      </c>
      <c r="J122" s="21" t="str">
        <f>IF(Medidas_Analisis!J122&lt;&gt;"",ROUND((Medidas_Analisis!J122/IF(Porcentaje!A122=VLOOKUP(Porcentaje!A122,Tipos_Medida!$H$2:$I$788,1),VLOOKUP(Porcentaje!A122,Tipos_Medida!$H$2:$I$788,2),0))*100,4),"")</f>
        <v/>
      </c>
      <c r="K122" s="21" t="str">
        <f>IF(Medidas_Analisis!K122&lt;&gt;"",ROUND((Medidas_Analisis!K122/IF(Porcentaje!A122=VLOOKUP(Porcentaje!A122,Tipos_Medida!$H$2:$I$788,1),VLOOKUP(Porcentaje!A122,Tipos_Medida!$H$2:$I$788,2),0))*100,4),"")</f>
        <v/>
      </c>
      <c r="L122" s="21" t="str">
        <f>IF(Medidas_Analisis!L122&lt;&gt;"",ROUND((Medidas_Analisis!L122/IF(Porcentaje!A122=VLOOKUP(Porcentaje!A122,Tipos_Medida!$H$2:$I$788,1),VLOOKUP(Porcentaje!A122,Tipos_Medida!$H$2:$I$788,2),0))*100,4),"")</f>
        <v/>
      </c>
      <c r="M122" s="21" t="str">
        <f>IF(Medidas_Analisis!M122&lt;&gt;"",ROUND((Medidas_Analisis!M122/IF(Porcentaje!A122=VLOOKUP(Porcentaje!A122,Tipos_Medida!$H$2:$I$788,1),VLOOKUP(Porcentaje!A122,Tipos_Medida!$H$2:$I$788,2),0))*100,4),"")</f>
        <v/>
      </c>
      <c r="N122" s="21" t="str">
        <f>IF(Medidas_Analisis!N122&lt;&gt;"",ROUND((Medidas_Analisis!N122/IF(Porcentaje!A122=VLOOKUP(Porcentaje!A122,Tipos_Medida!$H$2:$I$788,1),VLOOKUP(Porcentaje!A122,Tipos_Medida!$H$2:$I$788,2),0))*100,4),"")</f>
        <v/>
      </c>
    </row>
    <row r="123" spans="1:14" x14ac:dyDescent="0.25">
      <c r="A123">
        <v>20163</v>
      </c>
      <c r="B123" t="s">
        <v>64</v>
      </c>
      <c r="C123" t="s">
        <v>30</v>
      </c>
      <c r="D123" t="s">
        <v>114</v>
      </c>
      <c r="E123" s="1">
        <v>43913</v>
      </c>
      <c r="F123" s="7" t="str">
        <f>IF(E123&lt;&gt;"",IF(AND(E123&gt;=VLOOKUP(E123,Semanas!$A$1:$C$33,1),E123&lt;=VLOOKUP(E123,Semanas!$A$1:$C$33,2)),VLOOKUP(E123,Semanas!$A$1:$C$33,3),""),"")</f>
        <v>Semana 13</v>
      </c>
      <c r="G123" s="21">
        <f>IF(Medidas_Analisis!G123&lt;&gt;"",ROUND((Medidas_Analisis!G123/IF(Porcentaje!A123=VLOOKUP(Porcentaje!A123,Tipos_Medida!$H$2:$I$788,1),VLOOKUP(Porcentaje!A123,Tipos_Medida!$H$2:$I$788,2),0))*100,4),"")</f>
        <v>0</v>
      </c>
      <c r="H123" s="21">
        <f>IF(Medidas_Analisis!H123&lt;&gt;"",ROUND((Medidas_Analisis!H123/IF(Porcentaje!A123=VLOOKUP(Porcentaje!A123,Tipos_Medida!$H$2:$I$788,1),VLOOKUP(Porcentaje!A123,Tipos_Medida!$H$2:$I$788,2),0))*100,4),"")</f>
        <v>0</v>
      </c>
      <c r="I123" s="21">
        <f>IF(Medidas_Analisis!I123&lt;&gt;"",ROUND((Medidas_Analisis!I123/IF(Porcentaje!A123=VLOOKUP(Porcentaje!A123,Tipos_Medida!$H$2:$I$788,1),VLOOKUP(Porcentaje!A123,Tipos_Medida!$H$2:$I$788,2),0))*100,4),"")</f>
        <v>0</v>
      </c>
      <c r="J123" s="21">
        <f>IF(Medidas_Analisis!J123&lt;&gt;"",ROUND((Medidas_Analisis!J123/IF(Porcentaje!A123=VLOOKUP(Porcentaje!A123,Tipos_Medida!$H$2:$I$788,1),VLOOKUP(Porcentaje!A123,Tipos_Medida!$H$2:$I$788,2),0))*100,4),"")</f>
        <v>0</v>
      </c>
      <c r="K123" s="21">
        <f>IF(Medidas_Analisis!K123&lt;&gt;"",ROUND((Medidas_Analisis!K123/IF(Porcentaje!A123=VLOOKUP(Porcentaje!A123,Tipos_Medida!$H$2:$I$788,1),VLOOKUP(Porcentaje!A123,Tipos_Medida!$H$2:$I$788,2),0))*100,4),"")</f>
        <v>0</v>
      </c>
      <c r="L123" s="21">
        <f>IF(Medidas_Analisis!L123&lt;&gt;"",ROUND((Medidas_Analisis!L123/IF(Porcentaje!A123=VLOOKUP(Porcentaje!A123,Tipos_Medida!$H$2:$I$788,1),VLOOKUP(Porcentaje!A123,Tipos_Medida!$H$2:$I$788,2),0))*100,4),"")</f>
        <v>0</v>
      </c>
      <c r="M123" s="21">
        <f>IF(Medidas_Analisis!M123&lt;&gt;"",ROUND((Medidas_Analisis!M123/IF(Porcentaje!A123=VLOOKUP(Porcentaje!A123,Tipos_Medida!$H$2:$I$788,1),VLOOKUP(Porcentaje!A123,Tipos_Medida!$H$2:$I$788,2),0))*100,4),"")</f>
        <v>0</v>
      </c>
      <c r="N123" s="21">
        <f>IF(Medidas_Analisis!N123&lt;&gt;"",ROUND((Medidas_Analisis!N123/IF(Porcentaje!A123=VLOOKUP(Porcentaje!A123,Tipos_Medida!$H$2:$I$788,1),VLOOKUP(Porcentaje!A123,Tipos_Medida!$H$2:$I$788,2),0))*100,4),"")</f>
        <v>0</v>
      </c>
    </row>
    <row r="124" spans="1:14" x14ac:dyDescent="0.25">
      <c r="A124" s="19">
        <v>20163</v>
      </c>
      <c r="B124" s="19" t="s">
        <v>64</v>
      </c>
      <c r="C124" s="19" t="s">
        <v>31</v>
      </c>
      <c r="D124" s="19" t="s">
        <v>114</v>
      </c>
      <c r="E124" s="20">
        <v>43913</v>
      </c>
      <c r="F124" s="7" t="str">
        <f>IF(E124&lt;&gt;"",IF(AND(E124&gt;=VLOOKUP(E124,Semanas!$A$1:$C$33,1),E124&lt;=VLOOKUP(E124,Semanas!$A$1:$C$33,2)),VLOOKUP(E124,Semanas!$A$1:$C$33,3),""),"")</f>
        <v>Semana 13</v>
      </c>
      <c r="G124" s="21">
        <f>IF(Medidas_Analisis!G124&lt;&gt;"",ROUND((Medidas_Analisis!G124/IF(Porcentaje!A124=VLOOKUP(Porcentaje!A124,Tipos_Medida!$H$2:$I$788,1),VLOOKUP(Porcentaje!A124,Tipos_Medida!$H$2:$I$788,2),0))*100,4),"")</f>
        <v>0</v>
      </c>
      <c r="H124" s="21">
        <f>IF(Medidas_Analisis!H124&lt;&gt;"",ROUND((Medidas_Analisis!H124/IF(Porcentaje!A124=VLOOKUP(Porcentaje!A124,Tipos_Medida!$H$2:$I$788,1),VLOOKUP(Porcentaje!A124,Tipos_Medida!$H$2:$I$788,2),0))*100,4),"")</f>
        <v>0</v>
      </c>
      <c r="I124" s="21">
        <f>IF(Medidas_Analisis!I124&lt;&gt;"",ROUND((Medidas_Analisis!I124/IF(Porcentaje!A124=VLOOKUP(Porcentaje!A124,Tipos_Medida!$H$2:$I$788,1),VLOOKUP(Porcentaje!A124,Tipos_Medida!$H$2:$I$788,2),0))*100,4),"")</f>
        <v>0</v>
      </c>
      <c r="J124" s="21">
        <f>IF(Medidas_Analisis!J124&lt;&gt;"",ROUND((Medidas_Analisis!J124/IF(Porcentaje!A124=VLOOKUP(Porcentaje!A124,Tipos_Medida!$H$2:$I$788,1),VLOOKUP(Porcentaje!A124,Tipos_Medida!$H$2:$I$788,2),0))*100,4),"")</f>
        <v>0</v>
      </c>
      <c r="K124" s="21">
        <f>IF(Medidas_Analisis!K124&lt;&gt;"",ROUND((Medidas_Analisis!K124/IF(Porcentaje!A124=VLOOKUP(Porcentaje!A124,Tipos_Medida!$H$2:$I$788,1),VLOOKUP(Porcentaje!A124,Tipos_Medida!$H$2:$I$788,2),0))*100,4),"")</f>
        <v>0</v>
      </c>
      <c r="L124" s="21">
        <f>IF(Medidas_Analisis!L124&lt;&gt;"",ROUND((Medidas_Analisis!L124/IF(Porcentaje!A124=VLOOKUP(Porcentaje!A124,Tipos_Medida!$H$2:$I$788,1),VLOOKUP(Porcentaje!A124,Tipos_Medida!$H$2:$I$788,2),0))*100,4),"")</f>
        <v>0</v>
      </c>
      <c r="M124" s="21">
        <f>IF(Medidas_Analisis!M124&lt;&gt;"",ROUND((Medidas_Analisis!M124/IF(Porcentaje!A124=VLOOKUP(Porcentaje!A124,Tipos_Medida!$H$2:$I$788,1),VLOOKUP(Porcentaje!A124,Tipos_Medida!$H$2:$I$788,2),0))*100,4),"")</f>
        <v>0</v>
      </c>
      <c r="N124" s="21">
        <f>IF(Medidas_Analisis!N124&lt;&gt;"",ROUND((Medidas_Analisis!N124/IF(Porcentaje!A124=VLOOKUP(Porcentaje!A124,Tipos_Medida!$H$2:$I$788,1),VLOOKUP(Porcentaje!A124,Tipos_Medida!$H$2:$I$788,2),0))*100,4),"")</f>
        <v>0</v>
      </c>
    </row>
    <row r="125" spans="1:14" x14ac:dyDescent="0.25">
      <c r="A125">
        <v>20163</v>
      </c>
      <c r="B125" t="s">
        <v>64</v>
      </c>
      <c r="C125" t="s">
        <v>115</v>
      </c>
      <c r="D125" t="s">
        <v>114</v>
      </c>
      <c r="E125" s="1">
        <v>43913</v>
      </c>
      <c r="F125" s="7" t="str">
        <f>IF(E125&lt;&gt;"",IF(AND(E125&gt;=VLOOKUP(E125,Semanas!$A$1:$C$33,1),E125&lt;=VLOOKUP(E125,Semanas!$A$1:$C$33,2)),VLOOKUP(E125,Semanas!$A$1:$C$33,3),""),"")</f>
        <v>Semana 13</v>
      </c>
      <c r="G125" s="21">
        <f>IF(Medidas_Analisis!G125&lt;&gt;"",ROUND((Medidas_Analisis!G125/IF(Porcentaje!A125=VLOOKUP(Porcentaje!A125,Tipos_Medida!$H$2:$I$788,1),VLOOKUP(Porcentaje!A125,Tipos_Medida!$H$2:$I$788,2),0))*100,4),"")</f>
        <v>0</v>
      </c>
      <c r="H125" s="21">
        <f>IF(Medidas_Analisis!H125&lt;&gt;"",ROUND((Medidas_Analisis!H125/IF(Porcentaje!A125=VLOOKUP(Porcentaje!A125,Tipos_Medida!$H$2:$I$788,1),VLOOKUP(Porcentaje!A125,Tipos_Medida!$H$2:$I$788,2),0))*100,4),"")</f>
        <v>0</v>
      </c>
      <c r="I125" s="21">
        <f>IF(Medidas_Analisis!I125&lt;&gt;"",ROUND((Medidas_Analisis!I125/IF(Porcentaje!A125=VLOOKUP(Porcentaje!A125,Tipos_Medida!$H$2:$I$788,1),VLOOKUP(Porcentaje!A125,Tipos_Medida!$H$2:$I$788,2),0))*100,4),"")</f>
        <v>0</v>
      </c>
      <c r="J125" s="21">
        <f>IF(Medidas_Analisis!J125&lt;&gt;"",ROUND((Medidas_Analisis!J125/IF(Porcentaje!A125=VLOOKUP(Porcentaje!A125,Tipos_Medida!$H$2:$I$788,1),VLOOKUP(Porcentaje!A125,Tipos_Medida!$H$2:$I$788,2),0))*100,4),"")</f>
        <v>0</v>
      </c>
      <c r="K125" s="21">
        <f>IF(Medidas_Analisis!K125&lt;&gt;"",ROUND((Medidas_Analisis!K125/IF(Porcentaje!A125=VLOOKUP(Porcentaje!A125,Tipos_Medida!$H$2:$I$788,1),VLOOKUP(Porcentaje!A125,Tipos_Medida!$H$2:$I$788,2),0))*100,4),"")</f>
        <v>0</v>
      </c>
      <c r="L125" s="21">
        <f>IF(Medidas_Analisis!L125&lt;&gt;"",ROUND((Medidas_Analisis!L125/IF(Porcentaje!A125=VLOOKUP(Porcentaje!A125,Tipos_Medida!$H$2:$I$788,1),VLOOKUP(Porcentaje!A125,Tipos_Medida!$H$2:$I$788,2),0))*100,4),"")</f>
        <v>0</v>
      </c>
      <c r="M125" s="21">
        <f>IF(Medidas_Analisis!M125&lt;&gt;"",ROUND((Medidas_Analisis!M125/IF(Porcentaje!A125=VLOOKUP(Porcentaje!A125,Tipos_Medida!$H$2:$I$788,1),VLOOKUP(Porcentaje!A125,Tipos_Medida!$H$2:$I$788,2),0))*100,4),"")</f>
        <v>0</v>
      </c>
      <c r="N125" s="21">
        <f>IF(Medidas_Analisis!N125&lt;&gt;"",ROUND((Medidas_Analisis!N125/IF(Porcentaje!A125=VLOOKUP(Porcentaje!A125,Tipos_Medida!$H$2:$I$788,1),VLOOKUP(Porcentaje!A125,Tipos_Medida!$H$2:$I$788,2),0))*100,4),"")</f>
        <v>0</v>
      </c>
    </row>
    <row r="126" spans="1:14" x14ac:dyDescent="0.25">
      <c r="A126" s="19">
        <v>20163</v>
      </c>
      <c r="B126" s="19" t="s">
        <v>64</v>
      </c>
      <c r="C126" s="19" t="s">
        <v>33</v>
      </c>
      <c r="D126" s="19" t="s">
        <v>114</v>
      </c>
      <c r="E126" s="20">
        <v>43910</v>
      </c>
      <c r="F126" s="7" t="str">
        <f>IF(E126&lt;&gt;"",IF(AND(E126&gt;=VLOOKUP(E126,Semanas!$A$1:$C$33,1),E126&lt;=VLOOKUP(E126,Semanas!$A$1:$C$33,2)),VLOOKUP(E126,Semanas!$A$1:$C$33,3),""),"")</f>
        <v>Semana 12</v>
      </c>
      <c r="G126" s="21">
        <f>IF(Medidas_Analisis!G126&lt;&gt;"",ROUND((Medidas_Analisis!G126/IF(Porcentaje!A126=VLOOKUP(Porcentaje!A126,Tipos_Medida!$H$2:$I$788,1),VLOOKUP(Porcentaje!A126,Tipos_Medida!$H$2:$I$788,2),0))*100,4),"")</f>
        <v>0</v>
      </c>
      <c r="H126" s="21">
        <f>IF(Medidas_Analisis!H126&lt;&gt;"",ROUND((Medidas_Analisis!H126/IF(Porcentaje!A126=VLOOKUP(Porcentaje!A126,Tipos_Medida!$H$2:$I$788,1),VLOOKUP(Porcentaje!A126,Tipos_Medida!$H$2:$I$788,2),0))*100,4),"")</f>
        <v>0</v>
      </c>
      <c r="I126" s="21">
        <f>IF(Medidas_Analisis!I126&lt;&gt;"",ROUND((Medidas_Analisis!I126/IF(Porcentaje!A126=VLOOKUP(Porcentaje!A126,Tipos_Medida!$H$2:$I$788,1),VLOOKUP(Porcentaje!A126,Tipos_Medida!$H$2:$I$788,2),0))*100,4),"")</f>
        <v>0</v>
      </c>
      <c r="J126" s="21">
        <f>IF(Medidas_Analisis!J126&lt;&gt;"",ROUND((Medidas_Analisis!J126/IF(Porcentaje!A126=VLOOKUP(Porcentaje!A126,Tipos_Medida!$H$2:$I$788,1),VLOOKUP(Porcentaje!A126,Tipos_Medida!$H$2:$I$788,2),0))*100,4),"")</f>
        <v>0</v>
      </c>
      <c r="K126" s="21">
        <f>IF(Medidas_Analisis!K126&lt;&gt;"",ROUND((Medidas_Analisis!K126/IF(Porcentaje!A126=VLOOKUP(Porcentaje!A126,Tipos_Medida!$H$2:$I$788,1),VLOOKUP(Porcentaje!A126,Tipos_Medida!$H$2:$I$788,2),0))*100,4),"")</f>
        <v>0</v>
      </c>
      <c r="L126" s="21">
        <f>IF(Medidas_Analisis!L126&lt;&gt;"",ROUND((Medidas_Analisis!L126/IF(Porcentaje!A126=VLOOKUP(Porcentaje!A126,Tipos_Medida!$H$2:$I$788,1),VLOOKUP(Porcentaje!A126,Tipos_Medida!$H$2:$I$788,2),0))*100,4),"")</f>
        <v>0</v>
      </c>
      <c r="M126" s="21">
        <f>IF(Medidas_Analisis!M126&lt;&gt;"",ROUND((Medidas_Analisis!M126/IF(Porcentaje!A126=VLOOKUP(Porcentaje!A126,Tipos_Medida!$H$2:$I$788,1),VLOOKUP(Porcentaje!A126,Tipos_Medida!$H$2:$I$788,2),0))*100,4),"")</f>
        <v>0</v>
      </c>
      <c r="N126" s="21">
        <f>IF(Medidas_Analisis!N126&lt;&gt;"",ROUND((Medidas_Analisis!N126/IF(Porcentaje!A126=VLOOKUP(Porcentaje!A126,Tipos_Medida!$H$2:$I$788,1),VLOOKUP(Porcentaje!A126,Tipos_Medida!$H$2:$I$788,2),0))*100,4),"")</f>
        <v>0</v>
      </c>
    </row>
    <row r="127" spans="1:14" x14ac:dyDescent="0.25">
      <c r="A127">
        <v>20163</v>
      </c>
      <c r="B127" t="s">
        <v>64</v>
      </c>
      <c r="C127" t="s">
        <v>34</v>
      </c>
      <c r="D127" t="s">
        <v>117</v>
      </c>
      <c r="E127" s="1"/>
      <c r="F127" s="7" t="str">
        <f>IF(E127&lt;&gt;"",IF(AND(E127&gt;=VLOOKUP(E127,Semanas!$A$1:$C$33,1),E127&lt;=VLOOKUP(E127,Semanas!$A$1:$C$33,2)),VLOOKUP(E127,Semanas!$A$1:$C$33,3),""),"")</f>
        <v/>
      </c>
      <c r="G127" s="21" t="str">
        <f>IF(Medidas_Analisis!G127&lt;&gt;"",ROUND((Medidas_Analisis!G127/IF(Porcentaje!A127=VLOOKUP(Porcentaje!A127,Tipos_Medida!$H$2:$I$788,1),VLOOKUP(Porcentaje!A127,Tipos_Medida!$H$2:$I$788,2),0))*100,4),"")</f>
        <v/>
      </c>
      <c r="H127" s="21" t="str">
        <f>IF(Medidas_Analisis!H127&lt;&gt;"",ROUND((Medidas_Analisis!H127/IF(Porcentaje!A127=VLOOKUP(Porcentaje!A127,Tipos_Medida!$H$2:$I$788,1),VLOOKUP(Porcentaje!A127,Tipos_Medida!$H$2:$I$788,2),0))*100,4),"")</f>
        <v/>
      </c>
      <c r="I127" s="21" t="str">
        <f>IF(Medidas_Analisis!I127&lt;&gt;"",ROUND((Medidas_Analisis!I127/IF(Porcentaje!A127=VLOOKUP(Porcentaje!A127,Tipos_Medida!$H$2:$I$788,1),VLOOKUP(Porcentaje!A127,Tipos_Medida!$H$2:$I$788,2),0))*100,4),"")</f>
        <v/>
      </c>
      <c r="J127" s="21" t="str">
        <f>IF(Medidas_Analisis!J127&lt;&gt;"",ROUND((Medidas_Analisis!J127/IF(Porcentaje!A127=VLOOKUP(Porcentaje!A127,Tipos_Medida!$H$2:$I$788,1),VLOOKUP(Porcentaje!A127,Tipos_Medida!$H$2:$I$788,2),0))*100,4),"")</f>
        <v/>
      </c>
      <c r="K127" s="21" t="str">
        <f>IF(Medidas_Analisis!K127&lt;&gt;"",ROUND((Medidas_Analisis!K127/IF(Porcentaje!A127=VLOOKUP(Porcentaje!A127,Tipos_Medida!$H$2:$I$788,1),VLOOKUP(Porcentaje!A127,Tipos_Medida!$H$2:$I$788,2),0))*100,4),"")</f>
        <v/>
      </c>
      <c r="L127" s="21" t="str">
        <f>IF(Medidas_Analisis!L127&lt;&gt;"",ROUND((Medidas_Analisis!L127/IF(Porcentaje!A127=VLOOKUP(Porcentaje!A127,Tipos_Medida!$H$2:$I$788,1),VLOOKUP(Porcentaje!A127,Tipos_Medida!$H$2:$I$788,2),0))*100,4),"")</f>
        <v/>
      </c>
      <c r="M127" s="21" t="str">
        <f>IF(Medidas_Analisis!M127&lt;&gt;"",ROUND((Medidas_Analisis!M127/IF(Porcentaje!A127=VLOOKUP(Porcentaje!A127,Tipos_Medida!$H$2:$I$788,1),VLOOKUP(Porcentaje!A127,Tipos_Medida!$H$2:$I$788,2),0))*100,4),"")</f>
        <v/>
      </c>
      <c r="N127" s="21" t="str">
        <f>IF(Medidas_Analisis!N127&lt;&gt;"",ROUND((Medidas_Analisis!N127/IF(Porcentaje!A127=VLOOKUP(Porcentaje!A127,Tipos_Medida!$H$2:$I$788,1),VLOOKUP(Porcentaje!A127,Tipos_Medida!$H$2:$I$788,2),0))*100,4),"")</f>
        <v/>
      </c>
    </row>
    <row r="128" spans="1:14" x14ac:dyDescent="0.25">
      <c r="A128" s="19">
        <v>20163</v>
      </c>
      <c r="B128" s="19" t="s">
        <v>64</v>
      </c>
      <c r="C128" s="19" t="s">
        <v>118</v>
      </c>
      <c r="D128" s="19" t="s">
        <v>114</v>
      </c>
      <c r="E128" s="20">
        <v>43970</v>
      </c>
      <c r="F128" s="7" t="str">
        <f>IF(E128&lt;&gt;"",IF(AND(E128&gt;=VLOOKUP(E128,Semanas!$A$1:$C$33,1),E128&lt;=VLOOKUP(E128,Semanas!$A$1:$C$33,2)),VLOOKUP(E128,Semanas!$A$1:$C$33,3),""),"")</f>
        <v>Semana 21</v>
      </c>
      <c r="G128" s="21">
        <f>IF(Medidas_Analisis!G128&lt;&gt;"",ROUND((Medidas_Analisis!G128/IF(Porcentaje!A128=VLOOKUP(Porcentaje!A128,Tipos_Medida!$H$2:$I$788,1),VLOOKUP(Porcentaje!A128,Tipos_Medida!$H$2:$I$788,2),0))*100,4),"")</f>
        <v>0</v>
      </c>
      <c r="H128" s="21">
        <f>IF(Medidas_Analisis!H128&lt;&gt;"",ROUND((Medidas_Analisis!H128/IF(Porcentaje!A128=VLOOKUP(Porcentaje!A128,Tipos_Medida!$H$2:$I$788,1),VLOOKUP(Porcentaje!A128,Tipos_Medida!$H$2:$I$788,2),0))*100,4),"")</f>
        <v>0</v>
      </c>
      <c r="I128" s="21">
        <f>IF(Medidas_Analisis!I128&lt;&gt;"",ROUND((Medidas_Analisis!I128/IF(Porcentaje!A128=VLOOKUP(Porcentaje!A128,Tipos_Medida!$H$2:$I$788,1),VLOOKUP(Porcentaje!A128,Tipos_Medida!$H$2:$I$788,2),0))*100,4),"")</f>
        <v>0</v>
      </c>
      <c r="J128" s="21">
        <f>IF(Medidas_Analisis!J128&lt;&gt;"",ROUND((Medidas_Analisis!J128/IF(Porcentaje!A128=VLOOKUP(Porcentaje!A128,Tipos_Medida!$H$2:$I$788,1),VLOOKUP(Porcentaje!A128,Tipos_Medida!$H$2:$I$788,2),0))*100,4),"")</f>
        <v>0</v>
      </c>
      <c r="K128" s="21">
        <f>IF(Medidas_Analisis!K128&lt;&gt;"",ROUND((Medidas_Analisis!K128/IF(Porcentaje!A128=VLOOKUP(Porcentaje!A128,Tipos_Medida!$H$2:$I$788,1),VLOOKUP(Porcentaje!A128,Tipos_Medida!$H$2:$I$788,2),0))*100,4),"")</f>
        <v>0</v>
      </c>
      <c r="L128" s="21">
        <f>IF(Medidas_Analisis!L128&lt;&gt;"",ROUND((Medidas_Analisis!L128/IF(Porcentaje!A128=VLOOKUP(Porcentaje!A128,Tipos_Medida!$H$2:$I$788,1),VLOOKUP(Porcentaje!A128,Tipos_Medida!$H$2:$I$788,2),0))*100,4),"")</f>
        <v>6.2899999999999998E-2</v>
      </c>
      <c r="M128" s="21">
        <f>IF(Medidas_Analisis!M128&lt;&gt;"",ROUND((Medidas_Analisis!M128/IF(Porcentaje!A128=VLOOKUP(Porcentaje!A128,Tipos_Medida!$H$2:$I$788,1),VLOOKUP(Porcentaje!A128,Tipos_Medida!$H$2:$I$788,2),0))*100,4),"")</f>
        <v>6.2899999999999998E-2</v>
      </c>
      <c r="N128" s="21">
        <f>IF(Medidas_Analisis!N128&lt;&gt;"",ROUND((Medidas_Analisis!N128/IF(Porcentaje!A128=VLOOKUP(Porcentaje!A128,Tipos_Medida!$H$2:$I$788,1),VLOOKUP(Porcentaje!A128,Tipos_Medida!$H$2:$I$788,2),0))*100,4),"")</f>
        <v>0.1258</v>
      </c>
    </row>
    <row r="129" spans="1:14" x14ac:dyDescent="0.25">
      <c r="A129">
        <v>20163</v>
      </c>
      <c r="B129" t="s">
        <v>64</v>
      </c>
      <c r="C129" t="s">
        <v>119</v>
      </c>
      <c r="D129" t="s">
        <v>117</v>
      </c>
      <c r="E129" s="1"/>
      <c r="F129" s="7" t="str">
        <f>IF(E129&lt;&gt;"",IF(AND(E129&gt;=VLOOKUP(E129,Semanas!$A$1:$C$33,1),E129&lt;=VLOOKUP(E129,Semanas!$A$1:$C$33,2)),VLOOKUP(E129,Semanas!$A$1:$C$33,3),""),"")</f>
        <v/>
      </c>
      <c r="G129" s="21" t="str">
        <f>IF(Medidas_Analisis!G129&lt;&gt;"",ROUND((Medidas_Analisis!G129/IF(Porcentaje!A129=VLOOKUP(Porcentaje!A129,Tipos_Medida!$H$2:$I$788,1),VLOOKUP(Porcentaje!A129,Tipos_Medida!$H$2:$I$788,2),0))*100,4),"")</f>
        <v/>
      </c>
      <c r="H129" s="21" t="str">
        <f>IF(Medidas_Analisis!H129&lt;&gt;"",ROUND((Medidas_Analisis!H129/IF(Porcentaje!A129=VLOOKUP(Porcentaje!A129,Tipos_Medida!$H$2:$I$788,1),VLOOKUP(Porcentaje!A129,Tipos_Medida!$H$2:$I$788,2),0))*100,4),"")</f>
        <v/>
      </c>
      <c r="I129" s="21" t="str">
        <f>IF(Medidas_Analisis!I129&lt;&gt;"",ROUND((Medidas_Analisis!I129/IF(Porcentaje!A129=VLOOKUP(Porcentaje!A129,Tipos_Medida!$H$2:$I$788,1),VLOOKUP(Porcentaje!A129,Tipos_Medida!$H$2:$I$788,2),0))*100,4),"")</f>
        <v/>
      </c>
      <c r="J129" s="21" t="str">
        <f>IF(Medidas_Analisis!J129&lt;&gt;"",ROUND((Medidas_Analisis!J129/IF(Porcentaje!A129=VLOOKUP(Porcentaje!A129,Tipos_Medida!$H$2:$I$788,1),VLOOKUP(Porcentaje!A129,Tipos_Medida!$H$2:$I$788,2),0))*100,4),"")</f>
        <v/>
      </c>
      <c r="K129" s="21" t="str">
        <f>IF(Medidas_Analisis!K129&lt;&gt;"",ROUND((Medidas_Analisis!K129/IF(Porcentaje!A129=VLOOKUP(Porcentaje!A129,Tipos_Medida!$H$2:$I$788,1),VLOOKUP(Porcentaje!A129,Tipos_Medida!$H$2:$I$788,2),0))*100,4),"")</f>
        <v/>
      </c>
      <c r="L129" s="21" t="str">
        <f>IF(Medidas_Analisis!L129&lt;&gt;"",ROUND((Medidas_Analisis!L129/IF(Porcentaje!A129=VLOOKUP(Porcentaje!A129,Tipos_Medida!$H$2:$I$788,1),VLOOKUP(Porcentaje!A129,Tipos_Medida!$H$2:$I$788,2),0))*100,4),"")</f>
        <v/>
      </c>
      <c r="M129" s="21" t="str">
        <f>IF(Medidas_Analisis!M129&lt;&gt;"",ROUND((Medidas_Analisis!M129/IF(Porcentaje!A129=VLOOKUP(Porcentaje!A129,Tipos_Medida!$H$2:$I$788,1),VLOOKUP(Porcentaje!A129,Tipos_Medida!$H$2:$I$788,2),0))*100,4),"")</f>
        <v/>
      </c>
      <c r="N129" s="21" t="str">
        <f>IF(Medidas_Analisis!N129&lt;&gt;"",ROUND((Medidas_Analisis!N129/IF(Porcentaje!A129=VLOOKUP(Porcentaje!A129,Tipos_Medida!$H$2:$I$788,1),VLOOKUP(Porcentaje!A129,Tipos_Medida!$H$2:$I$788,2),0))*100,4),"")</f>
        <v/>
      </c>
    </row>
    <row r="130" spans="1:14" x14ac:dyDescent="0.25">
      <c r="A130" s="19">
        <v>20163</v>
      </c>
      <c r="B130" s="19" t="s">
        <v>64</v>
      </c>
      <c r="C130" s="19" t="s">
        <v>120</v>
      </c>
      <c r="D130" s="19" t="s">
        <v>117</v>
      </c>
      <c r="E130" s="20"/>
      <c r="F130" s="7" t="str">
        <f>IF(E130&lt;&gt;"",IF(AND(E130&gt;=VLOOKUP(E130,Semanas!$A$1:$C$33,1),E130&lt;=VLOOKUP(E130,Semanas!$A$1:$C$33,2)),VLOOKUP(E130,Semanas!$A$1:$C$33,3),""),"")</f>
        <v/>
      </c>
      <c r="G130" s="21" t="str">
        <f>IF(Medidas_Analisis!G130&lt;&gt;"",ROUND((Medidas_Analisis!G130/IF(Porcentaje!A130=VLOOKUP(Porcentaje!A130,Tipos_Medida!$H$2:$I$788,1),VLOOKUP(Porcentaje!A130,Tipos_Medida!$H$2:$I$788,2),0))*100,4),"")</f>
        <v/>
      </c>
      <c r="H130" s="21" t="str">
        <f>IF(Medidas_Analisis!H130&lt;&gt;"",ROUND((Medidas_Analisis!H130/IF(Porcentaje!A130=VLOOKUP(Porcentaje!A130,Tipos_Medida!$H$2:$I$788,1),VLOOKUP(Porcentaje!A130,Tipos_Medida!$H$2:$I$788,2),0))*100,4),"")</f>
        <v/>
      </c>
      <c r="I130" s="21" t="str">
        <f>IF(Medidas_Analisis!I130&lt;&gt;"",ROUND((Medidas_Analisis!I130/IF(Porcentaje!A130=VLOOKUP(Porcentaje!A130,Tipos_Medida!$H$2:$I$788,1),VLOOKUP(Porcentaje!A130,Tipos_Medida!$H$2:$I$788,2),0))*100,4),"")</f>
        <v/>
      </c>
      <c r="J130" s="21" t="str">
        <f>IF(Medidas_Analisis!J130&lt;&gt;"",ROUND((Medidas_Analisis!J130/IF(Porcentaje!A130=VLOOKUP(Porcentaje!A130,Tipos_Medida!$H$2:$I$788,1),VLOOKUP(Porcentaje!A130,Tipos_Medida!$H$2:$I$788,2),0))*100,4),"")</f>
        <v/>
      </c>
      <c r="K130" s="21" t="str">
        <f>IF(Medidas_Analisis!K130&lt;&gt;"",ROUND((Medidas_Analisis!K130/IF(Porcentaje!A130=VLOOKUP(Porcentaje!A130,Tipos_Medida!$H$2:$I$788,1),VLOOKUP(Porcentaje!A130,Tipos_Medida!$H$2:$I$788,2),0))*100,4),"")</f>
        <v/>
      </c>
      <c r="L130" s="21" t="str">
        <f>IF(Medidas_Analisis!L130&lt;&gt;"",ROUND((Medidas_Analisis!L130/IF(Porcentaje!A130=VLOOKUP(Porcentaje!A130,Tipos_Medida!$H$2:$I$788,1),VLOOKUP(Porcentaje!A130,Tipos_Medida!$H$2:$I$788,2),0))*100,4),"")</f>
        <v/>
      </c>
      <c r="M130" s="21" t="str">
        <f>IF(Medidas_Analisis!M130&lt;&gt;"",ROUND((Medidas_Analisis!M130/IF(Porcentaje!A130=VLOOKUP(Porcentaje!A130,Tipos_Medida!$H$2:$I$788,1),VLOOKUP(Porcentaje!A130,Tipos_Medida!$H$2:$I$788,2),0))*100,4),"")</f>
        <v/>
      </c>
      <c r="N130" s="21" t="str">
        <f>IF(Medidas_Analisis!N130&lt;&gt;"",ROUND((Medidas_Analisis!N130/IF(Porcentaje!A130=VLOOKUP(Porcentaje!A130,Tipos_Medida!$H$2:$I$788,1),VLOOKUP(Porcentaje!A130,Tipos_Medida!$H$2:$I$788,2),0))*100,4),"")</f>
        <v/>
      </c>
    </row>
    <row r="131" spans="1:14" x14ac:dyDescent="0.25">
      <c r="A131">
        <v>20163</v>
      </c>
      <c r="B131" t="s">
        <v>64</v>
      </c>
      <c r="C131" t="s">
        <v>191</v>
      </c>
      <c r="D131" t="s">
        <v>117</v>
      </c>
      <c r="E131" s="1"/>
      <c r="F131" s="7" t="str">
        <f>IF(E131&lt;&gt;"",IF(AND(E131&gt;=VLOOKUP(E131,Semanas!$A$1:$C$33,1),E131&lt;=VLOOKUP(E131,Semanas!$A$1:$C$33,2)),VLOOKUP(E131,Semanas!$A$1:$C$33,3),""),"")</f>
        <v/>
      </c>
      <c r="G131" s="21" t="str">
        <f>IF(Medidas_Analisis!G131&lt;&gt;"",ROUND((Medidas_Analisis!G131/IF(Porcentaje!A131=VLOOKUP(Porcentaje!A131,Tipos_Medida!$H$2:$I$788,1),VLOOKUP(Porcentaje!A131,Tipos_Medida!$H$2:$I$788,2),0))*100,4),"")</f>
        <v/>
      </c>
      <c r="H131" s="21" t="str">
        <f>IF(Medidas_Analisis!H131&lt;&gt;"",ROUND((Medidas_Analisis!H131/IF(Porcentaje!A131=VLOOKUP(Porcentaje!A131,Tipos_Medida!$H$2:$I$788,1),VLOOKUP(Porcentaje!A131,Tipos_Medida!$H$2:$I$788,2),0))*100,4),"")</f>
        <v/>
      </c>
      <c r="I131" s="21" t="str">
        <f>IF(Medidas_Analisis!I131&lt;&gt;"",ROUND((Medidas_Analisis!I131/IF(Porcentaje!A131=VLOOKUP(Porcentaje!A131,Tipos_Medida!$H$2:$I$788,1),VLOOKUP(Porcentaje!A131,Tipos_Medida!$H$2:$I$788,2),0))*100,4),"")</f>
        <v/>
      </c>
      <c r="J131" s="21" t="str">
        <f>IF(Medidas_Analisis!J131&lt;&gt;"",ROUND((Medidas_Analisis!J131/IF(Porcentaje!A131=VLOOKUP(Porcentaje!A131,Tipos_Medida!$H$2:$I$788,1),VLOOKUP(Porcentaje!A131,Tipos_Medida!$H$2:$I$788,2),0))*100,4),"")</f>
        <v/>
      </c>
      <c r="K131" s="21" t="str">
        <f>IF(Medidas_Analisis!K131&lt;&gt;"",ROUND((Medidas_Analisis!K131/IF(Porcentaje!A131=VLOOKUP(Porcentaje!A131,Tipos_Medida!$H$2:$I$788,1),VLOOKUP(Porcentaje!A131,Tipos_Medida!$H$2:$I$788,2),0))*100,4),"")</f>
        <v/>
      </c>
      <c r="L131" s="21" t="str">
        <f>IF(Medidas_Analisis!L131&lt;&gt;"",ROUND((Medidas_Analisis!L131/IF(Porcentaje!A131=VLOOKUP(Porcentaje!A131,Tipos_Medida!$H$2:$I$788,1),VLOOKUP(Porcentaje!A131,Tipos_Medida!$H$2:$I$788,2),0))*100,4),"")</f>
        <v/>
      </c>
      <c r="M131" s="21" t="str">
        <f>IF(Medidas_Analisis!M131&lt;&gt;"",ROUND((Medidas_Analisis!M131/IF(Porcentaje!A131=VLOOKUP(Porcentaje!A131,Tipos_Medida!$H$2:$I$788,1),VLOOKUP(Porcentaje!A131,Tipos_Medida!$H$2:$I$788,2),0))*100,4),"")</f>
        <v/>
      </c>
      <c r="N131" s="21" t="str">
        <f>IF(Medidas_Analisis!N131&lt;&gt;"",ROUND((Medidas_Analisis!N131/IF(Porcentaje!A131=VLOOKUP(Porcentaje!A131,Tipos_Medida!$H$2:$I$788,1),VLOOKUP(Porcentaje!A131,Tipos_Medida!$H$2:$I$788,2),0))*100,4),"")</f>
        <v/>
      </c>
    </row>
    <row r="132" spans="1:14" x14ac:dyDescent="0.25">
      <c r="A132" s="19">
        <v>20163</v>
      </c>
      <c r="B132" s="19" t="s">
        <v>64</v>
      </c>
      <c r="C132" s="19" t="s">
        <v>122</v>
      </c>
      <c r="D132" s="19" t="s">
        <v>116</v>
      </c>
      <c r="E132" s="20"/>
      <c r="F132" s="7" t="str">
        <f>IF(E132&lt;&gt;"",IF(AND(E132&gt;=VLOOKUP(E132,Semanas!$A$1:$C$33,1),E132&lt;=VLOOKUP(E132,Semanas!$A$1:$C$33,2)),VLOOKUP(E132,Semanas!$A$1:$C$33,3),""),"")</f>
        <v/>
      </c>
      <c r="G132" s="21" t="str">
        <f>IF(Medidas_Analisis!G132&lt;&gt;"",ROUND((Medidas_Analisis!G132/IF(Porcentaje!A132=VLOOKUP(Porcentaje!A132,Tipos_Medida!$H$2:$I$788,1),VLOOKUP(Porcentaje!A132,Tipos_Medida!$H$2:$I$788,2),0))*100,4),"")</f>
        <v/>
      </c>
      <c r="H132" s="21" t="str">
        <f>IF(Medidas_Analisis!H132&lt;&gt;"",ROUND((Medidas_Analisis!H132/IF(Porcentaje!A132=VLOOKUP(Porcentaje!A132,Tipos_Medida!$H$2:$I$788,1),VLOOKUP(Porcentaje!A132,Tipos_Medida!$H$2:$I$788,2),0))*100,4),"")</f>
        <v/>
      </c>
      <c r="I132" s="21" t="str">
        <f>IF(Medidas_Analisis!I132&lt;&gt;"",ROUND((Medidas_Analisis!I132/IF(Porcentaje!A132=VLOOKUP(Porcentaje!A132,Tipos_Medida!$H$2:$I$788,1),VLOOKUP(Porcentaje!A132,Tipos_Medida!$H$2:$I$788,2),0))*100,4),"")</f>
        <v/>
      </c>
      <c r="J132" s="21" t="str">
        <f>IF(Medidas_Analisis!J132&lt;&gt;"",ROUND((Medidas_Analisis!J132/IF(Porcentaje!A132=VLOOKUP(Porcentaje!A132,Tipos_Medida!$H$2:$I$788,1),VLOOKUP(Porcentaje!A132,Tipos_Medida!$H$2:$I$788,2),0))*100,4),"")</f>
        <v/>
      </c>
      <c r="K132" s="21" t="str">
        <f>IF(Medidas_Analisis!K132&lt;&gt;"",ROUND((Medidas_Analisis!K132/IF(Porcentaje!A132=VLOOKUP(Porcentaje!A132,Tipos_Medida!$H$2:$I$788,1),VLOOKUP(Porcentaje!A132,Tipos_Medida!$H$2:$I$788,2),0))*100,4),"")</f>
        <v/>
      </c>
      <c r="L132" s="21" t="str">
        <f>IF(Medidas_Analisis!L132&lt;&gt;"",ROUND((Medidas_Analisis!L132/IF(Porcentaje!A132=VLOOKUP(Porcentaje!A132,Tipos_Medida!$H$2:$I$788,1),VLOOKUP(Porcentaje!A132,Tipos_Medida!$H$2:$I$788,2),0))*100,4),"")</f>
        <v/>
      </c>
      <c r="M132" s="21" t="str">
        <f>IF(Medidas_Analisis!M132&lt;&gt;"",ROUND((Medidas_Analisis!M132/IF(Porcentaje!A132=VLOOKUP(Porcentaje!A132,Tipos_Medida!$H$2:$I$788,1),VLOOKUP(Porcentaje!A132,Tipos_Medida!$H$2:$I$788,2),0))*100,4),"")</f>
        <v/>
      </c>
      <c r="N132" s="21" t="str">
        <f>IF(Medidas_Analisis!N132&lt;&gt;"",ROUND((Medidas_Analisis!N132/IF(Porcentaje!A132=VLOOKUP(Porcentaje!A132,Tipos_Medida!$H$2:$I$788,1),VLOOKUP(Porcentaje!A132,Tipos_Medida!$H$2:$I$788,2),0))*100,4),"")</f>
        <v/>
      </c>
    </row>
    <row r="133" spans="1:14" x14ac:dyDescent="0.25">
      <c r="A133">
        <v>20163</v>
      </c>
      <c r="B133" t="s">
        <v>64</v>
      </c>
      <c r="C133" t="s">
        <v>123</v>
      </c>
      <c r="D133" t="s">
        <v>116</v>
      </c>
      <c r="E133" s="1"/>
      <c r="F133" s="7" t="str">
        <f>IF(E133&lt;&gt;"",IF(AND(E133&gt;=VLOOKUP(E133,Semanas!$A$1:$C$33,1),E133&lt;=VLOOKUP(E133,Semanas!$A$1:$C$33,2)),VLOOKUP(E133,Semanas!$A$1:$C$33,3),""),"")</f>
        <v/>
      </c>
      <c r="G133" s="21" t="str">
        <f>IF(Medidas_Analisis!G133&lt;&gt;"",ROUND((Medidas_Analisis!G133/IF(Porcentaje!A133=VLOOKUP(Porcentaje!A133,Tipos_Medida!$H$2:$I$788,1),VLOOKUP(Porcentaje!A133,Tipos_Medida!$H$2:$I$788,2),0))*100,4),"")</f>
        <v/>
      </c>
      <c r="H133" s="21" t="str">
        <f>IF(Medidas_Analisis!H133&lt;&gt;"",ROUND((Medidas_Analisis!H133/IF(Porcentaje!A133=VLOOKUP(Porcentaje!A133,Tipos_Medida!$H$2:$I$788,1),VLOOKUP(Porcentaje!A133,Tipos_Medida!$H$2:$I$788,2),0))*100,4),"")</f>
        <v/>
      </c>
      <c r="I133" s="21" t="str">
        <f>IF(Medidas_Analisis!I133&lt;&gt;"",ROUND((Medidas_Analisis!I133/IF(Porcentaje!A133=VLOOKUP(Porcentaje!A133,Tipos_Medida!$H$2:$I$788,1),VLOOKUP(Porcentaje!A133,Tipos_Medida!$H$2:$I$788,2),0))*100,4),"")</f>
        <v/>
      </c>
      <c r="J133" s="21" t="str">
        <f>IF(Medidas_Analisis!J133&lt;&gt;"",ROUND((Medidas_Analisis!J133/IF(Porcentaje!A133=VLOOKUP(Porcentaje!A133,Tipos_Medida!$H$2:$I$788,1),VLOOKUP(Porcentaje!A133,Tipos_Medida!$H$2:$I$788,2),0))*100,4),"")</f>
        <v/>
      </c>
      <c r="K133" s="21" t="str">
        <f>IF(Medidas_Analisis!K133&lt;&gt;"",ROUND((Medidas_Analisis!K133/IF(Porcentaje!A133=VLOOKUP(Porcentaje!A133,Tipos_Medida!$H$2:$I$788,1),VLOOKUP(Porcentaje!A133,Tipos_Medida!$H$2:$I$788,2),0))*100,4),"")</f>
        <v/>
      </c>
      <c r="L133" s="21" t="str">
        <f>IF(Medidas_Analisis!L133&lt;&gt;"",ROUND((Medidas_Analisis!L133/IF(Porcentaje!A133=VLOOKUP(Porcentaje!A133,Tipos_Medida!$H$2:$I$788,1),VLOOKUP(Porcentaje!A133,Tipos_Medida!$H$2:$I$788,2),0))*100,4),"")</f>
        <v/>
      </c>
      <c r="M133" s="21" t="str">
        <f>IF(Medidas_Analisis!M133&lt;&gt;"",ROUND((Medidas_Analisis!M133/IF(Porcentaje!A133=VLOOKUP(Porcentaje!A133,Tipos_Medida!$H$2:$I$788,1),VLOOKUP(Porcentaje!A133,Tipos_Medida!$H$2:$I$788,2),0))*100,4),"")</f>
        <v/>
      </c>
      <c r="N133" s="21" t="str">
        <f>IF(Medidas_Analisis!N133&lt;&gt;"",ROUND((Medidas_Analisis!N133/IF(Porcentaje!A133=VLOOKUP(Porcentaje!A133,Tipos_Medida!$H$2:$I$788,1),VLOOKUP(Porcentaje!A133,Tipos_Medida!$H$2:$I$788,2),0))*100,4),"")</f>
        <v/>
      </c>
    </row>
    <row r="134" spans="1:14" x14ac:dyDescent="0.25">
      <c r="A134">
        <v>20171</v>
      </c>
      <c r="B134" t="s">
        <v>66</v>
      </c>
      <c r="C134" t="s">
        <v>30</v>
      </c>
      <c r="D134" t="s">
        <v>114</v>
      </c>
      <c r="E134" s="1">
        <v>43913</v>
      </c>
      <c r="F134" s="7" t="str">
        <f>IF(E134&lt;&gt;"",IF(AND(E134&gt;=VLOOKUP(E134,Semanas!$A$1:$C$33,1),E134&lt;=VLOOKUP(E134,Semanas!$A$1:$C$33,2)),VLOOKUP(E134,Semanas!$A$1:$C$33,3),""),"")</f>
        <v>Semana 13</v>
      </c>
      <c r="G134" s="21">
        <f>IF(Medidas_Analisis!G134&lt;&gt;"",ROUND((Medidas_Analisis!G134/IF(Porcentaje!A134=VLOOKUP(Porcentaje!A134,Tipos_Medida!$H$2:$I$788,1),VLOOKUP(Porcentaje!A134,Tipos_Medida!$H$2:$I$788,2),0))*100,4),"")</f>
        <v>0</v>
      </c>
      <c r="H134" s="21">
        <f>IF(Medidas_Analisis!H134&lt;&gt;"",ROUND((Medidas_Analisis!H134/IF(Porcentaje!A134=VLOOKUP(Porcentaje!A134,Tipos_Medida!$H$2:$I$788,1),VLOOKUP(Porcentaje!A134,Tipos_Medida!$H$2:$I$788,2),0))*100,4),"")</f>
        <v>0</v>
      </c>
      <c r="I134" s="21">
        <f>IF(Medidas_Analisis!I134&lt;&gt;"",ROUND((Medidas_Analisis!I134/IF(Porcentaje!A134=VLOOKUP(Porcentaje!A134,Tipos_Medida!$H$2:$I$788,1),VLOOKUP(Porcentaje!A134,Tipos_Medida!$H$2:$I$788,2),0))*100,4),"")</f>
        <v>0</v>
      </c>
      <c r="J134" s="21">
        <f>IF(Medidas_Analisis!J134&lt;&gt;"",ROUND((Medidas_Analisis!J134/IF(Porcentaje!A134=VLOOKUP(Porcentaje!A134,Tipos_Medida!$H$2:$I$788,1),VLOOKUP(Porcentaje!A134,Tipos_Medida!$H$2:$I$788,2),0))*100,4),"")</f>
        <v>0</v>
      </c>
      <c r="K134" s="21">
        <f>IF(Medidas_Analisis!K134&lt;&gt;"",ROUND((Medidas_Analisis!K134/IF(Porcentaje!A134=VLOOKUP(Porcentaje!A134,Tipos_Medida!$H$2:$I$788,1),VLOOKUP(Porcentaje!A134,Tipos_Medida!$H$2:$I$788,2),0))*100,4),"")</f>
        <v>0</v>
      </c>
      <c r="L134" s="21">
        <f>IF(Medidas_Analisis!L134&lt;&gt;"",ROUND((Medidas_Analisis!L134/IF(Porcentaje!A134=VLOOKUP(Porcentaje!A134,Tipos_Medida!$H$2:$I$788,1),VLOOKUP(Porcentaje!A134,Tipos_Medida!$H$2:$I$788,2),0))*100,4),"")</f>
        <v>0</v>
      </c>
      <c r="M134" s="21">
        <f>IF(Medidas_Analisis!M134&lt;&gt;"",ROUND((Medidas_Analisis!M134/IF(Porcentaje!A134=VLOOKUP(Porcentaje!A134,Tipos_Medida!$H$2:$I$788,1),VLOOKUP(Porcentaje!A134,Tipos_Medida!$H$2:$I$788,2),0))*100,4),"")</f>
        <v>0</v>
      </c>
      <c r="N134" s="21">
        <f>IF(Medidas_Analisis!N134&lt;&gt;"",ROUND((Medidas_Analisis!N134/IF(Porcentaje!A134=VLOOKUP(Porcentaje!A134,Tipos_Medida!$H$2:$I$788,1),VLOOKUP(Porcentaje!A134,Tipos_Medida!$H$2:$I$788,2),0))*100,4),"")</f>
        <v>5.4999999999999997E-3</v>
      </c>
    </row>
    <row r="135" spans="1:14" x14ac:dyDescent="0.25">
      <c r="A135" s="19">
        <v>20171</v>
      </c>
      <c r="B135" s="19" t="s">
        <v>66</v>
      </c>
      <c r="C135" s="19" t="s">
        <v>31</v>
      </c>
      <c r="D135" s="19" t="s">
        <v>114</v>
      </c>
      <c r="E135" s="20">
        <v>43913</v>
      </c>
      <c r="F135" s="7" t="str">
        <f>IF(E135&lt;&gt;"",IF(AND(E135&gt;=VLOOKUP(E135,Semanas!$A$1:$C$33,1),E135&lt;=VLOOKUP(E135,Semanas!$A$1:$C$33,2)),VLOOKUP(E135,Semanas!$A$1:$C$33,3),""),"")</f>
        <v>Semana 13</v>
      </c>
      <c r="G135" s="21">
        <f>IF(Medidas_Analisis!G135&lt;&gt;"",ROUND((Medidas_Analisis!G135/IF(Porcentaje!A135=VLOOKUP(Porcentaje!A135,Tipos_Medida!$H$2:$I$788,1),VLOOKUP(Porcentaje!A135,Tipos_Medida!$H$2:$I$788,2),0))*100,4),"")</f>
        <v>0</v>
      </c>
      <c r="H135" s="21">
        <f>IF(Medidas_Analisis!H135&lt;&gt;"",ROUND((Medidas_Analisis!H135/IF(Porcentaje!A135=VLOOKUP(Porcentaje!A135,Tipos_Medida!$H$2:$I$788,1),VLOOKUP(Porcentaje!A135,Tipos_Medida!$H$2:$I$788,2),0))*100,4),"")</f>
        <v>0</v>
      </c>
      <c r="I135" s="21">
        <f>IF(Medidas_Analisis!I135&lt;&gt;"",ROUND((Medidas_Analisis!I135/IF(Porcentaje!A135=VLOOKUP(Porcentaje!A135,Tipos_Medida!$H$2:$I$788,1),VLOOKUP(Porcentaje!A135,Tipos_Medida!$H$2:$I$788,2),0))*100,4),"")</f>
        <v>0</v>
      </c>
      <c r="J135" s="21">
        <f>IF(Medidas_Analisis!J135&lt;&gt;"",ROUND((Medidas_Analisis!J135/IF(Porcentaje!A135=VLOOKUP(Porcentaje!A135,Tipos_Medida!$H$2:$I$788,1),VLOOKUP(Porcentaje!A135,Tipos_Medida!$H$2:$I$788,2),0))*100,4),"")</f>
        <v>0</v>
      </c>
      <c r="K135" s="21">
        <f>IF(Medidas_Analisis!K135&lt;&gt;"",ROUND((Medidas_Analisis!K135/IF(Porcentaje!A135=VLOOKUP(Porcentaje!A135,Tipos_Medida!$H$2:$I$788,1),VLOOKUP(Porcentaje!A135,Tipos_Medida!$H$2:$I$788,2),0))*100,4),"")</f>
        <v>0</v>
      </c>
      <c r="L135" s="21">
        <f>IF(Medidas_Analisis!L135&lt;&gt;"",ROUND((Medidas_Analisis!L135/IF(Porcentaje!A135=VLOOKUP(Porcentaje!A135,Tipos_Medida!$H$2:$I$788,1),VLOOKUP(Porcentaje!A135,Tipos_Medida!$H$2:$I$788,2),0))*100,4),"")</f>
        <v>0</v>
      </c>
      <c r="M135" s="21">
        <f>IF(Medidas_Analisis!M135&lt;&gt;"",ROUND((Medidas_Analisis!M135/IF(Porcentaje!A135=VLOOKUP(Porcentaje!A135,Tipos_Medida!$H$2:$I$788,1),VLOOKUP(Porcentaje!A135,Tipos_Medida!$H$2:$I$788,2),0))*100,4),"")</f>
        <v>0</v>
      </c>
      <c r="N135" s="21">
        <f>IF(Medidas_Analisis!N135&lt;&gt;"",ROUND((Medidas_Analisis!N135/IF(Porcentaje!A135=VLOOKUP(Porcentaje!A135,Tipos_Medida!$H$2:$I$788,1),VLOOKUP(Porcentaje!A135,Tipos_Medida!$H$2:$I$788,2),0))*100,4),"")</f>
        <v>5.4999999999999997E-3</v>
      </c>
    </row>
    <row r="136" spans="1:14" x14ac:dyDescent="0.25">
      <c r="A136">
        <v>20171</v>
      </c>
      <c r="B136" t="s">
        <v>66</v>
      </c>
      <c r="C136" t="s">
        <v>115</v>
      </c>
      <c r="D136" t="s">
        <v>114</v>
      </c>
      <c r="E136" s="1">
        <v>43913</v>
      </c>
      <c r="F136" s="7" t="str">
        <f>IF(E136&lt;&gt;"",IF(AND(E136&gt;=VLOOKUP(E136,Semanas!$A$1:$C$33,1),E136&lt;=VLOOKUP(E136,Semanas!$A$1:$C$33,2)),VLOOKUP(E136,Semanas!$A$1:$C$33,3),""),"")</f>
        <v>Semana 13</v>
      </c>
      <c r="G136" s="21">
        <f>IF(Medidas_Analisis!G136&lt;&gt;"",ROUND((Medidas_Analisis!G136/IF(Porcentaje!A136=VLOOKUP(Porcentaje!A136,Tipos_Medida!$H$2:$I$788,1),VLOOKUP(Porcentaje!A136,Tipos_Medida!$H$2:$I$788,2),0))*100,4),"")</f>
        <v>0</v>
      </c>
      <c r="H136" s="21">
        <f>IF(Medidas_Analisis!H136&lt;&gt;"",ROUND((Medidas_Analisis!H136/IF(Porcentaje!A136=VLOOKUP(Porcentaje!A136,Tipos_Medida!$H$2:$I$788,1),VLOOKUP(Porcentaje!A136,Tipos_Medida!$H$2:$I$788,2),0))*100,4),"")</f>
        <v>0</v>
      </c>
      <c r="I136" s="21">
        <f>IF(Medidas_Analisis!I136&lt;&gt;"",ROUND((Medidas_Analisis!I136/IF(Porcentaje!A136=VLOOKUP(Porcentaje!A136,Tipos_Medida!$H$2:$I$788,1),VLOOKUP(Porcentaje!A136,Tipos_Medida!$H$2:$I$788,2),0))*100,4),"")</f>
        <v>0</v>
      </c>
      <c r="J136" s="21">
        <f>IF(Medidas_Analisis!J136&lt;&gt;"",ROUND((Medidas_Analisis!J136/IF(Porcentaje!A136=VLOOKUP(Porcentaje!A136,Tipos_Medida!$H$2:$I$788,1),VLOOKUP(Porcentaje!A136,Tipos_Medida!$H$2:$I$788,2),0))*100,4),"")</f>
        <v>0</v>
      </c>
      <c r="K136" s="21">
        <f>IF(Medidas_Analisis!K136&lt;&gt;"",ROUND((Medidas_Analisis!K136/IF(Porcentaje!A136=VLOOKUP(Porcentaje!A136,Tipos_Medida!$H$2:$I$788,1),VLOOKUP(Porcentaje!A136,Tipos_Medida!$H$2:$I$788,2),0))*100,4),"")</f>
        <v>0</v>
      </c>
      <c r="L136" s="21">
        <f>IF(Medidas_Analisis!L136&lt;&gt;"",ROUND((Medidas_Analisis!L136/IF(Porcentaje!A136=VLOOKUP(Porcentaje!A136,Tipos_Medida!$H$2:$I$788,1),VLOOKUP(Porcentaje!A136,Tipos_Medida!$H$2:$I$788,2),0))*100,4),"")</f>
        <v>0</v>
      </c>
      <c r="M136" s="21">
        <f>IF(Medidas_Analisis!M136&lt;&gt;"",ROUND((Medidas_Analisis!M136/IF(Porcentaje!A136=VLOOKUP(Porcentaje!A136,Tipos_Medida!$H$2:$I$788,1),VLOOKUP(Porcentaje!A136,Tipos_Medida!$H$2:$I$788,2),0))*100,4),"")</f>
        <v>0</v>
      </c>
      <c r="N136" s="21">
        <f>IF(Medidas_Analisis!N136&lt;&gt;"",ROUND((Medidas_Analisis!N136/IF(Porcentaje!A136=VLOOKUP(Porcentaje!A136,Tipos_Medida!$H$2:$I$788,1),VLOOKUP(Porcentaje!A136,Tipos_Medida!$H$2:$I$788,2),0))*100,4),"")</f>
        <v>5.4999999999999997E-3</v>
      </c>
    </row>
    <row r="137" spans="1:14" x14ac:dyDescent="0.25">
      <c r="A137" s="19">
        <v>20171</v>
      </c>
      <c r="B137" s="19" t="s">
        <v>66</v>
      </c>
      <c r="C137" s="19" t="s">
        <v>33</v>
      </c>
      <c r="D137" s="19" t="s">
        <v>114</v>
      </c>
      <c r="E137" s="20">
        <v>43910</v>
      </c>
      <c r="F137" s="7" t="str">
        <f>IF(E137&lt;&gt;"",IF(AND(E137&gt;=VLOOKUP(E137,Semanas!$A$1:$C$33,1),E137&lt;=VLOOKUP(E137,Semanas!$A$1:$C$33,2)),VLOOKUP(E137,Semanas!$A$1:$C$33,3),""),"")</f>
        <v>Semana 12</v>
      </c>
      <c r="G137" s="21">
        <f>IF(Medidas_Analisis!G137&lt;&gt;"",ROUND((Medidas_Analisis!G137/IF(Porcentaje!A137=VLOOKUP(Porcentaje!A137,Tipos_Medida!$H$2:$I$788,1),VLOOKUP(Porcentaje!A137,Tipos_Medida!$H$2:$I$788,2),0))*100,4),"")</f>
        <v>0</v>
      </c>
      <c r="H137" s="21">
        <f>IF(Medidas_Analisis!H137&lt;&gt;"",ROUND((Medidas_Analisis!H137/IF(Porcentaje!A137=VLOOKUP(Porcentaje!A137,Tipos_Medida!$H$2:$I$788,1),VLOOKUP(Porcentaje!A137,Tipos_Medida!$H$2:$I$788,2),0))*100,4),"")</f>
        <v>0</v>
      </c>
      <c r="I137" s="21">
        <f>IF(Medidas_Analisis!I137&lt;&gt;"",ROUND((Medidas_Analisis!I137/IF(Porcentaje!A137=VLOOKUP(Porcentaje!A137,Tipos_Medida!$H$2:$I$788,1),VLOOKUP(Porcentaje!A137,Tipos_Medida!$H$2:$I$788,2),0))*100,4),"")</f>
        <v>0</v>
      </c>
      <c r="J137" s="21">
        <f>IF(Medidas_Analisis!J137&lt;&gt;"",ROUND((Medidas_Analisis!J137/IF(Porcentaje!A137=VLOOKUP(Porcentaje!A137,Tipos_Medida!$H$2:$I$788,1),VLOOKUP(Porcentaje!A137,Tipos_Medida!$H$2:$I$788,2),0))*100,4),"")</f>
        <v>0</v>
      </c>
      <c r="K137" s="21">
        <f>IF(Medidas_Analisis!K137&lt;&gt;"",ROUND((Medidas_Analisis!K137/IF(Porcentaje!A137=VLOOKUP(Porcentaje!A137,Tipos_Medida!$H$2:$I$788,1),VLOOKUP(Porcentaje!A137,Tipos_Medida!$H$2:$I$788,2),0))*100,4),"")</f>
        <v>0</v>
      </c>
      <c r="L137" s="21">
        <f>IF(Medidas_Analisis!L137&lt;&gt;"",ROUND((Medidas_Analisis!L137/IF(Porcentaje!A137=VLOOKUP(Porcentaje!A137,Tipos_Medida!$H$2:$I$788,1),VLOOKUP(Porcentaje!A137,Tipos_Medida!$H$2:$I$788,2),0))*100,4),"")</f>
        <v>0</v>
      </c>
      <c r="M137" s="21">
        <f>IF(Medidas_Analisis!M137&lt;&gt;"",ROUND((Medidas_Analisis!M137/IF(Porcentaje!A137=VLOOKUP(Porcentaje!A137,Tipos_Medida!$H$2:$I$788,1),VLOOKUP(Porcentaje!A137,Tipos_Medida!$H$2:$I$788,2),0))*100,4),"")</f>
        <v>0</v>
      </c>
      <c r="N137" s="21">
        <f>IF(Medidas_Analisis!N137&lt;&gt;"",ROUND((Medidas_Analisis!N137/IF(Porcentaje!A137=VLOOKUP(Porcentaje!A137,Tipos_Medida!$H$2:$I$788,1),VLOOKUP(Porcentaje!A137,Tipos_Medida!$H$2:$I$788,2),0))*100,4),"")</f>
        <v>0</v>
      </c>
    </row>
    <row r="138" spans="1:14" x14ac:dyDescent="0.25">
      <c r="A138">
        <v>20171</v>
      </c>
      <c r="B138" t="s">
        <v>66</v>
      </c>
      <c r="C138" t="s">
        <v>34</v>
      </c>
      <c r="D138" t="s">
        <v>117</v>
      </c>
      <c r="E138" s="1"/>
      <c r="F138" s="7" t="str">
        <f>IF(E138&lt;&gt;"",IF(AND(E138&gt;=VLOOKUP(E138,Semanas!$A$1:$C$33,1),E138&lt;=VLOOKUP(E138,Semanas!$A$1:$C$33,2)),VLOOKUP(E138,Semanas!$A$1:$C$33,3),""),"")</f>
        <v/>
      </c>
      <c r="G138" s="21" t="str">
        <f>IF(Medidas_Analisis!G138&lt;&gt;"",ROUND((Medidas_Analisis!G138/IF(Porcentaje!A138=VLOOKUP(Porcentaje!A138,Tipos_Medida!$H$2:$I$788,1),VLOOKUP(Porcentaje!A138,Tipos_Medida!$H$2:$I$788,2),0))*100,4),"")</f>
        <v/>
      </c>
      <c r="H138" s="21" t="str">
        <f>IF(Medidas_Analisis!H138&lt;&gt;"",ROUND((Medidas_Analisis!H138/IF(Porcentaje!A138=VLOOKUP(Porcentaje!A138,Tipos_Medida!$H$2:$I$788,1),VLOOKUP(Porcentaje!A138,Tipos_Medida!$H$2:$I$788,2),0))*100,4),"")</f>
        <v/>
      </c>
      <c r="I138" s="21" t="str">
        <f>IF(Medidas_Analisis!I138&lt;&gt;"",ROUND((Medidas_Analisis!I138/IF(Porcentaje!A138=VLOOKUP(Porcentaje!A138,Tipos_Medida!$H$2:$I$788,1),VLOOKUP(Porcentaje!A138,Tipos_Medida!$H$2:$I$788,2),0))*100,4),"")</f>
        <v/>
      </c>
      <c r="J138" s="21" t="str">
        <f>IF(Medidas_Analisis!J138&lt;&gt;"",ROUND((Medidas_Analisis!J138/IF(Porcentaje!A138=VLOOKUP(Porcentaje!A138,Tipos_Medida!$H$2:$I$788,1),VLOOKUP(Porcentaje!A138,Tipos_Medida!$H$2:$I$788,2),0))*100,4),"")</f>
        <v/>
      </c>
      <c r="K138" s="21" t="str">
        <f>IF(Medidas_Analisis!K138&lt;&gt;"",ROUND((Medidas_Analisis!K138/IF(Porcentaje!A138=VLOOKUP(Porcentaje!A138,Tipos_Medida!$H$2:$I$788,1),VLOOKUP(Porcentaje!A138,Tipos_Medida!$H$2:$I$788,2),0))*100,4),"")</f>
        <v/>
      </c>
      <c r="L138" s="21" t="str">
        <f>IF(Medidas_Analisis!L138&lt;&gt;"",ROUND((Medidas_Analisis!L138/IF(Porcentaje!A138=VLOOKUP(Porcentaje!A138,Tipos_Medida!$H$2:$I$788,1),VLOOKUP(Porcentaje!A138,Tipos_Medida!$H$2:$I$788,2),0))*100,4),"")</f>
        <v/>
      </c>
      <c r="M138" s="21" t="str">
        <f>IF(Medidas_Analisis!M138&lt;&gt;"",ROUND((Medidas_Analisis!M138/IF(Porcentaje!A138=VLOOKUP(Porcentaje!A138,Tipos_Medida!$H$2:$I$788,1),VLOOKUP(Porcentaje!A138,Tipos_Medida!$H$2:$I$788,2),0))*100,4),"")</f>
        <v/>
      </c>
      <c r="N138" s="21" t="str">
        <f>IF(Medidas_Analisis!N138&lt;&gt;"",ROUND((Medidas_Analisis!N138/IF(Porcentaje!A138=VLOOKUP(Porcentaje!A138,Tipos_Medida!$H$2:$I$788,1),VLOOKUP(Porcentaje!A138,Tipos_Medida!$H$2:$I$788,2),0))*100,4),"")</f>
        <v/>
      </c>
    </row>
    <row r="139" spans="1:14" x14ac:dyDescent="0.25">
      <c r="A139" s="19">
        <v>20171</v>
      </c>
      <c r="B139" s="19" t="s">
        <v>66</v>
      </c>
      <c r="C139" s="19" t="s">
        <v>118</v>
      </c>
      <c r="D139" s="19" t="s">
        <v>117</v>
      </c>
      <c r="E139" s="20"/>
      <c r="F139" s="7" t="str">
        <f>IF(E139&lt;&gt;"",IF(AND(E139&gt;=VLOOKUP(E139,Semanas!$A$1:$C$33,1),E139&lt;=VLOOKUP(E139,Semanas!$A$1:$C$33,2)),VLOOKUP(E139,Semanas!$A$1:$C$33,3),""),"")</f>
        <v/>
      </c>
      <c r="G139" s="21" t="str">
        <f>IF(Medidas_Analisis!G139&lt;&gt;"",ROUND((Medidas_Analisis!G139/IF(Porcentaje!A139=VLOOKUP(Porcentaje!A139,Tipos_Medida!$H$2:$I$788,1),VLOOKUP(Porcentaje!A139,Tipos_Medida!$H$2:$I$788,2),0))*100,4),"")</f>
        <v/>
      </c>
      <c r="H139" s="21" t="str">
        <f>IF(Medidas_Analisis!H139&lt;&gt;"",ROUND((Medidas_Analisis!H139/IF(Porcentaje!A139=VLOOKUP(Porcentaje!A139,Tipos_Medida!$H$2:$I$788,1),VLOOKUP(Porcentaje!A139,Tipos_Medida!$H$2:$I$788,2),0))*100,4),"")</f>
        <v/>
      </c>
      <c r="I139" s="21" t="str">
        <f>IF(Medidas_Analisis!I139&lt;&gt;"",ROUND((Medidas_Analisis!I139/IF(Porcentaje!A139=VLOOKUP(Porcentaje!A139,Tipos_Medida!$H$2:$I$788,1),VLOOKUP(Porcentaje!A139,Tipos_Medida!$H$2:$I$788,2),0))*100,4),"")</f>
        <v/>
      </c>
      <c r="J139" s="21" t="str">
        <f>IF(Medidas_Analisis!J139&lt;&gt;"",ROUND((Medidas_Analisis!J139/IF(Porcentaje!A139=VLOOKUP(Porcentaje!A139,Tipos_Medida!$H$2:$I$788,1),VLOOKUP(Porcentaje!A139,Tipos_Medida!$H$2:$I$788,2),0))*100,4),"")</f>
        <v/>
      </c>
      <c r="K139" s="21" t="str">
        <f>IF(Medidas_Analisis!K139&lt;&gt;"",ROUND((Medidas_Analisis!K139/IF(Porcentaje!A139=VLOOKUP(Porcentaje!A139,Tipos_Medida!$H$2:$I$788,1),VLOOKUP(Porcentaje!A139,Tipos_Medida!$H$2:$I$788,2),0))*100,4),"")</f>
        <v/>
      </c>
      <c r="L139" s="21" t="str">
        <f>IF(Medidas_Analisis!L139&lt;&gt;"",ROUND((Medidas_Analisis!L139/IF(Porcentaje!A139=VLOOKUP(Porcentaje!A139,Tipos_Medida!$H$2:$I$788,1),VLOOKUP(Porcentaje!A139,Tipos_Medida!$H$2:$I$788,2),0))*100,4),"")</f>
        <v/>
      </c>
      <c r="M139" s="21" t="str">
        <f>IF(Medidas_Analisis!M139&lt;&gt;"",ROUND((Medidas_Analisis!M139/IF(Porcentaje!A139=VLOOKUP(Porcentaje!A139,Tipos_Medida!$H$2:$I$788,1),VLOOKUP(Porcentaje!A139,Tipos_Medida!$H$2:$I$788,2),0))*100,4),"")</f>
        <v/>
      </c>
      <c r="N139" s="21" t="str">
        <f>IF(Medidas_Analisis!N139&lt;&gt;"",ROUND((Medidas_Analisis!N139/IF(Porcentaje!A139=VLOOKUP(Porcentaje!A139,Tipos_Medida!$H$2:$I$788,1),VLOOKUP(Porcentaje!A139,Tipos_Medida!$H$2:$I$788,2),0))*100,4),"")</f>
        <v/>
      </c>
    </row>
    <row r="140" spans="1:14" x14ac:dyDescent="0.25">
      <c r="A140">
        <v>20171</v>
      </c>
      <c r="B140" t="s">
        <v>66</v>
      </c>
      <c r="C140" t="s">
        <v>119</v>
      </c>
      <c r="D140" t="s">
        <v>117</v>
      </c>
      <c r="E140" s="1"/>
      <c r="F140" s="7" t="str">
        <f>IF(E140&lt;&gt;"",IF(AND(E140&gt;=VLOOKUP(E140,Semanas!$A$1:$C$33,1),E140&lt;=VLOOKUP(E140,Semanas!$A$1:$C$33,2)),VLOOKUP(E140,Semanas!$A$1:$C$33,3),""),"")</f>
        <v/>
      </c>
      <c r="G140" s="21" t="str">
        <f>IF(Medidas_Analisis!G140&lt;&gt;"",ROUND((Medidas_Analisis!G140/IF(Porcentaje!A140=VLOOKUP(Porcentaje!A140,Tipos_Medida!$H$2:$I$788,1),VLOOKUP(Porcentaje!A140,Tipos_Medida!$H$2:$I$788,2),0))*100,4),"")</f>
        <v/>
      </c>
      <c r="H140" s="21" t="str">
        <f>IF(Medidas_Analisis!H140&lt;&gt;"",ROUND((Medidas_Analisis!H140/IF(Porcentaje!A140=VLOOKUP(Porcentaje!A140,Tipos_Medida!$H$2:$I$788,1),VLOOKUP(Porcentaje!A140,Tipos_Medida!$H$2:$I$788,2),0))*100,4),"")</f>
        <v/>
      </c>
      <c r="I140" s="21" t="str">
        <f>IF(Medidas_Analisis!I140&lt;&gt;"",ROUND((Medidas_Analisis!I140/IF(Porcentaje!A140=VLOOKUP(Porcentaje!A140,Tipos_Medida!$H$2:$I$788,1),VLOOKUP(Porcentaje!A140,Tipos_Medida!$H$2:$I$788,2),0))*100,4),"")</f>
        <v/>
      </c>
      <c r="J140" s="21" t="str">
        <f>IF(Medidas_Analisis!J140&lt;&gt;"",ROUND((Medidas_Analisis!J140/IF(Porcentaje!A140=VLOOKUP(Porcentaje!A140,Tipos_Medida!$H$2:$I$788,1),VLOOKUP(Porcentaje!A140,Tipos_Medida!$H$2:$I$788,2),0))*100,4),"")</f>
        <v/>
      </c>
      <c r="K140" s="21" t="str">
        <f>IF(Medidas_Analisis!K140&lt;&gt;"",ROUND((Medidas_Analisis!K140/IF(Porcentaje!A140=VLOOKUP(Porcentaje!A140,Tipos_Medida!$H$2:$I$788,1),VLOOKUP(Porcentaje!A140,Tipos_Medida!$H$2:$I$788,2),0))*100,4),"")</f>
        <v/>
      </c>
      <c r="L140" s="21" t="str">
        <f>IF(Medidas_Analisis!L140&lt;&gt;"",ROUND((Medidas_Analisis!L140/IF(Porcentaje!A140=VLOOKUP(Porcentaje!A140,Tipos_Medida!$H$2:$I$788,1),VLOOKUP(Porcentaje!A140,Tipos_Medida!$H$2:$I$788,2),0))*100,4),"")</f>
        <v/>
      </c>
      <c r="M140" s="21" t="str">
        <f>IF(Medidas_Analisis!M140&lt;&gt;"",ROUND((Medidas_Analisis!M140/IF(Porcentaje!A140=VLOOKUP(Porcentaje!A140,Tipos_Medida!$H$2:$I$788,1),VLOOKUP(Porcentaje!A140,Tipos_Medida!$H$2:$I$788,2),0))*100,4),"")</f>
        <v/>
      </c>
      <c r="N140" s="21" t="str">
        <f>IF(Medidas_Analisis!N140&lt;&gt;"",ROUND((Medidas_Analisis!N140/IF(Porcentaje!A140=VLOOKUP(Porcentaje!A140,Tipos_Medida!$H$2:$I$788,1),VLOOKUP(Porcentaje!A140,Tipos_Medida!$H$2:$I$788,2),0))*100,4),"")</f>
        <v/>
      </c>
    </row>
    <row r="141" spans="1:14" x14ac:dyDescent="0.25">
      <c r="A141" s="19">
        <v>20171</v>
      </c>
      <c r="B141" s="19" t="s">
        <v>66</v>
      </c>
      <c r="C141" s="19" t="s">
        <v>120</v>
      </c>
      <c r="D141" s="19" t="s">
        <v>117</v>
      </c>
      <c r="E141" s="20"/>
      <c r="F141" s="7" t="str">
        <f>IF(E141&lt;&gt;"",IF(AND(E141&gt;=VLOOKUP(E141,Semanas!$A$1:$C$33,1),E141&lt;=VLOOKUP(E141,Semanas!$A$1:$C$33,2)),VLOOKUP(E141,Semanas!$A$1:$C$33,3),""),"")</f>
        <v/>
      </c>
      <c r="G141" s="21" t="str">
        <f>IF(Medidas_Analisis!G141&lt;&gt;"",ROUND((Medidas_Analisis!G141/IF(Porcentaje!A141=VLOOKUP(Porcentaje!A141,Tipos_Medida!$H$2:$I$788,1),VLOOKUP(Porcentaje!A141,Tipos_Medida!$H$2:$I$788,2),0))*100,4),"")</f>
        <v/>
      </c>
      <c r="H141" s="21" t="str">
        <f>IF(Medidas_Analisis!H141&lt;&gt;"",ROUND((Medidas_Analisis!H141/IF(Porcentaje!A141=VLOOKUP(Porcentaje!A141,Tipos_Medida!$H$2:$I$788,1),VLOOKUP(Porcentaje!A141,Tipos_Medida!$H$2:$I$788,2),0))*100,4),"")</f>
        <v/>
      </c>
      <c r="I141" s="21" t="str">
        <f>IF(Medidas_Analisis!I141&lt;&gt;"",ROUND((Medidas_Analisis!I141/IF(Porcentaje!A141=VLOOKUP(Porcentaje!A141,Tipos_Medida!$H$2:$I$788,1),VLOOKUP(Porcentaje!A141,Tipos_Medida!$H$2:$I$788,2),0))*100,4),"")</f>
        <v/>
      </c>
      <c r="J141" s="21" t="str">
        <f>IF(Medidas_Analisis!J141&lt;&gt;"",ROUND((Medidas_Analisis!J141/IF(Porcentaje!A141=VLOOKUP(Porcentaje!A141,Tipos_Medida!$H$2:$I$788,1),VLOOKUP(Porcentaje!A141,Tipos_Medida!$H$2:$I$788,2),0))*100,4),"")</f>
        <v/>
      </c>
      <c r="K141" s="21" t="str">
        <f>IF(Medidas_Analisis!K141&lt;&gt;"",ROUND((Medidas_Analisis!K141/IF(Porcentaje!A141=VLOOKUP(Porcentaje!A141,Tipos_Medida!$H$2:$I$788,1),VLOOKUP(Porcentaje!A141,Tipos_Medida!$H$2:$I$788,2),0))*100,4),"")</f>
        <v/>
      </c>
      <c r="L141" s="21" t="str">
        <f>IF(Medidas_Analisis!L141&lt;&gt;"",ROUND((Medidas_Analisis!L141/IF(Porcentaje!A141=VLOOKUP(Porcentaje!A141,Tipos_Medida!$H$2:$I$788,1),VLOOKUP(Porcentaje!A141,Tipos_Medida!$H$2:$I$788,2),0))*100,4),"")</f>
        <v/>
      </c>
      <c r="M141" s="21" t="str">
        <f>IF(Medidas_Analisis!M141&lt;&gt;"",ROUND((Medidas_Analisis!M141/IF(Porcentaje!A141=VLOOKUP(Porcentaje!A141,Tipos_Medida!$H$2:$I$788,1),VLOOKUP(Porcentaje!A141,Tipos_Medida!$H$2:$I$788,2),0))*100,4),"")</f>
        <v/>
      </c>
      <c r="N141" s="21" t="str">
        <f>IF(Medidas_Analisis!N141&lt;&gt;"",ROUND((Medidas_Analisis!N141/IF(Porcentaje!A141=VLOOKUP(Porcentaje!A141,Tipos_Medida!$H$2:$I$788,1),VLOOKUP(Porcentaje!A141,Tipos_Medida!$H$2:$I$788,2),0))*100,4),"")</f>
        <v/>
      </c>
    </row>
    <row r="142" spans="1:14" x14ac:dyDescent="0.25">
      <c r="A142">
        <v>20171</v>
      </c>
      <c r="B142" t="s">
        <v>66</v>
      </c>
      <c r="C142" t="s">
        <v>191</v>
      </c>
      <c r="D142" t="s">
        <v>117</v>
      </c>
      <c r="E142" s="1"/>
      <c r="F142" s="7" t="str">
        <f>IF(E142&lt;&gt;"",IF(AND(E142&gt;=VLOOKUP(E142,Semanas!$A$1:$C$33,1),E142&lt;=VLOOKUP(E142,Semanas!$A$1:$C$33,2)),VLOOKUP(E142,Semanas!$A$1:$C$33,3),""),"")</f>
        <v/>
      </c>
      <c r="G142" s="21" t="str">
        <f>IF(Medidas_Analisis!G142&lt;&gt;"",ROUND((Medidas_Analisis!G142/IF(Porcentaje!A142=VLOOKUP(Porcentaje!A142,Tipos_Medida!$H$2:$I$788,1),VLOOKUP(Porcentaje!A142,Tipos_Medida!$H$2:$I$788,2),0))*100,4),"")</f>
        <v/>
      </c>
      <c r="H142" s="21" t="str">
        <f>IF(Medidas_Analisis!H142&lt;&gt;"",ROUND((Medidas_Analisis!H142/IF(Porcentaje!A142=VLOOKUP(Porcentaje!A142,Tipos_Medida!$H$2:$I$788,1),VLOOKUP(Porcentaje!A142,Tipos_Medida!$H$2:$I$788,2),0))*100,4),"")</f>
        <v/>
      </c>
      <c r="I142" s="21" t="str">
        <f>IF(Medidas_Analisis!I142&lt;&gt;"",ROUND((Medidas_Analisis!I142/IF(Porcentaje!A142=VLOOKUP(Porcentaje!A142,Tipos_Medida!$H$2:$I$788,1),VLOOKUP(Porcentaje!A142,Tipos_Medida!$H$2:$I$788,2),0))*100,4),"")</f>
        <v/>
      </c>
      <c r="J142" s="21" t="str">
        <f>IF(Medidas_Analisis!J142&lt;&gt;"",ROUND((Medidas_Analisis!J142/IF(Porcentaje!A142=VLOOKUP(Porcentaje!A142,Tipos_Medida!$H$2:$I$788,1),VLOOKUP(Porcentaje!A142,Tipos_Medida!$H$2:$I$788,2),0))*100,4),"")</f>
        <v/>
      </c>
      <c r="K142" s="21" t="str">
        <f>IF(Medidas_Analisis!K142&lt;&gt;"",ROUND((Medidas_Analisis!K142/IF(Porcentaje!A142=VLOOKUP(Porcentaje!A142,Tipos_Medida!$H$2:$I$788,1),VLOOKUP(Porcentaje!A142,Tipos_Medida!$H$2:$I$788,2),0))*100,4),"")</f>
        <v/>
      </c>
      <c r="L142" s="21" t="str">
        <f>IF(Medidas_Analisis!L142&lt;&gt;"",ROUND((Medidas_Analisis!L142/IF(Porcentaje!A142=VLOOKUP(Porcentaje!A142,Tipos_Medida!$H$2:$I$788,1),VLOOKUP(Porcentaje!A142,Tipos_Medida!$H$2:$I$788,2),0))*100,4),"")</f>
        <v/>
      </c>
      <c r="M142" s="21" t="str">
        <f>IF(Medidas_Analisis!M142&lt;&gt;"",ROUND((Medidas_Analisis!M142/IF(Porcentaje!A142=VLOOKUP(Porcentaje!A142,Tipos_Medida!$H$2:$I$788,1),VLOOKUP(Porcentaje!A142,Tipos_Medida!$H$2:$I$788,2),0))*100,4),"")</f>
        <v/>
      </c>
      <c r="N142" s="21" t="str">
        <f>IF(Medidas_Analisis!N142&lt;&gt;"",ROUND((Medidas_Analisis!N142/IF(Porcentaje!A142=VLOOKUP(Porcentaje!A142,Tipos_Medida!$H$2:$I$788,1),VLOOKUP(Porcentaje!A142,Tipos_Medida!$H$2:$I$788,2),0))*100,4),"")</f>
        <v/>
      </c>
    </row>
    <row r="143" spans="1:14" x14ac:dyDescent="0.25">
      <c r="A143" s="19">
        <v>20171</v>
      </c>
      <c r="B143" s="19" t="s">
        <v>66</v>
      </c>
      <c r="C143" s="19" t="s">
        <v>122</v>
      </c>
      <c r="D143" s="19" t="s">
        <v>116</v>
      </c>
      <c r="E143" s="20"/>
      <c r="F143" s="7" t="str">
        <f>IF(E143&lt;&gt;"",IF(AND(E143&gt;=VLOOKUP(E143,Semanas!$A$1:$C$33,1),E143&lt;=VLOOKUP(E143,Semanas!$A$1:$C$33,2)),VLOOKUP(E143,Semanas!$A$1:$C$33,3),""),"")</f>
        <v/>
      </c>
      <c r="G143" s="21" t="str">
        <f>IF(Medidas_Analisis!G143&lt;&gt;"",ROUND((Medidas_Analisis!G143/IF(Porcentaje!A143=VLOOKUP(Porcentaje!A143,Tipos_Medida!$H$2:$I$788,1),VLOOKUP(Porcentaje!A143,Tipos_Medida!$H$2:$I$788,2),0))*100,4),"")</f>
        <v/>
      </c>
      <c r="H143" s="21" t="str">
        <f>IF(Medidas_Analisis!H143&lt;&gt;"",ROUND((Medidas_Analisis!H143/IF(Porcentaje!A143=VLOOKUP(Porcentaje!A143,Tipos_Medida!$H$2:$I$788,1),VLOOKUP(Porcentaje!A143,Tipos_Medida!$H$2:$I$788,2),0))*100,4),"")</f>
        <v/>
      </c>
      <c r="I143" s="21" t="str">
        <f>IF(Medidas_Analisis!I143&lt;&gt;"",ROUND((Medidas_Analisis!I143/IF(Porcentaje!A143=VLOOKUP(Porcentaje!A143,Tipos_Medida!$H$2:$I$788,1),VLOOKUP(Porcentaje!A143,Tipos_Medida!$H$2:$I$788,2),0))*100,4),"")</f>
        <v/>
      </c>
      <c r="J143" s="21" t="str">
        <f>IF(Medidas_Analisis!J143&lt;&gt;"",ROUND((Medidas_Analisis!J143/IF(Porcentaje!A143=VLOOKUP(Porcentaje!A143,Tipos_Medida!$H$2:$I$788,1),VLOOKUP(Porcentaje!A143,Tipos_Medida!$H$2:$I$788,2),0))*100,4),"")</f>
        <v/>
      </c>
      <c r="K143" s="21" t="str">
        <f>IF(Medidas_Analisis!K143&lt;&gt;"",ROUND((Medidas_Analisis!K143/IF(Porcentaje!A143=VLOOKUP(Porcentaje!A143,Tipos_Medida!$H$2:$I$788,1),VLOOKUP(Porcentaje!A143,Tipos_Medida!$H$2:$I$788,2),0))*100,4),"")</f>
        <v/>
      </c>
      <c r="L143" s="21" t="str">
        <f>IF(Medidas_Analisis!L143&lt;&gt;"",ROUND((Medidas_Analisis!L143/IF(Porcentaje!A143=VLOOKUP(Porcentaje!A143,Tipos_Medida!$H$2:$I$788,1),VLOOKUP(Porcentaje!A143,Tipos_Medida!$H$2:$I$788,2),0))*100,4),"")</f>
        <v/>
      </c>
      <c r="M143" s="21" t="str">
        <f>IF(Medidas_Analisis!M143&lt;&gt;"",ROUND((Medidas_Analisis!M143/IF(Porcentaje!A143=VLOOKUP(Porcentaje!A143,Tipos_Medida!$H$2:$I$788,1),VLOOKUP(Porcentaje!A143,Tipos_Medida!$H$2:$I$788,2),0))*100,4),"")</f>
        <v/>
      </c>
      <c r="N143" s="21" t="str">
        <f>IF(Medidas_Analisis!N143&lt;&gt;"",ROUND((Medidas_Analisis!N143/IF(Porcentaje!A143=VLOOKUP(Porcentaje!A143,Tipos_Medida!$H$2:$I$788,1),VLOOKUP(Porcentaje!A143,Tipos_Medida!$H$2:$I$788,2),0))*100,4),"")</f>
        <v/>
      </c>
    </row>
    <row r="144" spans="1:14" x14ac:dyDescent="0.25">
      <c r="A144">
        <v>20171</v>
      </c>
      <c r="B144" t="s">
        <v>66</v>
      </c>
      <c r="C144" t="s">
        <v>123</v>
      </c>
      <c r="D144" t="s">
        <v>116</v>
      </c>
      <c r="E144" s="1"/>
      <c r="F144" s="7" t="str">
        <f>IF(E144&lt;&gt;"",IF(AND(E144&gt;=VLOOKUP(E144,Semanas!$A$1:$C$33,1),E144&lt;=VLOOKUP(E144,Semanas!$A$1:$C$33,2)),VLOOKUP(E144,Semanas!$A$1:$C$33,3),""),"")</f>
        <v/>
      </c>
      <c r="G144" s="21" t="str">
        <f>IF(Medidas_Analisis!G144&lt;&gt;"",ROUND((Medidas_Analisis!G144/IF(Porcentaje!A144=VLOOKUP(Porcentaje!A144,Tipos_Medida!$H$2:$I$788,1),VLOOKUP(Porcentaje!A144,Tipos_Medida!$H$2:$I$788,2),0))*100,4),"")</f>
        <v/>
      </c>
      <c r="H144" s="21" t="str">
        <f>IF(Medidas_Analisis!H144&lt;&gt;"",ROUND((Medidas_Analisis!H144/IF(Porcentaje!A144=VLOOKUP(Porcentaje!A144,Tipos_Medida!$H$2:$I$788,1),VLOOKUP(Porcentaje!A144,Tipos_Medida!$H$2:$I$788,2),0))*100,4),"")</f>
        <v/>
      </c>
      <c r="I144" s="21" t="str">
        <f>IF(Medidas_Analisis!I144&lt;&gt;"",ROUND((Medidas_Analisis!I144/IF(Porcentaje!A144=VLOOKUP(Porcentaje!A144,Tipos_Medida!$H$2:$I$788,1),VLOOKUP(Porcentaje!A144,Tipos_Medida!$H$2:$I$788,2),0))*100,4),"")</f>
        <v/>
      </c>
      <c r="J144" s="21" t="str">
        <f>IF(Medidas_Analisis!J144&lt;&gt;"",ROUND((Medidas_Analisis!J144/IF(Porcentaje!A144=VLOOKUP(Porcentaje!A144,Tipos_Medida!$H$2:$I$788,1),VLOOKUP(Porcentaje!A144,Tipos_Medida!$H$2:$I$788,2),0))*100,4),"")</f>
        <v/>
      </c>
      <c r="K144" s="21" t="str">
        <f>IF(Medidas_Analisis!K144&lt;&gt;"",ROUND((Medidas_Analisis!K144/IF(Porcentaje!A144=VLOOKUP(Porcentaje!A144,Tipos_Medida!$H$2:$I$788,1),VLOOKUP(Porcentaje!A144,Tipos_Medida!$H$2:$I$788,2),0))*100,4),"")</f>
        <v/>
      </c>
      <c r="L144" s="21" t="str">
        <f>IF(Medidas_Analisis!L144&lt;&gt;"",ROUND((Medidas_Analisis!L144/IF(Porcentaje!A144=VLOOKUP(Porcentaje!A144,Tipos_Medida!$H$2:$I$788,1),VLOOKUP(Porcentaje!A144,Tipos_Medida!$H$2:$I$788,2),0))*100,4),"")</f>
        <v/>
      </c>
      <c r="M144" s="21" t="str">
        <f>IF(Medidas_Analisis!M144&lt;&gt;"",ROUND((Medidas_Analisis!M144/IF(Porcentaje!A144=VLOOKUP(Porcentaje!A144,Tipos_Medida!$H$2:$I$788,1),VLOOKUP(Porcentaje!A144,Tipos_Medida!$H$2:$I$788,2),0))*100,4),"")</f>
        <v/>
      </c>
      <c r="N144" s="21" t="str">
        <f>IF(Medidas_Analisis!N144&lt;&gt;"",ROUND((Medidas_Analisis!N144/IF(Porcentaje!A144=VLOOKUP(Porcentaje!A144,Tipos_Medida!$H$2:$I$788,1),VLOOKUP(Porcentaje!A144,Tipos_Medida!$H$2:$I$788,2),0))*100,4),"")</f>
        <v/>
      </c>
    </row>
    <row r="145" spans="1:14" x14ac:dyDescent="0.25">
      <c r="A145">
        <v>20177</v>
      </c>
      <c r="B145" t="s">
        <v>67</v>
      </c>
      <c r="C145" t="s">
        <v>30</v>
      </c>
      <c r="D145" t="s">
        <v>114</v>
      </c>
      <c r="E145" s="1">
        <v>43913</v>
      </c>
      <c r="F145" s="7" t="str">
        <f>IF(E145&lt;&gt;"",IF(AND(E145&gt;=VLOOKUP(E145,Semanas!$A$1:$C$33,1),E145&lt;=VLOOKUP(E145,Semanas!$A$1:$C$33,2)),VLOOKUP(E145,Semanas!$A$1:$C$33,3),""),"")</f>
        <v>Semana 13</v>
      </c>
      <c r="G145" s="21">
        <f>IF(Medidas_Analisis!G145&lt;&gt;"",ROUND((Medidas_Analisis!G145/IF(Porcentaje!A145=VLOOKUP(Porcentaje!A145,Tipos_Medida!$H$2:$I$788,1),VLOOKUP(Porcentaje!A145,Tipos_Medida!$H$2:$I$788,2),0))*100,4),"")</f>
        <v>0</v>
      </c>
      <c r="H145" s="21">
        <f>IF(Medidas_Analisis!H145&lt;&gt;"",ROUND((Medidas_Analisis!H145/IF(Porcentaje!A145=VLOOKUP(Porcentaje!A145,Tipos_Medida!$H$2:$I$788,1),VLOOKUP(Porcentaje!A145,Tipos_Medida!$H$2:$I$788,2),0))*100,4),"")</f>
        <v>0</v>
      </c>
      <c r="I145" s="21">
        <f>IF(Medidas_Analisis!I145&lt;&gt;"",ROUND((Medidas_Analisis!I145/IF(Porcentaje!A145=VLOOKUP(Porcentaje!A145,Tipos_Medida!$H$2:$I$788,1),VLOOKUP(Porcentaje!A145,Tipos_Medida!$H$2:$I$788,2),0))*100,4),"")</f>
        <v>0</v>
      </c>
      <c r="J145" s="21">
        <f>IF(Medidas_Analisis!J145&lt;&gt;"",ROUND((Medidas_Analisis!J145/IF(Porcentaje!A145=VLOOKUP(Porcentaje!A145,Tipos_Medida!$H$2:$I$788,1),VLOOKUP(Porcentaje!A145,Tipos_Medida!$H$2:$I$788,2),0))*100,4),"")</f>
        <v>0</v>
      </c>
      <c r="K145" s="21">
        <f>IF(Medidas_Analisis!K145&lt;&gt;"",ROUND((Medidas_Analisis!K145/IF(Porcentaje!A145=VLOOKUP(Porcentaje!A145,Tipos_Medida!$H$2:$I$788,1),VLOOKUP(Porcentaje!A145,Tipos_Medida!$H$2:$I$788,2),0))*100,4),"")</f>
        <v>0</v>
      </c>
      <c r="L145" s="21">
        <f>IF(Medidas_Analisis!L145&lt;&gt;"",ROUND((Medidas_Analisis!L145/IF(Porcentaje!A145=VLOOKUP(Porcentaje!A145,Tipos_Medida!$H$2:$I$788,1),VLOOKUP(Porcentaje!A145,Tipos_Medida!$H$2:$I$788,2),0))*100,4),"")</f>
        <v>0</v>
      </c>
      <c r="M145" s="21">
        <f>IF(Medidas_Analisis!M145&lt;&gt;"",ROUND((Medidas_Analisis!M145/IF(Porcentaje!A145=VLOOKUP(Porcentaje!A145,Tipos_Medida!$H$2:$I$788,1),VLOOKUP(Porcentaje!A145,Tipos_Medida!$H$2:$I$788,2),0))*100,4),"")</f>
        <v>0</v>
      </c>
      <c r="N145" s="21">
        <f>IF(Medidas_Analisis!N145&lt;&gt;"",ROUND((Medidas_Analisis!N145/IF(Porcentaje!A145=VLOOKUP(Porcentaje!A145,Tipos_Medida!$H$2:$I$788,1),VLOOKUP(Porcentaje!A145,Tipos_Medida!$H$2:$I$788,2),0))*100,4),"")</f>
        <v>0</v>
      </c>
    </row>
    <row r="146" spans="1:14" x14ac:dyDescent="0.25">
      <c r="A146" s="19">
        <v>20177</v>
      </c>
      <c r="B146" s="19" t="s">
        <v>67</v>
      </c>
      <c r="C146" s="19" t="s">
        <v>31</v>
      </c>
      <c r="D146" s="19" t="s">
        <v>114</v>
      </c>
      <c r="E146" s="20">
        <v>43913</v>
      </c>
      <c r="F146" s="7" t="str">
        <f>IF(E146&lt;&gt;"",IF(AND(E146&gt;=VLOOKUP(E146,Semanas!$A$1:$C$33,1),E146&lt;=VLOOKUP(E146,Semanas!$A$1:$C$33,2)),VLOOKUP(E146,Semanas!$A$1:$C$33,3),""),"")</f>
        <v>Semana 13</v>
      </c>
      <c r="G146" s="21">
        <f>IF(Medidas_Analisis!G146&lt;&gt;"",ROUND((Medidas_Analisis!G146/IF(Porcentaje!A146=VLOOKUP(Porcentaje!A146,Tipos_Medida!$H$2:$I$788,1),VLOOKUP(Porcentaje!A146,Tipos_Medida!$H$2:$I$788,2),0))*100,4),"")</f>
        <v>0</v>
      </c>
      <c r="H146" s="21">
        <f>IF(Medidas_Analisis!H146&lt;&gt;"",ROUND((Medidas_Analisis!H146/IF(Porcentaje!A146=VLOOKUP(Porcentaje!A146,Tipos_Medida!$H$2:$I$788,1),VLOOKUP(Porcentaje!A146,Tipos_Medida!$H$2:$I$788,2),0))*100,4),"")</f>
        <v>0</v>
      </c>
      <c r="I146" s="21">
        <f>IF(Medidas_Analisis!I146&lt;&gt;"",ROUND((Medidas_Analisis!I146/IF(Porcentaje!A146=VLOOKUP(Porcentaje!A146,Tipos_Medida!$H$2:$I$788,1),VLOOKUP(Porcentaje!A146,Tipos_Medida!$H$2:$I$788,2),0))*100,4),"")</f>
        <v>0</v>
      </c>
      <c r="J146" s="21">
        <f>IF(Medidas_Analisis!J146&lt;&gt;"",ROUND((Medidas_Analisis!J146/IF(Porcentaje!A146=VLOOKUP(Porcentaje!A146,Tipos_Medida!$H$2:$I$788,1),VLOOKUP(Porcentaje!A146,Tipos_Medida!$H$2:$I$788,2),0))*100,4),"")</f>
        <v>0</v>
      </c>
      <c r="K146" s="21">
        <f>IF(Medidas_Analisis!K146&lt;&gt;"",ROUND((Medidas_Analisis!K146/IF(Porcentaje!A146=VLOOKUP(Porcentaje!A146,Tipos_Medida!$H$2:$I$788,1),VLOOKUP(Porcentaje!A146,Tipos_Medida!$H$2:$I$788,2),0))*100,4),"")</f>
        <v>0</v>
      </c>
      <c r="L146" s="21">
        <f>IF(Medidas_Analisis!L146&lt;&gt;"",ROUND((Medidas_Analisis!L146/IF(Porcentaje!A146=VLOOKUP(Porcentaje!A146,Tipos_Medida!$H$2:$I$788,1),VLOOKUP(Porcentaje!A146,Tipos_Medida!$H$2:$I$788,2),0))*100,4),"")</f>
        <v>0</v>
      </c>
      <c r="M146" s="21">
        <f>IF(Medidas_Analisis!M146&lt;&gt;"",ROUND((Medidas_Analisis!M146/IF(Porcentaje!A146=VLOOKUP(Porcentaje!A146,Tipos_Medida!$H$2:$I$788,1),VLOOKUP(Porcentaje!A146,Tipos_Medida!$H$2:$I$788,2),0))*100,4),"")</f>
        <v>0</v>
      </c>
      <c r="N146" s="21">
        <f>IF(Medidas_Analisis!N146&lt;&gt;"",ROUND((Medidas_Analisis!N146/IF(Porcentaje!A146=VLOOKUP(Porcentaje!A146,Tipos_Medida!$H$2:$I$788,1),VLOOKUP(Porcentaje!A146,Tipos_Medida!$H$2:$I$788,2),0))*100,4),"")</f>
        <v>0</v>
      </c>
    </row>
    <row r="147" spans="1:14" x14ac:dyDescent="0.25">
      <c r="A147">
        <v>20177</v>
      </c>
      <c r="B147" t="s">
        <v>67</v>
      </c>
      <c r="C147" t="s">
        <v>115</v>
      </c>
      <c r="D147" t="s">
        <v>114</v>
      </c>
      <c r="E147" s="1">
        <v>43913</v>
      </c>
      <c r="F147" s="7" t="str">
        <f>IF(E147&lt;&gt;"",IF(AND(E147&gt;=VLOOKUP(E147,Semanas!$A$1:$C$33,1),E147&lt;=VLOOKUP(E147,Semanas!$A$1:$C$33,2)),VLOOKUP(E147,Semanas!$A$1:$C$33,3),""),"")</f>
        <v>Semana 13</v>
      </c>
      <c r="G147" s="21">
        <f>IF(Medidas_Analisis!G147&lt;&gt;"",ROUND((Medidas_Analisis!G147/IF(Porcentaje!A147=VLOOKUP(Porcentaje!A147,Tipos_Medida!$H$2:$I$788,1),VLOOKUP(Porcentaje!A147,Tipos_Medida!$H$2:$I$788,2),0))*100,4),"")</f>
        <v>0</v>
      </c>
      <c r="H147" s="21">
        <f>IF(Medidas_Analisis!H147&lt;&gt;"",ROUND((Medidas_Analisis!H147/IF(Porcentaje!A147=VLOOKUP(Porcentaje!A147,Tipos_Medida!$H$2:$I$788,1),VLOOKUP(Porcentaje!A147,Tipos_Medida!$H$2:$I$788,2),0))*100,4),"")</f>
        <v>0</v>
      </c>
      <c r="I147" s="21">
        <f>IF(Medidas_Analisis!I147&lt;&gt;"",ROUND((Medidas_Analisis!I147/IF(Porcentaje!A147=VLOOKUP(Porcentaje!A147,Tipos_Medida!$H$2:$I$788,1),VLOOKUP(Porcentaje!A147,Tipos_Medida!$H$2:$I$788,2),0))*100,4),"")</f>
        <v>0</v>
      </c>
      <c r="J147" s="21">
        <f>IF(Medidas_Analisis!J147&lt;&gt;"",ROUND((Medidas_Analisis!J147/IF(Porcentaje!A147=VLOOKUP(Porcentaje!A147,Tipos_Medida!$H$2:$I$788,1),VLOOKUP(Porcentaje!A147,Tipos_Medida!$H$2:$I$788,2),0))*100,4),"")</f>
        <v>0</v>
      </c>
      <c r="K147" s="21">
        <f>IF(Medidas_Analisis!K147&lt;&gt;"",ROUND((Medidas_Analisis!K147/IF(Porcentaje!A147=VLOOKUP(Porcentaje!A147,Tipos_Medida!$H$2:$I$788,1),VLOOKUP(Porcentaje!A147,Tipos_Medida!$H$2:$I$788,2),0))*100,4),"")</f>
        <v>0</v>
      </c>
      <c r="L147" s="21">
        <f>IF(Medidas_Analisis!L147&lt;&gt;"",ROUND((Medidas_Analisis!L147/IF(Porcentaje!A147=VLOOKUP(Porcentaje!A147,Tipos_Medida!$H$2:$I$788,1),VLOOKUP(Porcentaje!A147,Tipos_Medida!$H$2:$I$788,2),0))*100,4),"")</f>
        <v>0</v>
      </c>
      <c r="M147" s="21">
        <f>IF(Medidas_Analisis!M147&lt;&gt;"",ROUND((Medidas_Analisis!M147/IF(Porcentaje!A147=VLOOKUP(Porcentaje!A147,Tipos_Medida!$H$2:$I$788,1),VLOOKUP(Porcentaje!A147,Tipos_Medida!$H$2:$I$788,2),0))*100,4),"")</f>
        <v>0</v>
      </c>
      <c r="N147" s="21">
        <f>IF(Medidas_Analisis!N147&lt;&gt;"",ROUND((Medidas_Analisis!N147/IF(Porcentaje!A147=VLOOKUP(Porcentaje!A147,Tipos_Medida!$H$2:$I$788,1),VLOOKUP(Porcentaje!A147,Tipos_Medida!$H$2:$I$788,2),0))*100,4),"")</f>
        <v>0</v>
      </c>
    </row>
    <row r="148" spans="1:14" x14ac:dyDescent="0.25">
      <c r="A148" s="19">
        <v>20177</v>
      </c>
      <c r="B148" s="19" t="s">
        <v>67</v>
      </c>
      <c r="C148" s="19" t="s">
        <v>33</v>
      </c>
      <c r="D148" s="19" t="s">
        <v>114</v>
      </c>
      <c r="E148" s="20">
        <v>43910</v>
      </c>
      <c r="F148" s="7" t="str">
        <f>IF(E148&lt;&gt;"",IF(AND(E148&gt;=VLOOKUP(E148,Semanas!$A$1:$C$33,1),E148&lt;=VLOOKUP(E148,Semanas!$A$1:$C$33,2)),VLOOKUP(E148,Semanas!$A$1:$C$33,3),""),"")</f>
        <v>Semana 12</v>
      </c>
      <c r="G148" s="21">
        <f>IF(Medidas_Analisis!G148&lt;&gt;"",ROUND((Medidas_Analisis!G148/IF(Porcentaje!A148=VLOOKUP(Porcentaje!A148,Tipos_Medida!$H$2:$I$788,1),VLOOKUP(Porcentaje!A148,Tipos_Medida!$H$2:$I$788,2),0))*100,4),"")</f>
        <v>0</v>
      </c>
      <c r="H148" s="21">
        <f>IF(Medidas_Analisis!H148&lt;&gt;"",ROUND((Medidas_Analisis!H148/IF(Porcentaje!A148=VLOOKUP(Porcentaje!A148,Tipos_Medida!$H$2:$I$788,1),VLOOKUP(Porcentaje!A148,Tipos_Medida!$H$2:$I$788,2),0))*100,4),"")</f>
        <v>0</v>
      </c>
      <c r="I148" s="21">
        <f>IF(Medidas_Analisis!I148&lt;&gt;"",ROUND((Medidas_Analisis!I148/IF(Porcentaje!A148=VLOOKUP(Porcentaje!A148,Tipos_Medida!$H$2:$I$788,1),VLOOKUP(Porcentaje!A148,Tipos_Medida!$H$2:$I$788,2),0))*100,4),"")</f>
        <v>0</v>
      </c>
      <c r="J148" s="21">
        <f>IF(Medidas_Analisis!J148&lt;&gt;"",ROUND((Medidas_Analisis!J148/IF(Porcentaje!A148=VLOOKUP(Porcentaje!A148,Tipos_Medida!$H$2:$I$788,1),VLOOKUP(Porcentaje!A148,Tipos_Medida!$H$2:$I$788,2),0))*100,4),"")</f>
        <v>0</v>
      </c>
      <c r="K148" s="21">
        <f>IF(Medidas_Analisis!K148&lt;&gt;"",ROUND((Medidas_Analisis!K148/IF(Porcentaje!A148=VLOOKUP(Porcentaje!A148,Tipos_Medida!$H$2:$I$788,1),VLOOKUP(Porcentaje!A148,Tipos_Medida!$H$2:$I$788,2),0))*100,4),"")</f>
        <v>0</v>
      </c>
      <c r="L148" s="21">
        <f>IF(Medidas_Analisis!L148&lt;&gt;"",ROUND((Medidas_Analisis!L148/IF(Porcentaje!A148=VLOOKUP(Porcentaje!A148,Tipos_Medida!$H$2:$I$788,1),VLOOKUP(Porcentaje!A148,Tipos_Medida!$H$2:$I$788,2),0))*100,4),"")</f>
        <v>0</v>
      </c>
      <c r="M148" s="21">
        <f>IF(Medidas_Analisis!M148&lt;&gt;"",ROUND((Medidas_Analisis!M148/IF(Porcentaje!A148=VLOOKUP(Porcentaje!A148,Tipos_Medida!$H$2:$I$788,1),VLOOKUP(Porcentaje!A148,Tipos_Medida!$H$2:$I$788,2),0))*100,4),"")</f>
        <v>0</v>
      </c>
      <c r="N148" s="21">
        <f>IF(Medidas_Analisis!N148&lt;&gt;"",ROUND((Medidas_Analisis!N148/IF(Porcentaje!A148=VLOOKUP(Porcentaje!A148,Tipos_Medida!$H$2:$I$788,1),VLOOKUP(Porcentaje!A148,Tipos_Medida!$H$2:$I$788,2),0))*100,4),"")</f>
        <v>0</v>
      </c>
    </row>
    <row r="149" spans="1:14" x14ac:dyDescent="0.25">
      <c r="A149">
        <v>20177</v>
      </c>
      <c r="B149" t="s">
        <v>67</v>
      </c>
      <c r="C149" t="s">
        <v>34</v>
      </c>
      <c r="D149" t="s">
        <v>114</v>
      </c>
      <c r="E149" s="1">
        <v>44032</v>
      </c>
      <c r="F149" s="7" t="str">
        <f>IF(E149&lt;&gt;"",IF(AND(E149&gt;=VLOOKUP(E149,Semanas!$A$1:$C$33,1),E149&lt;=VLOOKUP(E149,Semanas!$A$1:$C$33,2)),VLOOKUP(E149,Semanas!$A$1:$C$33,3),""),"")</f>
        <v>Semana 30</v>
      </c>
      <c r="G149" s="21">
        <f>IF(Medidas_Analisis!G149&lt;&gt;"",ROUND((Medidas_Analisis!G149/IF(Porcentaje!A149=VLOOKUP(Porcentaje!A149,Tipos_Medida!$H$2:$I$788,1),VLOOKUP(Porcentaje!A149,Tipos_Medida!$H$2:$I$788,2),0))*100,4),"")</f>
        <v>0.8145</v>
      </c>
      <c r="H149" s="21">
        <f>IF(Medidas_Analisis!H149&lt;&gt;"",ROUND((Medidas_Analisis!H149/IF(Porcentaje!A149=VLOOKUP(Porcentaje!A149,Tipos_Medida!$H$2:$I$788,1),VLOOKUP(Porcentaje!A149,Tipos_Medida!$H$2:$I$788,2),0))*100,4),"")</f>
        <v>0.87480000000000002</v>
      </c>
      <c r="I149" s="21">
        <f>IF(Medidas_Analisis!I149&lt;&gt;"",ROUND((Medidas_Analisis!I149/IF(Porcentaje!A149=VLOOKUP(Porcentaje!A149,Tipos_Medida!$H$2:$I$788,1),VLOOKUP(Porcentaje!A149,Tipos_Medida!$H$2:$I$788,2),0))*100,4),"")</f>
        <v>0.88490000000000002</v>
      </c>
      <c r="J149" s="21">
        <f>IF(Medidas_Analisis!J149&lt;&gt;"",ROUND((Medidas_Analisis!J149/IF(Porcentaje!A149=VLOOKUP(Porcentaje!A149,Tipos_Medida!$H$2:$I$788,1),VLOOKUP(Porcentaje!A149,Tipos_Medida!$H$2:$I$788,2),0))*100,4),"")</f>
        <v>0.89490000000000003</v>
      </c>
      <c r="K149" s="21">
        <f>IF(Medidas_Analisis!K149&lt;&gt;"",ROUND((Medidas_Analisis!K149/IF(Porcentaje!A149=VLOOKUP(Porcentaje!A149,Tipos_Medida!$H$2:$I$788,1),VLOOKUP(Porcentaje!A149,Tipos_Medida!$H$2:$I$788,2),0))*100,4),"")</f>
        <v>1.01E-2</v>
      </c>
      <c r="L149" s="21">
        <f>IF(Medidas_Analisis!L149&lt;&gt;"",ROUND((Medidas_Analisis!L149/IF(Porcentaje!A149=VLOOKUP(Porcentaje!A149,Tipos_Medida!$H$2:$I$788,1),VLOOKUP(Porcentaje!A149,Tipos_Medida!$H$2:$I$788,2),0))*100,4),"")</f>
        <v>0.92510000000000003</v>
      </c>
      <c r="M149" s="21">
        <f>IF(Medidas_Analisis!M149&lt;&gt;"",ROUND((Medidas_Analisis!M149/IF(Porcentaje!A149=VLOOKUP(Porcentaje!A149,Tipos_Medida!$H$2:$I$788,1),VLOOKUP(Porcentaje!A149,Tipos_Medida!$H$2:$I$788,2),0))*100,4),"")</f>
        <v>0.92510000000000003</v>
      </c>
      <c r="N149" s="21">
        <f>IF(Medidas_Analisis!N149&lt;&gt;"",ROUND((Medidas_Analisis!N149/IF(Porcentaje!A149=VLOOKUP(Porcentaje!A149,Tipos_Medida!$H$2:$I$788,1),VLOOKUP(Porcentaje!A149,Tipos_Medida!$H$2:$I$788,2),0))*100,4),"")</f>
        <v>0.92510000000000003</v>
      </c>
    </row>
    <row r="150" spans="1:14" x14ac:dyDescent="0.25">
      <c r="A150" s="19">
        <v>20177</v>
      </c>
      <c r="B150" s="19" t="s">
        <v>67</v>
      </c>
      <c r="C150" s="19" t="s">
        <v>118</v>
      </c>
      <c r="D150" s="19" t="s">
        <v>114</v>
      </c>
      <c r="E150" s="20">
        <v>43920</v>
      </c>
      <c r="F150" s="7" t="str">
        <f>IF(E150&lt;&gt;"",IF(AND(E150&gt;=VLOOKUP(E150,Semanas!$A$1:$C$33,1),E150&lt;=VLOOKUP(E150,Semanas!$A$1:$C$33,2)),VLOOKUP(E150,Semanas!$A$1:$C$33,3),""),"")</f>
        <v>Semana 14</v>
      </c>
      <c r="G150" s="21">
        <f>IF(Medidas_Analisis!G150&lt;&gt;"",ROUND((Medidas_Analisis!G150/IF(Porcentaje!A150=VLOOKUP(Porcentaje!A150,Tipos_Medida!$H$2:$I$788,1),VLOOKUP(Porcentaje!A150,Tipos_Medida!$H$2:$I$788,2),0))*100,4),"")</f>
        <v>0</v>
      </c>
      <c r="H150" s="21">
        <f>IF(Medidas_Analisis!H150&lt;&gt;"",ROUND((Medidas_Analisis!H150/IF(Porcentaje!A150=VLOOKUP(Porcentaje!A150,Tipos_Medida!$H$2:$I$788,1),VLOOKUP(Porcentaje!A150,Tipos_Medida!$H$2:$I$788,2),0))*100,4),"")</f>
        <v>0</v>
      </c>
      <c r="I150" s="21">
        <f>IF(Medidas_Analisis!I150&lt;&gt;"",ROUND((Medidas_Analisis!I150/IF(Porcentaje!A150=VLOOKUP(Porcentaje!A150,Tipos_Medida!$H$2:$I$788,1),VLOOKUP(Porcentaje!A150,Tipos_Medida!$H$2:$I$788,2),0))*100,4),"")</f>
        <v>0</v>
      </c>
      <c r="J150" s="21">
        <f>IF(Medidas_Analisis!J150&lt;&gt;"",ROUND((Medidas_Analisis!J150/IF(Porcentaje!A150=VLOOKUP(Porcentaje!A150,Tipos_Medida!$H$2:$I$788,1),VLOOKUP(Porcentaje!A150,Tipos_Medida!$H$2:$I$788,2),0))*100,4),"")</f>
        <v>0</v>
      </c>
      <c r="K150" s="21">
        <f>IF(Medidas_Analisis!K150&lt;&gt;"",ROUND((Medidas_Analisis!K150/IF(Porcentaje!A150=VLOOKUP(Porcentaje!A150,Tipos_Medida!$H$2:$I$788,1),VLOOKUP(Porcentaje!A150,Tipos_Medida!$H$2:$I$788,2),0))*100,4),"")</f>
        <v>0</v>
      </c>
      <c r="L150" s="21">
        <f>IF(Medidas_Analisis!L150&lt;&gt;"",ROUND((Medidas_Analisis!L150/IF(Porcentaje!A150=VLOOKUP(Porcentaje!A150,Tipos_Medida!$H$2:$I$788,1),VLOOKUP(Porcentaje!A150,Tipos_Medida!$H$2:$I$788,2),0))*100,4),"")</f>
        <v>0</v>
      </c>
      <c r="M150" s="21">
        <f>IF(Medidas_Analisis!M150&lt;&gt;"",ROUND((Medidas_Analisis!M150/IF(Porcentaje!A150=VLOOKUP(Porcentaje!A150,Tipos_Medida!$H$2:$I$788,1),VLOOKUP(Porcentaje!A150,Tipos_Medida!$H$2:$I$788,2),0))*100,4),"")</f>
        <v>0</v>
      </c>
      <c r="N150" s="21">
        <f>IF(Medidas_Analisis!N150&lt;&gt;"",ROUND((Medidas_Analisis!N150/IF(Porcentaje!A150=VLOOKUP(Porcentaje!A150,Tipos_Medida!$H$2:$I$788,1),VLOOKUP(Porcentaje!A150,Tipos_Medida!$H$2:$I$788,2),0))*100,4),"")</f>
        <v>1.01E-2</v>
      </c>
    </row>
    <row r="151" spans="1:14" x14ac:dyDescent="0.25">
      <c r="A151">
        <v>20177</v>
      </c>
      <c r="B151" t="s">
        <v>67</v>
      </c>
      <c r="C151" t="s">
        <v>119</v>
      </c>
      <c r="D151" t="s">
        <v>114</v>
      </c>
      <c r="E151" s="1">
        <v>44032</v>
      </c>
      <c r="F151" s="7" t="str">
        <f>IF(E151&lt;&gt;"",IF(AND(E151&gt;=VLOOKUP(E151,Semanas!$A$1:$C$33,1),E151&lt;=VLOOKUP(E151,Semanas!$A$1:$C$33,2)),VLOOKUP(E151,Semanas!$A$1:$C$33,3),""),"")</f>
        <v>Semana 30</v>
      </c>
      <c r="G151" s="21">
        <f>IF(Medidas_Analisis!G151&lt;&gt;"",ROUND((Medidas_Analisis!G151/IF(Porcentaje!A151=VLOOKUP(Porcentaje!A151,Tipos_Medida!$H$2:$I$788,1),VLOOKUP(Porcentaje!A151,Tipos_Medida!$H$2:$I$788,2),0))*100,4),"")</f>
        <v>0.8145</v>
      </c>
      <c r="H151" s="21">
        <f>IF(Medidas_Analisis!H151&lt;&gt;"",ROUND((Medidas_Analisis!H151/IF(Porcentaje!A151=VLOOKUP(Porcentaje!A151,Tipos_Medida!$H$2:$I$788,1),VLOOKUP(Porcentaje!A151,Tipos_Medida!$H$2:$I$788,2),0))*100,4),"")</f>
        <v>0.87480000000000002</v>
      </c>
      <c r="I151" s="21">
        <f>IF(Medidas_Analisis!I151&lt;&gt;"",ROUND((Medidas_Analisis!I151/IF(Porcentaje!A151=VLOOKUP(Porcentaje!A151,Tipos_Medida!$H$2:$I$788,1),VLOOKUP(Porcentaje!A151,Tipos_Medida!$H$2:$I$788,2),0))*100,4),"")</f>
        <v>0.88490000000000002</v>
      </c>
      <c r="J151" s="21">
        <f>IF(Medidas_Analisis!J151&lt;&gt;"",ROUND((Medidas_Analisis!J151/IF(Porcentaje!A151=VLOOKUP(Porcentaje!A151,Tipos_Medida!$H$2:$I$788,1),VLOOKUP(Porcentaje!A151,Tipos_Medida!$H$2:$I$788,2),0))*100,4),"")</f>
        <v>0.89490000000000003</v>
      </c>
      <c r="K151" s="21">
        <f>IF(Medidas_Analisis!K151&lt;&gt;"",ROUND((Medidas_Analisis!K151/IF(Porcentaje!A151=VLOOKUP(Porcentaje!A151,Tipos_Medida!$H$2:$I$788,1),VLOOKUP(Porcentaje!A151,Tipos_Medida!$H$2:$I$788,2),0))*100,4),"")</f>
        <v>1.01E-2</v>
      </c>
      <c r="L151" s="21">
        <f>IF(Medidas_Analisis!L151&lt;&gt;"",ROUND((Medidas_Analisis!L151/IF(Porcentaje!A151=VLOOKUP(Porcentaje!A151,Tipos_Medida!$H$2:$I$788,1),VLOOKUP(Porcentaje!A151,Tipos_Medida!$H$2:$I$788,2),0))*100,4),"")</f>
        <v>0.92510000000000003</v>
      </c>
      <c r="M151" s="21">
        <f>IF(Medidas_Analisis!M151&lt;&gt;"",ROUND((Medidas_Analisis!M151/IF(Porcentaje!A151=VLOOKUP(Porcentaje!A151,Tipos_Medida!$H$2:$I$788,1),VLOOKUP(Porcentaje!A151,Tipos_Medida!$H$2:$I$788,2),0))*100,4),"")</f>
        <v>0.92510000000000003</v>
      </c>
      <c r="N151" s="21">
        <f>IF(Medidas_Analisis!N151&lt;&gt;"",ROUND((Medidas_Analisis!N151/IF(Porcentaje!A151=VLOOKUP(Porcentaje!A151,Tipos_Medida!$H$2:$I$788,1),VLOOKUP(Porcentaje!A151,Tipos_Medida!$H$2:$I$788,2),0))*100,4),"")</f>
        <v>0.92510000000000003</v>
      </c>
    </row>
    <row r="152" spans="1:14" x14ac:dyDescent="0.25">
      <c r="A152" s="19">
        <v>20177</v>
      </c>
      <c r="B152" s="19" t="s">
        <v>67</v>
      </c>
      <c r="C152" s="19" t="s">
        <v>120</v>
      </c>
      <c r="D152" s="19" t="s">
        <v>114</v>
      </c>
      <c r="E152" s="20">
        <v>43934</v>
      </c>
      <c r="F152" s="7" t="str">
        <f>IF(E152&lt;&gt;"",IF(AND(E152&gt;=VLOOKUP(E152,Semanas!$A$1:$C$33,1),E152&lt;=VLOOKUP(E152,Semanas!$A$1:$C$33,2)),VLOOKUP(E152,Semanas!$A$1:$C$33,3),""),"")</f>
        <v>Semana 16</v>
      </c>
      <c r="G152" s="21">
        <f>IF(Medidas_Analisis!G152&lt;&gt;"",ROUND((Medidas_Analisis!G152/IF(Porcentaje!A152=VLOOKUP(Porcentaje!A152,Tipos_Medida!$H$2:$I$788,1),VLOOKUP(Porcentaje!A152,Tipos_Medida!$H$2:$I$788,2),0))*100,4),"")</f>
        <v>0</v>
      </c>
      <c r="H152" s="21">
        <f>IF(Medidas_Analisis!H152&lt;&gt;"",ROUND((Medidas_Analisis!H152/IF(Porcentaje!A152=VLOOKUP(Porcentaje!A152,Tipos_Medida!$H$2:$I$788,1),VLOOKUP(Porcentaje!A152,Tipos_Medida!$H$2:$I$788,2),0))*100,4),"")</f>
        <v>0</v>
      </c>
      <c r="I152" s="21">
        <f>IF(Medidas_Analisis!I152&lt;&gt;"",ROUND((Medidas_Analisis!I152/IF(Porcentaje!A152=VLOOKUP(Porcentaje!A152,Tipos_Medida!$H$2:$I$788,1),VLOOKUP(Porcentaje!A152,Tipos_Medida!$H$2:$I$788,2),0))*100,4),"")</f>
        <v>0</v>
      </c>
      <c r="J152" s="21">
        <f>IF(Medidas_Analisis!J152&lt;&gt;"",ROUND((Medidas_Analisis!J152/IF(Porcentaje!A152=VLOOKUP(Porcentaje!A152,Tipos_Medida!$H$2:$I$788,1),VLOOKUP(Porcentaje!A152,Tipos_Medida!$H$2:$I$788,2),0))*100,4),"")</f>
        <v>0</v>
      </c>
      <c r="K152" s="21">
        <f>IF(Medidas_Analisis!K152&lt;&gt;"",ROUND((Medidas_Analisis!K152/IF(Porcentaje!A152=VLOOKUP(Porcentaje!A152,Tipos_Medida!$H$2:$I$788,1),VLOOKUP(Porcentaje!A152,Tipos_Medida!$H$2:$I$788,2),0))*100,4),"")</f>
        <v>0</v>
      </c>
      <c r="L152" s="21">
        <f>IF(Medidas_Analisis!L152&lt;&gt;"",ROUND((Medidas_Analisis!L152/IF(Porcentaje!A152=VLOOKUP(Porcentaje!A152,Tipos_Medida!$H$2:$I$788,1),VLOOKUP(Porcentaje!A152,Tipos_Medida!$H$2:$I$788,2),0))*100,4),"")</f>
        <v>1.01E-2</v>
      </c>
      <c r="M152" s="21">
        <f>IF(Medidas_Analisis!M152&lt;&gt;"",ROUND((Medidas_Analisis!M152/IF(Porcentaje!A152=VLOOKUP(Porcentaje!A152,Tipos_Medida!$H$2:$I$788,1),VLOOKUP(Porcentaje!A152,Tipos_Medida!$H$2:$I$788,2),0))*100,4),"")</f>
        <v>2.01E-2</v>
      </c>
      <c r="N152" s="21">
        <f>IF(Medidas_Analisis!N152&lt;&gt;"",ROUND((Medidas_Analisis!N152/IF(Porcentaje!A152=VLOOKUP(Porcentaje!A152,Tipos_Medida!$H$2:$I$788,1),VLOOKUP(Porcentaje!A152,Tipos_Medida!$H$2:$I$788,2),0))*100,4),"")</f>
        <v>3.0200000000000001E-2</v>
      </c>
    </row>
    <row r="153" spans="1:14" x14ac:dyDescent="0.25">
      <c r="A153">
        <v>20177</v>
      </c>
      <c r="B153" t="s">
        <v>67</v>
      </c>
      <c r="C153" t="s">
        <v>191</v>
      </c>
      <c r="D153" t="s">
        <v>116</v>
      </c>
      <c r="E153" s="1"/>
      <c r="F153" s="7" t="str">
        <f>IF(E153&lt;&gt;"",IF(AND(E153&gt;=VLOOKUP(E153,Semanas!$A$1:$C$33,1),E153&lt;=VLOOKUP(E153,Semanas!$A$1:$C$33,2)),VLOOKUP(E153,Semanas!$A$1:$C$33,3),""),"")</f>
        <v/>
      </c>
      <c r="G153" s="21" t="str">
        <f>IF(Medidas_Analisis!G153&lt;&gt;"",ROUND((Medidas_Analisis!G153/IF(Porcentaje!A153=VLOOKUP(Porcentaje!A153,Tipos_Medida!$H$2:$I$788,1),VLOOKUP(Porcentaje!A153,Tipos_Medida!$H$2:$I$788,2),0))*100,4),"")</f>
        <v/>
      </c>
      <c r="H153" s="21" t="str">
        <f>IF(Medidas_Analisis!H153&lt;&gt;"",ROUND((Medidas_Analisis!H153/IF(Porcentaje!A153=VLOOKUP(Porcentaje!A153,Tipos_Medida!$H$2:$I$788,1),VLOOKUP(Porcentaje!A153,Tipos_Medida!$H$2:$I$788,2),0))*100,4),"")</f>
        <v/>
      </c>
      <c r="I153" s="21" t="str">
        <f>IF(Medidas_Analisis!I153&lt;&gt;"",ROUND((Medidas_Analisis!I153/IF(Porcentaje!A153=VLOOKUP(Porcentaje!A153,Tipos_Medida!$H$2:$I$788,1),VLOOKUP(Porcentaje!A153,Tipos_Medida!$H$2:$I$788,2),0))*100,4),"")</f>
        <v/>
      </c>
      <c r="J153" s="21" t="str">
        <f>IF(Medidas_Analisis!J153&lt;&gt;"",ROUND((Medidas_Analisis!J153/IF(Porcentaje!A153=VLOOKUP(Porcentaje!A153,Tipos_Medida!$H$2:$I$788,1),VLOOKUP(Porcentaje!A153,Tipos_Medida!$H$2:$I$788,2),0))*100,4),"")</f>
        <v/>
      </c>
      <c r="K153" s="21" t="str">
        <f>IF(Medidas_Analisis!K153&lt;&gt;"",ROUND((Medidas_Analisis!K153/IF(Porcentaje!A153=VLOOKUP(Porcentaje!A153,Tipos_Medida!$H$2:$I$788,1),VLOOKUP(Porcentaje!A153,Tipos_Medida!$H$2:$I$788,2),0))*100,4),"")</f>
        <v/>
      </c>
      <c r="L153" s="21" t="str">
        <f>IF(Medidas_Analisis!L153&lt;&gt;"",ROUND((Medidas_Analisis!L153/IF(Porcentaje!A153=VLOOKUP(Porcentaje!A153,Tipos_Medida!$H$2:$I$788,1),VLOOKUP(Porcentaje!A153,Tipos_Medida!$H$2:$I$788,2),0))*100,4),"")</f>
        <v/>
      </c>
      <c r="M153" s="21" t="str">
        <f>IF(Medidas_Analisis!M153&lt;&gt;"",ROUND((Medidas_Analisis!M153/IF(Porcentaje!A153=VLOOKUP(Porcentaje!A153,Tipos_Medida!$H$2:$I$788,1),VLOOKUP(Porcentaje!A153,Tipos_Medida!$H$2:$I$788,2),0))*100,4),"")</f>
        <v/>
      </c>
      <c r="N153" s="21" t="str">
        <f>IF(Medidas_Analisis!N153&lt;&gt;"",ROUND((Medidas_Analisis!N153/IF(Porcentaje!A153=VLOOKUP(Porcentaje!A153,Tipos_Medida!$H$2:$I$788,1),VLOOKUP(Porcentaje!A153,Tipos_Medida!$H$2:$I$788,2),0))*100,4),"")</f>
        <v/>
      </c>
    </row>
    <row r="154" spans="1:14" x14ac:dyDescent="0.25">
      <c r="A154" s="19">
        <v>20177</v>
      </c>
      <c r="B154" s="19" t="s">
        <v>67</v>
      </c>
      <c r="C154" s="19" t="s">
        <v>122</v>
      </c>
      <c r="D154" s="19" t="s">
        <v>116</v>
      </c>
      <c r="E154" s="20"/>
      <c r="F154" s="7" t="str">
        <f>IF(E154&lt;&gt;"",IF(AND(E154&gt;=VLOOKUP(E154,Semanas!$A$1:$C$33,1),E154&lt;=VLOOKUP(E154,Semanas!$A$1:$C$33,2)),VLOOKUP(E154,Semanas!$A$1:$C$33,3),""),"")</f>
        <v/>
      </c>
      <c r="G154" s="21" t="str">
        <f>IF(Medidas_Analisis!G154&lt;&gt;"",ROUND((Medidas_Analisis!G154/IF(Porcentaje!A154=VLOOKUP(Porcentaje!A154,Tipos_Medida!$H$2:$I$788,1),VLOOKUP(Porcentaje!A154,Tipos_Medida!$H$2:$I$788,2),0))*100,4),"")</f>
        <v/>
      </c>
      <c r="H154" s="21" t="str">
        <f>IF(Medidas_Analisis!H154&lt;&gt;"",ROUND((Medidas_Analisis!H154/IF(Porcentaje!A154=VLOOKUP(Porcentaje!A154,Tipos_Medida!$H$2:$I$788,1),VLOOKUP(Porcentaje!A154,Tipos_Medida!$H$2:$I$788,2),0))*100,4),"")</f>
        <v/>
      </c>
      <c r="I154" s="21" t="str">
        <f>IF(Medidas_Analisis!I154&lt;&gt;"",ROUND((Medidas_Analisis!I154/IF(Porcentaje!A154=VLOOKUP(Porcentaje!A154,Tipos_Medida!$H$2:$I$788,1),VLOOKUP(Porcentaje!A154,Tipos_Medida!$H$2:$I$788,2),0))*100,4),"")</f>
        <v/>
      </c>
      <c r="J154" s="21" t="str">
        <f>IF(Medidas_Analisis!J154&lt;&gt;"",ROUND((Medidas_Analisis!J154/IF(Porcentaje!A154=VLOOKUP(Porcentaje!A154,Tipos_Medida!$H$2:$I$788,1),VLOOKUP(Porcentaje!A154,Tipos_Medida!$H$2:$I$788,2),0))*100,4),"")</f>
        <v/>
      </c>
      <c r="K154" s="21" t="str">
        <f>IF(Medidas_Analisis!K154&lt;&gt;"",ROUND((Medidas_Analisis!K154/IF(Porcentaje!A154=VLOOKUP(Porcentaje!A154,Tipos_Medida!$H$2:$I$788,1),VLOOKUP(Porcentaje!A154,Tipos_Medida!$H$2:$I$788,2),0))*100,4),"")</f>
        <v/>
      </c>
      <c r="L154" s="21" t="str">
        <f>IF(Medidas_Analisis!L154&lt;&gt;"",ROUND((Medidas_Analisis!L154/IF(Porcentaje!A154=VLOOKUP(Porcentaje!A154,Tipos_Medida!$H$2:$I$788,1),VLOOKUP(Porcentaje!A154,Tipos_Medida!$H$2:$I$788,2),0))*100,4),"")</f>
        <v/>
      </c>
      <c r="M154" s="21" t="str">
        <f>IF(Medidas_Analisis!M154&lt;&gt;"",ROUND((Medidas_Analisis!M154/IF(Porcentaje!A154=VLOOKUP(Porcentaje!A154,Tipos_Medida!$H$2:$I$788,1),VLOOKUP(Porcentaje!A154,Tipos_Medida!$H$2:$I$788,2),0))*100,4),"")</f>
        <v/>
      </c>
      <c r="N154" s="21" t="str">
        <f>IF(Medidas_Analisis!N154&lt;&gt;"",ROUND((Medidas_Analisis!N154/IF(Porcentaje!A154=VLOOKUP(Porcentaje!A154,Tipos_Medida!$H$2:$I$788,1),VLOOKUP(Porcentaje!A154,Tipos_Medida!$H$2:$I$788,2),0))*100,4),"")</f>
        <v/>
      </c>
    </row>
    <row r="155" spans="1:14" x14ac:dyDescent="0.25">
      <c r="A155">
        <v>20177</v>
      </c>
      <c r="B155" t="s">
        <v>67</v>
      </c>
      <c r="C155" t="s">
        <v>123</v>
      </c>
      <c r="D155" t="s">
        <v>116</v>
      </c>
      <c r="E155" s="1"/>
      <c r="F155" s="7" t="str">
        <f>IF(E155&lt;&gt;"",IF(AND(E155&gt;=VLOOKUP(E155,Semanas!$A$1:$C$33,1),E155&lt;=VLOOKUP(E155,Semanas!$A$1:$C$33,2)),VLOOKUP(E155,Semanas!$A$1:$C$33,3),""),"")</f>
        <v/>
      </c>
      <c r="G155" s="21" t="str">
        <f>IF(Medidas_Analisis!G155&lt;&gt;"",ROUND((Medidas_Analisis!G155/IF(Porcentaje!A155=VLOOKUP(Porcentaje!A155,Tipos_Medida!$H$2:$I$788,1),VLOOKUP(Porcentaje!A155,Tipos_Medida!$H$2:$I$788,2),0))*100,4),"")</f>
        <v/>
      </c>
      <c r="H155" s="21" t="str">
        <f>IF(Medidas_Analisis!H155&lt;&gt;"",ROUND((Medidas_Analisis!H155/IF(Porcentaje!A155=VLOOKUP(Porcentaje!A155,Tipos_Medida!$H$2:$I$788,1),VLOOKUP(Porcentaje!A155,Tipos_Medida!$H$2:$I$788,2),0))*100,4),"")</f>
        <v/>
      </c>
      <c r="I155" s="21" t="str">
        <f>IF(Medidas_Analisis!I155&lt;&gt;"",ROUND((Medidas_Analisis!I155/IF(Porcentaje!A155=VLOOKUP(Porcentaje!A155,Tipos_Medida!$H$2:$I$788,1),VLOOKUP(Porcentaje!A155,Tipos_Medida!$H$2:$I$788,2),0))*100,4),"")</f>
        <v/>
      </c>
      <c r="J155" s="21" t="str">
        <f>IF(Medidas_Analisis!J155&lt;&gt;"",ROUND((Medidas_Analisis!J155/IF(Porcentaje!A155=VLOOKUP(Porcentaje!A155,Tipos_Medida!$H$2:$I$788,1),VLOOKUP(Porcentaje!A155,Tipos_Medida!$H$2:$I$788,2),0))*100,4),"")</f>
        <v/>
      </c>
      <c r="K155" s="21" t="str">
        <f>IF(Medidas_Analisis!K155&lt;&gt;"",ROUND((Medidas_Analisis!K155/IF(Porcentaje!A155=VLOOKUP(Porcentaje!A155,Tipos_Medida!$H$2:$I$788,1),VLOOKUP(Porcentaje!A155,Tipos_Medida!$H$2:$I$788,2),0))*100,4),"")</f>
        <v/>
      </c>
      <c r="L155" s="21" t="str">
        <f>IF(Medidas_Analisis!L155&lt;&gt;"",ROUND((Medidas_Analisis!L155/IF(Porcentaje!A155=VLOOKUP(Porcentaje!A155,Tipos_Medida!$H$2:$I$788,1),VLOOKUP(Porcentaje!A155,Tipos_Medida!$H$2:$I$788,2),0))*100,4),"")</f>
        <v/>
      </c>
      <c r="M155" s="21" t="str">
        <f>IF(Medidas_Analisis!M155&lt;&gt;"",ROUND((Medidas_Analisis!M155/IF(Porcentaje!A155=VLOOKUP(Porcentaje!A155,Tipos_Medida!$H$2:$I$788,1),VLOOKUP(Porcentaje!A155,Tipos_Medida!$H$2:$I$788,2),0))*100,4),"")</f>
        <v/>
      </c>
      <c r="N155" s="21" t="str">
        <f>IF(Medidas_Analisis!N155&lt;&gt;"",ROUND((Medidas_Analisis!N155/IF(Porcentaje!A155=VLOOKUP(Porcentaje!A155,Tipos_Medida!$H$2:$I$788,1),VLOOKUP(Porcentaje!A155,Tipos_Medida!$H$2:$I$788,2),0))*100,4),"")</f>
        <v/>
      </c>
    </row>
    <row r="156" spans="1:14" x14ac:dyDescent="0.25">
      <c r="A156">
        <v>20182</v>
      </c>
      <c r="B156" t="s">
        <v>68</v>
      </c>
      <c r="C156" t="s">
        <v>30</v>
      </c>
      <c r="D156" t="s">
        <v>114</v>
      </c>
      <c r="E156" s="1">
        <v>43913</v>
      </c>
      <c r="F156" s="7" t="str">
        <f>IF(E156&lt;&gt;"",IF(AND(E156&gt;=VLOOKUP(E156,Semanas!$A$1:$C$33,1),E156&lt;=VLOOKUP(E156,Semanas!$A$1:$C$33,2)),VLOOKUP(E156,Semanas!$A$1:$C$33,3),""),"")</f>
        <v>Semana 13</v>
      </c>
      <c r="G156" s="21" t="str">
        <f>IF(Medidas_Analisis!G156&lt;&gt;"",ROUND((Medidas_Analisis!G156/IF(Porcentaje!A156=VLOOKUP(Porcentaje!A156,Tipos_Medida!$H$2:$I$788,1),VLOOKUP(Porcentaje!A156,Tipos_Medida!$H$2:$I$788,2),0))*100,4),"")</f>
        <v/>
      </c>
      <c r="H156" s="21" t="str">
        <f>IF(Medidas_Analisis!H156&lt;&gt;"",ROUND((Medidas_Analisis!H156/IF(Porcentaje!A156=VLOOKUP(Porcentaje!A156,Tipos_Medida!$H$2:$I$788,1),VLOOKUP(Porcentaje!A156,Tipos_Medida!$H$2:$I$788,2),0))*100,4),"")</f>
        <v/>
      </c>
      <c r="I156" s="21" t="str">
        <f>IF(Medidas_Analisis!I156&lt;&gt;"",ROUND((Medidas_Analisis!I156/IF(Porcentaje!A156=VLOOKUP(Porcentaje!A156,Tipos_Medida!$H$2:$I$788,1),VLOOKUP(Porcentaje!A156,Tipos_Medida!$H$2:$I$788,2),0))*100,4),"")</f>
        <v/>
      </c>
      <c r="J156" s="21" t="str">
        <f>IF(Medidas_Analisis!J156&lt;&gt;"",ROUND((Medidas_Analisis!J156/IF(Porcentaje!A156=VLOOKUP(Porcentaje!A156,Tipos_Medida!$H$2:$I$788,1),VLOOKUP(Porcentaje!A156,Tipos_Medida!$H$2:$I$788,2),0))*100,4),"")</f>
        <v/>
      </c>
      <c r="K156" s="21" t="str">
        <f>IF(Medidas_Analisis!K156&lt;&gt;"",ROUND((Medidas_Analisis!K156/IF(Porcentaje!A156=VLOOKUP(Porcentaje!A156,Tipos_Medida!$H$2:$I$788,1),VLOOKUP(Porcentaje!A156,Tipos_Medida!$H$2:$I$788,2),0))*100,4),"")</f>
        <v/>
      </c>
      <c r="L156" s="21" t="str">
        <f>IF(Medidas_Analisis!L156&lt;&gt;"",ROUND((Medidas_Analisis!L156/IF(Porcentaje!A156=VLOOKUP(Porcentaje!A156,Tipos_Medida!$H$2:$I$788,1),VLOOKUP(Porcentaje!A156,Tipos_Medida!$H$2:$I$788,2),0))*100,4),"")</f>
        <v/>
      </c>
      <c r="M156" s="21" t="str">
        <f>IF(Medidas_Analisis!M156&lt;&gt;"",ROUND((Medidas_Analisis!M156/IF(Porcentaje!A156=VLOOKUP(Porcentaje!A156,Tipos_Medida!$H$2:$I$788,1),VLOOKUP(Porcentaje!A156,Tipos_Medida!$H$2:$I$788,2),0))*100,4),"")</f>
        <v/>
      </c>
      <c r="N156" s="21" t="str">
        <f>IF(Medidas_Analisis!N156&lt;&gt;"",ROUND((Medidas_Analisis!N156/IF(Porcentaje!A156=VLOOKUP(Porcentaje!A156,Tipos_Medida!$H$2:$I$788,1),VLOOKUP(Porcentaje!A156,Tipos_Medida!$H$2:$I$788,2),0))*100,4),"")</f>
        <v/>
      </c>
    </row>
    <row r="157" spans="1:14" x14ac:dyDescent="0.25">
      <c r="A157" s="19">
        <v>20182</v>
      </c>
      <c r="B157" s="19" t="s">
        <v>68</v>
      </c>
      <c r="C157" s="19" t="s">
        <v>31</v>
      </c>
      <c r="D157" s="19" t="s">
        <v>114</v>
      </c>
      <c r="E157" s="20">
        <v>43913</v>
      </c>
      <c r="F157" s="7" t="str">
        <f>IF(E157&lt;&gt;"",IF(AND(E157&gt;=VLOOKUP(E157,Semanas!$A$1:$C$33,1),E157&lt;=VLOOKUP(E157,Semanas!$A$1:$C$33,2)),VLOOKUP(E157,Semanas!$A$1:$C$33,3),""),"")</f>
        <v>Semana 13</v>
      </c>
      <c r="G157" s="21" t="str">
        <f>IF(Medidas_Analisis!G157&lt;&gt;"",ROUND((Medidas_Analisis!G157/IF(Porcentaje!A157=VLOOKUP(Porcentaje!A157,Tipos_Medida!$H$2:$I$788,1),VLOOKUP(Porcentaje!A157,Tipos_Medida!$H$2:$I$788,2),0))*100,4),"")</f>
        <v/>
      </c>
      <c r="H157" s="21" t="str">
        <f>IF(Medidas_Analisis!H157&lt;&gt;"",ROUND((Medidas_Analisis!H157/IF(Porcentaje!A157=VLOOKUP(Porcentaje!A157,Tipos_Medida!$H$2:$I$788,1),VLOOKUP(Porcentaje!A157,Tipos_Medida!$H$2:$I$788,2),0))*100,4),"")</f>
        <v/>
      </c>
      <c r="I157" s="21" t="str">
        <f>IF(Medidas_Analisis!I157&lt;&gt;"",ROUND((Medidas_Analisis!I157/IF(Porcentaje!A157=VLOOKUP(Porcentaje!A157,Tipos_Medida!$H$2:$I$788,1),VLOOKUP(Porcentaje!A157,Tipos_Medida!$H$2:$I$788,2),0))*100,4),"")</f>
        <v/>
      </c>
      <c r="J157" s="21" t="str">
        <f>IF(Medidas_Analisis!J157&lt;&gt;"",ROUND((Medidas_Analisis!J157/IF(Porcentaje!A157=VLOOKUP(Porcentaje!A157,Tipos_Medida!$H$2:$I$788,1),VLOOKUP(Porcentaje!A157,Tipos_Medida!$H$2:$I$788,2),0))*100,4),"")</f>
        <v/>
      </c>
      <c r="K157" s="21" t="str">
        <f>IF(Medidas_Analisis!K157&lt;&gt;"",ROUND((Medidas_Analisis!K157/IF(Porcentaje!A157=VLOOKUP(Porcentaje!A157,Tipos_Medida!$H$2:$I$788,1),VLOOKUP(Porcentaje!A157,Tipos_Medida!$H$2:$I$788,2),0))*100,4),"")</f>
        <v/>
      </c>
      <c r="L157" s="21" t="str">
        <f>IF(Medidas_Analisis!L157&lt;&gt;"",ROUND((Medidas_Analisis!L157/IF(Porcentaje!A157=VLOOKUP(Porcentaje!A157,Tipos_Medida!$H$2:$I$788,1),VLOOKUP(Porcentaje!A157,Tipos_Medida!$H$2:$I$788,2),0))*100,4),"")</f>
        <v/>
      </c>
      <c r="M157" s="21" t="str">
        <f>IF(Medidas_Analisis!M157&lt;&gt;"",ROUND((Medidas_Analisis!M157/IF(Porcentaje!A157=VLOOKUP(Porcentaje!A157,Tipos_Medida!$H$2:$I$788,1),VLOOKUP(Porcentaje!A157,Tipos_Medida!$H$2:$I$788,2),0))*100,4),"")</f>
        <v/>
      </c>
      <c r="N157" s="21" t="str">
        <f>IF(Medidas_Analisis!N157&lt;&gt;"",ROUND((Medidas_Analisis!N157/IF(Porcentaje!A157=VLOOKUP(Porcentaje!A157,Tipos_Medida!$H$2:$I$788,1),VLOOKUP(Porcentaje!A157,Tipos_Medida!$H$2:$I$788,2),0))*100,4),"")</f>
        <v/>
      </c>
    </row>
    <row r="158" spans="1:14" x14ac:dyDescent="0.25">
      <c r="A158">
        <v>20182</v>
      </c>
      <c r="B158" t="s">
        <v>68</v>
      </c>
      <c r="C158" t="s">
        <v>115</v>
      </c>
      <c r="D158" t="s">
        <v>114</v>
      </c>
      <c r="E158" s="1">
        <v>43913</v>
      </c>
      <c r="F158" s="7" t="str">
        <f>IF(E158&lt;&gt;"",IF(AND(E158&gt;=VLOOKUP(E158,Semanas!$A$1:$C$33,1),E158&lt;=VLOOKUP(E158,Semanas!$A$1:$C$33,2)),VLOOKUP(E158,Semanas!$A$1:$C$33,3),""),"")</f>
        <v>Semana 13</v>
      </c>
      <c r="G158" s="21" t="str">
        <f>IF(Medidas_Analisis!G158&lt;&gt;"",ROUND((Medidas_Analisis!G158/IF(Porcentaje!A158=VLOOKUP(Porcentaje!A158,Tipos_Medida!$H$2:$I$788,1),VLOOKUP(Porcentaje!A158,Tipos_Medida!$H$2:$I$788,2),0))*100,4),"")</f>
        <v/>
      </c>
      <c r="H158" s="21" t="str">
        <f>IF(Medidas_Analisis!H158&lt;&gt;"",ROUND((Medidas_Analisis!H158/IF(Porcentaje!A158=VLOOKUP(Porcentaje!A158,Tipos_Medida!$H$2:$I$788,1),VLOOKUP(Porcentaje!A158,Tipos_Medida!$H$2:$I$788,2),0))*100,4),"")</f>
        <v/>
      </c>
      <c r="I158" s="21" t="str">
        <f>IF(Medidas_Analisis!I158&lt;&gt;"",ROUND((Medidas_Analisis!I158/IF(Porcentaje!A158=VLOOKUP(Porcentaje!A158,Tipos_Medida!$H$2:$I$788,1),VLOOKUP(Porcentaje!A158,Tipos_Medida!$H$2:$I$788,2),0))*100,4),"")</f>
        <v/>
      </c>
      <c r="J158" s="21" t="str">
        <f>IF(Medidas_Analisis!J158&lt;&gt;"",ROUND((Medidas_Analisis!J158/IF(Porcentaje!A158=VLOOKUP(Porcentaje!A158,Tipos_Medida!$H$2:$I$788,1),VLOOKUP(Porcentaje!A158,Tipos_Medida!$H$2:$I$788,2),0))*100,4),"")</f>
        <v/>
      </c>
      <c r="K158" s="21" t="str">
        <f>IF(Medidas_Analisis!K158&lt;&gt;"",ROUND((Medidas_Analisis!K158/IF(Porcentaje!A158=VLOOKUP(Porcentaje!A158,Tipos_Medida!$H$2:$I$788,1),VLOOKUP(Porcentaje!A158,Tipos_Medida!$H$2:$I$788,2),0))*100,4),"")</f>
        <v/>
      </c>
      <c r="L158" s="21" t="str">
        <f>IF(Medidas_Analisis!L158&lt;&gt;"",ROUND((Medidas_Analisis!L158/IF(Porcentaje!A158=VLOOKUP(Porcentaje!A158,Tipos_Medida!$H$2:$I$788,1),VLOOKUP(Porcentaje!A158,Tipos_Medida!$H$2:$I$788,2),0))*100,4),"")</f>
        <v/>
      </c>
      <c r="M158" s="21" t="str">
        <f>IF(Medidas_Analisis!M158&lt;&gt;"",ROUND((Medidas_Analisis!M158/IF(Porcentaje!A158=VLOOKUP(Porcentaje!A158,Tipos_Medida!$H$2:$I$788,1),VLOOKUP(Porcentaje!A158,Tipos_Medida!$H$2:$I$788,2),0))*100,4),"")</f>
        <v/>
      </c>
      <c r="N158" s="21" t="str">
        <f>IF(Medidas_Analisis!N158&lt;&gt;"",ROUND((Medidas_Analisis!N158/IF(Porcentaje!A158=VLOOKUP(Porcentaje!A158,Tipos_Medida!$H$2:$I$788,1),VLOOKUP(Porcentaje!A158,Tipos_Medida!$H$2:$I$788,2),0))*100,4),"")</f>
        <v/>
      </c>
    </row>
    <row r="159" spans="1:14" x14ac:dyDescent="0.25">
      <c r="A159" s="19">
        <v>20182</v>
      </c>
      <c r="B159" s="19" t="s">
        <v>68</v>
      </c>
      <c r="C159" s="19" t="s">
        <v>33</v>
      </c>
      <c r="D159" s="19" t="s">
        <v>114</v>
      </c>
      <c r="E159" s="20">
        <v>43910</v>
      </c>
      <c r="F159" s="7" t="str">
        <f>IF(E159&lt;&gt;"",IF(AND(E159&gt;=VLOOKUP(E159,Semanas!$A$1:$C$33,1),E159&lt;=VLOOKUP(E159,Semanas!$A$1:$C$33,2)),VLOOKUP(E159,Semanas!$A$1:$C$33,3),""),"")</f>
        <v>Semana 12</v>
      </c>
      <c r="G159" s="21" t="str">
        <f>IF(Medidas_Analisis!G159&lt;&gt;"",ROUND((Medidas_Analisis!G159/IF(Porcentaje!A159=VLOOKUP(Porcentaje!A159,Tipos_Medida!$H$2:$I$788,1),VLOOKUP(Porcentaje!A159,Tipos_Medida!$H$2:$I$788,2),0))*100,4),"")</f>
        <v/>
      </c>
      <c r="H159" s="21" t="str">
        <f>IF(Medidas_Analisis!H159&lt;&gt;"",ROUND((Medidas_Analisis!H159/IF(Porcentaje!A159=VLOOKUP(Porcentaje!A159,Tipos_Medida!$H$2:$I$788,1),VLOOKUP(Porcentaje!A159,Tipos_Medida!$H$2:$I$788,2),0))*100,4),"")</f>
        <v/>
      </c>
      <c r="I159" s="21" t="str">
        <f>IF(Medidas_Analisis!I159&lt;&gt;"",ROUND((Medidas_Analisis!I159/IF(Porcentaje!A159=VLOOKUP(Porcentaje!A159,Tipos_Medida!$H$2:$I$788,1),VLOOKUP(Porcentaje!A159,Tipos_Medida!$H$2:$I$788,2),0))*100,4),"")</f>
        <v/>
      </c>
      <c r="J159" s="21" t="str">
        <f>IF(Medidas_Analisis!J159&lt;&gt;"",ROUND((Medidas_Analisis!J159/IF(Porcentaje!A159=VLOOKUP(Porcentaje!A159,Tipos_Medida!$H$2:$I$788,1),VLOOKUP(Porcentaje!A159,Tipos_Medida!$H$2:$I$788,2),0))*100,4),"")</f>
        <v/>
      </c>
      <c r="K159" s="21" t="str">
        <f>IF(Medidas_Analisis!K159&lt;&gt;"",ROUND((Medidas_Analisis!K159/IF(Porcentaje!A159=VLOOKUP(Porcentaje!A159,Tipos_Medida!$H$2:$I$788,1),VLOOKUP(Porcentaje!A159,Tipos_Medida!$H$2:$I$788,2),0))*100,4),"")</f>
        <v/>
      </c>
      <c r="L159" s="21" t="str">
        <f>IF(Medidas_Analisis!L159&lt;&gt;"",ROUND((Medidas_Analisis!L159/IF(Porcentaje!A159=VLOOKUP(Porcentaje!A159,Tipos_Medida!$H$2:$I$788,1),VLOOKUP(Porcentaje!A159,Tipos_Medida!$H$2:$I$788,2),0))*100,4),"")</f>
        <v/>
      </c>
      <c r="M159" s="21" t="str">
        <f>IF(Medidas_Analisis!M159&lt;&gt;"",ROUND((Medidas_Analisis!M159/IF(Porcentaje!A159=VLOOKUP(Porcentaje!A159,Tipos_Medida!$H$2:$I$788,1),VLOOKUP(Porcentaje!A159,Tipos_Medida!$H$2:$I$788,2),0))*100,4),"")</f>
        <v/>
      </c>
      <c r="N159" s="21" t="str">
        <f>IF(Medidas_Analisis!N159&lt;&gt;"",ROUND((Medidas_Analisis!N159/IF(Porcentaje!A159=VLOOKUP(Porcentaje!A159,Tipos_Medida!$H$2:$I$788,1),VLOOKUP(Porcentaje!A159,Tipos_Medida!$H$2:$I$788,2),0))*100,4),"")</f>
        <v/>
      </c>
    </row>
    <row r="160" spans="1:14" x14ac:dyDescent="0.25">
      <c r="A160">
        <v>20182</v>
      </c>
      <c r="B160" t="s">
        <v>68</v>
      </c>
      <c r="C160" t="s">
        <v>34</v>
      </c>
      <c r="D160" t="s">
        <v>117</v>
      </c>
      <c r="E160" s="1"/>
      <c r="F160" s="7" t="str">
        <f>IF(E160&lt;&gt;"",IF(AND(E160&gt;=VLOOKUP(E160,Semanas!$A$1:$C$33,1),E160&lt;=VLOOKUP(E160,Semanas!$A$1:$C$33,2)),VLOOKUP(E160,Semanas!$A$1:$C$33,3),""),"")</f>
        <v/>
      </c>
      <c r="G160" s="21" t="str">
        <f>IF(Medidas_Analisis!G160&lt;&gt;"",ROUND((Medidas_Analisis!G160/IF(Porcentaje!A160=VLOOKUP(Porcentaje!A160,Tipos_Medida!$H$2:$I$788,1),VLOOKUP(Porcentaje!A160,Tipos_Medida!$H$2:$I$788,2),0))*100,4),"")</f>
        <v/>
      </c>
      <c r="H160" s="21" t="str">
        <f>IF(Medidas_Analisis!H160&lt;&gt;"",ROUND((Medidas_Analisis!H160/IF(Porcentaje!A160=VLOOKUP(Porcentaje!A160,Tipos_Medida!$H$2:$I$788,1),VLOOKUP(Porcentaje!A160,Tipos_Medida!$H$2:$I$788,2),0))*100,4),"")</f>
        <v/>
      </c>
      <c r="I160" s="21" t="str">
        <f>IF(Medidas_Analisis!I160&lt;&gt;"",ROUND((Medidas_Analisis!I160/IF(Porcentaje!A160=VLOOKUP(Porcentaje!A160,Tipos_Medida!$H$2:$I$788,1),VLOOKUP(Porcentaje!A160,Tipos_Medida!$H$2:$I$788,2),0))*100,4),"")</f>
        <v/>
      </c>
      <c r="J160" s="21" t="str">
        <f>IF(Medidas_Analisis!J160&lt;&gt;"",ROUND((Medidas_Analisis!J160/IF(Porcentaje!A160=VLOOKUP(Porcentaje!A160,Tipos_Medida!$H$2:$I$788,1),VLOOKUP(Porcentaje!A160,Tipos_Medida!$H$2:$I$788,2),0))*100,4),"")</f>
        <v/>
      </c>
      <c r="K160" s="21" t="str">
        <f>IF(Medidas_Analisis!K160&lt;&gt;"",ROUND((Medidas_Analisis!K160/IF(Porcentaje!A160=VLOOKUP(Porcentaje!A160,Tipos_Medida!$H$2:$I$788,1),VLOOKUP(Porcentaje!A160,Tipos_Medida!$H$2:$I$788,2),0))*100,4),"")</f>
        <v/>
      </c>
      <c r="L160" s="21" t="str">
        <f>IF(Medidas_Analisis!L160&lt;&gt;"",ROUND((Medidas_Analisis!L160/IF(Porcentaje!A160=VLOOKUP(Porcentaje!A160,Tipos_Medida!$H$2:$I$788,1),VLOOKUP(Porcentaje!A160,Tipos_Medida!$H$2:$I$788,2),0))*100,4),"")</f>
        <v/>
      </c>
      <c r="M160" s="21" t="str">
        <f>IF(Medidas_Analisis!M160&lt;&gt;"",ROUND((Medidas_Analisis!M160/IF(Porcentaje!A160=VLOOKUP(Porcentaje!A160,Tipos_Medida!$H$2:$I$788,1),VLOOKUP(Porcentaje!A160,Tipos_Medida!$H$2:$I$788,2),0))*100,4),"")</f>
        <v/>
      </c>
      <c r="N160" s="21" t="str">
        <f>IF(Medidas_Analisis!N160&lt;&gt;"",ROUND((Medidas_Analisis!N160/IF(Porcentaje!A160=VLOOKUP(Porcentaje!A160,Tipos_Medida!$H$2:$I$788,1),VLOOKUP(Porcentaje!A160,Tipos_Medida!$H$2:$I$788,2),0))*100,4),"")</f>
        <v/>
      </c>
    </row>
    <row r="161" spans="1:14" x14ac:dyDescent="0.25">
      <c r="A161" s="19">
        <v>20182</v>
      </c>
      <c r="B161" s="19" t="s">
        <v>68</v>
      </c>
      <c r="C161" s="19" t="s">
        <v>118</v>
      </c>
      <c r="D161" s="19" t="s">
        <v>117</v>
      </c>
      <c r="E161" s="20"/>
      <c r="F161" s="7" t="str">
        <f>IF(E161&lt;&gt;"",IF(AND(E161&gt;=VLOOKUP(E161,Semanas!$A$1:$C$33,1),E161&lt;=VLOOKUP(E161,Semanas!$A$1:$C$33,2)),VLOOKUP(E161,Semanas!$A$1:$C$33,3),""),"")</f>
        <v/>
      </c>
      <c r="G161" s="21" t="str">
        <f>IF(Medidas_Analisis!G161&lt;&gt;"",ROUND((Medidas_Analisis!G161/IF(Porcentaje!A161=VLOOKUP(Porcentaje!A161,Tipos_Medida!$H$2:$I$788,1),VLOOKUP(Porcentaje!A161,Tipos_Medida!$H$2:$I$788,2),0))*100,4),"")</f>
        <v/>
      </c>
      <c r="H161" s="21" t="str">
        <f>IF(Medidas_Analisis!H161&lt;&gt;"",ROUND((Medidas_Analisis!H161/IF(Porcentaje!A161=VLOOKUP(Porcentaje!A161,Tipos_Medida!$H$2:$I$788,1),VLOOKUP(Porcentaje!A161,Tipos_Medida!$H$2:$I$788,2),0))*100,4),"")</f>
        <v/>
      </c>
      <c r="I161" s="21" t="str">
        <f>IF(Medidas_Analisis!I161&lt;&gt;"",ROUND((Medidas_Analisis!I161/IF(Porcentaje!A161=VLOOKUP(Porcentaje!A161,Tipos_Medida!$H$2:$I$788,1),VLOOKUP(Porcentaje!A161,Tipos_Medida!$H$2:$I$788,2),0))*100,4),"")</f>
        <v/>
      </c>
      <c r="J161" s="21" t="str">
        <f>IF(Medidas_Analisis!J161&lt;&gt;"",ROUND((Medidas_Analisis!J161/IF(Porcentaje!A161=VLOOKUP(Porcentaje!A161,Tipos_Medida!$H$2:$I$788,1),VLOOKUP(Porcentaje!A161,Tipos_Medida!$H$2:$I$788,2),0))*100,4),"")</f>
        <v/>
      </c>
      <c r="K161" s="21" t="str">
        <f>IF(Medidas_Analisis!K161&lt;&gt;"",ROUND((Medidas_Analisis!K161/IF(Porcentaje!A161=VLOOKUP(Porcentaje!A161,Tipos_Medida!$H$2:$I$788,1),VLOOKUP(Porcentaje!A161,Tipos_Medida!$H$2:$I$788,2),0))*100,4),"")</f>
        <v/>
      </c>
      <c r="L161" s="21" t="str">
        <f>IF(Medidas_Analisis!L161&lt;&gt;"",ROUND((Medidas_Analisis!L161/IF(Porcentaje!A161=VLOOKUP(Porcentaje!A161,Tipos_Medida!$H$2:$I$788,1),VLOOKUP(Porcentaje!A161,Tipos_Medida!$H$2:$I$788,2),0))*100,4),"")</f>
        <v/>
      </c>
      <c r="M161" s="21" t="str">
        <f>IF(Medidas_Analisis!M161&lt;&gt;"",ROUND((Medidas_Analisis!M161/IF(Porcentaje!A161=VLOOKUP(Porcentaje!A161,Tipos_Medida!$H$2:$I$788,1),VLOOKUP(Porcentaje!A161,Tipos_Medida!$H$2:$I$788,2),0))*100,4),"")</f>
        <v/>
      </c>
      <c r="N161" s="21" t="str">
        <f>IF(Medidas_Analisis!N161&lt;&gt;"",ROUND((Medidas_Analisis!N161/IF(Porcentaje!A161=VLOOKUP(Porcentaje!A161,Tipos_Medida!$H$2:$I$788,1),VLOOKUP(Porcentaje!A161,Tipos_Medida!$H$2:$I$788,2),0))*100,4),"")</f>
        <v/>
      </c>
    </row>
    <row r="162" spans="1:14" x14ac:dyDescent="0.25">
      <c r="A162">
        <v>20182</v>
      </c>
      <c r="B162" t="s">
        <v>68</v>
      </c>
      <c r="C162" t="s">
        <v>119</v>
      </c>
      <c r="D162" t="s">
        <v>117</v>
      </c>
      <c r="E162" s="1"/>
      <c r="F162" s="7" t="str">
        <f>IF(E162&lt;&gt;"",IF(AND(E162&gt;=VLOOKUP(E162,Semanas!$A$1:$C$33,1),E162&lt;=VLOOKUP(E162,Semanas!$A$1:$C$33,2)),VLOOKUP(E162,Semanas!$A$1:$C$33,3),""),"")</f>
        <v/>
      </c>
      <c r="G162" s="21" t="str">
        <f>IF(Medidas_Analisis!G162&lt;&gt;"",ROUND((Medidas_Analisis!G162/IF(Porcentaje!A162=VLOOKUP(Porcentaje!A162,Tipos_Medida!$H$2:$I$788,1),VLOOKUP(Porcentaje!A162,Tipos_Medida!$H$2:$I$788,2),0))*100,4),"")</f>
        <v/>
      </c>
      <c r="H162" s="21" t="str">
        <f>IF(Medidas_Analisis!H162&lt;&gt;"",ROUND((Medidas_Analisis!H162/IF(Porcentaje!A162=VLOOKUP(Porcentaje!A162,Tipos_Medida!$H$2:$I$788,1),VLOOKUP(Porcentaje!A162,Tipos_Medida!$H$2:$I$788,2),0))*100,4),"")</f>
        <v/>
      </c>
      <c r="I162" s="21" t="str">
        <f>IF(Medidas_Analisis!I162&lt;&gt;"",ROUND((Medidas_Analisis!I162/IF(Porcentaje!A162=VLOOKUP(Porcentaje!A162,Tipos_Medida!$H$2:$I$788,1),VLOOKUP(Porcentaje!A162,Tipos_Medida!$H$2:$I$788,2),0))*100,4),"")</f>
        <v/>
      </c>
      <c r="J162" s="21" t="str">
        <f>IF(Medidas_Analisis!J162&lt;&gt;"",ROUND((Medidas_Analisis!J162/IF(Porcentaje!A162=VLOOKUP(Porcentaje!A162,Tipos_Medida!$H$2:$I$788,1),VLOOKUP(Porcentaje!A162,Tipos_Medida!$H$2:$I$788,2),0))*100,4),"")</f>
        <v/>
      </c>
      <c r="K162" s="21" t="str">
        <f>IF(Medidas_Analisis!K162&lt;&gt;"",ROUND((Medidas_Analisis!K162/IF(Porcentaje!A162=VLOOKUP(Porcentaje!A162,Tipos_Medida!$H$2:$I$788,1),VLOOKUP(Porcentaje!A162,Tipos_Medida!$H$2:$I$788,2),0))*100,4),"")</f>
        <v/>
      </c>
      <c r="L162" s="21" t="str">
        <f>IF(Medidas_Analisis!L162&lt;&gt;"",ROUND((Medidas_Analisis!L162/IF(Porcentaje!A162=VLOOKUP(Porcentaje!A162,Tipos_Medida!$H$2:$I$788,1),VLOOKUP(Porcentaje!A162,Tipos_Medida!$H$2:$I$788,2),0))*100,4),"")</f>
        <v/>
      </c>
      <c r="M162" s="21" t="str">
        <f>IF(Medidas_Analisis!M162&lt;&gt;"",ROUND((Medidas_Analisis!M162/IF(Porcentaje!A162=VLOOKUP(Porcentaje!A162,Tipos_Medida!$H$2:$I$788,1),VLOOKUP(Porcentaje!A162,Tipos_Medida!$H$2:$I$788,2),0))*100,4),"")</f>
        <v/>
      </c>
      <c r="N162" s="21" t="str">
        <f>IF(Medidas_Analisis!N162&lt;&gt;"",ROUND((Medidas_Analisis!N162/IF(Porcentaje!A162=VLOOKUP(Porcentaje!A162,Tipos_Medida!$H$2:$I$788,1),VLOOKUP(Porcentaje!A162,Tipos_Medida!$H$2:$I$788,2),0))*100,4),"")</f>
        <v/>
      </c>
    </row>
    <row r="163" spans="1:14" x14ac:dyDescent="0.25">
      <c r="A163" s="19">
        <v>20182</v>
      </c>
      <c r="B163" s="19" t="s">
        <v>68</v>
      </c>
      <c r="C163" s="19" t="s">
        <v>120</v>
      </c>
      <c r="D163" s="19" t="s">
        <v>117</v>
      </c>
      <c r="E163" s="20"/>
      <c r="F163" s="7" t="str">
        <f>IF(E163&lt;&gt;"",IF(AND(E163&gt;=VLOOKUP(E163,Semanas!$A$1:$C$33,1),E163&lt;=VLOOKUP(E163,Semanas!$A$1:$C$33,2)),VLOOKUP(E163,Semanas!$A$1:$C$33,3),""),"")</f>
        <v/>
      </c>
      <c r="G163" s="21" t="str">
        <f>IF(Medidas_Analisis!G163&lt;&gt;"",ROUND((Medidas_Analisis!G163/IF(Porcentaje!A163=VLOOKUP(Porcentaje!A163,Tipos_Medida!$H$2:$I$788,1),VLOOKUP(Porcentaje!A163,Tipos_Medida!$H$2:$I$788,2),0))*100,4),"")</f>
        <v/>
      </c>
      <c r="H163" s="21" t="str">
        <f>IF(Medidas_Analisis!H163&lt;&gt;"",ROUND((Medidas_Analisis!H163/IF(Porcentaje!A163=VLOOKUP(Porcentaje!A163,Tipos_Medida!$H$2:$I$788,1),VLOOKUP(Porcentaje!A163,Tipos_Medida!$H$2:$I$788,2),0))*100,4),"")</f>
        <v/>
      </c>
      <c r="I163" s="21" t="str">
        <f>IF(Medidas_Analisis!I163&lt;&gt;"",ROUND((Medidas_Analisis!I163/IF(Porcentaje!A163=VLOOKUP(Porcentaje!A163,Tipos_Medida!$H$2:$I$788,1),VLOOKUP(Porcentaje!A163,Tipos_Medida!$H$2:$I$788,2),0))*100,4),"")</f>
        <v/>
      </c>
      <c r="J163" s="21" t="str">
        <f>IF(Medidas_Analisis!J163&lt;&gt;"",ROUND((Medidas_Analisis!J163/IF(Porcentaje!A163=VLOOKUP(Porcentaje!A163,Tipos_Medida!$H$2:$I$788,1),VLOOKUP(Porcentaje!A163,Tipos_Medida!$H$2:$I$788,2),0))*100,4),"")</f>
        <v/>
      </c>
      <c r="K163" s="21" t="str">
        <f>IF(Medidas_Analisis!K163&lt;&gt;"",ROUND((Medidas_Analisis!K163/IF(Porcentaje!A163=VLOOKUP(Porcentaje!A163,Tipos_Medida!$H$2:$I$788,1),VLOOKUP(Porcentaje!A163,Tipos_Medida!$H$2:$I$788,2),0))*100,4),"")</f>
        <v/>
      </c>
      <c r="L163" s="21" t="str">
        <f>IF(Medidas_Analisis!L163&lt;&gt;"",ROUND((Medidas_Analisis!L163/IF(Porcentaje!A163=VLOOKUP(Porcentaje!A163,Tipos_Medida!$H$2:$I$788,1),VLOOKUP(Porcentaje!A163,Tipos_Medida!$H$2:$I$788,2),0))*100,4),"")</f>
        <v/>
      </c>
      <c r="M163" s="21" t="str">
        <f>IF(Medidas_Analisis!M163&lt;&gt;"",ROUND((Medidas_Analisis!M163/IF(Porcentaje!A163=VLOOKUP(Porcentaje!A163,Tipos_Medida!$H$2:$I$788,1),VLOOKUP(Porcentaje!A163,Tipos_Medida!$H$2:$I$788,2),0))*100,4),"")</f>
        <v/>
      </c>
      <c r="N163" s="21" t="str">
        <f>IF(Medidas_Analisis!N163&lt;&gt;"",ROUND((Medidas_Analisis!N163/IF(Porcentaje!A163=VLOOKUP(Porcentaje!A163,Tipos_Medida!$H$2:$I$788,1),VLOOKUP(Porcentaje!A163,Tipos_Medida!$H$2:$I$788,2),0))*100,4),"")</f>
        <v/>
      </c>
    </row>
    <row r="164" spans="1:14" x14ac:dyDescent="0.25">
      <c r="A164">
        <v>20182</v>
      </c>
      <c r="B164" t="s">
        <v>68</v>
      </c>
      <c r="C164" t="s">
        <v>191</v>
      </c>
      <c r="D164" t="s">
        <v>117</v>
      </c>
      <c r="E164" s="1"/>
      <c r="F164" s="7" t="str">
        <f>IF(E164&lt;&gt;"",IF(AND(E164&gt;=VLOOKUP(E164,Semanas!$A$1:$C$33,1),E164&lt;=VLOOKUP(E164,Semanas!$A$1:$C$33,2)),VLOOKUP(E164,Semanas!$A$1:$C$33,3),""),"")</f>
        <v/>
      </c>
      <c r="G164" s="21" t="str">
        <f>IF(Medidas_Analisis!G164&lt;&gt;"",ROUND((Medidas_Analisis!G164/IF(Porcentaje!A164=VLOOKUP(Porcentaje!A164,Tipos_Medida!$H$2:$I$788,1),VLOOKUP(Porcentaje!A164,Tipos_Medida!$H$2:$I$788,2),0))*100,4),"")</f>
        <v/>
      </c>
      <c r="H164" s="21" t="str">
        <f>IF(Medidas_Analisis!H164&lt;&gt;"",ROUND((Medidas_Analisis!H164/IF(Porcentaje!A164=VLOOKUP(Porcentaje!A164,Tipos_Medida!$H$2:$I$788,1),VLOOKUP(Porcentaje!A164,Tipos_Medida!$H$2:$I$788,2),0))*100,4),"")</f>
        <v/>
      </c>
      <c r="I164" s="21" t="str">
        <f>IF(Medidas_Analisis!I164&lt;&gt;"",ROUND((Medidas_Analisis!I164/IF(Porcentaje!A164=VLOOKUP(Porcentaje!A164,Tipos_Medida!$H$2:$I$788,1),VLOOKUP(Porcentaje!A164,Tipos_Medida!$H$2:$I$788,2),0))*100,4),"")</f>
        <v/>
      </c>
      <c r="J164" s="21" t="str">
        <f>IF(Medidas_Analisis!J164&lt;&gt;"",ROUND((Medidas_Analisis!J164/IF(Porcentaje!A164=VLOOKUP(Porcentaje!A164,Tipos_Medida!$H$2:$I$788,1),VLOOKUP(Porcentaje!A164,Tipos_Medida!$H$2:$I$788,2),0))*100,4),"")</f>
        <v/>
      </c>
      <c r="K164" s="21" t="str">
        <f>IF(Medidas_Analisis!K164&lt;&gt;"",ROUND((Medidas_Analisis!K164/IF(Porcentaje!A164=VLOOKUP(Porcentaje!A164,Tipos_Medida!$H$2:$I$788,1),VLOOKUP(Porcentaje!A164,Tipos_Medida!$H$2:$I$788,2),0))*100,4),"")</f>
        <v/>
      </c>
      <c r="L164" s="21" t="str">
        <f>IF(Medidas_Analisis!L164&lt;&gt;"",ROUND((Medidas_Analisis!L164/IF(Porcentaje!A164=VLOOKUP(Porcentaje!A164,Tipos_Medida!$H$2:$I$788,1),VLOOKUP(Porcentaje!A164,Tipos_Medida!$H$2:$I$788,2),0))*100,4),"")</f>
        <v/>
      </c>
      <c r="M164" s="21" t="str">
        <f>IF(Medidas_Analisis!M164&lt;&gt;"",ROUND((Medidas_Analisis!M164/IF(Porcentaje!A164=VLOOKUP(Porcentaje!A164,Tipos_Medida!$H$2:$I$788,1),VLOOKUP(Porcentaje!A164,Tipos_Medida!$H$2:$I$788,2),0))*100,4),"")</f>
        <v/>
      </c>
      <c r="N164" s="21" t="str">
        <f>IF(Medidas_Analisis!N164&lt;&gt;"",ROUND((Medidas_Analisis!N164/IF(Porcentaje!A164=VLOOKUP(Porcentaje!A164,Tipos_Medida!$H$2:$I$788,1),VLOOKUP(Porcentaje!A164,Tipos_Medida!$H$2:$I$788,2),0))*100,4),"")</f>
        <v/>
      </c>
    </row>
    <row r="165" spans="1:14" x14ac:dyDescent="0.25">
      <c r="A165" s="19">
        <v>20182</v>
      </c>
      <c r="B165" s="19" t="s">
        <v>68</v>
      </c>
      <c r="C165" s="19" t="s">
        <v>122</v>
      </c>
      <c r="D165" s="19" t="s">
        <v>116</v>
      </c>
      <c r="E165" s="20"/>
      <c r="F165" s="7" t="str">
        <f>IF(E165&lt;&gt;"",IF(AND(E165&gt;=VLOOKUP(E165,Semanas!$A$1:$C$33,1),E165&lt;=VLOOKUP(E165,Semanas!$A$1:$C$33,2)),VLOOKUP(E165,Semanas!$A$1:$C$33,3),""),"")</f>
        <v/>
      </c>
      <c r="G165" s="21" t="str">
        <f>IF(Medidas_Analisis!G165&lt;&gt;"",ROUND((Medidas_Analisis!G165/IF(Porcentaje!A165=VLOOKUP(Porcentaje!A165,Tipos_Medida!$H$2:$I$788,1),VLOOKUP(Porcentaje!A165,Tipos_Medida!$H$2:$I$788,2),0))*100,4),"")</f>
        <v/>
      </c>
      <c r="H165" s="21" t="str">
        <f>IF(Medidas_Analisis!H165&lt;&gt;"",ROUND((Medidas_Analisis!H165/IF(Porcentaje!A165=VLOOKUP(Porcentaje!A165,Tipos_Medida!$H$2:$I$788,1),VLOOKUP(Porcentaje!A165,Tipos_Medida!$H$2:$I$788,2),0))*100,4),"")</f>
        <v/>
      </c>
      <c r="I165" s="21" t="str">
        <f>IF(Medidas_Analisis!I165&lt;&gt;"",ROUND((Medidas_Analisis!I165/IF(Porcentaje!A165=VLOOKUP(Porcentaje!A165,Tipos_Medida!$H$2:$I$788,1),VLOOKUP(Porcentaje!A165,Tipos_Medida!$H$2:$I$788,2),0))*100,4),"")</f>
        <v/>
      </c>
      <c r="J165" s="21" t="str">
        <f>IF(Medidas_Analisis!J165&lt;&gt;"",ROUND((Medidas_Analisis!J165/IF(Porcentaje!A165=VLOOKUP(Porcentaje!A165,Tipos_Medida!$H$2:$I$788,1),VLOOKUP(Porcentaje!A165,Tipos_Medida!$H$2:$I$788,2),0))*100,4),"")</f>
        <v/>
      </c>
      <c r="K165" s="21" t="str">
        <f>IF(Medidas_Analisis!K165&lt;&gt;"",ROUND((Medidas_Analisis!K165/IF(Porcentaje!A165=VLOOKUP(Porcentaje!A165,Tipos_Medida!$H$2:$I$788,1),VLOOKUP(Porcentaje!A165,Tipos_Medida!$H$2:$I$788,2),0))*100,4),"")</f>
        <v/>
      </c>
      <c r="L165" s="21" t="str">
        <f>IF(Medidas_Analisis!L165&lt;&gt;"",ROUND((Medidas_Analisis!L165/IF(Porcentaje!A165=VLOOKUP(Porcentaje!A165,Tipos_Medida!$H$2:$I$788,1),VLOOKUP(Porcentaje!A165,Tipos_Medida!$H$2:$I$788,2),0))*100,4),"")</f>
        <v/>
      </c>
      <c r="M165" s="21" t="str">
        <f>IF(Medidas_Analisis!M165&lt;&gt;"",ROUND((Medidas_Analisis!M165/IF(Porcentaje!A165=VLOOKUP(Porcentaje!A165,Tipos_Medida!$H$2:$I$788,1),VLOOKUP(Porcentaje!A165,Tipos_Medida!$H$2:$I$788,2),0))*100,4),"")</f>
        <v/>
      </c>
      <c r="N165" s="21" t="str">
        <f>IF(Medidas_Analisis!N165&lt;&gt;"",ROUND((Medidas_Analisis!N165/IF(Porcentaje!A165=VLOOKUP(Porcentaje!A165,Tipos_Medida!$H$2:$I$788,1),VLOOKUP(Porcentaje!A165,Tipos_Medida!$H$2:$I$788,2),0))*100,4),"")</f>
        <v/>
      </c>
    </row>
    <row r="166" spans="1:14" x14ac:dyDescent="0.25">
      <c r="A166">
        <v>20182</v>
      </c>
      <c r="B166" t="s">
        <v>68</v>
      </c>
      <c r="C166" t="s">
        <v>123</v>
      </c>
      <c r="D166" t="s">
        <v>116</v>
      </c>
      <c r="E166" s="1"/>
      <c r="F166" s="7" t="str">
        <f>IF(E166&lt;&gt;"",IF(AND(E166&gt;=VLOOKUP(E166,Semanas!$A$1:$C$33,1),E166&lt;=VLOOKUP(E166,Semanas!$A$1:$C$33,2)),VLOOKUP(E166,Semanas!$A$1:$C$33,3),""),"")</f>
        <v/>
      </c>
      <c r="G166" s="21" t="str">
        <f>IF(Medidas_Analisis!G166&lt;&gt;"",ROUND((Medidas_Analisis!G166/IF(Porcentaje!A166=VLOOKUP(Porcentaje!A166,Tipos_Medida!$H$2:$I$788,1),VLOOKUP(Porcentaje!A166,Tipos_Medida!$H$2:$I$788,2),0))*100,4),"")</f>
        <v/>
      </c>
      <c r="H166" s="21" t="str">
        <f>IF(Medidas_Analisis!H166&lt;&gt;"",ROUND((Medidas_Analisis!H166/IF(Porcentaje!A166=VLOOKUP(Porcentaje!A166,Tipos_Medida!$H$2:$I$788,1),VLOOKUP(Porcentaje!A166,Tipos_Medida!$H$2:$I$788,2),0))*100,4),"")</f>
        <v/>
      </c>
      <c r="I166" s="21" t="str">
        <f>IF(Medidas_Analisis!I166&lt;&gt;"",ROUND((Medidas_Analisis!I166/IF(Porcentaje!A166=VLOOKUP(Porcentaje!A166,Tipos_Medida!$H$2:$I$788,1),VLOOKUP(Porcentaje!A166,Tipos_Medida!$H$2:$I$788,2),0))*100,4),"")</f>
        <v/>
      </c>
      <c r="J166" s="21" t="str">
        <f>IF(Medidas_Analisis!J166&lt;&gt;"",ROUND((Medidas_Analisis!J166/IF(Porcentaje!A166=VLOOKUP(Porcentaje!A166,Tipos_Medida!$H$2:$I$788,1),VLOOKUP(Porcentaje!A166,Tipos_Medida!$H$2:$I$788,2),0))*100,4),"")</f>
        <v/>
      </c>
      <c r="K166" s="21" t="str">
        <f>IF(Medidas_Analisis!K166&lt;&gt;"",ROUND((Medidas_Analisis!K166/IF(Porcentaje!A166=VLOOKUP(Porcentaje!A166,Tipos_Medida!$H$2:$I$788,1),VLOOKUP(Porcentaje!A166,Tipos_Medida!$H$2:$I$788,2),0))*100,4),"")</f>
        <v/>
      </c>
      <c r="L166" s="21" t="str">
        <f>IF(Medidas_Analisis!L166&lt;&gt;"",ROUND((Medidas_Analisis!L166/IF(Porcentaje!A166=VLOOKUP(Porcentaje!A166,Tipos_Medida!$H$2:$I$788,1),VLOOKUP(Porcentaje!A166,Tipos_Medida!$H$2:$I$788,2),0))*100,4),"")</f>
        <v/>
      </c>
      <c r="M166" s="21" t="str">
        <f>IF(Medidas_Analisis!M166&lt;&gt;"",ROUND((Medidas_Analisis!M166/IF(Porcentaje!A166=VLOOKUP(Porcentaje!A166,Tipos_Medida!$H$2:$I$788,1),VLOOKUP(Porcentaje!A166,Tipos_Medida!$H$2:$I$788,2),0))*100,4),"")</f>
        <v/>
      </c>
      <c r="N166" s="21" t="str">
        <f>IF(Medidas_Analisis!N166&lt;&gt;"",ROUND((Medidas_Analisis!N166/IF(Porcentaje!A166=VLOOKUP(Porcentaje!A166,Tipos_Medida!$H$2:$I$788,1),VLOOKUP(Porcentaje!A166,Tipos_Medida!$H$2:$I$788,2),0))*100,4),"")</f>
        <v/>
      </c>
    </row>
    <row r="167" spans="1:14" x14ac:dyDescent="0.25">
      <c r="A167">
        <v>20187</v>
      </c>
      <c r="B167" t="s">
        <v>69</v>
      </c>
      <c r="C167" t="s">
        <v>30</v>
      </c>
      <c r="D167" t="s">
        <v>114</v>
      </c>
      <c r="E167" s="1">
        <v>43913</v>
      </c>
      <c r="F167" s="7" t="str">
        <f>IF(E167&lt;&gt;"",IF(AND(E167&gt;=VLOOKUP(E167,Semanas!$A$1:$C$33,1),E167&lt;=VLOOKUP(E167,Semanas!$A$1:$C$33,2)),VLOOKUP(E167,Semanas!$A$1:$C$33,3),""),"")</f>
        <v>Semana 13</v>
      </c>
      <c r="G167" s="21" t="str">
        <f>IF(Medidas_Analisis!G167&lt;&gt;"",ROUND((Medidas_Analisis!G167/IF(Porcentaje!A167=VLOOKUP(Porcentaje!A167,Tipos_Medida!$H$2:$I$788,1),VLOOKUP(Porcentaje!A167,Tipos_Medida!$H$2:$I$788,2),0))*100,4),"")</f>
        <v/>
      </c>
      <c r="H167" s="21" t="str">
        <f>IF(Medidas_Analisis!H167&lt;&gt;"",ROUND((Medidas_Analisis!H167/IF(Porcentaje!A167=VLOOKUP(Porcentaje!A167,Tipos_Medida!$H$2:$I$788,1),VLOOKUP(Porcentaje!A167,Tipos_Medida!$H$2:$I$788,2),0))*100,4),"")</f>
        <v/>
      </c>
      <c r="I167" s="21" t="str">
        <f>IF(Medidas_Analisis!I167&lt;&gt;"",ROUND((Medidas_Analisis!I167/IF(Porcentaje!A167=VLOOKUP(Porcentaje!A167,Tipos_Medida!$H$2:$I$788,1),VLOOKUP(Porcentaje!A167,Tipos_Medida!$H$2:$I$788,2),0))*100,4),"")</f>
        <v/>
      </c>
      <c r="J167" s="21" t="str">
        <f>IF(Medidas_Analisis!J167&lt;&gt;"",ROUND((Medidas_Analisis!J167/IF(Porcentaje!A167=VLOOKUP(Porcentaje!A167,Tipos_Medida!$H$2:$I$788,1),VLOOKUP(Porcentaje!A167,Tipos_Medida!$H$2:$I$788,2),0))*100,4),"")</f>
        <v/>
      </c>
      <c r="K167" s="21" t="str">
        <f>IF(Medidas_Analisis!K167&lt;&gt;"",ROUND((Medidas_Analisis!K167/IF(Porcentaje!A167=VLOOKUP(Porcentaje!A167,Tipos_Medida!$H$2:$I$788,1),VLOOKUP(Porcentaje!A167,Tipos_Medida!$H$2:$I$788,2),0))*100,4),"")</f>
        <v/>
      </c>
      <c r="L167" s="21" t="str">
        <f>IF(Medidas_Analisis!L167&lt;&gt;"",ROUND((Medidas_Analisis!L167/IF(Porcentaje!A167=VLOOKUP(Porcentaje!A167,Tipos_Medida!$H$2:$I$788,1),VLOOKUP(Porcentaje!A167,Tipos_Medida!$H$2:$I$788,2),0))*100,4),"")</f>
        <v/>
      </c>
      <c r="M167" s="21" t="str">
        <f>IF(Medidas_Analisis!M167&lt;&gt;"",ROUND((Medidas_Analisis!M167/IF(Porcentaje!A167=VLOOKUP(Porcentaje!A167,Tipos_Medida!$H$2:$I$788,1),VLOOKUP(Porcentaje!A167,Tipos_Medida!$H$2:$I$788,2),0))*100,4),"")</f>
        <v/>
      </c>
      <c r="N167" s="21" t="str">
        <f>IF(Medidas_Analisis!N167&lt;&gt;"",ROUND((Medidas_Analisis!N167/IF(Porcentaje!A167=VLOOKUP(Porcentaje!A167,Tipos_Medida!$H$2:$I$788,1),VLOOKUP(Porcentaje!A167,Tipos_Medida!$H$2:$I$788,2),0))*100,4),"")</f>
        <v/>
      </c>
    </row>
    <row r="168" spans="1:14" x14ac:dyDescent="0.25">
      <c r="A168" s="19">
        <v>20187</v>
      </c>
      <c r="B168" s="19" t="s">
        <v>69</v>
      </c>
      <c r="C168" s="19" t="s">
        <v>31</v>
      </c>
      <c r="D168" s="19" t="s">
        <v>114</v>
      </c>
      <c r="E168" s="20">
        <v>43913</v>
      </c>
      <c r="F168" s="7" t="str">
        <f>IF(E168&lt;&gt;"",IF(AND(E168&gt;=VLOOKUP(E168,Semanas!$A$1:$C$33,1),E168&lt;=VLOOKUP(E168,Semanas!$A$1:$C$33,2)),VLOOKUP(E168,Semanas!$A$1:$C$33,3),""),"")</f>
        <v>Semana 13</v>
      </c>
      <c r="G168" s="21" t="str">
        <f>IF(Medidas_Analisis!G168&lt;&gt;"",ROUND((Medidas_Analisis!G168/IF(Porcentaje!A168=VLOOKUP(Porcentaje!A168,Tipos_Medida!$H$2:$I$788,1),VLOOKUP(Porcentaje!A168,Tipos_Medida!$H$2:$I$788,2),0))*100,4),"")</f>
        <v/>
      </c>
      <c r="H168" s="21" t="str">
        <f>IF(Medidas_Analisis!H168&lt;&gt;"",ROUND((Medidas_Analisis!H168/IF(Porcentaje!A168=VLOOKUP(Porcentaje!A168,Tipos_Medida!$H$2:$I$788,1),VLOOKUP(Porcentaje!A168,Tipos_Medida!$H$2:$I$788,2),0))*100,4),"")</f>
        <v/>
      </c>
      <c r="I168" s="21" t="str">
        <f>IF(Medidas_Analisis!I168&lt;&gt;"",ROUND((Medidas_Analisis!I168/IF(Porcentaje!A168=VLOOKUP(Porcentaje!A168,Tipos_Medida!$H$2:$I$788,1),VLOOKUP(Porcentaje!A168,Tipos_Medida!$H$2:$I$788,2),0))*100,4),"")</f>
        <v/>
      </c>
      <c r="J168" s="21" t="str">
        <f>IF(Medidas_Analisis!J168&lt;&gt;"",ROUND((Medidas_Analisis!J168/IF(Porcentaje!A168=VLOOKUP(Porcentaje!A168,Tipos_Medida!$H$2:$I$788,1),VLOOKUP(Porcentaje!A168,Tipos_Medida!$H$2:$I$788,2),0))*100,4),"")</f>
        <v/>
      </c>
      <c r="K168" s="21" t="str">
        <f>IF(Medidas_Analisis!K168&lt;&gt;"",ROUND((Medidas_Analisis!K168/IF(Porcentaje!A168=VLOOKUP(Porcentaje!A168,Tipos_Medida!$H$2:$I$788,1),VLOOKUP(Porcentaje!A168,Tipos_Medida!$H$2:$I$788,2),0))*100,4),"")</f>
        <v/>
      </c>
      <c r="L168" s="21" t="str">
        <f>IF(Medidas_Analisis!L168&lt;&gt;"",ROUND((Medidas_Analisis!L168/IF(Porcentaje!A168=VLOOKUP(Porcentaje!A168,Tipos_Medida!$H$2:$I$788,1),VLOOKUP(Porcentaje!A168,Tipos_Medida!$H$2:$I$788,2),0))*100,4),"")</f>
        <v/>
      </c>
      <c r="M168" s="21" t="str">
        <f>IF(Medidas_Analisis!M168&lt;&gt;"",ROUND((Medidas_Analisis!M168/IF(Porcentaje!A168=VLOOKUP(Porcentaje!A168,Tipos_Medida!$H$2:$I$788,1),VLOOKUP(Porcentaje!A168,Tipos_Medida!$H$2:$I$788,2),0))*100,4),"")</f>
        <v/>
      </c>
      <c r="N168" s="21" t="str">
        <f>IF(Medidas_Analisis!N168&lt;&gt;"",ROUND((Medidas_Analisis!N168/IF(Porcentaje!A168=VLOOKUP(Porcentaje!A168,Tipos_Medida!$H$2:$I$788,1),VLOOKUP(Porcentaje!A168,Tipos_Medida!$H$2:$I$788,2),0))*100,4),"")</f>
        <v/>
      </c>
    </row>
    <row r="169" spans="1:14" x14ac:dyDescent="0.25">
      <c r="A169">
        <v>20187</v>
      </c>
      <c r="B169" t="s">
        <v>69</v>
      </c>
      <c r="C169" t="s">
        <v>115</v>
      </c>
      <c r="D169" t="s">
        <v>114</v>
      </c>
      <c r="E169" s="1">
        <v>43913</v>
      </c>
      <c r="F169" s="7" t="str">
        <f>IF(E169&lt;&gt;"",IF(AND(E169&gt;=VLOOKUP(E169,Semanas!$A$1:$C$33,1),E169&lt;=VLOOKUP(E169,Semanas!$A$1:$C$33,2)),VLOOKUP(E169,Semanas!$A$1:$C$33,3),""),"")</f>
        <v>Semana 13</v>
      </c>
      <c r="G169" s="21" t="str">
        <f>IF(Medidas_Analisis!G169&lt;&gt;"",ROUND((Medidas_Analisis!G169/IF(Porcentaje!A169=VLOOKUP(Porcentaje!A169,Tipos_Medida!$H$2:$I$788,1),VLOOKUP(Porcentaje!A169,Tipos_Medida!$H$2:$I$788,2),0))*100,4),"")</f>
        <v/>
      </c>
      <c r="H169" s="21" t="str">
        <f>IF(Medidas_Analisis!H169&lt;&gt;"",ROUND((Medidas_Analisis!H169/IF(Porcentaje!A169=VLOOKUP(Porcentaje!A169,Tipos_Medida!$H$2:$I$788,1),VLOOKUP(Porcentaje!A169,Tipos_Medida!$H$2:$I$788,2),0))*100,4),"")</f>
        <v/>
      </c>
      <c r="I169" s="21" t="str">
        <f>IF(Medidas_Analisis!I169&lt;&gt;"",ROUND((Medidas_Analisis!I169/IF(Porcentaje!A169=VLOOKUP(Porcentaje!A169,Tipos_Medida!$H$2:$I$788,1),VLOOKUP(Porcentaje!A169,Tipos_Medida!$H$2:$I$788,2),0))*100,4),"")</f>
        <v/>
      </c>
      <c r="J169" s="21" t="str">
        <f>IF(Medidas_Analisis!J169&lt;&gt;"",ROUND((Medidas_Analisis!J169/IF(Porcentaje!A169=VLOOKUP(Porcentaje!A169,Tipos_Medida!$H$2:$I$788,1),VLOOKUP(Porcentaje!A169,Tipos_Medida!$H$2:$I$788,2),0))*100,4),"")</f>
        <v/>
      </c>
      <c r="K169" s="21" t="str">
        <f>IF(Medidas_Analisis!K169&lt;&gt;"",ROUND((Medidas_Analisis!K169/IF(Porcentaje!A169=VLOOKUP(Porcentaje!A169,Tipos_Medida!$H$2:$I$788,1),VLOOKUP(Porcentaje!A169,Tipos_Medida!$H$2:$I$788,2),0))*100,4),"")</f>
        <v/>
      </c>
      <c r="L169" s="21" t="str">
        <f>IF(Medidas_Analisis!L169&lt;&gt;"",ROUND((Medidas_Analisis!L169/IF(Porcentaje!A169=VLOOKUP(Porcentaje!A169,Tipos_Medida!$H$2:$I$788,1),VLOOKUP(Porcentaje!A169,Tipos_Medida!$H$2:$I$788,2),0))*100,4),"")</f>
        <v/>
      </c>
      <c r="M169" s="21" t="str">
        <f>IF(Medidas_Analisis!M169&lt;&gt;"",ROUND((Medidas_Analisis!M169/IF(Porcentaje!A169=VLOOKUP(Porcentaje!A169,Tipos_Medida!$H$2:$I$788,1),VLOOKUP(Porcentaje!A169,Tipos_Medida!$H$2:$I$788,2),0))*100,4),"")</f>
        <v/>
      </c>
      <c r="N169" s="21" t="str">
        <f>IF(Medidas_Analisis!N169&lt;&gt;"",ROUND((Medidas_Analisis!N169/IF(Porcentaje!A169=VLOOKUP(Porcentaje!A169,Tipos_Medida!$H$2:$I$788,1),VLOOKUP(Porcentaje!A169,Tipos_Medida!$H$2:$I$788,2),0))*100,4),"")</f>
        <v/>
      </c>
    </row>
    <row r="170" spans="1:14" x14ac:dyDescent="0.25">
      <c r="A170" s="19">
        <v>20187</v>
      </c>
      <c r="B170" s="19" t="s">
        <v>69</v>
      </c>
      <c r="C170" s="19" t="s">
        <v>33</v>
      </c>
      <c r="D170" s="19" t="s">
        <v>114</v>
      </c>
      <c r="E170" s="20">
        <v>43910</v>
      </c>
      <c r="F170" s="7" t="str">
        <f>IF(E170&lt;&gt;"",IF(AND(E170&gt;=VLOOKUP(E170,Semanas!$A$1:$C$33,1),E170&lt;=VLOOKUP(E170,Semanas!$A$1:$C$33,2)),VLOOKUP(E170,Semanas!$A$1:$C$33,3),""),"")</f>
        <v>Semana 12</v>
      </c>
      <c r="G170" s="21" t="str">
        <f>IF(Medidas_Analisis!G170&lt;&gt;"",ROUND((Medidas_Analisis!G170/IF(Porcentaje!A170=VLOOKUP(Porcentaje!A170,Tipos_Medida!$H$2:$I$788,1),VLOOKUP(Porcentaje!A170,Tipos_Medida!$H$2:$I$788,2),0))*100,4),"")</f>
        <v/>
      </c>
      <c r="H170" s="21" t="str">
        <f>IF(Medidas_Analisis!H170&lt;&gt;"",ROUND((Medidas_Analisis!H170/IF(Porcentaje!A170=VLOOKUP(Porcentaje!A170,Tipos_Medida!$H$2:$I$788,1),VLOOKUP(Porcentaje!A170,Tipos_Medida!$H$2:$I$788,2),0))*100,4),"")</f>
        <v/>
      </c>
      <c r="I170" s="21" t="str">
        <f>IF(Medidas_Analisis!I170&lt;&gt;"",ROUND((Medidas_Analisis!I170/IF(Porcentaje!A170=VLOOKUP(Porcentaje!A170,Tipos_Medida!$H$2:$I$788,1),VLOOKUP(Porcentaje!A170,Tipos_Medida!$H$2:$I$788,2),0))*100,4),"")</f>
        <v/>
      </c>
      <c r="J170" s="21" t="str">
        <f>IF(Medidas_Analisis!J170&lt;&gt;"",ROUND((Medidas_Analisis!J170/IF(Porcentaje!A170=VLOOKUP(Porcentaje!A170,Tipos_Medida!$H$2:$I$788,1),VLOOKUP(Porcentaje!A170,Tipos_Medida!$H$2:$I$788,2),0))*100,4),"")</f>
        <v/>
      </c>
      <c r="K170" s="21" t="str">
        <f>IF(Medidas_Analisis!K170&lt;&gt;"",ROUND((Medidas_Analisis!K170/IF(Porcentaje!A170=VLOOKUP(Porcentaje!A170,Tipos_Medida!$H$2:$I$788,1),VLOOKUP(Porcentaje!A170,Tipos_Medida!$H$2:$I$788,2),0))*100,4),"")</f>
        <v/>
      </c>
      <c r="L170" s="21" t="str">
        <f>IF(Medidas_Analisis!L170&lt;&gt;"",ROUND((Medidas_Analisis!L170/IF(Porcentaje!A170=VLOOKUP(Porcentaje!A170,Tipos_Medida!$H$2:$I$788,1),VLOOKUP(Porcentaje!A170,Tipos_Medida!$H$2:$I$788,2),0))*100,4),"")</f>
        <v/>
      </c>
      <c r="M170" s="21" t="str">
        <f>IF(Medidas_Analisis!M170&lt;&gt;"",ROUND((Medidas_Analisis!M170/IF(Porcentaje!A170=VLOOKUP(Porcentaje!A170,Tipos_Medida!$H$2:$I$788,1),VLOOKUP(Porcentaje!A170,Tipos_Medida!$H$2:$I$788,2),0))*100,4),"")</f>
        <v/>
      </c>
      <c r="N170" s="21" t="str">
        <f>IF(Medidas_Analisis!N170&lt;&gt;"",ROUND((Medidas_Analisis!N170/IF(Porcentaje!A170=VLOOKUP(Porcentaje!A170,Tipos_Medida!$H$2:$I$788,1),VLOOKUP(Porcentaje!A170,Tipos_Medida!$H$2:$I$788,2),0))*100,4),"")</f>
        <v/>
      </c>
    </row>
    <row r="171" spans="1:14" x14ac:dyDescent="0.25">
      <c r="A171">
        <v>20187</v>
      </c>
      <c r="B171" t="s">
        <v>69</v>
      </c>
      <c r="C171" t="s">
        <v>34</v>
      </c>
      <c r="D171" t="s">
        <v>117</v>
      </c>
      <c r="E171" s="1"/>
      <c r="F171" s="7" t="str">
        <f>IF(E171&lt;&gt;"",IF(AND(E171&gt;=VLOOKUP(E171,Semanas!$A$1:$C$33,1),E171&lt;=VLOOKUP(E171,Semanas!$A$1:$C$33,2)),VLOOKUP(E171,Semanas!$A$1:$C$33,3),""),"")</f>
        <v/>
      </c>
      <c r="G171" s="21" t="str">
        <f>IF(Medidas_Analisis!G171&lt;&gt;"",ROUND((Medidas_Analisis!G171/IF(Porcentaje!A171=VLOOKUP(Porcentaje!A171,Tipos_Medida!$H$2:$I$788,1),VLOOKUP(Porcentaje!A171,Tipos_Medida!$H$2:$I$788,2),0))*100,4),"")</f>
        <v/>
      </c>
      <c r="H171" s="21" t="str">
        <f>IF(Medidas_Analisis!H171&lt;&gt;"",ROUND((Medidas_Analisis!H171/IF(Porcentaje!A171=VLOOKUP(Porcentaje!A171,Tipos_Medida!$H$2:$I$788,1),VLOOKUP(Porcentaje!A171,Tipos_Medida!$H$2:$I$788,2),0))*100,4),"")</f>
        <v/>
      </c>
      <c r="I171" s="21" t="str">
        <f>IF(Medidas_Analisis!I171&lt;&gt;"",ROUND((Medidas_Analisis!I171/IF(Porcentaje!A171=VLOOKUP(Porcentaje!A171,Tipos_Medida!$H$2:$I$788,1),VLOOKUP(Porcentaje!A171,Tipos_Medida!$H$2:$I$788,2),0))*100,4),"")</f>
        <v/>
      </c>
      <c r="J171" s="21" t="str">
        <f>IF(Medidas_Analisis!J171&lt;&gt;"",ROUND((Medidas_Analisis!J171/IF(Porcentaje!A171=VLOOKUP(Porcentaje!A171,Tipos_Medida!$H$2:$I$788,1),VLOOKUP(Porcentaje!A171,Tipos_Medida!$H$2:$I$788,2),0))*100,4),"")</f>
        <v/>
      </c>
      <c r="K171" s="21" t="str">
        <f>IF(Medidas_Analisis!K171&lt;&gt;"",ROUND((Medidas_Analisis!K171/IF(Porcentaje!A171=VLOOKUP(Porcentaje!A171,Tipos_Medida!$H$2:$I$788,1),VLOOKUP(Porcentaje!A171,Tipos_Medida!$H$2:$I$788,2),0))*100,4),"")</f>
        <v/>
      </c>
      <c r="L171" s="21" t="str">
        <f>IF(Medidas_Analisis!L171&lt;&gt;"",ROUND((Medidas_Analisis!L171/IF(Porcentaje!A171=VLOOKUP(Porcentaje!A171,Tipos_Medida!$H$2:$I$788,1),VLOOKUP(Porcentaje!A171,Tipos_Medida!$H$2:$I$788,2),0))*100,4),"")</f>
        <v/>
      </c>
      <c r="M171" s="21" t="str">
        <f>IF(Medidas_Analisis!M171&lt;&gt;"",ROUND((Medidas_Analisis!M171/IF(Porcentaje!A171=VLOOKUP(Porcentaje!A171,Tipos_Medida!$H$2:$I$788,1),VLOOKUP(Porcentaje!A171,Tipos_Medida!$H$2:$I$788,2),0))*100,4),"")</f>
        <v/>
      </c>
      <c r="N171" s="21" t="str">
        <f>IF(Medidas_Analisis!N171&lt;&gt;"",ROUND((Medidas_Analisis!N171/IF(Porcentaje!A171=VLOOKUP(Porcentaje!A171,Tipos_Medida!$H$2:$I$788,1),VLOOKUP(Porcentaje!A171,Tipos_Medida!$H$2:$I$788,2),0))*100,4),"")</f>
        <v/>
      </c>
    </row>
    <row r="172" spans="1:14" x14ac:dyDescent="0.25">
      <c r="A172" s="19">
        <v>20187</v>
      </c>
      <c r="B172" s="19" t="s">
        <v>69</v>
      </c>
      <c r="C172" s="19" t="s">
        <v>118</v>
      </c>
      <c r="D172" s="19" t="s">
        <v>117</v>
      </c>
      <c r="E172" s="20"/>
      <c r="F172" s="7" t="str">
        <f>IF(E172&lt;&gt;"",IF(AND(E172&gt;=VLOOKUP(E172,Semanas!$A$1:$C$33,1),E172&lt;=VLOOKUP(E172,Semanas!$A$1:$C$33,2)),VLOOKUP(E172,Semanas!$A$1:$C$33,3),""),"")</f>
        <v/>
      </c>
      <c r="G172" s="21" t="str">
        <f>IF(Medidas_Analisis!G172&lt;&gt;"",ROUND((Medidas_Analisis!G172/IF(Porcentaje!A172=VLOOKUP(Porcentaje!A172,Tipos_Medida!$H$2:$I$788,1),VLOOKUP(Porcentaje!A172,Tipos_Medida!$H$2:$I$788,2),0))*100,4),"")</f>
        <v/>
      </c>
      <c r="H172" s="21" t="str">
        <f>IF(Medidas_Analisis!H172&lt;&gt;"",ROUND((Medidas_Analisis!H172/IF(Porcentaje!A172=VLOOKUP(Porcentaje!A172,Tipos_Medida!$H$2:$I$788,1),VLOOKUP(Porcentaje!A172,Tipos_Medida!$H$2:$I$788,2),0))*100,4),"")</f>
        <v/>
      </c>
      <c r="I172" s="21" t="str">
        <f>IF(Medidas_Analisis!I172&lt;&gt;"",ROUND((Medidas_Analisis!I172/IF(Porcentaje!A172=VLOOKUP(Porcentaje!A172,Tipos_Medida!$H$2:$I$788,1),VLOOKUP(Porcentaje!A172,Tipos_Medida!$H$2:$I$788,2),0))*100,4),"")</f>
        <v/>
      </c>
      <c r="J172" s="21" t="str">
        <f>IF(Medidas_Analisis!J172&lt;&gt;"",ROUND((Medidas_Analisis!J172/IF(Porcentaje!A172=VLOOKUP(Porcentaje!A172,Tipos_Medida!$H$2:$I$788,1),VLOOKUP(Porcentaje!A172,Tipos_Medida!$H$2:$I$788,2),0))*100,4),"")</f>
        <v/>
      </c>
      <c r="K172" s="21" t="str">
        <f>IF(Medidas_Analisis!K172&lt;&gt;"",ROUND((Medidas_Analisis!K172/IF(Porcentaje!A172=VLOOKUP(Porcentaje!A172,Tipos_Medida!$H$2:$I$788,1),VLOOKUP(Porcentaje!A172,Tipos_Medida!$H$2:$I$788,2),0))*100,4),"")</f>
        <v/>
      </c>
      <c r="L172" s="21" t="str">
        <f>IF(Medidas_Analisis!L172&lt;&gt;"",ROUND((Medidas_Analisis!L172/IF(Porcentaje!A172=VLOOKUP(Porcentaje!A172,Tipos_Medida!$H$2:$I$788,1),VLOOKUP(Porcentaje!A172,Tipos_Medida!$H$2:$I$788,2),0))*100,4),"")</f>
        <v/>
      </c>
      <c r="M172" s="21" t="str">
        <f>IF(Medidas_Analisis!M172&lt;&gt;"",ROUND((Medidas_Analisis!M172/IF(Porcentaje!A172=VLOOKUP(Porcentaje!A172,Tipos_Medida!$H$2:$I$788,1),VLOOKUP(Porcentaje!A172,Tipos_Medida!$H$2:$I$788,2),0))*100,4),"")</f>
        <v/>
      </c>
      <c r="N172" s="21" t="str">
        <f>IF(Medidas_Analisis!N172&lt;&gt;"",ROUND((Medidas_Analisis!N172/IF(Porcentaje!A172=VLOOKUP(Porcentaje!A172,Tipos_Medida!$H$2:$I$788,1),VLOOKUP(Porcentaje!A172,Tipos_Medida!$H$2:$I$788,2),0))*100,4),"")</f>
        <v/>
      </c>
    </row>
    <row r="173" spans="1:14" x14ac:dyDescent="0.25">
      <c r="A173">
        <v>20187</v>
      </c>
      <c r="B173" t="s">
        <v>69</v>
      </c>
      <c r="C173" t="s">
        <v>119</v>
      </c>
      <c r="D173" t="s">
        <v>117</v>
      </c>
      <c r="E173" s="1"/>
      <c r="F173" s="7" t="str">
        <f>IF(E173&lt;&gt;"",IF(AND(E173&gt;=VLOOKUP(E173,Semanas!$A$1:$C$33,1),E173&lt;=VLOOKUP(E173,Semanas!$A$1:$C$33,2)),VLOOKUP(E173,Semanas!$A$1:$C$33,3),""),"")</f>
        <v/>
      </c>
      <c r="G173" s="21" t="str">
        <f>IF(Medidas_Analisis!G173&lt;&gt;"",ROUND((Medidas_Analisis!G173/IF(Porcentaje!A173=VLOOKUP(Porcentaje!A173,Tipos_Medida!$H$2:$I$788,1),VLOOKUP(Porcentaje!A173,Tipos_Medida!$H$2:$I$788,2),0))*100,4),"")</f>
        <v/>
      </c>
      <c r="H173" s="21" t="str">
        <f>IF(Medidas_Analisis!H173&lt;&gt;"",ROUND((Medidas_Analisis!H173/IF(Porcentaje!A173=VLOOKUP(Porcentaje!A173,Tipos_Medida!$H$2:$I$788,1),VLOOKUP(Porcentaje!A173,Tipos_Medida!$H$2:$I$788,2),0))*100,4),"")</f>
        <v/>
      </c>
      <c r="I173" s="21" t="str">
        <f>IF(Medidas_Analisis!I173&lt;&gt;"",ROUND((Medidas_Analisis!I173/IF(Porcentaje!A173=VLOOKUP(Porcentaje!A173,Tipos_Medida!$H$2:$I$788,1),VLOOKUP(Porcentaje!A173,Tipos_Medida!$H$2:$I$788,2),0))*100,4),"")</f>
        <v/>
      </c>
      <c r="J173" s="21" t="str">
        <f>IF(Medidas_Analisis!J173&lt;&gt;"",ROUND((Medidas_Analisis!J173/IF(Porcentaje!A173=VLOOKUP(Porcentaje!A173,Tipos_Medida!$H$2:$I$788,1),VLOOKUP(Porcentaje!A173,Tipos_Medida!$H$2:$I$788,2),0))*100,4),"")</f>
        <v/>
      </c>
      <c r="K173" s="21" t="str">
        <f>IF(Medidas_Analisis!K173&lt;&gt;"",ROUND((Medidas_Analisis!K173/IF(Porcentaje!A173=VLOOKUP(Porcentaje!A173,Tipos_Medida!$H$2:$I$788,1),VLOOKUP(Porcentaje!A173,Tipos_Medida!$H$2:$I$788,2),0))*100,4),"")</f>
        <v/>
      </c>
      <c r="L173" s="21" t="str">
        <f>IF(Medidas_Analisis!L173&lt;&gt;"",ROUND((Medidas_Analisis!L173/IF(Porcentaje!A173=VLOOKUP(Porcentaje!A173,Tipos_Medida!$H$2:$I$788,1),VLOOKUP(Porcentaje!A173,Tipos_Medida!$H$2:$I$788,2),0))*100,4),"")</f>
        <v/>
      </c>
      <c r="M173" s="21" t="str">
        <f>IF(Medidas_Analisis!M173&lt;&gt;"",ROUND((Medidas_Analisis!M173/IF(Porcentaje!A173=VLOOKUP(Porcentaje!A173,Tipos_Medida!$H$2:$I$788,1),VLOOKUP(Porcentaje!A173,Tipos_Medida!$H$2:$I$788,2),0))*100,4),"")</f>
        <v/>
      </c>
      <c r="N173" s="21" t="str">
        <f>IF(Medidas_Analisis!N173&lt;&gt;"",ROUND((Medidas_Analisis!N173/IF(Porcentaje!A173=VLOOKUP(Porcentaje!A173,Tipos_Medida!$H$2:$I$788,1),VLOOKUP(Porcentaje!A173,Tipos_Medida!$H$2:$I$788,2),0))*100,4),"")</f>
        <v/>
      </c>
    </row>
    <row r="174" spans="1:14" x14ac:dyDescent="0.25">
      <c r="A174" s="19">
        <v>20187</v>
      </c>
      <c r="B174" s="19" t="s">
        <v>69</v>
      </c>
      <c r="C174" s="19" t="s">
        <v>120</v>
      </c>
      <c r="D174" s="19" t="s">
        <v>117</v>
      </c>
      <c r="E174" s="20"/>
      <c r="F174" s="7" t="str">
        <f>IF(E174&lt;&gt;"",IF(AND(E174&gt;=VLOOKUP(E174,Semanas!$A$1:$C$33,1),E174&lt;=VLOOKUP(E174,Semanas!$A$1:$C$33,2)),VLOOKUP(E174,Semanas!$A$1:$C$33,3),""),"")</f>
        <v/>
      </c>
      <c r="G174" s="21" t="str">
        <f>IF(Medidas_Analisis!G174&lt;&gt;"",ROUND((Medidas_Analisis!G174/IF(Porcentaje!A174=VLOOKUP(Porcentaje!A174,Tipos_Medida!$H$2:$I$788,1),VLOOKUP(Porcentaje!A174,Tipos_Medida!$H$2:$I$788,2),0))*100,4),"")</f>
        <v/>
      </c>
      <c r="H174" s="21" t="str">
        <f>IF(Medidas_Analisis!H174&lt;&gt;"",ROUND((Medidas_Analisis!H174/IF(Porcentaje!A174=VLOOKUP(Porcentaje!A174,Tipos_Medida!$H$2:$I$788,1),VLOOKUP(Porcentaje!A174,Tipos_Medida!$H$2:$I$788,2),0))*100,4),"")</f>
        <v/>
      </c>
      <c r="I174" s="21" t="str">
        <f>IF(Medidas_Analisis!I174&lt;&gt;"",ROUND((Medidas_Analisis!I174/IF(Porcentaje!A174=VLOOKUP(Porcentaje!A174,Tipos_Medida!$H$2:$I$788,1),VLOOKUP(Porcentaje!A174,Tipos_Medida!$H$2:$I$788,2),0))*100,4),"")</f>
        <v/>
      </c>
      <c r="J174" s="21" t="str">
        <f>IF(Medidas_Analisis!J174&lt;&gt;"",ROUND((Medidas_Analisis!J174/IF(Porcentaje!A174=VLOOKUP(Porcentaje!A174,Tipos_Medida!$H$2:$I$788,1),VLOOKUP(Porcentaje!A174,Tipos_Medida!$H$2:$I$788,2),0))*100,4),"")</f>
        <v/>
      </c>
      <c r="K174" s="21" t="str">
        <f>IF(Medidas_Analisis!K174&lt;&gt;"",ROUND((Medidas_Analisis!K174/IF(Porcentaje!A174=VLOOKUP(Porcentaje!A174,Tipos_Medida!$H$2:$I$788,1),VLOOKUP(Porcentaje!A174,Tipos_Medida!$H$2:$I$788,2),0))*100,4),"")</f>
        <v/>
      </c>
      <c r="L174" s="21" t="str">
        <f>IF(Medidas_Analisis!L174&lt;&gt;"",ROUND((Medidas_Analisis!L174/IF(Porcentaje!A174=VLOOKUP(Porcentaje!A174,Tipos_Medida!$H$2:$I$788,1),VLOOKUP(Porcentaje!A174,Tipos_Medida!$H$2:$I$788,2),0))*100,4),"")</f>
        <v/>
      </c>
      <c r="M174" s="21" t="str">
        <f>IF(Medidas_Analisis!M174&lt;&gt;"",ROUND((Medidas_Analisis!M174/IF(Porcentaje!A174=VLOOKUP(Porcentaje!A174,Tipos_Medida!$H$2:$I$788,1),VLOOKUP(Porcentaje!A174,Tipos_Medida!$H$2:$I$788,2),0))*100,4),"")</f>
        <v/>
      </c>
      <c r="N174" s="21" t="str">
        <f>IF(Medidas_Analisis!N174&lt;&gt;"",ROUND((Medidas_Analisis!N174/IF(Porcentaje!A174=VLOOKUP(Porcentaje!A174,Tipos_Medida!$H$2:$I$788,1),VLOOKUP(Porcentaje!A174,Tipos_Medida!$H$2:$I$788,2),0))*100,4),"")</f>
        <v/>
      </c>
    </row>
    <row r="175" spans="1:14" x14ac:dyDescent="0.25">
      <c r="A175">
        <v>20187</v>
      </c>
      <c r="B175" t="s">
        <v>69</v>
      </c>
      <c r="C175" t="s">
        <v>191</v>
      </c>
      <c r="D175" t="s">
        <v>117</v>
      </c>
      <c r="E175" s="1"/>
      <c r="F175" s="7" t="str">
        <f>IF(E175&lt;&gt;"",IF(AND(E175&gt;=VLOOKUP(E175,Semanas!$A$1:$C$33,1),E175&lt;=VLOOKUP(E175,Semanas!$A$1:$C$33,2)),VLOOKUP(E175,Semanas!$A$1:$C$33,3),""),"")</f>
        <v/>
      </c>
      <c r="G175" s="21" t="str">
        <f>IF(Medidas_Analisis!G175&lt;&gt;"",ROUND((Medidas_Analisis!G175/IF(Porcentaje!A175=VLOOKUP(Porcentaje!A175,Tipos_Medida!$H$2:$I$788,1),VLOOKUP(Porcentaje!A175,Tipos_Medida!$H$2:$I$788,2),0))*100,4),"")</f>
        <v/>
      </c>
      <c r="H175" s="21" t="str">
        <f>IF(Medidas_Analisis!H175&lt;&gt;"",ROUND((Medidas_Analisis!H175/IF(Porcentaje!A175=VLOOKUP(Porcentaje!A175,Tipos_Medida!$H$2:$I$788,1),VLOOKUP(Porcentaje!A175,Tipos_Medida!$H$2:$I$788,2),0))*100,4),"")</f>
        <v/>
      </c>
      <c r="I175" s="21" t="str">
        <f>IF(Medidas_Analisis!I175&lt;&gt;"",ROUND((Medidas_Analisis!I175/IF(Porcentaje!A175=VLOOKUP(Porcentaje!A175,Tipos_Medida!$H$2:$I$788,1),VLOOKUP(Porcentaje!A175,Tipos_Medida!$H$2:$I$788,2),0))*100,4),"")</f>
        <v/>
      </c>
      <c r="J175" s="21" t="str">
        <f>IF(Medidas_Analisis!J175&lt;&gt;"",ROUND((Medidas_Analisis!J175/IF(Porcentaje!A175=VLOOKUP(Porcentaje!A175,Tipos_Medida!$H$2:$I$788,1),VLOOKUP(Porcentaje!A175,Tipos_Medida!$H$2:$I$788,2),0))*100,4),"")</f>
        <v/>
      </c>
      <c r="K175" s="21" t="str">
        <f>IF(Medidas_Analisis!K175&lt;&gt;"",ROUND((Medidas_Analisis!K175/IF(Porcentaje!A175=VLOOKUP(Porcentaje!A175,Tipos_Medida!$H$2:$I$788,1),VLOOKUP(Porcentaje!A175,Tipos_Medida!$H$2:$I$788,2),0))*100,4),"")</f>
        <v/>
      </c>
      <c r="L175" s="21" t="str">
        <f>IF(Medidas_Analisis!L175&lt;&gt;"",ROUND((Medidas_Analisis!L175/IF(Porcentaje!A175=VLOOKUP(Porcentaje!A175,Tipos_Medida!$H$2:$I$788,1),VLOOKUP(Porcentaje!A175,Tipos_Medida!$H$2:$I$788,2),0))*100,4),"")</f>
        <v/>
      </c>
      <c r="M175" s="21" t="str">
        <f>IF(Medidas_Analisis!M175&lt;&gt;"",ROUND((Medidas_Analisis!M175/IF(Porcentaje!A175=VLOOKUP(Porcentaje!A175,Tipos_Medida!$H$2:$I$788,1),VLOOKUP(Porcentaje!A175,Tipos_Medida!$H$2:$I$788,2),0))*100,4),"")</f>
        <v/>
      </c>
      <c r="N175" s="21" t="str">
        <f>IF(Medidas_Analisis!N175&lt;&gt;"",ROUND((Medidas_Analisis!N175/IF(Porcentaje!A175=VLOOKUP(Porcentaje!A175,Tipos_Medida!$H$2:$I$788,1),VLOOKUP(Porcentaje!A175,Tipos_Medida!$H$2:$I$788,2),0))*100,4),"")</f>
        <v/>
      </c>
    </row>
    <row r="176" spans="1:14" x14ac:dyDescent="0.25">
      <c r="A176" s="19">
        <v>20187</v>
      </c>
      <c r="B176" s="19" t="s">
        <v>69</v>
      </c>
      <c r="C176" s="19" t="s">
        <v>122</v>
      </c>
      <c r="D176" s="19" t="s">
        <v>116</v>
      </c>
      <c r="E176" s="20"/>
      <c r="F176" s="7" t="str">
        <f>IF(E176&lt;&gt;"",IF(AND(E176&gt;=VLOOKUP(E176,Semanas!$A$1:$C$33,1),E176&lt;=VLOOKUP(E176,Semanas!$A$1:$C$33,2)),VLOOKUP(E176,Semanas!$A$1:$C$33,3),""),"")</f>
        <v/>
      </c>
      <c r="G176" s="21" t="str">
        <f>IF(Medidas_Analisis!G176&lt;&gt;"",ROUND((Medidas_Analisis!G176/IF(Porcentaje!A176=VLOOKUP(Porcentaje!A176,Tipos_Medida!$H$2:$I$788,1),VLOOKUP(Porcentaje!A176,Tipos_Medida!$H$2:$I$788,2),0))*100,4),"")</f>
        <v/>
      </c>
      <c r="H176" s="21" t="str">
        <f>IF(Medidas_Analisis!H176&lt;&gt;"",ROUND((Medidas_Analisis!H176/IF(Porcentaje!A176=VLOOKUP(Porcentaje!A176,Tipos_Medida!$H$2:$I$788,1),VLOOKUP(Porcentaje!A176,Tipos_Medida!$H$2:$I$788,2),0))*100,4),"")</f>
        <v/>
      </c>
      <c r="I176" s="21" t="str">
        <f>IF(Medidas_Analisis!I176&lt;&gt;"",ROUND((Medidas_Analisis!I176/IF(Porcentaje!A176=VLOOKUP(Porcentaje!A176,Tipos_Medida!$H$2:$I$788,1),VLOOKUP(Porcentaje!A176,Tipos_Medida!$H$2:$I$788,2),0))*100,4),"")</f>
        <v/>
      </c>
      <c r="J176" s="21" t="str">
        <f>IF(Medidas_Analisis!J176&lt;&gt;"",ROUND((Medidas_Analisis!J176/IF(Porcentaje!A176=VLOOKUP(Porcentaje!A176,Tipos_Medida!$H$2:$I$788,1),VLOOKUP(Porcentaje!A176,Tipos_Medida!$H$2:$I$788,2),0))*100,4),"")</f>
        <v/>
      </c>
      <c r="K176" s="21" t="str">
        <f>IF(Medidas_Analisis!K176&lt;&gt;"",ROUND((Medidas_Analisis!K176/IF(Porcentaje!A176=VLOOKUP(Porcentaje!A176,Tipos_Medida!$H$2:$I$788,1),VLOOKUP(Porcentaje!A176,Tipos_Medida!$H$2:$I$788,2),0))*100,4),"")</f>
        <v/>
      </c>
      <c r="L176" s="21" t="str">
        <f>IF(Medidas_Analisis!L176&lt;&gt;"",ROUND((Medidas_Analisis!L176/IF(Porcentaje!A176=VLOOKUP(Porcentaje!A176,Tipos_Medida!$H$2:$I$788,1),VLOOKUP(Porcentaje!A176,Tipos_Medida!$H$2:$I$788,2),0))*100,4),"")</f>
        <v/>
      </c>
      <c r="M176" s="21" t="str">
        <f>IF(Medidas_Analisis!M176&lt;&gt;"",ROUND((Medidas_Analisis!M176/IF(Porcentaje!A176=VLOOKUP(Porcentaje!A176,Tipos_Medida!$H$2:$I$788,1),VLOOKUP(Porcentaje!A176,Tipos_Medida!$H$2:$I$788,2),0))*100,4),"")</f>
        <v/>
      </c>
      <c r="N176" s="21" t="str">
        <f>IF(Medidas_Analisis!N176&lt;&gt;"",ROUND((Medidas_Analisis!N176/IF(Porcentaje!A176=VLOOKUP(Porcentaje!A176,Tipos_Medida!$H$2:$I$788,1),VLOOKUP(Porcentaje!A176,Tipos_Medida!$H$2:$I$788,2),0))*100,4),"")</f>
        <v/>
      </c>
    </row>
    <row r="177" spans="1:14" x14ac:dyDescent="0.25">
      <c r="A177">
        <v>20187</v>
      </c>
      <c r="B177" t="s">
        <v>69</v>
      </c>
      <c r="C177" t="s">
        <v>123</v>
      </c>
      <c r="D177" t="s">
        <v>116</v>
      </c>
      <c r="E177" s="1"/>
      <c r="F177" s="7" t="str">
        <f>IF(E177&lt;&gt;"",IF(AND(E177&gt;=VLOOKUP(E177,Semanas!$A$1:$C$33,1),E177&lt;=VLOOKUP(E177,Semanas!$A$1:$C$33,2)),VLOOKUP(E177,Semanas!$A$1:$C$33,3),""),"")</f>
        <v/>
      </c>
      <c r="G177" s="21" t="str">
        <f>IF(Medidas_Analisis!G177&lt;&gt;"",ROUND((Medidas_Analisis!G177/IF(Porcentaje!A177=VLOOKUP(Porcentaje!A177,Tipos_Medida!$H$2:$I$788,1),VLOOKUP(Porcentaje!A177,Tipos_Medida!$H$2:$I$788,2),0))*100,4),"")</f>
        <v/>
      </c>
      <c r="H177" s="21" t="str">
        <f>IF(Medidas_Analisis!H177&lt;&gt;"",ROUND((Medidas_Analisis!H177/IF(Porcentaje!A177=VLOOKUP(Porcentaje!A177,Tipos_Medida!$H$2:$I$788,1),VLOOKUP(Porcentaje!A177,Tipos_Medida!$H$2:$I$788,2),0))*100,4),"")</f>
        <v/>
      </c>
      <c r="I177" s="21" t="str">
        <f>IF(Medidas_Analisis!I177&lt;&gt;"",ROUND((Medidas_Analisis!I177/IF(Porcentaje!A177=VLOOKUP(Porcentaje!A177,Tipos_Medida!$H$2:$I$788,1),VLOOKUP(Porcentaje!A177,Tipos_Medida!$H$2:$I$788,2),0))*100,4),"")</f>
        <v/>
      </c>
      <c r="J177" s="21" t="str">
        <f>IF(Medidas_Analisis!J177&lt;&gt;"",ROUND((Medidas_Analisis!J177/IF(Porcentaje!A177=VLOOKUP(Porcentaje!A177,Tipos_Medida!$H$2:$I$788,1),VLOOKUP(Porcentaje!A177,Tipos_Medida!$H$2:$I$788,2),0))*100,4),"")</f>
        <v/>
      </c>
      <c r="K177" s="21" t="str">
        <f>IF(Medidas_Analisis!K177&lt;&gt;"",ROUND((Medidas_Analisis!K177/IF(Porcentaje!A177=VLOOKUP(Porcentaje!A177,Tipos_Medida!$H$2:$I$788,1),VLOOKUP(Porcentaje!A177,Tipos_Medida!$H$2:$I$788,2),0))*100,4),"")</f>
        <v/>
      </c>
      <c r="L177" s="21" t="str">
        <f>IF(Medidas_Analisis!L177&lt;&gt;"",ROUND((Medidas_Analisis!L177/IF(Porcentaje!A177=VLOOKUP(Porcentaje!A177,Tipos_Medida!$H$2:$I$788,1),VLOOKUP(Porcentaje!A177,Tipos_Medida!$H$2:$I$788,2),0))*100,4),"")</f>
        <v/>
      </c>
      <c r="M177" s="21" t="str">
        <f>IF(Medidas_Analisis!M177&lt;&gt;"",ROUND((Medidas_Analisis!M177/IF(Porcentaje!A177=VLOOKUP(Porcentaje!A177,Tipos_Medida!$H$2:$I$788,1),VLOOKUP(Porcentaje!A177,Tipos_Medida!$H$2:$I$788,2),0))*100,4),"")</f>
        <v/>
      </c>
      <c r="N177" s="21" t="str">
        <f>IF(Medidas_Analisis!N177&lt;&gt;"",ROUND((Medidas_Analisis!N177/IF(Porcentaje!A177=VLOOKUP(Porcentaje!A177,Tipos_Medida!$H$2:$I$788,1),VLOOKUP(Porcentaje!A177,Tipos_Medida!$H$2:$I$788,2),0))*100,4),"")</f>
        <v/>
      </c>
    </row>
    <row r="178" spans="1:14" x14ac:dyDescent="0.25">
      <c r="A178">
        <v>20206</v>
      </c>
      <c r="B178" t="s">
        <v>70</v>
      </c>
      <c r="C178" t="s">
        <v>30</v>
      </c>
      <c r="D178" t="s">
        <v>114</v>
      </c>
      <c r="E178" s="1">
        <v>43913</v>
      </c>
      <c r="F178" s="7" t="str">
        <f>IF(E178&lt;&gt;"",IF(AND(E178&gt;=VLOOKUP(E178,Semanas!$A$1:$C$33,1),E178&lt;=VLOOKUP(E178,Semanas!$A$1:$C$33,2)),VLOOKUP(E178,Semanas!$A$1:$C$33,3),""),"")</f>
        <v>Semana 13</v>
      </c>
      <c r="G178" s="21">
        <f>IF(Medidas_Analisis!G178&lt;&gt;"",ROUND((Medidas_Analisis!G178/IF(Porcentaje!A178=VLOOKUP(Porcentaje!A178,Tipos_Medida!$H$2:$I$788,1),VLOOKUP(Porcentaje!A178,Tipos_Medida!$H$2:$I$788,2),0))*100,4),"")</f>
        <v>0</v>
      </c>
      <c r="H178" s="21">
        <f>IF(Medidas_Analisis!H178&lt;&gt;"",ROUND((Medidas_Analisis!H178/IF(Porcentaje!A178=VLOOKUP(Porcentaje!A178,Tipos_Medida!$H$2:$I$788,1),VLOOKUP(Porcentaje!A178,Tipos_Medida!$H$2:$I$788,2),0))*100,4),"")</f>
        <v>0</v>
      </c>
      <c r="I178" s="21">
        <f>IF(Medidas_Analisis!I178&lt;&gt;"",ROUND((Medidas_Analisis!I178/IF(Porcentaje!A178=VLOOKUP(Porcentaje!A178,Tipos_Medida!$H$2:$I$788,1),VLOOKUP(Porcentaje!A178,Tipos_Medida!$H$2:$I$788,2),0))*100,4),"")</f>
        <v>0</v>
      </c>
      <c r="J178" s="21">
        <f>IF(Medidas_Analisis!J178&lt;&gt;"",ROUND((Medidas_Analisis!J178/IF(Porcentaje!A178=VLOOKUP(Porcentaje!A178,Tipos_Medida!$H$2:$I$788,1),VLOOKUP(Porcentaje!A178,Tipos_Medida!$H$2:$I$788,2),0))*100,4),"")</f>
        <v>0</v>
      </c>
      <c r="K178" s="21">
        <f>IF(Medidas_Analisis!K178&lt;&gt;"",ROUND((Medidas_Analisis!K178/IF(Porcentaje!A178=VLOOKUP(Porcentaje!A178,Tipos_Medida!$H$2:$I$788,1),VLOOKUP(Porcentaje!A178,Tipos_Medida!$H$2:$I$788,2),0))*100,4),"")</f>
        <v>0</v>
      </c>
      <c r="L178" s="21">
        <f>IF(Medidas_Analisis!L178&lt;&gt;"",ROUND((Medidas_Analisis!L178/IF(Porcentaje!A178=VLOOKUP(Porcentaje!A178,Tipos_Medida!$H$2:$I$788,1),VLOOKUP(Porcentaje!A178,Tipos_Medida!$H$2:$I$788,2),0))*100,4),"")</f>
        <v>0</v>
      </c>
      <c r="M178" s="21">
        <f>IF(Medidas_Analisis!M178&lt;&gt;"",ROUND((Medidas_Analisis!M178/IF(Porcentaje!A178=VLOOKUP(Porcentaje!A178,Tipos_Medida!$H$2:$I$788,1),VLOOKUP(Porcentaje!A178,Tipos_Medida!$H$2:$I$788,2),0))*100,4),"")</f>
        <v>0</v>
      </c>
      <c r="N178" s="21">
        <f>IF(Medidas_Analisis!N178&lt;&gt;"",ROUND((Medidas_Analisis!N178/IF(Porcentaje!A178=VLOOKUP(Porcentaje!A178,Tipos_Medida!$H$2:$I$788,1),VLOOKUP(Porcentaje!A178,Tipos_Medida!$H$2:$I$788,2),0))*100,4),"")</f>
        <v>0</v>
      </c>
    </row>
    <row r="179" spans="1:14" x14ac:dyDescent="0.25">
      <c r="A179" s="19">
        <v>20206</v>
      </c>
      <c r="B179" s="19" t="s">
        <v>70</v>
      </c>
      <c r="C179" s="19" t="s">
        <v>31</v>
      </c>
      <c r="D179" s="19" t="s">
        <v>114</v>
      </c>
      <c r="E179" s="20">
        <v>43913</v>
      </c>
      <c r="F179" s="7" t="str">
        <f>IF(E179&lt;&gt;"",IF(AND(E179&gt;=VLOOKUP(E179,Semanas!$A$1:$C$33,1),E179&lt;=VLOOKUP(E179,Semanas!$A$1:$C$33,2)),VLOOKUP(E179,Semanas!$A$1:$C$33,3),""),"")</f>
        <v>Semana 13</v>
      </c>
      <c r="G179" s="21">
        <f>IF(Medidas_Analisis!G179&lt;&gt;"",ROUND((Medidas_Analisis!G179/IF(Porcentaje!A179=VLOOKUP(Porcentaje!A179,Tipos_Medida!$H$2:$I$788,1),VLOOKUP(Porcentaje!A179,Tipos_Medida!$H$2:$I$788,2),0))*100,4),"")</f>
        <v>0</v>
      </c>
      <c r="H179" s="21">
        <f>IF(Medidas_Analisis!H179&lt;&gt;"",ROUND((Medidas_Analisis!H179/IF(Porcentaje!A179=VLOOKUP(Porcentaje!A179,Tipos_Medida!$H$2:$I$788,1),VLOOKUP(Porcentaje!A179,Tipos_Medida!$H$2:$I$788,2),0))*100,4),"")</f>
        <v>0</v>
      </c>
      <c r="I179" s="21">
        <f>IF(Medidas_Analisis!I179&lt;&gt;"",ROUND((Medidas_Analisis!I179/IF(Porcentaje!A179=VLOOKUP(Porcentaje!A179,Tipos_Medida!$H$2:$I$788,1),VLOOKUP(Porcentaje!A179,Tipos_Medida!$H$2:$I$788,2),0))*100,4),"")</f>
        <v>0</v>
      </c>
      <c r="J179" s="21">
        <f>IF(Medidas_Analisis!J179&lt;&gt;"",ROUND((Medidas_Analisis!J179/IF(Porcentaje!A179=VLOOKUP(Porcentaje!A179,Tipos_Medida!$H$2:$I$788,1),VLOOKUP(Porcentaje!A179,Tipos_Medida!$H$2:$I$788,2),0))*100,4),"")</f>
        <v>0</v>
      </c>
      <c r="K179" s="21">
        <f>IF(Medidas_Analisis!K179&lt;&gt;"",ROUND((Medidas_Analisis!K179/IF(Porcentaje!A179=VLOOKUP(Porcentaje!A179,Tipos_Medida!$H$2:$I$788,1),VLOOKUP(Porcentaje!A179,Tipos_Medida!$H$2:$I$788,2),0))*100,4),"")</f>
        <v>0</v>
      </c>
      <c r="L179" s="21">
        <f>IF(Medidas_Analisis!L179&lt;&gt;"",ROUND((Medidas_Analisis!L179/IF(Porcentaje!A179=VLOOKUP(Porcentaje!A179,Tipos_Medida!$H$2:$I$788,1),VLOOKUP(Porcentaje!A179,Tipos_Medida!$H$2:$I$788,2),0))*100,4),"")</f>
        <v>0</v>
      </c>
      <c r="M179" s="21">
        <f>IF(Medidas_Analisis!M179&lt;&gt;"",ROUND((Medidas_Analisis!M179/IF(Porcentaje!A179=VLOOKUP(Porcentaje!A179,Tipos_Medida!$H$2:$I$788,1),VLOOKUP(Porcentaje!A179,Tipos_Medida!$H$2:$I$788,2),0))*100,4),"")</f>
        <v>0</v>
      </c>
      <c r="N179" s="21">
        <f>IF(Medidas_Analisis!N179&lt;&gt;"",ROUND((Medidas_Analisis!N179/IF(Porcentaje!A179=VLOOKUP(Porcentaje!A179,Tipos_Medida!$H$2:$I$788,1),VLOOKUP(Porcentaje!A179,Tipos_Medida!$H$2:$I$788,2),0))*100,4),"")</f>
        <v>0</v>
      </c>
    </row>
    <row r="180" spans="1:14" x14ac:dyDescent="0.25">
      <c r="A180">
        <v>20206</v>
      </c>
      <c r="B180" t="s">
        <v>70</v>
      </c>
      <c r="C180" t="s">
        <v>115</v>
      </c>
      <c r="D180" t="s">
        <v>114</v>
      </c>
      <c r="E180" s="1">
        <v>43913</v>
      </c>
      <c r="F180" s="7" t="str">
        <f>IF(E180&lt;&gt;"",IF(AND(E180&gt;=VLOOKUP(E180,Semanas!$A$1:$C$33,1),E180&lt;=VLOOKUP(E180,Semanas!$A$1:$C$33,2)),VLOOKUP(E180,Semanas!$A$1:$C$33,3),""),"")</f>
        <v>Semana 13</v>
      </c>
      <c r="G180" s="21">
        <f>IF(Medidas_Analisis!G180&lt;&gt;"",ROUND((Medidas_Analisis!G180/IF(Porcentaje!A180=VLOOKUP(Porcentaje!A180,Tipos_Medida!$H$2:$I$788,1),VLOOKUP(Porcentaje!A180,Tipos_Medida!$H$2:$I$788,2),0))*100,4),"")</f>
        <v>0</v>
      </c>
      <c r="H180" s="21">
        <f>IF(Medidas_Analisis!H180&lt;&gt;"",ROUND((Medidas_Analisis!H180/IF(Porcentaje!A180=VLOOKUP(Porcentaje!A180,Tipos_Medida!$H$2:$I$788,1),VLOOKUP(Porcentaje!A180,Tipos_Medida!$H$2:$I$788,2),0))*100,4),"")</f>
        <v>0</v>
      </c>
      <c r="I180" s="21">
        <f>IF(Medidas_Analisis!I180&lt;&gt;"",ROUND((Medidas_Analisis!I180/IF(Porcentaje!A180=VLOOKUP(Porcentaje!A180,Tipos_Medida!$H$2:$I$788,1),VLOOKUP(Porcentaje!A180,Tipos_Medida!$H$2:$I$788,2),0))*100,4),"")</f>
        <v>0</v>
      </c>
      <c r="J180" s="21">
        <f>IF(Medidas_Analisis!J180&lt;&gt;"",ROUND((Medidas_Analisis!J180/IF(Porcentaje!A180=VLOOKUP(Porcentaje!A180,Tipos_Medida!$H$2:$I$788,1),VLOOKUP(Porcentaje!A180,Tipos_Medida!$H$2:$I$788,2),0))*100,4),"")</f>
        <v>0</v>
      </c>
      <c r="K180" s="21">
        <f>IF(Medidas_Analisis!K180&lt;&gt;"",ROUND((Medidas_Analisis!K180/IF(Porcentaje!A180=VLOOKUP(Porcentaje!A180,Tipos_Medida!$H$2:$I$788,1),VLOOKUP(Porcentaje!A180,Tipos_Medida!$H$2:$I$788,2),0))*100,4),"")</f>
        <v>0</v>
      </c>
      <c r="L180" s="21">
        <f>IF(Medidas_Analisis!L180&lt;&gt;"",ROUND((Medidas_Analisis!L180/IF(Porcentaje!A180=VLOOKUP(Porcentaje!A180,Tipos_Medida!$H$2:$I$788,1),VLOOKUP(Porcentaje!A180,Tipos_Medida!$H$2:$I$788,2),0))*100,4),"")</f>
        <v>0</v>
      </c>
      <c r="M180" s="21">
        <f>IF(Medidas_Analisis!M180&lt;&gt;"",ROUND((Medidas_Analisis!M180/IF(Porcentaje!A180=VLOOKUP(Porcentaje!A180,Tipos_Medida!$H$2:$I$788,1),VLOOKUP(Porcentaje!A180,Tipos_Medida!$H$2:$I$788,2),0))*100,4),"")</f>
        <v>0</v>
      </c>
      <c r="N180" s="21">
        <f>IF(Medidas_Analisis!N180&lt;&gt;"",ROUND((Medidas_Analisis!N180/IF(Porcentaje!A180=VLOOKUP(Porcentaje!A180,Tipos_Medida!$H$2:$I$788,1),VLOOKUP(Porcentaje!A180,Tipos_Medida!$H$2:$I$788,2),0))*100,4),"")</f>
        <v>0</v>
      </c>
    </row>
    <row r="181" spans="1:14" x14ac:dyDescent="0.25">
      <c r="A181" s="19">
        <v>20206</v>
      </c>
      <c r="B181" s="19" t="s">
        <v>70</v>
      </c>
      <c r="C181" s="19" t="s">
        <v>33</v>
      </c>
      <c r="D181" s="19" t="s">
        <v>114</v>
      </c>
      <c r="E181" s="20">
        <v>43910</v>
      </c>
      <c r="F181" s="7" t="str">
        <f>IF(E181&lt;&gt;"",IF(AND(E181&gt;=VLOOKUP(E181,Semanas!$A$1:$C$33,1),E181&lt;=VLOOKUP(E181,Semanas!$A$1:$C$33,2)),VLOOKUP(E181,Semanas!$A$1:$C$33,3),""),"")</f>
        <v>Semana 12</v>
      </c>
      <c r="G181" s="21">
        <f>IF(Medidas_Analisis!G181&lt;&gt;"",ROUND((Medidas_Analisis!G181/IF(Porcentaje!A181=VLOOKUP(Porcentaje!A181,Tipos_Medida!$H$2:$I$788,1),VLOOKUP(Porcentaje!A181,Tipos_Medida!$H$2:$I$788,2),0))*100,4),"")</f>
        <v>0</v>
      </c>
      <c r="H181" s="21">
        <f>IF(Medidas_Analisis!H181&lt;&gt;"",ROUND((Medidas_Analisis!H181/IF(Porcentaje!A181=VLOOKUP(Porcentaje!A181,Tipos_Medida!$H$2:$I$788,1),VLOOKUP(Porcentaje!A181,Tipos_Medida!$H$2:$I$788,2),0))*100,4),"")</f>
        <v>0</v>
      </c>
      <c r="I181" s="21">
        <f>IF(Medidas_Analisis!I181&lt;&gt;"",ROUND((Medidas_Analisis!I181/IF(Porcentaje!A181=VLOOKUP(Porcentaje!A181,Tipos_Medida!$H$2:$I$788,1),VLOOKUP(Porcentaje!A181,Tipos_Medida!$H$2:$I$788,2),0))*100,4),"")</f>
        <v>0</v>
      </c>
      <c r="J181" s="21">
        <f>IF(Medidas_Analisis!J181&lt;&gt;"",ROUND((Medidas_Analisis!J181/IF(Porcentaje!A181=VLOOKUP(Porcentaje!A181,Tipos_Medida!$H$2:$I$788,1),VLOOKUP(Porcentaje!A181,Tipos_Medida!$H$2:$I$788,2),0))*100,4),"")</f>
        <v>0</v>
      </c>
      <c r="K181" s="21">
        <f>IF(Medidas_Analisis!K181&lt;&gt;"",ROUND((Medidas_Analisis!K181/IF(Porcentaje!A181=VLOOKUP(Porcentaje!A181,Tipos_Medida!$H$2:$I$788,1),VLOOKUP(Porcentaje!A181,Tipos_Medida!$H$2:$I$788,2),0))*100,4),"")</f>
        <v>0</v>
      </c>
      <c r="L181" s="21">
        <f>IF(Medidas_Analisis!L181&lt;&gt;"",ROUND((Medidas_Analisis!L181/IF(Porcentaje!A181=VLOOKUP(Porcentaje!A181,Tipos_Medida!$H$2:$I$788,1),VLOOKUP(Porcentaje!A181,Tipos_Medida!$H$2:$I$788,2),0))*100,4),"")</f>
        <v>0</v>
      </c>
      <c r="M181" s="21">
        <f>IF(Medidas_Analisis!M181&lt;&gt;"",ROUND((Medidas_Analisis!M181/IF(Porcentaje!A181=VLOOKUP(Porcentaje!A181,Tipos_Medida!$H$2:$I$788,1),VLOOKUP(Porcentaje!A181,Tipos_Medida!$H$2:$I$788,2),0))*100,4),"")</f>
        <v>0</v>
      </c>
      <c r="N181" s="21">
        <f>IF(Medidas_Analisis!N181&lt;&gt;"",ROUND((Medidas_Analisis!N181/IF(Porcentaje!A181=VLOOKUP(Porcentaje!A181,Tipos_Medida!$H$2:$I$788,1),VLOOKUP(Porcentaje!A181,Tipos_Medida!$H$2:$I$788,2),0))*100,4),"")</f>
        <v>0</v>
      </c>
    </row>
    <row r="182" spans="1:14" x14ac:dyDescent="0.25">
      <c r="A182">
        <v>20206</v>
      </c>
      <c r="B182" t="s">
        <v>70</v>
      </c>
      <c r="C182" t="s">
        <v>34</v>
      </c>
      <c r="D182" t="s">
        <v>116</v>
      </c>
      <c r="E182" s="1"/>
      <c r="F182" s="7" t="str">
        <f>IF(E182&lt;&gt;"",IF(AND(E182&gt;=VLOOKUP(E182,Semanas!$A$1:$C$33,1),E182&lt;=VLOOKUP(E182,Semanas!$A$1:$C$33,2)),VLOOKUP(E182,Semanas!$A$1:$C$33,3),""),"")</f>
        <v/>
      </c>
      <c r="G182" s="21" t="str">
        <f>IF(Medidas_Analisis!G182&lt;&gt;"",ROUND((Medidas_Analisis!G182/IF(Porcentaje!A182=VLOOKUP(Porcentaje!A182,Tipos_Medida!$H$2:$I$788,1),VLOOKUP(Porcentaje!A182,Tipos_Medida!$H$2:$I$788,2),0))*100,4),"")</f>
        <v/>
      </c>
      <c r="H182" s="21" t="str">
        <f>IF(Medidas_Analisis!H182&lt;&gt;"",ROUND((Medidas_Analisis!H182/IF(Porcentaje!A182=VLOOKUP(Porcentaje!A182,Tipos_Medida!$H$2:$I$788,1),VLOOKUP(Porcentaje!A182,Tipos_Medida!$H$2:$I$788,2),0))*100,4),"")</f>
        <v/>
      </c>
      <c r="I182" s="21" t="str">
        <f>IF(Medidas_Analisis!I182&lt;&gt;"",ROUND((Medidas_Analisis!I182/IF(Porcentaje!A182=VLOOKUP(Porcentaje!A182,Tipos_Medida!$H$2:$I$788,1),VLOOKUP(Porcentaje!A182,Tipos_Medida!$H$2:$I$788,2),0))*100,4),"")</f>
        <v/>
      </c>
      <c r="J182" s="21" t="str">
        <f>IF(Medidas_Analisis!J182&lt;&gt;"",ROUND((Medidas_Analisis!J182/IF(Porcentaje!A182=VLOOKUP(Porcentaje!A182,Tipos_Medida!$H$2:$I$788,1),VLOOKUP(Porcentaje!A182,Tipos_Medida!$H$2:$I$788,2),0))*100,4),"")</f>
        <v/>
      </c>
      <c r="K182" s="21" t="str">
        <f>IF(Medidas_Analisis!K182&lt;&gt;"",ROUND((Medidas_Analisis!K182/IF(Porcentaje!A182=VLOOKUP(Porcentaje!A182,Tipos_Medida!$H$2:$I$788,1),VLOOKUP(Porcentaje!A182,Tipos_Medida!$H$2:$I$788,2),0))*100,4),"")</f>
        <v/>
      </c>
      <c r="L182" s="21" t="str">
        <f>IF(Medidas_Analisis!L182&lt;&gt;"",ROUND((Medidas_Analisis!L182/IF(Porcentaje!A182=VLOOKUP(Porcentaje!A182,Tipos_Medida!$H$2:$I$788,1),VLOOKUP(Porcentaje!A182,Tipos_Medida!$H$2:$I$788,2),0))*100,4),"")</f>
        <v/>
      </c>
      <c r="M182" s="21" t="str">
        <f>IF(Medidas_Analisis!M182&lt;&gt;"",ROUND((Medidas_Analisis!M182/IF(Porcentaje!A182=VLOOKUP(Porcentaje!A182,Tipos_Medida!$H$2:$I$788,1),VLOOKUP(Porcentaje!A182,Tipos_Medida!$H$2:$I$788,2),0))*100,4),"")</f>
        <v/>
      </c>
      <c r="N182" s="21" t="str">
        <f>IF(Medidas_Analisis!N182&lt;&gt;"",ROUND((Medidas_Analisis!N182/IF(Porcentaje!A182=VLOOKUP(Porcentaje!A182,Tipos_Medida!$H$2:$I$788,1),VLOOKUP(Porcentaje!A182,Tipos_Medida!$H$2:$I$788,2),0))*100,4),"")</f>
        <v/>
      </c>
    </row>
    <row r="183" spans="1:14" x14ac:dyDescent="0.25">
      <c r="A183" s="19">
        <v>20206</v>
      </c>
      <c r="B183" s="19" t="s">
        <v>70</v>
      </c>
      <c r="C183" s="19" t="s">
        <v>118</v>
      </c>
      <c r="D183" s="19" t="s">
        <v>116</v>
      </c>
      <c r="E183" s="20"/>
      <c r="F183" s="7" t="str">
        <f>IF(E183&lt;&gt;"",IF(AND(E183&gt;=VLOOKUP(E183,Semanas!$A$1:$C$33,1),E183&lt;=VLOOKUP(E183,Semanas!$A$1:$C$33,2)),VLOOKUP(E183,Semanas!$A$1:$C$33,3),""),"")</f>
        <v/>
      </c>
      <c r="G183" s="21" t="str">
        <f>IF(Medidas_Analisis!G183&lt;&gt;"",ROUND((Medidas_Analisis!G183/IF(Porcentaje!A183=VLOOKUP(Porcentaje!A183,Tipos_Medida!$H$2:$I$788,1),VLOOKUP(Porcentaje!A183,Tipos_Medida!$H$2:$I$788,2),0))*100,4),"")</f>
        <v/>
      </c>
      <c r="H183" s="21" t="str">
        <f>IF(Medidas_Analisis!H183&lt;&gt;"",ROUND((Medidas_Analisis!H183/IF(Porcentaje!A183=VLOOKUP(Porcentaje!A183,Tipos_Medida!$H$2:$I$788,1),VLOOKUP(Porcentaje!A183,Tipos_Medida!$H$2:$I$788,2),0))*100,4),"")</f>
        <v/>
      </c>
      <c r="I183" s="21" t="str">
        <f>IF(Medidas_Analisis!I183&lt;&gt;"",ROUND((Medidas_Analisis!I183/IF(Porcentaje!A183=VLOOKUP(Porcentaje!A183,Tipos_Medida!$H$2:$I$788,1),VLOOKUP(Porcentaje!A183,Tipos_Medida!$H$2:$I$788,2),0))*100,4),"")</f>
        <v/>
      </c>
      <c r="J183" s="21" t="str">
        <f>IF(Medidas_Analisis!J183&lt;&gt;"",ROUND((Medidas_Analisis!J183/IF(Porcentaje!A183=VLOOKUP(Porcentaje!A183,Tipos_Medida!$H$2:$I$788,1),VLOOKUP(Porcentaje!A183,Tipos_Medida!$H$2:$I$788,2),0))*100,4),"")</f>
        <v/>
      </c>
      <c r="K183" s="21" t="str">
        <f>IF(Medidas_Analisis!K183&lt;&gt;"",ROUND((Medidas_Analisis!K183/IF(Porcentaje!A183=VLOOKUP(Porcentaje!A183,Tipos_Medida!$H$2:$I$788,1),VLOOKUP(Porcentaje!A183,Tipos_Medida!$H$2:$I$788,2),0))*100,4),"")</f>
        <v/>
      </c>
      <c r="L183" s="21" t="str">
        <f>IF(Medidas_Analisis!L183&lt;&gt;"",ROUND((Medidas_Analisis!L183/IF(Porcentaje!A183=VLOOKUP(Porcentaje!A183,Tipos_Medida!$H$2:$I$788,1),VLOOKUP(Porcentaje!A183,Tipos_Medida!$H$2:$I$788,2),0))*100,4),"")</f>
        <v/>
      </c>
      <c r="M183" s="21" t="str">
        <f>IF(Medidas_Analisis!M183&lt;&gt;"",ROUND((Medidas_Analisis!M183/IF(Porcentaje!A183=VLOOKUP(Porcentaje!A183,Tipos_Medida!$H$2:$I$788,1),VLOOKUP(Porcentaje!A183,Tipos_Medida!$H$2:$I$788,2),0))*100,4),"")</f>
        <v/>
      </c>
      <c r="N183" s="21" t="str">
        <f>IF(Medidas_Analisis!N183&lt;&gt;"",ROUND((Medidas_Analisis!N183/IF(Porcentaje!A183=VLOOKUP(Porcentaje!A183,Tipos_Medida!$H$2:$I$788,1),VLOOKUP(Porcentaje!A183,Tipos_Medida!$H$2:$I$788,2),0))*100,4),"")</f>
        <v/>
      </c>
    </row>
    <row r="184" spans="1:14" x14ac:dyDescent="0.25">
      <c r="A184">
        <v>20206</v>
      </c>
      <c r="B184" t="s">
        <v>70</v>
      </c>
      <c r="C184" t="s">
        <v>119</v>
      </c>
      <c r="D184" t="s">
        <v>116</v>
      </c>
      <c r="E184" s="1"/>
      <c r="F184" s="7" t="str">
        <f>IF(E184&lt;&gt;"",IF(AND(E184&gt;=VLOOKUP(E184,Semanas!$A$1:$C$33,1),E184&lt;=VLOOKUP(E184,Semanas!$A$1:$C$33,2)),VLOOKUP(E184,Semanas!$A$1:$C$33,3),""),"")</f>
        <v/>
      </c>
      <c r="G184" s="21" t="str">
        <f>IF(Medidas_Analisis!G184&lt;&gt;"",ROUND((Medidas_Analisis!G184/IF(Porcentaje!A184=VLOOKUP(Porcentaje!A184,Tipos_Medida!$H$2:$I$788,1),VLOOKUP(Porcentaje!A184,Tipos_Medida!$H$2:$I$788,2),0))*100,4),"")</f>
        <v/>
      </c>
      <c r="H184" s="21" t="str">
        <f>IF(Medidas_Analisis!H184&lt;&gt;"",ROUND((Medidas_Analisis!H184/IF(Porcentaje!A184=VLOOKUP(Porcentaje!A184,Tipos_Medida!$H$2:$I$788,1),VLOOKUP(Porcentaje!A184,Tipos_Medida!$H$2:$I$788,2),0))*100,4),"")</f>
        <v/>
      </c>
      <c r="I184" s="21" t="str">
        <f>IF(Medidas_Analisis!I184&lt;&gt;"",ROUND((Medidas_Analisis!I184/IF(Porcentaje!A184=VLOOKUP(Porcentaje!A184,Tipos_Medida!$H$2:$I$788,1),VLOOKUP(Porcentaje!A184,Tipos_Medida!$H$2:$I$788,2),0))*100,4),"")</f>
        <v/>
      </c>
      <c r="J184" s="21" t="str">
        <f>IF(Medidas_Analisis!J184&lt;&gt;"",ROUND((Medidas_Analisis!J184/IF(Porcentaje!A184=VLOOKUP(Porcentaje!A184,Tipos_Medida!$H$2:$I$788,1),VLOOKUP(Porcentaje!A184,Tipos_Medida!$H$2:$I$788,2),0))*100,4),"")</f>
        <v/>
      </c>
      <c r="K184" s="21" t="str">
        <f>IF(Medidas_Analisis!K184&lt;&gt;"",ROUND((Medidas_Analisis!K184/IF(Porcentaje!A184=VLOOKUP(Porcentaje!A184,Tipos_Medida!$H$2:$I$788,1),VLOOKUP(Porcentaje!A184,Tipos_Medida!$H$2:$I$788,2),0))*100,4),"")</f>
        <v/>
      </c>
      <c r="L184" s="21" t="str">
        <f>IF(Medidas_Analisis!L184&lt;&gt;"",ROUND((Medidas_Analisis!L184/IF(Porcentaje!A184=VLOOKUP(Porcentaje!A184,Tipos_Medida!$H$2:$I$788,1),VLOOKUP(Porcentaje!A184,Tipos_Medida!$H$2:$I$788,2),0))*100,4),"")</f>
        <v/>
      </c>
      <c r="M184" s="21" t="str">
        <f>IF(Medidas_Analisis!M184&lt;&gt;"",ROUND((Medidas_Analisis!M184/IF(Porcentaje!A184=VLOOKUP(Porcentaje!A184,Tipos_Medida!$H$2:$I$788,1),VLOOKUP(Porcentaje!A184,Tipos_Medida!$H$2:$I$788,2),0))*100,4),"")</f>
        <v/>
      </c>
      <c r="N184" s="21" t="str">
        <f>IF(Medidas_Analisis!N184&lt;&gt;"",ROUND((Medidas_Analisis!N184/IF(Porcentaje!A184=VLOOKUP(Porcentaje!A184,Tipos_Medida!$H$2:$I$788,1),VLOOKUP(Porcentaje!A184,Tipos_Medida!$H$2:$I$788,2),0))*100,4),"")</f>
        <v/>
      </c>
    </row>
    <row r="185" spans="1:14" x14ac:dyDescent="0.25">
      <c r="A185" s="19">
        <v>20206</v>
      </c>
      <c r="B185" s="19" t="s">
        <v>70</v>
      </c>
      <c r="C185" s="19" t="s">
        <v>120</v>
      </c>
      <c r="D185" s="19" t="s">
        <v>114</v>
      </c>
      <c r="E185" s="20"/>
      <c r="F185" s="7" t="str">
        <f>IF(E185&lt;&gt;"",IF(AND(E185&gt;=VLOOKUP(E185,Semanas!$A$1:$C$33,1),E185&lt;=VLOOKUP(E185,Semanas!$A$1:$C$33,2)),VLOOKUP(E185,Semanas!$A$1:$C$33,3),""),"")</f>
        <v/>
      </c>
      <c r="G185" s="21" t="str">
        <f>IF(Medidas_Analisis!G185&lt;&gt;"",ROUND((Medidas_Analisis!G185/IF(Porcentaje!A185=VLOOKUP(Porcentaje!A185,Tipos_Medida!$H$2:$I$788,1),VLOOKUP(Porcentaje!A185,Tipos_Medida!$H$2:$I$788,2),0))*100,4),"")</f>
        <v/>
      </c>
      <c r="H185" s="21" t="str">
        <f>IF(Medidas_Analisis!H185&lt;&gt;"",ROUND((Medidas_Analisis!H185/IF(Porcentaje!A185=VLOOKUP(Porcentaje!A185,Tipos_Medida!$H$2:$I$788,1),VLOOKUP(Porcentaje!A185,Tipos_Medida!$H$2:$I$788,2),0))*100,4),"")</f>
        <v/>
      </c>
      <c r="I185" s="21" t="str">
        <f>IF(Medidas_Analisis!I185&lt;&gt;"",ROUND((Medidas_Analisis!I185/IF(Porcentaje!A185=VLOOKUP(Porcentaje!A185,Tipos_Medida!$H$2:$I$788,1),VLOOKUP(Porcentaje!A185,Tipos_Medida!$H$2:$I$788,2),0))*100,4),"")</f>
        <v/>
      </c>
      <c r="J185" s="21" t="str">
        <f>IF(Medidas_Analisis!J185&lt;&gt;"",ROUND((Medidas_Analisis!J185/IF(Porcentaje!A185=VLOOKUP(Porcentaje!A185,Tipos_Medida!$H$2:$I$788,1),VLOOKUP(Porcentaje!A185,Tipos_Medida!$H$2:$I$788,2),0))*100,4),"")</f>
        <v/>
      </c>
      <c r="K185" s="21" t="str">
        <f>IF(Medidas_Analisis!K185&lt;&gt;"",ROUND((Medidas_Analisis!K185/IF(Porcentaje!A185=VLOOKUP(Porcentaje!A185,Tipos_Medida!$H$2:$I$788,1),VLOOKUP(Porcentaje!A185,Tipos_Medida!$H$2:$I$788,2),0))*100,4),"")</f>
        <v/>
      </c>
      <c r="L185" s="21" t="str">
        <f>IF(Medidas_Analisis!L185&lt;&gt;"",ROUND((Medidas_Analisis!L185/IF(Porcentaje!A185=VLOOKUP(Porcentaje!A185,Tipos_Medida!$H$2:$I$788,1),VLOOKUP(Porcentaje!A185,Tipos_Medida!$H$2:$I$788,2),0))*100,4),"")</f>
        <v/>
      </c>
      <c r="M185" s="21" t="str">
        <f>IF(Medidas_Analisis!M185&lt;&gt;"",ROUND((Medidas_Analisis!M185/IF(Porcentaje!A185=VLOOKUP(Porcentaje!A185,Tipos_Medida!$H$2:$I$788,1),VLOOKUP(Porcentaje!A185,Tipos_Medida!$H$2:$I$788,2),0))*100,4),"")</f>
        <v/>
      </c>
      <c r="N185" s="21" t="str">
        <f>IF(Medidas_Analisis!N185&lt;&gt;"",ROUND((Medidas_Analisis!N185/IF(Porcentaje!A185=VLOOKUP(Porcentaje!A185,Tipos_Medida!$H$2:$I$788,1),VLOOKUP(Porcentaje!A185,Tipos_Medida!$H$2:$I$788,2),0))*100,4),"")</f>
        <v/>
      </c>
    </row>
    <row r="186" spans="1:14" x14ac:dyDescent="0.25">
      <c r="A186">
        <v>20206</v>
      </c>
      <c r="B186" t="s">
        <v>70</v>
      </c>
      <c r="C186" t="s">
        <v>191</v>
      </c>
      <c r="D186" t="s">
        <v>116</v>
      </c>
      <c r="E186" s="1"/>
      <c r="F186" s="7" t="str">
        <f>IF(E186&lt;&gt;"",IF(AND(E186&gt;=VLOOKUP(E186,Semanas!$A$1:$C$33,1),E186&lt;=VLOOKUP(E186,Semanas!$A$1:$C$33,2)),VLOOKUP(E186,Semanas!$A$1:$C$33,3),""),"")</f>
        <v/>
      </c>
      <c r="G186" s="21" t="str">
        <f>IF(Medidas_Analisis!G186&lt;&gt;"",ROUND((Medidas_Analisis!G186/IF(Porcentaje!A186=VLOOKUP(Porcentaje!A186,Tipos_Medida!$H$2:$I$788,1),VLOOKUP(Porcentaje!A186,Tipos_Medida!$H$2:$I$788,2),0))*100,4),"")</f>
        <v/>
      </c>
      <c r="H186" s="21" t="str">
        <f>IF(Medidas_Analisis!H186&lt;&gt;"",ROUND((Medidas_Analisis!H186/IF(Porcentaje!A186=VLOOKUP(Porcentaje!A186,Tipos_Medida!$H$2:$I$788,1),VLOOKUP(Porcentaje!A186,Tipos_Medida!$H$2:$I$788,2),0))*100,4),"")</f>
        <v/>
      </c>
      <c r="I186" s="21" t="str">
        <f>IF(Medidas_Analisis!I186&lt;&gt;"",ROUND((Medidas_Analisis!I186/IF(Porcentaje!A186=VLOOKUP(Porcentaje!A186,Tipos_Medida!$H$2:$I$788,1),VLOOKUP(Porcentaje!A186,Tipos_Medida!$H$2:$I$788,2),0))*100,4),"")</f>
        <v/>
      </c>
      <c r="J186" s="21" t="str">
        <f>IF(Medidas_Analisis!J186&lt;&gt;"",ROUND((Medidas_Analisis!J186/IF(Porcentaje!A186=VLOOKUP(Porcentaje!A186,Tipos_Medida!$H$2:$I$788,1),VLOOKUP(Porcentaje!A186,Tipos_Medida!$H$2:$I$788,2),0))*100,4),"")</f>
        <v/>
      </c>
      <c r="K186" s="21" t="str">
        <f>IF(Medidas_Analisis!K186&lt;&gt;"",ROUND((Medidas_Analisis!K186/IF(Porcentaje!A186=VLOOKUP(Porcentaje!A186,Tipos_Medida!$H$2:$I$788,1),VLOOKUP(Porcentaje!A186,Tipos_Medida!$H$2:$I$788,2),0))*100,4),"")</f>
        <v/>
      </c>
      <c r="L186" s="21" t="str">
        <f>IF(Medidas_Analisis!L186&lt;&gt;"",ROUND((Medidas_Analisis!L186/IF(Porcentaje!A186=VLOOKUP(Porcentaje!A186,Tipos_Medida!$H$2:$I$788,1),VLOOKUP(Porcentaje!A186,Tipos_Medida!$H$2:$I$788,2),0))*100,4),"")</f>
        <v/>
      </c>
      <c r="M186" s="21" t="str">
        <f>IF(Medidas_Analisis!M186&lt;&gt;"",ROUND((Medidas_Analisis!M186/IF(Porcentaje!A186=VLOOKUP(Porcentaje!A186,Tipos_Medida!$H$2:$I$788,1),VLOOKUP(Porcentaje!A186,Tipos_Medida!$H$2:$I$788,2),0))*100,4),"")</f>
        <v/>
      </c>
      <c r="N186" s="21" t="str">
        <f>IF(Medidas_Analisis!N186&lt;&gt;"",ROUND((Medidas_Analisis!N186/IF(Porcentaje!A186=VLOOKUP(Porcentaje!A186,Tipos_Medida!$H$2:$I$788,1),VLOOKUP(Porcentaje!A186,Tipos_Medida!$H$2:$I$788,2),0))*100,4),"")</f>
        <v/>
      </c>
    </row>
    <row r="187" spans="1:14" x14ac:dyDescent="0.25">
      <c r="A187" s="19">
        <v>20206</v>
      </c>
      <c r="B187" s="19" t="s">
        <v>70</v>
      </c>
      <c r="C187" s="19" t="s">
        <v>122</v>
      </c>
      <c r="D187" s="19" t="s">
        <v>116</v>
      </c>
      <c r="E187" s="20"/>
      <c r="F187" s="7" t="str">
        <f>IF(E187&lt;&gt;"",IF(AND(E187&gt;=VLOOKUP(E187,Semanas!$A$1:$C$33,1),E187&lt;=VLOOKUP(E187,Semanas!$A$1:$C$33,2)),VLOOKUP(E187,Semanas!$A$1:$C$33,3),""),"")</f>
        <v/>
      </c>
      <c r="G187" s="21" t="str">
        <f>IF(Medidas_Analisis!G187&lt;&gt;"",ROUND((Medidas_Analisis!G187/IF(Porcentaje!A187=VLOOKUP(Porcentaje!A187,Tipos_Medida!$H$2:$I$788,1),VLOOKUP(Porcentaje!A187,Tipos_Medida!$H$2:$I$788,2),0))*100,4),"")</f>
        <v/>
      </c>
      <c r="H187" s="21" t="str">
        <f>IF(Medidas_Analisis!H187&lt;&gt;"",ROUND((Medidas_Analisis!H187/IF(Porcentaje!A187=VLOOKUP(Porcentaje!A187,Tipos_Medida!$H$2:$I$788,1),VLOOKUP(Porcentaje!A187,Tipos_Medida!$H$2:$I$788,2),0))*100,4),"")</f>
        <v/>
      </c>
      <c r="I187" s="21" t="str">
        <f>IF(Medidas_Analisis!I187&lt;&gt;"",ROUND((Medidas_Analisis!I187/IF(Porcentaje!A187=VLOOKUP(Porcentaje!A187,Tipos_Medida!$H$2:$I$788,1),VLOOKUP(Porcentaje!A187,Tipos_Medida!$H$2:$I$788,2),0))*100,4),"")</f>
        <v/>
      </c>
      <c r="J187" s="21" t="str">
        <f>IF(Medidas_Analisis!J187&lt;&gt;"",ROUND((Medidas_Analisis!J187/IF(Porcentaje!A187=VLOOKUP(Porcentaje!A187,Tipos_Medida!$H$2:$I$788,1),VLOOKUP(Porcentaje!A187,Tipos_Medida!$H$2:$I$788,2),0))*100,4),"")</f>
        <v/>
      </c>
      <c r="K187" s="21" t="str">
        <f>IF(Medidas_Analisis!K187&lt;&gt;"",ROUND((Medidas_Analisis!K187/IF(Porcentaje!A187=VLOOKUP(Porcentaje!A187,Tipos_Medida!$H$2:$I$788,1),VLOOKUP(Porcentaje!A187,Tipos_Medida!$H$2:$I$788,2),0))*100,4),"")</f>
        <v/>
      </c>
      <c r="L187" s="21" t="str">
        <f>IF(Medidas_Analisis!L187&lt;&gt;"",ROUND((Medidas_Analisis!L187/IF(Porcentaje!A187=VLOOKUP(Porcentaje!A187,Tipos_Medida!$H$2:$I$788,1),VLOOKUP(Porcentaje!A187,Tipos_Medida!$H$2:$I$788,2),0))*100,4),"")</f>
        <v/>
      </c>
      <c r="M187" s="21" t="str">
        <f>IF(Medidas_Analisis!M187&lt;&gt;"",ROUND((Medidas_Analisis!M187/IF(Porcentaje!A187=VLOOKUP(Porcentaje!A187,Tipos_Medida!$H$2:$I$788,1),VLOOKUP(Porcentaje!A187,Tipos_Medida!$H$2:$I$788,2),0))*100,4),"")</f>
        <v/>
      </c>
      <c r="N187" s="21" t="str">
        <f>IF(Medidas_Analisis!N187&lt;&gt;"",ROUND((Medidas_Analisis!N187/IF(Porcentaje!A187=VLOOKUP(Porcentaje!A187,Tipos_Medida!$H$2:$I$788,1),VLOOKUP(Porcentaje!A187,Tipos_Medida!$H$2:$I$788,2),0))*100,4),"")</f>
        <v/>
      </c>
    </row>
    <row r="188" spans="1:14" x14ac:dyDescent="0.25">
      <c r="A188">
        <v>20206</v>
      </c>
      <c r="B188" t="s">
        <v>70</v>
      </c>
      <c r="C188" t="s">
        <v>123</v>
      </c>
      <c r="D188" t="s">
        <v>116</v>
      </c>
      <c r="E188" s="1"/>
      <c r="F188" s="7" t="str">
        <f>IF(E188&lt;&gt;"",IF(AND(E188&gt;=VLOOKUP(E188,Semanas!$A$1:$C$33,1),E188&lt;=VLOOKUP(E188,Semanas!$A$1:$C$33,2)),VLOOKUP(E188,Semanas!$A$1:$C$33,3),""),"")</f>
        <v/>
      </c>
      <c r="G188" s="21" t="str">
        <f>IF(Medidas_Analisis!G188&lt;&gt;"",ROUND((Medidas_Analisis!G188/IF(Porcentaje!A188=VLOOKUP(Porcentaje!A188,Tipos_Medida!$H$2:$I$788,1),VLOOKUP(Porcentaje!A188,Tipos_Medida!$H$2:$I$788,2),0))*100,4),"")</f>
        <v/>
      </c>
      <c r="H188" s="21" t="str">
        <f>IF(Medidas_Analisis!H188&lt;&gt;"",ROUND((Medidas_Analisis!H188/IF(Porcentaje!A188=VLOOKUP(Porcentaje!A188,Tipos_Medida!$H$2:$I$788,1),VLOOKUP(Porcentaje!A188,Tipos_Medida!$H$2:$I$788,2),0))*100,4),"")</f>
        <v/>
      </c>
      <c r="I188" s="21" t="str">
        <f>IF(Medidas_Analisis!I188&lt;&gt;"",ROUND((Medidas_Analisis!I188/IF(Porcentaje!A188=VLOOKUP(Porcentaje!A188,Tipos_Medida!$H$2:$I$788,1),VLOOKUP(Porcentaje!A188,Tipos_Medida!$H$2:$I$788,2),0))*100,4),"")</f>
        <v/>
      </c>
      <c r="J188" s="21" t="str">
        <f>IF(Medidas_Analisis!J188&lt;&gt;"",ROUND((Medidas_Analisis!J188/IF(Porcentaje!A188=VLOOKUP(Porcentaje!A188,Tipos_Medida!$H$2:$I$788,1),VLOOKUP(Porcentaje!A188,Tipos_Medida!$H$2:$I$788,2),0))*100,4),"")</f>
        <v/>
      </c>
      <c r="K188" s="21" t="str">
        <f>IF(Medidas_Analisis!K188&lt;&gt;"",ROUND((Medidas_Analisis!K188/IF(Porcentaje!A188=VLOOKUP(Porcentaje!A188,Tipos_Medida!$H$2:$I$788,1),VLOOKUP(Porcentaje!A188,Tipos_Medida!$H$2:$I$788,2),0))*100,4),"")</f>
        <v/>
      </c>
      <c r="L188" s="21" t="str">
        <f>IF(Medidas_Analisis!L188&lt;&gt;"",ROUND((Medidas_Analisis!L188/IF(Porcentaje!A188=VLOOKUP(Porcentaje!A188,Tipos_Medida!$H$2:$I$788,1),VLOOKUP(Porcentaje!A188,Tipos_Medida!$H$2:$I$788,2),0))*100,4),"")</f>
        <v/>
      </c>
      <c r="M188" s="21" t="str">
        <f>IF(Medidas_Analisis!M188&lt;&gt;"",ROUND((Medidas_Analisis!M188/IF(Porcentaje!A188=VLOOKUP(Porcentaje!A188,Tipos_Medida!$H$2:$I$788,1),VLOOKUP(Porcentaje!A188,Tipos_Medida!$H$2:$I$788,2),0))*100,4),"")</f>
        <v/>
      </c>
      <c r="N188" s="21" t="str">
        <f>IF(Medidas_Analisis!N188&lt;&gt;"",ROUND((Medidas_Analisis!N188/IF(Porcentaje!A188=VLOOKUP(Porcentaje!A188,Tipos_Medida!$H$2:$I$788,1),VLOOKUP(Porcentaje!A188,Tipos_Medida!$H$2:$I$788,2),0))*100,4),"")</f>
        <v/>
      </c>
    </row>
    <row r="189" spans="1:14" x14ac:dyDescent="0.25">
      <c r="A189">
        <v>20220</v>
      </c>
      <c r="B189" t="s">
        <v>71</v>
      </c>
      <c r="C189" t="s">
        <v>30</v>
      </c>
      <c r="D189" t="s">
        <v>114</v>
      </c>
      <c r="E189" s="1">
        <v>43913</v>
      </c>
      <c r="F189" s="7" t="str">
        <f>IF(E189&lt;&gt;"",IF(AND(E189&gt;=VLOOKUP(E189,Semanas!$A$1:$C$33,1),E189&lt;=VLOOKUP(E189,Semanas!$A$1:$C$33,2)),VLOOKUP(E189,Semanas!$A$1:$C$33,3),""),"")</f>
        <v>Semana 13</v>
      </c>
      <c r="G189" s="21" t="str">
        <f>IF(Medidas_Analisis!G189&lt;&gt;"",ROUND((Medidas_Analisis!G189/IF(Porcentaje!A189=VLOOKUP(Porcentaje!A189,Tipos_Medida!$H$2:$I$788,1),VLOOKUP(Porcentaje!A189,Tipos_Medida!$H$2:$I$788,2),0))*100,4),"")</f>
        <v/>
      </c>
      <c r="H189" s="21" t="str">
        <f>IF(Medidas_Analisis!H189&lt;&gt;"",ROUND((Medidas_Analisis!H189/IF(Porcentaje!A189=VLOOKUP(Porcentaje!A189,Tipos_Medida!$H$2:$I$788,1),VLOOKUP(Porcentaje!A189,Tipos_Medida!$H$2:$I$788,2),0))*100,4),"")</f>
        <v/>
      </c>
      <c r="I189" s="21" t="str">
        <f>IF(Medidas_Analisis!I189&lt;&gt;"",ROUND((Medidas_Analisis!I189/IF(Porcentaje!A189=VLOOKUP(Porcentaje!A189,Tipos_Medida!$H$2:$I$788,1),VLOOKUP(Porcentaje!A189,Tipos_Medida!$H$2:$I$788,2),0))*100,4),"")</f>
        <v/>
      </c>
      <c r="J189" s="21" t="str">
        <f>IF(Medidas_Analisis!J189&lt;&gt;"",ROUND((Medidas_Analisis!J189/IF(Porcentaje!A189=VLOOKUP(Porcentaje!A189,Tipos_Medida!$H$2:$I$788,1),VLOOKUP(Porcentaje!A189,Tipos_Medida!$H$2:$I$788,2),0))*100,4),"")</f>
        <v/>
      </c>
      <c r="K189" s="21" t="str">
        <f>IF(Medidas_Analisis!K189&lt;&gt;"",ROUND((Medidas_Analisis!K189/IF(Porcentaje!A189=VLOOKUP(Porcentaje!A189,Tipos_Medida!$H$2:$I$788,1),VLOOKUP(Porcentaje!A189,Tipos_Medida!$H$2:$I$788,2),0))*100,4),"")</f>
        <v/>
      </c>
      <c r="L189" s="21" t="str">
        <f>IF(Medidas_Analisis!L189&lt;&gt;"",ROUND((Medidas_Analisis!L189/IF(Porcentaje!A189=VLOOKUP(Porcentaje!A189,Tipos_Medida!$H$2:$I$788,1),VLOOKUP(Porcentaje!A189,Tipos_Medida!$H$2:$I$788,2),0))*100,4),"")</f>
        <v/>
      </c>
      <c r="M189" s="21" t="str">
        <f>IF(Medidas_Analisis!M189&lt;&gt;"",ROUND((Medidas_Analisis!M189/IF(Porcentaje!A189=VLOOKUP(Porcentaje!A189,Tipos_Medida!$H$2:$I$788,1),VLOOKUP(Porcentaje!A189,Tipos_Medida!$H$2:$I$788,2),0))*100,4),"")</f>
        <v/>
      </c>
      <c r="N189" s="21" t="str">
        <f>IF(Medidas_Analisis!N189&lt;&gt;"",ROUND((Medidas_Analisis!N189/IF(Porcentaje!A189=VLOOKUP(Porcentaje!A189,Tipos_Medida!$H$2:$I$788,1),VLOOKUP(Porcentaje!A189,Tipos_Medida!$H$2:$I$788,2),0))*100,4),"")</f>
        <v/>
      </c>
    </row>
    <row r="190" spans="1:14" x14ac:dyDescent="0.25">
      <c r="A190" s="19">
        <v>20220</v>
      </c>
      <c r="B190" s="19" t="s">
        <v>71</v>
      </c>
      <c r="C190" s="19" t="s">
        <v>31</v>
      </c>
      <c r="D190" s="19" t="s">
        <v>114</v>
      </c>
      <c r="E190" s="20">
        <v>43913</v>
      </c>
      <c r="F190" s="7" t="str">
        <f>IF(E190&lt;&gt;"",IF(AND(E190&gt;=VLOOKUP(E190,Semanas!$A$1:$C$33,1),E190&lt;=VLOOKUP(E190,Semanas!$A$1:$C$33,2)),VLOOKUP(E190,Semanas!$A$1:$C$33,3),""),"")</f>
        <v>Semana 13</v>
      </c>
      <c r="G190" s="21" t="str">
        <f>IF(Medidas_Analisis!G190&lt;&gt;"",ROUND((Medidas_Analisis!G190/IF(Porcentaje!A190=VLOOKUP(Porcentaje!A190,Tipos_Medida!$H$2:$I$788,1),VLOOKUP(Porcentaje!A190,Tipos_Medida!$H$2:$I$788,2),0))*100,4),"")</f>
        <v/>
      </c>
      <c r="H190" s="21" t="str">
        <f>IF(Medidas_Analisis!H190&lt;&gt;"",ROUND((Medidas_Analisis!H190/IF(Porcentaje!A190=VLOOKUP(Porcentaje!A190,Tipos_Medida!$H$2:$I$788,1),VLOOKUP(Porcentaje!A190,Tipos_Medida!$H$2:$I$788,2),0))*100,4),"")</f>
        <v/>
      </c>
      <c r="I190" s="21" t="str">
        <f>IF(Medidas_Analisis!I190&lt;&gt;"",ROUND((Medidas_Analisis!I190/IF(Porcentaje!A190=VLOOKUP(Porcentaje!A190,Tipos_Medida!$H$2:$I$788,1),VLOOKUP(Porcentaje!A190,Tipos_Medida!$H$2:$I$788,2),0))*100,4),"")</f>
        <v/>
      </c>
      <c r="J190" s="21" t="str">
        <f>IF(Medidas_Analisis!J190&lt;&gt;"",ROUND((Medidas_Analisis!J190/IF(Porcentaje!A190=VLOOKUP(Porcentaje!A190,Tipos_Medida!$H$2:$I$788,1),VLOOKUP(Porcentaje!A190,Tipos_Medida!$H$2:$I$788,2),0))*100,4),"")</f>
        <v/>
      </c>
      <c r="K190" s="21" t="str">
        <f>IF(Medidas_Analisis!K190&lt;&gt;"",ROUND((Medidas_Analisis!K190/IF(Porcentaje!A190=VLOOKUP(Porcentaje!A190,Tipos_Medida!$H$2:$I$788,1),VLOOKUP(Porcentaje!A190,Tipos_Medida!$H$2:$I$788,2),0))*100,4),"")</f>
        <v/>
      </c>
      <c r="L190" s="21" t="str">
        <f>IF(Medidas_Analisis!L190&lt;&gt;"",ROUND((Medidas_Analisis!L190/IF(Porcentaje!A190=VLOOKUP(Porcentaje!A190,Tipos_Medida!$H$2:$I$788,1),VLOOKUP(Porcentaje!A190,Tipos_Medida!$H$2:$I$788,2),0))*100,4),"")</f>
        <v/>
      </c>
      <c r="M190" s="21" t="str">
        <f>IF(Medidas_Analisis!M190&lt;&gt;"",ROUND((Medidas_Analisis!M190/IF(Porcentaje!A190=VLOOKUP(Porcentaje!A190,Tipos_Medida!$H$2:$I$788,1),VLOOKUP(Porcentaje!A190,Tipos_Medida!$H$2:$I$788,2),0))*100,4),"")</f>
        <v/>
      </c>
      <c r="N190" s="21" t="str">
        <f>IF(Medidas_Analisis!N190&lt;&gt;"",ROUND((Medidas_Analisis!N190/IF(Porcentaje!A190=VLOOKUP(Porcentaje!A190,Tipos_Medida!$H$2:$I$788,1),VLOOKUP(Porcentaje!A190,Tipos_Medida!$H$2:$I$788,2),0))*100,4),"")</f>
        <v/>
      </c>
    </row>
    <row r="191" spans="1:14" x14ac:dyDescent="0.25">
      <c r="A191">
        <v>20220</v>
      </c>
      <c r="B191" t="s">
        <v>71</v>
      </c>
      <c r="C191" t="s">
        <v>115</v>
      </c>
      <c r="D191" t="s">
        <v>114</v>
      </c>
      <c r="E191" s="1">
        <v>43913</v>
      </c>
      <c r="F191" s="7" t="str">
        <f>IF(E191&lt;&gt;"",IF(AND(E191&gt;=VLOOKUP(E191,Semanas!$A$1:$C$33,1),E191&lt;=VLOOKUP(E191,Semanas!$A$1:$C$33,2)),VLOOKUP(E191,Semanas!$A$1:$C$33,3),""),"")</f>
        <v>Semana 13</v>
      </c>
      <c r="G191" s="21" t="str">
        <f>IF(Medidas_Analisis!G191&lt;&gt;"",ROUND((Medidas_Analisis!G191/IF(Porcentaje!A191=VLOOKUP(Porcentaje!A191,Tipos_Medida!$H$2:$I$788,1),VLOOKUP(Porcentaje!A191,Tipos_Medida!$H$2:$I$788,2),0))*100,4),"")</f>
        <v/>
      </c>
      <c r="H191" s="21" t="str">
        <f>IF(Medidas_Analisis!H191&lt;&gt;"",ROUND((Medidas_Analisis!H191/IF(Porcentaje!A191=VLOOKUP(Porcentaje!A191,Tipos_Medida!$H$2:$I$788,1),VLOOKUP(Porcentaje!A191,Tipos_Medida!$H$2:$I$788,2),0))*100,4),"")</f>
        <v/>
      </c>
      <c r="I191" s="21" t="str">
        <f>IF(Medidas_Analisis!I191&lt;&gt;"",ROUND((Medidas_Analisis!I191/IF(Porcentaje!A191=VLOOKUP(Porcentaje!A191,Tipos_Medida!$H$2:$I$788,1),VLOOKUP(Porcentaje!A191,Tipos_Medida!$H$2:$I$788,2),0))*100,4),"")</f>
        <v/>
      </c>
      <c r="J191" s="21" t="str">
        <f>IF(Medidas_Analisis!J191&lt;&gt;"",ROUND((Medidas_Analisis!J191/IF(Porcentaje!A191=VLOOKUP(Porcentaje!A191,Tipos_Medida!$H$2:$I$788,1),VLOOKUP(Porcentaje!A191,Tipos_Medida!$H$2:$I$788,2),0))*100,4),"")</f>
        <v/>
      </c>
      <c r="K191" s="21" t="str">
        <f>IF(Medidas_Analisis!K191&lt;&gt;"",ROUND((Medidas_Analisis!K191/IF(Porcentaje!A191=VLOOKUP(Porcentaje!A191,Tipos_Medida!$H$2:$I$788,1),VLOOKUP(Porcentaje!A191,Tipos_Medida!$H$2:$I$788,2),0))*100,4),"")</f>
        <v/>
      </c>
      <c r="L191" s="21" t="str">
        <f>IF(Medidas_Analisis!L191&lt;&gt;"",ROUND((Medidas_Analisis!L191/IF(Porcentaje!A191=VLOOKUP(Porcentaje!A191,Tipos_Medida!$H$2:$I$788,1),VLOOKUP(Porcentaje!A191,Tipos_Medida!$H$2:$I$788,2),0))*100,4),"")</f>
        <v/>
      </c>
      <c r="M191" s="21" t="str">
        <f>IF(Medidas_Analisis!M191&lt;&gt;"",ROUND((Medidas_Analisis!M191/IF(Porcentaje!A191=VLOOKUP(Porcentaje!A191,Tipos_Medida!$H$2:$I$788,1),VLOOKUP(Porcentaje!A191,Tipos_Medida!$H$2:$I$788,2),0))*100,4),"")</f>
        <v/>
      </c>
      <c r="N191" s="21" t="str">
        <f>IF(Medidas_Analisis!N191&lt;&gt;"",ROUND((Medidas_Analisis!N191/IF(Porcentaje!A191=VLOOKUP(Porcentaje!A191,Tipos_Medida!$H$2:$I$788,1),VLOOKUP(Porcentaje!A191,Tipos_Medida!$H$2:$I$788,2),0))*100,4),"")</f>
        <v/>
      </c>
    </row>
    <row r="192" spans="1:14" x14ac:dyDescent="0.25">
      <c r="A192" s="19">
        <v>20220</v>
      </c>
      <c r="B192" s="19" t="s">
        <v>71</v>
      </c>
      <c r="C192" s="19" t="s">
        <v>33</v>
      </c>
      <c r="D192" s="19" t="s">
        <v>114</v>
      </c>
      <c r="E192" s="20">
        <v>43910</v>
      </c>
      <c r="F192" s="7" t="str">
        <f>IF(E192&lt;&gt;"",IF(AND(E192&gt;=VLOOKUP(E192,Semanas!$A$1:$C$33,1),E192&lt;=VLOOKUP(E192,Semanas!$A$1:$C$33,2)),VLOOKUP(E192,Semanas!$A$1:$C$33,3),""),"")</f>
        <v>Semana 12</v>
      </c>
      <c r="G192" s="21" t="str">
        <f>IF(Medidas_Analisis!G192&lt;&gt;"",ROUND((Medidas_Analisis!G192/IF(Porcentaje!A192=VLOOKUP(Porcentaje!A192,Tipos_Medida!$H$2:$I$788,1),VLOOKUP(Porcentaje!A192,Tipos_Medida!$H$2:$I$788,2),0))*100,4),"")</f>
        <v/>
      </c>
      <c r="H192" s="21" t="str">
        <f>IF(Medidas_Analisis!H192&lt;&gt;"",ROUND((Medidas_Analisis!H192/IF(Porcentaje!A192=VLOOKUP(Porcentaje!A192,Tipos_Medida!$H$2:$I$788,1),VLOOKUP(Porcentaje!A192,Tipos_Medida!$H$2:$I$788,2),0))*100,4),"")</f>
        <v/>
      </c>
      <c r="I192" s="21" t="str">
        <f>IF(Medidas_Analisis!I192&lt;&gt;"",ROUND((Medidas_Analisis!I192/IF(Porcentaje!A192=VLOOKUP(Porcentaje!A192,Tipos_Medida!$H$2:$I$788,1),VLOOKUP(Porcentaje!A192,Tipos_Medida!$H$2:$I$788,2),0))*100,4),"")</f>
        <v/>
      </c>
      <c r="J192" s="21" t="str">
        <f>IF(Medidas_Analisis!J192&lt;&gt;"",ROUND((Medidas_Analisis!J192/IF(Porcentaje!A192=VLOOKUP(Porcentaje!A192,Tipos_Medida!$H$2:$I$788,1),VLOOKUP(Porcentaje!A192,Tipos_Medida!$H$2:$I$788,2),0))*100,4),"")</f>
        <v/>
      </c>
      <c r="K192" s="21" t="str">
        <f>IF(Medidas_Analisis!K192&lt;&gt;"",ROUND((Medidas_Analisis!K192/IF(Porcentaje!A192=VLOOKUP(Porcentaje!A192,Tipos_Medida!$H$2:$I$788,1),VLOOKUP(Porcentaje!A192,Tipos_Medida!$H$2:$I$788,2),0))*100,4),"")</f>
        <v/>
      </c>
      <c r="L192" s="21" t="str">
        <f>IF(Medidas_Analisis!L192&lt;&gt;"",ROUND((Medidas_Analisis!L192/IF(Porcentaje!A192=VLOOKUP(Porcentaje!A192,Tipos_Medida!$H$2:$I$788,1),VLOOKUP(Porcentaje!A192,Tipos_Medida!$H$2:$I$788,2),0))*100,4),"")</f>
        <v/>
      </c>
      <c r="M192" s="21" t="str">
        <f>IF(Medidas_Analisis!M192&lt;&gt;"",ROUND((Medidas_Analisis!M192/IF(Porcentaje!A192=VLOOKUP(Porcentaje!A192,Tipos_Medida!$H$2:$I$788,1),VLOOKUP(Porcentaje!A192,Tipos_Medida!$H$2:$I$788,2),0))*100,4),"")</f>
        <v/>
      </c>
      <c r="N192" s="21" t="str">
        <f>IF(Medidas_Analisis!N192&lt;&gt;"",ROUND((Medidas_Analisis!N192/IF(Porcentaje!A192=VLOOKUP(Porcentaje!A192,Tipos_Medida!$H$2:$I$788,1),VLOOKUP(Porcentaje!A192,Tipos_Medida!$H$2:$I$788,2),0))*100,4),"")</f>
        <v/>
      </c>
    </row>
    <row r="193" spans="1:14" x14ac:dyDescent="0.25">
      <c r="A193">
        <v>20220</v>
      </c>
      <c r="B193" t="s">
        <v>71</v>
      </c>
      <c r="C193" t="s">
        <v>34</v>
      </c>
      <c r="D193" t="s">
        <v>117</v>
      </c>
      <c r="E193" s="1"/>
      <c r="F193" s="7" t="str">
        <f>IF(E193&lt;&gt;"",IF(AND(E193&gt;=VLOOKUP(E193,Semanas!$A$1:$C$33,1),E193&lt;=VLOOKUP(E193,Semanas!$A$1:$C$33,2)),VLOOKUP(E193,Semanas!$A$1:$C$33,3),""),"")</f>
        <v/>
      </c>
      <c r="G193" s="21" t="str">
        <f>IF(Medidas_Analisis!G193&lt;&gt;"",ROUND((Medidas_Analisis!G193/IF(Porcentaje!A193=VLOOKUP(Porcentaje!A193,Tipos_Medida!$H$2:$I$788,1),VLOOKUP(Porcentaje!A193,Tipos_Medida!$H$2:$I$788,2),0))*100,4),"")</f>
        <v/>
      </c>
      <c r="H193" s="21" t="str">
        <f>IF(Medidas_Analisis!H193&lt;&gt;"",ROUND((Medidas_Analisis!H193/IF(Porcentaje!A193=VLOOKUP(Porcentaje!A193,Tipos_Medida!$H$2:$I$788,1),VLOOKUP(Porcentaje!A193,Tipos_Medida!$H$2:$I$788,2),0))*100,4),"")</f>
        <v/>
      </c>
      <c r="I193" s="21" t="str">
        <f>IF(Medidas_Analisis!I193&lt;&gt;"",ROUND((Medidas_Analisis!I193/IF(Porcentaje!A193=VLOOKUP(Porcentaje!A193,Tipos_Medida!$H$2:$I$788,1),VLOOKUP(Porcentaje!A193,Tipos_Medida!$H$2:$I$788,2),0))*100,4),"")</f>
        <v/>
      </c>
      <c r="J193" s="21" t="str">
        <f>IF(Medidas_Analisis!J193&lt;&gt;"",ROUND((Medidas_Analisis!J193/IF(Porcentaje!A193=VLOOKUP(Porcentaje!A193,Tipos_Medida!$H$2:$I$788,1),VLOOKUP(Porcentaje!A193,Tipos_Medida!$H$2:$I$788,2),0))*100,4),"")</f>
        <v/>
      </c>
      <c r="K193" s="21" t="str">
        <f>IF(Medidas_Analisis!K193&lt;&gt;"",ROUND((Medidas_Analisis!K193/IF(Porcentaje!A193=VLOOKUP(Porcentaje!A193,Tipos_Medida!$H$2:$I$788,1),VLOOKUP(Porcentaje!A193,Tipos_Medida!$H$2:$I$788,2),0))*100,4),"")</f>
        <v/>
      </c>
      <c r="L193" s="21" t="str">
        <f>IF(Medidas_Analisis!L193&lt;&gt;"",ROUND((Medidas_Analisis!L193/IF(Porcentaje!A193=VLOOKUP(Porcentaje!A193,Tipos_Medida!$H$2:$I$788,1),VLOOKUP(Porcentaje!A193,Tipos_Medida!$H$2:$I$788,2),0))*100,4),"")</f>
        <v/>
      </c>
      <c r="M193" s="21" t="str">
        <f>IF(Medidas_Analisis!M193&lt;&gt;"",ROUND((Medidas_Analisis!M193/IF(Porcentaje!A193=VLOOKUP(Porcentaje!A193,Tipos_Medida!$H$2:$I$788,1),VLOOKUP(Porcentaje!A193,Tipos_Medida!$H$2:$I$788,2),0))*100,4),"")</f>
        <v/>
      </c>
      <c r="N193" s="21" t="str">
        <f>IF(Medidas_Analisis!N193&lt;&gt;"",ROUND((Medidas_Analisis!N193/IF(Porcentaje!A193=VLOOKUP(Porcentaje!A193,Tipos_Medida!$H$2:$I$788,1),VLOOKUP(Porcentaje!A193,Tipos_Medida!$H$2:$I$788,2),0))*100,4),"")</f>
        <v/>
      </c>
    </row>
    <row r="194" spans="1:14" x14ac:dyDescent="0.25">
      <c r="A194" s="19">
        <v>20220</v>
      </c>
      <c r="B194" s="19" t="s">
        <v>71</v>
      </c>
      <c r="C194" s="19" t="s">
        <v>118</v>
      </c>
      <c r="D194" s="19" t="s">
        <v>117</v>
      </c>
      <c r="E194" s="20"/>
      <c r="F194" s="7" t="str">
        <f>IF(E194&lt;&gt;"",IF(AND(E194&gt;=VLOOKUP(E194,Semanas!$A$1:$C$33,1),E194&lt;=VLOOKUP(E194,Semanas!$A$1:$C$33,2)),VLOOKUP(E194,Semanas!$A$1:$C$33,3),""),"")</f>
        <v/>
      </c>
      <c r="G194" s="21" t="str">
        <f>IF(Medidas_Analisis!G194&lt;&gt;"",ROUND((Medidas_Analisis!G194/IF(Porcentaje!A194=VLOOKUP(Porcentaje!A194,Tipos_Medida!$H$2:$I$788,1),VLOOKUP(Porcentaje!A194,Tipos_Medida!$H$2:$I$788,2),0))*100,4),"")</f>
        <v/>
      </c>
      <c r="H194" s="21" t="str">
        <f>IF(Medidas_Analisis!H194&lt;&gt;"",ROUND((Medidas_Analisis!H194/IF(Porcentaje!A194=VLOOKUP(Porcentaje!A194,Tipos_Medida!$H$2:$I$788,1),VLOOKUP(Porcentaje!A194,Tipos_Medida!$H$2:$I$788,2),0))*100,4),"")</f>
        <v/>
      </c>
      <c r="I194" s="21" t="str">
        <f>IF(Medidas_Analisis!I194&lt;&gt;"",ROUND((Medidas_Analisis!I194/IF(Porcentaje!A194=VLOOKUP(Porcentaje!A194,Tipos_Medida!$H$2:$I$788,1),VLOOKUP(Porcentaje!A194,Tipos_Medida!$H$2:$I$788,2),0))*100,4),"")</f>
        <v/>
      </c>
      <c r="J194" s="21" t="str">
        <f>IF(Medidas_Analisis!J194&lt;&gt;"",ROUND((Medidas_Analisis!J194/IF(Porcentaje!A194=VLOOKUP(Porcentaje!A194,Tipos_Medida!$H$2:$I$788,1),VLOOKUP(Porcentaje!A194,Tipos_Medida!$H$2:$I$788,2),0))*100,4),"")</f>
        <v/>
      </c>
      <c r="K194" s="21" t="str">
        <f>IF(Medidas_Analisis!K194&lt;&gt;"",ROUND((Medidas_Analisis!K194/IF(Porcentaje!A194=VLOOKUP(Porcentaje!A194,Tipos_Medida!$H$2:$I$788,1),VLOOKUP(Porcentaje!A194,Tipos_Medida!$H$2:$I$788,2),0))*100,4),"")</f>
        <v/>
      </c>
      <c r="L194" s="21" t="str">
        <f>IF(Medidas_Analisis!L194&lt;&gt;"",ROUND((Medidas_Analisis!L194/IF(Porcentaje!A194=VLOOKUP(Porcentaje!A194,Tipos_Medida!$H$2:$I$788,1),VLOOKUP(Porcentaje!A194,Tipos_Medida!$H$2:$I$788,2),0))*100,4),"")</f>
        <v/>
      </c>
      <c r="M194" s="21" t="str">
        <f>IF(Medidas_Analisis!M194&lt;&gt;"",ROUND((Medidas_Analisis!M194/IF(Porcentaje!A194=VLOOKUP(Porcentaje!A194,Tipos_Medida!$H$2:$I$788,1),VLOOKUP(Porcentaje!A194,Tipos_Medida!$H$2:$I$788,2),0))*100,4),"")</f>
        <v/>
      </c>
      <c r="N194" s="21" t="str">
        <f>IF(Medidas_Analisis!N194&lt;&gt;"",ROUND((Medidas_Analisis!N194/IF(Porcentaje!A194=VLOOKUP(Porcentaje!A194,Tipos_Medida!$H$2:$I$788,1),VLOOKUP(Porcentaje!A194,Tipos_Medida!$H$2:$I$788,2),0))*100,4),"")</f>
        <v/>
      </c>
    </row>
    <row r="195" spans="1:14" x14ac:dyDescent="0.25">
      <c r="A195">
        <v>20220</v>
      </c>
      <c r="B195" t="s">
        <v>71</v>
      </c>
      <c r="C195" t="s">
        <v>119</v>
      </c>
      <c r="D195" t="s">
        <v>117</v>
      </c>
      <c r="E195" s="1"/>
      <c r="F195" s="7" t="str">
        <f>IF(E195&lt;&gt;"",IF(AND(E195&gt;=VLOOKUP(E195,Semanas!$A$1:$C$33,1),E195&lt;=VLOOKUP(E195,Semanas!$A$1:$C$33,2)),VLOOKUP(E195,Semanas!$A$1:$C$33,3),""),"")</f>
        <v/>
      </c>
      <c r="G195" s="21" t="str">
        <f>IF(Medidas_Analisis!G195&lt;&gt;"",ROUND((Medidas_Analisis!G195/IF(Porcentaje!A195=VLOOKUP(Porcentaje!A195,Tipos_Medida!$H$2:$I$788,1),VLOOKUP(Porcentaje!A195,Tipos_Medida!$H$2:$I$788,2),0))*100,4),"")</f>
        <v/>
      </c>
      <c r="H195" s="21" t="str">
        <f>IF(Medidas_Analisis!H195&lt;&gt;"",ROUND((Medidas_Analisis!H195/IF(Porcentaje!A195=VLOOKUP(Porcentaje!A195,Tipos_Medida!$H$2:$I$788,1),VLOOKUP(Porcentaje!A195,Tipos_Medida!$H$2:$I$788,2),0))*100,4),"")</f>
        <v/>
      </c>
      <c r="I195" s="21" t="str">
        <f>IF(Medidas_Analisis!I195&lt;&gt;"",ROUND((Medidas_Analisis!I195/IF(Porcentaje!A195=VLOOKUP(Porcentaje!A195,Tipos_Medida!$H$2:$I$788,1),VLOOKUP(Porcentaje!A195,Tipos_Medida!$H$2:$I$788,2),0))*100,4),"")</f>
        <v/>
      </c>
      <c r="J195" s="21" t="str">
        <f>IF(Medidas_Analisis!J195&lt;&gt;"",ROUND((Medidas_Analisis!J195/IF(Porcentaje!A195=VLOOKUP(Porcentaje!A195,Tipos_Medida!$H$2:$I$788,1),VLOOKUP(Porcentaje!A195,Tipos_Medida!$H$2:$I$788,2),0))*100,4),"")</f>
        <v/>
      </c>
      <c r="K195" s="21" t="str">
        <f>IF(Medidas_Analisis!K195&lt;&gt;"",ROUND((Medidas_Analisis!K195/IF(Porcentaje!A195=VLOOKUP(Porcentaje!A195,Tipos_Medida!$H$2:$I$788,1),VLOOKUP(Porcentaje!A195,Tipos_Medida!$H$2:$I$788,2),0))*100,4),"")</f>
        <v/>
      </c>
      <c r="L195" s="21" t="str">
        <f>IF(Medidas_Analisis!L195&lt;&gt;"",ROUND((Medidas_Analisis!L195/IF(Porcentaje!A195=VLOOKUP(Porcentaje!A195,Tipos_Medida!$H$2:$I$788,1),VLOOKUP(Porcentaje!A195,Tipos_Medida!$H$2:$I$788,2),0))*100,4),"")</f>
        <v/>
      </c>
      <c r="M195" s="21" t="str">
        <f>IF(Medidas_Analisis!M195&lt;&gt;"",ROUND((Medidas_Analisis!M195/IF(Porcentaje!A195=VLOOKUP(Porcentaje!A195,Tipos_Medida!$H$2:$I$788,1),VLOOKUP(Porcentaje!A195,Tipos_Medida!$H$2:$I$788,2),0))*100,4),"")</f>
        <v/>
      </c>
      <c r="N195" s="21" t="str">
        <f>IF(Medidas_Analisis!N195&lt;&gt;"",ROUND((Medidas_Analisis!N195/IF(Porcentaje!A195=VLOOKUP(Porcentaje!A195,Tipos_Medida!$H$2:$I$788,1),VLOOKUP(Porcentaje!A195,Tipos_Medida!$H$2:$I$788,2),0))*100,4),"")</f>
        <v/>
      </c>
    </row>
    <row r="196" spans="1:14" x14ac:dyDescent="0.25">
      <c r="A196" s="19">
        <v>20220</v>
      </c>
      <c r="B196" s="19" t="s">
        <v>71</v>
      </c>
      <c r="C196" s="19" t="s">
        <v>120</v>
      </c>
      <c r="D196" s="19" t="s">
        <v>117</v>
      </c>
      <c r="E196" s="20"/>
      <c r="F196" s="7" t="str">
        <f>IF(E196&lt;&gt;"",IF(AND(E196&gt;=VLOOKUP(E196,Semanas!$A$1:$C$33,1),E196&lt;=VLOOKUP(E196,Semanas!$A$1:$C$33,2)),VLOOKUP(E196,Semanas!$A$1:$C$33,3),""),"")</f>
        <v/>
      </c>
      <c r="G196" s="21" t="str">
        <f>IF(Medidas_Analisis!G196&lt;&gt;"",ROUND((Medidas_Analisis!G196/IF(Porcentaje!A196=VLOOKUP(Porcentaje!A196,Tipos_Medida!$H$2:$I$788,1),VLOOKUP(Porcentaje!A196,Tipos_Medida!$H$2:$I$788,2),0))*100,4),"")</f>
        <v/>
      </c>
      <c r="H196" s="21" t="str">
        <f>IF(Medidas_Analisis!H196&lt;&gt;"",ROUND((Medidas_Analisis!H196/IF(Porcentaje!A196=VLOOKUP(Porcentaje!A196,Tipos_Medida!$H$2:$I$788,1),VLOOKUP(Porcentaje!A196,Tipos_Medida!$H$2:$I$788,2),0))*100,4),"")</f>
        <v/>
      </c>
      <c r="I196" s="21" t="str">
        <f>IF(Medidas_Analisis!I196&lt;&gt;"",ROUND((Medidas_Analisis!I196/IF(Porcentaje!A196=VLOOKUP(Porcentaje!A196,Tipos_Medida!$H$2:$I$788,1),VLOOKUP(Porcentaje!A196,Tipos_Medida!$H$2:$I$788,2),0))*100,4),"")</f>
        <v/>
      </c>
      <c r="J196" s="21" t="str">
        <f>IF(Medidas_Analisis!J196&lt;&gt;"",ROUND((Medidas_Analisis!J196/IF(Porcentaje!A196=VLOOKUP(Porcentaje!A196,Tipos_Medida!$H$2:$I$788,1),VLOOKUP(Porcentaje!A196,Tipos_Medida!$H$2:$I$788,2),0))*100,4),"")</f>
        <v/>
      </c>
      <c r="K196" s="21" t="str">
        <f>IF(Medidas_Analisis!K196&lt;&gt;"",ROUND((Medidas_Analisis!K196/IF(Porcentaje!A196=VLOOKUP(Porcentaje!A196,Tipos_Medida!$H$2:$I$788,1),VLOOKUP(Porcentaje!A196,Tipos_Medida!$H$2:$I$788,2),0))*100,4),"")</f>
        <v/>
      </c>
      <c r="L196" s="21" t="str">
        <f>IF(Medidas_Analisis!L196&lt;&gt;"",ROUND((Medidas_Analisis!L196/IF(Porcentaje!A196=VLOOKUP(Porcentaje!A196,Tipos_Medida!$H$2:$I$788,1),VLOOKUP(Porcentaje!A196,Tipos_Medida!$H$2:$I$788,2),0))*100,4),"")</f>
        <v/>
      </c>
      <c r="M196" s="21" t="str">
        <f>IF(Medidas_Analisis!M196&lt;&gt;"",ROUND((Medidas_Analisis!M196/IF(Porcentaje!A196=VLOOKUP(Porcentaje!A196,Tipos_Medida!$H$2:$I$788,1),VLOOKUP(Porcentaje!A196,Tipos_Medida!$H$2:$I$788,2),0))*100,4),"")</f>
        <v/>
      </c>
      <c r="N196" s="21" t="str">
        <f>IF(Medidas_Analisis!N196&lt;&gt;"",ROUND((Medidas_Analisis!N196/IF(Porcentaje!A196=VLOOKUP(Porcentaje!A196,Tipos_Medida!$H$2:$I$788,1),VLOOKUP(Porcentaje!A196,Tipos_Medida!$H$2:$I$788,2),0))*100,4),"")</f>
        <v/>
      </c>
    </row>
    <row r="197" spans="1:14" x14ac:dyDescent="0.25">
      <c r="A197">
        <v>20220</v>
      </c>
      <c r="B197" t="s">
        <v>71</v>
      </c>
      <c r="C197" t="s">
        <v>191</v>
      </c>
      <c r="D197" t="s">
        <v>117</v>
      </c>
      <c r="E197" s="1"/>
      <c r="F197" s="7" t="str">
        <f>IF(E197&lt;&gt;"",IF(AND(E197&gt;=VLOOKUP(E197,Semanas!$A$1:$C$33,1),E197&lt;=VLOOKUP(E197,Semanas!$A$1:$C$33,2)),VLOOKUP(E197,Semanas!$A$1:$C$33,3),""),"")</f>
        <v/>
      </c>
      <c r="G197" s="21" t="str">
        <f>IF(Medidas_Analisis!G197&lt;&gt;"",ROUND((Medidas_Analisis!G197/IF(Porcentaje!A197=VLOOKUP(Porcentaje!A197,Tipos_Medida!$H$2:$I$788,1),VLOOKUP(Porcentaje!A197,Tipos_Medida!$H$2:$I$788,2),0))*100,4),"")</f>
        <v/>
      </c>
      <c r="H197" s="21" t="str">
        <f>IF(Medidas_Analisis!H197&lt;&gt;"",ROUND((Medidas_Analisis!H197/IF(Porcentaje!A197=VLOOKUP(Porcentaje!A197,Tipos_Medida!$H$2:$I$788,1),VLOOKUP(Porcentaje!A197,Tipos_Medida!$H$2:$I$788,2),0))*100,4),"")</f>
        <v/>
      </c>
      <c r="I197" s="21" t="str">
        <f>IF(Medidas_Analisis!I197&lt;&gt;"",ROUND((Medidas_Analisis!I197/IF(Porcentaje!A197=VLOOKUP(Porcentaje!A197,Tipos_Medida!$H$2:$I$788,1),VLOOKUP(Porcentaje!A197,Tipos_Medida!$H$2:$I$788,2),0))*100,4),"")</f>
        <v/>
      </c>
      <c r="J197" s="21" t="str">
        <f>IF(Medidas_Analisis!J197&lt;&gt;"",ROUND((Medidas_Analisis!J197/IF(Porcentaje!A197=VLOOKUP(Porcentaje!A197,Tipos_Medida!$H$2:$I$788,1),VLOOKUP(Porcentaje!A197,Tipos_Medida!$H$2:$I$788,2),0))*100,4),"")</f>
        <v/>
      </c>
      <c r="K197" s="21" t="str">
        <f>IF(Medidas_Analisis!K197&lt;&gt;"",ROUND((Medidas_Analisis!K197/IF(Porcentaje!A197=VLOOKUP(Porcentaje!A197,Tipos_Medida!$H$2:$I$788,1),VLOOKUP(Porcentaje!A197,Tipos_Medida!$H$2:$I$788,2),0))*100,4),"")</f>
        <v/>
      </c>
      <c r="L197" s="21" t="str">
        <f>IF(Medidas_Analisis!L197&lt;&gt;"",ROUND((Medidas_Analisis!L197/IF(Porcentaje!A197=VLOOKUP(Porcentaje!A197,Tipos_Medida!$H$2:$I$788,1),VLOOKUP(Porcentaje!A197,Tipos_Medida!$H$2:$I$788,2),0))*100,4),"")</f>
        <v/>
      </c>
      <c r="M197" s="21" t="str">
        <f>IF(Medidas_Analisis!M197&lt;&gt;"",ROUND((Medidas_Analisis!M197/IF(Porcentaje!A197=VLOOKUP(Porcentaje!A197,Tipos_Medida!$H$2:$I$788,1),VLOOKUP(Porcentaje!A197,Tipos_Medida!$H$2:$I$788,2),0))*100,4),"")</f>
        <v/>
      </c>
      <c r="N197" s="21" t="str">
        <f>IF(Medidas_Analisis!N197&lt;&gt;"",ROUND((Medidas_Analisis!N197/IF(Porcentaje!A197=VLOOKUP(Porcentaje!A197,Tipos_Medida!$H$2:$I$788,1),VLOOKUP(Porcentaje!A197,Tipos_Medida!$H$2:$I$788,2),0))*100,4),"")</f>
        <v/>
      </c>
    </row>
    <row r="198" spans="1:14" x14ac:dyDescent="0.25">
      <c r="A198" s="19">
        <v>20220</v>
      </c>
      <c r="B198" s="19" t="s">
        <v>71</v>
      </c>
      <c r="C198" s="19" t="s">
        <v>122</v>
      </c>
      <c r="D198" s="19" t="s">
        <v>116</v>
      </c>
      <c r="E198" s="20"/>
      <c r="F198" s="7" t="str">
        <f>IF(E198&lt;&gt;"",IF(AND(E198&gt;=VLOOKUP(E198,Semanas!$A$1:$C$33,1),E198&lt;=VLOOKUP(E198,Semanas!$A$1:$C$33,2)),VLOOKUP(E198,Semanas!$A$1:$C$33,3),""),"")</f>
        <v/>
      </c>
      <c r="G198" s="21" t="str">
        <f>IF(Medidas_Analisis!G198&lt;&gt;"",ROUND((Medidas_Analisis!G198/IF(Porcentaje!A198=VLOOKUP(Porcentaje!A198,Tipos_Medida!$H$2:$I$788,1),VLOOKUP(Porcentaje!A198,Tipos_Medida!$H$2:$I$788,2),0))*100,4),"")</f>
        <v/>
      </c>
      <c r="H198" s="21" t="str">
        <f>IF(Medidas_Analisis!H198&lt;&gt;"",ROUND((Medidas_Analisis!H198/IF(Porcentaje!A198=VLOOKUP(Porcentaje!A198,Tipos_Medida!$H$2:$I$788,1),VLOOKUP(Porcentaje!A198,Tipos_Medida!$H$2:$I$788,2),0))*100,4),"")</f>
        <v/>
      </c>
      <c r="I198" s="21" t="str">
        <f>IF(Medidas_Analisis!I198&lt;&gt;"",ROUND((Medidas_Analisis!I198/IF(Porcentaje!A198=VLOOKUP(Porcentaje!A198,Tipos_Medida!$H$2:$I$788,1),VLOOKUP(Porcentaje!A198,Tipos_Medida!$H$2:$I$788,2),0))*100,4),"")</f>
        <v/>
      </c>
      <c r="J198" s="21" t="str">
        <f>IF(Medidas_Analisis!J198&lt;&gt;"",ROUND((Medidas_Analisis!J198/IF(Porcentaje!A198=VLOOKUP(Porcentaje!A198,Tipos_Medida!$H$2:$I$788,1),VLOOKUP(Porcentaje!A198,Tipos_Medida!$H$2:$I$788,2),0))*100,4),"")</f>
        <v/>
      </c>
      <c r="K198" s="21" t="str">
        <f>IF(Medidas_Analisis!K198&lt;&gt;"",ROUND((Medidas_Analisis!K198/IF(Porcentaje!A198=VLOOKUP(Porcentaje!A198,Tipos_Medida!$H$2:$I$788,1),VLOOKUP(Porcentaje!A198,Tipos_Medida!$H$2:$I$788,2),0))*100,4),"")</f>
        <v/>
      </c>
      <c r="L198" s="21" t="str">
        <f>IF(Medidas_Analisis!L198&lt;&gt;"",ROUND((Medidas_Analisis!L198/IF(Porcentaje!A198=VLOOKUP(Porcentaje!A198,Tipos_Medida!$H$2:$I$788,1),VLOOKUP(Porcentaje!A198,Tipos_Medida!$H$2:$I$788,2),0))*100,4),"")</f>
        <v/>
      </c>
      <c r="M198" s="21" t="str">
        <f>IF(Medidas_Analisis!M198&lt;&gt;"",ROUND((Medidas_Analisis!M198/IF(Porcentaje!A198=VLOOKUP(Porcentaje!A198,Tipos_Medida!$H$2:$I$788,1),VLOOKUP(Porcentaje!A198,Tipos_Medida!$H$2:$I$788,2),0))*100,4),"")</f>
        <v/>
      </c>
      <c r="N198" s="21" t="str">
        <f>IF(Medidas_Analisis!N198&lt;&gt;"",ROUND((Medidas_Analisis!N198/IF(Porcentaje!A198=VLOOKUP(Porcentaje!A198,Tipos_Medida!$H$2:$I$788,1),VLOOKUP(Porcentaje!A198,Tipos_Medida!$H$2:$I$788,2),0))*100,4),"")</f>
        <v/>
      </c>
    </row>
    <row r="199" spans="1:14" x14ac:dyDescent="0.25">
      <c r="A199">
        <v>20220</v>
      </c>
      <c r="B199" t="s">
        <v>71</v>
      </c>
      <c r="C199" t="s">
        <v>123</v>
      </c>
      <c r="D199" t="s">
        <v>116</v>
      </c>
      <c r="E199" s="1"/>
      <c r="F199" s="7" t="str">
        <f>IF(E199&lt;&gt;"",IF(AND(E199&gt;=VLOOKUP(E199,Semanas!$A$1:$C$33,1),E199&lt;=VLOOKUP(E199,Semanas!$A$1:$C$33,2)),VLOOKUP(E199,Semanas!$A$1:$C$33,3),""),"")</f>
        <v/>
      </c>
      <c r="G199" s="21" t="str">
        <f>IF(Medidas_Analisis!G199&lt;&gt;"",ROUND((Medidas_Analisis!G199/IF(Porcentaje!A199=VLOOKUP(Porcentaje!A199,Tipos_Medida!$H$2:$I$788,1),VLOOKUP(Porcentaje!A199,Tipos_Medida!$H$2:$I$788,2),0))*100,4),"")</f>
        <v/>
      </c>
      <c r="H199" s="21" t="str">
        <f>IF(Medidas_Analisis!H199&lt;&gt;"",ROUND((Medidas_Analisis!H199/IF(Porcentaje!A199=VLOOKUP(Porcentaje!A199,Tipos_Medida!$H$2:$I$788,1),VLOOKUP(Porcentaje!A199,Tipos_Medida!$H$2:$I$788,2),0))*100,4),"")</f>
        <v/>
      </c>
      <c r="I199" s="21" t="str">
        <f>IF(Medidas_Analisis!I199&lt;&gt;"",ROUND((Medidas_Analisis!I199/IF(Porcentaje!A199=VLOOKUP(Porcentaje!A199,Tipos_Medida!$H$2:$I$788,1),VLOOKUP(Porcentaje!A199,Tipos_Medida!$H$2:$I$788,2),0))*100,4),"")</f>
        <v/>
      </c>
      <c r="J199" s="21" t="str">
        <f>IF(Medidas_Analisis!J199&lt;&gt;"",ROUND((Medidas_Analisis!J199/IF(Porcentaje!A199=VLOOKUP(Porcentaje!A199,Tipos_Medida!$H$2:$I$788,1),VLOOKUP(Porcentaje!A199,Tipos_Medida!$H$2:$I$788,2),0))*100,4),"")</f>
        <v/>
      </c>
      <c r="K199" s="21" t="str">
        <f>IF(Medidas_Analisis!K199&lt;&gt;"",ROUND((Medidas_Analisis!K199/IF(Porcentaje!A199=VLOOKUP(Porcentaje!A199,Tipos_Medida!$H$2:$I$788,1),VLOOKUP(Porcentaje!A199,Tipos_Medida!$H$2:$I$788,2),0))*100,4),"")</f>
        <v/>
      </c>
      <c r="L199" s="21" t="str">
        <f>IF(Medidas_Analisis!L199&lt;&gt;"",ROUND((Medidas_Analisis!L199/IF(Porcentaje!A199=VLOOKUP(Porcentaje!A199,Tipos_Medida!$H$2:$I$788,1),VLOOKUP(Porcentaje!A199,Tipos_Medida!$H$2:$I$788,2),0))*100,4),"")</f>
        <v/>
      </c>
      <c r="M199" s="21" t="str">
        <f>IF(Medidas_Analisis!M199&lt;&gt;"",ROUND((Medidas_Analisis!M199/IF(Porcentaje!A199=VLOOKUP(Porcentaje!A199,Tipos_Medida!$H$2:$I$788,1),VLOOKUP(Porcentaje!A199,Tipos_Medida!$H$2:$I$788,2),0))*100,4),"")</f>
        <v/>
      </c>
      <c r="N199" s="21" t="str">
        <f>IF(Medidas_Analisis!N199&lt;&gt;"",ROUND((Medidas_Analisis!N199/IF(Porcentaje!A199=VLOOKUP(Porcentaje!A199,Tipos_Medida!$H$2:$I$788,1),VLOOKUP(Porcentaje!A199,Tipos_Medida!$H$2:$I$788,2),0))*100,4),"")</f>
        <v/>
      </c>
    </row>
    <row r="200" spans="1:14" x14ac:dyDescent="0.25">
      <c r="A200">
        <v>20228</v>
      </c>
      <c r="B200" t="s">
        <v>72</v>
      </c>
      <c r="C200" t="s">
        <v>30</v>
      </c>
      <c r="D200" t="s">
        <v>114</v>
      </c>
      <c r="E200" s="1">
        <v>43913</v>
      </c>
      <c r="F200" s="7" t="str">
        <f>IF(E200&lt;&gt;"",IF(AND(E200&gt;=VLOOKUP(E200,Semanas!$A$1:$C$33,1),E200&lt;=VLOOKUP(E200,Semanas!$A$1:$C$33,2)),VLOOKUP(E200,Semanas!$A$1:$C$33,3),""),"")</f>
        <v>Semana 13</v>
      </c>
      <c r="G200" s="21" t="str">
        <f>IF(Medidas_Analisis!G200&lt;&gt;"",ROUND((Medidas_Analisis!G200/IF(Porcentaje!A200=VLOOKUP(Porcentaje!A200,Tipos_Medida!$H$2:$I$788,1),VLOOKUP(Porcentaje!A200,Tipos_Medida!$H$2:$I$788,2),0))*100,4),"")</f>
        <v/>
      </c>
      <c r="H200" s="21" t="str">
        <f>IF(Medidas_Analisis!H200&lt;&gt;"",ROUND((Medidas_Analisis!H200/IF(Porcentaje!A200=VLOOKUP(Porcentaje!A200,Tipos_Medida!$H$2:$I$788,1),VLOOKUP(Porcentaje!A200,Tipos_Medida!$H$2:$I$788,2),0))*100,4),"")</f>
        <v/>
      </c>
      <c r="I200" s="21" t="str">
        <f>IF(Medidas_Analisis!I200&lt;&gt;"",ROUND((Medidas_Analisis!I200/IF(Porcentaje!A200=VLOOKUP(Porcentaje!A200,Tipos_Medida!$H$2:$I$788,1),VLOOKUP(Porcentaje!A200,Tipos_Medida!$H$2:$I$788,2),0))*100,4),"")</f>
        <v/>
      </c>
      <c r="J200" s="21" t="str">
        <f>IF(Medidas_Analisis!J200&lt;&gt;"",ROUND((Medidas_Analisis!J200/IF(Porcentaje!A200=VLOOKUP(Porcentaje!A200,Tipos_Medida!$H$2:$I$788,1),VLOOKUP(Porcentaje!A200,Tipos_Medida!$H$2:$I$788,2),0))*100,4),"")</f>
        <v/>
      </c>
      <c r="K200" s="21" t="str">
        <f>IF(Medidas_Analisis!K200&lt;&gt;"",ROUND((Medidas_Analisis!K200/IF(Porcentaje!A200=VLOOKUP(Porcentaje!A200,Tipos_Medida!$H$2:$I$788,1),VLOOKUP(Porcentaje!A200,Tipos_Medida!$H$2:$I$788,2),0))*100,4),"")</f>
        <v/>
      </c>
      <c r="L200" s="21" t="str">
        <f>IF(Medidas_Analisis!L200&lt;&gt;"",ROUND((Medidas_Analisis!L200/IF(Porcentaje!A200=VLOOKUP(Porcentaje!A200,Tipos_Medida!$H$2:$I$788,1),VLOOKUP(Porcentaje!A200,Tipos_Medida!$H$2:$I$788,2),0))*100,4),"")</f>
        <v/>
      </c>
      <c r="M200" s="21" t="str">
        <f>IF(Medidas_Analisis!M200&lt;&gt;"",ROUND((Medidas_Analisis!M200/IF(Porcentaje!A200=VLOOKUP(Porcentaje!A200,Tipos_Medida!$H$2:$I$788,1),VLOOKUP(Porcentaje!A200,Tipos_Medida!$H$2:$I$788,2),0))*100,4),"")</f>
        <v/>
      </c>
      <c r="N200" s="21" t="str">
        <f>IF(Medidas_Analisis!N200&lt;&gt;"",ROUND((Medidas_Analisis!N200/IF(Porcentaje!A200=VLOOKUP(Porcentaje!A200,Tipos_Medida!$H$2:$I$788,1),VLOOKUP(Porcentaje!A200,Tipos_Medida!$H$2:$I$788,2),0))*100,4),"")</f>
        <v/>
      </c>
    </row>
    <row r="201" spans="1:14" x14ac:dyDescent="0.25">
      <c r="A201" s="19">
        <v>20228</v>
      </c>
      <c r="B201" s="19" t="s">
        <v>72</v>
      </c>
      <c r="C201" s="19" t="s">
        <v>31</v>
      </c>
      <c r="D201" s="19" t="s">
        <v>114</v>
      </c>
      <c r="E201" s="20">
        <v>43913</v>
      </c>
      <c r="F201" s="7" t="str">
        <f>IF(E201&lt;&gt;"",IF(AND(E201&gt;=VLOOKUP(E201,Semanas!$A$1:$C$33,1),E201&lt;=VLOOKUP(E201,Semanas!$A$1:$C$33,2)),VLOOKUP(E201,Semanas!$A$1:$C$33,3),""),"")</f>
        <v>Semana 13</v>
      </c>
      <c r="G201" s="21" t="str">
        <f>IF(Medidas_Analisis!G201&lt;&gt;"",ROUND((Medidas_Analisis!G201/IF(Porcentaje!A201=VLOOKUP(Porcentaje!A201,Tipos_Medida!$H$2:$I$788,1),VLOOKUP(Porcentaje!A201,Tipos_Medida!$H$2:$I$788,2),0))*100,4),"")</f>
        <v/>
      </c>
      <c r="H201" s="21" t="str">
        <f>IF(Medidas_Analisis!H201&lt;&gt;"",ROUND((Medidas_Analisis!H201/IF(Porcentaje!A201=VLOOKUP(Porcentaje!A201,Tipos_Medida!$H$2:$I$788,1),VLOOKUP(Porcentaje!A201,Tipos_Medida!$H$2:$I$788,2),0))*100,4),"")</f>
        <v/>
      </c>
      <c r="I201" s="21" t="str">
        <f>IF(Medidas_Analisis!I201&lt;&gt;"",ROUND((Medidas_Analisis!I201/IF(Porcentaje!A201=VLOOKUP(Porcentaje!A201,Tipos_Medida!$H$2:$I$788,1),VLOOKUP(Porcentaje!A201,Tipos_Medida!$H$2:$I$788,2),0))*100,4),"")</f>
        <v/>
      </c>
      <c r="J201" s="21" t="str">
        <f>IF(Medidas_Analisis!J201&lt;&gt;"",ROUND((Medidas_Analisis!J201/IF(Porcentaje!A201=VLOOKUP(Porcentaje!A201,Tipos_Medida!$H$2:$I$788,1),VLOOKUP(Porcentaje!A201,Tipos_Medida!$H$2:$I$788,2),0))*100,4),"")</f>
        <v/>
      </c>
      <c r="K201" s="21" t="str">
        <f>IF(Medidas_Analisis!K201&lt;&gt;"",ROUND((Medidas_Analisis!K201/IF(Porcentaje!A201=VLOOKUP(Porcentaje!A201,Tipos_Medida!$H$2:$I$788,1),VLOOKUP(Porcentaje!A201,Tipos_Medida!$H$2:$I$788,2),0))*100,4),"")</f>
        <v/>
      </c>
      <c r="L201" s="21" t="str">
        <f>IF(Medidas_Analisis!L201&lt;&gt;"",ROUND((Medidas_Analisis!L201/IF(Porcentaje!A201=VLOOKUP(Porcentaje!A201,Tipos_Medida!$H$2:$I$788,1),VLOOKUP(Porcentaje!A201,Tipos_Medida!$H$2:$I$788,2),0))*100,4),"")</f>
        <v/>
      </c>
      <c r="M201" s="21" t="str">
        <f>IF(Medidas_Analisis!M201&lt;&gt;"",ROUND((Medidas_Analisis!M201/IF(Porcentaje!A201=VLOOKUP(Porcentaje!A201,Tipos_Medida!$H$2:$I$788,1),VLOOKUP(Porcentaje!A201,Tipos_Medida!$H$2:$I$788,2),0))*100,4),"")</f>
        <v/>
      </c>
      <c r="N201" s="21" t="str">
        <f>IF(Medidas_Analisis!N201&lt;&gt;"",ROUND((Medidas_Analisis!N201/IF(Porcentaje!A201=VLOOKUP(Porcentaje!A201,Tipos_Medida!$H$2:$I$788,1),VLOOKUP(Porcentaje!A201,Tipos_Medida!$H$2:$I$788,2),0))*100,4),"")</f>
        <v/>
      </c>
    </row>
    <row r="202" spans="1:14" x14ac:dyDescent="0.25">
      <c r="A202">
        <v>20228</v>
      </c>
      <c r="B202" t="s">
        <v>72</v>
      </c>
      <c r="C202" t="s">
        <v>115</v>
      </c>
      <c r="D202" t="s">
        <v>114</v>
      </c>
      <c r="E202" s="1">
        <v>43913</v>
      </c>
      <c r="F202" s="7" t="str">
        <f>IF(E202&lt;&gt;"",IF(AND(E202&gt;=VLOOKUP(E202,Semanas!$A$1:$C$33,1),E202&lt;=VLOOKUP(E202,Semanas!$A$1:$C$33,2)),VLOOKUP(E202,Semanas!$A$1:$C$33,3),""),"")</f>
        <v>Semana 13</v>
      </c>
      <c r="G202" s="21" t="str">
        <f>IF(Medidas_Analisis!G202&lt;&gt;"",ROUND((Medidas_Analisis!G202/IF(Porcentaje!A202=VLOOKUP(Porcentaje!A202,Tipos_Medida!$H$2:$I$788,1),VLOOKUP(Porcentaje!A202,Tipos_Medida!$H$2:$I$788,2),0))*100,4),"")</f>
        <v/>
      </c>
      <c r="H202" s="21" t="str">
        <f>IF(Medidas_Analisis!H202&lt;&gt;"",ROUND((Medidas_Analisis!H202/IF(Porcentaje!A202=VLOOKUP(Porcentaje!A202,Tipos_Medida!$H$2:$I$788,1),VLOOKUP(Porcentaje!A202,Tipos_Medida!$H$2:$I$788,2),0))*100,4),"")</f>
        <v/>
      </c>
      <c r="I202" s="21" t="str">
        <f>IF(Medidas_Analisis!I202&lt;&gt;"",ROUND((Medidas_Analisis!I202/IF(Porcentaje!A202=VLOOKUP(Porcentaje!A202,Tipos_Medida!$H$2:$I$788,1),VLOOKUP(Porcentaje!A202,Tipos_Medida!$H$2:$I$788,2),0))*100,4),"")</f>
        <v/>
      </c>
      <c r="J202" s="21" t="str">
        <f>IF(Medidas_Analisis!J202&lt;&gt;"",ROUND((Medidas_Analisis!J202/IF(Porcentaje!A202=VLOOKUP(Porcentaje!A202,Tipos_Medida!$H$2:$I$788,1),VLOOKUP(Porcentaje!A202,Tipos_Medida!$H$2:$I$788,2),0))*100,4),"")</f>
        <v/>
      </c>
      <c r="K202" s="21" t="str">
        <f>IF(Medidas_Analisis!K202&lt;&gt;"",ROUND((Medidas_Analisis!K202/IF(Porcentaje!A202=VLOOKUP(Porcentaje!A202,Tipos_Medida!$H$2:$I$788,1),VLOOKUP(Porcentaje!A202,Tipos_Medida!$H$2:$I$788,2),0))*100,4),"")</f>
        <v/>
      </c>
      <c r="L202" s="21" t="str">
        <f>IF(Medidas_Analisis!L202&lt;&gt;"",ROUND((Medidas_Analisis!L202/IF(Porcentaje!A202=VLOOKUP(Porcentaje!A202,Tipos_Medida!$H$2:$I$788,1),VLOOKUP(Porcentaje!A202,Tipos_Medida!$H$2:$I$788,2),0))*100,4),"")</f>
        <v/>
      </c>
      <c r="M202" s="21" t="str">
        <f>IF(Medidas_Analisis!M202&lt;&gt;"",ROUND((Medidas_Analisis!M202/IF(Porcentaje!A202=VLOOKUP(Porcentaje!A202,Tipos_Medida!$H$2:$I$788,1),VLOOKUP(Porcentaje!A202,Tipos_Medida!$H$2:$I$788,2),0))*100,4),"")</f>
        <v/>
      </c>
      <c r="N202" s="21" t="str">
        <f>IF(Medidas_Analisis!N202&lt;&gt;"",ROUND((Medidas_Analisis!N202/IF(Porcentaje!A202=VLOOKUP(Porcentaje!A202,Tipos_Medida!$H$2:$I$788,1),VLOOKUP(Porcentaje!A202,Tipos_Medida!$H$2:$I$788,2),0))*100,4),"")</f>
        <v/>
      </c>
    </row>
    <row r="203" spans="1:14" x14ac:dyDescent="0.25">
      <c r="A203" s="19">
        <v>20228</v>
      </c>
      <c r="B203" s="19" t="s">
        <v>72</v>
      </c>
      <c r="C203" s="19" t="s">
        <v>33</v>
      </c>
      <c r="D203" s="19" t="s">
        <v>114</v>
      </c>
      <c r="E203" s="20">
        <v>43910</v>
      </c>
      <c r="F203" s="7" t="str">
        <f>IF(E203&lt;&gt;"",IF(AND(E203&gt;=VLOOKUP(E203,Semanas!$A$1:$C$33,1),E203&lt;=VLOOKUP(E203,Semanas!$A$1:$C$33,2)),VLOOKUP(E203,Semanas!$A$1:$C$33,3),""),"")</f>
        <v>Semana 12</v>
      </c>
      <c r="G203" s="21" t="str">
        <f>IF(Medidas_Analisis!G203&lt;&gt;"",ROUND((Medidas_Analisis!G203/IF(Porcentaje!A203=VLOOKUP(Porcentaje!A203,Tipos_Medida!$H$2:$I$788,1),VLOOKUP(Porcentaje!A203,Tipos_Medida!$H$2:$I$788,2),0))*100,4),"")</f>
        <v/>
      </c>
      <c r="H203" s="21" t="str">
        <f>IF(Medidas_Analisis!H203&lt;&gt;"",ROUND((Medidas_Analisis!H203/IF(Porcentaje!A203=VLOOKUP(Porcentaje!A203,Tipos_Medida!$H$2:$I$788,1),VLOOKUP(Porcentaje!A203,Tipos_Medida!$H$2:$I$788,2),0))*100,4),"")</f>
        <v/>
      </c>
      <c r="I203" s="21" t="str">
        <f>IF(Medidas_Analisis!I203&lt;&gt;"",ROUND((Medidas_Analisis!I203/IF(Porcentaje!A203=VLOOKUP(Porcentaje!A203,Tipos_Medida!$H$2:$I$788,1),VLOOKUP(Porcentaje!A203,Tipos_Medida!$H$2:$I$788,2),0))*100,4),"")</f>
        <v/>
      </c>
      <c r="J203" s="21" t="str">
        <f>IF(Medidas_Analisis!J203&lt;&gt;"",ROUND((Medidas_Analisis!J203/IF(Porcentaje!A203=VLOOKUP(Porcentaje!A203,Tipos_Medida!$H$2:$I$788,1),VLOOKUP(Porcentaje!A203,Tipos_Medida!$H$2:$I$788,2),0))*100,4),"")</f>
        <v/>
      </c>
      <c r="K203" s="21" t="str">
        <f>IF(Medidas_Analisis!K203&lt;&gt;"",ROUND((Medidas_Analisis!K203/IF(Porcentaje!A203=VLOOKUP(Porcentaje!A203,Tipos_Medida!$H$2:$I$788,1),VLOOKUP(Porcentaje!A203,Tipos_Medida!$H$2:$I$788,2),0))*100,4),"")</f>
        <v/>
      </c>
      <c r="L203" s="21" t="str">
        <f>IF(Medidas_Analisis!L203&lt;&gt;"",ROUND((Medidas_Analisis!L203/IF(Porcentaje!A203=VLOOKUP(Porcentaje!A203,Tipos_Medida!$H$2:$I$788,1),VLOOKUP(Porcentaje!A203,Tipos_Medida!$H$2:$I$788,2),0))*100,4),"")</f>
        <v/>
      </c>
      <c r="M203" s="21" t="str">
        <f>IF(Medidas_Analisis!M203&lt;&gt;"",ROUND((Medidas_Analisis!M203/IF(Porcentaje!A203=VLOOKUP(Porcentaje!A203,Tipos_Medida!$H$2:$I$788,1),VLOOKUP(Porcentaje!A203,Tipos_Medida!$H$2:$I$788,2),0))*100,4),"")</f>
        <v/>
      </c>
      <c r="N203" s="21" t="str">
        <f>IF(Medidas_Analisis!N203&lt;&gt;"",ROUND((Medidas_Analisis!N203/IF(Porcentaje!A203=VLOOKUP(Porcentaje!A203,Tipos_Medida!$H$2:$I$788,1),VLOOKUP(Porcentaje!A203,Tipos_Medida!$H$2:$I$788,2),0))*100,4),"")</f>
        <v/>
      </c>
    </row>
    <row r="204" spans="1:14" x14ac:dyDescent="0.25">
      <c r="A204">
        <v>20228</v>
      </c>
      <c r="B204" t="s">
        <v>72</v>
      </c>
      <c r="C204" t="s">
        <v>34</v>
      </c>
      <c r="D204" t="s">
        <v>117</v>
      </c>
      <c r="E204" s="1"/>
      <c r="F204" s="7" t="str">
        <f>IF(E204&lt;&gt;"",IF(AND(E204&gt;=VLOOKUP(E204,Semanas!$A$1:$C$33,1),E204&lt;=VLOOKUP(E204,Semanas!$A$1:$C$33,2)),VLOOKUP(E204,Semanas!$A$1:$C$33,3),""),"")</f>
        <v/>
      </c>
      <c r="G204" s="21" t="str">
        <f>IF(Medidas_Analisis!G204&lt;&gt;"",ROUND((Medidas_Analisis!G204/IF(Porcentaje!A204=VLOOKUP(Porcentaje!A204,Tipos_Medida!$H$2:$I$788,1),VLOOKUP(Porcentaje!A204,Tipos_Medida!$H$2:$I$788,2),0))*100,4),"")</f>
        <v/>
      </c>
      <c r="H204" s="21" t="str">
        <f>IF(Medidas_Analisis!H204&lt;&gt;"",ROUND((Medidas_Analisis!H204/IF(Porcentaje!A204=VLOOKUP(Porcentaje!A204,Tipos_Medida!$H$2:$I$788,1),VLOOKUP(Porcentaje!A204,Tipos_Medida!$H$2:$I$788,2),0))*100,4),"")</f>
        <v/>
      </c>
      <c r="I204" s="21" t="str">
        <f>IF(Medidas_Analisis!I204&lt;&gt;"",ROUND((Medidas_Analisis!I204/IF(Porcentaje!A204=VLOOKUP(Porcentaje!A204,Tipos_Medida!$H$2:$I$788,1),VLOOKUP(Porcentaje!A204,Tipos_Medida!$H$2:$I$788,2),0))*100,4),"")</f>
        <v/>
      </c>
      <c r="J204" s="21" t="str">
        <f>IF(Medidas_Analisis!J204&lt;&gt;"",ROUND((Medidas_Analisis!J204/IF(Porcentaje!A204=VLOOKUP(Porcentaje!A204,Tipos_Medida!$H$2:$I$788,1),VLOOKUP(Porcentaje!A204,Tipos_Medida!$H$2:$I$788,2),0))*100,4),"")</f>
        <v/>
      </c>
      <c r="K204" s="21" t="str">
        <f>IF(Medidas_Analisis!K204&lt;&gt;"",ROUND((Medidas_Analisis!K204/IF(Porcentaje!A204=VLOOKUP(Porcentaje!A204,Tipos_Medida!$H$2:$I$788,1),VLOOKUP(Porcentaje!A204,Tipos_Medida!$H$2:$I$788,2),0))*100,4),"")</f>
        <v/>
      </c>
      <c r="L204" s="21" t="str">
        <f>IF(Medidas_Analisis!L204&lt;&gt;"",ROUND((Medidas_Analisis!L204/IF(Porcentaje!A204=VLOOKUP(Porcentaje!A204,Tipos_Medida!$H$2:$I$788,1),VLOOKUP(Porcentaje!A204,Tipos_Medida!$H$2:$I$788,2),0))*100,4),"")</f>
        <v/>
      </c>
      <c r="M204" s="21" t="str">
        <f>IF(Medidas_Analisis!M204&lt;&gt;"",ROUND((Medidas_Analisis!M204/IF(Porcentaje!A204=VLOOKUP(Porcentaje!A204,Tipos_Medida!$H$2:$I$788,1),VLOOKUP(Porcentaje!A204,Tipos_Medida!$H$2:$I$788,2),0))*100,4),"")</f>
        <v/>
      </c>
      <c r="N204" s="21" t="str">
        <f>IF(Medidas_Analisis!N204&lt;&gt;"",ROUND((Medidas_Analisis!N204/IF(Porcentaje!A204=VLOOKUP(Porcentaje!A204,Tipos_Medida!$H$2:$I$788,1),VLOOKUP(Porcentaje!A204,Tipos_Medida!$H$2:$I$788,2),0))*100,4),"")</f>
        <v/>
      </c>
    </row>
    <row r="205" spans="1:14" x14ac:dyDescent="0.25">
      <c r="A205" s="19">
        <v>20228</v>
      </c>
      <c r="B205" s="19" t="s">
        <v>72</v>
      </c>
      <c r="C205" s="19" t="s">
        <v>118</v>
      </c>
      <c r="D205" s="19" t="s">
        <v>117</v>
      </c>
      <c r="E205" s="20"/>
      <c r="F205" s="7" t="str">
        <f>IF(E205&lt;&gt;"",IF(AND(E205&gt;=VLOOKUP(E205,Semanas!$A$1:$C$33,1),E205&lt;=VLOOKUP(E205,Semanas!$A$1:$C$33,2)),VLOOKUP(E205,Semanas!$A$1:$C$33,3),""),"")</f>
        <v/>
      </c>
      <c r="G205" s="21" t="str">
        <f>IF(Medidas_Analisis!G205&lt;&gt;"",ROUND((Medidas_Analisis!G205/IF(Porcentaje!A205=VLOOKUP(Porcentaje!A205,Tipos_Medida!$H$2:$I$788,1),VLOOKUP(Porcentaje!A205,Tipos_Medida!$H$2:$I$788,2),0))*100,4),"")</f>
        <v/>
      </c>
      <c r="H205" s="21" t="str">
        <f>IF(Medidas_Analisis!H205&lt;&gt;"",ROUND((Medidas_Analisis!H205/IF(Porcentaje!A205=VLOOKUP(Porcentaje!A205,Tipos_Medida!$H$2:$I$788,1),VLOOKUP(Porcentaje!A205,Tipos_Medida!$H$2:$I$788,2),0))*100,4),"")</f>
        <v/>
      </c>
      <c r="I205" s="21" t="str">
        <f>IF(Medidas_Analisis!I205&lt;&gt;"",ROUND((Medidas_Analisis!I205/IF(Porcentaje!A205=VLOOKUP(Porcentaje!A205,Tipos_Medida!$H$2:$I$788,1),VLOOKUP(Porcentaje!A205,Tipos_Medida!$H$2:$I$788,2),0))*100,4),"")</f>
        <v/>
      </c>
      <c r="J205" s="21" t="str">
        <f>IF(Medidas_Analisis!J205&lt;&gt;"",ROUND((Medidas_Analisis!J205/IF(Porcentaje!A205=VLOOKUP(Porcentaje!A205,Tipos_Medida!$H$2:$I$788,1),VLOOKUP(Porcentaje!A205,Tipos_Medida!$H$2:$I$788,2),0))*100,4),"")</f>
        <v/>
      </c>
      <c r="K205" s="21" t="str">
        <f>IF(Medidas_Analisis!K205&lt;&gt;"",ROUND((Medidas_Analisis!K205/IF(Porcentaje!A205=VLOOKUP(Porcentaje!A205,Tipos_Medida!$H$2:$I$788,1),VLOOKUP(Porcentaje!A205,Tipos_Medida!$H$2:$I$788,2),0))*100,4),"")</f>
        <v/>
      </c>
      <c r="L205" s="21" t="str">
        <f>IF(Medidas_Analisis!L205&lt;&gt;"",ROUND((Medidas_Analisis!L205/IF(Porcentaje!A205=VLOOKUP(Porcentaje!A205,Tipos_Medida!$H$2:$I$788,1),VLOOKUP(Porcentaje!A205,Tipos_Medida!$H$2:$I$788,2),0))*100,4),"")</f>
        <v/>
      </c>
      <c r="M205" s="21" t="str">
        <f>IF(Medidas_Analisis!M205&lt;&gt;"",ROUND((Medidas_Analisis!M205/IF(Porcentaje!A205=VLOOKUP(Porcentaje!A205,Tipos_Medida!$H$2:$I$788,1),VLOOKUP(Porcentaje!A205,Tipos_Medida!$H$2:$I$788,2),0))*100,4),"")</f>
        <v/>
      </c>
      <c r="N205" s="21" t="str">
        <f>IF(Medidas_Analisis!N205&lt;&gt;"",ROUND((Medidas_Analisis!N205/IF(Porcentaje!A205=VLOOKUP(Porcentaje!A205,Tipos_Medida!$H$2:$I$788,1),VLOOKUP(Porcentaje!A205,Tipos_Medida!$H$2:$I$788,2),0))*100,4),"")</f>
        <v/>
      </c>
    </row>
    <row r="206" spans="1:14" x14ac:dyDescent="0.25">
      <c r="A206">
        <v>20228</v>
      </c>
      <c r="B206" t="s">
        <v>72</v>
      </c>
      <c r="C206" t="s">
        <v>119</v>
      </c>
      <c r="D206" t="s">
        <v>117</v>
      </c>
      <c r="E206" s="1"/>
      <c r="F206" s="7" t="str">
        <f>IF(E206&lt;&gt;"",IF(AND(E206&gt;=VLOOKUP(E206,Semanas!$A$1:$C$33,1),E206&lt;=VLOOKUP(E206,Semanas!$A$1:$C$33,2)),VLOOKUP(E206,Semanas!$A$1:$C$33,3),""),"")</f>
        <v/>
      </c>
      <c r="G206" s="21" t="str">
        <f>IF(Medidas_Analisis!G206&lt;&gt;"",ROUND((Medidas_Analisis!G206/IF(Porcentaje!A206=VLOOKUP(Porcentaje!A206,Tipos_Medida!$H$2:$I$788,1),VLOOKUP(Porcentaje!A206,Tipos_Medida!$H$2:$I$788,2),0))*100,4),"")</f>
        <v/>
      </c>
      <c r="H206" s="21" t="str">
        <f>IF(Medidas_Analisis!H206&lt;&gt;"",ROUND((Medidas_Analisis!H206/IF(Porcentaje!A206=VLOOKUP(Porcentaje!A206,Tipos_Medida!$H$2:$I$788,1),VLOOKUP(Porcentaje!A206,Tipos_Medida!$H$2:$I$788,2),0))*100,4),"")</f>
        <v/>
      </c>
      <c r="I206" s="21" t="str">
        <f>IF(Medidas_Analisis!I206&lt;&gt;"",ROUND((Medidas_Analisis!I206/IF(Porcentaje!A206=VLOOKUP(Porcentaje!A206,Tipos_Medida!$H$2:$I$788,1),VLOOKUP(Porcentaje!A206,Tipos_Medida!$H$2:$I$788,2),0))*100,4),"")</f>
        <v/>
      </c>
      <c r="J206" s="21" t="str">
        <f>IF(Medidas_Analisis!J206&lt;&gt;"",ROUND((Medidas_Analisis!J206/IF(Porcentaje!A206=VLOOKUP(Porcentaje!A206,Tipos_Medida!$H$2:$I$788,1),VLOOKUP(Porcentaje!A206,Tipos_Medida!$H$2:$I$788,2),0))*100,4),"")</f>
        <v/>
      </c>
      <c r="K206" s="21" t="str">
        <f>IF(Medidas_Analisis!K206&lt;&gt;"",ROUND((Medidas_Analisis!K206/IF(Porcentaje!A206=VLOOKUP(Porcentaje!A206,Tipos_Medida!$H$2:$I$788,1),VLOOKUP(Porcentaje!A206,Tipos_Medida!$H$2:$I$788,2),0))*100,4),"")</f>
        <v/>
      </c>
      <c r="L206" s="21" t="str">
        <f>IF(Medidas_Analisis!L206&lt;&gt;"",ROUND((Medidas_Analisis!L206/IF(Porcentaje!A206=VLOOKUP(Porcentaje!A206,Tipos_Medida!$H$2:$I$788,1),VLOOKUP(Porcentaje!A206,Tipos_Medida!$H$2:$I$788,2),0))*100,4),"")</f>
        <v/>
      </c>
      <c r="M206" s="21" t="str">
        <f>IF(Medidas_Analisis!M206&lt;&gt;"",ROUND((Medidas_Analisis!M206/IF(Porcentaje!A206=VLOOKUP(Porcentaje!A206,Tipos_Medida!$H$2:$I$788,1),VLOOKUP(Porcentaje!A206,Tipos_Medida!$H$2:$I$788,2),0))*100,4),"")</f>
        <v/>
      </c>
      <c r="N206" s="21" t="str">
        <f>IF(Medidas_Analisis!N206&lt;&gt;"",ROUND((Medidas_Analisis!N206/IF(Porcentaje!A206=VLOOKUP(Porcentaje!A206,Tipos_Medida!$H$2:$I$788,1),VLOOKUP(Porcentaje!A206,Tipos_Medida!$H$2:$I$788,2),0))*100,4),"")</f>
        <v/>
      </c>
    </row>
    <row r="207" spans="1:14" x14ac:dyDescent="0.25">
      <c r="A207" s="19">
        <v>20228</v>
      </c>
      <c r="B207" s="19" t="s">
        <v>72</v>
      </c>
      <c r="C207" s="19" t="s">
        <v>120</v>
      </c>
      <c r="D207" s="19" t="s">
        <v>117</v>
      </c>
      <c r="E207" s="20"/>
      <c r="F207" s="7" t="str">
        <f>IF(E207&lt;&gt;"",IF(AND(E207&gt;=VLOOKUP(E207,Semanas!$A$1:$C$33,1),E207&lt;=VLOOKUP(E207,Semanas!$A$1:$C$33,2)),VLOOKUP(E207,Semanas!$A$1:$C$33,3),""),"")</f>
        <v/>
      </c>
      <c r="G207" s="21" t="str">
        <f>IF(Medidas_Analisis!G207&lt;&gt;"",ROUND((Medidas_Analisis!G207/IF(Porcentaje!A207=VLOOKUP(Porcentaje!A207,Tipos_Medida!$H$2:$I$788,1),VLOOKUP(Porcentaje!A207,Tipos_Medida!$H$2:$I$788,2),0))*100,4),"")</f>
        <v/>
      </c>
      <c r="H207" s="21" t="str">
        <f>IF(Medidas_Analisis!H207&lt;&gt;"",ROUND((Medidas_Analisis!H207/IF(Porcentaje!A207=VLOOKUP(Porcentaje!A207,Tipos_Medida!$H$2:$I$788,1),VLOOKUP(Porcentaje!A207,Tipos_Medida!$H$2:$I$788,2),0))*100,4),"")</f>
        <v/>
      </c>
      <c r="I207" s="21" t="str">
        <f>IF(Medidas_Analisis!I207&lt;&gt;"",ROUND((Medidas_Analisis!I207/IF(Porcentaje!A207=VLOOKUP(Porcentaje!A207,Tipos_Medida!$H$2:$I$788,1),VLOOKUP(Porcentaje!A207,Tipos_Medida!$H$2:$I$788,2),0))*100,4),"")</f>
        <v/>
      </c>
      <c r="J207" s="21" t="str">
        <f>IF(Medidas_Analisis!J207&lt;&gt;"",ROUND((Medidas_Analisis!J207/IF(Porcentaje!A207=VLOOKUP(Porcentaje!A207,Tipos_Medida!$H$2:$I$788,1),VLOOKUP(Porcentaje!A207,Tipos_Medida!$H$2:$I$788,2),0))*100,4),"")</f>
        <v/>
      </c>
      <c r="K207" s="21" t="str">
        <f>IF(Medidas_Analisis!K207&lt;&gt;"",ROUND((Medidas_Analisis!K207/IF(Porcentaje!A207=VLOOKUP(Porcentaje!A207,Tipos_Medida!$H$2:$I$788,1),VLOOKUP(Porcentaje!A207,Tipos_Medida!$H$2:$I$788,2),0))*100,4),"")</f>
        <v/>
      </c>
      <c r="L207" s="21" t="str">
        <f>IF(Medidas_Analisis!L207&lt;&gt;"",ROUND((Medidas_Analisis!L207/IF(Porcentaje!A207=VLOOKUP(Porcentaje!A207,Tipos_Medida!$H$2:$I$788,1),VLOOKUP(Porcentaje!A207,Tipos_Medida!$H$2:$I$788,2),0))*100,4),"")</f>
        <v/>
      </c>
      <c r="M207" s="21" t="str">
        <f>IF(Medidas_Analisis!M207&lt;&gt;"",ROUND((Medidas_Analisis!M207/IF(Porcentaje!A207=VLOOKUP(Porcentaje!A207,Tipos_Medida!$H$2:$I$788,1),VLOOKUP(Porcentaje!A207,Tipos_Medida!$H$2:$I$788,2),0))*100,4),"")</f>
        <v/>
      </c>
      <c r="N207" s="21" t="str">
        <f>IF(Medidas_Analisis!N207&lt;&gt;"",ROUND((Medidas_Analisis!N207/IF(Porcentaje!A207=VLOOKUP(Porcentaje!A207,Tipos_Medida!$H$2:$I$788,1),VLOOKUP(Porcentaje!A207,Tipos_Medida!$H$2:$I$788,2),0))*100,4),"")</f>
        <v/>
      </c>
    </row>
    <row r="208" spans="1:14" x14ac:dyDescent="0.25">
      <c r="A208">
        <v>20228</v>
      </c>
      <c r="B208" t="s">
        <v>72</v>
      </c>
      <c r="C208" t="s">
        <v>191</v>
      </c>
      <c r="D208" t="s">
        <v>117</v>
      </c>
      <c r="E208" s="1"/>
      <c r="F208" s="7" t="str">
        <f>IF(E208&lt;&gt;"",IF(AND(E208&gt;=VLOOKUP(E208,Semanas!$A$1:$C$33,1),E208&lt;=VLOOKUP(E208,Semanas!$A$1:$C$33,2)),VLOOKUP(E208,Semanas!$A$1:$C$33,3),""),"")</f>
        <v/>
      </c>
      <c r="G208" s="21" t="str">
        <f>IF(Medidas_Analisis!G208&lt;&gt;"",ROUND((Medidas_Analisis!G208/IF(Porcentaje!A208=VLOOKUP(Porcentaje!A208,Tipos_Medida!$H$2:$I$788,1),VLOOKUP(Porcentaje!A208,Tipos_Medida!$H$2:$I$788,2),0))*100,4),"")</f>
        <v/>
      </c>
      <c r="H208" s="21" t="str">
        <f>IF(Medidas_Analisis!H208&lt;&gt;"",ROUND((Medidas_Analisis!H208/IF(Porcentaje!A208=VLOOKUP(Porcentaje!A208,Tipos_Medida!$H$2:$I$788,1),VLOOKUP(Porcentaje!A208,Tipos_Medida!$H$2:$I$788,2),0))*100,4),"")</f>
        <v/>
      </c>
      <c r="I208" s="21" t="str">
        <f>IF(Medidas_Analisis!I208&lt;&gt;"",ROUND((Medidas_Analisis!I208/IF(Porcentaje!A208=VLOOKUP(Porcentaje!A208,Tipos_Medida!$H$2:$I$788,1),VLOOKUP(Porcentaje!A208,Tipos_Medida!$H$2:$I$788,2),0))*100,4),"")</f>
        <v/>
      </c>
      <c r="J208" s="21" t="str">
        <f>IF(Medidas_Analisis!J208&lt;&gt;"",ROUND((Medidas_Analisis!J208/IF(Porcentaje!A208=VLOOKUP(Porcentaje!A208,Tipos_Medida!$H$2:$I$788,1),VLOOKUP(Porcentaje!A208,Tipos_Medida!$H$2:$I$788,2),0))*100,4),"")</f>
        <v/>
      </c>
      <c r="K208" s="21" t="str">
        <f>IF(Medidas_Analisis!K208&lt;&gt;"",ROUND((Medidas_Analisis!K208/IF(Porcentaje!A208=VLOOKUP(Porcentaje!A208,Tipos_Medida!$H$2:$I$788,1),VLOOKUP(Porcentaje!A208,Tipos_Medida!$H$2:$I$788,2),0))*100,4),"")</f>
        <v/>
      </c>
      <c r="L208" s="21" t="str">
        <f>IF(Medidas_Analisis!L208&lt;&gt;"",ROUND((Medidas_Analisis!L208/IF(Porcentaje!A208=VLOOKUP(Porcentaje!A208,Tipos_Medida!$H$2:$I$788,1),VLOOKUP(Porcentaje!A208,Tipos_Medida!$H$2:$I$788,2),0))*100,4),"")</f>
        <v/>
      </c>
      <c r="M208" s="21" t="str">
        <f>IF(Medidas_Analisis!M208&lt;&gt;"",ROUND((Medidas_Analisis!M208/IF(Porcentaje!A208=VLOOKUP(Porcentaje!A208,Tipos_Medida!$H$2:$I$788,1),VLOOKUP(Porcentaje!A208,Tipos_Medida!$H$2:$I$788,2),0))*100,4),"")</f>
        <v/>
      </c>
      <c r="N208" s="21" t="str">
        <f>IF(Medidas_Analisis!N208&lt;&gt;"",ROUND((Medidas_Analisis!N208/IF(Porcentaje!A208=VLOOKUP(Porcentaje!A208,Tipos_Medida!$H$2:$I$788,1),VLOOKUP(Porcentaje!A208,Tipos_Medida!$H$2:$I$788,2),0))*100,4),"")</f>
        <v/>
      </c>
    </row>
    <row r="209" spans="1:14" x14ac:dyDescent="0.25">
      <c r="A209" s="19">
        <v>20228</v>
      </c>
      <c r="B209" s="19" t="s">
        <v>72</v>
      </c>
      <c r="C209" s="19" t="s">
        <v>122</v>
      </c>
      <c r="D209" s="19" t="s">
        <v>116</v>
      </c>
      <c r="E209" s="20"/>
      <c r="F209" s="7" t="str">
        <f>IF(E209&lt;&gt;"",IF(AND(E209&gt;=VLOOKUP(E209,Semanas!$A$1:$C$33,1),E209&lt;=VLOOKUP(E209,Semanas!$A$1:$C$33,2)),VLOOKUP(E209,Semanas!$A$1:$C$33,3),""),"")</f>
        <v/>
      </c>
      <c r="G209" s="21" t="str">
        <f>IF(Medidas_Analisis!G209&lt;&gt;"",ROUND((Medidas_Analisis!G209/IF(Porcentaje!A209=VLOOKUP(Porcentaje!A209,Tipos_Medida!$H$2:$I$788,1),VLOOKUP(Porcentaje!A209,Tipos_Medida!$H$2:$I$788,2),0))*100,4),"")</f>
        <v/>
      </c>
      <c r="H209" s="21" t="str">
        <f>IF(Medidas_Analisis!H209&lt;&gt;"",ROUND((Medidas_Analisis!H209/IF(Porcentaje!A209=VLOOKUP(Porcentaje!A209,Tipos_Medida!$H$2:$I$788,1),VLOOKUP(Porcentaje!A209,Tipos_Medida!$H$2:$I$788,2),0))*100,4),"")</f>
        <v/>
      </c>
      <c r="I209" s="21" t="str">
        <f>IF(Medidas_Analisis!I209&lt;&gt;"",ROUND((Medidas_Analisis!I209/IF(Porcentaje!A209=VLOOKUP(Porcentaje!A209,Tipos_Medida!$H$2:$I$788,1),VLOOKUP(Porcentaje!A209,Tipos_Medida!$H$2:$I$788,2),0))*100,4),"")</f>
        <v/>
      </c>
      <c r="J209" s="21" t="str">
        <f>IF(Medidas_Analisis!J209&lt;&gt;"",ROUND((Medidas_Analisis!J209/IF(Porcentaje!A209=VLOOKUP(Porcentaje!A209,Tipos_Medida!$H$2:$I$788,1),VLOOKUP(Porcentaje!A209,Tipos_Medida!$H$2:$I$788,2),0))*100,4),"")</f>
        <v/>
      </c>
      <c r="K209" s="21" t="str">
        <f>IF(Medidas_Analisis!K209&lt;&gt;"",ROUND((Medidas_Analisis!K209/IF(Porcentaje!A209=VLOOKUP(Porcentaje!A209,Tipos_Medida!$H$2:$I$788,1),VLOOKUP(Porcentaje!A209,Tipos_Medida!$H$2:$I$788,2),0))*100,4),"")</f>
        <v/>
      </c>
      <c r="L209" s="21" t="str">
        <f>IF(Medidas_Analisis!L209&lt;&gt;"",ROUND((Medidas_Analisis!L209/IF(Porcentaje!A209=VLOOKUP(Porcentaje!A209,Tipos_Medida!$H$2:$I$788,1),VLOOKUP(Porcentaje!A209,Tipos_Medida!$H$2:$I$788,2),0))*100,4),"")</f>
        <v/>
      </c>
      <c r="M209" s="21" t="str">
        <f>IF(Medidas_Analisis!M209&lt;&gt;"",ROUND((Medidas_Analisis!M209/IF(Porcentaje!A209=VLOOKUP(Porcentaje!A209,Tipos_Medida!$H$2:$I$788,1),VLOOKUP(Porcentaje!A209,Tipos_Medida!$H$2:$I$788,2),0))*100,4),"")</f>
        <v/>
      </c>
      <c r="N209" s="21" t="str">
        <f>IF(Medidas_Analisis!N209&lt;&gt;"",ROUND((Medidas_Analisis!N209/IF(Porcentaje!A209=VLOOKUP(Porcentaje!A209,Tipos_Medida!$H$2:$I$788,1),VLOOKUP(Porcentaje!A209,Tipos_Medida!$H$2:$I$788,2),0))*100,4),"")</f>
        <v/>
      </c>
    </row>
    <row r="210" spans="1:14" x14ac:dyDescent="0.25">
      <c r="A210">
        <v>20228</v>
      </c>
      <c r="B210" t="s">
        <v>72</v>
      </c>
      <c r="C210" t="s">
        <v>123</v>
      </c>
      <c r="D210" t="s">
        <v>116</v>
      </c>
      <c r="E210" s="1"/>
      <c r="F210" s="7" t="str">
        <f>IF(E210&lt;&gt;"",IF(AND(E210&gt;=VLOOKUP(E210,Semanas!$A$1:$C$33,1),E210&lt;=VLOOKUP(E210,Semanas!$A$1:$C$33,2)),VLOOKUP(E210,Semanas!$A$1:$C$33,3),""),"")</f>
        <v/>
      </c>
      <c r="G210" s="21" t="str">
        <f>IF(Medidas_Analisis!G210&lt;&gt;"",ROUND((Medidas_Analisis!G210/IF(Porcentaje!A210=VLOOKUP(Porcentaje!A210,Tipos_Medida!$H$2:$I$788,1),VLOOKUP(Porcentaje!A210,Tipos_Medida!$H$2:$I$788,2),0))*100,4),"")</f>
        <v/>
      </c>
      <c r="H210" s="21" t="str">
        <f>IF(Medidas_Analisis!H210&lt;&gt;"",ROUND((Medidas_Analisis!H210/IF(Porcentaje!A210=VLOOKUP(Porcentaje!A210,Tipos_Medida!$H$2:$I$788,1),VLOOKUP(Porcentaje!A210,Tipos_Medida!$H$2:$I$788,2),0))*100,4),"")</f>
        <v/>
      </c>
      <c r="I210" s="21" t="str">
        <f>IF(Medidas_Analisis!I210&lt;&gt;"",ROUND((Medidas_Analisis!I210/IF(Porcentaje!A210=VLOOKUP(Porcentaje!A210,Tipos_Medida!$H$2:$I$788,1),VLOOKUP(Porcentaje!A210,Tipos_Medida!$H$2:$I$788,2),0))*100,4),"")</f>
        <v/>
      </c>
      <c r="J210" s="21" t="str">
        <f>IF(Medidas_Analisis!J210&lt;&gt;"",ROUND((Medidas_Analisis!J210/IF(Porcentaje!A210=VLOOKUP(Porcentaje!A210,Tipos_Medida!$H$2:$I$788,1),VLOOKUP(Porcentaje!A210,Tipos_Medida!$H$2:$I$788,2),0))*100,4),"")</f>
        <v/>
      </c>
      <c r="K210" s="21" t="str">
        <f>IF(Medidas_Analisis!K210&lt;&gt;"",ROUND((Medidas_Analisis!K210/IF(Porcentaje!A210=VLOOKUP(Porcentaje!A210,Tipos_Medida!$H$2:$I$788,1),VLOOKUP(Porcentaje!A210,Tipos_Medida!$H$2:$I$788,2),0))*100,4),"")</f>
        <v/>
      </c>
      <c r="L210" s="21" t="str">
        <f>IF(Medidas_Analisis!L210&lt;&gt;"",ROUND((Medidas_Analisis!L210/IF(Porcentaje!A210=VLOOKUP(Porcentaje!A210,Tipos_Medida!$H$2:$I$788,1),VLOOKUP(Porcentaje!A210,Tipos_Medida!$H$2:$I$788,2),0))*100,4),"")</f>
        <v/>
      </c>
      <c r="M210" s="21" t="str">
        <f>IF(Medidas_Analisis!M210&lt;&gt;"",ROUND((Medidas_Analisis!M210/IF(Porcentaje!A210=VLOOKUP(Porcentaje!A210,Tipos_Medida!$H$2:$I$788,1),VLOOKUP(Porcentaje!A210,Tipos_Medida!$H$2:$I$788,2),0))*100,4),"")</f>
        <v/>
      </c>
      <c r="N210" s="21" t="str">
        <f>IF(Medidas_Analisis!N210&lt;&gt;"",ROUND((Medidas_Analisis!N210/IF(Porcentaje!A210=VLOOKUP(Porcentaje!A210,Tipos_Medida!$H$2:$I$788,1),VLOOKUP(Porcentaje!A210,Tipos_Medida!$H$2:$I$788,2),0))*100,4),"")</f>
        <v/>
      </c>
    </row>
    <row r="211" spans="1:14" x14ac:dyDescent="0.25">
      <c r="A211">
        <v>20234</v>
      </c>
      <c r="B211" t="s">
        <v>73</v>
      </c>
      <c r="C211" t="s">
        <v>30</v>
      </c>
      <c r="D211" t="s">
        <v>114</v>
      </c>
      <c r="E211" s="1">
        <v>43913</v>
      </c>
      <c r="F211" s="7" t="str">
        <f>IF(E211&lt;&gt;"",IF(AND(E211&gt;=VLOOKUP(E211,Semanas!$A$1:$C$33,1),E211&lt;=VLOOKUP(E211,Semanas!$A$1:$C$33,2)),VLOOKUP(E211,Semanas!$A$1:$C$33,3),""),"")</f>
        <v>Semana 13</v>
      </c>
      <c r="G211" s="21">
        <f>IF(Medidas_Analisis!G211&lt;&gt;"",ROUND((Medidas_Analisis!G211/IF(Porcentaje!A211=VLOOKUP(Porcentaje!A211,Tipos_Medida!$H$2:$I$788,1),VLOOKUP(Porcentaje!A211,Tipos_Medida!$H$2:$I$788,2),0))*100,4),"")</f>
        <v>0</v>
      </c>
      <c r="H211" s="21">
        <f>IF(Medidas_Analisis!H211&lt;&gt;"",ROUND((Medidas_Analisis!H211/IF(Porcentaje!A211=VLOOKUP(Porcentaje!A211,Tipos_Medida!$H$2:$I$788,1),VLOOKUP(Porcentaje!A211,Tipos_Medida!$H$2:$I$788,2),0))*100,4),"")</f>
        <v>0</v>
      </c>
      <c r="I211" s="21">
        <f>IF(Medidas_Analisis!I211&lt;&gt;"",ROUND((Medidas_Analisis!I211/IF(Porcentaje!A211=VLOOKUP(Porcentaje!A211,Tipos_Medida!$H$2:$I$788,1),VLOOKUP(Porcentaje!A211,Tipos_Medida!$H$2:$I$788,2),0))*100,4),"")</f>
        <v>0</v>
      </c>
      <c r="J211" s="21">
        <f>IF(Medidas_Analisis!J211&lt;&gt;"",ROUND((Medidas_Analisis!J211/IF(Porcentaje!A211=VLOOKUP(Porcentaje!A211,Tipos_Medida!$H$2:$I$788,1),VLOOKUP(Porcentaje!A211,Tipos_Medida!$H$2:$I$788,2),0))*100,4),"")</f>
        <v>0</v>
      </c>
      <c r="K211" s="21">
        <f>IF(Medidas_Analisis!K211&lt;&gt;"",ROUND((Medidas_Analisis!K211/IF(Porcentaje!A211=VLOOKUP(Porcentaje!A211,Tipos_Medida!$H$2:$I$788,1),VLOOKUP(Porcentaje!A211,Tipos_Medida!$H$2:$I$788,2),0))*100,4),"")</f>
        <v>0</v>
      </c>
      <c r="L211" s="21">
        <f>IF(Medidas_Analisis!L211&lt;&gt;"",ROUND((Medidas_Analisis!L211/IF(Porcentaje!A211=VLOOKUP(Porcentaje!A211,Tipos_Medida!$H$2:$I$788,1),VLOOKUP(Porcentaje!A211,Tipos_Medida!$H$2:$I$788,2),0))*100,4),"")</f>
        <v>0</v>
      </c>
      <c r="M211" s="21">
        <f>IF(Medidas_Analisis!M211&lt;&gt;"",ROUND((Medidas_Analisis!M211/IF(Porcentaje!A211=VLOOKUP(Porcentaje!A211,Tipos_Medida!$H$2:$I$788,1),VLOOKUP(Porcentaje!A211,Tipos_Medida!$H$2:$I$788,2),0))*100,4),"")</f>
        <v>0</v>
      </c>
      <c r="N211" s="21">
        <f>IF(Medidas_Analisis!N211&lt;&gt;"",ROUND((Medidas_Analisis!N211/IF(Porcentaje!A211=VLOOKUP(Porcentaje!A211,Tipos_Medida!$H$2:$I$788,1),VLOOKUP(Porcentaje!A211,Tipos_Medida!$H$2:$I$788,2),0))*100,4),"")</f>
        <v>1.38E-2</v>
      </c>
    </row>
    <row r="212" spans="1:14" x14ac:dyDescent="0.25">
      <c r="A212" s="19">
        <v>20234</v>
      </c>
      <c r="B212" s="19" t="s">
        <v>73</v>
      </c>
      <c r="C212" s="19" t="s">
        <v>31</v>
      </c>
      <c r="D212" s="19" t="s">
        <v>114</v>
      </c>
      <c r="E212" s="20">
        <v>43913</v>
      </c>
      <c r="F212" s="7" t="str">
        <f>IF(E212&lt;&gt;"",IF(AND(E212&gt;=VLOOKUP(E212,Semanas!$A$1:$C$33,1),E212&lt;=VLOOKUP(E212,Semanas!$A$1:$C$33,2)),VLOOKUP(E212,Semanas!$A$1:$C$33,3),""),"")</f>
        <v>Semana 13</v>
      </c>
      <c r="G212" s="21">
        <f>IF(Medidas_Analisis!G212&lt;&gt;"",ROUND((Medidas_Analisis!G212/IF(Porcentaje!A212=VLOOKUP(Porcentaje!A212,Tipos_Medida!$H$2:$I$788,1),VLOOKUP(Porcentaje!A212,Tipos_Medida!$H$2:$I$788,2),0))*100,4),"")</f>
        <v>0</v>
      </c>
      <c r="H212" s="21">
        <f>IF(Medidas_Analisis!H212&lt;&gt;"",ROUND((Medidas_Analisis!H212/IF(Porcentaje!A212=VLOOKUP(Porcentaje!A212,Tipos_Medida!$H$2:$I$788,1),VLOOKUP(Porcentaje!A212,Tipos_Medida!$H$2:$I$788,2),0))*100,4),"")</f>
        <v>0</v>
      </c>
      <c r="I212" s="21">
        <f>IF(Medidas_Analisis!I212&lt;&gt;"",ROUND((Medidas_Analisis!I212/IF(Porcentaje!A212=VLOOKUP(Porcentaje!A212,Tipos_Medida!$H$2:$I$788,1),VLOOKUP(Porcentaje!A212,Tipos_Medida!$H$2:$I$788,2),0))*100,4),"")</f>
        <v>0</v>
      </c>
      <c r="J212" s="21">
        <f>IF(Medidas_Analisis!J212&lt;&gt;"",ROUND((Medidas_Analisis!J212/IF(Porcentaje!A212=VLOOKUP(Porcentaje!A212,Tipos_Medida!$H$2:$I$788,1),VLOOKUP(Porcentaje!A212,Tipos_Medida!$H$2:$I$788,2),0))*100,4),"")</f>
        <v>0</v>
      </c>
      <c r="K212" s="21">
        <f>IF(Medidas_Analisis!K212&lt;&gt;"",ROUND((Medidas_Analisis!K212/IF(Porcentaje!A212=VLOOKUP(Porcentaje!A212,Tipos_Medida!$H$2:$I$788,1),VLOOKUP(Porcentaje!A212,Tipos_Medida!$H$2:$I$788,2),0))*100,4),"")</f>
        <v>0</v>
      </c>
      <c r="L212" s="21">
        <f>IF(Medidas_Analisis!L212&lt;&gt;"",ROUND((Medidas_Analisis!L212/IF(Porcentaje!A212=VLOOKUP(Porcentaje!A212,Tipos_Medida!$H$2:$I$788,1),VLOOKUP(Porcentaje!A212,Tipos_Medida!$H$2:$I$788,2),0))*100,4),"")</f>
        <v>0</v>
      </c>
      <c r="M212" s="21">
        <f>IF(Medidas_Analisis!M212&lt;&gt;"",ROUND((Medidas_Analisis!M212/IF(Porcentaje!A212=VLOOKUP(Porcentaje!A212,Tipos_Medida!$H$2:$I$788,1),VLOOKUP(Porcentaje!A212,Tipos_Medida!$H$2:$I$788,2),0))*100,4),"")</f>
        <v>0</v>
      </c>
      <c r="N212" s="21">
        <f>IF(Medidas_Analisis!N212&lt;&gt;"",ROUND((Medidas_Analisis!N212/IF(Porcentaje!A212=VLOOKUP(Porcentaje!A212,Tipos_Medida!$H$2:$I$788,1),VLOOKUP(Porcentaje!A212,Tipos_Medida!$H$2:$I$788,2),0))*100,4),"")</f>
        <v>1.38E-2</v>
      </c>
    </row>
    <row r="213" spans="1:14" x14ac:dyDescent="0.25">
      <c r="A213">
        <v>20234</v>
      </c>
      <c r="B213" t="s">
        <v>73</v>
      </c>
      <c r="C213" t="s">
        <v>115</v>
      </c>
      <c r="D213" t="s">
        <v>114</v>
      </c>
      <c r="E213" s="1">
        <v>43913</v>
      </c>
      <c r="F213" s="7" t="str">
        <f>IF(E213&lt;&gt;"",IF(AND(E213&gt;=VLOOKUP(E213,Semanas!$A$1:$C$33,1),E213&lt;=VLOOKUP(E213,Semanas!$A$1:$C$33,2)),VLOOKUP(E213,Semanas!$A$1:$C$33,3),""),"")</f>
        <v>Semana 13</v>
      </c>
      <c r="G213" s="21">
        <f>IF(Medidas_Analisis!G213&lt;&gt;"",ROUND((Medidas_Analisis!G213/IF(Porcentaje!A213=VLOOKUP(Porcentaje!A213,Tipos_Medida!$H$2:$I$788,1),VLOOKUP(Porcentaje!A213,Tipos_Medida!$H$2:$I$788,2),0))*100,4),"")</f>
        <v>0</v>
      </c>
      <c r="H213" s="21">
        <f>IF(Medidas_Analisis!H213&lt;&gt;"",ROUND((Medidas_Analisis!H213/IF(Porcentaje!A213=VLOOKUP(Porcentaje!A213,Tipos_Medida!$H$2:$I$788,1),VLOOKUP(Porcentaje!A213,Tipos_Medida!$H$2:$I$788,2),0))*100,4),"")</f>
        <v>0</v>
      </c>
      <c r="I213" s="21">
        <f>IF(Medidas_Analisis!I213&lt;&gt;"",ROUND((Medidas_Analisis!I213/IF(Porcentaje!A213=VLOOKUP(Porcentaje!A213,Tipos_Medida!$H$2:$I$788,1),VLOOKUP(Porcentaje!A213,Tipos_Medida!$H$2:$I$788,2),0))*100,4),"")</f>
        <v>0</v>
      </c>
      <c r="J213" s="21">
        <f>IF(Medidas_Analisis!J213&lt;&gt;"",ROUND((Medidas_Analisis!J213/IF(Porcentaje!A213=VLOOKUP(Porcentaje!A213,Tipos_Medida!$H$2:$I$788,1),VLOOKUP(Porcentaje!A213,Tipos_Medida!$H$2:$I$788,2),0))*100,4),"")</f>
        <v>0</v>
      </c>
      <c r="K213" s="21">
        <f>IF(Medidas_Analisis!K213&lt;&gt;"",ROUND((Medidas_Analisis!K213/IF(Porcentaje!A213=VLOOKUP(Porcentaje!A213,Tipos_Medida!$H$2:$I$788,1),VLOOKUP(Porcentaje!A213,Tipos_Medida!$H$2:$I$788,2),0))*100,4),"")</f>
        <v>0</v>
      </c>
      <c r="L213" s="21">
        <f>IF(Medidas_Analisis!L213&lt;&gt;"",ROUND((Medidas_Analisis!L213/IF(Porcentaje!A213=VLOOKUP(Porcentaje!A213,Tipos_Medida!$H$2:$I$788,1),VLOOKUP(Porcentaje!A213,Tipos_Medida!$H$2:$I$788,2),0))*100,4),"")</f>
        <v>0</v>
      </c>
      <c r="M213" s="21">
        <f>IF(Medidas_Analisis!M213&lt;&gt;"",ROUND((Medidas_Analisis!M213/IF(Porcentaje!A213=VLOOKUP(Porcentaje!A213,Tipos_Medida!$H$2:$I$788,1),VLOOKUP(Porcentaje!A213,Tipos_Medida!$H$2:$I$788,2),0))*100,4),"")</f>
        <v>0</v>
      </c>
      <c r="N213" s="21">
        <f>IF(Medidas_Analisis!N213&lt;&gt;"",ROUND((Medidas_Analisis!N213/IF(Porcentaje!A213=VLOOKUP(Porcentaje!A213,Tipos_Medida!$H$2:$I$788,1),VLOOKUP(Porcentaje!A213,Tipos_Medida!$H$2:$I$788,2),0))*100,4),"")</f>
        <v>1.38E-2</v>
      </c>
    </row>
    <row r="214" spans="1:14" x14ac:dyDescent="0.25">
      <c r="A214" s="19">
        <v>20234</v>
      </c>
      <c r="B214" s="19" t="s">
        <v>73</v>
      </c>
      <c r="C214" s="19" t="s">
        <v>33</v>
      </c>
      <c r="D214" s="19" t="s">
        <v>114</v>
      </c>
      <c r="E214" s="20">
        <v>43910</v>
      </c>
      <c r="F214" s="7" t="str">
        <f>IF(E214&lt;&gt;"",IF(AND(E214&gt;=VLOOKUP(E214,Semanas!$A$1:$C$33,1),E214&lt;=VLOOKUP(E214,Semanas!$A$1:$C$33,2)),VLOOKUP(E214,Semanas!$A$1:$C$33,3),""),"")</f>
        <v>Semana 12</v>
      </c>
      <c r="G214" s="21">
        <f>IF(Medidas_Analisis!G214&lt;&gt;"",ROUND((Medidas_Analisis!G214/IF(Porcentaje!A214=VLOOKUP(Porcentaje!A214,Tipos_Medida!$H$2:$I$788,1),VLOOKUP(Porcentaje!A214,Tipos_Medida!$H$2:$I$788,2),0))*100,4),"")</f>
        <v>0</v>
      </c>
      <c r="H214" s="21">
        <f>IF(Medidas_Analisis!H214&lt;&gt;"",ROUND((Medidas_Analisis!H214/IF(Porcentaje!A214=VLOOKUP(Porcentaje!A214,Tipos_Medida!$H$2:$I$788,1),VLOOKUP(Porcentaje!A214,Tipos_Medida!$H$2:$I$788,2),0))*100,4),"")</f>
        <v>0</v>
      </c>
      <c r="I214" s="21">
        <f>IF(Medidas_Analisis!I214&lt;&gt;"",ROUND((Medidas_Analisis!I214/IF(Porcentaje!A214=VLOOKUP(Porcentaje!A214,Tipos_Medida!$H$2:$I$788,1),VLOOKUP(Porcentaje!A214,Tipos_Medida!$H$2:$I$788,2),0))*100,4),"")</f>
        <v>0</v>
      </c>
      <c r="J214" s="21">
        <f>IF(Medidas_Analisis!J214&lt;&gt;"",ROUND((Medidas_Analisis!J214/IF(Porcentaje!A214=VLOOKUP(Porcentaje!A214,Tipos_Medida!$H$2:$I$788,1),VLOOKUP(Porcentaje!A214,Tipos_Medida!$H$2:$I$788,2),0))*100,4),"")</f>
        <v>0</v>
      </c>
      <c r="K214" s="21">
        <f>IF(Medidas_Analisis!K214&lt;&gt;"",ROUND((Medidas_Analisis!K214/IF(Porcentaje!A214=VLOOKUP(Porcentaje!A214,Tipos_Medida!$H$2:$I$788,1),VLOOKUP(Porcentaje!A214,Tipos_Medida!$H$2:$I$788,2),0))*100,4),"")</f>
        <v>0</v>
      </c>
      <c r="L214" s="21">
        <f>IF(Medidas_Analisis!L214&lt;&gt;"",ROUND((Medidas_Analisis!L214/IF(Porcentaje!A214=VLOOKUP(Porcentaje!A214,Tipos_Medida!$H$2:$I$788,1),VLOOKUP(Porcentaje!A214,Tipos_Medida!$H$2:$I$788,2),0))*100,4),"")</f>
        <v>0</v>
      </c>
      <c r="M214" s="21">
        <f>IF(Medidas_Analisis!M214&lt;&gt;"",ROUND((Medidas_Analisis!M214/IF(Porcentaje!A214=VLOOKUP(Porcentaje!A214,Tipos_Medida!$H$2:$I$788,1),VLOOKUP(Porcentaje!A214,Tipos_Medida!$H$2:$I$788,2),0))*100,4),"")</f>
        <v>0</v>
      </c>
      <c r="N214" s="21">
        <f>IF(Medidas_Analisis!N214&lt;&gt;"",ROUND((Medidas_Analisis!N214/IF(Porcentaje!A214=VLOOKUP(Porcentaje!A214,Tipos_Medida!$H$2:$I$788,1),VLOOKUP(Porcentaje!A214,Tipos_Medida!$H$2:$I$788,2),0))*100,4),"")</f>
        <v>0</v>
      </c>
    </row>
    <row r="215" spans="1:14" x14ac:dyDescent="0.25">
      <c r="A215">
        <v>20234</v>
      </c>
      <c r="B215" t="s">
        <v>73</v>
      </c>
      <c r="C215" t="s">
        <v>34</v>
      </c>
      <c r="D215" t="s">
        <v>117</v>
      </c>
      <c r="E215" s="1"/>
      <c r="F215" s="7" t="str">
        <f>IF(E215&lt;&gt;"",IF(AND(E215&gt;=VLOOKUP(E215,Semanas!$A$1:$C$33,1),E215&lt;=VLOOKUP(E215,Semanas!$A$1:$C$33,2)),VLOOKUP(E215,Semanas!$A$1:$C$33,3),""),"")</f>
        <v/>
      </c>
      <c r="G215" s="21" t="str">
        <f>IF(Medidas_Analisis!G215&lt;&gt;"",ROUND((Medidas_Analisis!G215/IF(Porcentaje!A215=VLOOKUP(Porcentaje!A215,Tipos_Medida!$H$2:$I$788,1),VLOOKUP(Porcentaje!A215,Tipos_Medida!$H$2:$I$788,2),0))*100,4),"")</f>
        <v/>
      </c>
      <c r="H215" s="21" t="str">
        <f>IF(Medidas_Analisis!H215&lt;&gt;"",ROUND((Medidas_Analisis!H215/IF(Porcentaje!A215=VLOOKUP(Porcentaje!A215,Tipos_Medida!$H$2:$I$788,1),VLOOKUP(Porcentaje!A215,Tipos_Medida!$H$2:$I$788,2),0))*100,4),"")</f>
        <v/>
      </c>
      <c r="I215" s="21" t="str">
        <f>IF(Medidas_Analisis!I215&lt;&gt;"",ROUND((Medidas_Analisis!I215/IF(Porcentaje!A215=VLOOKUP(Porcentaje!A215,Tipos_Medida!$H$2:$I$788,1),VLOOKUP(Porcentaje!A215,Tipos_Medida!$H$2:$I$788,2),0))*100,4),"")</f>
        <v/>
      </c>
      <c r="J215" s="21" t="str">
        <f>IF(Medidas_Analisis!J215&lt;&gt;"",ROUND((Medidas_Analisis!J215/IF(Porcentaje!A215=VLOOKUP(Porcentaje!A215,Tipos_Medida!$H$2:$I$788,1),VLOOKUP(Porcentaje!A215,Tipos_Medida!$H$2:$I$788,2),0))*100,4),"")</f>
        <v/>
      </c>
      <c r="K215" s="21" t="str">
        <f>IF(Medidas_Analisis!K215&lt;&gt;"",ROUND((Medidas_Analisis!K215/IF(Porcentaje!A215=VLOOKUP(Porcentaje!A215,Tipos_Medida!$H$2:$I$788,1),VLOOKUP(Porcentaje!A215,Tipos_Medida!$H$2:$I$788,2),0))*100,4),"")</f>
        <v/>
      </c>
      <c r="L215" s="21" t="str">
        <f>IF(Medidas_Analisis!L215&lt;&gt;"",ROUND((Medidas_Analisis!L215/IF(Porcentaje!A215=VLOOKUP(Porcentaje!A215,Tipos_Medida!$H$2:$I$788,1),VLOOKUP(Porcentaje!A215,Tipos_Medida!$H$2:$I$788,2),0))*100,4),"")</f>
        <v/>
      </c>
      <c r="M215" s="21" t="str">
        <f>IF(Medidas_Analisis!M215&lt;&gt;"",ROUND((Medidas_Analisis!M215/IF(Porcentaje!A215=VLOOKUP(Porcentaje!A215,Tipos_Medida!$H$2:$I$788,1),VLOOKUP(Porcentaje!A215,Tipos_Medida!$H$2:$I$788,2),0))*100,4),"")</f>
        <v/>
      </c>
      <c r="N215" s="21" t="str">
        <f>IF(Medidas_Analisis!N215&lt;&gt;"",ROUND((Medidas_Analisis!N215/IF(Porcentaje!A215=VLOOKUP(Porcentaje!A215,Tipos_Medida!$H$2:$I$788,1),VLOOKUP(Porcentaje!A215,Tipos_Medida!$H$2:$I$788,2),0))*100,4),"")</f>
        <v/>
      </c>
    </row>
    <row r="216" spans="1:14" x14ac:dyDescent="0.25">
      <c r="A216" s="19">
        <v>20234</v>
      </c>
      <c r="B216" s="19" t="s">
        <v>73</v>
      </c>
      <c r="C216" s="19" t="s">
        <v>118</v>
      </c>
      <c r="D216" s="19" t="s">
        <v>117</v>
      </c>
      <c r="E216" s="20"/>
      <c r="F216" s="7" t="str">
        <f>IF(E216&lt;&gt;"",IF(AND(E216&gt;=VLOOKUP(E216,Semanas!$A$1:$C$33,1),E216&lt;=VLOOKUP(E216,Semanas!$A$1:$C$33,2)),VLOOKUP(E216,Semanas!$A$1:$C$33,3),""),"")</f>
        <v/>
      </c>
      <c r="G216" s="21" t="str">
        <f>IF(Medidas_Analisis!G216&lt;&gt;"",ROUND((Medidas_Analisis!G216/IF(Porcentaje!A216=VLOOKUP(Porcentaje!A216,Tipos_Medida!$H$2:$I$788,1),VLOOKUP(Porcentaje!A216,Tipos_Medida!$H$2:$I$788,2),0))*100,4),"")</f>
        <v/>
      </c>
      <c r="H216" s="21" t="str">
        <f>IF(Medidas_Analisis!H216&lt;&gt;"",ROUND((Medidas_Analisis!H216/IF(Porcentaje!A216=VLOOKUP(Porcentaje!A216,Tipos_Medida!$H$2:$I$788,1),VLOOKUP(Porcentaje!A216,Tipos_Medida!$H$2:$I$788,2),0))*100,4),"")</f>
        <v/>
      </c>
      <c r="I216" s="21" t="str">
        <f>IF(Medidas_Analisis!I216&lt;&gt;"",ROUND((Medidas_Analisis!I216/IF(Porcentaje!A216=VLOOKUP(Porcentaje!A216,Tipos_Medida!$H$2:$I$788,1),VLOOKUP(Porcentaje!A216,Tipos_Medida!$H$2:$I$788,2),0))*100,4),"")</f>
        <v/>
      </c>
      <c r="J216" s="21" t="str">
        <f>IF(Medidas_Analisis!J216&lt;&gt;"",ROUND((Medidas_Analisis!J216/IF(Porcentaje!A216=VLOOKUP(Porcentaje!A216,Tipos_Medida!$H$2:$I$788,1),VLOOKUP(Porcentaje!A216,Tipos_Medida!$H$2:$I$788,2),0))*100,4),"")</f>
        <v/>
      </c>
      <c r="K216" s="21" t="str">
        <f>IF(Medidas_Analisis!K216&lt;&gt;"",ROUND((Medidas_Analisis!K216/IF(Porcentaje!A216=VLOOKUP(Porcentaje!A216,Tipos_Medida!$H$2:$I$788,1),VLOOKUP(Porcentaje!A216,Tipos_Medida!$H$2:$I$788,2),0))*100,4),"")</f>
        <v/>
      </c>
      <c r="L216" s="21" t="str">
        <f>IF(Medidas_Analisis!L216&lt;&gt;"",ROUND((Medidas_Analisis!L216/IF(Porcentaje!A216=VLOOKUP(Porcentaje!A216,Tipos_Medida!$H$2:$I$788,1),VLOOKUP(Porcentaje!A216,Tipos_Medida!$H$2:$I$788,2),0))*100,4),"")</f>
        <v/>
      </c>
      <c r="M216" s="21" t="str">
        <f>IF(Medidas_Analisis!M216&lt;&gt;"",ROUND((Medidas_Analisis!M216/IF(Porcentaje!A216=VLOOKUP(Porcentaje!A216,Tipos_Medida!$H$2:$I$788,1),VLOOKUP(Porcentaje!A216,Tipos_Medida!$H$2:$I$788,2),0))*100,4),"")</f>
        <v/>
      </c>
      <c r="N216" s="21" t="str">
        <f>IF(Medidas_Analisis!N216&lt;&gt;"",ROUND((Medidas_Analisis!N216/IF(Porcentaje!A216=VLOOKUP(Porcentaje!A216,Tipos_Medida!$H$2:$I$788,1),VLOOKUP(Porcentaje!A216,Tipos_Medida!$H$2:$I$788,2),0))*100,4),"")</f>
        <v/>
      </c>
    </row>
    <row r="217" spans="1:14" x14ac:dyDescent="0.25">
      <c r="A217">
        <v>20234</v>
      </c>
      <c r="B217" t="s">
        <v>73</v>
      </c>
      <c r="C217" t="s">
        <v>119</v>
      </c>
      <c r="D217" t="s">
        <v>117</v>
      </c>
      <c r="E217" s="1"/>
      <c r="F217" s="7" t="str">
        <f>IF(E217&lt;&gt;"",IF(AND(E217&gt;=VLOOKUP(E217,Semanas!$A$1:$C$33,1),E217&lt;=VLOOKUP(E217,Semanas!$A$1:$C$33,2)),VLOOKUP(E217,Semanas!$A$1:$C$33,3),""),"")</f>
        <v/>
      </c>
      <c r="G217" s="21" t="str">
        <f>IF(Medidas_Analisis!G217&lt;&gt;"",ROUND((Medidas_Analisis!G217/IF(Porcentaje!A217=VLOOKUP(Porcentaje!A217,Tipos_Medida!$H$2:$I$788,1),VLOOKUP(Porcentaje!A217,Tipos_Medida!$H$2:$I$788,2),0))*100,4),"")</f>
        <v/>
      </c>
      <c r="H217" s="21" t="str">
        <f>IF(Medidas_Analisis!H217&lt;&gt;"",ROUND((Medidas_Analisis!H217/IF(Porcentaje!A217=VLOOKUP(Porcentaje!A217,Tipos_Medida!$H$2:$I$788,1),VLOOKUP(Porcentaje!A217,Tipos_Medida!$H$2:$I$788,2),0))*100,4),"")</f>
        <v/>
      </c>
      <c r="I217" s="21" t="str">
        <f>IF(Medidas_Analisis!I217&lt;&gt;"",ROUND((Medidas_Analisis!I217/IF(Porcentaje!A217=VLOOKUP(Porcentaje!A217,Tipos_Medida!$H$2:$I$788,1),VLOOKUP(Porcentaje!A217,Tipos_Medida!$H$2:$I$788,2),0))*100,4),"")</f>
        <v/>
      </c>
      <c r="J217" s="21" t="str">
        <f>IF(Medidas_Analisis!J217&lt;&gt;"",ROUND((Medidas_Analisis!J217/IF(Porcentaje!A217=VLOOKUP(Porcentaje!A217,Tipos_Medida!$H$2:$I$788,1),VLOOKUP(Porcentaje!A217,Tipos_Medida!$H$2:$I$788,2),0))*100,4),"")</f>
        <v/>
      </c>
      <c r="K217" s="21" t="str">
        <f>IF(Medidas_Analisis!K217&lt;&gt;"",ROUND((Medidas_Analisis!K217/IF(Porcentaje!A217=VLOOKUP(Porcentaje!A217,Tipos_Medida!$H$2:$I$788,1),VLOOKUP(Porcentaje!A217,Tipos_Medida!$H$2:$I$788,2),0))*100,4),"")</f>
        <v/>
      </c>
      <c r="L217" s="21" t="str">
        <f>IF(Medidas_Analisis!L217&lt;&gt;"",ROUND((Medidas_Analisis!L217/IF(Porcentaje!A217=VLOOKUP(Porcentaje!A217,Tipos_Medida!$H$2:$I$788,1),VLOOKUP(Porcentaje!A217,Tipos_Medida!$H$2:$I$788,2),0))*100,4),"")</f>
        <v/>
      </c>
      <c r="M217" s="21" t="str">
        <f>IF(Medidas_Analisis!M217&lt;&gt;"",ROUND((Medidas_Analisis!M217/IF(Porcentaje!A217=VLOOKUP(Porcentaje!A217,Tipos_Medida!$H$2:$I$788,1),VLOOKUP(Porcentaje!A217,Tipos_Medida!$H$2:$I$788,2),0))*100,4),"")</f>
        <v/>
      </c>
      <c r="N217" s="21" t="str">
        <f>IF(Medidas_Analisis!N217&lt;&gt;"",ROUND((Medidas_Analisis!N217/IF(Porcentaje!A217=VLOOKUP(Porcentaje!A217,Tipos_Medida!$H$2:$I$788,1),VLOOKUP(Porcentaje!A217,Tipos_Medida!$H$2:$I$788,2),0))*100,4),"")</f>
        <v/>
      </c>
    </row>
    <row r="218" spans="1:14" x14ac:dyDescent="0.25">
      <c r="A218" s="19">
        <v>20234</v>
      </c>
      <c r="B218" s="19" t="s">
        <v>73</v>
      </c>
      <c r="C218" s="19" t="s">
        <v>120</v>
      </c>
      <c r="D218" s="19" t="s">
        <v>117</v>
      </c>
      <c r="E218" s="20"/>
      <c r="F218" s="7" t="str">
        <f>IF(E218&lt;&gt;"",IF(AND(E218&gt;=VLOOKUP(E218,Semanas!$A$1:$C$33,1),E218&lt;=VLOOKUP(E218,Semanas!$A$1:$C$33,2)),VLOOKUP(E218,Semanas!$A$1:$C$33,3),""),"")</f>
        <v/>
      </c>
      <c r="G218" s="21" t="str">
        <f>IF(Medidas_Analisis!G218&lt;&gt;"",ROUND((Medidas_Analisis!G218/IF(Porcentaje!A218=VLOOKUP(Porcentaje!A218,Tipos_Medida!$H$2:$I$788,1),VLOOKUP(Porcentaje!A218,Tipos_Medida!$H$2:$I$788,2),0))*100,4),"")</f>
        <v/>
      </c>
      <c r="H218" s="21" t="str">
        <f>IF(Medidas_Analisis!H218&lt;&gt;"",ROUND((Medidas_Analisis!H218/IF(Porcentaje!A218=VLOOKUP(Porcentaje!A218,Tipos_Medida!$H$2:$I$788,1),VLOOKUP(Porcentaje!A218,Tipos_Medida!$H$2:$I$788,2),0))*100,4),"")</f>
        <v/>
      </c>
      <c r="I218" s="21" t="str">
        <f>IF(Medidas_Analisis!I218&lt;&gt;"",ROUND((Medidas_Analisis!I218/IF(Porcentaje!A218=VLOOKUP(Porcentaje!A218,Tipos_Medida!$H$2:$I$788,1),VLOOKUP(Porcentaje!A218,Tipos_Medida!$H$2:$I$788,2),0))*100,4),"")</f>
        <v/>
      </c>
      <c r="J218" s="21" t="str">
        <f>IF(Medidas_Analisis!J218&lt;&gt;"",ROUND((Medidas_Analisis!J218/IF(Porcentaje!A218=VLOOKUP(Porcentaje!A218,Tipos_Medida!$H$2:$I$788,1),VLOOKUP(Porcentaje!A218,Tipos_Medida!$H$2:$I$788,2),0))*100,4),"")</f>
        <v/>
      </c>
      <c r="K218" s="21" t="str">
        <f>IF(Medidas_Analisis!K218&lt;&gt;"",ROUND((Medidas_Analisis!K218/IF(Porcentaje!A218=VLOOKUP(Porcentaje!A218,Tipos_Medida!$H$2:$I$788,1),VLOOKUP(Porcentaje!A218,Tipos_Medida!$H$2:$I$788,2),0))*100,4),"")</f>
        <v/>
      </c>
      <c r="L218" s="21" t="str">
        <f>IF(Medidas_Analisis!L218&lt;&gt;"",ROUND((Medidas_Analisis!L218/IF(Porcentaje!A218=VLOOKUP(Porcentaje!A218,Tipos_Medida!$H$2:$I$788,1),VLOOKUP(Porcentaje!A218,Tipos_Medida!$H$2:$I$788,2),0))*100,4),"")</f>
        <v/>
      </c>
      <c r="M218" s="21" t="str">
        <f>IF(Medidas_Analisis!M218&lt;&gt;"",ROUND((Medidas_Analisis!M218/IF(Porcentaje!A218=VLOOKUP(Porcentaje!A218,Tipos_Medida!$H$2:$I$788,1),VLOOKUP(Porcentaje!A218,Tipos_Medida!$H$2:$I$788,2),0))*100,4),"")</f>
        <v/>
      </c>
      <c r="N218" s="21" t="str">
        <f>IF(Medidas_Analisis!N218&lt;&gt;"",ROUND((Medidas_Analisis!N218/IF(Porcentaje!A218=VLOOKUP(Porcentaje!A218,Tipos_Medida!$H$2:$I$788,1),VLOOKUP(Porcentaje!A218,Tipos_Medida!$H$2:$I$788,2),0))*100,4),"")</f>
        <v/>
      </c>
    </row>
    <row r="219" spans="1:14" x14ac:dyDescent="0.25">
      <c r="A219">
        <v>20234</v>
      </c>
      <c r="B219" t="s">
        <v>73</v>
      </c>
      <c r="C219" t="s">
        <v>191</v>
      </c>
      <c r="D219" t="s">
        <v>114</v>
      </c>
      <c r="E219" s="1">
        <v>44032</v>
      </c>
      <c r="F219" s="7" t="str">
        <f>IF(E219&lt;&gt;"",IF(AND(E219&gt;=VLOOKUP(E219,Semanas!$A$1:$C$33,1),E219&lt;=VLOOKUP(E219,Semanas!$A$1:$C$33,2)),VLOOKUP(E219,Semanas!$A$1:$C$33,3),""),"")</f>
        <v>Semana 30</v>
      </c>
      <c r="G219" s="21">
        <f>IF(Medidas_Analisis!G219&lt;&gt;"",ROUND((Medidas_Analisis!G219/IF(Porcentaje!A219=VLOOKUP(Porcentaje!A219,Tipos_Medida!$H$2:$I$788,1),VLOOKUP(Porcentaje!A219,Tipos_Medida!$H$2:$I$788,2),0))*100,4),"")</f>
        <v>1.38E-2</v>
      </c>
      <c r="H219" s="21">
        <f>IF(Medidas_Analisis!H219&lt;&gt;"",ROUND((Medidas_Analisis!H219/IF(Porcentaje!A219=VLOOKUP(Porcentaje!A219,Tipos_Medida!$H$2:$I$788,1),VLOOKUP(Porcentaje!A219,Tipos_Medida!$H$2:$I$788,2),0))*100,4),"")</f>
        <v>1.38E-2</v>
      </c>
      <c r="I219" s="21">
        <f>IF(Medidas_Analisis!I219&lt;&gt;"",ROUND((Medidas_Analisis!I219/IF(Porcentaje!A219=VLOOKUP(Porcentaje!A219,Tipos_Medida!$H$2:$I$788,1),VLOOKUP(Porcentaje!A219,Tipos_Medida!$H$2:$I$788,2),0))*100,4),"")</f>
        <v>1.38E-2</v>
      </c>
      <c r="J219" s="21">
        <f>IF(Medidas_Analisis!J219&lt;&gt;"",ROUND((Medidas_Analisis!J219/IF(Porcentaje!A219=VLOOKUP(Porcentaje!A219,Tipos_Medida!$H$2:$I$788,1),VLOOKUP(Porcentaje!A219,Tipos_Medida!$H$2:$I$788,2),0))*100,4),"")</f>
        <v>1.38E-2</v>
      </c>
      <c r="K219" s="21">
        <f>IF(Medidas_Analisis!K219&lt;&gt;"",ROUND((Medidas_Analisis!K219/IF(Porcentaje!A219=VLOOKUP(Porcentaje!A219,Tipos_Medida!$H$2:$I$788,1),VLOOKUP(Porcentaje!A219,Tipos_Medida!$H$2:$I$788,2),0))*100,4),"")</f>
        <v>0</v>
      </c>
      <c r="L219" s="21">
        <f>IF(Medidas_Analisis!L219&lt;&gt;"",ROUND((Medidas_Analisis!L219/IF(Porcentaje!A219=VLOOKUP(Porcentaje!A219,Tipos_Medida!$H$2:$I$788,1),VLOOKUP(Porcentaje!A219,Tipos_Medida!$H$2:$I$788,2),0))*100,4),"")</f>
        <v>1.38E-2</v>
      </c>
      <c r="M219" s="21">
        <f>IF(Medidas_Analisis!M219&lt;&gt;"",ROUND((Medidas_Analisis!M219/IF(Porcentaje!A219=VLOOKUP(Porcentaje!A219,Tipos_Medida!$H$2:$I$788,1),VLOOKUP(Porcentaje!A219,Tipos_Medida!$H$2:$I$788,2),0))*100,4),"")</f>
        <v>1.38E-2</v>
      </c>
      <c r="N219" s="21">
        <f>IF(Medidas_Analisis!N219&lt;&gt;"",ROUND((Medidas_Analisis!N219/IF(Porcentaje!A219=VLOOKUP(Porcentaje!A219,Tipos_Medida!$H$2:$I$788,1),VLOOKUP(Porcentaje!A219,Tipos_Medida!$H$2:$I$788,2),0))*100,4),"")</f>
        <v>1.38E-2</v>
      </c>
    </row>
    <row r="220" spans="1:14" x14ac:dyDescent="0.25">
      <c r="A220" s="19">
        <v>20234</v>
      </c>
      <c r="B220" s="19" t="s">
        <v>73</v>
      </c>
      <c r="C220" s="19" t="s">
        <v>122</v>
      </c>
      <c r="D220" s="19" t="s">
        <v>116</v>
      </c>
      <c r="E220" s="20"/>
      <c r="F220" s="7" t="str">
        <f>IF(E220&lt;&gt;"",IF(AND(E220&gt;=VLOOKUP(E220,Semanas!$A$1:$C$33,1),E220&lt;=VLOOKUP(E220,Semanas!$A$1:$C$33,2)),VLOOKUP(E220,Semanas!$A$1:$C$33,3),""),"")</f>
        <v/>
      </c>
      <c r="G220" s="21" t="str">
        <f>IF(Medidas_Analisis!G220&lt;&gt;"",ROUND((Medidas_Analisis!G220/IF(Porcentaje!A220=VLOOKUP(Porcentaje!A220,Tipos_Medida!$H$2:$I$788,1),VLOOKUP(Porcentaje!A220,Tipos_Medida!$H$2:$I$788,2),0))*100,4),"")</f>
        <v/>
      </c>
      <c r="H220" s="21" t="str">
        <f>IF(Medidas_Analisis!H220&lt;&gt;"",ROUND((Medidas_Analisis!H220/IF(Porcentaje!A220=VLOOKUP(Porcentaje!A220,Tipos_Medida!$H$2:$I$788,1),VLOOKUP(Porcentaje!A220,Tipos_Medida!$H$2:$I$788,2),0))*100,4),"")</f>
        <v/>
      </c>
      <c r="I220" s="21" t="str">
        <f>IF(Medidas_Analisis!I220&lt;&gt;"",ROUND((Medidas_Analisis!I220/IF(Porcentaje!A220=VLOOKUP(Porcentaje!A220,Tipos_Medida!$H$2:$I$788,1),VLOOKUP(Porcentaje!A220,Tipos_Medida!$H$2:$I$788,2),0))*100,4),"")</f>
        <v/>
      </c>
      <c r="J220" s="21" t="str">
        <f>IF(Medidas_Analisis!J220&lt;&gt;"",ROUND((Medidas_Analisis!J220/IF(Porcentaje!A220=VLOOKUP(Porcentaje!A220,Tipos_Medida!$H$2:$I$788,1),VLOOKUP(Porcentaje!A220,Tipos_Medida!$H$2:$I$788,2),0))*100,4),"")</f>
        <v/>
      </c>
      <c r="K220" s="21" t="str">
        <f>IF(Medidas_Analisis!K220&lt;&gt;"",ROUND((Medidas_Analisis!K220/IF(Porcentaje!A220=VLOOKUP(Porcentaje!A220,Tipos_Medida!$H$2:$I$788,1),VLOOKUP(Porcentaje!A220,Tipos_Medida!$H$2:$I$788,2),0))*100,4),"")</f>
        <v/>
      </c>
      <c r="L220" s="21" t="str">
        <f>IF(Medidas_Analisis!L220&lt;&gt;"",ROUND((Medidas_Analisis!L220/IF(Porcentaje!A220=VLOOKUP(Porcentaje!A220,Tipos_Medida!$H$2:$I$788,1),VLOOKUP(Porcentaje!A220,Tipos_Medida!$H$2:$I$788,2),0))*100,4),"")</f>
        <v/>
      </c>
      <c r="M220" s="21" t="str">
        <f>IF(Medidas_Analisis!M220&lt;&gt;"",ROUND((Medidas_Analisis!M220/IF(Porcentaje!A220=VLOOKUP(Porcentaje!A220,Tipos_Medida!$H$2:$I$788,1),VLOOKUP(Porcentaje!A220,Tipos_Medida!$H$2:$I$788,2),0))*100,4),"")</f>
        <v/>
      </c>
      <c r="N220" s="21" t="str">
        <f>IF(Medidas_Analisis!N220&lt;&gt;"",ROUND((Medidas_Analisis!N220/IF(Porcentaje!A220=VLOOKUP(Porcentaje!A220,Tipos_Medida!$H$2:$I$788,1),VLOOKUP(Porcentaje!A220,Tipos_Medida!$H$2:$I$788,2),0))*100,4),"")</f>
        <v/>
      </c>
    </row>
    <row r="221" spans="1:14" x14ac:dyDescent="0.25">
      <c r="A221">
        <v>20234</v>
      </c>
      <c r="B221" t="s">
        <v>73</v>
      </c>
      <c r="C221" t="s">
        <v>123</v>
      </c>
      <c r="D221" t="s">
        <v>116</v>
      </c>
      <c r="E221" s="1"/>
      <c r="F221" s="7" t="str">
        <f>IF(E221&lt;&gt;"",IF(AND(E221&gt;=VLOOKUP(E221,Semanas!$A$1:$C$33,1),E221&lt;=VLOOKUP(E221,Semanas!$A$1:$C$33,2)),VLOOKUP(E221,Semanas!$A$1:$C$33,3),""),"")</f>
        <v/>
      </c>
      <c r="G221" s="21" t="str">
        <f>IF(Medidas_Analisis!G221&lt;&gt;"",ROUND((Medidas_Analisis!G221/IF(Porcentaje!A221=VLOOKUP(Porcentaje!A221,Tipos_Medida!$H$2:$I$788,1),VLOOKUP(Porcentaje!A221,Tipos_Medida!$H$2:$I$788,2),0))*100,4),"")</f>
        <v/>
      </c>
      <c r="H221" s="21" t="str">
        <f>IF(Medidas_Analisis!H221&lt;&gt;"",ROUND((Medidas_Analisis!H221/IF(Porcentaje!A221=VLOOKUP(Porcentaje!A221,Tipos_Medida!$H$2:$I$788,1),VLOOKUP(Porcentaje!A221,Tipos_Medida!$H$2:$I$788,2),0))*100,4),"")</f>
        <v/>
      </c>
      <c r="I221" s="21" t="str">
        <f>IF(Medidas_Analisis!I221&lt;&gt;"",ROUND((Medidas_Analisis!I221/IF(Porcentaje!A221=VLOOKUP(Porcentaje!A221,Tipos_Medida!$H$2:$I$788,1),VLOOKUP(Porcentaje!A221,Tipos_Medida!$H$2:$I$788,2),0))*100,4),"")</f>
        <v/>
      </c>
      <c r="J221" s="21" t="str">
        <f>IF(Medidas_Analisis!J221&lt;&gt;"",ROUND((Medidas_Analisis!J221/IF(Porcentaje!A221=VLOOKUP(Porcentaje!A221,Tipos_Medida!$H$2:$I$788,1),VLOOKUP(Porcentaje!A221,Tipos_Medida!$H$2:$I$788,2),0))*100,4),"")</f>
        <v/>
      </c>
      <c r="K221" s="21" t="str">
        <f>IF(Medidas_Analisis!K221&lt;&gt;"",ROUND((Medidas_Analisis!K221/IF(Porcentaje!A221=VLOOKUP(Porcentaje!A221,Tipos_Medida!$H$2:$I$788,1),VLOOKUP(Porcentaje!A221,Tipos_Medida!$H$2:$I$788,2),0))*100,4),"")</f>
        <v/>
      </c>
      <c r="L221" s="21" t="str">
        <f>IF(Medidas_Analisis!L221&lt;&gt;"",ROUND((Medidas_Analisis!L221/IF(Porcentaje!A221=VLOOKUP(Porcentaje!A221,Tipos_Medida!$H$2:$I$788,1),VLOOKUP(Porcentaje!A221,Tipos_Medida!$H$2:$I$788,2),0))*100,4),"")</f>
        <v/>
      </c>
      <c r="M221" s="21" t="str">
        <f>IF(Medidas_Analisis!M221&lt;&gt;"",ROUND((Medidas_Analisis!M221/IF(Porcentaje!A221=VLOOKUP(Porcentaje!A221,Tipos_Medida!$H$2:$I$788,1),VLOOKUP(Porcentaje!A221,Tipos_Medida!$H$2:$I$788,2),0))*100,4),"")</f>
        <v/>
      </c>
      <c r="N221" s="21" t="str">
        <f>IF(Medidas_Analisis!N221&lt;&gt;"",ROUND((Medidas_Analisis!N221/IF(Porcentaje!A221=VLOOKUP(Porcentaje!A221,Tipos_Medida!$H$2:$I$788,1),VLOOKUP(Porcentaje!A221,Tipos_Medida!$H$2:$I$788,2),0))*100,4),"")</f>
        <v/>
      </c>
    </row>
    <row r="222" spans="1:14" x14ac:dyDescent="0.25">
      <c r="A222">
        <v>20244</v>
      </c>
      <c r="B222" t="s">
        <v>74</v>
      </c>
      <c r="C222" t="s">
        <v>30</v>
      </c>
      <c r="D222" t="s">
        <v>114</v>
      </c>
      <c r="E222" s="1">
        <v>43913</v>
      </c>
      <c r="F222" s="7" t="str">
        <f>IF(E222&lt;&gt;"",IF(AND(E222&gt;=VLOOKUP(E222,Semanas!$A$1:$C$33,1),E222&lt;=VLOOKUP(E222,Semanas!$A$1:$C$33,2)),VLOOKUP(E222,Semanas!$A$1:$C$33,3),""),"")</f>
        <v>Semana 13</v>
      </c>
      <c r="G222" s="21">
        <f>IF(Medidas_Analisis!G222&lt;&gt;"",ROUND((Medidas_Analisis!G222/IF(Porcentaje!A222=VLOOKUP(Porcentaje!A222,Tipos_Medida!$H$2:$I$788,1),VLOOKUP(Porcentaje!A222,Tipos_Medida!$H$2:$I$788,2),0))*100,4),"")</f>
        <v>0</v>
      </c>
      <c r="H222" s="21">
        <f>IF(Medidas_Analisis!H222&lt;&gt;"",ROUND((Medidas_Analisis!H222/IF(Porcentaje!A222=VLOOKUP(Porcentaje!A222,Tipos_Medida!$H$2:$I$788,1),VLOOKUP(Porcentaje!A222,Tipos_Medida!$H$2:$I$788,2),0))*100,4),"")</f>
        <v>0</v>
      </c>
      <c r="I222" s="21">
        <f>IF(Medidas_Analisis!I222&lt;&gt;"",ROUND((Medidas_Analisis!I222/IF(Porcentaje!A222=VLOOKUP(Porcentaje!A222,Tipos_Medida!$H$2:$I$788,1),VLOOKUP(Porcentaje!A222,Tipos_Medida!$H$2:$I$788,2),0))*100,4),"")</f>
        <v>0</v>
      </c>
      <c r="J222" s="21">
        <f>IF(Medidas_Analisis!J222&lt;&gt;"",ROUND((Medidas_Analisis!J222/IF(Porcentaje!A222=VLOOKUP(Porcentaje!A222,Tipos_Medida!$H$2:$I$788,1),VLOOKUP(Porcentaje!A222,Tipos_Medida!$H$2:$I$788,2),0))*100,4),"")</f>
        <v>0</v>
      </c>
      <c r="K222" s="21">
        <f>IF(Medidas_Analisis!K222&lt;&gt;"",ROUND((Medidas_Analisis!K222/IF(Porcentaje!A222=VLOOKUP(Porcentaje!A222,Tipos_Medida!$H$2:$I$788,1),VLOOKUP(Porcentaje!A222,Tipos_Medida!$H$2:$I$788,2),0))*100,4),"")</f>
        <v>0</v>
      </c>
      <c r="L222" s="21">
        <f>IF(Medidas_Analisis!L222&lt;&gt;"",ROUND((Medidas_Analisis!L222/IF(Porcentaje!A222=VLOOKUP(Porcentaje!A222,Tipos_Medida!$H$2:$I$788,1),VLOOKUP(Porcentaje!A222,Tipos_Medida!$H$2:$I$788,2),0))*100,4),"")</f>
        <v>0</v>
      </c>
      <c r="M222" s="21">
        <f>IF(Medidas_Analisis!M222&lt;&gt;"",ROUND((Medidas_Analisis!M222/IF(Porcentaje!A222=VLOOKUP(Porcentaje!A222,Tipos_Medida!$H$2:$I$788,1),VLOOKUP(Porcentaje!A222,Tipos_Medida!$H$2:$I$788,2),0))*100,4),"")</f>
        <v>0</v>
      </c>
      <c r="N222" s="21">
        <f>IF(Medidas_Analisis!N222&lt;&gt;"",ROUND((Medidas_Analisis!N222/IF(Porcentaje!A222=VLOOKUP(Porcentaje!A222,Tipos_Medida!$H$2:$I$788,1),VLOOKUP(Porcentaje!A222,Tipos_Medida!$H$2:$I$788,2),0))*100,4),"")</f>
        <v>0</v>
      </c>
    </row>
    <row r="223" spans="1:14" x14ac:dyDescent="0.25">
      <c r="A223" s="19">
        <v>20244</v>
      </c>
      <c r="B223" s="19" t="s">
        <v>74</v>
      </c>
      <c r="C223" s="19" t="s">
        <v>31</v>
      </c>
      <c r="D223" s="19" t="s">
        <v>114</v>
      </c>
      <c r="E223" s="20">
        <v>43913</v>
      </c>
      <c r="F223" s="7" t="str">
        <f>IF(E223&lt;&gt;"",IF(AND(E223&gt;=VLOOKUP(E223,Semanas!$A$1:$C$33,1),E223&lt;=VLOOKUP(E223,Semanas!$A$1:$C$33,2)),VLOOKUP(E223,Semanas!$A$1:$C$33,3),""),"")</f>
        <v>Semana 13</v>
      </c>
      <c r="G223" s="21">
        <f>IF(Medidas_Analisis!G223&lt;&gt;"",ROUND((Medidas_Analisis!G223/IF(Porcentaje!A223=VLOOKUP(Porcentaje!A223,Tipos_Medida!$H$2:$I$788,1),VLOOKUP(Porcentaje!A223,Tipos_Medida!$H$2:$I$788,2),0))*100,4),"")</f>
        <v>0</v>
      </c>
      <c r="H223" s="21">
        <f>IF(Medidas_Analisis!H223&lt;&gt;"",ROUND((Medidas_Analisis!H223/IF(Porcentaje!A223=VLOOKUP(Porcentaje!A223,Tipos_Medida!$H$2:$I$788,1),VLOOKUP(Porcentaje!A223,Tipos_Medida!$H$2:$I$788,2),0))*100,4),"")</f>
        <v>0</v>
      </c>
      <c r="I223" s="21">
        <f>IF(Medidas_Analisis!I223&lt;&gt;"",ROUND((Medidas_Analisis!I223/IF(Porcentaje!A223=VLOOKUP(Porcentaje!A223,Tipos_Medida!$H$2:$I$788,1),VLOOKUP(Porcentaje!A223,Tipos_Medida!$H$2:$I$788,2),0))*100,4),"")</f>
        <v>0</v>
      </c>
      <c r="J223" s="21">
        <f>IF(Medidas_Analisis!J223&lt;&gt;"",ROUND((Medidas_Analisis!J223/IF(Porcentaje!A223=VLOOKUP(Porcentaje!A223,Tipos_Medida!$H$2:$I$788,1),VLOOKUP(Porcentaje!A223,Tipos_Medida!$H$2:$I$788,2),0))*100,4),"")</f>
        <v>0</v>
      </c>
      <c r="K223" s="21">
        <f>IF(Medidas_Analisis!K223&lt;&gt;"",ROUND((Medidas_Analisis!K223/IF(Porcentaje!A223=VLOOKUP(Porcentaje!A223,Tipos_Medida!$H$2:$I$788,1),VLOOKUP(Porcentaje!A223,Tipos_Medida!$H$2:$I$788,2),0))*100,4),"")</f>
        <v>0</v>
      </c>
      <c r="L223" s="21">
        <f>IF(Medidas_Analisis!L223&lt;&gt;"",ROUND((Medidas_Analisis!L223/IF(Porcentaje!A223=VLOOKUP(Porcentaje!A223,Tipos_Medida!$H$2:$I$788,1),VLOOKUP(Porcentaje!A223,Tipos_Medida!$H$2:$I$788,2),0))*100,4),"")</f>
        <v>0</v>
      </c>
      <c r="M223" s="21">
        <f>IF(Medidas_Analisis!M223&lt;&gt;"",ROUND((Medidas_Analisis!M223/IF(Porcentaje!A223=VLOOKUP(Porcentaje!A223,Tipos_Medida!$H$2:$I$788,1),VLOOKUP(Porcentaje!A223,Tipos_Medida!$H$2:$I$788,2),0))*100,4),"")</f>
        <v>0</v>
      </c>
      <c r="N223" s="21">
        <f>IF(Medidas_Analisis!N223&lt;&gt;"",ROUND((Medidas_Analisis!N223/IF(Porcentaje!A223=VLOOKUP(Porcentaje!A223,Tipos_Medida!$H$2:$I$788,1),VLOOKUP(Porcentaje!A223,Tipos_Medida!$H$2:$I$788,2),0))*100,4),"")</f>
        <v>0</v>
      </c>
    </row>
    <row r="224" spans="1:14" x14ac:dyDescent="0.25">
      <c r="A224">
        <v>20244</v>
      </c>
      <c r="B224" t="s">
        <v>74</v>
      </c>
      <c r="C224" t="s">
        <v>115</v>
      </c>
      <c r="D224" t="s">
        <v>114</v>
      </c>
      <c r="E224" s="1">
        <v>43913</v>
      </c>
      <c r="F224" s="7" t="str">
        <f>IF(E224&lt;&gt;"",IF(AND(E224&gt;=VLOOKUP(E224,Semanas!$A$1:$C$33,1),E224&lt;=VLOOKUP(E224,Semanas!$A$1:$C$33,2)),VLOOKUP(E224,Semanas!$A$1:$C$33,3),""),"")</f>
        <v>Semana 13</v>
      </c>
      <c r="G224" s="21">
        <f>IF(Medidas_Analisis!G224&lt;&gt;"",ROUND((Medidas_Analisis!G224/IF(Porcentaje!A224=VLOOKUP(Porcentaje!A224,Tipos_Medida!$H$2:$I$788,1),VLOOKUP(Porcentaje!A224,Tipos_Medida!$H$2:$I$788,2),0))*100,4),"")</f>
        <v>0</v>
      </c>
      <c r="H224" s="21">
        <f>IF(Medidas_Analisis!H224&lt;&gt;"",ROUND((Medidas_Analisis!H224/IF(Porcentaje!A224=VLOOKUP(Porcentaje!A224,Tipos_Medida!$H$2:$I$788,1),VLOOKUP(Porcentaje!A224,Tipos_Medida!$H$2:$I$788,2),0))*100,4),"")</f>
        <v>0</v>
      </c>
      <c r="I224" s="21">
        <f>IF(Medidas_Analisis!I224&lt;&gt;"",ROUND((Medidas_Analisis!I224/IF(Porcentaje!A224=VLOOKUP(Porcentaje!A224,Tipos_Medida!$H$2:$I$788,1),VLOOKUP(Porcentaje!A224,Tipos_Medida!$H$2:$I$788,2),0))*100,4),"")</f>
        <v>0</v>
      </c>
      <c r="J224" s="21">
        <f>IF(Medidas_Analisis!J224&lt;&gt;"",ROUND((Medidas_Analisis!J224/IF(Porcentaje!A224=VLOOKUP(Porcentaje!A224,Tipos_Medida!$H$2:$I$788,1),VLOOKUP(Porcentaje!A224,Tipos_Medida!$H$2:$I$788,2),0))*100,4),"")</f>
        <v>0</v>
      </c>
      <c r="K224" s="21">
        <f>IF(Medidas_Analisis!K224&lt;&gt;"",ROUND((Medidas_Analisis!K224/IF(Porcentaje!A224=VLOOKUP(Porcentaje!A224,Tipos_Medida!$H$2:$I$788,1),VLOOKUP(Porcentaje!A224,Tipos_Medida!$H$2:$I$788,2),0))*100,4),"")</f>
        <v>0</v>
      </c>
      <c r="L224" s="21">
        <f>IF(Medidas_Analisis!L224&lt;&gt;"",ROUND((Medidas_Analisis!L224/IF(Porcentaje!A224=VLOOKUP(Porcentaje!A224,Tipos_Medida!$H$2:$I$788,1),VLOOKUP(Porcentaje!A224,Tipos_Medida!$H$2:$I$788,2),0))*100,4),"")</f>
        <v>0</v>
      </c>
      <c r="M224" s="21">
        <f>IF(Medidas_Analisis!M224&lt;&gt;"",ROUND((Medidas_Analisis!M224/IF(Porcentaje!A224=VLOOKUP(Porcentaje!A224,Tipos_Medida!$H$2:$I$788,1),VLOOKUP(Porcentaje!A224,Tipos_Medida!$H$2:$I$788,2),0))*100,4),"")</f>
        <v>0</v>
      </c>
      <c r="N224" s="21">
        <f>IF(Medidas_Analisis!N224&lt;&gt;"",ROUND((Medidas_Analisis!N224/IF(Porcentaje!A224=VLOOKUP(Porcentaje!A224,Tipos_Medida!$H$2:$I$788,1),VLOOKUP(Porcentaje!A224,Tipos_Medida!$H$2:$I$788,2),0))*100,4),"")</f>
        <v>0</v>
      </c>
    </row>
    <row r="225" spans="1:14" x14ac:dyDescent="0.25">
      <c r="A225" s="19">
        <v>20244</v>
      </c>
      <c r="B225" s="19" t="s">
        <v>74</v>
      </c>
      <c r="C225" s="19" t="s">
        <v>33</v>
      </c>
      <c r="D225" s="19" t="s">
        <v>114</v>
      </c>
      <c r="E225" s="20">
        <v>43910</v>
      </c>
      <c r="F225" s="7" t="str">
        <f>IF(E225&lt;&gt;"",IF(AND(E225&gt;=VLOOKUP(E225,Semanas!$A$1:$C$33,1),E225&lt;=VLOOKUP(E225,Semanas!$A$1:$C$33,2)),VLOOKUP(E225,Semanas!$A$1:$C$33,3),""),"")</f>
        <v>Semana 12</v>
      </c>
      <c r="G225" s="21">
        <f>IF(Medidas_Analisis!G225&lt;&gt;"",ROUND((Medidas_Analisis!G225/IF(Porcentaje!A225=VLOOKUP(Porcentaje!A225,Tipos_Medida!$H$2:$I$788,1),VLOOKUP(Porcentaje!A225,Tipos_Medida!$H$2:$I$788,2),0))*100,4),"")</f>
        <v>0</v>
      </c>
      <c r="H225" s="21">
        <f>IF(Medidas_Analisis!H225&lt;&gt;"",ROUND((Medidas_Analisis!H225/IF(Porcentaje!A225=VLOOKUP(Porcentaje!A225,Tipos_Medida!$H$2:$I$788,1),VLOOKUP(Porcentaje!A225,Tipos_Medida!$H$2:$I$788,2),0))*100,4),"")</f>
        <v>0</v>
      </c>
      <c r="I225" s="21">
        <f>IF(Medidas_Analisis!I225&lt;&gt;"",ROUND((Medidas_Analisis!I225/IF(Porcentaje!A225=VLOOKUP(Porcentaje!A225,Tipos_Medida!$H$2:$I$788,1),VLOOKUP(Porcentaje!A225,Tipos_Medida!$H$2:$I$788,2),0))*100,4),"")</f>
        <v>0</v>
      </c>
      <c r="J225" s="21">
        <f>IF(Medidas_Analisis!J225&lt;&gt;"",ROUND((Medidas_Analisis!J225/IF(Porcentaje!A225=VLOOKUP(Porcentaje!A225,Tipos_Medida!$H$2:$I$788,1),VLOOKUP(Porcentaje!A225,Tipos_Medida!$H$2:$I$788,2),0))*100,4),"")</f>
        <v>0</v>
      </c>
      <c r="K225" s="21">
        <f>IF(Medidas_Analisis!K225&lt;&gt;"",ROUND((Medidas_Analisis!K225/IF(Porcentaje!A225=VLOOKUP(Porcentaje!A225,Tipos_Medida!$H$2:$I$788,1),VLOOKUP(Porcentaje!A225,Tipos_Medida!$H$2:$I$788,2),0))*100,4),"")</f>
        <v>0</v>
      </c>
      <c r="L225" s="21">
        <f>IF(Medidas_Analisis!L225&lt;&gt;"",ROUND((Medidas_Analisis!L225/IF(Porcentaje!A225=VLOOKUP(Porcentaje!A225,Tipos_Medida!$H$2:$I$788,1),VLOOKUP(Porcentaje!A225,Tipos_Medida!$H$2:$I$788,2),0))*100,4),"")</f>
        <v>0</v>
      </c>
      <c r="M225" s="21">
        <f>IF(Medidas_Analisis!M225&lt;&gt;"",ROUND((Medidas_Analisis!M225/IF(Porcentaje!A225=VLOOKUP(Porcentaje!A225,Tipos_Medida!$H$2:$I$788,1),VLOOKUP(Porcentaje!A225,Tipos_Medida!$H$2:$I$788,2),0))*100,4),"")</f>
        <v>0</v>
      </c>
      <c r="N225" s="21">
        <f>IF(Medidas_Analisis!N225&lt;&gt;"",ROUND((Medidas_Analisis!N225/IF(Porcentaje!A225=VLOOKUP(Porcentaje!A225,Tipos_Medida!$H$2:$I$788,1),VLOOKUP(Porcentaje!A225,Tipos_Medida!$H$2:$I$788,2),0))*100,4),"")</f>
        <v>0</v>
      </c>
    </row>
    <row r="226" spans="1:14" x14ac:dyDescent="0.25">
      <c r="A226">
        <v>20244</v>
      </c>
      <c r="B226" t="s">
        <v>74</v>
      </c>
      <c r="C226" t="s">
        <v>34</v>
      </c>
      <c r="D226" t="s">
        <v>117</v>
      </c>
      <c r="E226" s="1"/>
      <c r="F226" s="7" t="str">
        <f>IF(E226&lt;&gt;"",IF(AND(E226&gt;=VLOOKUP(E226,Semanas!$A$1:$C$33,1),E226&lt;=VLOOKUP(E226,Semanas!$A$1:$C$33,2)),VLOOKUP(E226,Semanas!$A$1:$C$33,3),""),"")</f>
        <v/>
      </c>
      <c r="G226" s="21" t="str">
        <f>IF(Medidas_Analisis!G226&lt;&gt;"",ROUND((Medidas_Analisis!G226/IF(Porcentaje!A226=VLOOKUP(Porcentaje!A226,Tipos_Medida!$H$2:$I$788,1),VLOOKUP(Porcentaje!A226,Tipos_Medida!$H$2:$I$788,2),0))*100,4),"")</f>
        <v/>
      </c>
      <c r="H226" s="21" t="str">
        <f>IF(Medidas_Analisis!H226&lt;&gt;"",ROUND((Medidas_Analisis!H226/IF(Porcentaje!A226=VLOOKUP(Porcentaje!A226,Tipos_Medida!$H$2:$I$788,1),VLOOKUP(Porcentaje!A226,Tipos_Medida!$H$2:$I$788,2),0))*100,4),"")</f>
        <v/>
      </c>
      <c r="I226" s="21" t="str">
        <f>IF(Medidas_Analisis!I226&lt;&gt;"",ROUND((Medidas_Analisis!I226/IF(Porcentaje!A226=VLOOKUP(Porcentaje!A226,Tipos_Medida!$H$2:$I$788,1),VLOOKUP(Porcentaje!A226,Tipos_Medida!$H$2:$I$788,2),0))*100,4),"")</f>
        <v/>
      </c>
      <c r="J226" s="21" t="str">
        <f>IF(Medidas_Analisis!J226&lt;&gt;"",ROUND((Medidas_Analisis!J226/IF(Porcentaje!A226=VLOOKUP(Porcentaje!A226,Tipos_Medida!$H$2:$I$788,1),VLOOKUP(Porcentaje!A226,Tipos_Medida!$H$2:$I$788,2),0))*100,4),"")</f>
        <v/>
      </c>
      <c r="K226" s="21" t="str">
        <f>IF(Medidas_Analisis!K226&lt;&gt;"",ROUND((Medidas_Analisis!K226/IF(Porcentaje!A226=VLOOKUP(Porcentaje!A226,Tipos_Medida!$H$2:$I$788,1),VLOOKUP(Porcentaje!A226,Tipos_Medida!$H$2:$I$788,2),0))*100,4),"")</f>
        <v/>
      </c>
      <c r="L226" s="21" t="str">
        <f>IF(Medidas_Analisis!L226&lt;&gt;"",ROUND((Medidas_Analisis!L226/IF(Porcentaje!A226=VLOOKUP(Porcentaje!A226,Tipos_Medida!$H$2:$I$788,1),VLOOKUP(Porcentaje!A226,Tipos_Medida!$H$2:$I$788,2),0))*100,4),"")</f>
        <v/>
      </c>
      <c r="M226" s="21" t="str">
        <f>IF(Medidas_Analisis!M226&lt;&gt;"",ROUND((Medidas_Analisis!M226/IF(Porcentaje!A226=VLOOKUP(Porcentaje!A226,Tipos_Medida!$H$2:$I$788,1),VLOOKUP(Porcentaje!A226,Tipos_Medida!$H$2:$I$788,2),0))*100,4),"")</f>
        <v/>
      </c>
      <c r="N226" s="21" t="str">
        <f>IF(Medidas_Analisis!N226&lt;&gt;"",ROUND((Medidas_Analisis!N226/IF(Porcentaje!A226=VLOOKUP(Porcentaje!A226,Tipos_Medida!$H$2:$I$788,1),VLOOKUP(Porcentaje!A226,Tipos_Medida!$H$2:$I$788,2),0))*100,4),"")</f>
        <v/>
      </c>
    </row>
    <row r="227" spans="1:14" x14ac:dyDescent="0.25">
      <c r="A227" s="19">
        <v>20244</v>
      </c>
      <c r="B227" s="19" t="s">
        <v>74</v>
      </c>
      <c r="C227" s="19" t="s">
        <v>118</v>
      </c>
      <c r="D227" s="19" t="s">
        <v>117</v>
      </c>
      <c r="E227" s="20"/>
      <c r="F227" s="7" t="str">
        <f>IF(E227&lt;&gt;"",IF(AND(E227&gt;=VLOOKUP(E227,Semanas!$A$1:$C$33,1),E227&lt;=VLOOKUP(E227,Semanas!$A$1:$C$33,2)),VLOOKUP(E227,Semanas!$A$1:$C$33,3),""),"")</f>
        <v/>
      </c>
      <c r="G227" s="21" t="str">
        <f>IF(Medidas_Analisis!G227&lt;&gt;"",ROUND((Medidas_Analisis!G227/IF(Porcentaje!A227=VLOOKUP(Porcentaje!A227,Tipos_Medida!$H$2:$I$788,1),VLOOKUP(Porcentaje!A227,Tipos_Medida!$H$2:$I$788,2),0))*100,4),"")</f>
        <v/>
      </c>
      <c r="H227" s="21" t="str">
        <f>IF(Medidas_Analisis!H227&lt;&gt;"",ROUND((Medidas_Analisis!H227/IF(Porcentaje!A227=VLOOKUP(Porcentaje!A227,Tipos_Medida!$H$2:$I$788,1),VLOOKUP(Porcentaje!A227,Tipos_Medida!$H$2:$I$788,2),0))*100,4),"")</f>
        <v/>
      </c>
      <c r="I227" s="21" t="str">
        <f>IF(Medidas_Analisis!I227&lt;&gt;"",ROUND((Medidas_Analisis!I227/IF(Porcentaje!A227=VLOOKUP(Porcentaje!A227,Tipos_Medida!$H$2:$I$788,1),VLOOKUP(Porcentaje!A227,Tipos_Medida!$H$2:$I$788,2),0))*100,4),"")</f>
        <v/>
      </c>
      <c r="J227" s="21" t="str">
        <f>IF(Medidas_Analisis!J227&lt;&gt;"",ROUND((Medidas_Analisis!J227/IF(Porcentaje!A227=VLOOKUP(Porcentaje!A227,Tipos_Medida!$H$2:$I$788,1),VLOOKUP(Porcentaje!A227,Tipos_Medida!$H$2:$I$788,2),0))*100,4),"")</f>
        <v/>
      </c>
      <c r="K227" s="21" t="str">
        <f>IF(Medidas_Analisis!K227&lt;&gt;"",ROUND((Medidas_Analisis!K227/IF(Porcentaje!A227=VLOOKUP(Porcentaje!A227,Tipos_Medida!$H$2:$I$788,1),VLOOKUP(Porcentaje!A227,Tipos_Medida!$H$2:$I$788,2),0))*100,4),"")</f>
        <v/>
      </c>
      <c r="L227" s="21" t="str">
        <f>IF(Medidas_Analisis!L227&lt;&gt;"",ROUND((Medidas_Analisis!L227/IF(Porcentaje!A227=VLOOKUP(Porcentaje!A227,Tipos_Medida!$H$2:$I$788,1),VLOOKUP(Porcentaje!A227,Tipos_Medida!$H$2:$I$788,2),0))*100,4),"")</f>
        <v/>
      </c>
      <c r="M227" s="21" t="str">
        <f>IF(Medidas_Analisis!M227&lt;&gt;"",ROUND((Medidas_Analisis!M227/IF(Porcentaje!A227=VLOOKUP(Porcentaje!A227,Tipos_Medida!$H$2:$I$788,1),VLOOKUP(Porcentaje!A227,Tipos_Medida!$H$2:$I$788,2),0))*100,4),"")</f>
        <v/>
      </c>
      <c r="N227" s="21" t="str">
        <f>IF(Medidas_Analisis!N227&lt;&gt;"",ROUND((Medidas_Analisis!N227/IF(Porcentaje!A227=VLOOKUP(Porcentaje!A227,Tipos_Medida!$H$2:$I$788,1),VLOOKUP(Porcentaje!A227,Tipos_Medida!$H$2:$I$788,2),0))*100,4),"")</f>
        <v/>
      </c>
    </row>
    <row r="228" spans="1:14" x14ac:dyDescent="0.25">
      <c r="A228">
        <v>20244</v>
      </c>
      <c r="B228" t="s">
        <v>74</v>
      </c>
      <c r="C228" t="s">
        <v>119</v>
      </c>
      <c r="D228" t="s">
        <v>117</v>
      </c>
      <c r="E228" s="1"/>
      <c r="F228" s="7" t="str">
        <f>IF(E228&lt;&gt;"",IF(AND(E228&gt;=VLOOKUP(E228,Semanas!$A$1:$C$33,1),E228&lt;=VLOOKUP(E228,Semanas!$A$1:$C$33,2)),VLOOKUP(E228,Semanas!$A$1:$C$33,3),""),"")</f>
        <v/>
      </c>
      <c r="G228" s="21" t="str">
        <f>IF(Medidas_Analisis!G228&lt;&gt;"",ROUND((Medidas_Analisis!G228/IF(Porcentaje!A228=VLOOKUP(Porcentaje!A228,Tipos_Medida!$H$2:$I$788,1),VLOOKUP(Porcentaje!A228,Tipos_Medida!$H$2:$I$788,2),0))*100,4),"")</f>
        <v/>
      </c>
      <c r="H228" s="21" t="str">
        <f>IF(Medidas_Analisis!H228&lt;&gt;"",ROUND((Medidas_Analisis!H228/IF(Porcentaje!A228=VLOOKUP(Porcentaje!A228,Tipos_Medida!$H$2:$I$788,1),VLOOKUP(Porcentaje!A228,Tipos_Medida!$H$2:$I$788,2),0))*100,4),"")</f>
        <v/>
      </c>
      <c r="I228" s="21" t="str">
        <f>IF(Medidas_Analisis!I228&lt;&gt;"",ROUND((Medidas_Analisis!I228/IF(Porcentaje!A228=VLOOKUP(Porcentaje!A228,Tipos_Medida!$H$2:$I$788,1),VLOOKUP(Porcentaje!A228,Tipos_Medida!$H$2:$I$788,2),0))*100,4),"")</f>
        <v/>
      </c>
      <c r="J228" s="21" t="str">
        <f>IF(Medidas_Analisis!J228&lt;&gt;"",ROUND((Medidas_Analisis!J228/IF(Porcentaje!A228=VLOOKUP(Porcentaje!A228,Tipos_Medida!$H$2:$I$788,1),VLOOKUP(Porcentaje!A228,Tipos_Medida!$H$2:$I$788,2),0))*100,4),"")</f>
        <v/>
      </c>
      <c r="K228" s="21" t="str">
        <f>IF(Medidas_Analisis!K228&lt;&gt;"",ROUND((Medidas_Analisis!K228/IF(Porcentaje!A228=VLOOKUP(Porcentaje!A228,Tipos_Medida!$H$2:$I$788,1),VLOOKUP(Porcentaje!A228,Tipos_Medida!$H$2:$I$788,2),0))*100,4),"")</f>
        <v/>
      </c>
      <c r="L228" s="21" t="str">
        <f>IF(Medidas_Analisis!L228&lt;&gt;"",ROUND((Medidas_Analisis!L228/IF(Porcentaje!A228=VLOOKUP(Porcentaje!A228,Tipos_Medida!$H$2:$I$788,1),VLOOKUP(Porcentaje!A228,Tipos_Medida!$H$2:$I$788,2),0))*100,4),"")</f>
        <v/>
      </c>
      <c r="M228" s="21" t="str">
        <f>IF(Medidas_Analisis!M228&lt;&gt;"",ROUND((Medidas_Analisis!M228/IF(Porcentaje!A228=VLOOKUP(Porcentaje!A228,Tipos_Medida!$H$2:$I$788,1),VLOOKUP(Porcentaje!A228,Tipos_Medida!$H$2:$I$788,2),0))*100,4),"")</f>
        <v/>
      </c>
      <c r="N228" s="21" t="str">
        <f>IF(Medidas_Analisis!N228&lt;&gt;"",ROUND((Medidas_Analisis!N228/IF(Porcentaje!A228=VLOOKUP(Porcentaje!A228,Tipos_Medida!$H$2:$I$788,1),VLOOKUP(Porcentaje!A228,Tipos_Medida!$H$2:$I$788,2),0))*100,4),"")</f>
        <v/>
      </c>
    </row>
    <row r="229" spans="1:14" x14ac:dyDescent="0.25">
      <c r="A229" s="19">
        <v>20244</v>
      </c>
      <c r="B229" s="19" t="s">
        <v>74</v>
      </c>
      <c r="C229" s="19" t="s">
        <v>120</v>
      </c>
      <c r="D229" s="19" t="s">
        <v>117</v>
      </c>
      <c r="E229" s="20"/>
      <c r="F229" s="7" t="str">
        <f>IF(E229&lt;&gt;"",IF(AND(E229&gt;=VLOOKUP(E229,Semanas!$A$1:$C$33,1),E229&lt;=VLOOKUP(E229,Semanas!$A$1:$C$33,2)),VLOOKUP(E229,Semanas!$A$1:$C$33,3),""),"")</f>
        <v/>
      </c>
      <c r="G229" s="21" t="str">
        <f>IF(Medidas_Analisis!G229&lt;&gt;"",ROUND((Medidas_Analisis!G229/IF(Porcentaje!A229=VLOOKUP(Porcentaje!A229,Tipos_Medida!$H$2:$I$788,1),VLOOKUP(Porcentaje!A229,Tipos_Medida!$H$2:$I$788,2),0))*100,4),"")</f>
        <v/>
      </c>
      <c r="H229" s="21" t="str">
        <f>IF(Medidas_Analisis!H229&lt;&gt;"",ROUND((Medidas_Analisis!H229/IF(Porcentaje!A229=VLOOKUP(Porcentaje!A229,Tipos_Medida!$H$2:$I$788,1),VLOOKUP(Porcentaje!A229,Tipos_Medida!$H$2:$I$788,2),0))*100,4),"")</f>
        <v/>
      </c>
      <c r="I229" s="21" t="str">
        <f>IF(Medidas_Analisis!I229&lt;&gt;"",ROUND((Medidas_Analisis!I229/IF(Porcentaje!A229=VLOOKUP(Porcentaje!A229,Tipos_Medida!$H$2:$I$788,1),VLOOKUP(Porcentaje!A229,Tipos_Medida!$H$2:$I$788,2),0))*100,4),"")</f>
        <v/>
      </c>
      <c r="J229" s="21" t="str">
        <f>IF(Medidas_Analisis!J229&lt;&gt;"",ROUND((Medidas_Analisis!J229/IF(Porcentaje!A229=VLOOKUP(Porcentaje!A229,Tipos_Medida!$H$2:$I$788,1),VLOOKUP(Porcentaje!A229,Tipos_Medida!$H$2:$I$788,2),0))*100,4),"")</f>
        <v/>
      </c>
      <c r="K229" s="21" t="str">
        <f>IF(Medidas_Analisis!K229&lt;&gt;"",ROUND((Medidas_Analisis!K229/IF(Porcentaje!A229=VLOOKUP(Porcentaje!A229,Tipos_Medida!$H$2:$I$788,1),VLOOKUP(Porcentaje!A229,Tipos_Medida!$H$2:$I$788,2),0))*100,4),"")</f>
        <v/>
      </c>
      <c r="L229" s="21" t="str">
        <f>IF(Medidas_Analisis!L229&lt;&gt;"",ROUND((Medidas_Analisis!L229/IF(Porcentaje!A229=VLOOKUP(Porcentaje!A229,Tipos_Medida!$H$2:$I$788,1),VLOOKUP(Porcentaje!A229,Tipos_Medida!$H$2:$I$788,2),0))*100,4),"")</f>
        <v/>
      </c>
      <c r="M229" s="21" t="str">
        <f>IF(Medidas_Analisis!M229&lt;&gt;"",ROUND((Medidas_Analisis!M229/IF(Porcentaje!A229=VLOOKUP(Porcentaje!A229,Tipos_Medida!$H$2:$I$788,1),VLOOKUP(Porcentaje!A229,Tipos_Medida!$H$2:$I$788,2),0))*100,4),"")</f>
        <v/>
      </c>
      <c r="N229" s="21" t="str">
        <f>IF(Medidas_Analisis!N229&lt;&gt;"",ROUND((Medidas_Analisis!N229/IF(Porcentaje!A229=VLOOKUP(Porcentaje!A229,Tipos_Medida!$H$2:$I$788,1),VLOOKUP(Porcentaje!A229,Tipos_Medida!$H$2:$I$788,2),0))*100,4),"")</f>
        <v/>
      </c>
    </row>
    <row r="230" spans="1:14" x14ac:dyDescent="0.25">
      <c r="A230">
        <v>20244</v>
      </c>
      <c r="B230" t="s">
        <v>74</v>
      </c>
      <c r="C230" t="s">
        <v>191</v>
      </c>
      <c r="D230" t="s">
        <v>117</v>
      </c>
      <c r="E230" s="1"/>
      <c r="F230" s="7" t="str">
        <f>IF(E230&lt;&gt;"",IF(AND(E230&gt;=VLOOKUP(E230,Semanas!$A$1:$C$33,1),E230&lt;=VLOOKUP(E230,Semanas!$A$1:$C$33,2)),VLOOKUP(E230,Semanas!$A$1:$C$33,3),""),"")</f>
        <v/>
      </c>
      <c r="G230" s="21" t="str">
        <f>IF(Medidas_Analisis!G230&lt;&gt;"",ROUND((Medidas_Analisis!G230/IF(Porcentaje!A230=VLOOKUP(Porcentaje!A230,Tipos_Medida!$H$2:$I$788,1),VLOOKUP(Porcentaje!A230,Tipos_Medida!$H$2:$I$788,2),0))*100,4),"")</f>
        <v/>
      </c>
      <c r="H230" s="21" t="str">
        <f>IF(Medidas_Analisis!H230&lt;&gt;"",ROUND((Medidas_Analisis!H230/IF(Porcentaje!A230=VLOOKUP(Porcentaje!A230,Tipos_Medida!$H$2:$I$788,1),VLOOKUP(Porcentaje!A230,Tipos_Medida!$H$2:$I$788,2),0))*100,4),"")</f>
        <v/>
      </c>
      <c r="I230" s="21" t="str">
        <f>IF(Medidas_Analisis!I230&lt;&gt;"",ROUND((Medidas_Analisis!I230/IF(Porcentaje!A230=VLOOKUP(Porcentaje!A230,Tipos_Medida!$H$2:$I$788,1),VLOOKUP(Porcentaje!A230,Tipos_Medida!$H$2:$I$788,2),0))*100,4),"")</f>
        <v/>
      </c>
      <c r="J230" s="21" t="str">
        <f>IF(Medidas_Analisis!J230&lt;&gt;"",ROUND((Medidas_Analisis!J230/IF(Porcentaje!A230=VLOOKUP(Porcentaje!A230,Tipos_Medida!$H$2:$I$788,1),VLOOKUP(Porcentaje!A230,Tipos_Medida!$H$2:$I$788,2),0))*100,4),"")</f>
        <v/>
      </c>
      <c r="K230" s="21" t="str">
        <f>IF(Medidas_Analisis!K230&lt;&gt;"",ROUND((Medidas_Analisis!K230/IF(Porcentaje!A230=VLOOKUP(Porcentaje!A230,Tipos_Medida!$H$2:$I$788,1),VLOOKUP(Porcentaje!A230,Tipos_Medida!$H$2:$I$788,2),0))*100,4),"")</f>
        <v/>
      </c>
      <c r="L230" s="21" t="str">
        <f>IF(Medidas_Analisis!L230&lt;&gt;"",ROUND((Medidas_Analisis!L230/IF(Porcentaje!A230=VLOOKUP(Porcentaje!A230,Tipos_Medida!$H$2:$I$788,1),VLOOKUP(Porcentaje!A230,Tipos_Medida!$H$2:$I$788,2),0))*100,4),"")</f>
        <v/>
      </c>
      <c r="M230" s="21" t="str">
        <f>IF(Medidas_Analisis!M230&lt;&gt;"",ROUND((Medidas_Analisis!M230/IF(Porcentaje!A230=VLOOKUP(Porcentaje!A230,Tipos_Medida!$H$2:$I$788,1),VLOOKUP(Porcentaje!A230,Tipos_Medida!$H$2:$I$788,2),0))*100,4),"")</f>
        <v/>
      </c>
      <c r="N230" s="21" t="str">
        <f>IF(Medidas_Analisis!N230&lt;&gt;"",ROUND((Medidas_Analisis!N230/IF(Porcentaje!A230=VLOOKUP(Porcentaje!A230,Tipos_Medida!$H$2:$I$788,1),VLOOKUP(Porcentaje!A230,Tipos_Medida!$H$2:$I$788,2),0))*100,4),"")</f>
        <v/>
      </c>
    </row>
    <row r="231" spans="1:14" x14ac:dyDescent="0.25">
      <c r="A231" s="19">
        <v>20244</v>
      </c>
      <c r="B231" s="19" t="s">
        <v>74</v>
      </c>
      <c r="C231" s="19" t="s">
        <v>122</v>
      </c>
      <c r="D231" s="19" t="s">
        <v>116</v>
      </c>
      <c r="E231" s="20"/>
      <c r="F231" s="7" t="str">
        <f>IF(E231&lt;&gt;"",IF(AND(E231&gt;=VLOOKUP(E231,Semanas!$A$1:$C$33,1),E231&lt;=VLOOKUP(E231,Semanas!$A$1:$C$33,2)),VLOOKUP(E231,Semanas!$A$1:$C$33,3),""),"")</f>
        <v/>
      </c>
      <c r="G231" s="21" t="str">
        <f>IF(Medidas_Analisis!G231&lt;&gt;"",ROUND((Medidas_Analisis!G231/IF(Porcentaje!A231=VLOOKUP(Porcentaje!A231,Tipos_Medida!$H$2:$I$788,1),VLOOKUP(Porcentaje!A231,Tipos_Medida!$H$2:$I$788,2),0))*100,4),"")</f>
        <v/>
      </c>
      <c r="H231" s="21" t="str">
        <f>IF(Medidas_Analisis!H231&lt;&gt;"",ROUND((Medidas_Analisis!H231/IF(Porcentaje!A231=VLOOKUP(Porcentaje!A231,Tipos_Medida!$H$2:$I$788,1),VLOOKUP(Porcentaje!A231,Tipos_Medida!$H$2:$I$788,2),0))*100,4),"")</f>
        <v/>
      </c>
      <c r="I231" s="21" t="str">
        <f>IF(Medidas_Analisis!I231&lt;&gt;"",ROUND((Medidas_Analisis!I231/IF(Porcentaje!A231=VLOOKUP(Porcentaje!A231,Tipos_Medida!$H$2:$I$788,1),VLOOKUP(Porcentaje!A231,Tipos_Medida!$H$2:$I$788,2),0))*100,4),"")</f>
        <v/>
      </c>
      <c r="J231" s="21" t="str">
        <f>IF(Medidas_Analisis!J231&lt;&gt;"",ROUND((Medidas_Analisis!J231/IF(Porcentaje!A231=VLOOKUP(Porcentaje!A231,Tipos_Medida!$H$2:$I$788,1),VLOOKUP(Porcentaje!A231,Tipos_Medida!$H$2:$I$788,2),0))*100,4),"")</f>
        <v/>
      </c>
      <c r="K231" s="21" t="str">
        <f>IF(Medidas_Analisis!K231&lt;&gt;"",ROUND((Medidas_Analisis!K231/IF(Porcentaje!A231=VLOOKUP(Porcentaje!A231,Tipos_Medida!$H$2:$I$788,1),VLOOKUP(Porcentaje!A231,Tipos_Medida!$H$2:$I$788,2),0))*100,4),"")</f>
        <v/>
      </c>
      <c r="L231" s="21" t="str">
        <f>IF(Medidas_Analisis!L231&lt;&gt;"",ROUND((Medidas_Analisis!L231/IF(Porcentaje!A231=VLOOKUP(Porcentaje!A231,Tipos_Medida!$H$2:$I$788,1),VLOOKUP(Porcentaje!A231,Tipos_Medida!$H$2:$I$788,2),0))*100,4),"")</f>
        <v/>
      </c>
      <c r="M231" s="21" t="str">
        <f>IF(Medidas_Analisis!M231&lt;&gt;"",ROUND((Medidas_Analisis!M231/IF(Porcentaje!A231=VLOOKUP(Porcentaje!A231,Tipos_Medida!$H$2:$I$788,1),VLOOKUP(Porcentaje!A231,Tipos_Medida!$H$2:$I$788,2),0))*100,4),"")</f>
        <v/>
      </c>
      <c r="N231" s="21" t="str">
        <f>IF(Medidas_Analisis!N231&lt;&gt;"",ROUND((Medidas_Analisis!N231/IF(Porcentaje!A231=VLOOKUP(Porcentaje!A231,Tipos_Medida!$H$2:$I$788,1),VLOOKUP(Porcentaje!A231,Tipos_Medida!$H$2:$I$788,2),0))*100,4),"")</f>
        <v/>
      </c>
    </row>
    <row r="232" spans="1:14" x14ac:dyDescent="0.25">
      <c r="A232">
        <v>20244</v>
      </c>
      <c r="B232" t="s">
        <v>74</v>
      </c>
      <c r="C232" t="s">
        <v>123</v>
      </c>
      <c r="D232" t="s">
        <v>116</v>
      </c>
      <c r="E232" s="1"/>
      <c r="F232" s="7" t="str">
        <f>IF(E232&lt;&gt;"",IF(AND(E232&gt;=VLOOKUP(E232,Semanas!$A$1:$C$33,1),E232&lt;=VLOOKUP(E232,Semanas!$A$1:$C$33,2)),VLOOKUP(E232,Semanas!$A$1:$C$33,3),""),"")</f>
        <v/>
      </c>
      <c r="G232" s="21" t="str">
        <f>IF(Medidas_Analisis!G232&lt;&gt;"",ROUND((Medidas_Analisis!G232/IF(Porcentaje!A232=VLOOKUP(Porcentaje!A232,Tipos_Medida!$H$2:$I$788,1),VLOOKUP(Porcentaje!A232,Tipos_Medida!$H$2:$I$788,2),0))*100,4),"")</f>
        <v/>
      </c>
      <c r="H232" s="21" t="str">
        <f>IF(Medidas_Analisis!H232&lt;&gt;"",ROUND((Medidas_Analisis!H232/IF(Porcentaje!A232=VLOOKUP(Porcentaje!A232,Tipos_Medida!$H$2:$I$788,1),VLOOKUP(Porcentaje!A232,Tipos_Medida!$H$2:$I$788,2),0))*100,4),"")</f>
        <v/>
      </c>
      <c r="I232" s="21" t="str">
        <f>IF(Medidas_Analisis!I232&lt;&gt;"",ROUND((Medidas_Analisis!I232/IF(Porcentaje!A232=VLOOKUP(Porcentaje!A232,Tipos_Medida!$H$2:$I$788,1),VLOOKUP(Porcentaje!A232,Tipos_Medida!$H$2:$I$788,2),0))*100,4),"")</f>
        <v/>
      </c>
      <c r="J232" s="21" t="str">
        <f>IF(Medidas_Analisis!J232&lt;&gt;"",ROUND((Medidas_Analisis!J232/IF(Porcentaje!A232=VLOOKUP(Porcentaje!A232,Tipos_Medida!$H$2:$I$788,1),VLOOKUP(Porcentaje!A232,Tipos_Medida!$H$2:$I$788,2),0))*100,4),"")</f>
        <v/>
      </c>
      <c r="K232" s="21" t="str">
        <f>IF(Medidas_Analisis!K232&lt;&gt;"",ROUND((Medidas_Analisis!K232/IF(Porcentaje!A232=VLOOKUP(Porcentaje!A232,Tipos_Medida!$H$2:$I$788,1),VLOOKUP(Porcentaje!A232,Tipos_Medida!$H$2:$I$788,2),0))*100,4),"")</f>
        <v/>
      </c>
      <c r="L232" s="21" t="str">
        <f>IF(Medidas_Analisis!L232&lt;&gt;"",ROUND((Medidas_Analisis!L232/IF(Porcentaje!A232=VLOOKUP(Porcentaje!A232,Tipos_Medida!$H$2:$I$788,1),VLOOKUP(Porcentaje!A232,Tipos_Medida!$H$2:$I$788,2),0))*100,4),"")</f>
        <v/>
      </c>
      <c r="M232" s="21" t="str">
        <f>IF(Medidas_Analisis!M232&lt;&gt;"",ROUND((Medidas_Analisis!M232/IF(Porcentaje!A232=VLOOKUP(Porcentaje!A232,Tipos_Medida!$H$2:$I$788,1),VLOOKUP(Porcentaje!A232,Tipos_Medida!$H$2:$I$788,2),0))*100,4),"")</f>
        <v/>
      </c>
      <c r="N232" s="21" t="str">
        <f>IF(Medidas_Analisis!N232&lt;&gt;"",ROUND((Medidas_Analisis!N232/IF(Porcentaje!A232=VLOOKUP(Porcentaje!A232,Tipos_Medida!$H$2:$I$788,1),VLOOKUP(Porcentaje!A232,Tipos_Medida!$H$2:$I$788,2),0))*100,4),"")</f>
        <v/>
      </c>
    </row>
    <row r="233" spans="1:14" x14ac:dyDescent="0.25">
      <c r="A233">
        <v>20249</v>
      </c>
      <c r="B233" t="s">
        <v>75</v>
      </c>
      <c r="C233" t="s">
        <v>30</v>
      </c>
      <c r="D233" t="s">
        <v>114</v>
      </c>
      <c r="E233" s="1">
        <v>43913</v>
      </c>
      <c r="F233" s="7" t="str">
        <f>IF(E233&lt;&gt;"",IF(AND(E233&gt;=VLOOKUP(E233,Semanas!$A$1:$C$33,1),E233&lt;=VLOOKUP(E233,Semanas!$A$1:$C$33,2)),VLOOKUP(E233,Semanas!$A$1:$C$33,3),""),"")</f>
        <v>Semana 13</v>
      </c>
      <c r="G233" s="21">
        <f>IF(Medidas_Analisis!G233&lt;&gt;"",ROUND((Medidas_Analisis!G233/IF(Porcentaje!A233=VLOOKUP(Porcentaje!A233,Tipos_Medida!$H$2:$I$788,1),VLOOKUP(Porcentaje!A233,Tipos_Medida!$H$2:$I$788,2),0))*100,4),"")</f>
        <v>0</v>
      </c>
      <c r="H233" s="21">
        <f>IF(Medidas_Analisis!H233&lt;&gt;"",ROUND((Medidas_Analisis!H233/IF(Porcentaje!A233=VLOOKUP(Porcentaje!A233,Tipos_Medida!$H$2:$I$788,1),VLOOKUP(Porcentaje!A233,Tipos_Medida!$H$2:$I$788,2),0))*100,4),"")</f>
        <v>0</v>
      </c>
      <c r="I233" s="21">
        <f>IF(Medidas_Analisis!I233&lt;&gt;"",ROUND((Medidas_Analisis!I233/IF(Porcentaje!A233=VLOOKUP(Porcentaje!A233,Tipos_Medida!$H$2:$I$788,1),VLOOKUP(Porcentaje!A233,Tipos_Medida!$H$2:$I$788,2),0))*100,4),"")</f>
        <v>0</v>
      </c>
      <c r="J233" s="21">
        <f>IF(Medidas_Analisis!J233&lt;&gt;"",ROUND((Medidas_Analisis!J233/IF(Porcentaje!A233=VLOOKUP(Porcentaje!A233,Tipos_Medida!$H$2:$I$788,1),VLOOKUP(Porcentaje!A233,Tipos_Medida!$H$2:$I$788,2),0))*100,4),"")</f>
        <v>0</v>
      </c>
      <c r="K233" s="21">
        <f>IF(Medidas_Analisis!K233&lt;&gt;"",ROUND((Medidas_Analisis!K233/IF(Porcentaje!A233=VLOOKUP(Porcentaje!A233,Tipos_Medida!$H$2:$I$788,1),VLOOKUP(Porcentaje!A233,Tipos_Medida!$H$2:$I$788,2),0))*100,4),"")</f>
        <v>0</v>
      </c>
      <c r="L233" s="21">
        <f>IF(Medidas_Analisis!L233&lt;&gt;"",ROUND((Medidas_Analisis!L233/IF(Porcentaje!A233=VLOOKUP(Porcentaje!A233,Tipos_Medida!$H$2:$I$788,1),VLOOKUP(Porcentaje!A233,Tipos_Medida!$H$2:$I$788,2),0))*100,4),"")</f>
        <v>0</v>
      </c>
      <c r="M233" s="21">
        <f>IF(Medidas_Analisis!M233&lt;&gt;"",ROUND((Medidas_Analisis!M233/IF(Porcentaje!A233=VLOOKUP(Porcentaje!A233,Tipos_Medida!$H$2:$I$788,1),VLOOKUP(Porcentaje!A233,Tipos_Medida!$H$2:$I$788,2),0))*100,4),"")</f>
        <v>0</v>
      </c>
      <c r="N233" s="21">
        <f>IF(Medidas_Analisis!N233&lt;&gt;"",ROUND((Medidas_Analisis!N233/IF(Porcentaje!A233=VLOOKUP(Porcentaje!A233,Tipos_Medida!$H$2:$I$788,1),VLOOKUP(Porcentaje!A233,Tipos_Medida!$H$2:$I$788,2),0))*100,4),"")</f>
        <v>0</v>
      </c>
    </row>
    <row r="234" spans="1:14" x14ac:dyDescent="0.25">
      <c r="A234" s="19">
        <v>20249</v>
      </c>
      <c r="B234" s="19" t="s">
        <v>75</v>
      </c>
      <c r="C234" s="19" t="s">
        <v>31</v>
      </c>
      <c r="D234" s="19" t="s">
        <v>114</v>
      </c>
      <c r="E234" s="20">
        <v>43913</v>
      </c>
      <c r="F234" s="7" t="str">
        <f>IF(E234&lt;&gt;"",IF(AND(E234&gt;=VLOOKUP(E234,Semanas!$A$1:$C$33,1),E234&lt;=VLOOKUP(E234,Semanas!$A$1:$C$33,2)),VLOOKUP(E234,Semanas!$A$1:$C$33,3),""),"")</f>
        <v>Semana 13</v>
      </c>
      <c r="G234" s="21">
        <f>IF(Medidas_Analisis!G234&lt;&gt;"",ROUND((Medidas_Analisis!G234/IF(Porcentaje!A234=VLOOKUP(Porcentaje!A234,Tipos_Medida!$H$2:$I$788,1),VLOOKUP(Porcentaje!A234,Tipos_Medida!$H$2:$I$788,2),0))*100,4),"")</f>
        <v>0</v>
      </c>
      <c r="H234" s="21">
        <f>IF(Medidas_Analisis!H234&lt;&gt;"",ROUND((Medidas_Analisis!H234/IF(Porcentaje!A234=VLOOKUP(Porcentaje!A234,Tipos_Medida!$H$2:$I$788,1),VLOOKUP(Porcentaje!A234,Tipos_Medida!$H$2:$I$788,2),0))*100,4),"")</f>
        <v>0</v>
      </c>
      <c r="I234" s="21">
        <f>IF(Medidas_Analisis!I234&lt;&gt;"",ROUND((Medidas_Analisis!I234/IF(Porcentaje!A234=VLOOKUP(Porcentaje!A234,Tipos_Medida!$H$2:$I$788,1),VLOOKUP(Porcentaje!A234,Tipos_Medida!$H$2:$I$788,2),0))*100,4),"")</f>
        <v>0</v>
      </c>
      <c r="J234" s="21">
        <f>IF(Medidas_Analisis!J234&lt;&gt;"",ROUND((Medidas_Analisis!J234/IF(Porcentaje!A234=VLOOKUP(Porcentaje!A234,Tipos_Medida!$H$2:$I$788,1),VLOOKUP(Porcentaje!A234,Tipos_Medida!$H$2:$I$788,2),0))*100,4),"")</f>
        <v>0</v>
      </c>
      <c r="K234" s="21">
        <f>IF(Medidas_Analisis!K234&lt;&gt;"",ROUND((Medidas_Analisis!K234/IF(Porcentaje!A234=VLOOKUP(Porcentaje!A234,Tipos_Medida!$H$2:$I$788,1),VLOOKUP(Porcentaje!A234,Tipos_Medida!$H$2:$I$788,2),0))*100,4),"")</f>
        <v>0</v>
      </c>
      <c r="L234" s="21">
        <f>IF(Medidas_Analisis!L234&lt;&gt;"",ROUND((Medidas_Analisis!L234/IF(Porcentaje!A234=VLOOKUP(Porcentaje!A234,Tipos_Medida!$H$2:$I$788,1),VLOOKUP(Porcentaje!A234,Tipos_Medida!$H$2:$I$788,2),0))*100,4),"")</f>
        <v>0</v>
      </c>
      <c r="M234" s="21">
        <f>IF(Medidas_Analisis!M234&lt;&gt;"",ROUND((Medidas_Analisis!M234/IF(Porcentaje!A234=VLOOKUP(Porcentaje!A234,Tipos_Medida!$H$2:$I$788,1),VLOOKUP(Porcentaje!A234,Tipos_Medida!$H$2:$I$788,2),0))*100,4),"")</f>
        <v>0</v>
      </c>
      <c r="N234" s="21">
        <f>IF(Medidas_Analisis!N234&lt;&gt;"",ROUND((Medidas_Analisis!N234/IF(Porcentaje!A234=VLOOKUP(Porcentaje!A234,Tipos_Medida!$H$2:$I$788,1),VLOOKUP(Porcentaje!A234,Tipos_Medida!$H$2:$I$788,2),0))*100,4),"")</f>
        <v>0</v>
      </c>
    </row>
    <row r="235" spans="1:14" x14ac:dyDescent="0.25">
      <c r="A235">
        <v>20249</v>
      </c>
      <c r="B235" t="s">
        <v>75</v>
      </c>
      <c r="C235" t="s">
        <v>115</v>
      </c>
      <c r="D235" t="s">
        <v>114</v>
      </c>
      <c r="E235" s="1">
        <v>43913</v>
      </c>
      <c r="F235" s="7" t="str">
        <f>IF(E235&lt;&gt;"",IF(AND(E235&gt;=VLOOKUP(E235,Semanas!$A$1:$C$33,1),E235&lt;=VLOOKUP(E235,Semanas!$A$1:$C$33,2)),VLOOKUP(E235,Semanas!$A$1:$C$33,3),""),"")</f>
        <v>Semana 13</v>
      </c>
      <c r="G235" s="21">
        <f>IF(Medidas_Analisis!G235&lt;&gt;"",ROUND((Medidas_Analisis!G235/IF(Porcentaje!A235=VLOOKUP(Porcentaje!A235,Tipos_Medida!$H$2:$I$788,1),VLOOKUP(Porcentaje!A235,Tipos_Medida!$H$2:$I$788,2),0))*100,4),"")</f>
        <v>0</v>
      </c>
      <c r="H235" s="21">
        <f>IF(Medidas_Analisis!H235&lt;&gt;"",ROUND((Medidas_Analisis!H235/IF(Porcentaje!A235=VLOOKUP(Porcentaje!A235,Tipos_Medida!$H$2:$I$788,1),VLOOKUP(Porcentaje!A235,Tipos_Medida!$H$2:$I$788,2),0))*100,4),"")</f>
        <v>0</v>
      </c>
      <c r="I235" s="21">
        <f>IF(Medidas_Analisis!I235&lt;&gt;"",ROUND((Medidas_Analisis!I235/IF(Porcentaje!A235=VLOOKUP(Porcentaje!A235,Tipos_Medida!$H$2:$I$788,1),VLOOKUP(Porcentaje!A235,Tipos_Medida!$H$2:$I$788,2),0))*100,4),"")</f>
        <v>0</v>
      </c>
      <c r="J235" s="21">
        <f>IF(Medidas_Analisis!J235&lt;&gt;"",ROUND((Medidas_Analisis!J235/IF(Porcentaje!A235=VLOOKUP(Porcentaje!A235,Tipos_Medida!$H$2:$I$788,1),VLOOKUP(Porcentaje!A235,Tipos_Medida!$H$2:$I$788,2),0))*100,4),"")</f>
        <v>0</v>
      </c>
      <c r="K235" s="21">
        <f>IF(Medidas_Analisis!K235&lt;&gt;"",ROUND((Medidas_Analisis!K235/IF(Porcentaje!A235=VLOOKUP(Porcentaje!A235,Tipos_Medida!$H$2:$I$788,1),VLOOKUP(Porcentaje!A235,Tipos_Medida!$H$2:$I$788,2),0))*100,4),"")</f>
        <v>0</v>
      </c>
      <c r="L235" s="21">
        <f>IF(Medidas_Analisis!L235&lt;&gt;"",ROUND((Medidas_Analisis!L235/IF(Porcentaje!A235=VLOOKUP(Porcentaje!A235,Tipos_Medida!$H$2:$I$788,1),VLOOKUP(Porcentaje!A235,Tipos_Medida!$H$2:$I$788,2),0))*100,4),"")</f>
        <v>0</v>
      </c>
      <c r="M235" s="21">
        <f>IF(Medidas_Analisis!M235&lt;&gt;"",ROUND((Medidas_Analisis!M235/IF(Porcentaje!A235=VLOOKUP(Porcentaje!A235,Tipos_Medida!$H$2:$I$788,1),VLOOKUP(Porcentaje!A235,Tipos_Medida!$H$2:$I$788,2),0))*100,4),"")</f>
        <v>0</v>
      </c>
      <c r="N235" s="21">
        <f>IF(Medidas_Analisis!N235&lt;&gt;"",ROUND((Medidas_Analisis!N235/IF(Porcentaje!A235=VLOOKUP(Porcentaje!A235,Tipos_Medida!$H$2:$I$788,1),VLOOKUP(Porcentaje!A235,Tipos_Medida!$H$2:$I$788,2),0))*100,4),"")</f>
        <v>0</v>
      </c>
    </row>
    <row r="236" spans="1:14" x14ac:dyDescent="0.25">
      <c r="A236" s="19">
        <v>20249</v>
      </c>
      <c r="B236" s="19" t="s">
        <v>75</v>
      </c>
      <c r="C236" s="19" t="s">
        <v>33</v>
      </c>
      <c r="D236" s="19" t="s">
        <v>114</v>
      </c>
      <c r="E236" s="20">
        <v>43910</v>
      </c>
      <c r="F236" s="7" t="str">
        <f>IF(E236&lt;&gt;"",IF(AND(E236&gt;=VLOOKUP(E236,Semanas!$A$1:$C$33,1),E236&lt;=VLOOKUP(E236,Semanas!$A$1:$C$33,2)),VLOOKUP(E236,Semanas!$A$1:$C$33,3),""),"")</f>
        <v>Semana 12</v>
      </c>
      <c r="G236" s="21">
        <f>IF(Medidas_Analisis!G236&lt;&gt;"",ROUND((Medidas_Analisis!G236/IF(Porcentaje!A236=VLOOKUP(Porcentaje!A236,Tipos_Medida!$H$2:$I$788,1),VLOOKUP(Porcentaje!A236,Tipos_Medida!$H$2:$I$788,2),0))*100,4),"")</f>
        <v>0</v>
      </c>
      <c r="H236" s="21">
        <f>IF(Medidas_Analisis!H236&lt;&gt;"",ROUND((Medidas_Analisis!H236/IF(Porcentaje!A236=VLOOKUP(Porcentaje!A236,Tipos_Medida!$H$2:$I$788,1),VLOOKUP(Porcentaje!A236,Tipos_Medida!$H$2:$I$788,2),0))*100,4),"")</f>
        <v>0</v>
      </c>
      <c r="I236" s="21">
        <f>IF(Medidas_Analisis!I236&lt;&gt;"",ROUND((Medidas_Analisis!I236/IF(Porcentaje!A236=VLOOKUP(Porcentaje!A236,Tipos_Medida!$H$2:$I$788,1),VLOOKUP(Porcentaje!A236,Tipos_Medida!$H$2:$I$788,2),0))*100,4),"")</f>
        <v>0</v>
      </c>
      <c r="J236" s="21">
        <f>IF(Medidas_Analisis!J236&lt;&gt;"",ROUND((Medidas_Analisis!J236/IF(Porcentaje!A236=VLOOKUP(Porcentaje!A236,Tipos_Medida!$H$2:$I$788,1),VLOOKUP(Porcentaje!A236,Tipos_Medida!$H$2:$I$788,2),0))*100,4),"")</f>
        <v>0</v>
      </c>
      <c r="K236" s="21">
        <f>IF(Medidas_Analisis!K236&lt;&gt;"",ROUND((Medidas_Analisis!K236/IF(Porcentaje!A236=VLOOKUP(Porcentaje!A236,Tipos_Medida!$H$2:$I$788,1),VLOOKUP(Porcentaje!A236,Tipos_Medida!$H$2:$I$788,2),0))*100,4),"")</f>
        <v>0</v>
      </c>
      <c r="L236" s="21">
        <f>IF(Medidas_Analisis!L236&lt;&gt;"",ROUND((Medidas_Analisis!L236/IF(Porcentaje!A236=VLOOKUP(Porcentaje!A236,Tipos_Medida!$H$2:$I$788,1),VLOOKUP(Porcentaje!A236,Tipos_Medida!$H$2:$I$788,2),0))*100,4),"")</f>
        <v>0</v>
      </c>
      <c r="M236" s="21">
        <f>IF(Medidas_Analisis!M236&lt;&gt;"",ROUND((Medidas_Analisis!M236/IF(Porcentaje!A236=VLOOKUP(Porcentaje!A236,Tipos_Medida!$H$2:$I$788,1),VLOOKUP(Porcentaje!A236,Tipos_Medida!$H$2:$I$788,2),0))*100,4),"")</f>
        <v>0</v>
      </c>
      <c r="N236" s="21">
        <f>IF(Medidas_Analisis!N236&lt;&gt;"",ROUND((Medidas_Analisis!N236/IF(Porcentaje!A236=VLOOKUP(Porcentaje!A236,Tipos_Medida!$H$2:$I$788,1),VLOOKUP(Porcentaje!A236,Tipos_Medida!$H$2:$I$788,2),0))*100,4),"")</f>
        <v>0</v>
      </c>
    </row>
    <row r="237" spans="1:14" x14ac:dyDescent="0.25">
      <c r="A237">
        <v>20249</v>
      </c>
      <c r="B237" t="s">
        <v>75</v>
      </c>
      <c r="C237" t="s">
        <v>34</v>
      </c>
      <c r="D237" t="s">
        <v>117</v>
      </c>
      <c r="E237" s="1"/>
      <c r="F237" s="7" t="str">
        <f>IF(E237&lt;&gt;"",IF(AND(E237&gt;=VLOOKUP(E237,Semanas!$A$1:$C$33,1),E237&lt;=VLOOKUP(E237,Semanas!$A$1:$C$33,2)),VLOOKUP(E237,Semanas!$A$1:$C$33,3),""),"")</f>
        <v/>
      </c>
      <c r="G237" s="21" t="str">
        <f>IF(Medidas_Analisis!G237&lt;&gt;"",ROUND((Medidas_Analisis!G237/IF(Porcentaje!A237=VLOOKUP(Porcentaje!A237,Tipos_Medida!$H$2:$I$788,1),VLOOKUP(Porcentaje!A237,Tipos_Medida!$H$2:$I$788,2),0))*100,4),"")</f>
        <v/>
      </c>
      <c r="H237" s="21" t="str">
        <f>IF(Medidas_Analisis!H237&lt;&gt;"",ROUND((Medidas_Analisis!H237/IF(Porcentaje!A237=VLOOKUP(Porcentaje!A237,Tipos_Medida!$H$2:$I$788,1),VLOOKUP(Porcentaje!A237,Tipos_Medida!$H$2:$I$788,2),0))*100,4),"")</f>
        <v/>
      </c>
      <c r="I237" s="21" t="str">
        <f>IF(Medidas_Analisis!I237&lt;&gt;"",ROUND((Medidas_Analisis!I237/IF(Porcentaje!A237=VLOOKUP(Porcentaje!A237,Tipos_Medida!$H$2:$I$788,1),VLOOKUP(Porcentaje!A237,Tipos_Medida!$H$2:$I$788,2),0))*100,4),"")</f>
        <v/>
      </c>
      <c r="J237" s="21" t="str">
        <f>IF(Medidas_Analisis!J237&lt;&gt;"",ROUND((Medidas_Analisis!J237/IF(Porcentaje!A237=VLOOKUP(Porcentaje!A237,Tipos_Medida!$H$2:$I$788,1),VLOOKUP(Porcentaje!A237,Tipos_Medida!$H$2:$I$788,2),0))*100,4),"")</f>
        <v/>
      </c>
      <c r="K237" s="21" t="str">
        <f>IF(Medidas_Analisis!K237&lt;&gt;"",ROUND((Medidas_Analisis!K237/IF(Porcentaje!A237=VLOOKUP(Porcentaje!A237,Tipos_Medida!$H$2:$I$788,1),VLOOKUP(Porcentaje!A237,Tipos_Medida!$H$2:$I$788,2),0))*100,4),"")</f>
        <v/>
      </c>
      <c r="L237" s="21" t="str">
        <f>IF(Medidas_Analisis!L237&lt;&gt;"",ROUND((Medidas_Analisis!L237/IF(Porcentaje!A237=VLOOKUP(Porcentaje!A237,Tipos_Medida!$H$2:$I$788,1),VLOOKUP(Porcentaje!A237,Tipos_Medida!$H$2:$I$788,2),0))*100,4),"")</f>
        <v/>
      </c>
      <c r="M237" s="21" t="str">
        <f>IF(Medidas_Analisis!M237&lt;&gt;"",ROUND((Medidas_Analisis!M237/IF(Porcentaje!A237=VLOOKUP(Porcentaje!A237,Tipos_Medida!$H$2:$I$788,1),VLOOKUP(Porcentaje!A237,Tipos_Medida!$H$2:$I$788,2),0))*100,4),"")</f>
        <v/>
      </c>
      <c r="N237" s="21" t="str">
        <f>IF(Medidas_Analisis!N237&lt;&gt;"",ROUND((Medidas_Analisis!N237/IF(Porcentaje!A237=VLOOKUP(Porcentaje!A237,Tipos_Medida!$H$2:$I$788,1),VLOOKUP(Porcentaje!A237,Tipos_Medida!$H$2:$I$788,2),0))*100,4),"")</f>
        <v/>
      </c>
    </row>
    <row r="238" spans="1:14" x14ac:dyDescent="0.25">
      <c r="A238" s="19">
        <v>20249</v>
      </c>
      <c r="B238" s="19" t="s">
        <v>75</v>
      </c>
      <c r="C238" s="19" t="s">
        <v>118</v>
      </c>
      <c r="D238" s="19" t="s">
        <v>117</v>
      </c>
      <c r="E238" s="20"/>
      <c r="F238" s="7" t="str">
        <f>IF(E238&lt;&gt;"",IF(AND(E238&gt;=VLOOKUP(E238,Semanas!$A$1:$C$33,1),E238&lt;=VLOOKUP(E238,Semanas!$A$1:$C$33,2)),VLOOKUP(E238,Semanas!$A$1:$C$33,3),""),"")</f>
        <v/>
      </c>
      <c r="G238" s="21" t="str">
        <f>IF(Medidas_Analisis!G238&lt;&gt;"",ROUND((Medidas_Analisis!G238/IF(Porcentaje!A238=VLOOKUP(Porcentaje!A238,Tipos_Medida!$H$2:$I$788,1),VLOOKUP(Porcentaje!A238,Tipos_Medida!$H$2:$I$788,2),0))*100,4),"")</f>
        <v/>
      </c>
      <c r="H238" s="21" t="str">
        <f>IF(Medidas_Analisis!H238&lt;&gt;"",ROUND((Medidas_Analisis!H238/IF(Porcentaje!A238=VLOOKUP(Porcentaje!A238,Tipos_Medida!$H$2:$I$788,1),VLOOKUP(Porcentaje!A238,Tipos_Medida!$H$2:$I$788,2),0))*100,4),"")</f>
        <v/>
      </c>
      <c r="I238" s="21" t="str">
        <f>IF(Medidas_Analisis!I238&lt;&gt;"",ROUND((Medidas_Analisis!I238/IF(Porcentaje!A238=VLOOKUP(Porcentaje!A238,Tipos_Medida!$H$2:$I$788,1),VLOOKUP(Porcentaje!A238,Tipos_Medida!$H$2:$I$788,2),0))*100,4),"")</f>
        <v/>
      </c>
      <c r="J238" s="21" t="str">
        <f>IF(Medidas_Analisis!J238&lt;&gt;"",ROUND((Medidas_Analisis!J238/IF(Porcentaje!A238=VLOOKUP(Porcentaje!A238,Tipos_Medida!$H$2:$I$788,1),VLOOKUP(Porcentaje!A238,Tipos_Medida!$H$2:$I$788,2),0))*100,4),"")</f>
        <v/>
      </c>
      <c r="K238" s="21" t="str">
        <f>IF(Medidas_Analisis!K238&lt;&gt;"",ROUND((Medidas_Analisis!K238/IF(Porcentaje!A238=VLOOKUP(Porcentaje!A238,Tipos_Medida!$H$2:$I$788,1),VLOOKUP(Porcentaje!A238,Tipos_Medida!$H$2:$I$788,2),0))*100,4),"")</f>
        <v/>
      </c>
      <c r="L238" s="21" t="str">
        <f>IF(Medidas_Analisis!L238&lt;&gt;"",ROUND((Medidas_Analisis!L238/IF(Porcentaje!A238=VLOOKUP(Porcentaje!A238,Tipos_Medida!$H$2:$I$788,1),VLOOKUP(Porcentaje!A238,Tipos_Medida!$H$2:$I$788,2),0))*100,4),"")</f>
        <v/>
      </c>
      <c r="M238" s="21" t="str">
        <f>IF(Medidas_Analisis!M238&lt;&gt;"",ROUND((Medidas_Analisis!M238/IF(Porcentaje!A238=VLOOKUP(Porcentaje!A238,Tipos_Medida!$H$2:$I$788,1),VLOOKUP(Porcentaje!A238,Tipos_Medida!$H$2:$I$788,2),0))*100,4),"")</f>
        <v/>
      </c>
      <c r="N238" s="21" t="str">
        <f>IF(Medidas_Analisis!N238&lt;&gt;"",ROUND((Medidas_Analisis!N238/IF(Porcentaje!A238=VLOOKUP(Porcentaje!A238,Tipos_Medida!$H$2:$I$788,1),VLOOKUP(Porcentaje!A238,Tipos_Medida!$H$2:$I$788,2),0))*100,4),"")</f>
        <v/>
      </c>
    </row>
    <row r="239" spans="1:14" x14ac:dyDescent="0.25">
      <c r="A239">
        <v>20249</v>
      </c>
      <c r="B239" t="s">
        <v>75</v>
      </c>
      <c r="C239" t="s">
        <v>119</v>
      </c>
      <c r="D239" t="s">
        <v>117</v>
      </c>
      <c r="E239" s="1"/>
      <c r="F239" s="7" t="str">
        <f>IF(E239&lt;&gt;"",IF(AND(E239&gt;=VLOOKUP(E239,Semanas!$A$1:$C$33,1),E239&lt;=VLOOKUP(E239,Semanas!$A$1:$C$33,2)),VLOOKUP(E239,Semanas!$A$1:$C$33,3),""),"")</f>
        <v/>
      </c>
      <c r="G239" s="21" t="str">
        <f>IF(Medidas_Analisis!G239&lt;&gt;"",ROUND((Medidas_Analisis!G239/IF(Porcentaje!A239=VLOOKUP(Porcentaje!A239,Tipos_Medida!$H$2:$I$788,1),VLOOKUP(Porcentaje!A239,Tipos_Medida!$H$2:$I$788,2),0))*100,4),"")</f>
        <v/>
      </c>
      <c r="H239" s="21" t="str">
        <f>IF(Medidas_Analisis!H239&lt;&gt;"",ROUND((Medidas_Analisis!H239/IF(Porcentaje!A239=VLOOKUP(Porcentaje!A239,Tipos_Medida!$H$2:$I$788,1),VLOOKUP(Porcentaje!A239,Tipos_Medida!$H$2:$I$788,2),0))*100,4),"")</f>
        <v/>
      </c>
      <c r="I239" s="21" t="str">
        <f>IF(Medidas_Analisis!I239&lt;&gt;"",ROUND((Medidas_Analisis!I239/IF(Porcentaje!A239=VLOOKUP(Porcentaje!A239,Tipos_Medida!$H$2:$I$788,1),VLOOKUP(Porcentaje!A239,Tipos_Medida!$H$2:$I$788,2),0))*100,4),"")</f>
        <v/>
      </c>
      <c r="J239" s="21" t="str">
        <f>IF(Medidas_Analisis!J239&lt;&gt;"",ROUND((Medidas_Analisis!J239/IF(Porcentaje!A239=VLOOKUP(Porcentaje!A239,Tipos_Medida!$H$2:$I$788,1),VLOOKUP(Porcentaje!A239,Tipos_Medida!$H$2:$I$788,2),0))*100,4),"")</f>
        <v/>
      </c>
      <c r="K239" s="21" t="str">
        <f>IF(Medidas_Analisis!K239&lt;&gt;"",ROUND((Medidas_Analisis!K239/IF(Porcentaje!A239=VLOOKUP(Porcentaje!A239,Tipos_Medida!$H$2:$I$788,1),VLOOKUP(Porcentaje!A239,Tipos_Medida!$H$2:$I$788,2),0))*100,4),"")</f>
        <v/>
      </c>
      <c r="L239" s="21" t="str">
        <f>IF(Medidas_Analisis!L239&lt;&gt;"",ROUND((Medidas_Analisis!L239/IF(Porcentaje!A239=VLOOKUP(Porcentaje!A239,Tipos_Medida!$H$2:$I$788,1),VLOOKUP(Porcentaje!A239,Tipos_Medida!$H$2:$I$788,2),0))*100,4),"")</f>
        <v/>
      </c>
      <c r="M239" s="21" t="str">
        <f>IF(Medidas_Analisis!M239&lt;&gt;"",ROUND((Medidas_Analisis!M239/IF(Porcentaje!A239=VLOOKUP(Porcentaje!A239,Tipos_Medida!$H$2:$I$788,1),VLOOKUP(Porcentaje!A239,Tipos_Medida!$H$2:$I$788,2),0))*100,4),"")</f>
        <v/>
      </c>
      <c r="N239" s="21" t="str">
        <f>IF(Medidas_Analisis!N239&lt;&gt;"",ROUND((Medidas_Analisis!N239/IF(Porcentaje!A239=VLOOKUP(Porcentaje!A239,Tipos_Medida!$H$2:$I$788,1),VLOOKUP(Porcentaje!A239,Tipos_Medida!$H$2:$I$788,2),0))*100,4),"")</f>
        <v/>
      </c>
    </row>
    <row r="240" spans="1:14" x14ac:dyDescent="0.25">
      <c r="A240" s="19">
        <v>20249</v>
      </c>
      <c r="B240" s="19" t="s">
        <v>75</v>
      </c>
      <c r="C240" s="19" t="s">
        <v>120</v>
      </c>
      <c r="D240" s="19" t="s">
        <v>117</v>
      </c>
      <c r="E240" s="20"/>
      <c r="F240" s="7" t="str">
        <f>IF(E240&lt;&gt;"",IF(AND(E240&gt;=VLOOKUP(E240,Semanas!$A$1:$C$33,1),E240&lt;=VLOOKUP(E240,Semanas!$A$1:$C$33,2)),VLOOKUP(E240,Semanas!$A$1:$C$33,3),""),"")</f>
        <v/>
      </c>
      <c r="G240" s="21" t="str">
        <f>IF(Medidas_Analisis!G240&lt;&gt;"",ROUND((Medidas_Analisis!G240/IF(Porcentaje!A240=VLOOKUP(Porcentaje!A240,Tipos_Medida!$H$2:$I$788,1),VLOOKUP(Porcentaje!A240,Tipos_Medida!$H$2:$I$788,2),0))*100,4),"")</f>
        <v/>
      </c>
      <c r="H240" s="21" t="str">
        <f>IF(Medidas_Analisis!H240&lt;&gt;"",ROUND((Medidas_Analisis!H240/IF(Porcentaje!A240=VLOOKUP(Porcentaje!A240,Tipos_Medida!$H$2:$I$788,1),VLOOKUP(Porcentaje!A240,Tipos_Medida!$H$2:$I$788,2),0))*100,4),"")</f>
        <v/>
      </c>
      <c r="I240" s="21" t="str">
        <f>IF(Medidas_Analisis!I240&lt;&gt;"",ROUND((Medidas_Analisis!I240/IF(Porcentaje!A240=VLOOKUP(Porcentaje!A240,Tipos_Medida!$H$2:$I$788,1),VLOOKUP(Porcentaje!A240,Tipos_Medida!$H$2:$I$788,2),0))*100,4),"")</f>
        <v/>
      </c>
      <c r="J240" s="21" t="str">
        <f>IF(Medidas_Analisis!J240&lt;&gt;"",ROUND((Medidas_Analisis!J240/IF(Porcentaje!A240=VLOOKUP(Porcentaje!A240,Tipos_Medida!$H$2:$I$788,1),VLOOKUP(Porcentaje!A240,Tipos_Medida!$H$2:$I$788,2),0))*100,4),"")</f>
        <v/>
      </c>
      <c r="K240" s="21" t="str">
        <f>IF(Medidas_Analisis!K240&lt;&gt;"",ROUND((Medidas_Analisis!K240/IF(Porcentaje!A240=VLOOKUP(Porcentaje!A240,Tipos_Medida!$H$2:$I$788,1),VLOOKUP(Porcentaje!A240,Tipos_Medida!$H$2:$I$788,2),0))*100,4),"")</f>
        <v/>
      </c>
      <c r="L240" s="21" t="str">
        <f>IF(Medidas_Analisis!L240&lt;&gt;"",ROUND((Medidas_Analisis!L240/IF(Porcentaje!A240=VLOOKUP(Porcentaje!A240,Tipos_Medida!$H$2:$I$788,1),VLOOKUP(Porcentaje!A240,Tipos_Medida!$H$2:$I$788,2),0))*100,4),"")</f>
        <v/>
      </c>
      <c r="M240" s="21" t="str">
        <f>IF(Medidas_Analisis!M240&lt;&gt;"",ROUND((Medidas_Analisis!M240/IF(Porcentaje!A240=VLOOKUP(Porcentaje!A240,Tipos_Medida!$H$2:$I$788,1),VLOOKUP(Porcentaje!A240,Tipos_Medida!$H$2:$I$788,2),0))*100,4),"")</f>
        <v/>
      </c>
      <c r="N240" s="21" t="str">
        <f>IF(Medidas_Analisis!N240&lt;&gt;"",ROUND((Medidas_Analisis!N240/IF(Porcentaje!A240=VLOOKUP(Porcentaje!A240,Tipos_Medida!$H$2:$I$788,1),VLOOKUP(Porcentaje!A240,Tipos_Medida!$H$2:$I$788,2),0))*100,4),"")</f>
        <v/>
      </c>
    </row>
    <row r="241" spans="1:14" x14ac:dyDescent="0.25">
      <c r="A241">
        <v>20249</v>
      </c>
      <c r="B241" t="s">
        <v>75</v>
      </c>
      <c r="C241" t="s">
        <v>191</v>
      </c>
      <c r="D241" t="s">
        <v>117</v>
      </c>
      <c r="E241" s="1"/>
      <c r="F241" s="7" t="str">
        <f>IF(E241&lt;&gt;"",IF(AND(E241&gt;=VLOOKUP(E241,Semanas!$A$1:$C$33,1),E241&lt;=VLOOKUP(E241,Semanas!$A$1:$C$33,2)),VLOOKUP(E241,Semanas!$A$1:$C$33,3),""),"")</f>
        <v/>
      </c>
      <c r="G241" s="21" t="str">
        <f>IF(Medidas_Analisis!G241&lt;&gt;"",ROUND((Medidas_Analisis!G241/IF(Porcentaje!A241=VLOOKUP(Porcentaje!A241,Tipos_Medida!$H$2:$I$788,1),VLOOKUP(Porcentaje!A241,Tipos_Medida!$H$2:$I$788,2),0))*100,4),"")</f>
        <v/>
      </c>
      <c r="H241" s="21" t="str">
        <f>IF(Medidas_Analisis!H241&lt;&gt;"",ROUND((Medidas_Analisis!H241/IF(Porcentaje!A241=VLOOKUP(Porcentaje!A241,Tipos_Medida!$H$2:$I$788,1),VLOOKUP(Porcentaje!A241,Tipos_Medida!$H$2:$I$788,2),0))*100,4),"")</f>
        <v/>
      </c>
      <c r="I241" s="21" t="str">
        <f>IF(Medidas_Analisis!I241&lt;&gt;"",ROUND((Medidas_Analisis!I241/IF(Porcentaje!A241=VLOOKUP(Porcentaje!A241,Tipos_Medida!$H$2:$I$788,1),VLOOKUP(Porcentaje!A241,Tipos_Medida!$H$2:$I$788,2),0))*100,4),"")</f>
        <v/>
      </c>
      <c r="J241" s="21" t="str">
        <f>IF(Medidas_Analisis!J241&lt;&gt;"",ROUND((Medidas_Analisis!J241/IF(Porcentaje!A241=VLOOKUP(Porcentaje!A241,Tipos_Medida!$H$2:$I$788,1),VLOOKUP(Porcentaje!A241,Tipos_Medida!$H$2:$I$788,2),0))*100,4),"")</f>
        <v/>
      </c>
      <c r="K241" s="21" t="str">
        <f>IF(Medidas_Analisis!K241&lt;&gt;"",ROUND((Medidas_Analisis!K241/IF(Porcentaje!A241=VLOOKUP(Porcentaje!A241,Tipos_Medida!$H$2:$I$788,1),VLOOKUP(Porcentaje!A241,Tipos_Medida!$H$2:$I$788,2),0))*100,4),"")</f>
        <v/>
      </c>
      <c r="L241" s="21" t="str">
        <f>IF(Medidas_Analisis!L241&lt;&gt;"",ROUND((Medidas_Analisis!L241/IF(Porcentaje!A241=VLOOKUP(Porcentaje!A241,Tipos_Medida!$H$2:$I$788,1),VLOOKUP(Porcentaje!A241,Tipos_Medida!$H$2:$I$788,2),0))*100,4),"")</f>
        <v/>
      </c>
      <c r="M241" s="21" t="str">
        <f>IF(Medidas_Analisis!M241&lt;&gt;"",ROUND((Medidas_Analisis!M241/IF(Porcentaje!A241=VLOOKUP(Porcentaje!A241,Tipos_Medida!$H$2:$I$788,1),VLOOKUP(Porcentaje!A241,Tipos_Medida!$H$2:$I$788,2),0))*100,4),"")</f>
        <v/>
      </c>
      <c r="N241" s="21" t="str">
        <f>IF(Medidas_Analisis!N241&lt;&gt;"",ROUND((Medidas_Analisis!N241/IF(Porcentaje!A241=VLOOKUP(Porcentaje!A241,Tipos_Medida!$H$2:$I$788,1),VLOOKUP(Porcentaje!A241,Tipos_Medida!$H$2:$I$788,2),0))*100,4),"")</f>
        <v/>
      </c>
    </row>
    <row r="242" spans="1:14" x14ac:dyDescent="0.25">
      <c r="A242" s="19">
        <v>20249</v>
      </c>
      <c r="B242" s="19" t="s">
        <v>75</v>
      </c>
      <c r="C242" s="19" t="s">
        <v>122</v>
      </c>
      <c r="D242" s="19" t="s">
        <v>116</v>
      </c>
      <c r="E242" s="20"/>
      <c r="F242" s="7" t="str">
        <f>IF(E242&lt;&gt;"",IF(AND(E242&gt;=VLOOKUP(E242,Semanas!$A$1:$C$33,1),E242&lt;=VLOOKUP(E242,Semanas!$A$1:$C$33,2)),VLOOKUP(E242,Semanas!$A$1:$C$33,3),""),"")</f>
        <v/>
      </c>
      <c r="G242" s="21" t="str">
        <f>IF(Medidas_Analisis!G242&lt;&gt;"",ROUND((Medidas_Analisis!G242/IF(Porcentaje!A242=VLOOKUP(Porcentaje!A242,Tipos_Medida!$H$2:$I$788,1),VLOOKUP(Porcentaje!A242,Tipos_Medida!$H$2:$I$788,2),0))*100,4),"")</f>
        <v/>
      </c>
      <c r="H242" s="21" t="str">
        <f>IF(Medidas_Analisis!H242&lt;&gt;"",ROUND((Medidas_Analisis!H242/IF(Porcentaje!A242=VLOOKUP(Porcentaje!A242,Tipos_Medida!$H$2:$I$788,1),VLOOKUP(Porcentaje!A242,Tipos_Medida!$H$2:$I$788,2),0))*100,4),"")</f>
        <v/>
      </c>
      <c r="I242" s="21" t="str">
        <f>IF(Medidas_Analisis!I242&lt;&gt;"",ROUND((Medidas_Analisis!I242/IF(Porcentaje!A242=VLOOKUP(Porcentaje!A242,Tipos_Medida!$H$2:$I$788,1),VLOOKUP(Porcentaje!A242,Tipos_Medida!$H$2:$I$788,2),0))*100,4),"")</f>
        <v/>
      </c>
      <c r="J242" s="21" t="str">
        <f>IF(Medidas_Analisis!J242&lt;&gt;"",ROUND((Medidas_Analisis!J242/IF(Porcentaje!A242=VLOOKUP(Porcentaje!A242,Tipos_Medida!$H$2:$I$788,1),VLOOKUP(Porcentaje!A242,Tipos_Medida!$H$2:$I$788,2),0))*100,4),"")</f>
        <v/>
      </c>
      <c r="K242" s="21" t="str">
        <f>IF(Medidas_Analisis!K242&lt;&gt;"",ROUND((Medidas_Analisis!K242/IF(Porcentaje!A242=VLOOKUP(Porcentaje!A242,Tipos_Medida!$H$2:$I$788,1),VLOOKUP(Porcentaje!A242,Tipos_Medida!$H$2:$I$788,2),0))*100,4),"")</f>
        <v/>
      </c>
      <c r="L242" s="21" t="str">
        <f>IF(Medidas_Analisis!L242&lt;&gt;"",ROUND((Medidas_Analisis!L242/IF(Porcentaje!A242=VLOOKUP(Porcentaje!A242,Tipos_Medida!$H$2:$I$788,1),VLOOKUP(Porcentaje!A242,Tipos_Medida!$H$2:$I$788,2),0))*100,4),"")</f>
        <v/>
      </c>
      <c r="M242" s="21" t="str">
        <f>IF(Medidas_Analisis!M242&lt;&gt;"",ROUND((Medidas_Analisis!M242/IF(Porcentaje!A242=VLOOKUP(Porcentaje!A242,Tipos_Medida!$H$2:$I$788,1),VLOOKUP(Porcentaje!A242,Tipos_Medida!$H$2:$I$788,2),0))*100,4),"")</f>
        <v/>
      </c>
      <c r="N242" s="21" t="str">
        <f>IF(Medidas_Analisis!N242&lt;&gt;"",ROUND((Medidas_Analisis!N242/IF(Porcentaje!A242=VLOOKUP(Porcentaje!A242,Tipos_Medida!$H$2:$I$788,1),VLOOKUP(Porcentaje!A242,Tipos_Medida!$H$2:$I$788,2),0))*100,4),"")</f>
        <v/>
      </c>
    </row>
    <row r="243" spans="1:14" x14ac:dyDescent="0.25">
      <c r="A243">
        <v>20249</v>
      </c>
      <c r="B243" t="s">
        <v>75</v>
      </c>
      <c r="C243" t="s">
        <v>123</v>
      </c>
      <c r="D243" t="s">
        <v>116</v>
      </c>
      <c r="E243" s="1"/>
      <c r="F243" s="7" t="str">
        <f>IF(E243&lt;&gt;"",IF(AND(E243&gt;=VLOOKUP(E243,Semanas!$A$1:$C$33,1),E243&lt;=VLOOKUP(E243,Semanas!$A$1:$C$33,2)),VLOOKUP(E243,Semanas!$A$1:$C$33,3),""),"")</f>
        <v/>
      </c>
      <c r="G243" s="21" t="str">
        <f>IF(Medidas_Analisis!G243&lt;&gt;"",ROUND((Medidas_Analisis!G243/IF(Porcentaje!A243=VLOOKUP(Porcentaje!A243,Tipos_Medida!$H$2:$I$788,1),VLOOKUP(Porcentaje!A243,Tipos_Medida!$H$2:$I$788,2),0))*100,4),"")</f>
        <v/>
      </c>
      <c r="H243" s="21" t="str">
        <f>IF(Medidas_Analisis!H243&lt;&gt;"",ROUND((Medidas_Analisis!H243/IF(Porcentaje!A243=VLOOKUP(Porcentaje!A243,Tipos_Medida!$H$2:$I$788,1),VLOOKUP(Porcentaje!A243,Tipos_Medida!$H$2:$I$788,2),0))*100,4),"")</f>
        <v/>
      </c>
      <c r="I243" s="21" t="str">
        <f>IF(Medidas_Analisis!I243&lt;&gt;"",ROUND((Medidas_Analisis!I243/IF(Porcentaje!A243=VLOOKUP(Porcentaje!A243,Tipos_Medida!$H$2:$I$788,1),VLOOKUP(Porcentaje!A243,Tipos_Medida!$H$2:$I$788,2),0))*100,4),"")</f>
        <v/>
      </c>
      <c r="J243" s="21" t="str">
        <f>IF(Medidas_Analisis!J243&lt;&gt;"",ROUND((Medidas_Analisis!J243/IF(Porcentaje!A243=VLOOKUP(Porcentaje!A243,Tipos_Medida!$H$2:$I$788,1),VLOOKUP(Porcentaje!A243,Tipos_Medida!$H$2:$I$788,2),0))*100,4),"")</f>
        <v/>
      </c>
      <c r="K243" s="21" t="str">
        <f>IF(Medidas_Analisis!K243&lt;&gt;"",ROUND((Medidas_Analisis!K243/IF(Porcentaje!A243=VLOOKUP(Porcentaje!A243,Tipos_Medida!$H$2:$I$788,1),VLOOKUP(Porcentaje!A243,Tipos_Medida!$H$2:$I$788,2),0))*100,4),"")</f>
        <v/>
      </c>
      <c r="L243" s="21" t="str">
        <f>IF(Medidas_Analisis!L243&lt;&gt;"",ROUND((Medidas_Analisis!L243/IF(Porcentaje!A243=VLOOKUP(Porcentaje!A243,Tipos_Medida!$H$2:$I$788,1),VLOOKUP(Porcentaje!A243,Tipos_Medida!$H$2:$I$788,2),0))*100,4),"")</f>
        <v/>
      </c>
      <c r="M243" s="21" t="str">
        <f>IF(Medidas_Analisis!M243&lt;&gt;"",ROUND((Medidas_Analisis!M243/IF(Porcentaje!A243=VLOOKUP(Porcentaje!A243,Tipos_Medida!$H$2:$I$788,1),VLOOKUP(Porcentaje!A243,Tipos_Medida!$H$2:$I$788,2),0))*100,4),"")</f>
        <v/>
      </c>
      <c r="N243" s="21" t="str">
        <f>IF(Medidas_Analisis!N243&lt;&gt;"",ROUND((Medidas_Analisis!N243/IF(Porcentaje!A243=VLOOKUP(Porcentaje!A243,Tipos_Medida!$H$2:$I$788,1),VLOOKUP(Porcentaje!A243,Tipos_Medida!$H$2:$I$788,2),0))*100,4),"")</f>
        <v/>
      </c>
    </row>
    <row r="244" spans="1:14" x14ac:dyDescent="0.25">
      <c r="A244">
        <v>20276</v>
      </c>
      <c r="B244" t="s">
        <v>76</v>
      </c>
      <c r="C244" t="s">
        <v>30</v>
      </c>
      <c r="D244" t="s">
        <v>114</v>
      </c>
      <c r="E244" s="1">
        <v>43913</v>
      </c>
      <c r="F244" s="7" t="str">
        <f>IF(E244&lt;&gt;"",IF(AND(E244&gt;=VLOOKUP(E244,Semanas!$A$1:$C$33,1),E244&lt;=VLOOKUP(E244,Semanas!$A$1:$C$33,2)),VLOOKUP(E244,Semanas!$A$1:$C$33,3),""),"")</f>
        <v>Semana 13</v>
      </c>
      <c r="G244" s="21" t="str">
        <f>IF(Medidas_Analisis!G244&lt;&gt;"",ROUND((Medidas_Analisis!G244/IF(Porcentaje!A244=VLOOKUP(Porcentaje!A244,Tipos_Medida!$H$2:$I$788,1),VLOOKUP(Porcentaje!A244,Tipos_Medida!$H$2:$I$788,2),0))*100,4),"")</f>
        <v/>
      </c>
      <c r="H244" s="21" t="str">
        <f>IF(Medidas_Analisis!H244&lt;&gt;"",ROUND((Medidas_Analisis!H244/IF(Porcentaje!A244=VLOOKUP(Porcentaje!A244,Tipos_Medida!$H$2:$I$788,1),VLOOKUP(Porcentaje!A244,Tipos_Medida!$H$2:$I$788,2),0))*100,4),"")</f>
        <v/>
      </c>
      <c r="I244" s="21" t="str">
        <f>IF(Medidas_Analisis!I244&lt;&gt;"",ROUND((Medidas_Analisis!I244/IF(Porcentaje!A244=VLOOKUP(Porcentaje!A244,Tipos_Medida!$H$2:$I$788,1),VLOOKUP(Porcentaje!A244,Tipos_Medida!$H$2:$I$788,2),0))*100,4),"")</f>
        <v/>
      </c>
      <c r="J244" s="21" t="str">
        <f>IF(Medidas_Analisis!J244&lt;&gt;"",ROUND((Medidas_Analisis!J244/IF(Porcentaje!A244=VLOOKUP(Porcentaje!A244,Tipos_Medida!$H$2:$I$788,1),VLOOKUP(Porcentaje!A244,Tipos_Medida!$H$2:$I$788,2),0))*100,4),"")</f>
        <v/>
      </c>
      <c r="K244" s="21" t="str">
        <f>IF(Medidas_Analisis!K244&lt;&gt;"",ROUND((Medidas_Analisis!K244/IF(Porcentaje!A244=VLOOKUP(Porcentaje!A244,Tipos_Medida!$H$2:$I$788,1),VLOOKUP(Porcentaje!A244,Tipos_Medida!$H$2:$I$788,2),0))*100,4),"")</f>
        <v/>
      </c>
      <c r="L244" s="21" t="str">
        <f>IF(Medidas_Analisis!L244&lt;&gt;"",ROUND((Medidas_Analisis!L244/IF(Porcentaje!A244=VLOOKUP(Porcentaje!A244,Tipos_Medida!$H$2:$I$788,1),VLOOKUP(Porcentaje!A244,Tipos_Medida!$H$2:$I$788,2),0))*100,4),"")</f>
        <v/>
      </c>
      <c r="M244" s="21" t="str">
        <f>IF(Medidas_Analisis!M244&lt;&gt;"",ROUND((Medidas_Analisis!M244/IF(Porcentaje!A244=VLOOKUP(Porcentaje!A244,Tipos_Medida!$H$2:$I$788,1),VLOOKUP(Porcentaje!A244,Tipos_Medida!$H$2:$I$788,2),0))*100,4),"")</f>
        <v/>
      </c>
      <c r="N244" s="21" t="str">
        <f>IF(Medidas_Analisis!N244&lt;&gt;"",ROUND((Medidas_Analisis!N244/IF(Porcentaje!A244=VLOOKUP(Porcentaje!A244,Tipos_Medida!$H$2:$I$788,1),VLOOKUP(Porcentaje!A244,Tipos_Medida!$H$2:$I$788,2),0))*100,4),"")</f>
        <v/>
      </c>
    </row>
    <row r="245" spans="1:14" x14ac:dyDescent="0.25">
      <c r="A245" s="19">
        <v>20276</v>
      </c>
      <c r="B245" s="19" t="s">
        <v>76</v>
      </c>
      <c r="C245" s="19" t="s">
        <v>31</v>
      </c>
      <c r="D245" s="19" t="s">
        <v>114</v>
      </c>
      <c r="E245" s="20">
        <v>43913</v>
      </c>
      <c r="F245" s="7" t="str">
        <f>IF(E245&lt;&gt;"",IF(AND(E245&gt;=VLOOKUP(E245,Semanas!$A$1:$C$33,1),E245&lt;=VLOOKUP(E245,Semanas!$A$1:$C$33,2)),VLOOKUP(E245,Semanas!$A$1:$C$33,3),""),"")</f>
        <v>Semana 13</v>
      </c>
      <c r="G245" s="21" t="str">
        <f>IF(Medidas_Analisis!G245&lt;&gt;"",ROUND((Medidas_Analisis!G245/IF(Porcentaje!A245=VLOOKUP(Porcentaje!A245,Tipos_Medida!$H$2:$I$788,1),VLOOKUP(Porcentaje!A245,Tipos_Medida!$H$2:$I$788,2),0))*100,4),"")</f>
        <v/>
      </c>
      <c r="H245" s="21" t="str">
        <f>IF(Medidas_Analisis!H245&lt;&gt;"",ROUND((Medidas_Analisis!H245/IF(Porcentaje!A245=VLOOKUP(Porcentaje!A245,Tipos_Medida!$H$2:$I$788,1),VLOOKUP(Porcentaje!A245,Tipos_Medida!$H$2:$I$788,2),0))*100,4),"")</f>
        <v/>
      </c>
      <c r="I245" s="21" t="str">
        <f>IF(Medidas_Analisis!I245&lt;&gt;"",ROUND((Medidas_Analisis!I245/IF(Porcentaje!A245=VLOOKUP(Porcentaje!A245,Tipos_Medida!$H$2:$I$788,1),VLOOKUP(Porcentaje!A245,Tipos_Medida!$H$2:$I$788,2),0))*100,4),"")</f>
        <v/>
      </c>
      <c r="J245" s="21" t="str">
        <f>IF(Medidas_Analisis!J245&lt;&gt;"",ROUND((Medidas_Analisis!J245/IF(Porcentaje!A245=VLOOKUP(Porcentaje!A245,Tipos_Medida!$H$2:$I$788,1),VLOOKUP(Porcentaje!A245,Tipos_Medida!$H$2:$I$788,2),0))*100,4),"")</f>
        <v/>
      </c>
      <c r="K245" s="21" t="str">
        <f>IF(Medidas_Analisis!K245&lt;&gt;"",ROUND((Medidas_Analisis!K245/IF(Porcentaje!A245=VLOOKUP(Porcentaje!A245,Tipos_Medida!$H$2:$I$788,1),VLOOKUP(Porcentaje!A245,Tipos_Medida!$H$2:$I$788,2),0))*100,4),"")</f>
        <v/>
      </c>
      <c r="L245" s="21" t="str">
        <f>IF(Medidas_Analisis!L245&lt;&gt;"",ROUND((Medidas_Analisis!L245/IF(Porcentaje!A245=VLOOKUP(Porcentaje!A245,Tipos_Medida!$H$2:$I$788,1),VLOOKUP(Porcentaje!A245,Tipos_Medida!$H$2:$I$788,2),0))*100,4),"")</f>
        <v/>
      </c>
      <c r="M245" s="21" t="str">
        <f>IF(Medidas_Analisis!M245&lt;&gt;"",ROUND((Medidas_Analisis!M245/IF(Porcentaje!A245=VLOOKUP(Porcentaje!A245,Tipos_Medida!$H$2:$I$788,1),VLOOKUP(Porcentaje!A245,Tipos_Medida!$H$2:$I$788,2),0))*100,4),"")</f>
        <v/>
      </c>
      <c r="N245" s="21" t="str">
        <f>IF(Medidas_Analisis!N245&lt;&gt;"",ROUND((Medidas_Analisis!N245/IF(Porcentaje!A245=VLOOKUP(Porcentaje!A245,Tipos_Medida!$H$2:$I$788,1),VLOOKUP(Porcentaje!A245,Tipos_Medida!$H$2:$I$788,2),0))*100,4),"")</f>
        <v/>
      </c>
    </row>
    <row r="246" spans="1:14" x14ac:dyDescent="0.25">
      <c r="A246">
        <v>20276</v>
      </c>
      <c r="B246" t="s">
        <v>76</v>
      </c>
      <c r="C246" t="s">
        <v>115</v>
      </c>
      <c r="D246" t="s">
        <v>114</v>
      </c>
      <c r="E246" s="1">
        <v>43913</v>
      </c>
      <c r="F246" s="7" t="str">
        <f>IF(E246&lt;&gt;"",IF(AND(E246&gt;=VLOOKUP(E246,Semanas!$A$1:$C$33,1),E246&lt;=VLOOKUP(E246,Semanas!$A$1:$C$33,2)),VLOOKUP(E246,Semanas!$A$1:$C$33,3),""),"")</f>
        <v>Semana 13</v>
      </c>
      <c r="G246" s="21" t="str">
        <f>IF(Medidas_Analisis!G246&lt;&gt;"",ROUND((Medidas_Analisis!G246/IF(Porcentaje!A246=VLOOKUP(Porcentaje!A246,Tipos_Medida!$H$2:$I$788,1),VLOOKUP(Porcentaje!A246,Tipos_Medida!$H$2:$I$788,2),0))*100,4),"")</f>
        <v/>
      </c>
      <c r="H246" s="21" t="str">
        <f>IF(Medidas_Analisis!H246&lt;&gt;"",ROUND((Medidas_Analisis!H246/IF(Porcentaje!A246=VLOOKUP(Porcentaje!A246,Tipos_Medida!$H$2:$I$788,1),VLOOKUP(Porcentaje!A246,Tipos_Medida!$H$2:$I$788,2),0))*100,4),"")</f>
        <v/>
      </c>
      <c r="I246" s="21" t="str">
        <f>IF(Medidas_Analisis!I246&lt;&gt;"",ROUND((Medidas_Analisis!I246/IF(Porcentaje!A246=VLOOKUP(Porcentaje!A246,Tipos_Medida!$H$2:$I$788,1),VLOOKUP(Porcentaje!A246,Tipos_Medida!$H$2:$I$788,2),0))*100,4),"")</f>
        <v/>
      </c>
      <c r="J246" s="21" t="str">
        <f>IF(Medidas_Analisis!J246&lt;&gt;"",ROUND((Medidas_Analisis!J246/IF(Porcentaje!A246=VLOOKUP(Porcentaje!A246,Tipos_Medida!$H$2:$I$788,1),VLOOKUP(Porcentaje!A246,Tipos_Medida!$H$2:$I$788,2),0))*100,4),"")</f>
        <v/>
      </c>
      <c r="K246" s="21" t="str">
        <f>IF(Medidas_Analisis!K246&lt;&gt;"",ROUND((Medidas_Analisis!K246/IF(Porcentaje!A246=VLOOKUP(Porcentaje!A246,Tipos_Medida!$H$2:$I$788,1),VLOOKUP(Porcentaje!A246,Tipos_Medida!$H$2:$I$788,2),0))*100,4),"")</f>
        <v/>
      </c>
      <c r="L246" s="21" t="str">
        <f>IF(Medidas_Analisis!L246&lt;&gt;"",ROUND((Medidas_Analisis!L246/IF(Porcentaje!A246=VLOOKUP(Porcentaje!A246,Tipos_Medida!$H$2:$I$788,1),VLOOKUP(Porcentaje!A246,Tipos_Medida!$H$2:$I$788,2),0))*100,4),"")</f>
        <v/>
      </c>
      <c r="M246" s="21" t="str">
        <f>IF(Medidas_Analisis!M246&lt;&gt;"",ROUND((Medidas_Analisis!M246/IF(Porcentaje!A246=VLOOKUP(Porcentaje!A246,Tipos_Medida!$H$2:$I$788,1),VLOOKUP(Porcentaje!A246,Tipos_Medida!$H$2:$I$788,2),0))*100,4),"")</f>
        <v/>
      </c>
      <c r="N246" s="21" t="str">
        <f>IF(Medidas_Analisis!N246&lt;&gt;"",ROUND((Medidas_Analisis!N246/IF(Porcentaje!A246=VLOOKUP(Porcentaje!A246,Tipos_Medida!$H$2:$I$788,1),VLOOKUP(Porcentaje!A246,Tipos_Medida!$H$2:$I$788,2),0))*100,4),"")</f>
        <v/>
      </c>
    </row>
    <row r="247" spans="1:14" x14ac:dyDescent="0.25">
      <c r="A247" s="19">
        <v>20276</v>
      </c>
      <c r="B247" s="19" t="s">
        <v>76</v>
      </c>
      <c r="C247" s="19" t="s">
        <v>33</v>
      </c>
      <c r="D247" s="19" t="s">
        <v>114</v>
      </c>
      <c r="E247" s="20">
        <v>43910</v>
      </c>
      <c r="F247" s="7" t="str">
        <f>IF(E247&lt;&gt;"",IF(AND(E247&gt;=VLOOKUP(E247,Semanas!$A$1:$C$33,1),E247&lt;=VLOOKUP(E247,Semanas!$A$1:$C$33,2)),VLOOKUP(E247,Semanas!$A$1:$C$33,3),""),"")</f>
        <v>Semana 12</v>
      </c>
      <c r="G247" s="21" t="str">
        <f>IF(Medidas_Analisis!G247&lt;&gt;"",ROUND((Medidas_Analisis!G247/IF(Porcentaje!A247=VLOOKUP(Porcentaje!A247,Tipos_Medida!$H$2:$I$788,1),VLOOKUP(Porcentaje!A247,Tipos_Medida!$H$2:$I$788,2),0))*100,4),"")</f>
        <v/>
      </c>
      <c r="H247" s="21" t="str">
        <f>IF(Medidas_Analisis!H247&lt;&gt;"",ROUND((Medidas_Analisis!H247/IF(Porcentaje!A247=VLOOKUP(Porcentaje!A247,Tipos_Medida!$H$2:$I$788,1),VLOOKUP(Porcentaje!A247,Tipos_Medida!$H$2:$I$788,2),0))*100,4),"")</f>
        <v/>
      </c>
      <c r="I247" s="21" t="str">
        <f>IF(Medidas_Analisis!I247&lt;&gt;"",ROUND((Medidas_Analisis!I247/IF(Porcentaje!A247=VLOOKUP(Porcentaje!A247,Tipos_Medida!$H$2:$I$788,1),VLOOKUP(Porcentaje!A247,Tipos_Medida!$H$2:$I$788,2),0))*100,4),"")</f>
        <v/>
      </c>
      <c r="J247" s="21" t="str">
        <f>IF(Medidas_Analisis!J247&lt;&gt;"",ROUND((Medidas_Analisis!J247/IF(Porcentaje!A247=VLOOKUP(Porcentaje!A247,Tipos_Medida!$H$2:$I$788,1),VLOOKUP(Porcentaje!A247,Tipos_Medida!$H$2:$I$788,2),0))*100,4),"")</f>
        <v/>
      </c>
      <c r="K247" s="21" t="str">
        <f>IF(Medidas_Analisis!K247&lt;&gt;"",ROUND((Medidas_Analisis!K247/IF(Porcentaje!A247=VLOOKUP(Porcentaje!A247,Tipos_Medida!$H$2:$I$788,1),VLOOKUP(Porcentaje!A247,Tipos_Medida!$H$2:$I$788,2),0))*100,4),"")</f>
        <v/>
      </c>
      <c r="L247" s="21" t="str">
        <f>IF(Medidas_Analisis!L247&lt;&gt;"",ROUND((Medidas_Analisis!L247/IF(Porcentaje!A247=VLOOKUP(Porcentaje!A247,Tipos_Medida!$H$2:$I$788,1),VLOOKUP(Porcentaje!A247,Tipos_Medida!$H$2:$I$788,2),0))*100,4),"")</f>
        <v/>
      </c>
      <c r="M247" s="21" t="str">
        <f>IF(Medidas_Analisis!M247&lt;&gt;"",ROUND((Medidas_Analisis!M247/IF(Porcentaje!A247=VLOOKUP(Porcentaje!A247,Tipos_Medida!$H$2:$I$788,1),VLOOKUP(Porcentaje!A247,Tipos_Medida!$H$2:$I$788,2),0))*100,4),"")</f>
        <v/>
      </c>
      <c r="N247" s="21" t="str">
        <f>IF(Medidas_Analisis!N247&lt;&gt;"",ROUND((Medidas_Analisis!N247/IF(Porcentaje!A247=VLOOKUP(Porcentaje!A247,Tipos_Medida!$H$2:$I$788,1),VLOOKUP(Porcentaje!A247,Tipos_Medida!$H$2:$I$788,2),0))*100,4),"")</f>
        <v/>
      </c>
    </row>
    <row r="248" spans="1:14" x14ac:dyDescent="0.25">
      <c r="A248">
        <v>20276</v>
      </c>
      <c r="B248" t="s">
        <v>76</v>
      </c>
      <c r="C248" t="s">
        <v>34</v>
      </c>
      <c r="D248" t="s">
        <v>117</v>
      </c>
      <c r="E248" s="1"/>
      <c r="F248" s="7" t="str">
        <f>IF(E248&lt;&gt;"",IF(AND(E248&gt;=VLOOKUP(E248,Semanas!$A$1:$C$33,1),E248&lt;=VLOOKUP(E248,Semanas!$A$1:$C$33,2)),VLOOKUP(E248,Semanas!$A$1:$C$33,3),""),"")</f>
        <v/>
      </c>
      <c r="G248" s="21" t="str">
        <f>IF(Medidas_Analisis!G248&lt;&gt;"",ROUND((Medidas_Analisis!G248/IF(Porcentaje!A248=VLOOKUP(Porcentaje!A248,Tipos_Medida!$H$2:$I$788,1),VLOOKUP(Porcentaje!A248,Tipos_Medida!$H$2:$I$788,2),0))*100,4),"")</f>
        <v/>
      </c>
      <c r="H248" s="21" t="str">
        <f>IF(Medidas_Analisis!H248&lt;&gt;"",ROUND((Medidas_Analisis!H248/IF(Porcentaje!A248=VLOOKUP(Porcentaje!A248,Tipos_Medida!$H$2:$I$788,1),VLOOKUP(Porcentaje!A248,Tipos_Medida!$H$2:$I$788,2),0))*100,4),"")</f>
        <v/>
      </c>
      <c r="I248" s="21" t="str">
        <f>IF(Medidas_Analisis!I248&lt;&gt;"",ROUND((Medidas_Analisis!I248/IF(Porcentaje!A248=VLOOKUP(Porcentaje!A248,Tipos_Medida!$H$2:$I$788,1),VLOOKUP(Porcentaje!A248,Tipos_Medida!$H$2:$I$788,2),0))*100,4),"")</f>
        <v/>
      </c>
      <c r="J248" s="21" t="str">
        <f>IF(Medidas_Analisis!J248&lt;&gt;"",ROUND((Medidas_Analisis!J248/IF(Porcentaje!A248=VLOOKUP(Porcentaje!A248,Tipos_Medida!$H$2:$I$788,1),VLOOKUP(Porcentaje!A248,Tipos_Medida!$H$2:$I$788,2),0))*100,4),"")</f>
        <v/>
      </c>
      <c r="K248" s="21" t="str">
        <f>IF(Medidas_Analisis!K248&lt;&gt;"",ROUND((Medidas_Analisis!K248/IF(Porcentaje!A248=VLOOKUP(Porcentaje!A248,Tipos_Medida!$H$2:$I$788,1),VLOOKUP(Porcentaje!A248,Tipos_Medida!$H$2:$I$788,2),0))*100,4),"")</f>
        <v/>
      </c>
      <c r="L248" s="21" t="str">
        <f>IF(Medidas_Analisis!L248&lt;&gt;"",ROUND((Medidas_Analisis!L248/IF(Porcentaje!A248=VLOOKUP(Porcentaje!A248,Tipos_Medida!$H$2:$I$788,1),VLOOKUP(Porcentaje!A248,Tipos_Medida!$H$2:$I$788,2),0))*100,4),"")</f>
        <v/>
      </c>
      <c r="M248" s="21" t="str">
        <f>IF(Medidas_Analisis!M248&lt;&gt;"",ROUND((Medidas_Analisis!M248/IF(Porcentaje!A248=VLOOKUP(Porcentaje!A248,Tipos_Medida!$H$2:$I$788,1),VLOOKUP(Porcentaje!A248,Tipos_Medida!$H$2:$I$788,2),0))*100,4),"")</f>
        <v/>
      </c>
      <c r="N248" s="21" t="str">
        <f>IF(Medidas_Analisis!N248&lt;&gt;"",ROUND((Medidas_Analisis!N248/IF(Porcentaje!A248=VLOOKUP(Porcentaje!A248,Tipos_Medida!$H$2:$I$788,1),VLOOKUP(Porcentaje!A248,Tipos_Medida!$H$2:$I$788,2),0))*100,4),"")</f>
        <v/>
      </c>
    </row>
    <row r="249" spans="1:14" x14ac:dyDescent="0.25">
      <c r="A249" s="19">
        <v>20276</v>
      </c>
      <c r="B249" s="19" t="s">
        <v>76</v>
      </c>
      <c r="C249" s="19" t="s">
        <v>118</v>
      </c>
      <c r="D249" s="19" t="s">
        <v>117</v>
      </c>
      <c r="E249" s="20"/>
      <c r="F249" s="7" t="str">
        <f>IF(E249&lt;&gt;"",IF(AND(E249&gt;=VLOOKUP(E249,Semanas!$A$1:$C$33,1),E249&lt;=VLOOKUP(E249,Semanas!$A$1:$C$33,2)),VLOOKUP(E249,Semanas!$A$1:$C$33,3),""),"")</f>
        <v/>
      </c>
      <c r="G249" s="21" t="str">
        <f>IF(Medidas_Analisis!G249&lt;&gt;"",ROUND((Medidas_Analisis!G249/IF(Porcentaje!A249=VLOOKUP(Porcentaje!A249,Tipos_Medida!$H$2:$I$788,1),VLOOKUP(Porcentaje!A249,Tipos_Medida!$H$2:$I$788,2),0))*100,4),"")</f>
        <v/>
      </c>
      <c r="H249" s="21" t="str">
        <f>IF(Medidas_Analisis!H249&lt;&gt;"",ROUND((Medidas_Analisis!H249/IF(Porcentaje!A249=VLOOKUP(Porcentaje!A249,Tipos_Medida!$H$2:$I$788,1),VLOOKUP(Porcentaje!A249,Tipos_Medida!$H$2:$I$788,2),0))*100,4),"")</f>
        <v/>
      </c>
      <c r="I249" s="21" t="str">
        <f>IF(Medidas_Analisis!I249&lt;&gt;"",ROUND((Medidas_Analisis!I249/IF(Porcentaje!A249=VLOOKUP(Porcentaje!A249,Tipos_Medida!$H$2:$I$788,1),VLOOKUP(Porcentaje!A249,Tipos_Medida!$H$2:$I$788,2),0))*100,4),"")</f>
        <v/>
      </c>
      <c r="J249" s="21" t="str">
        <f>IF(Medidas_Analisis!J249&lt;&gt;"",ROUND((Medidas_Analisis!J249/IF(Porcentaje!A249=VLOOKUP(Porcentaje!A249,Tipos_Medida!$H$2:$I$788,1),VLOOKUP(Porcentaje!A249,Tipos_Medida!$H$2:$I$788,2),0))*100,4),"")</f>
        <v/>
      </c>
      <c r="K249" s="21" t="str">
        <f>IF(Medidas_Analisis!K249&lt;&gt;"",ROUND((Medidas_Analisis!K249/IF(Porcentaje!A249=VLOOKUP(Porcentaje!A249,Tipos_Medida!$H$2:$I$788,1),VLOOKUP(Porcentaje!A249,Tipos_Medida!$H$2:$I$788,2),0))*100,4),"")</f>
        <v/>
      </c>
      <c r="L249" s="21" t="str">
        <f>IF(Medidas_Analisis!L249&lt;&gt;"",ROUND((Medidas_Analisis!L249/IF(Porcentaje!A249=VLOOKUP(Porcentaje!A249,Tipos_Medida!$H$2:$I$788,1),VLOOKUP(Porcentaje!A249,Tipos_Medida!$H$2:$I$788,2),0))*100,4),"")</f>
        <v/>
      </c>
      <c r="M249" s="21" t="str">
        <f>IF(Medidas_Analisis!M249&lt;&gt;"",ROUND((Medidas_Analisis!M249/IF(Porcentaje!A249=VLOOKUP(Porcentaje!A249,Tipos_Medida!$H$2:$I$788,1),VLOOKUP(Porcentaje!A249,Tipos_Medida!$H$2:$I$788,2),0))*100,4),"")</f>
        <v/>
      </c>
      <c r="N249" s="21" t="str">
        <f>IF(Medidas_Analisis!N249&lt;&gt;"",ROUND((Medidas_Analisis!N249/IF(Porcentaje!A249=VLOOKUP(Porcentaje!A249,Tipos_Medida!$H$2:$I$788,1),VLOOKUP(Porcentaje!A249,Tipos_Medida!$H$2:$I$788,2),0))*100,4),"")</f>
        <v/>
      </c>
    </row>
    <row r="250" spans="1:14" x14ac:dyDescent="0.25">
      <c r="A250">
        <v>20276</v>
      </c>
      <c r="B250" t="s">
        <v>76</v>
      </c>
      <c r="C250" t="s">
        <v>119</v>
      </c>
      <c r="D250" t="s">
        <v>117</v>
      </c>
      <c r="E250" s="1"/>
      <c r="F250" s="7" t="str">
        <f>IF(E250&lt;&gt;"",IF(AND(E250&gt;=VLOOKUP(E250,Semanas!$A$1:$C$33,1),E250&lt;=VLOOKUP(E250,Semanas!$A$1:$C$33,2)),VLOOKUP(E250,Semanas!$A$1:$C$33,3),""),"")</f>
        <v/>
      </c>
      <c r="G250" s="21" t="str">
        <f>IF(Medidas_Analisis!G250&lt;&gt;"",ROUND((Medidas_Analisis!G250/IF(Porcentaje!A250=VLOOKUP(Porcentaje!A250,Tipos_Medida!$H$2:$I$788,1),VLOOKUP(Porcentaje!A250,Tipos_Medida!$H$2:$I$788,2),0))*100,4),"")</f>
        <v/>
      </c>
      <c r="H250" s="21" t="str">
        <f>IF(Medidas_Analisis!H250&lt;&gt;"",ROUND((Medidas_Analisis!H250/IF(Porcentaje!A250=VLOOKUP(Porcentaje!A250,Tipos_Medida!$H$2:$I$788,1),VLOOKUP(Porcentaje!A250,Tipos_Medida!$H$2:$I$788,2),0))*100,4),"")</f>
        <v/>
      </c>
      <c r="I250" s="21" t="str">
        <f>IF(Medidas_Analisis!I250&lt;&gt;"",ROUND((Medidas_Analisis!I250/IF(Porcentaje!A250=VLOOKUP(Porcentaje!A250,Tipos_Medida!$H$2:$I$788,1),VLOOKUP(Porcentaje!A250,Tipos_Medida!$H$2:$I$788,2),0))*100,4),"")</f>
        <v/>
      </c>
      <c r="J250" s="21" t="str">
        <f>IF(Medidas_Analisis!J250&lt;&gt;"",ROUND((Medidas_Analisis!J250/IF(Porcentaje!A250=VLOOKUP(Porcentaje!A250,Tipos_Medida!$H$2:$I$788,1),VLOOKUP(Porcentaje!A250,Tipos_Medida!$H$2:$I$788,2),0))*100,4),"")</f>
        <v/>
      </c>
      <c r="K250" s="21" t="str">
        <f>IF(Medidas_Analisis!K250&lt;&gt;"",ROUND((Medidas_Analisis!K250/IF(Porcentaje!A250=VLOOKUP(Porcentaje!A250,Tipos_Medida!$H$2:$I$788,1),VLOOKUP(Porcentaje!A250,Tipos_Medida!$H$2:$I$788,2),0))*100,4),"")</f>
        <v/>
      </c>
      <c r="L250" s="21" t="str">
        <f>IF(Medidas_Analisis!L250&lt;&gt;"",ROUND((Medidas_Analisis!L250/IF(Porcentaje!A250=VLOOKUP(Porcentaje!A250,Tipos_Medida!$H$2:$I$788,1),VLOOKUP(Porcentaje!A250,Tipos_Medida!$H$2:$I$788,2),0))*100,4),"")</f>
        <v/>
      </c>
      <c r="M250" s="21" t="str">
        <f>IF(Medidas_Analisis!M250&lt;&gt;"",ROUND((Medidas_Analisis!M250/IF(Porcentaje!A250=VLOOKUP(Porcentaje!A250,Tipos_Medida!$H$2:$I$788,1),VLOOKUP(Porcentaje!A250,Tipos_Medida!$H$2:$I$788,2),0))*100,4),"")</f>
        <v/>
      </c>
      <c r="N250" s="21" t="str">
        <f>IF(Medidas_Analisis!N250&lt;&gt;"",ROUND((Medidas_Analisis!N250/IF(Porcentaje!A250=VLOOKUP(Porcentaje!A250,Tipos_Medida!$H$2:$I$788,1),VLOOKUP(Porcentaje!A250,Tipos_Medida!$H$2:$I$788,2),0))*100,4),"")</f>
        <v/>
      </c>
    </row>
    <row r="251" spans="1:14" x14ac:dyDescent="0.25">
      <c r="A251" s="19">
        <v>20276</v>
      </c>
      <c r="B251" s="19" t="s">
        <v>76</v>
      </c>
      <c r="C251" s="19" t="s">
        <v>120</v>
      </c>
      <c r="D251" s="19" t="s">
        <v>117</v>
      </c>
      <c r="E251" s="20"/>
      <c r="F251" s="7" t="str">
        <f>IF(E251&lt;&gt;"",IF(AND(E251&gt;=VLOOKUP(E251,Semanas!$A$1:$C$33,1),E251&lt;=VLOOKUP(E251,Semanas!$A$1:$C$33,2)),VLOOKUP(E251,Semanas!$A$1:$C$33,3),""),"")</f>
        <v/>
      </c>
      <c r="G251" s="21" t="str">
        <f>IF(Medidas_Analisis!G251&lt;&gt;"",ROUND((Medidas_Analisis!G251/IF(Porcentaje!A251=VLOOKUP(Porcentaje!A251,Tipos_Medida!$H$2:$I$788,1),VLOOKUP(Porcentaje!A251,Tipos_Medida!$H$2:$I$788,2),0))*100,4),"")</f>
        <v/>
      </c>
      <c r="H251" s="21" t="str">
        <f>IF(Medidas_Analisis!H251&lt;&gt;"",ROUND((Medidas_Analisis!H251/IF(Porcentaje!A251=VLOOKUP(Porcentaje!A251,Tipos_Medida!$H$2:$I$788,1),VLOOKUP(Porcentaje!A251,Tipos_Medida!$H$2:$I$788,2),0))*100,4),"")</f>
        <v/>
      </c>
      <c r="I251" s="21" t="str">
        <f>IF(Medidas_Analisis!I251&lt;&gt;"",ROUND((Medidas_Analisis!I251/IF(Porcentaje!A251=VLOOKUP(Porcentaje!A251,Tipos_Medida!$H$2:$I$788,1),VLOOKUP(Porcentaje!A251,Tipos_Medida!$H$2:$I$788,2),0))*100,4),"")</f>
        <v/>
      </c>
      <c r="J251" s="21" t="str">
        <f>IF(Medidas_Analisis!J251&lt;&gt;"",ROUND((Medidas_Analisis!J251/IF(Porcentaje!A251=VLOOKUP(Porcentaje!A251,Tipos_Medida!$H$2:$I$788,1),VLOOKUP(Porcentaje!A251,Tipos_Medida!$H$2:$I$788,2),0))*100,4),"")</f>
        <v/>
      </c>
      <c r="K251" s="21" t="str">
        <f>IF(Medidas_Analisis!K251&lt;&gt;"",ROUND((Medidas_Analisis!K251/IF(Porcentaje!A251=VLOOKUP(Porcentaje!A251,Tipos_Medida!$H$2:$I$788,1),VLOOKUP(Porcentaje!A251,Tipos_Medida!$H$2:$I$788,2),0))*100,4),"")</f>
        <v/>
      </c>
      <c r="L251" s="21" t="str">
        <f>IF(Medidas_Analisis!L251&lt;&gt;"",ROUND((Medidas_Analisis!L251/IF(Porcentaje!A251=VLOOKUP(Porcentaje!A251,Tipos_Medida!$H$2:$I$788,1),VLOOKUP(Porcentaje!A251,Tipos_Medida!$H$2:$I$788,2),0))*100,4),"")</f>
        <v/>
      </c>
      <c r="M251" s="21" t="str">
        <f>IF(Medidas_Analisis!M251&lt;&gt;"",ROUND((Medidas_Analisis!M251/IF(Porcentaje!A251=VLOOKUP(Porcentaje!A251,Tipos_Medida!$H$2:$I$788,1),VLOOKUP(Porcentaje!A251,Tipos_Medida!$H$2:$I$788,2),0))*100,4),"")</f>
        <v/>
      </c>
      <c r="N251" s="21" t="str">
        <f>IF(Medidas_Analisis!N251&lt;&gt;"",ROUND((Medidas_Analisis!N251/IF(Porcentaje!A251=VLOOKUP(Porcentaje!A251,Tipos_Medida!$H$2:$I$788,1),VLOOKUP(Porcentaje!A251,Tipos_Medida!$H$2:$I$788,2),0))*100,4),"")</f>
        <v/>
      </c>
    </row>
    <row r="252" spans="1:14" x14ac:dyDescent="0.25">
      <c r="A252">
        <v>20276</v>
      </c>
      <c r="B252" t="s">
        <v>76</v>
      </c>
      <c r="C252" t="s">
        <v>191</v>
      </c>
      <c r="D252" t="s">
        <v>117</v>
      </c>
      <c r="E252" s="1"/>
      <c r="F252" s="7" t="str">
        <f>IF(E252&lt;&gt;"",IF(AND(E252&gt;=VLOOKUP(E252,Semanas!$A$1:$C$33,1),E252&lt;=VLOOKUP(E252,Semanas!$A$1:$C$33,2)),VLOOKUP(E252,Semanas!$A$1:$C$33,3),""),"")</f>
        <v/>
      </c>
      <c r="G252" s="21" t="str">
        <f>IF(Medidas_Analisis!G252&lt;&gt;"",ROUND((Medidas_Analisis!G252/IF(Porcentaje!A252=VLOOKUP(Porcentaje!A252,Tipos_Medida!$H$2:$I$788,1),VLOOKUP(Porcentaje!A252,Tipos_Medida!$H$2:$I$788,2),0))*100,4),"")</f>
        <v/>
      </c>
      <c r="H252" s="21" t="str">
        <f>IF(Medidas_Analisis!H252&lt;&gt;"",ROUND((Medidas_Analisis!H252/IF(Porcentaje!A252=VLOOKUP(Porcentaje!A252,Tipos_Medida!$H$2:$I$788,1),VLOOKUP(Porcentaje!A252,Tipos_Medida!$H$2:$I$788,2),0))*100,4),"")</f>
        <v/>
      </c>
      <c r="I252" s="21" t="str">
        <f>IF(Medidas_Analisis!I252&lt;&gt;"",ROUND((Medidas_Analisis!I252/IF(Porcentaje!A252=VLOOKUP(Porcentaje!A252,Tipos_Medida!$H$2:$I$788,1),VLOOKUP(Porcentaje!A252,Tipos_Medida!$H$2:$I$788,2),0))*100,4),"")</f>
        <v/>
      </c>
      <c r="J252" s="21" t="str">
        <f>IF(Medidas_Analisis!J252&lt;&gt;"",ROUND((Medidas_Analisis!J252/IF(Porcentaje!A252=VLOOKUP(Porcentaje!A252,Tipos_Medida!$H$2:$I$788,1),VLOOKUP(Porcentaje!A252,Tipos_Medida!$H$2:$I$788,2),0))*100,4),"")</f>
        <v/>
      </c>
      <c r="K252" s="21" t="str">
        <f>IF(Medidas_Analisis!K252&lt;&gt;"",ROUND((Medidas_Analisis!K252/IF(Porcentaje!A252=VLOOKUP(Porcentaje!A252,Tipos_Medida!$H$2:$I$788,1),VLOOKUP(Porcentaje!A252,Tipos_Medida!$H$2:$I$788,2),0))*100,4),"")</f>
        <v/>
      </c>
      <c r="L252" s="21" t="str">
        <f>IF(Medidas_Analisis!L252&lt;&gt;"",ROUND((Medidas_Analisis!L252/IF(Porcentaje!A252=VLOOKUP(Porcentaje!A252,Tipos_Medida!$H$2:$I$788,1),VLOOKUP(Porcentaje!A252,Tipos_Medida!$H$2:$I$788,2),0))*100,4),"")</f>
        <v/>
      </c>
      <c r="M252" s="21" t="str">
        <f>IF(Medidas_Analisis!M252&lt;&gt;"",ROUND((Medidas_Analisis!M252/IF(Porcentaje!A252=VLOOKUP(Porcentaje!A252,Tipos_Medida!$H$2:$I$788,1),VLOOKUP(Porcentaje!A252,Tipos_Medida!$H$2:$I$788,2),0))*100,4),"")</f>
        <v/>
      </c>
      <c r="N252" s="21" t="str">
        <f>IF(Medidas_Analisis!N252&lt;&gt;"",ROUND((Medidas_Analisis!N252/IF(Porcentaje!A252=VLOOKUP(Porcentaje!A252,Tipos_Medida!$H$2:$I$788,1),VLOOKUP(Porcentaje!A252,Tipos_Medida!$H$2:$I$788,2),0))*100,4),"")</f>
        <v/>
      </c>
    </row>
    <row r="253" spans="1:14" x14ac:dyDescent="0.25">
      <c r="A253" s="19">
        <v>20276</v>
      </c>
      <c r="B253" s="19" t="s">
        <v>76</v>
      </c>
      <c r="C253" s="19" t="s">
        <v>122</v>
      </c>
      <c r="D253" s="19" t="s">
        <v>116</v>
      </c>
      <c r="E253" s="20"/>
      <c r="F253" s="7" t="str">
        <f>IF(E253&lt;&gt;"",IF(AND(E253&gt;=VLOOKUP(E253,Semanas!$A$1:$C$33,1),E253&lt;=VLOOKUP(E253,Semanas!$A$1:$C$33,2)),VLOOKUP(E253,Semanas!$A$1:$C$33,3),""),"")</f>
        <v/>
      </c>
      <c r="G253" s="21" t="str">
        <f>IF(Medidas_Analisis!G253&lt;&gt;"",ROUND((Medidas_Analisis!G253/IF(Porcentaje!A253=VLOOKUP(Porcentaje!A253,Tipos_Medida!$H$2:$I$788,1),VLOOKUP(Porcentaje!A253,Tipos_Medida!$H$2:$I$788,2),0))*100,4),"")</f>
        <v/>
      </c>
      <c r="H253" s="21" t="str">
        <f>IF(Medidas_Analisis!H253&lt;&gt;"",ROUND((Medidas_Analisis!H253/IF(Porcentaje!A253=VLOOKUP(Porcentaje!A253,Tipos_Medida!$H$2:$I$788,1),VLOOKUP(Porcentaje!A253,Tipos_Medida!$H$2:$I$788,2),0))*100,4),"")</f>
        <v/>
      </c>
      <c r="I253" s="21" t="str">
        <f>IF(Medidas_Analisis!I253&lt;&gt;"",ROUND((Medidas_Analisis!I253/IF(Porcentaje!A253=VLOOKUP(Porcentaje!A253,Tipos_Medida!$H$2:$I$788,1),VLOOKUP(Porcentaje!A253,Tipos_Medida!$H$2:$I$788,2),0))*100,4),"")</f>
        <v/>
      </c>
      <c r="J253" s="21" t="str">
        <f>IF(Medidas_Analisis!J253&lt;&gt;"",ROUND((Medidas_Analisis!J253/IF(Porcentaje!A253=VLOOKUP(Porcentaje!A253,Tipos_Medida!$H$2:$I$788,1),VLOOKUP(Porcentaje!A253,Tipos_Medida!$H$2:$I$788,2),0))*100,4),"")</f>
        <v/>
      </c>
      <c r="K253" s="21" t="str">
        <f>IF(Medidas_Analisis!K253&lt;&gt;"",ROUND((Medidas_Analisis!K253/IF(Porcentaje!A253=VLOOKUP(Porcentaje!A253,Tipos_Medida!$H$2:$I$788,1),VLOOKUP(Porcentaje!A253,Tipos_Medida!$H$2:$I$788,2),0))*100,4),"")</f>
        <v/>
      </c>
      <c r="L253" s="21" t="str">
        <f>IF(Medidas_Analisis!L253&lt;&gt;"",ROUND((Medidas_Analisis!L253/IF(Porcentaje!A253=VLOOKUP(Porcentaje!A253,Tipos_Medida!$H$2:$I$788,1),VLOOKUP(Porcentaje!A253,Tipos_Medida!$H$2:$I$788,2),0))*100,4),"")</f>
        <v/>
      </c>
      <c r="M253" s="21" t="str">
        <f>IF(Medidas_Analisis!M253&lt;&gt;"",ROUND((Medidas_Analisis!M253/IF(Porcentaje!A253=VLOOKUP(Porcentaje!A253,Tipos_Medida!$H$2:$I$788,1),VLOOKUP(Porcentaje!A253,Tipos_Medida!$H$2:$I$788,2),0))*100,4),"")</f>
        <v/>
      </c>
      <c r="N253" s="21" t="str">
        <f>IF(Medidas_Analisis!N253&lt;&gt;"",ROUND((Medidas_Analisis!N253/IF(Porcentaje!A253=VLOOKUP(Porcentaje!A253,Tipos_Medida!$H$2:$I$788,1),VLOOKUP(Porcentaje!A253,Tipos_Medida!$H$2:$I$788,2),0))*100,4),"")</f>
        <v/>
      </c>
    </row>
    <row r="254" spans="1:14" x14ac:dyDescent="0.25">
      <c r="A254">
        <v>20276</v>
      </c>
      <c r="B254" t="s">
        <v>76</v>
      </c>
      <c r="C254" t="s">
        <v>123</v>
      </c>
      <c r="D254" t="s">
        <v>116</v>
      </c>
      <c r="E254" s="1"/>
      <c r="F254" s="7" t="str">
        <f>IF(E254&lt;&gt;"",IF(AND(E254&gt;=VLOOKUP(E254,Semanas!$A$1:$C$33,1),E254&lt;=VLOOKUP(E254,Semanas!$A$1:$C$33,2)),VLOOKUP(E254,Semanas!$A$1:$C$33,3),""),"")</f>
        <v/>
      </c>
      <c r="G254" s="21" t="str">
        <f>IF(Medidas_Analisis!G254&lt;&gt;"",ROUND((Medidas_Analisis!G254/IF(Porcentaje!A254=VLOOKUP(Porcentaje!A254,Tipos_Medida!$H$2:$I$788,1),VLOOKUP(Porcentaje!A254,Tipos_Medida!$H$2:$I$788,2),0))*100,4),"")</f>
        <v/>
      </c>
      <c r="H254" s="21" t="str">
        <f>IF(Medidas_Analisis!H254&lt;&gt;"",ROUND((Medidas_Analisis!H254/IF(Porcentaje!A254=VLOOKUP(Porcentaje!A254,Tipos_Medida!$H$2:$I$788,1),VLOOKUP(Porcentaje!A254,Tipos_Medida!$H$2:$I$788,2),0))*100,4),"")</f>
        <v/>
      </c>
      <c r="I254" s="21" t="str">
        <f>IF(Medidas_Analisis!I254&lt;&gt;"",ROUND((Medidas_Analisis!I254/IF(Porcentaje!A254=VLOOKUP(Porcentaje!A254,Tipos_Medida!$H$2:$I$788,1),VLOOKUP(Porcentaje!A254,Tipos_Medida!$H$2:$I$788,2),0))*100,4),"")</f>
        <v/>
      </c>
      <c r="J254" s="21" t="str">
        <f>IF(Medidas_Analisis!J254&lt;&gt;"",ROUND((Medidas_Analisis!J254/IF(Porcentaje!A254=VLOOKUP(Porcentaje!A254,Tipos_Medida!$H$2:$I$788,1),VLOOKUP(Porcentaje!A254,Tipos_Medida!$H$2:$I$788,2),0))*100,4),"")</f>
        <v/>
      </c>
      <c r="K254" s="21" t="str">
        <f>IF(Medidas_Analisis!K254&lt;&gt;"",ROUND((Medidas_Analisis!K254/IF(Porcentaje!A254=VLOOKUP(Porcentaje!A254,Tipos_Medida!$H$2:$I$788,1),VLOOKUP(Porcentaje!A254,Tipos_Medida!$H$2:$I$788,2),0))*100,4),"")</f>
        <v/>
      </c>
      <c r="L254" s="21" t="str">
        <f>IF(Medidas_Analisis!L254&lt;&gt;"",ROUND((Medidas_Analisis!L254/IF(Porcentaje!A254=VLOOKUP(Porcentaje!A254,Tipos_Medida!$H$2:$I$788,1),VLOOKUP(Porcentaje!A254,Tipos_Medida!$H$2:$I$788,2),0))*100,4),"")</f>
        <v/>
      </c>
      <c r="M254" s="21" t="str">
        <f>IF(Medidas_Analisis!M254&lt;&gt;"",ROUND((Medidas_Analisis!M254/IF(Porcentaje!A254=VLOOKUP(Porcentaje!A254,Tipos_Medida!$H$2:$I$788,1),VLOOKUP(Porcentaje!A254,Tipos_Medida!$H$2:$I$788,2),0))*100,4),"")</f>
        <v/>
      </c>
      <c r="N254" s="21" t="str">
        <f>IF(Medidas_Analisis!N254&lt;&gt;"",ROUND((Medidas_Analisis!N254/IF(Porcentaje!A254=VLOOKUP(Porcentaje!A254,Tipos_Medida!$H$2:$I$788,1),VLOOKUP(Porcentaje!A254,Tipos_Medida!$H$2:$I$788,2),0))*100,4),"")</f>
        <v/>
      </c>
    </row>
    <row r="255" spans="1:14" x14ac:dyDescent="0.25">
      <c r="A255">
        <v>20311</v>
      </c>
      <c r="B255" t="s">
        <v>77</v>
      </c>
      <c r="C255" t="s">
        <v>30</v>
      </c>
      <c r="D255" t="s">
        <v>114</v>
      </c>
      <c r="E255" s="1">
        <v>43913</v>
      </c>
      <c r="F255" s="7" t="str">
        <f>IF(E255&lt;&gt;"",IF(AND(E255&gt;=VLOOKUP(E255,Semanas!$A$1:$C$33,1),E255&lt;=VLOOKUP(E255,Semanas!$A$1:$C$33,2)),VLOOKUP(E255,Semanas!$A$1:$C$33,3),""),"")</f>
        <v>Semana 13</v>
      </c>
      <c r="G255" s="21" t="str">
        <f>IF(Medidas_Analisis!G255&lt;&gt;"",ROUND((Medidas_Analisis!G255/IF(Porcentaje!A255=VLOOKUP(Porcentaje!A255,Tipos_Medida!$H$2:$I$788,1),VLOOKUP(Porcentaje!A255,Tipos_Medida!$H$2:$I$788,2),0))*100,4),"")</f>
        <v/>
      </c>
      <c r="H255" s="21" t="str">
        <f>IF(Medidas_Analisis!H255&lt;&gt;"",ROUND((Medidas_Analisis!H255/IF(Porcentaje!A255=VLOOKUP(Porcentaje!A255,Tipos_Medida!$H$2:$I$788,1),VLOOKUP(Porcentaje!A255,Tipos_Medida!$H$2:$I$788,2),0))*100,4),"")</f>
        <v/>
      </c>
      <c r="I255" s="21" t="str">
        <f>IF(Medidas_Analisis!I255&lt;&gt;"",ROUND((Medidas_Analisis!I255/IF(Porcentaje!A255=VLOOKUP(Porcentaje!A255,Tipos_Medida!$H$2:$I$788,1),VLOOKUP(Porcentaje!A255,Tipos_Medida!$H$2:$I$788,2),0))*100,4),"")</f>
        <v/>
      </c>
      <c r="J255" s="21" t="str">
        <f>IF(Medidas_Analisis!J255&lt;&gt;"",ROUND((Medidas_Analisis!J255/IF(Porcentaje!A255=VLOOKUP(Porcentaje!A255,Tipos_Medida!$H$2:$I$788,1),VLOOKUP(Porcentaje!A255,Tipos_Medida!$H$2:$I$788,2),0))*100,4),"")</f>
        <v/>
      </c>
      <c r="K255" s="21" t="str">
        <f>IF(Medidas_Analisis!K255&lt;&gt;"",ROUND((Medidas_Analisis!K255/IF(Porcentaje!A255=VLOOKUP(Porcentaje!A255,Tipos_Medida!$H$2:$I$788,1),VLOOKUP(Porcentaje!A255,Tipos_Medida!$H$2:$I$788,2),0))*100,4),"")</f>
        <v/>
      </c>
      <c r="L255" s="21" t="str">
        <f>IF(Medidas_Analisis!L255&lt;&gt;"",ROUND((Medidas_Analisis!L255/IF(Porcentaje!A255=VLOOKUP(Porcentaje!A255,Tipos_Medida!$H$2:$I$788,1),VLOOKUP(Porcentaje!A255,Tipos_Medida!$H$2:$I$788,2),0))*100,4),"")</f>
        <v/>
      </c>
      <c r="M255" s="21" t="str">
        <f>IF(Medidas_Analisis!M255&lt;&gt;"",ROUND((Medidas_Analisis!M255/IF(Porcentaje!A255=VLOOKUP(Porcentaje!A255,Tipos_Medida!$H$2:$I$788,1),VLOOKUP(Porcentaje!A255,Tipos_Medida!$H$2:$I$788,2),0))*100,4),"")</f>
        <v/>
      </c>
      <c r="N255" s="21" t="str">
        <f>IF(Medidas_Analisis!N255&lt;&gt;"",ROUND((Medidas_Analisis!N255/IF(Porcentaje!A255=VLOOKUP(Porcentaje!A255,Tipos_Medida!$H$2:$I$788,1),VLOOKUP(Porcentaje!A255,Tipos_Medida!$H$2:$I$788,2),0))*100,4),"")</f>
        <v/>
      </c>
    </row>
    <row r="256" spans="1:14" x14ac:dyDescent="0.25">
      <c r="A256" s="19">
        <v>20311</v>
      </c>
      <c r="B256" s="19" t="s">
        <v>77</v>
      </c>
      <c r="C256" s="19" t="s">
        <v>31</v>
      </c>
      <c r="D256" s="19" t="s">
        <v>114</v>
      </c>
      <c r="E256" s="20">
        <v>43913</v>
      </c>
      <c r="F256" s="7" t="str">
        <f>IF(E256&lt;&gt;"",IF(AND(E256&gt;=VLOOKUP(E256,Semanas!$A$1:$C$33,1),E256&lt;=VLOOKUP(E256,Semanas!$A$1:$C$33,2)),VLOOKUP(E256,Semanas!$A$1:$C$33,3),""),"")</f>
        <v>Semana 13</v>
      </c>
      <c r="G256" s="21" t="str">
        <f>IF(Medidas_Analisis!G256&lt;&gt;"",ROUND((Medidas_Analisis!G256/IF(Porcentaje!A256=VLOOKUP(Porcentaje!A256,Tipos_Medida!$H$2:$I$788,1),VLOOKUP(Porcentaje!A256,Tipos_Medida!$H$2:$I$788,2),0))*100,4),"")</f>
        <v/>
      </c>
      <c r="H256" s="21" t="str">
        <f>IF(Medidas_Analisis!H256&lt;&gt;"",ROUND((Medidas_Analisis!H256/IF(Porcentaje!A256=VLOOKUP(Porcentaje!A256,Tipos_Medida!$H$2:$I$788,1),VLOOKUP(Porcentaje!A256,Tipos_Medida!$H$2:$I$788,2),0))*100,4),"")</f>
        <v/>
      </c>
      <c r="I256" s="21" t="str">
        <f>IF(Medidas_Analisis!I256&lt;&gt;"",ROUND((Medidas_Analisis!I256/IF(Porcentaje!A256=VLOOKUP(Porcentaje!A256,Tipos_Medida!$H$2:$I$788,1),VLOOKUP(Porcentaje!A256,Tipos_Medida!$H$2:$I$788,2),0))*100,4),"")</f>
        <v/>
      </c>
      <c r="J256" s="21" t="str">
        <f>IF(Medidas_Analisis!J256&lt;&gt;"",ROUND((Medidas_Analisis!J256/IF(Porcentaje!A256=VLOOKUP(Porcentaje!A256,Tipos_Medida!$H$2:$I$788,1),VLOOKUP(Porcentaje!A256,Tipos_Medida!$H$2:$I$788,2),0))*100,4),"")</f>
        <v/>
      </c>
      <c r="K256" s="21" t="str">
        <f>IF(Medidas_Analisis!K256&lt;&gt;"",ROUND((Medidas_Analisis!K256/IF(Porcentaje!A256=VLOOKUP(Porcentaje!A256,Tipos_Medida!$H$2:$I$788,1),VLOOKUP(Porcentaje!A256,Tipos_Medida!$H$2:$I$788,2),0))*100,4),"")</f>
        <v/>
      </c>
      <c r="L256" s="21" t="str">
        <f>IF(Medidas_Analisis!L256&lt;&gt;"",ROUND((Medidas_Analisis!L256/IF(Porcentaje!A256=VLOOKUP(Porcentaje!A256,Tipos_Medida!$H$2:$I$788,1),VLOOKUP(Porcentaje!A256,Tipos_Medida!$H$2:$I$788,2),0))*100,4),"")</f>
        <v/>
      </c>
      <c r="M256" s="21" t="str">
        <f>IF(Medidas_Analisis!M256&lt;&gt;"",ROUND((Medidas_Analisis!M256/IF(Porcentaje!A256=VLOOKUP(Porcentaje!A256,Tipos_Medida!$H$2:$I$788,1),VLOOKUP(Porcentaje!A256,Tipos_Medida!$H$2:$I$788,2),0))*100,4),"")</f>
        <v/>
      </c>
      <c r="N256" s="21" t="str">
        <f>IF(Medidas_Analisis!N256&lt;&gt;"",ROUND((Medidas_Analisis!N256/IF(Porcentaje!A256=VLOOKUP(Porcentaje!A256,Tipos_Medida!$H$2:$I$788,1),VLOOKUP(Porcentaje!A256,Tipos_Medida!$H$2:$I$788,2),0))*100,4),"")</f>
        <v/>
      </c>
    </row>
    <row r="257" spans="1:14" x14ac:dyDescent="0.25">
      <c r="A257">
        <v>20311</v>
      </c>
      <c r="B257" t="s">
        <v>77</v>
      </c>
      <c r="C257" t="s">
        <v>115</v>
      </c>
      <c r="D257" t="s">
        <v>114</v>
      </c>
      <c r="E257" s="1">
        <v>43913</v>
      </c>
      <c r="F257" s="7" t="str">
        <f>IF(E257&lt;&gt;"",IF(AND(E257&gt;=VLOOKUP(E257,Semanas!$A$1:$C$33,1),E257&lt;=VLOOKUP(E257,Semanas!$A$1:$C$33,2)),VLOOKUP(E257,Semanas!$A$1:$C$33,3),""),"")</f>
        <v>Semana 13</v>
      </c>
      <c r="G257" s="21" t="str">
        <f>IF(Medidas_Analisis!G257&lt;&gt;"",ROUND((Medidas_Analisis!G257/IF(Porcentaje!A257=VLOOKUP(Porcentaje!A257,Tipos_Medida!$H$2:$I$788,1),VLOOKUP(Porcentaje!A257,Tipos_Medida!$H$2:$I$788,2),0))*100,4),"")</f>
        <v/>
      </c>
      <c r="H257" s="21" t="str">
        <f>IF(Medidas_Analisis!H257&lt;&gt;"",ROUND((Medidas_Analisis!H257/IF(Porcentaje!A257=VLOOKUP(Porcentaje!A257,Tipos_Medida!$H$2:$I$788,1),VLOOKUP(Porcentaje!A257,Tipos_Medida!$H$2:$I$788,2),0))*100,4),"")</f>
        <v/>
      </c>
      <c r="I257" s="21" t="str">
        <f>IF(Medidas_Analisis!I257&lt;&gt;"",ROUND((Medidas_Analisis!I257/IF(Porcentaje!A257=VLOOKUP(Porcentaje!A257,Tipos_Medida!$H$2:$I$788,1),VLOOKUP(Porcentaje!A257,Tipos_Medida!$H$2:$I$788,2),0))*100,4),"")</f>
        <v/>
      </c>
      <c r="J257" s="21" t="str">
        <f>IF(Medidas_Analisis!J257&lt;&gt;"",ROUND((Medidas_Analisis!J257/IF(Porcentaje!A257=VLOOKUP(Porcentaje!A257,Tipos_Medida!$H$2:$I$788,1),VLOOKUP(Porcentaje!A257,Tipos_Medida!$H$2:$I$788,2),0))*100,4),"")</f>
        <v/>
      </c>
      <c r="K257" s="21" t="str">
        <f>IF(Medidas_Analisis!K257&lt;&gt;"",ROUND((Medidas_Analisis!K257/IF(Porcentaje!A257=VLOOKUP(Porcentaje!A257,Tipos_Medida!$H$2:$I$788,1),VLOOKUP(Porcentaje!A257,Tipos_Medida!$H$2:$I$788,2),0))*100,4),"")</f>
        <v/>
      </c>
      <c r="L257" s="21" t="str">
        <f>IF(Medidas_Analisis!L257&lt;&gt;"",ROUND((Medidas_Analisis!L257/IF(Porcentaje!A257=VLOOKUP(Porcentaje!A257,Tipos_Medida!$H$2:$I$788,1),VLOOKUP(Porcentaje!A257,Tipos_Medida!$H$2:$I$788,2),0))*100,4),"")</f>
        <v/>
      </c>
      <c r="M257" s="21" t="str">
        <f>IF(Medidas_Analisis!M257&lt;&gt;"",ROUND((Medidas_Analisis!M257/IF(Porcentaje!A257=VLOOKUP(Porcentaje!A257,Tipos_Medida!$H$2:$I$788,1),VLOOKUP(Porcentaje!A257,Tipos_Medida!$H$2:$I$788,2),0))*100,4),"")</f>
        <v/>
      </c>
      <c r="N257" s="21" t="str">
        <f>IF(Medidas_Analisis!N257&lt;&gt;"",ROUND((Medidas_Analisis!N257/IF(Porcentaje!A257=VLOOKUP(Porcentaje!A257,Tipos_Medida!$H$2:$I$788,1),VLOOKUP(Porcentaje!A257,Tipos_Medida!$H$2:$I$788,2),0))*100,4),"")</f>
        <v/>
      </c>
    </row>
    <row r="258" spans="1:14" x14ac:dyDescent="0.25">
      <c r="A258" s="19">
        <v>20311</v>
      </c>
      <c r="B258" s="19" t="s">
        <v>77</v>
      </c>
      <c r="C258" s="19" t="s">
        <v>33</v>
      </c>
      <c r="D258" s="19" t="s">
        <v>114</v>
      </c>
      <c r="E258" s="20">
        <v>43910</v>
      </c>
      <c r="F258" s="7" t="str">
        <f>IF(E258&lt;&gt;"",IF(AND(E258&gt;=VLOOKUP(E258,Semanas!$A$1:$C$33,1),E258&lt;=VLOOKUP(E258,Semanas!$A$1:$C$33,2)),VLOOKUP(E258,Semanas!$A$1:$C$33,3),""),"")</f>
        <v>Semana 12</v>
      </c>
      <c r="G258" s="21" t="str">
        <f>IF(Medidas_Analisis!G258&lt;&gt;"",ROUND((Medidas_Analisis!G258/IF(Porcentaje!A258=VLOOKUP(Porcentaje!A258,Tipos_Medida!$H$2:$I$788,1),VLOOKUP(Porcentaje!A258,Tipos_Medida!$H$2:$I$788,2),0))*100,4),"")</f>
        <v/>
      </c>
      <c r="H258" s="21" t="str">
        <f>IF(Medidas_Analisis!H258&lt;&gt;"",ROUND((Medidas_Analisis!H258/IF(Porcentaje!A258=VLOOKUP(Porcentaje!A258,Tipos_Medida!$H$2:$I$788,1),VLOOKUP(Porcentaje!A258,Tipos_Medida!$H$2:$I$788,2),0))*100,4),"")</f>
        <v/>
      </c>
      <c r="I258" s="21" t="str">
        <f>IF(Medidas_Analisis!I258&lt;&gt;"",ROUND((Medidas_Analisis!I258/IF(Porcentaje!A258=VLOOKUP(Porcentaje!A258,Tipos_Medida!$H$2:$I$788,1),VLOOKUP(Porcentaje!A258,Tipos_Medida!$H$2:$I$788,2),0))*100,4),"")</f>
        <v/>
      </c>
      <c r="J258" s="21" t="str">
        <f>IF(Medidas_Analisis!J258&lt;&gt;"",ROUND((Medidas_Analisis!J258/IF(Porcentaje!A258=VLOOKUP(Porcentaje!A258,Tipos_Medida!$H$2:$I$788,1),VLOOKUP(Porcentaje!A258,Tipos_Medida!$H$2:$I$788,2),0))*100,4),"")</f>
        <v/>
      </c>
      <c r="K258" s="21" t="str">
        <f>IF(Medidas_Analisis!K258&lt;&gt;"",ROUND((Medidas_Analisis!K258/IF(Porcentaje!A258=VLOOKUP(Porcentaje!A258,Tipos_Medida!$H$2:$I$788,1),VLOOKUP(Porcentaje!A258,Tipos_Medida!$H$2:$I$788,2),0))*100,4),"")</f>
        <v/>
      </c>
      <c r="L258" s="21" t="str">
        <f>IF(Medidas_Analisis!L258&lt;&gt;"",ROUND((Medidas_Analisis!L258/IF(Porcentaje!A258=VLOOKUP(Porcentaje!A258,Tipos_Medida!$H$2:$I$788,1),VLOOKUP(Porcentaje!A258,Tipos_Medida!$H$2:$I$788,2),0))*100,4),"")</f>
        <v/>
      </c>
      <c r="M258" s="21" t="str">
        <f>IF(Medidas_Analisis!M258&lt;&gt;"",ROUND((Medidas_Analisis!M258/IF(Porcentaje!A258=VLOOKUP(Porcentaje!A258,Tipos_Medida!$H$2:$I$788,1),VLOOKUP(Porcentaje!A258,Tipos_Medida!$H$2:$I$788,2),0))*100,4),"")</f>
        <v/>
      </c>
      <c r="N258" s="21" t="str">
        <f>IF(Medidas_Analisis!N258&lt;&gt;"",ROUND((Medidas_Analisis!N258/IF(Porcentaje!A258=VLOOKUP(Porcentaje!A258,Tipos_Medida!$H$2:$I$788,1),VLOOKUP(Porcentaje!A258,Tipos_Medida!$H$2:$I$788,2),0))*100,4),"")</f>
        <v/>
      </c>
    </row>
    <row r="259" spans="1:14" x14ac:dyDescent="0.25">
      <c r="A259">
        <v>20311</v>
      </c>
      <c r="B259" t="s">
        <v>77</v>
      </c>
      <c r="C259" t="s">
        <v>34</v>
      </c>
      <c r="D259" t="s">
        <v>117</v>
      </c>
      <c r="E259" s="1"/>
      <c r="F259" s="7" t="str">
        <f>IF(E259&lt;&gt;"",IF(AND(E259&gt;=VLOOKUP(E259,Semanas!$A$1:$C$33,1),E259&lt;=VLOOKUP(E259,Semanas!$A$1:$C$33,2)),VLOOKUP(E259,Semanas!$A$1:$C$33,3),""),"")</f>
        <v/>
      </c>
      <c r="G259" s="21" t="str">
        <f>IF(Medidas_Analisis!G259&lt;&gt;"",ROUND((Medidas_Analisis!G259/IF(Porcentaje!A259=VLOOKUP(Porcentaje!A259,Tipos_Medida!$H$2:$I$788,1),VLOOKUP(Porcentaje!A259,Tipos_Medida!$H$2:$I$788,2),0))*100,4),"")</f>
        <v/>
      </c>
      <c r="H259" s="21" t="str">
        <f>IF(Medidas_Analisis!H259&lt;&gt;"",ROUND((Medidas_Analisis!H259/IF(Porcentaje!A259=VLOOKUP(Porcentaje!A259,Tipos_Medida!$H$2:$I$788,1),VLOOKUP(Porcentaje!A259,Tipos_Medida!$H$2:$I$788,2),0))*100,4),"")</f>
        <v/>
      </c>
      <c r="I259" s="21" t="str">
        <f>IF(Medidas_Analisis!I259&lt;&gt;"",ROUND((Medidas_Analisis!I259/IF(Porcentaje!A259=VLOOKUP(Porcentaje!A259,Tipos_Medida!$H$2:$I$788,1),VLOOKUP(Porcentaje!A259,Tipos_Medida!$H$2:$I$788,2),0))*100,4),"")</f>
        <v/>
      </c>
      <c r="J259" s="21" t="str">
        <f>IF(Medidas_Analisis!J259&lt;&gt;"",ROUND((Medidas_Analisis!J259/IF(Porcentaje!A259=VLOOKUP(Porcentaje!A259,Tipos_Medida!$H$2:$I$788,1),VLOOKUP(Porcentaje!A259,Tipos_Medida!$H$2:$I$788,2),0))*100,4),"")</f>
        <v/>
      </c>
      <c r="K259" s="21" t="str">
        <f>IF(Medidas_Analisis!K259&lt;&gt;"",ROUND((Medidas_Analisis!K259/IF(Porcentaje!A259=VLOOKUP(Porcentaje!A259,Tipos_Medida!$H$2:$I$788,1),VLOOKUP(Porcentaje!A259,Tipos_Medida!$H$2:$I$788,2),0))*100,4),"")</f>
        <v/>
      </c>
      <c r="L259" s="21" t="str">
        <f>IF(Medidas_Analisis!L259&lt;&gt;"",ROUND((Medidas_Analisis!L259/IF(Porcentaje!A259=VLOOKUP(Porcentaje!A259,Tipos_Medida!$H$2:$I$788,1),VLOOKUP(Porcentaje!A259,Tipos_Medida!$H$2:$I$788,2),0))*100,4),"")</f>
        <v/>
      </c>
      <c r="M259" s="21" t="str">
        <f>IF(Medidas_Analisis!M259&lt;&gt;"",ROUND((Medidas_Analisis!M259/IF(Porcentaje!A259=VLOOKUP(Porcentaje!A259,Tipos_Medida!$H$2:$I$788,1),VLOOKUP(Porcentaje!A259,Tipos_Medida!$H$2:$I$788,2),0))*100,4),"")</f>
        <v/>
      </c>
      <c r="N259" s="21" t="str">
        <f>IF(Medidas_Analisis!N259&lt;&gt;"",ROUND((Medidas_Analisis!N259/IF(Porcentaje!A259=VLOOKUP(Porcentaje!A259,Tipos_Medida!$H$2:$I$788,1),VLOOKUP(Porcentaje!A259,Tipos_Medida!$H$2:$I$788,2),0))*100,4),"")</f>
        <v/>
      </c>
    </row>
    <row r="260" spans="1:14" x14ac:dyDescent="0.25">
      <c r="A260" s="19">
        <v>20311</v>
      </c>
      <c r="B260" s="19" t="s">
        <v>77</v>
      </c>
      <c r="C260" s="19" t="s">
        <v>118</v>
      </c>
      <c r="D260" s="19" t="s">
        <v>117</v>
      </c>
      <c r="E260" s="20"/>
      <c r="F260" s="7" t="str">
        <f>IF(E260&lt;&gt;"",IF(AND(E260&gt;=VLOOKUP(E260,Semanas!$A$1:$C$33,1),E260&lt;=VLOOKUP(E260,Semanas!$A$1:$C$33,2)),VLOOKUP(E260,Semanas!$A$1:$C$33,3),""),"")</f>
        <v/>
      </c>
      <c r="G260" s="21" t="str">
        <f>IF(Medidas_Analisis!G260&lt;&gt;"",ROUND((Medidas_Analisis!G260/IF(Porcentaje!A260=VLOOKUP(Porcentaje!A260,Tipos_Medida!$H$2:$I$788,1),VLOOKUP(Porcentaje!A260,Tipos_Medida!$H$2:$I$788,2),0))*100,4),"")</f>
        <v/>
      </c>
      <c r="H260" s="21" t="str">
        <f>IF(Medidas_Analisis!H260&lt;&gt;"",ROUND((Medidas_Analisis!H260/IF(Porcentaje!A260=VLOOKUP(Porcentaje!A260,Tipos_Medida!$H$2:$I$788,1),VLOOKUP(Porcentaje!A260,Tipos_Medida!$H$2:$I$788,2),0))*100,4),"")</f>
        <v/>
      </c>
      <c r="I260" s="21" t="str">
        <f>IF(Medidas_Analisis!I260&lt;&gt;"",ROUND((Medidas_Analisis!I260/IF(Porcentaje!A260=VLOOKUP(Porcentaje!A260,Tipos_Medida!$H$2:$I$788,1),VLOOKUP(Porcentaje!A260,Tipos_Medida!$H$2:$I$788,2),0))*100,4),"")</f>
        <v/>
      </c>
      <c r="J260" s="21" t="str">
        <f>IF(Medidas_Analisis!J260&lt;&gt;"",ROUND((Medidas_Analisis!J260/IF(Porcentaje!A260=VLOOKUP(Porcentaje!A260,Tipos_Medida!$H$2:$I$788,1),VLOOKUP(Porcentaje!A260,Tipos_Medida!$H$2:$I$788,2),0))*100,4),"")</f>
        <v/>
      </c>
      <c r="K260" s="21" t="str">
        <f>IF(Medidas_Analisis!K260&lt;&gt;"",ROUND((Medidas_Analisis!K260/IF(Porcentaje!A260=VLOOKUP(Porcentaje!A260,Tipos_Medida!$H$2:$I$788,1),VLOOKUP(Porcentaje!A260,Tipos_Medida!$H$2:$I$788,2),0))*100,4),"")</f>
        <v/>
      </c>
      <c r="L260" s="21" t="str">
        <f>IF(Medidas_Analisis!L260&lt;&gt;"",ROUND((Medidas_Analisis!L260/IF(Porcentaje!A260=VLOOKUP(Porcentaje!A260,Tipos_Medida!$H$2:$I$788,1),VLOOKUP(Porcentaje!A260,Tipos_Medida!$H$2:$I$788,2),0))*100,4),"")</f>
        <v/>
      </c>
      <c r="M260" s="21" t="str">
        <f>IF(Medidas_Analisis!M260&lt;&gt;"",ROUND((Medidas_Analisis!M260/IF(Porcentaje!A260=VLOOKUP(Porcentaje!A260,Tipos_Medida!$H$2:$I$788,1),VLOOKUP(Porcentaje!A260,Tipos_Medida!$H$2:$I$788,2),0))*100,4),"")</f>
        <v/>
      </c>
      <c r="N260" s="21" t="str">
        <f>IF(Medidas_Analisis!N260&lt;&gt;"",ROUND((Medidas_Analisis!N260/IF(Porcentaje!A260=VLOOKUP(Porcentaje!A260,Tipos_Medida!$H$2:$I$788,1),VLOOKUP(Porcentaje!A260,Tipos_Medida!$H$2:$I$788,2),0))*100,4),"")</f>
        <v/>
      </c>
    </row>
    <row r="261" spans="1:14" x14ac:dyDescent="0.25">
      <c r="A261">
        <v>20311</v>
      </c>
      <c r="B261" t="s">
        <v>77</v>
      </c>
      <c r="C261" t="s">
        <v>119</v>
      </c>
      <c r="D261" t="s">
        <v>117</v>
      </c>
      <c r="E261" s="1"/>
      <c r="F261" s="7" t="str">
        <f>IF(E261&lt;&gt;"",IF(AND(E261&gt;=VLOOKUP(E261,Semanas!$A$1:$C$33,1),E261&lt;=VLOOKUP(E261,Semanas!$A$1:$C$33,2)),VLOOKUP(E261,Semanas!$A$1:$C$33,3),""),"")</f>
        <v/>
      </c>
      <c r="G261" s="21" t="str">
        <f>IF(Medidas_Analisis!G261&lt;&gt;"",ROUND((Medidas_Analisis!G261/IF(Porcentaje!A261=VLOOKUP(Porcentaje!A261,Tipos_Medida!$H$2:$I$788,1),VLOOKUP(Porcentaje!A261,Tipos_Medida!$H$2:$I$788,2),0))*100,4),"")</f>
        <v/>
      </c>
      <c r="H261" s="21" t="str">
        <f>IF(Medidas_Analisis!H261&lt;&gt;"",ROUND((Medidas_Analisis!H261/IF(Porcentaje!A261=VLOOKUP(Porcentaje!A261,Tipos_Medida!$H$2:$I$788,1),VLOOKUP(Porcentaje!A261,Tipos_Medida!$H$2:$I$788,2),0))*100,4),"")</f>
        <v/>
      </c>
      <c r="I261" s="21" t="str">
        <f>IF(Medidas_Analisis!I261&lt;&gt;"",ROUND((Medidas_Analisis!I261/IF(Porcentaje!A261=VLOOKUP(Porcentaje!A261,Tipos_Medida!$H$2:$I$788,1),VLOOKUP(Porcentaje!A261,Tipos_Medida!$H$2:$I$788,2),0))*100,4),"")</f>
        <v/>
      </c>
      <c r="J261" s="21" t="str">
        <f>IF(Medidas_Analisis!J261&lt;&gt;"",ROUND((Medidas_Analisis!J261/IF(Porcentaje!A261=VLOOKUP(Porcentaje!A261,Tipos_Medida!$H$2:$I$788,1),VLOOKUP(Porcentaje!A261,Tipos_Medida!$H$2:$I$788,2),0))*100,4),"")</f>
        <v/>
      </c>
      <c r="K261" s="21" t="str">
        <f>IF(Medidas_Analisis!K261&lt;&gt;"",ROUND((Medidas_Analisis!K261/IF(Porcentaje!A261=VLOOKUP(Porcentaje!A261,Tipos_Medida!$H$2:$I$788,1),VLOOKUP(Porcentaje!A261,Tipos_Medida!$H$2:$I$788,2),0))*100,4),"")</f>
        <v/>
      </c>
      <c r="L261" s="21" t="str">
        <f>IF(Medidas_Analisis!L261&lt;&gt;"",ROUND((Medidas_Analisis!L261/IF(Porcentaje!A261=VLOOKUP(Porcentaje!A261,Tipos_Medida!$H$2:$I$788,1),VLOOKUP(Porcentaje!A261,Tipos_Medida!$H$2:$I$788,2),0))*100,4),"")</f>
        <v/>
      </c>
      <c r="M261" s="21" t="str">
        <f>IF(Medidas_Analisis!M261&lt;&gt;"",ROUND((Medidas_Analisis!M261/IF(Porcentaje!A261=VLOOKUP(Porcentaje!A261,Tipos_Medida!$H$2:$I$788,1),VLOOKUP(Porcentaje!A261,Tipos_Medida!$H$2:$I$788,2),0))*100,4),"")</f>
        <v/>
      </c>
      <c r="N261" s="21" t="str">
        <f>IF(Medidas_Analisis!N261&lt;&gt;"",ROUND((Medidas_Analisis!N261/IF(Porcentaje!A261=VLOOKUP(Porcentaje!A261,Tipos_Medida!$H$2:$I$788,1),VLOOKUP(Porcentaje!A261,Tipos_Medida!$H$2:$I$788,2),0))*100,4),"")</f>
        <v/>
      </c>
    </row>
    <row r="262" spans="1:14" x14ac:dyDescent="0.25">
      <c r="A262" s="19">
        <v>20311</v>
      </c>
      <c r="B262" s="19" t="s">
        <v>77</v>
      </c>
      <c r="C262" s="19" t="s">
        <v>120</v>
      </c>
      <c r="D262" s="19" t="s">
        <v>117</v>
      </c>
      <c r="E262" s="20"/>
      <c r="F262" s="7" t="str">
        <f>IF(E262&lt;&gt;"",IF(AND(E262&gt;=VLOOKUP(E262,Semanas!$A$1:$C$33,1),E262&lt;=VLOOKUP(E262,Semanas!$A$1:$C$33,2)),VLOOKUP(E262,Semanas!$A$1:$C$33,3),""),"")</f>
        <v/>
      </c>
      <c r="G262" s="21" t="str">
        <f>IF(Medidas_Analisis!G262&lt;&gt;"",ROUND((Medidas_Analisis!G262/IF(Porcentaje!A262=VLOOKUP(Porcentaje!A262,Tipos_Medida!$H$2:$I$788,1),VLOOKUP(Porcentaje!A262,Tipos_Medida!$H$2:$I$788,2),0))*100,4),"")</f>
        <v/>
      </c>
      <c r="H262" s="21" t="str">
        <f>IF(Medidas_Analisis!H262&lt;&gt;"",ROUND((Medidas_Analisis!H262/IF(Porcentaje!A262=VLOOKUP(Porcentaje!A262,Tipos_Medida!$H$2:$I$788,1),VLOOKUP(Porcentaje!A262,Tipos_Medida!$H$2:$I$788,2),0))*100,4),"")</f>
        <v/>
      </c>
      <c r="I262" s="21" t="str">
        <f>IF(Medidas_Analisis!I262&lt;&gt;"",ROUND((Medidas_Analisis!I262/IF(Porcentaje!A262=VLOOKUP(Porcentaje!A262,Tipos_Medida!$H$2:$I$788,1),VLOOKUP(Porcentaje!A262,Tipos_Medida!$H$2:$I$788,2),0))*100,4),"")</f>
        <v/>
      </c>
      <c r="J262" s="21" t="str">
        <f>IF(Medidas_Analisis!J262&lt;&gt;"",ROUND((Medidas_Analisis!J262/IF(Porcentaje!A262=VLOOKUP(Porcentaje!A262,Tipos_Medida!$H$2:$I$788,1),VLOOKUP(Porcentaje!A262,Tipos_Medida!$H$2:$I$788,2),0))*100,4),"")</f>
        <v/>
      </c>
      <c r="K262" s="21" t="str">
        <f>IF(Medidas_Analisis!K262&lt;&gt;"",ROUND((Medidas_Analisis!K262/IF(Porcentaje!A262=VLOOKUP(Porcentaje!A262,Tipos_Medida!$H$2:$I$788,1),VLOOKUP(Porcentaje!A262,Tipos_Medida!$H$2:$I$788,2),0))*100,4),"")</f>
        <v/>
      </c>
      <c r="L262" s="21" t="str">
        <f>IF(Medidas_Analisis!L262&lt;&gt;"",ROUND((Medidas_Analisis!L262/IF(Porcentaje!A262=VLOOKUP(Porcentaje!A262,Tipos_Medida!$H$2:$I$788,1),VLOOKUP(Porcentaje!A262,Tipos_Medida!$H$2:$I$788,2),0))*100,4),"")</f>
        <v/>
      </c>
      <c r="M262" s="21" t="str">
        <f>IF(Medidas_Analisis!M262&lt;&gt;"",ROUND((Medidas_Analisis!M262/IF(Porcentaje!A262=VLOOKUP(Porcentaje!A262,Tipos_Medida!$H$2:$I$788,1),VLOOKUP(Porcentaje!A262,Tipos_Medida!$H$2:$I$788,2),0))*100,4),"")</f>
        <v/>
      </c>
      <c r="N262" s="21" t="str">
        <f>IF(Medidas_Analisis!N262&lt;&gt;"",ROUND((Medidas_Analisis!N262/IF(Porcentaje!A262=VLOOKUP(Porcentaje!A262,Tipos_Medida!$H$2:$I$788,1),VLOOKUP(Porcentaje!A262,Tipos_Medida!$H$2:$I$788,2),0))*100,4),"")</f>
        <v/>
      </c>
    </row>
    <row r="263" spans="1:14" x14ac:dyDescent="0.25">
      <c r="A263">
        <v>20311</v>
      </c>
      <c r="B263" t="s">
        <v>77</v>
      </c>
      <c r="C263" t="s">
        <v>191</v>
      </c>
      <c r="D263" t="s">
        <v>117</v>
      </c>
      <c r="E263" s="1"/>
      <c r="F263" s="7" t="str">
        <f>IF(E263&lt;&gt;"",IF(AND(E263&gt;=VLOOKUP(E263,Semanas!$A$1:$C$33,1),E263&lt;=VLOOKUP(E263,Semanas!$A$1:$C$33,2)),VLOOKUP(E263,Semanas!$A$1:$C$33,3),""),"")</f>
        <v/>
      </c>
      <c r="G263" s="21" t="str">
        <f>IF(Medidas_Analisis!G263&lt;&gt;"",ROUND((Medidas_Analisis!G263/IF(Porcentaje!A263=VLOOKUP(Porcentaje!A263,Tipos_Medida!$H$2:$I$788,1),VLOOKUP(Porcentaje!A263,Tipos_Medida!$H$2:$I$788,2),0))*100,4),"")</f>
        <v/>
      </c>
      <c r="H263" s="21" t="str">
        <f>IF(Medidas_Analisis!H263&lt;&gt;"",ROUND((Medidas_Analisis!H263/IF(Porcentaje!A263=VLOOKUP(Porcentaje!A263,Tipos_Medida!$H$2:$I$788,1),VLOOKUP(Porcentaje!A263,Tipos_Medida!$H$2:$I$788,2),0))*100,4),"")</f>
        <v/>
      </c>
      <c r="I263" s="21" t="str">
        <f>IF(Medidas_Analisis!I263&lt;&gt;"",ROUND((Medidas_Analisis!I263/IF(Porcentaje!A263=VLOOKUP(Porcentaje!A263,Tipos_Medida!$H$2:$I$788,1),VLOOKUP(Porcentaje!A263,Tipos_Medida!$H$2:$I$788,2),0))*100,4),"")</f>
        <v/>
      </c>
      <c r="J263" s="21" t="str">
        <f>IF(Medidas_Analisis!J263&lt;&gt;"",ROUND((Medidas_Analisis!J263/IF(Porcentaje!A263=VLOOKUP(Porcentaje!A263,Tipos_Medida!$H$2:$I$788,1),VLOOKUP(Porcentaje!A263,Tipos_Medida!$H$2:$I$788,2),0))*100,4),"")</f>
        <v/>
      </c>
      <c r="K263" s="21" t="str">
        <f>IF(Medidas_Analisis!K263&lt;&gt;"",ROUND((Medidas_Analisis!K263/IF(Porcentaje!A263=VLOOKUP(Porcentaje!A263,Tipos_Medida!$H$2:$I$788,1),VLOOKUP(Porcentaje!A263,Tipos_Medida!$H$2:$I$788,2),0))*100,4),"")</f>
        <v/>
      </c>
      <c r="L263" s="21" t="str">
        <f>IF(Medidas_Analisis!L263&lt;&gt;"",ROUND((Medidas_Analisis!L263/IF(Porcentaje!A263=VLOOKUP(Porcentaje!A263,Tipos_Medida!$H$2:$I$788,1),VLOOKUP(Porcentaje!A263,Tipos_Medida!$H$2:$I$788,2),0))*100,4),"")</f>
        <v/>
      </c>
      <c r="M263" s="21" t="str">
        <f>IF(Medidas_Analisis!M263&lt;&gt;"",ROUND((Medidas_Analisis!M263/IF(Porcentaje!A263=VLOOKUP(Porcentaje!A263,Tipos_Medida!$H$2:$I$788,1),VLOOKUP(Porcentaje!A263,Tipos_Medida!$H$2:$I$788,2),0))*100,4),"")</f>
        <v/>
      </c>
      <c r="N263" s="21" t="str">
        <f>IF(Medidas_Analisis!N263&lt;&gt;"",ROUND((Medidas_Analisis!N263/IF(Porcentaje!A263=VLOOKUP(Porcentaje!A263,Tipos_Medida!$H$2:$I$788,1),VLOOKUP(Porcentaje!A263,Tipos_Medida!$H$2:$I$788,2),0))*100,4),"")</f>
        <v/>
      </c>
    </row>
    <row r="264" spans="1:14" x14ac:dyDescent="0.25">
      <c r="A264" s="19">
        <v>20311</v>
      </c>
      <c r="B264" s="19" t="s">
        <v>77</v>
      </c>
      <c r="C264" s="19" t="s">
        <v>122</v>
      </c>
      <c r="D264" s="19" t="s">
        <v>116</v>
      </c>
      <c r="E264" s="20"/>
      <c r="F264" s="7" t="str">
        <f>IF(E264&lt;&gt;"",IF(AND(E264&gt;=VLOOKUP(E264,Semanas!$A$1:$C$33,1),E264&lt;=VLOOKUP(E264,Semanas!$A$1:$C$33,2)),VLOOKUP(E264,Semanas!$A$1:$C$33,3),""),"")</f>
        <v/>
      </c>
      <c r="G264" s="21" t="str">
        <f>IF(Medidas_Analisis!G264&lt;&gt;"",ROUND((Medidas_Analisis!G264/IF(Porcentaje!A264=VLOOKUP(Porcentaje!A264,Tipos_Medida!$H$2:$I$788,1),VLOOKUP(Porcentaje!A264,Tipos_Medida!$H$2:$I$788,2),0))*100,4),"")</f>
        <v/>
      </c>
      <c r="H264" s="21" t="str">
        <f>IF(Medidas_Analisis!H264&lt;&gt;"",ROUND((Medidas_Analisis!H264/IF(Porcentaje!A264=VLOOKUP(Porcentaje!A264,Tipos_Medida!$H$2:$I$788,1),VLOOKUP(Porcentaje!A264,Tipos_Medida!$H$2:$I$788,2),0))*100,4),"")</f>
        <v/>
      </c>
      <c r="I264" s="21" t="str">
        <f>IF(Medidas_Analisis!I264&lt;&gt;"",ROUND((Medidas_Analisis!I264/IF(Porcentaje!A264=VLOOKUP(Porcentaje!A264,Tipos_Medida!$H$2:$I$788,1),VLOOKUP(Porcentaje!A264,Tipos_Medida!$H$2:$I$788,2),0))*100,4),"")</f>
        <v/>
      </c>
      <c r="J264" s="21" t="str">
        <f>IF(Medidas_Analisis!J264&lt;&gt;"",ROUND((Medidas_Analisis!J264/IF(Porcentaje!A264=VLOOKUP(Porcentaje!A264,Tipos_Medida!$H$2:$I$788,1),VLOOKUP(Porcentaje!A264,Tipos_Medida!$H$2:$I$788,2),0))*100,4),"")</f>
        <v/>
      </c>
      <c r="K264" s="21" t="str">
        <f>IF(Medidas_Analisis!K264&lt;&gt;"",ROUND((Medidas_Analisis!K264/IF(Porcentaje!A264=VLOOKUP(Porcentaje!A264,Tipos_Medida!$H$2:$I$788,1),VLOOKUP(Porcentaje!A264,Tipos_Medida!$H$2:$I$788,2),0))*100,4),"")</f>
        <v/>
      </c>
      <c r="L264" s="21" t="str">
        <f>IF(Medidas_Analisis!L264&lt;&gt;"",ROUND((Medidas_Analisis!L264/IF(Porcentaje!A264=VLOOKUP(Porcentaje!A264,Tipos_Medida!$H$2:$I$788,1),VLOOKUP(Porcentaje!A264,Tipos_Medida!$H$2:$I$788,2),0))*100,4),"")</f>
        <v/>
      </c>
      <c r="M264" s="21" t="str">
        <f>IF(Medidas_Analisis!M264&lt;&gt;"",ROUND((Medidas_Analisis!M264/IF(Porcentaje!A264=VLOOKUP(Porcentaje!A264,Tipos_Medida!$H$2:$I$788,1),VLOOKUP(Porcentaje!A264,Tipos_Medida!$H$2:$I$788,2),0))*100,4),"")</f>
        <v/>
      </c>
      <c r="N264" s="21" t="str">
        <f>IF(Medidas_Analisis!N264&lt;&gt;"",ROUND((Medidas_Analisis!N264/IF(Porcentaje!A264=VLOOKUP(Porcentaje!A264,Tipos_Medida!$H$2:$I$788,1),VLOOKUP(Porcentaje!A264,Tipos_Medida!$H$2:$I$788,2),0))*100,4),"")</f>
        <v/>
      </c>
    </row>
    <row r="265" spans="1:14" x14ac:dyDescent="0.25">
      <c r="A265">
        <v>20311</v>
      </c>
      <c r="B265" t="s">
        <v>77</v>
      </c>
      <c r="C265" t="s">
        <v>123</v>
      </c>
      <c r="D265" t="s">
        <v>116</v>
      </c>
      <c r="E265" s="1"/>
      <c r="F265" s="7" t="str">
        <f>IF(E265&lt;&gt;"",IF(AND(E265&gt;=VLOOKUP(E265,Semanas!$A$1:$C$33,1),E265&lt;=VLOOKUP(E265,Semanas!$A$1:$C$33,2)),VLOOKUP(E265,Semanas!$A$1:$C$33,3),""),"")</f>
        <v/>
      </c>
      <c r="G265" s="21" t="str">
        <f>IF(Medidas_Analisis!G265&lt;&gt;"",ROUND((Medidas_Analisis!G265/IF(Porcentaje!A265=VLOOKUP(Porcentaje!A265,Tipos_Medida!$H$2:$I$788,1),VLOOKUP(Porcentaje!A265,Tipos_Medida!$H$2:$I$788,2),0))*100,4),"")</f>
        <v/>
      </c>
      <c r="H265" s="21" t="str">
        <f>IF(Medidas_Analisis!H265&lt;&gt;"",ROUND((Medidas_Analisis!H265/IF(Porcentaje!A265=VLOOKUP(Porcentaje!A265,Tipos_Medida!$H$2:$I$788,1),VLOOKUP(Porcentaje!A265,Tipos_Medida!$H$2:$I$788,2),0))*100,4),"")</f>
        <v/>
      </c>
      <c r="I265" s="21" t="str">
        <f>IF(Medidas_Analisis!I265&lt;&gt;"",ROUND((Medidas_Analisis!I265/IF(Porcentaje!A265=VLOOKUP(Porcentaje!A265,Tipos_Medida!$H$2:$I$788,1),VLOOKUP(Porcentaje!A265,Tipos_Medida!$H$2:$I$788,2),0))*100,4),"")</f>
        <v/>
      </c>
      <c r="J265" s="21" t="str">
        <f>IF(Medidas_Analisis!J265&lt;&gt;"",ROUND((Medidas_Analisis!J265/IF(Porcentaje!A265=VLOOKUP(Porcentaje!A265,Tipos_Medida!$H$2:$I$788,1),VLOOKUP(Porcentaje!A265,Tipos_Medida!$H$2:$I$788,2),0))*100,4),"")</f>
        <v/>
      </c>
      <c r="K265" s="21" t="str">
        <f>IF(Medidas_Analisis!K265&lt;&gt;"",ROUND((Medidas_Analisis!K265/IF(Porcentaje!A265=VLOOKUP(Porcentaje!A265,Tipos_Medida!$H$2:$I$788,1),VLOOKUP(Porcentaje!A265,Tipos_Medida!$H$2:$I$788,2),0))*100,4),"")</f>
        <v/>
      </c>
      <c r="L265" s="21" t="str">
        <f>IF(Medidas_Analisis!L265&lt;&gt;"",ROUND((Medidas_Analisis!L265/IF(Porcentaje!A265=VLOOKUP(Porcentaje!A265,Tipos_Medida!$H$2:$I$788,1),VLOOKUP(Porcentaje!A265,Tipos_Medida!$H$2:$I$788,2),0))*100,4),"")</f>
        <v/>
      </c>
      <c r="M265" s="21" t="str">
        <f>IF(Medidas_Analisis!M265&lt;&gt;"",ROUND((Medidas_Analisis!M265/IF(Porcentaje!A265=VLOOKUP(Porcentaje!A265,Tipos_Medida!$H$2:$I$788,1),VLOOKUP(Porcentaje!A265,Tipos_Medida!$H$2:$I$788,2),0))*100,4),"")</f>
        <v/>
      </c>
      <c r="N265" s="21" t="str">
        <f>IF(Medidas_Analisis!N265&lt;&gt;"",ROUND((Medidas_Analisis!N265/IF(Porcentaje!A265=VLOOKUP(Porcentaje!A265,Tipos_Medida!$H$2:$I$788,1),VLOOKUP(Porcentaje!A265,Tipos_Medida!$H$2:$I$788,2),0))*100,4),"")</f>
        <v/>
      </c>
    </row>
    <row r="266" spans="1:14" x14ac:dyDescent="0.25">
      <c r="A266">
        <v>20313</v>
      </c>
      <c r="B266" t="s">
        <v>78</v>
      </c>
      <c r="C266" t="s">
        <v>30</v>
      </c>
      <c r="D266" t="s">
        <v>114</v>
      </c>
      <c r="E266" s="1">
        <v>43913</v>
      </c>
      <c r="F266" s="7" t="str">
        <f>IF(E266&lt;&gt;"",IF(AND(E266&gt;=VLOOKUP(E266,Semanas!$A$1:$C$33,1),E266&lt;=VLOOKUP(E266,Semanas!$A$1:$C$33,2)),VLOOKUP(E266,Semanas!$A$1:$C$33,3),""),"")</f>
        <v>Semana 13</v>
      </c>
      <c r="G266" s="21" t="str">
        <f>IF(Medidas_Analisis!G266&lt;&gt;"",ROUND((Medidas_Analisis!G266/IF(Porcentaje!A266=VLOOKUP(Porcentaje!A266,Tipos_Medida!$H$2:$I$788,1),VLOOKUP(Porcentaje!A266,Tipos_Medida!$H$2:$I$788,2),0))*100,4),"")</f>
        <v/>
      </c>
      <c r="H266" s="21" t="str">
        <f>IF(Medidas_Analisis!H266&lt;&gt;"",ROUND((Medidas_Analisis!H266/IF(Porcentaje!A266=VLOOKUP(Porcentaje!A266,Tipos_Medida!$H$2:$I$788,1),VLOOKUP(Porcentaje!A266,Tipos_Medida!$H$2:$I$788,2),0))*100,4),"")</f>
        <v/>
      </c>
      <c r="I266" s="21" t="str">
        <f>IF(Medidas_Analisis!I266&lt;&gt;"",ROUND((Medidas_Analisis!I266/IF(Porcentaje!A266=VLOOKUP(Porcentaje!A266,Tipos_Medida!$H$2:$I$788,1),VLOOKUP(Porcentaje!A266,Tipos_Medida!$H$2:$I$788,2),0))*100,4),"")</f>
        <v/>
      </c>
      <c r="J266" s="21" t="str">
        <f>IF(Medidas_Analisis!J266&lt;&gt;"",ROUND((Medidas_Analisis!J266/IF(Porcentaje!A266=VLOOKUP(Porcentaje!A266,Tipos_Medida!$H$2:$I$788,1),VLOOKUP(Porcentaje!A266,Tipos_Medida!$H$2:$I$788,2),0))*100,4),"")</f>
        <v/>
      </c>
      <c r="K266" s="21" t="str">
        <f>IF(Medidas_Analisis!K266&lt;&gt;"",ROUND((Medidas_Analisis!K266/IF(Porcentaje!A266=VLOOKUP(Porcentaje!A266,Tipos_Medida!$H$2:$I$788,1),VLOOKUP(Porcentaje!A266,Tipos_Medida!$H$2:$I$788,2),0))*100,4),"")</f>
        <v/>
      </c>
      <c r="L266" s="21" t="str">
        <f>IF(Medidas_Analisis!L266&lt;&gt;"",ROUND((Medidas_Analisis!L266/IF(Porcentaje!A266=VLOOKUP(Porcentaje!A266,Tipos_Medida!$H$2:$I$788,1),VLOOKUP(Porcentaje!A266,Tipos_Medida!$H$2:$I$788,2),0))*100,4),"")</f>
        <v/>
      </c>
      <c r="M266" s="21" t="str">
        <f>IF(Medidas_Analisis!M266&lt;&gt;"",ROUND((Medidas_Analisis!M266/IF(Porcentaje!A266=VLOOKUP(Porcentaje!A266,Tipos_Medida!$H$2:$I$788,1),VLOOKUP(Porcentaje!A266,Tipos_Medida!$H$2:$I$788,2),0))*100,4),"")</f>
        <v/>
      </c>
      <c r="N266" s="21" t="str">
        <f>IF(Medidas_Analisis!N266&lt;&gt;"",ROUND((Medidas_Analisis!N266/IF(Porcentaje!A266=VLOOKUP(Porcentaje!A266,Tipos_Medida!$H$2:$I$788,1),VLOOKUP(Porcentaje!A266,Tipos_Medida!$H$2:$I$788,2),0))*100,4),"")</f>
        <v/>
      </c>
    </row>
    <row r="267" spans="1:14" x14ac:dyDescent="0.25">
      <c r="A267" s="19">
        <v>20313</v>
      </c>
      <c r="B267" s="19" t="s">
        <v>78</v>
      </c>
      <c r="C267" s="19" t="s">
        <v>31</v>
      </c>
      <c r="D267" s="19" t="s">
        <v>114</v>
      </c>
      <c r="E267" s="20">
        <v>43913</v>
      </c>
      <c r="F267" s="7" t="str">
        <f>IF(E267&lt;&gt;"",IF(AND(E267&gt;=VLOOKUP(E267,Semanas!$A$1:$C$33,1),E267&lt;=VLOOKUP(E267,Semanas!$A$1:$C$33,2)),VLOOKUP(E267,Semanas!$A$1:$C$33,3),""),"")</f>
        <v>Semana 13</v>
      </c>
      <c r="G267" s="21" t="str">
        <f>IF(Medidas_Analisis!G267&lt;&gt;"",ROUND((Medidas_Analisis!G267/IF(Porcentaje!A267=VLOOKUP(Porcentaje!A267,Tipos_Medida!$H$2:$I$788,1),VLOOKUP(Porcentaje!A267,Tipos_Medida!$H$2:$I$788,2),0))*100,4),"")</f>
        <v/>
      </c>
      <c r="H267" s="21" t="str">
        <f>IF(Medidas_Analisis!H267&lt;&gt;"",ROUND((Medidas_Analisis!H267/IF(Porcentaje!A267=VLOOKUP(Porcentaje!A267,Tipos_Medida!$H$2:$I$788,1),VLOOKUP(Porcentaje!A267,Tipos_Medida!$H$2:$I$788,2),0))*100,4),"")</f>
        <v/>
      </c>
      <c r="I267" s="21" t="str">
        <f>IF(Medidas_Analisis!I267&lt;&gt;"",ROUND((Medidas_Analisis!I267/IF(Porcentaje!A267=VLOOKUP(Porcentaje!A267,Tipos_Medida!$H$2:$I$788,1),VLOOKUP(Porcentaje!A267,Tipos_Medida!$H$2:$I$788,2),0))*100,4),"")</f>
        <v/>
      </c>
      <c r="J267" s="21" t="str">
        <f>IF(Medidas_Analisis!J267&lt;&gt;"",ROUND((Medidas_Analisis!J267/IF(Porcentaje!A267=VLOOKUP(Porcentaje!A267,Tipos_Medida!$H$2:$I$788,1),VLOOKUP(Porcentaje!A267,Tipos_Medida!$H$2:$I$788,2),0))*100,4),"")</f>
        <v/>
      </c>
      <c r="K267" s="21" t="str">
        <f>IF(Medidas_Analisis!K267&lt;&gt;"",ROUND((Medidas_Analisis!K267/IF(Porcentaje!A267=VLOOKUP(Porcentaje!A267,Tipos_Medida!$H$2:$I$788,1),VLOOKUP(Porcentaje!A267,Tipos_Medida!$H$2:$I$788,2),0))*100,4),"")</f>
        <v/>
      </c>
      <c r="L267" s="21" t="str">
        <f>IF(Medidas_Analisis!L267&lt;&gt;"",ROUND((Medidas_Analisis!L267/IF(Porcentaje!A267=VLOOKUP(Porcentaje!A267,Tipos_Medida!$H$2:$I$788,1),VLOOKUP(Porcentaje!A267,Tipos_Medida!$H$2:$I$788,2),0))*100,4),"")</f>
        <v/>
      </c>
      <c r="M267" s="21" t="str">
        <f>IF(Medidas_Analisis!M267&lt;&gt;"",ROUND((Medidas_Analisis!M267/IF(Porcentaje!A267=VLOOKUP(Porcentaje!A267,Tipos_Medida!$H$2:$I$788,1),VLOOKUP(Porcentaje!A267,Tipos_Medida!$H$2:$I$788,2),0))*100,4),"")</f>
        <v/>
      </c>
      <c r="N267" s="21" t="str">
        <f>IF(Medidas_Analisis!N267&lt;&gt;"",ROUND((Medidas_Analisis!N267/IF(Porcentaje!A267=VLOOKUP(Porcentaje!A267,Tipos_Medida!$H$2:$I$788,1),VLOOKUP(Porcentaje!A267,Tipos_Medida!$H$2:$I$788,2),0))*100,4),"")</f>
        <v/>
      </c>
    </row>
    <row r="268" spans="1:14" x14ac:dyDescent="0.25">
      <c r="A268">
        <v>20313</v>
      </c>
      <c r="B268" t="s">
        <v>78</v>
      </c>
      <c r="C268" t="s">
        <v>115</v>
      </c>
      <c r="D268" t="s">
        <v>114</v>
      </c>
      <c r="E268" s="1">
        <v>43913</v>
      </c>
      <c r="F268" s="7" t="str">
        <f>IF(E268&lt;&gt;"",IF(AND(E268&gt;=VLOOKUP(E268,Semanas!$A$1:$C$33,1),E268&lt;=VLOOKUP(E268,Semanas!$A$1:$C$33,2)),VLOOKUP(E268,Semanas!$A$1:$C$33,3),""),"")</f>
        <v>Semana 13</v>
      </c>
      <c r="G268" s="21" t="str">
        <f>IF(Medidas_Analisis!G268&lt;&gt;"",ROUND((Medidas_Analisis!G268/IF(Porcentaje!A268=VLOOKUP(Porcentaje!A268,Tipos_Medida!$H$2:$I$788,1),VLOOKUP(Porcentaje!A268,Tipos_Medida!$H$2:$I$788,2),0))*100,4),"")</f>
        <v/>
      </c>
      <c r="H268" s="21" t="str">
        <f>IF(Medidas_Analisis!H268&lt;&gt;"",ROUND((Medidas_Analisis!H268/IF(Porcentaje!A268=VLOOKUP(Porcentaje!A268,Tipos_Medida!$H$2:$I$788,1),VLOOKUP(Porcentaje!A268,Tipos_Medida!$H$2:$I$788,2),0))*100,4),"")</f>
        <v/>
      </c>
      <c r="I268" s="21" t="str">
        <f>IF(Medidas_Analisis!I268&lt;&gt;"",ROUND((Medidas_Analisis!I268/IF(Porcentaje!A268=VLOOKUP(Porcentaje!A268,Tipos_Medida!$H$2:$I$788,1),VLOOKUP(Porcentaje!A268,Tipos_Medida!$H$2:$I$788,2),0))*100,4),"")</f>
        <v/>
      </c>
      <c r="J268" s="21" t="str">
        <f>IF(Medidas_Analisis!J268&lt;&gt;"",ROUND((Medidas_Analisis!J268/IF(Porcentaje!A268=VLOOKUP(Porcentaje!A268,Tipos_Medida!$H$2:$I$788,1),VLOOKUP(Porcentaje!A268,Tipos_Medida!$H$2:$I$788,2),0))*100,4),"")</f>
        <v/>
      </c>
      <c r="K268" s="21" t="str">
        <f>IF(Medidas_Analisis!K268&lt;&gt;"",ROUND((Medidas_Analisis!K268/IF(Porcentaje!A268=VLOOKUP(Porcentaje!A268,Tipos_Medida!$H$2:$I$788,1),VLOOKUP(Porcentaje!A268,Tipos_Medida!$H$2:$I$788,2),0))*100,4),"")</f>
        <v/>
      </c>
      <c r="L268" s="21" t="str">
        <f>IF(Medidas_Analisis!L268&lt;&gt;"",ROUND((Medidas_Analisis!L268/IF(Porcentaje!A268=VLOOKUP(Porcentaje!A268,Tipos_Medida!$H$2:$I$788,1),VLOOKUP(Porcentaje!A268,Tipos_Medida!$H$2:$I$788,2),0))*100,4),"")</f>
        <v/>
      </c>
      <c r="M268" s="21" t="str">
        <f>IF(Medidas_Analisis!M268&lt;&gt;"",ROUND((Medidas_Analisis!M268/IF(Porcentaje!A268=VLOOKUP(Porcentaje!A268,Tipos_Medida!$H$2:$I$788,1),VLOOKUP(Porcentaje!A268,Tipos_Medida!$H$2:$I$788,2),0))*100,4),"")</f>
        <v/>
      </c>
      <c r="N268" s="21" t="str">
        <f>IF(Medidas_Analisis!N268&lt;&gt;"",ROUND((Medidas_Analisis!N268/IF(Porcentaje!A268=VLOOKUP(Porcentaje!A268,Tipos_Medida!$H$2:$I$788,1),VLOOKUP(Porcentaje!A268,Tipos_Medida!$H$2:$I$788,2),0))*100,4),"")</f>
        <v/>
      </c>
    </row>
    <row r="269" spans="1:14" x14ac:dyDescent="0.25">
      <c r="A269" s="19">
        <v>20313</v>
      </c>
      <c r="B269" s="19" t="s">
        <v>78</v>
      </c>
      <c r="C269" s="19" t="s">
        <v>33</v>
      </c>
      <c r="D269" s="19" t="s">
        <v>114</v>
      </c>
      <c r="E269" s="20">
        <v>43910</v>
      </c>
      <c r="F269" s="7" t="str">
        <f>IF(E269&lt;&gt;"",IF(AND(E269&gt;=VLOOKUP(E269,Semanas!$A$1:$C$33,1),E269&lt;=VLOOKUP(E269,Semanas!$A$1:$C$33,2)),VLOOKUP(E269,Semanas!$A$1:$C$33,3),""),"")</f>
        <v>Semana 12</v>
      </c>
      <c r="G269" s="21" t="str">
        <f>IF(Medidas_Analisis!G269&lt;&gt;"",ROUND((Medidas_Analisis!G269/IF(Porcentaje!A269=VLOOKUP(Porcentaje!A269,Tipos_Medida!$H$2:$I$788,1),VLOOKUP(Porcentaje!A269,Tipos_Medida!$H$2:$I$788,2),0))*100,4),"")</f>
        <v/>
      </c>
      <c r="H269" s="21" t="str">
        <f>IF(Medidas_Analisis!H269&lt;&gt;"",ROUND((Medidas_Analisis!H269/IF(Porcentaje!A269=VLOOKUP(Porcentaje!A269,Tipos_Medida!$H$2:$I$788,1),VLOOKUP(Porcentaje!A269,Tipos_Medida!$H$2:$I$788,2),0))*100,4),"")</f>
        <v/>
      </c>
      <c r="I269" s="21" t="str">
        <f>IF(Medidas_Analisis!I269&lt;&gt;"",ROUND((Medidas_Analisis!I269/IF(Porcentaje!A269=VLOOKUP(Porcentaje!A269,Tipos_Medida!$H$2:$I$788,1),VLOOKUP(Porcentaje!A269,Tipos_Medida!$H$2:$I$788,2),0))*100,4),"")</f>
        <v/>
      </c>
      <c r="J269" s="21" t="str">
        <f>IF(Medidas_Analisis!J269&lt;&gt;"",ROUND((Medidas_Analisis!J269/IF(Porcentaje!A269=VLOOKUP(Porcentaje!A269,Tipos_Medida!$H$2:$I$788,1),VLOOKUP(Porcentaje!A269,Tipos_Medida!$H$2:$I$788,2),0))*100,4),"")</f>
        <v/>
      </c>
      <c r="K269" s="21" t="str">
        <f>IF(Medidas_Analisis!K269&lt;&gt;"",ROUND((Medidas_Analisis!K269/IF(Porcentaje!A269=VLOOKUP(Porcentaje!A269,Tipos_Medida!$H$2:$I$788,1),VLOOKUP(Porcentaje!A269,Tipos_Medida!$H$2:$I$788,2),0))*100,4),"")</f>
        <v/>
      </c>
      <c r="L269" s="21" t="str">
        <f>IF(Medidas_Analisis!L269&lt;&gt;"",ROUND((Medidas_Analisis!L269/IF(Porcentaje!A269=VLOOKUP(Porcentaje!A269,Tipos_Medida!$H$2:$I$788,1),VLOOKUP(Porcentaje!A269,Tipos_Medida!$H$2:$I$788,2),0))*100,4),"")</f>
        <v/>
      </c>
      <c r="M269" s="21" t="str">
        <f>IF(Medidas_Analisis!M269&lt;&gt;"",ROUND((Medidas_Analisis!M269/IF(Porcentaje!A269=VLOOKUP(Porcentaje!A269,Tipos_Medida!$H$2:$I$788,1),VLOOKUP(Porcentaje!A269,Tipos_Medida!$H$2:$I$788,2),0))*100,4),"")</f>
        <v/>
      </c>
      <c r="N269" s="21" t="str">
        <f>IF(Medidas_Analisis!N269&lt;&gt;"",ROUND((Medidas_Analisis!N269/IF(Porcentaje!A269=VLOOKUP(Porcentaje!A269,Tipos_Medida!$H$2:$I$788,1),VLOOKUP(Porcentaje!A269,Tipos_Medida!$H$2:$I$788,2),0))*100,4),"")</f>
        <v/>
      </c>
    </row>
    <row r="270" spans="1:14" x14ac:dyDescent="0.25">
      <c r="A270">
        <v>20313</v>
      </c>
      <c r="B270" t="s">
        <v>78</v>
      </c>
      <c r="C270" t="s">
        <v>34</v>
      </c>
      <c r="D270" t="s">
        <v>114</v>
      </c>
      <c r="E270" s="1"/>
      <c r="F270" s="7" t="str">
        <f>IF(E270&lt;&gt;"",IF(AND(E270&gt;=VLOOKUP(E270,Semanas!$A$1:$C$33,1),E270&lt;=VLOOKUP(E270,Semanas!$A$1:$C$33,2)),VLOOKUP(E270,Semanas!$A$1:$C$33,3),""),"")</f>
        <v/>
      </c>
      <c r="G270" s="21" t="str">
        <f>IF(Medidas_Analisis!G270&lt;&gt;"",ROUND((Medidas_Analisis!G270/IF(Porcentaje!A270=VLOOKUP(Porcentaje!A270,Tipos_Medida!$H$2:$I$788,1),VLOOKUP(Porcentaje!A270,Tipos_Medida!$H$2:$I$788,2),0))*100,4),"")</f>
        <v/>
      </c>
      <c r="H270" s="21" t="str">
        <f>IF(Medidas_Analisis!H270&lt;&gt;"",ROUND((Medidas_Analisis!H270/IF(Porcentaje!A270=VLOOKUP(Porcentaje!A270,Tipos_Medida!$H$2:$I$788,1),VLOOKUP(Porcentaje!A270,Tipos_Medida!$H$2:$I$788,2),0))*100,4),"")</f>
        <v/>
      </c>
      <c r="I270" s="21" t="str">
        <f>IF(Medidas_Analisis!I270&lt;&gt;"",ROUND((Medidas_Analisis!I270/IF(Porcentaje!A270=VLOOKUP(Porcentaje!A270,Tipos_Medida!$H$2:$I$788,1),VLOOKUP(Porcentaje!A270,Tipos_Medida!$H$2:$I$788,2),0))*100,4),"")</f>
        <v/>
      </c>
      <c r="J270" s="21" t="str">
        <f>IF(Medidas_Analisis!J270&lt;&gt;"",ROUND((Medidas_Analisis!J270/IF(Porcentaje!A270=VLOOKUP(Porcentaje!A270,Tipos_Medida!$H$2:$I$788,1),VLOOKUP(Porcentaje!A270,Tipos_Medida!$H$2:$I$788,2),0))*100,4),"")</f>
        <v/>
      </c>
      <c r="K270" s="21" t="str">
        <f>IF(Medidas_Analisis!K270&lt;&gt;"",ROUND((Medidas_Analisis!K270/IF(Porcentaje!A270=VLOOKUP(Porcentaje!A270,Tipos_Medida!$H$2:$I$788,1),VLOOKUP(Porcentaje!A270,Tipos_Medida!$H$2:$I$788,2),0))*100,4),"")</f>
        <v/>
      </c>
      <c r="L270" s="21" t="str">
        <f>IF(Medidas_Analisis!L270&lt;&gt;"",ROUND((Medidas_Analisis!L270/IF(Porcentaje!A270=VLOOKUP(Porcentaje!A270,Tipos_Medida!$H$2:$I$788,1),VLOOKUP(Porcentaje!A270,Tipos_Medida!$H$2:$I$788,2),0))*100,4),"")</f>
        <v/>
      </c>
      <c r="M270" s="21" t="str">
        <f>IF(Medidas_Analisis!M270&lt;&gt;"",ROUND((Medidas_Analisis!M270/IF(Porcentaje!A270=VLOOKUP(Porcentaje!A270,Tipos_Medida!$H$2:$I$788,1),VLOOKUP(Porcentaje!A270,Tipos_Medida!$H$2:$I$788,2),0))*100,4),"")</f>
        <v/>
      </c>
      <c r="N270" s="21" t="str">
        <f>IF(Medidas_Analisis!N270&lt;&gt;"",ROUND((Medidas_Analisis!N270/IF(Porcentaje!A270=VLOOKUP(Porcentaje!A270,Tipos_Medida!$H$2:$I$788,1),VLOOKUP(Porcentaje!A270,Tipos_Medida!$H$2:$I$788,2),0))*100,4),"")</f>
        <v/>
      </c>
    </row>
    <row r="271" spans="1:14" x14ac:dyDescent="0.25">
      <c r="A271" s="19">
        <v>20313</v>
      </c>
      <c r="B271" s="19" t="s">
        <v>78</v>
      </c>
      <c r="C271" s="19" t="s">
        <v>118</v>
      </c>
      <c r="D271" s="19" t="s">
        <v>116</v>
      </c>
      <c r="E271" s="20"/>
      <c r="F271" s="7" t="str">
        <f>IF(E271&lt;&gt;"",IF(AND(E271&gt;=VLOOKUP(E271,Semanas!$A$1:$C$33,1),E271&lt;=VLOOKUP(E271,Semanas!$A$1:$C$33,2)),VLOOKUP(E271,Semanas!$A$1:$C$33,3),""),"")</f>
        <v/>
      </c>
      <c r="G271" s="21" t="str">
        <f>IF(Medidas_Analisis!G271&lt;&gt;"",ROUND((Medidas_Analisis!G271/IF(Porcentaje!A271=VLOOKUP(Porcentaje!A271,Tipos_Medida!$H$2:$I$788,1),VLOOKUP(Porcentaje!A271,Tipos_Medida!$H$2:$I$788,2),0))*100,4),"")</f>
        <v/>
      </c>
      <c r="H271" s="21" t="str">
        <f>IF(Medidas_Analisis!H271&lt;&gt;"",ROUND((Medidas_Analisis!H271/IF(Porcentaje!A271=VLOOKUP(Porcentaje!A271,Tipos_Medida!$H$2:$I$788,1),VLOOKUP(Porcentaje!A271,Tipos_Medida!$H$2:$I$788,2),0))*100,4),"")</f>
        <v/>
      </c>
      <c r="I271" s="21" t="str">
        <f>IF(Medidas_Analisis!I271&lt;&gt;"",ROUND((Medidas_Analisis!I271/IF(Porcentaje!A271=VLOOKUP(Porcentaje!A271,Tipos_Medida!$H$2:$I$788,1),VLOOKUP(Porcentaje!A271,Tipos_Medida!$H$2:$I$788,2),0))*100,4),"")</f>
        <v/>
      </c>
      <c r="J271" s="21" t="str">
        <f>IF(Medidas_Analisis!J271&lt;&gt;"",ROUND((Medidas_Analisis!J271/IF(Porcentaje!A271=VLOOKUP(Porcentaje!A271,Tipos_Medida!$H$2:$I$788,1),VLOOKUP(Porcentaje!A271,Tipos_Medida!$H$2:$I$788,2),0))*100,4),"")</f>
        <v/>
      </c>
      <c r="K271" s="21" t="str">
        <f>IF(Medidas_Analisis!K271&lt;&gt;"",ROUND((Medidas_Analisis!K271/IF(Porcentaje!A271=VLOOKUP(Porcentaje!A271,Tipos_Medida!$H$2:$I$788,1),VLOOKUP(Porcentaje!A271,Tipos_Medida!$H$2:$I$788,2),0))*100,4),"")</f>
        <v/>
      </c>
      <c r="L271" s="21" t="str">
        <f>IF(Medidas_Analisis!L271&lt;&gt;"",ROUND((Medidas_Analisis!L271/IF(Porcentaje!A271=VLOOKUP(Porcentaje!A271,Tipos_Medida!$H$2:$I$788,1),VLOOKUP(Porcentaje!A271,Tipos_Medida!$H$2:$I$788,2),0))*100,4),"")</f>
        <v/>
      </c>
      <c r="M271" s="21" t="str">
        <f>IF(Medidas_Analisis!M271&lt;&gt;"",ROUND((Medidas_Analisis!M271/IF(Porcentaje!A271=VLOOKUP(Porcentaje!A271,Tipos_Medida!$H$2:$I$788,1),VLOOKUP(Porcentaje!A271,Tipos_Medida!$H$2:$I$788,2),0))*100,4),"")</f>
        <v/>
      </c>
      <c r="N271" s="21" t="str">
        <f>IF(Medidas_Analisis!N271&lt;&gt;"",ROUND((Medidas_Analisis!N271/IF(Porcentaje!A271=VLOOKUP(Porcentaje!A271,Tipos_Medida!$H$2:$I$788,1),VLOOKUP(Porcentaje!A271,Tipos_Medida!$H$2:$I$788,2),0))*100,4),"")</f>
        <v/>
      </c>
    </row>
    <row r="272" spans="1:14" x14ac:dyDescent="0.25">
      <c r="A272">
        <v>20313</v>
      </c>
      <c r="B272" t="s">
        <v>78</v>
      </c>
      <c r="C272" t="s">
        <v>119</v>
      </c>
      <c r="D272" t="s">
        <v>116</v>
      </c>
      <c r="E272" s="1"/>
      <c r="F272" s="7" t="str">
        <f>IF(E272&lt;&gt;"",IF(AND(E272&gt;=VLOOKUP(E272,Semanas!$A$1:$C$33,1),E272&lt;=VLOOKUP(E272,Semanas!$A$1:$C$33,2)),VLOOKUP(E272,Semanas!$A$1:$C$33,3),""),"")</f>
        <v/>
      </c>
      <c r="G272" s="21" t="str">
        <f>IF(Medidas_Analisis!G272&lt;&gt;"",ROUND((Medidas_Analisis!G272/IF(Porcentaje!A272=VLOOKUP(Porcentaje!A272,Tipos_Medida!$H$2:$I$788,1),VLOOKUP(Porcentaje!A272,Tipos_Medida!$H$2:$I$788,2),0))*100,4),"")</f>
        <v/>
      </c>
      <c r="H272" s="21" t="str">
        <f>IF(Medidas_Analisis!H272&lt;&gt;"",ROUND((Medidas_Analisis!H272/IF(Porcentaje!A272=VLOOKUP(Porcentaje!A272,Tipos_Medida!$H$2:$I$788,1),VLOOKUP(Porcentaje!A272,Tipos_Medida!$H$2:$I$788,2),0))*100,4),"")</f>
        <v/>
      </c>
      <c r="I272" s="21" t="str">
        <f>IF(Medidas_Analisis!I272&lt;&gt;"",ROUND((Medidas_Analisis!I272/IF(Porcentaje!A272=VLOOKUP(Porcentaje!A272,Tipos_Medida!$H$2:$I$788,1),VLOOKUP(Porcentaje!A272,Tipos_Medida!$H$2:$I$788,2),0))*100,4),"")</f>
        <v/>
      </c>
      <c r="J272" s="21" t="str">
        <f>IF(Medidas_Analisis!J272&lt;&gt;"",ROUND((Medidas_Analisis!J272/IF(Porcentaje!A272=VLOOKUP(Porcentaje!A272,Tipos_Medida!$H$2:$I$788,1),VLOOKUP(Porcentaje!A272,Tipos_Medida!$H$2:$I$788,2),0))*100,4),"")</f>
        <v/>
      </c>
      <c r="K272" s="21" t="str">
        <f>IF(Medidas_Analisis!K272&lt;&gt;"",ROUND((Medidas_Analisis!K272/IF(Porcentaje!A272=VLOOKUP(Porcentaje!A272,Tipos_Medida!$H$2:$I$788,1),VLOOKUP(Porcentaje!A272,Tipos_Medida!$H$2:$I$788,2),0))*100,4),"")</f>
        <v/>
      </c>
      <c r="L272" s="21" t="str">
        <f>IF(Medidas_Analisis!L272&lt;&gt;"",ROUND((Medidas_Analisis!L272/IF(Porcentaje!A272=VLOOKUP(Porcentaje!A272,Tipos_Medida!$H$2:$I$788,1),VLOOKUP(Porcentaje!A272,Tipos_Medida!$H$2:$I$788,2),0))*100,4),"")</f>
        <v/>
      </c>
      <c r="M272" s="21" t="str">
        <f>IF(Medidas_Analisis!M272&lt;&gt;"",ROUND((Medidas_Analisis!M272/IF(Porcentaje!A272=VLOOKUP(Porcentaje!A272,Tipos_Medida!$H$2:$I$788,1),VLOOKUP(Porcentaje!A272,Tipos_Medida!$H$2:$I$788,2),0))*100,4),"")</f>
        <v/>
      </c>
      <c r="N272" s="21" t="str">
        <f>IF(Medidas_Analisis!N272&lt;&gt;"",ROUND((Medidas_Analisis!N272/IF(Porcentaje!A272=VLOOKUP(Porcentaje!A272,Tipos_Medida!$H$2:$I$788,1),VLOOKUP(Porcentaje!A272,Tipos_Medida!$H$2:$I$788,2),0))*100,4),"")</f>
        <v/>
      </c>
    </row>
    <row r="273" spans="1:14" x14ac:dyDescent="0.25">
      <c r="A273" s="19">
        <v>20313</v>
      </c>
      <c r="B273" s="19" t="s">
        <v>78</v>
      </c>
      <c r="C273" s="19" t="s">
        <v>120</v>
      </c>
      <c r="D273" s="19" t="s">
        <v>116</v>
      </c>
      <c r="E273" s="20"/>
      <c r="F273" s="7" t="str">
        <f>IF(E273&lt;&gt;"",IF(AND(E273&gt;=VLOOKUP(E273,Semanas!$A$1:$C$33,1),E273&lt;=VLOOKUP(E273,Semanas!$A$1:$C$33,2)),VLOOKUP(E273,Semanas!$A$1:$C$33,3),""),"")</f>
        <v/>
      </c>
      <c r="G273" s="21" t="str">
        <f>IF(Medidas_Analisis!G273&lt;&gt;"",ROUND((Medidas_Analisis!G273/IF(Porcentaje!A273=VLOOKUP(Porcentaje!A273,Tipos_Medida!$H$2:$I$788,1),VLOOKUP(Porcentaje!A273,Tipos_Medida!$H$2:$I$788,2),0))*100,4),"")</f>
        <v/>
      </c>
      <c r="H273" s="21" t="str">
        <f>IF(Medidas_Analisis!H273&lt;&gt;"",ROUND((Medidas_Analisis!H273/IF(Porcentaje!A273=VLOOKUP(Porcentaje!A273,Tipos_Medida!$H$2:$I$788,1),VLOOKUP(Porcentaje!A273,Tipos_Medida!$H$2:$I$788,2),0))*100,4),"")</f>
        <v/>
      </c>
      <c r="I273" s="21" t="str">
        <f>IF(Medidas_Analisis!I273&lt;&gt;"",ROUND((Medidas_Analisis!I273/IF(Porcentaje!A273=VLOOKUP(Porcentaje!A273,Tipos_Medida!$H$2:$I$788,1),VLOOKUP(Porcentaje!A273,Tipos_Medida!$H$2:$I$788,2),0))*100,4),"")</f>
        <v/>
      </c>
      <c r="J273" s="21" t="str">
        <f>IF(Medidas_Analisis!J273&lt;&gt;"",ROUND((Medidas_Analisis!J273/IF(Porcentaje!A273=VLOOKUP(Porcentaje!A273,Tipos_Medida!$H$2:$I$788,1),VLOOKUP(Porcentaje!A273,Tipos_Medida!$H$2:$I$788,2),0))*100,4),"")</f>
        <v/>
      </c>
      <c r="K273" s="21" t="str">
        <f>IF(Medidas_Analisis!K273&lt;&gt;"",ROUND((Medidas_Analisis!K273/IF(Porcentaje!A273=VLOOKUP(Porcentaje!A273,Tipos_Medida!$H$2:$I$788,1),VLOOKUP(Porcentaje!A273,Tipos_Medida!$H$2:$I$788,2),0))*100,4),"")</f>
        <v/>
      </c>
      <c r="L273" s="21" t="str">
        <f>IF(Medidas_Analisis!L273&lt;&gt;"",ROUND((Medidas_Analisis!L273/IF(Porcentaje!A273=VLOOKUP(Porcentaje!A273,Tipos_Medida!$H$2:$I$788,1),VLOOKUP(Porcentaje!A273,Tipos_Medida!$H$2:$I$788,2),0))*100,4),"")</f>
        <v/>
      </c>
      <c r="M273" s="21" t="str">
        <f>IF(Medidas_Analisis!M273&lt;&gt;"",ROUND((Medidas_Analisis!M273/IF(Porcentaje!A273=VLOOKUP(Porcentaje!A273,Tipos_Medida!$H$2:$I$788,1),VLOOKUP(Porcentaje!A273,Tipos_Medida!$H$2:$I$788,2),0))*100,4),"")</f>
        <v/>
      </c>
      <c r="N273" s="21" t="str">
        <f>IF(Medidas_Analisis!N273&lt;&gt;"",ROUND((Medidas_Analisis!N273/IF(Porcentaje!A273=VLOOKUP(Porcentaje!A273,Tipos_Medida!$H$2:$I$788,1),VLOOKUP(Porcentaje!A273,Tipos_Medida!$H$2:$I$788,2),0))*100,4),"")</f>
        <v/>
      </c>
    </row>
    <row r="274" spans="1:14" x14ac:dyDescent="0.25">
      <c r="A274">
        <v>20313</v>
      </c>
      <c r="B274" t="s">
        <v>78</v>
      </c>
      <c r="C274" t="s">
        <v>191</v>
      </c>
      <c r="D274" t="s">
        <v>116</v>
      </c>
      <c r="E274" s="1"/>
      <c r="F274" s="7" t="str">
        <f>IF(E274&lt;&gt;"",IF(AND(E274&gt;=VLOOKUP(E274,Semanas!$A$1:$C$33,1),E274&lt;=VLOOKUP(E274,Semanas!$A$1:$C$33,2)),VLOOKUP(E274,Semanas!$A$1:$C$33,3),""),"")</f>
        <v/>
      </c>
      <c r="G274" s="21" t="str">
        <f>IF(Medidas_Analisis!G274&lt;&gt;"",ROUND((Medidas_Analisis!G274/IF(Porcentaje!A274=VLOOKUP(Porcentaje!A274,Tipos_Medida!$H$2:$I$788,1),VLOOKUP(Porcentaje!A274,Tipos_Medida!$H$2:$I$788,2),0))*100,4),"")</f>
        <v/>
      </c>
      <c r="H274" s="21" t="str">
        <f>IF(Medidas_Analisis!H274&lt;&gt;"",ROUND((Medidas_Analisis!H274/IF(Porcentaje!A274=VLOOKUP(Porcentaje!A274,Tipos_Medida!$H$2:$I$788,1),VLOOKUP(Porcentaje!A274,Tipos_Medida!$H$2:$I$788,2),0))*100,4),"")</f>
        <v/>
      </c>
      <c r="I274" s="21" t="str">
        <f>IF(Medidas_Analisis!I274&lt;&gt;"",ROUND((Medidas_Analisis!I274/IF(Porcentaje!A274=VLOOKUP(Porcentaje!A274,Tipos_Medida!$H$2:$I$788,1),VLOOKUP(Porcentaje!A274,Tipos_Medida!$H$2:$I$788,2),0))*100,4),"")</f>
        <v/>
      </c>
      <c r="J274" s="21" t="str">
        <f>IF(Medidas_Analisis!J274&lt;&gt;"",ROUND((Medidas_Analisis!J274/IF(Porcentaje!A274=VLOOKUP(Porcentaje!A274,Tipos_Medida!$H$2:$I$788,1),VLOOKUP(Porcentaje!A274,Tipos_Medida!$H$2:$I$788,2),0))*100,4),"")</f>
        <v/>
      </c>
      <c r="K274" s="21" t="str">
        <f>IF(Medidas_Analisis!K274&lt;&gt;"",ROUND((Medidas_Analisis!K274/IF(Porcentaje!A274=VLOOKUP(Porcentaje!A274,Tipos_Medida!$H$2:$I$788,1),VLOOKUP(Porcentaje!A274,Tipos_Medida!$H$2:$I$788,2),0))*100,4),"")</f>
        <v/>
      </c>
      <c r="L274" s="21" t="str">
        <f>IF(Medidas_Analisis!L274&lt;&gt;"",ROUND((Medidas_Analisis!L274/IF(Porcentaje!A274=VLOOKUP(Porcentaje!A274,Tipos_Medida!$H$2:$I$788,1),VLOOKUP(Porcentaje!A274,Tipos_Medida!$H$2:$I$788,2),0))*100,4),"")</f>
        <v/>
      </c>
      <c r="M274" s="21" t="str">
        <f>IF(Medidas_Analisis!M274&lt;&gt;"",ROUND((Medidas_Analisis!M274/IF(Porcentaje!A274=VLOOKUP(Porcentaje!A274,Tipos_Medida!$H$2:$I$788,1),VLOOKUP(Porcentaje!A274,Tipos_Medida!$H$2:$I$788,2),0))*100,4),"")</f>
        <v/>
      </c>
      <c r="N274" s="21" t="str">
        <f>IF(Medidas_Analisis!N274&lt;&gt;"",ROUND((Medidas_Analisis!N274/IF(Porcentaje!A274=VLOOKUP(Porcentaje!A274,Tipos_Medida!$H$2:$I$788,1),VLOOKUP(Porcentaje!A274,Tipos_Medida!$H$2:$I$788,2),0))*100,4),"")</f>
        <v/>
      </c>
    </row>
    <row r="275" spans="1:14" x14ac:dyDescent="0.25">
      <c r="A275" s="19">
        <v>20313</v>
      </c>
      <c r="B275" s="19" t="s">
        <v>78</v>
      </c>
      <c r="C275" s="19" t="s">
        <v>122</v>
      </c>
      <c r="D275" s="19" t="s">
        <v>116</v>
      </c>
      <c r="E275" s="20"/>
      <c r="F275" s="7" t="str">
        <f>IF(E275&lt;&gt;"",IF(AND(E275&gt;=VLOOKUP(E275,Semanas!$A$1:$C$33,1),E275&lt;=VLOOKUP(E275,Semanas!$A$1:$C$33,2)),VLOOKUP(E275,Semanas!$A$1:$C$33,3),""),"")</f>
        <v/>
      </c>
      <c r="G275" s="21" t="str">
        <f>IF(Medidas_Analisis!G275&lt;&gt;"",ROUND((Medidas_Analisis!G275/IF(Porcentaje!A275=VLOOKUP(Porcentaje!A275,Tipos_Medida!$H$2:$I$788,1),VLOOKUP(Porcentaje!A275,Tipos_Medida!$H$2:$I$788,2),0))*100,4),"")</f>
        <v/>
      </c>
      <c r="H275" s="21" t="str">
        <f>IF(Medidas_Analisis!H275&lt;&gt;"",ROUND((Medidas_Analisis!H275/IF(Porcentaje!A275=VLOOKUP(Porcentaje!A275,Tipos_Medida!$H$2:$I$788,1),VLOOKUP(Porcentaje!A275,Tipos_Medida!$H$2:$I$788,2),0))*100,4),"")</f>
        <v/>
      </c>
      <c r="I275" s="21" t="str">
        <f>IF(Medidas_Analisis!I275&lt;&gt;"",ROUND((Medidas_Analisis!I275/IF(Porcentaje!A275=VLOOKUP(Porcentaje!A275,Tipos_Medida!$H$2:$I$788,1),VLOOKUP(Porcentaje!A275,Tipos_Medida!$H$2:$I$788,2),0))*100,4),"")</f>
        <v/>
      </c>
      <c r="J275" s="21" t="str">
        <f>IF(Medidas_Analisis!J275&lt;&gt;"",ROUND((Medidas_Analisis!J275/IF(Porcentaje!A275=VLOOKUP(Porcentaje!A275,Tipos_Medida!$H$2:$I$788,1),VLOOKUP(Porcentaje!A275,Tipos_Medida!$H$2:$I$788,2),0))*100,4),"")</f>
        <v/>
      </c>
      <c r="K275" s="21" t="str">
        <f>IF(Medidas_Analisis!K275&lt;&gt;"",ROUND((Medidas_Analisis!K275/IF(Porcentaje!A275=VLOOKUP(Porcentaje!A275,Tipos_Medida!$H$2:$I$788,1),VLOOKUP(Porcentaje!A275,Tipos_Medida!$H$2:$I$788,2),0))*100,4),"")</f>
        <v/>
      </c>
      <c r="L275" s="21" t="str">
        <f>IF(Medidas_Analisis!L275&lt;&gt;"",ROUND((Medidas_Analisis!L275/IF(Porcentaje!A275=VLOOKUP(Porcentaje!A275,Tipos_Medida!$H$2:$I$788,1),VLOOKUP(Porcentaje!A275,Tipos_Medida!$H$2:$I$788,2),0))*100,4),"")</f>
        <v/>
      </c>
      <c r="M275" s="21" t="str">
        <f>IF(Medidas_Analisis!M275&lt;&gt;"",ROUND((Medidas_Analisis!M275/IF(Porcentaje!A275=VLOOKUP(Porcentaje!A275,Tipos_Medida!$H$2:$I$788,1),VLOOKUP(Porcentaje!A275,Tipos_Medida!$H$2:$I$788,2),0))*100,4),"")</f>
        <v/>
      </c>
      <c r="N275" s="21" t="str">
        <f>IF(Medidas_Analisis!N275&lt;&gt;"",ROUND((Medidas_Analisis!N275/IF(Porcentaje!A275=VLOOKUP(Porcentaje!A275,Tipos_Medida!$H$2:$I$788,1),VLOOKUP(Porcentaje!A275,Tipos_Medida!$H$2:$I$788,2),0))*100,4),"")</f>
        <v/>
      </c>
    </row>
    <row r="276" spans="1:14" x14ac:dyDescent="0.25">
      <c r="A276">
        <v>20313</v>
      </c>
      <c r="B276" t="s">
        <v>78</v>
      </c>
      <c r="C276" t="s">
        <v>123</v>
      </c>
      <c r="D276" t="s">
        <v>116</v>
      </c>
      <c r="E276" s="1"/>
      <c r="F276" s="7" t="str">
        <f>IF(E276&lt;&gt;"",IF(AND(E276&gt;=VLOOKUP(E276,Semanas!$A$1:$C$33,1),E276&lt;=VLOOKUP(E276,Semanas!$A$1:$C$33,2)),VLOOKUP(E276,Semanas!$A$1:$C$33,3),""),"")</f>
        <v/>
      </c>
      <c r="G276" s="21" t="str">
        <f>IF(Medidas_Analisis!G276&lt;&gt;"",ROUND((Medidas_Analisis!G276/IF(Porcentaje!A276=VLOOKUP(Porcentaje!A276,Tipos_Medida!$H$2:$I$788,1),VLOOKUP(Porcentaje!A276,Tipos_Medida!$H$2:$I$788,2),0))*100,4),"")</f>
        <v/>
      </c>
      <c r="H276" s="21" t="str">
        <f>IF(Medidas_Analisis!H276&lt;&gt;"",ROUND((Medidas_Analisis!H276/IF(Porcentaje!A276=VLOOKUP(Porcentaje!A276,Tipos_Medida!$H$2:$I$788,1),VLOOKUP(Porcentaje!A276,Tipos_Medida!$H$2:$I$788,2),0))*100,4),"")</f>
        <v/>
      </c>
      <c r="I276" s="21" t="str">
        <f>IF(Medidas_Analisis!I276&lt;&gt;"",ROUND((Medidas_Analisis!I276/IF(Porcentaje!A276=VLOOKUP(Porcentaje!A276,Tipos_Medida!$H$2:$I$788,1),VLOOKUP(Porcentaje!A276,Tipos_Medida!$H$2:$I$788,2),0))*100,4),"")</f>
        <v/>
      </c>
      <c r="J276" s="21" t="str">
        <f>IF(Medidas_Analisis!J276&lt;&gt;"",ROUND((Medidas_Analisis!J276/IF(Porcentaje!A276=VLOOKUP(Porcentaje!A276,Tipos_Medida!$H$2:$I$788,1),VLOOKUP(Porcentaje!A276,Tipos_Medida!$H$2:$I$788,2),0))*100,4),"")</f>
        <v/>
      </c>
      <c r="K276" s="21" t="str">
        <f>IF(Medidas_Analisis!K276&lt;&gt;"",ROUND((Medidas_Analisis!K276/IF(Porcentaje!A276=VLOOKUP(Porcentaje!A276,Tipos_Medida!$H$2:$I$788,1),VLOOKUP(Porcentaje!A276,Tipos_Medida!$H$2:$I$788,2),0))*100,4),"")</f>
        <v/>
      </c>
      <c r="L276" s="21" t="str">
        <f>IF(Medidas_Analisis!L276&lt;&gt;"",ROUND((Medidas_Analisis!L276/IF(Porcentaje!A276=VLOOKUP(Porcentaje!A276,Tipos_Medida!$H$2:$I$788,1),VLOOKUP(Porcentaje!A276,Tipos_Medida!$H$2:$I$788,2),0))*100,4),"")</f>
        <v/>
      </c>
      <c r="M276" s="21" t="str">
        <f>IF(Medidas_Analisis!M276&lt;&gt;"",ROUND((Medidas_Analisis!M276/IF(Porcentaje!A276=VLOOKUP(Porcentaje!A276,Tipos_Medida!$H$2:$I$788,1),VLOOKUP(Porcentaje!A276,Tipos_Medida!$H$2:$I$788,2),0))*100,4),"")</f>
        <v/>
      </c>
      <c r="N276" s="21" t="str">
        <f>IF(Medidas_Analisis!N276&lt;&gt;"",ROUND((Medidas_Analisis!N276/IF(Porcentaje!A276=VLOOKUP(Porcentaje!A276,Tipos_Medida!$H$2:$I$788,1),VLOOKUP(Porcentaje!A276,Tipos_Medida!$H$2:$I$788,2),0))*100,4),"")</f>
        <v/>
      </c>
    </row>
    <row r="277" spans="1:14" x14ac:dyDescent="0.25">
      <c r="A277">
        <v>20322</v>
      </c>
      <c r="B277" t="s">
        <v>79</v>
      </c>
      <c r="C277" t="s">
        <v>30</v>
      </c>
      <c r="D277" t="s">
        <v>114</v>
      </c>
      <c r="E277" s="1">
        <v>43913</v>
      </c>
      <c r="F277" s="7" t="str">
        <f>IF(E277&lt;&gt;"",IF(AND(E277&gt;=VLOOKUP(E277,Semanas!$A$1:$C$33,1),E277&lt;=VLOOKUP(E277,Semanas!$A$1:$C$33,2)),VLOOKUP(E277,Semanas!$A$1:$C$33,3),""),"")</f>
        <v>Semana 13</v>
      </c>
      <c r="G277" s="21" t="str">
        <f>IF(Medidas_Analisis!G277&lt;&gt;"",ROUND((Medidas_Analisis!G277/IF(Porcentaje!A277=VLOOKUP(Porcentaje!A277,Tipos_Medida!$H$2:$I$788,1),VLOOKUP(Porcentaje!A277,Tipos_Medida!$H$2:$I$788,2),0))*100,4),"")</f>
        <v/>
      </c>
      <c r="H277" s="21" t="str">
        <f>IF(Medidas_Analisis!H277&lt;&gt;"",ROUND((Medidas_Analisis!H277/IF(Porcentaje!A277=VLOOKUP(Porcentaje!A277,Tipos_Medida!$H$2:$I$788,1),VLOOKUP(Porcentaje!A277,Tipos_Medida!$H$2:$I$788,2),0))*100,4),"")</f>
        <v/>
      </c>
      <c r="I277" s="21" t="str">
        <f>IF(Medidas_Analisis!I277&lt;&gt;"",ROUND((Medidas_Analisis!I277/IF(Porcentaje!A277=VLOOKUP(Porcentaje!A277,Tipos_Medida!$H$2:$I$788,1),VLOOKUP(Porcentaje!A277,Tipos_Medida!$H$2:$I$788,2),0))*100,4),"")</f>
        <v/>
      </c>
      <c r="J277" s="21" t="str">
        <f>IF(Medidas_Analisis!J277&lt;&gt;"",ROUND((Medidas_Analisis!J277/IF(Porcentaje!A277=VLOOKUP(Porcentaje!A277,Tipos_Medida!$H$2:$I$788,1),VLOOKUP(Porcentaje!A277,Tipos_Medida!$H$2:$I$788,2),0))*100,4),"")</f>
        <v/>
      </c>
      <c r="K277" s="21" t="str">
        <f>IF(Medidas_Analisis!K277&lt;&gt;"",ROUND((Medidas_Analisis!K277/IF(Porcentaje!A277=VLOOKUP(Porcentaje!A277,Tipos_Medida!$H$2:$I$788,1),VLOOKUP(Porcentaje!A277,Tipos_Medida!$H$2:$I$788,2),0))*100,4),"")</f>
        <v/>
      </c>
      <c r="L277" s="21" t="str">
        <f>IF(Medidas_Analisis!L277&lt;&gt;"",ROUND((Medidas_Analisis!L277/IF(Porcentaje!A277=VLOOKUP(Porcentaje!A277,Tipos_Medida!$H$2:$I$788,1),VLOOKUP(Porcentaje!A277,Tipos_Medida!$H$2:$I$788,2),0))*100,4),"")</f>
        <v/>
      </c>
      <c r="M277" s="21" t="str">
        <f>IF(Medidas_Analisis!M277&lt;&gt;"",ROUND((Medidas_Analisis!M277/IF(Porcentaje!A277=VLOOKUP(Porcentaje!A277,Tipos_Medida!$H$2:$I$788,1),VLOOKUP(Porcentaje!A277,Tipos_Medida!$H$2:$I$788,2),0))*100,4),"")</f>
        <v/>
      </c>
      <c r="N277" s="21" t="str">
        <f>IF(Medidas_Analisis!N277&lt;&gt;"",ROUND((Medidas_Analisis!N277/IF(Porcentaje!A277=VLOOKUP(Porcentaje!A277,Tipos_Medida!$H$2:$I$788,1),VLOOKUP(Porcentaje!A277,Tipos_Medida!$H$2:$I$788,2),0))*100,4),"")</f>
        <v/>
      </c>
    </row>
    <row r="278" spans="1:14" x14ac:dyDescent="0.25">
      <c r="A278" s="19">
        <v>20322</v>
      </c>
      <c r="B278" s="19" t="s">
        <v>79</v>
      </c>
      <c r="C278" s="19" t="s">
        <v>31</v>
      </c>
      <c r="D278" s="19" t="s">
        <v>114</v>
      </c>
      <c r="E278" s="20">
        <v>43913</v>
      </c>
      <c r="F278" s="7" t="str">
        <f>IF(E278&lt;&gt;"",IF(AND(E278&gt;=VLOOKUP(E278,Semanas!$A$1:$C$33,1),E278&lt;=VLOOKUP(E278,Semanas!$A$1:$C$33,2)),VLOOKUP(E278,Semanas!$A$1:$C$33,3),""),"")</f>
        <v>Semana 13</v>
      </c>
      <c r="G278" s="21" t="str">
        <f>IF(Medidas_Analisis!G278&lt;&gt;"",ROUND((Medidas_Analisis!G278/IF(Porcentaje!A278=VLOOKUP(Porcentaje!A278,Tipos_Medida!$H$2:$I$788,1),VLOOKUP(Porcentaje!A278,Tipos_Medida!$H$2:$I$788,2),0))*100,4),"")</f>
        <v/>
      </c>
      <c r="H278" s="21" t="str">
        <f>IF(Medidas_Analisis!H278&lt;&gt;"",ROUND((Medidas_Analisis!H278/IF(Porcentaje!A278=VLOOKUP(Porcentaje!A278,Tipos_Medida!$H$2:$I$788,1),VLOOKUP(Porcentaje!A278,Tipos_Medida!$H$2:$I$788,2),0))*100,4),"")</f>
        <v/>
      </c>
      <c r="I278" s="21" t="str">
        <f>IF(Medidas_Analisis!I278&lt;&gt;"",ROUND((Medidas_Analisis!I278/IF(Porcentaje!A278=VLOOKUP(Porcentaje!A278,Tipos_Medida!$H$2:$I$788,1),VLOOKUP(Porcentaje!A278,Tipos_Medida!$H$2:$I$788,2),0))*100,4),"")</f>
        <v/>
      </c>
      <c r="J278" s="21" t="str">
        <f>IF(Medidas_Analisis!J278&lt;&gt;"",ROUND((Medidas_Analisis!J278/IF(Porcentaje!A278=VLOOKUP(Porcentaje!A278,Tipos_Medida!$H$2:$I$788,1),VLOOKUP(Porcentaje!A278,Tipos_Medida!$H$2:$I$788,2),0))*100,4),"")</f>
        <v/>
      </c>
      <c r="K278" s="21" t="str">
        <f>IF(Medidas_Analisis!K278&lt;&gt;"",ROUND((Medidas_Analisis!K278/IF(Porcentaje!A278=VLOOKUP(Porcentaje!A278,Tipos_Medida!$H$2:$I$788,1),VLOOKUP(Porcentaje!A278,Tipos_Medida!$H$2:$I$788,2),0))*100,4),"")</f>
        <v/>
      </c>
      <c r="L278" s="21" t="str">
        <f>IF(Medidas_Analisis!L278&lt;&gt;"",ROUND((Medidas_Analisis!L278/IF(Porcentaje!A278=VLOOKUP(Porcentaje!A278,Tipos_Medida!$H$2:$I$788,1),VLOOKUP(Porcentaje!A278,Tipos_Medida!$H$2:$I$788,2),0))*100,4),"")</f>
        <v/>
      </c>
      <c r="M278" s="21" t="str">
        <f>IF(Medidas_Analisis!M278&lt;&gt;"",ROUND((Medidas_Analisis!M278/IF(Porcentaje!A278=VLOOKUP(Porcentaje!A278,Tipos_Medida!$H$2:$I$788,1),VLOOKUP(Porcentaje!A278,Tipos_Medida!$H$2:$I$788,2),0))*100,4),"")</f>
        <v/>
      </c>
      <c r="N278" s="21" t="str">
        <f>IF(Medidas_Analisis!N278&lt;&gt;"",ROUND((Medidas_Analisis!N278/IF(Porcentaje!A278=VLOOKUP(Porcentaje!A278,Tipos_Medida!$H$2:$I$788,1),VLOOKUP(Porcentaje!A278,Tipos_Medida!$H$2:$I$788,2),0))*100,4),"")</f>
        <v/>
      </c>
    </row>
    <row r="279" spans="1:14" x14ac:dyDescent="0.25">
      <c r="A279">
        <v>20322</v>
      </c>
      <c r="B279" t="s">
        <v>79</v>
      </c>
      <c r="C279" t="s">
        <v>115</v>
      </c>
      <c r="D279" t="s">
        <v>114</v>
      </c>
      <c r="E279" s="1">
        <v>43913</v>
      </c>
      <c r="F279" s="7" t="str">
        <f>IF(E279&lt;&gt;"",IF(AND(E279&gt;=VLOOKUP(E279,Semanas!$A$1:$C$33,1),E279&lt;=VLOOKUP(E279,Semanas!$A$1:$C$33,2)),VLOOKUP(E279,Semanas!$A$1:$C$33,3),""),"")</f>
        <v>Semana 13</v>
      </c>
      <c r="G279" s="21" t="str">
        <f>IF(Medidas_Analisis!G279&lt;&gt;"",ROUND((Medidas_Analisis!G279/IF(Porcentaje!A279=VLOOKUP(Porcentaje!A279,Tipos_Medida!$H$2:$I$788,1),VLOOKUP(Porcentaje!A279,Tipos_Medida!$H$2:$I$788,2),0))*100,4),"")</f>
        <v/>
      </c>
      <c r="H279" s="21" t="str">
        <f>IF(Medidas_Analisis!H279&lt;&gt;"",ROUND((Medidas_Analisis!H279/IF(Porcentaje!A279=VLOOKUP(Porcentaje!A279,Tipos_Medida!$H$2:$I$788,1),VLOOKUP(Porcentaje!A279,Tipos_Medida!$H$2:$I$788,2),0))*100,4),"")</f>
        <v/>
      </c>
      <c r="I279" s="21" t="str">
        <f>IF(Medidas_Analisis!I279&lt;&gt;"",ROUND((Medidas_Analisis!I279/IF(Porcentaje!A279=VLOOKUP(Porcentaje!A279,Tipos_Medida!$H$2:$I$788,1),VLOOKUP(Porcentaje!A279,Tipos_Medida!$H$2:$I$788,2),0))*100,4),"")</f>
        <v/>
      </c>
      <c r="J279" s="21" t="str">
        <f>IF(Medidas_Analisis!J279&lt;&gt;"",ROUND((Medidas_Analisis!J279/IF(Porcentaje!A279=VLOOKUP(Porcentaje!A279,Tipos_Medida!$H$2:$I$788,1),VLOOKUP(Porcentaje!A279,Tipos_Medida!$H$2:$I$788,2),0))*100,4),"")</f>
        <v/>
      </c>
      <c r="K279" s="21" t="str">
        <f>IF(Medidas_Analisis!K279&lt;&gt;"",ROUND((Medidas_Analisis!K279/IF(Porcentaje!A279=VLOOKUP(Porcentaje!A279,Tipos_Medida!$H$2:$I$788,1),VLOOKUP(Porcentaje!A279,Tipos_Medida!$H$2:$I$788,2),0))*100,4),"")</f>
        <v/>
      </c>
      <c r="L279" s="21" t="str">
        <f>IF(Medidas_Analisis!L279&lt;&gt;"",ROUND((Medidas_Analisis!L279/IF(Porcentaje!A279=VLOOKUP(Porcentaje!A279,Tipos_Medida!$H$2:$I$788,1),VLOOKUP(Porcentaje!A279,Tipos_Medida!$H$2:$I$788,2),0))*100,4),"")</f>
        <v/>
      </c>
      <c r="M279" s="21" t="str">
        <f>IF(Medidas_Analisis!M279&lt;&gt;"",ROUND((Medidas_Analisis!M279/IF(Porcentaje!A279=VLOOKUP(Porcentaje!A279,Tipos_Medida!$H$2:$I$788,1),VLOOKUP(Porcentaje!A279,Tipos_Medida!$H$2:$I$788,2),0))*100,4),"")</f>
        <v/>
      </c>
      <c r="N279" s="21" t="str">
        <f>IF(Medidas_Analisis!N279&lt;&gt;"",ROUND((Medidas_Analisis!N279/IF(Porcentaje!A279=VLOOKUP(Porcentaje!A279,Tipos_Medida!$H$2:$I$788,1),VLOOKUP(Porcentaje!A279,Tipos_Medida!$H$2:$I$788,2),0))*100,4),"")</f>
        <v/>
      </c>
    </row>
    <row r="280" spans="1:14" x14ac:dyDescent="0.25">
      <c r="A280" s="19">
        <v>20322</v>
      </c>
      <c r="B280" s="19" t="s">
        <v>79</v>
      </c>
      <c r="C280" s="19" t="s">
        <v>33</v>
      </c>
      <c r="D280" s="19" t="s">
        <v>114</v>
      </c>
      <c r="E280" s="20">
        <v>43910</v>
      </c>
      <c r="F280" s="7" t="str">
        <f>IF(E280&lt;&gt;"",IF(AND(E280&gt;=VLOOKUP(E280,Semanas!$A$1:$C$33,1),E280&lt;=VLOOKUP(E280,Semanas!$A$1:$C$33,2)),VLOOKUP(E280,Semanas!$A$1:$C$33,3),""),"")</f>
        <v>Semana 12</v>
      </c>
      <c r="G280" s="21" t="str">
        <f>IF(Medidas_Analisis!G280&lt;&gt;"",ROUND((Medidas_Analisis!G280/IF(Porcentaje!A280=VLOOKUP(Porcentaje!A280,Tipos_Medida!$H$2:$I$788,1),VLOOKUP(Porcentaje!A280,Tipos_Medida!$H$2:$I$788,2),0))*100,4),"")</f>
        <v/>
      </c>
      <c r="H280" s="21" t="str">
        <f>IF(Medidas_Analisis!H280&lt;&gt;"",ROUND((Medidas_Analisis!H280/IF(Porcentaje!A280=VLOOKUP(Porcentaje!A280,Tipos_Medida!$H$2:$I$788,1),VLOOKUP(Porcentaje!A280,Tipos_Medida!$H$2:$I$788,2),0))*100,4),"")</f>
        <v/>
      </c>
      <c r="I280" s="21" t="str">
        <f>IF(Medidas_Analisis!I280&lt;&gt;"",ROUND((Medidas_Analisis!I280/IF(Porcentaje!A280=VLOOKUP(Porcentaje!A280,Tipos_Medida!$H$2:$I$788,1),VLOOKUP(Porcentaje!A280,Tipos_Medida!$H$2:$I$788,2),0))*100,4),"")</f>
        <v/>
      </c>
      <c r="J280" s="21" t="str">
        <f>IF(Medidas_Analisis!J280&lt;&gt;"",ROUND((Medidas_Analisis!J280/IF(Porcentaje!A280=VLOOKUP(Porcentaje!A280,Tipos_Medida!$H$2:$I$788,1),VLOOKUP(Porcentaje!A280,Tipos_Medida!$H$2:$I$788,2),0))*100,4),"")</f>
        <v/>
      </c>
      <c r="K280" s="21" t="str">
        <f>IF(Medidas_Analisis!K280&lt;&gt;"",ROUND((Medidas_Analisis!K280/IF(Porcentaje!A280=VLOOKUP(Porcentaje!A280,Tipos_Medida!$H$2:$I$788,1),VLOOKUP(Porcentaje!A280,Tipos_Medida!$H$2:$I$788,2),0))*100,4),"")</f>
        <v/>
      </c>
      <c r="L280" s="21" t="str">
        <f>IF(Medidas_Analisis!L280&lt;&gt;"",ROUND((Medidas_Analisis!L280/IF(Porcentaje!A280=VLOOKUP(Porcentaje!A280,Tipos_Medida!$H$2:$I$788,1),VLOOKUP(Porcentaje!A280,Tipos_Medida!$H$2:$I$788,2),0))*100,4),"")</f>
        <v/>
      </c>
      <c r="M280" s="21" t="str">
        <f>IF(Medidas_Analisis!M280&lt;&gt;"",ROUND((Medidas_Analisis!M280/IF(Porcentaje!A280=VLOOKUP(Porcentaje!A280,Tipos_Medida!$H$2:$I$788,1),VLOOKUP(Porcentaje!A280,Tipos_Medida!$H$2:$I$788,2),0))*100,4),"")</f>
        <v/>
      </c>
      <c r="N280" s="21" t="str">
        <f>IF(Medidas_Analisis!N280&lt;&gt;"",ROUND((Medidas_Analisis!N280/IF(Porcentaje!A280=VLOOKUP(Porcentaje!A280,Tipos_Medida!$H$2:$I$788,1),VLOOKUP(Porcentaje!A280,Tipos_Medida!$H$2:$I$788,2),0))*100,4),"")</f>
        <v/>
      </c>
    </row>
    <row r="281" spans="1:14" x14ac:dyDescent="0.25">
      <c r="A281">
        <v>20322</v>
      </c>
      <c r="B281" t="s">
        <v>79</v>
      </c>
      <c r="C281" t="s">
        <v>34</v>
      </c>
      <c r="D281" t="s">
        <v>117</v>
      </c>
      <c r="E281" s="1"/>
      <c r="F281" s="7" t="str">
        <f>IF(E281&lt;&gt;"",IF(AND(E281&gt;=VLOOKUP(E281,Semanas!$A$1:$C$33,1),E281&lt;=VLOOKUP(E281,Semanas!$A$1:$C$33,2)),VLOOKUP(E281,Semanas!$A$1:$C$33,3),""),"")</f>
        <v/>
      </c>
      <c r="G281" s="21" t="str">
        <f>IF(Medidas_Analisis!G281&lt;&gt;"",ROUND((Medidas_Analisis!G281/IF(Porcentaje!A281=VLOOKUP(Porcentaje!A281,Tipos_Medida!$H$2:$I$788,1),VLOOKUP(Porcentaje!A281,Tipos_Medida!$H$2:$I$788,2),0))*100,4),"")</f>
        <v/>
      </c>
      <c r="H281" s="21" t="str">
        <f>IF(Medidas_Analisis!H281&lt;&gt;"",ROUND((Medidas_Analisis!H281/IF(Porcentaje!A281=VLOOKUP(Porcentaje!A281,Tipos_Medida!$H$2:$I$788,1),VLOOKUP(Porcentaje!A281,Tipos_Medida!$H$2:$I$788,2),0))*100,4),"")</f>
        <v/>
      </c>
      <c r="I281" s="21" t="str">
        <f>IF(Medidas_Analisis!I281&lt;&gt;"",ROUND((Medidas_Analisis!I281/IF(Porcentaje!A281=VLOOKUP(Porcentaje!A281,Tipos_Medida!$H$2:$I$788,1),VLOOKUP(Porcentaje!A281,Tipos_Medida!$H$2:$I$788,2),0))*100,4),"")</f>
        <v/>
      </c>
      <c r="J281" s="21" t="str">
        <f>IF(Medidas_Analisis!J281&lt;&gt;"",ROUND((Medidas_Analisis!J281/IF(Porcentaje!A281=VLOOKUP(Porcentaje!A281,Tipos_Medida!$H$2:$I$788,1),VLOOKUP(Porcentaje!A281,Tipos_Medida!$H$2:$I$788,2),0))*100,4),"")</f>
        <v/>
      </c>
      <c r="K281" s="21" t="str">
        <f>IF(Medidas_Analisis!K281&lt;&gt;"",ROUND((Medidas_Analisis!K281/IF(Porcentaje!A281=VLOOKUP(Porcentaje!A281,Tipos_Medida!$H$2:$I$788,1),VLOOKUP(Porcentaje!A281,Tipos_Medida!$H$2:$I$788,2),0))*100,4),"")</f>
        <v/>
      </c>
      <c r="L281" s="21" t="str">
        <f>IF(Medidas_Analisis!L281&lt;&gt;"",ROUND((Medidas_Analisis!L281/IF(Porcentaje!A281=VLOOKUP(Porcentaje!A281,Tipos_Medida!$H$2:$I$788,1),VLOOKUP(Porcentaje!A281,Tipos_Medida!$H$2:$I$788,2),0))*100,4),"")</f>
        <v/>
      </c>
      <c r="M281" s="21" t="str">
        <f>IF(Medidas_Analisis!M281&lt;&gt;"",ROUND((Medidas_Analisis!M281/IF(Porcentaje!A281=VLOOKUP(Porcentaje!A281,Tipos_Medida!$H$2:$I$788,1),VLOOKUP(Porcentaje!A281,Tipos_Medida!$H$2:$I$788,2),0))*100,4),"")</f>
        <v/>
      </c>
      <c r="N281" s="21" t="str">
        <f>IF(Medidas_Analisis!N281&lt;&gt;"",ROUND((Medidas_Analisis!N281/IF(Porcentaje!A281=VLOOKUP(Porcentaje!A281,Tipos_Medida!$H$2:$I$788,1),VLOOKUP(Porcentaje!A281,Tipos_Medida!$H$2:$I$788,2),0))*100,4),"")</f>
        <v/>
      </c>
    </row>
    <row r="282" spans="1:14" x14ac:dyDescent="0.25">
      <c r="A282" s="19">
        <v>20322</v>
      </c>
      <c r="B282" s="19" t="s">
        <v>79</v>
      </c>
      <c r="C282" s="19" t="s">
        <v>118</v>
      </c>
      <c r="D282" s="19" t="s">
        <v>114</v>
      </c>
      <c r="E282" s="20">
        <v>43970</v>
      </c>
      <c r="F282" s="7" t="str">
        <f>IF(E282&lt;&gt;"",IF(AND(E282&gt;=VLOOKUP(E282,Semanas!$A$1:$C$33,1),E282&lt;=VLOOKUP(E282,Semanas!$A$1:$C$33,2)),VLOOKUP(E282,Semanas!$A$1:$C$33,3),""),"")</f>
        <v>Semana 21</v>
      </c>
      <c r="G282" s="21" t="str">
        <f>IF(Medidas_Analisis!G282&lt;&gt;"",ROUND((Medidas_Analisis!G282/IF(Porcentaje!A282=VLOOKUP(Porcentaje!A282,Tipos_Medida!$H$2:$I$788,1),VLOOKUP(Porcentaje!A282,Tipos_Medida!$H$2:$I$788,2),0))*100,4),"")</f>
        <v/>
      </c>
      <c r="H282" s="21" t="str">
        <f>IF(Medidas_Analisis!H282&lt;&gt;"",ROUND((Medidas_Analisis!H282/IF(Porcentaje!A282=VLOOKUP(Porcentaje!A282,Tipos_Medida!$H$2:$I$788,1),VLOOKUP(Porcentaje!A282,Tipos_Medida!$H$2:$I$788,2),0))*100,4),"")</f>
        <v/>
      </c>
      <c r="I282" s="21" t="str">
        <f>IF(Medidas_Analisis!I282&lt;&gt;"",ROUND((Medidas_Analisis!I282/IF(Porcentaje!A282=VLOOKUP(Porcentaje!A282,Tipos_Medida!$H$2:$I$788,1),VLOOKUP(Porcentaje!A282,Tipos_Medida!$H$2:$I$788,2),0))*100,4),"")</f>
        <v/>
      </c>
      <c r="J282" s="21" t="str">
        <f>IF(Medidas_Analisis!J282&lt;&gt;"",ROUND((Medidas_Analisis!J282/IF(Porcentaje!A282=VLOOKUP(Porcentaje!A282,Tipos_Medida!$H$2:$I$788,1),VLOOKUP(Porcentaje!A282,Tipos_Medida!$H$2:$I$788,2),0))*100,4),"")</f>
        <v/>
      </c>
      <c r="K282" s="21" t="str">
        <f>IF(Medidas_Analisis!K282&lt;&gt;"",ROUND((Medidas_Analisis!K282/IF(Porcentaje!A282=VLOOKUP(Porcentaje!A282,Tipos_Medida!$H$2:$I$788,1),VLOOKUP(Porcentaje!A282,Tipos_Medida!$H$2:$I$788,2),0))*100,4),"")</f>
        <v/>
      </c>
      <c r="L282" s="21" t="str">
        <f>IF(Medidas_Analisis!L282&lt;&gt;"",ROUND((Medidas_Analisis!L282/IF(Porcentaje!A282=VLOOKUP(Porcentaje!A282,Tipos_Medida!$H$2:$I$788,1),VLOOKUP(Porcentaje!A282,Tipos_Medida!$H$2:$I$788,2),0))*100,4),"")</f>
        <v/>
      </c>
      <c r="M282" s="21" t="str">
        <f>IF(Medidas_Analisis!M282&lt;&gt;"",ROUND((Medidas_Analisis!M282/IF(Porcentaje!A282=VLOOKUP(Porcentaje!A282,Tipos_Medida!$H$2:$I$788,1),VLOOKUP(Porcentaje!A282,Tipos_Medida!$H$2:$I$788,2),0))*100,4),"")</f>
        <v/>
      </c>
      <c r="N282" s="21" t="str">
        <f>IF(Medidas_Analisis!N282&lt;&gt;"",ROUND((Medidas_Analisis!N282/IF(Porcentaje!A282=VLOOKUP(Porcentaje!A282,Tipos_Medida!$H$2:$I$788,1),VLOOKUP(Porcentaje!A282,Tipos_Medida!$H$2:$I$788,2),0))*100,4),"")</f>
        <v/>
      </c>
    </row>
    <row r="283" spans="1:14" x14ac:dyDescent="0.25">
      <c r="A283">
        <v>20322</v>
      </c>
      <c r="B283" t="s">
        <v>79</v>
      </c>
      <c r="C283" t="s">
        <v>119</v>
      </c>
      <c r="D283" t="s">
        <v>117</v>
      </c>
      <c r="E283" s="1"/>
      <c r="F283" s="7" t="str">
        <f>IF(E283&lt;&gt;"",IF(AND(E283&gt;=VLOOKUP(E283,Semanas!$A$1:$C$33,1),E283&lt;=VLOOKUP(E283,Semanas!$A$1:$C$33,2)),VLOOKUP(E283,Semanas!$A$1:$C$33,3),""),"")</f>
        <v/>
      </c>
      <c r="G283" s="21" t="str">
        <f>IF(Medidas_Analisis!G283&lt;&gt;"",ROUND((Medidas_Analisis!G283/IF(Porcentaje!A283=VLOOKUP(Porcentaje!A283,Tipos_Medida!$H$2:$I$788,1),VLOOKUP(Porcentaje!A283,Tipos_Medida!$H$2:$I$788,2),0))*100,4),"")</f>
        <v/>
      </c>
      <c r="H283" s="21" t="str">
        <f>IF(Medidas_Analisis!H283&lt;&gt;"",ROUND((Medidas_Analisis!H283/IF(Porcentaje!A283=VLOOKUP(Porcentaje!A283,Tipos_Medida!$H$2:$I$788,1),VLOOKUP(Porcentaje!A283,Tipos_Medida!$H$2:$I$788,2),0))*100,4),"")</f>
        <v/>
      </c>
      <c r="I283" s="21" t="str">
        <f>IF(Medidas_Analisis!I283&lt;&gt;"",ROUND((Medidas_Analisis!I283/IF(Porcentaje!A283=VLOOKUP(Porcentaje!A283,Tipos_Medida!$H$2:$I$788,1),VLOOKUP(Porcentaje!A283,Tipos_Medida!$H$2:$I$788,2),0))*100,4),"")</f>
        <v/>
      </c>
      <c r="J283" s="21" t="str">
        <f>IF(Medidas_Analisis!J283&lt;&gt;"",ROUND((Medidas_Analisis!J283/IF(Porcentaje!A283=VLOOKUP(Porcentaje!A283,Tipos_Medida!$H$2:$I$788,1),VLOOKUP(Porcentaje!A283,Tipos_Medida!$H$2:$I$788,2),0))*100,4),"")</f>
        <v/>
      </c>
      <c r="K283" s="21" t="str">
        <f>IF(Medidas_Analisis!K283&lt;&gt;"",ROUND((Medidas_Analisis!K283/IF(Porcentaje!A283=VLOOKUP(Porcentaje!A283,Tipos_Medida!$H$2:$I$788,1),VLOOKUP(Porcentaje!A283,Tipos_Medida!$H$2:$I$788,2),0))*100,4),"")</f>
        <v/>
      </c>
      <c r="L283" s="21" t="str">
        <f>IF(Medidas_Analisis!L283&lt;&gt;"",ROUND((Medidas_Analisis!L283/IF(Porcentaje!A283=VLOOKUP(Porcentaje!A283,Tipos_Medida!$H$2:$I$788,1),VLOOKUP(Porcentaje!A283,Tipos_Medida!$H$2:$I$788,2),0))*100,4),"")</f>
        <v/>
      </c>
      <c r="M283" s="21" t="str">
        <f>IF(Medidas_Analisis!M283&lt;&gt;"",ROUND((Medidas_Analisis!M283/IF(Porcentaje!A283=VLOOKUP(Porcentaje!A283,Tipos_Medida!$H$2:$I$788,1),VLOOKUP(Porcentaje!A283,Tipos_Medida!$H$2:$I$788,2),0))*100,4),"")</f>
        <v/>
      </c>
      <c r="N283" s="21" t="str">
        <f>IF(Medidas_Analisis!N283&lt;&gt;"",ROUND((Medidas_Analisis!N283/IF(Porcentaje!A283=VLOOKUP(Porcentaje!A283,Tipos_Medida!$H$2:$I$788,1),VLOOKUP(Porcentaje!A283,Tipos_Medida!$H$2:$I$788,2),0))*100,4),"")</f>
        <v/>
      </c>
    </row>
    <row r="284" spans="1:14" x14ac:dyDescent="0.25">
      <c r="A284" s="19">
        <v>20322</v>
      </c>
      <c r="B284" s="19" t="s">
        <v>79</v>
      </c>
      <c r="C284" s="19" t="s">
        <v>120</v>
      </c>
      <c r="D284" s="19" t="s">
        <v>117</v>
      </c>
      <c r="E284" s="20"/>
      <c r="F284" s="7" t="str">
        <f>IF(E284&lt;&gt;"",IF(AND(E284&gt;=VLOOKUP(E284,Semanas!$A$1:$C$33,1),E284&lt;=VLOOKUP(E284,Semanas!$A$1:$C$33,2)),VLOOKUP(E284,Semanas!$A$1:$C$33,3),""),"")</f>
        <v/>
      </c>
      <c r="G284" s="21" t="str">
        <f>IF(Medidas_Analisis!G284&lt;&gt;"",ROUND((Medidas_Analisis!G284/IF(Porcentaje!A284=VLOOKUP(Porcentaje!A284,Tipos_Medida!$H$2:$I$788,1),VLOOKUP(Porcentaje!A284,Tipos_Medida!$H$2:$I$788,2),0))*100,4),"")</f>
        <v/>
      </c>
      <c r="H284" s="21" t="str">
        <f>IF(Medidas_Analisis!H284&lt;&gt;"",ROUND((Medidas_Analisis!H284/IF(Porcentaje!A284=VLOOKUP(Porcentaje!A284,Tipos_Medida!$H$2:$I$788,1),VLOOKUP(Porcentaje!A284,Tipos_Medida!$H$2:$I$788,2),0))*100,4),"")</f>
        <v/>
      </c>
      <c r="I284" s="21" t="str">
        <f>IF(Medidas_Analisis!I284&lt;&gt;"",ROUND((Medidas_Analisis!I284/IF(Porcentaje!A284=VLOOKUP(Porcentaje!A284,Tipos_Medida!$H$2:$I$788,1),VLOOKUP(Porcentaje!A284,Tipos_Medida!$H$2:$I$788,2),0))*100,4),"")</f>
        <v/>
      </c>
      <c r="J284" s="21" t="str">
        <f>IF(Medidas_Analisis!J284&lt;&gt;"",ROUND((Medidas_Analisis!J284/IF(Porcentaje!A284=VLOOKUP(Porcentaje!A284,Tipos_Medida!$H$2:$I$788,1),VLOOKUP(Porcentaje!A284,Tipos_Medida!$H$2:$I$788,2),0))*100,4),"")</f>
        <v/>
      </c>
      <c r="K284" s="21" t="str">
        <f>IF(Medidas_Analisis!K284&lt;&gt;"",ROUND((Medidas_Analisis!K284/IF(Porcentaje!A284=VLOOKUP(Porcentaje!A284,Tipos_Medida!$H$2:$I$788,1),VLOOKUP(Porcentaje!A284,Tipos_Medida!$H$2:$I$788,2),0))*100,4),"")</f>
        <v/>
      </c>
      <c r="L284" s="21" t="str">
        <f>IF(Medidas_Analisis!L284&lt;&gt;"",ROUND((Medidas_Analisis!L284/IF(Porcentaje!A284=VLOOKUP(Porcentaje!A284,Tipos_Medida!$H$2:$I$788,1),VLOOKUP(Porcentaje!A284,Tipos_Medida!$H$2:$I$788,2),0))*100,4),"")</f>
        <v/>
      </c>
      <c r="M284" s="21" t="str">
        <f>IF(Medidas_Analisis!M284&lt;&gt;"",ROUND((Medidas_Analisis!M284/IF(Porcentaje!A284=VLOOKUP(Porcentaje!A284,Tipos_Medida!$H$2:$I$788,1),VLOOKUP(Porcentaje!A284,Tipos_Medida!$H$2:$I$788,2),0))*100,4),"")</f>
        <v/>
      </c>
      <c r="N284" s="21" t="str">
        <f>IF(Medidas_Analisis!N284&lt;&gt;"",ROUND((Medidas_Analisis!N284/IF(Porcentaje!A284=VLOOKUP(Porcentaje!A284,Tipos_Medida!$H$2:$I$788,1),VLOOKUP(Porcentaje!A284,Tipos_Medida!$H$2:$I$788,2),0))*100,4),"")</f>
        <v/>
      </c>
    </row>
    <row r="285" spans="1:14" x14ac:dyDescent="0.25">
      <c r="A285">
        <v>20322</v>
      </c>
      <c r="B285" t="s">
        <v>79</v>
      </c>
      <c r="C285" t="s">
        <v>191</v>
      </c>
      <c r="D285" t="s">
        <v>117</v>
      </c>
      <c r="E285" s="1"/>
      <c r="F285" s="7" t="str">
        <f>IF(E285&lt;&gt;"",IF(AND(E285&gt;=VLOOKUP(E285,Semanas!$A$1:$C$33,1),E285&lt;=VLOOKUP(E285,Semanas!$A$1:$C$33,2)),VLOOKUP(E285,Semanas!$A$1:$C$33,3),""),"")</f>
        <v/>
      </c>
      <c r="G285" s="21" t="str">
        <f>IF(Medidas_Analisis!G285&lt;&gt;"",ROUND((Medidas_Analisis!G285/IF(Porcentaje!A285=VLOOKUP(Porcentaje!A285,Tipos_Medida!$H$2:$I$788,1),VLOOKUP(Porcentaje!A285,Tipos_Medida!$H$2:$I$788,2),0))*100,4),"")</f>
        <v/>
      </c>
      <c r="H285" s="21" t="str">
        <f>IF(Medidas_Analisis!H285&lt;&gt;"",ROUND((Medidas_Analisis!H285/IF(Porcentaje!A285=VLOOKUP(Porcentaje!A285,Tipos_Medida!$H$2:$I$788,1),VLOOKUP(Porcentaje!A285,Tipos_Medida!$H$2:$I$788,2),0))*100,4),"")</f>
        <v/>
      </c>
      <c r="I285" s="21" t="str">
        <f>IF(Medidas_Analisis!I285&lt;&gt;"",ROUND((Medidas_Analisis!I285/IF(Porcentaje!A285=VLOOKUP(Porcentaje!A285,Tipos_Medida!$H$2:$I$788,1),VLOOKUP(Porcentaje!A285,Tipos_Medida!$H$2:$I$788,2),0))*100,4),"")</f>
        <v/>
      </c>
      <c r="J285" s="21" t="str">
        <f>IF(Medidas_Analisis!J285&lt;&gt;"",ROUND((Medidas_Analisis!J285/IF(Porcentaje!A285=VLOOKUP(Porcentaje!A285,Tipos_Medida!$H$2:$I$788,1),VLOOKUP(Porcentaje!A285,Tipos_Medida!$H$2:$I$788,2),0))*100,4),"")</f>
        <v/>
      </c>
      <c r="K285" s="21" t="str">
        <f>IF(Medidas_Analisis!K285&lt;&gt;"",ROUND((Medidas_Analisis!K285/IF(Porcentaje!A285=VLOOKUP(Porcentaje!A285,Tipos_Medida!$H$2:$I$788,1),VLOOKUP(Porcentaje!A285,Tipos_Medida!$H$2:$I$788,2),0))*100,4),"")</f>
        <v/>
      </c>
      <c r="L285" s="21" t="str">
        <f>IF(Medidas_Analisis!L285&lt;&gt;"",ROUND((Medidas_Analisis!L285/IF(Porcentaje!A285=VLOOKUP(Porcentaje!A285,Tipos_Medida!$H$2:$I$788,1),VLOOKUP(Porcentaje!A285,Tipos_Medida!$H$2:$I$788,2),0))*100,4),"")</f>
        <v/>
      </c>
      <c r="M285" s="21" t="str">
        <f>IF(Medidas_Analisis!M285&lt;&gt;"",ROUND((Medidas_Analisis!M285/IF(Porcentaje!A285=VLOOKUP(Porcentaje!A285,Tipos_Medida!$H$2:$I$788,1),VLOOKUP(Porcentaje!A285,Tipos_Medida!$H$2:$I$788,2),0))*100,4),"")</f>
        <v/>
      </c>
      <c r="N285" s="21" t="str">
        <f>IF(Medidas_Analisis!N285&lt;&gt;"",ROUND((Medidas_Analisis!N285/IF(Porcentaje!A285=VLOOKUP(Porcentaje!A285,Tipos_Medida!$H$2:$I$788,1),VLOOKUP(Porcentaje!A285,Tipos_Medida!$H$2:$I$788,2),0))*100,4),"")</f>
        <v/>
      </c>
    </row>
    <row r="286" spans="1:14" x14ac:dyDescent="0.25">
      <c r="A286" s="19">
        <v>20322</v>
      </c>
      <c r="B286" s="19" t="s">
        <v>79</v>
      </c>
      <c r="C286" s="19" t="s">
        <v>122</v>
      </c>
      <c r="D286" s="19" t="s">
        <v>116</v>
      </c>
      <c r="E286" s="20"/>
      <c r="F286" s="7" t="str">
        <f>IF(E286&lt;&gt;"",IF(AND(E286&gt;=VLOOKUP(E286,Semanas!$A$1:$C$33,1),E286&lt;=VLOOKUP(E286,Semanas!$A$1:$C$33,2)),VLOOKUP(E286,Semanas!$A$1:$C$33,3),""),"")</f>
        <v/>
      </c>
      <c r="G286" s="21" t="str">
        <f>IF(Medidas_Analisis!G286&lt;&gt;"",ROUND((Medidas_Analisis!G286/IF(Porcentaje!A286=VLOOKUP(Porcentaje!A286,Tipos_Medida!$H$2:$I$788,1),VLOOKUP(Porcentaje!A286,Tipos_Medida!$H$2:$I$788,2),0))*100,4),"")</f>
        <v/>
      </c>
      <c r="H286" s="21" t="str">
        <f>IF(Medidas_Analisis!H286&lt;&gt;"",ROUND((Medidas_Analisis!H286/IF(Porcentaje!A286=VLOOKUP(Porcentaje!A286,Tipos_Medida!$H$2:$I$788,1),VLOOKUP(Porcentaje!A286,Tipos_Medida!$H$2:$I$788,2),0))*100,4),"")</f>
        <v/>
      </c>
      <c r="I286" s="21" t="str">
        <f>IF(Medidas_Analisis!I286&lt;&gt;"",ROUND((Medidas_Analisis!I286/IF(Porcentaje!A286=VLOOKUP(Porcentaje!A286,Tipos_Medida!$H$2:$I$788,1),VLOOKUP(Porcentaje!A286,Tipos_Medida!$H$2:$I$788,2),0))*100,4),"")</f>
        <v/>
      </c>
      <c r="J286" s="21" t="str">
        <f>IF(Medidas_Analisis!J286&lt;&gt;"",ROUND((Medidas_Analisis!J286/IF(Porcentaje!A286=VLOOKUP(Porcentaje!A286,Tipos_Medida!$H$2:$I$788,1),VLOOKUP(Porcentaje!A286,Tipos_Medida!$H$2:$I$788,2),0))*100,4),"")</f>
        <v/>
      </c>
      <c r="K286" s="21" t="str">
        <f>IF(Medidas_Analisis!K286&lt;&gt;"",ROUND((Medidas_Analisis!K286/IF(Porcentaje!A286=VLOOKUP(Porcentaje!A286,Tipos_Medida!$H$2:$I$788,1),VLOOKUP(Porcentaje!A286,Tipos_Medida!$H$2:$I$788,2),0))*100,4),"")</f>
        <v/>
      </c>
      <c r="L286" s="21" t="str">
        <f>IF(Medidas_Analisis!L286&lt;&gt;"",ROUND((Medidas_Analisis!L286/IF(Porcentaje!A286=VLOOKUP(Porcentaje!A286,Tipos_Medida!$H$2:$I$788,1),VLOOKUP(Porcentaje!A286,Tipos_Medida!$H$2:$I$788,2),0))*100,4),"")</f>
        <v/>
      </c>
      <c r="M286" s="21" t="str">
        <f>IF(Medidas_Analisis!M286&lt;&gt;"",ROUND((Medidas_Analisis!M286/IF(Porcentaje!A286=VLOOKUP(Porcentaje!A286,Tipos_Medida!$H$2:$I$788,1),VLOOKUP(Porcentaje!A286,Tipos_Medida!$H$2:$I$788,2),0))*100,4),"")</f>
        <v/>
      </c>
      <c r="N286" s="21" t="str">
        <f>IF(Medidas_Analisis!N286&lt;&gt;"",ROUND((Medidas_Analisis!N286/IF(Porcentaje!A286=VLOOKUP(Porcentaje!A286,Tipos_Medida!$H$2:$I$788,1),VLOOKUP(Porcentaje!A286,Tipos_Medida!$H$2:$I$788,2),0))*100,4),"")</f>
        <v/>
      </c>
    </row>
    <row r="287" spans="1:14" x14ac:dyDescent="0.25">
      <c r="A287">
        <v>20322</v>
      </c>
      <c r="B287" t="s">
        <v>79</v>
      </c>
      <c r="C287" t="s">
        <v>123</v>
      </c>
      <c r="D287" t="s">
        <v>116</v>
      </c>
      <c r="E287" s="1"/>
      <c r="F287" s="7" t="str">
        <f>IF(E287&lt;&gt;"",IF(AND(E287&gt;=VLOOKUP(E287,Semanas!$A$1:$C$33,1),E287&lt;=VLOOKUP(E287,Semanas!$A$1:$C$33,2)),VLOOKUP(E287,Semanas!$A$1:$C$33,3),""),"")</f>
        <v/>
      </c>
      <c r="G287" s="21" t="str">
        <f>IF(Medidas_Analisis!G287&lt;&gt;"",ROUND((Medidas_Analisis!G287/IF(Porcentaje!A287=VLOOKUP(Porcentaje!A287,Tipos_Medida!$H$2:$I$788,1),VLOOKUP(Porcentaje!A287,Tipos_Medida!$H$2:$I$788,2),0))*100,4),"")</f>
        <v/>
      </c>
      <c r="H287" s="21" t="str">
        <f>IF(Medidas_Analisis!H287&lt;&gt;"",ROUND((Medidas_Analisis!H287/IF(Porcentaje!A287=VLOOKUP(Porcentaje!A287,Tipos_Medida!$H$2:$I$788,1),VLOOKUP(Porcentaje!A287,Tipos_Medida!$H$2:$I$788,2),0))*100,4),"")</f>
        <v/>
      </c>
      <c r="I287" s="21" t="str">
        <f>IF(Medidas_Analisis!I287&lt;&gt;"",ROUND((Medidas_Analisis!I287/IF(Porcentaje!A287=VLOOKUP(Porcentaje!A287,Tipos_Medida!$H$2:$I$788,1),VLOOKUP(Porcentaje!A287,Tipos_Medida!$H$2:$I$788,2),0))*100,4),"")</f>
        <v/>
      </c>
      <c r="J287" s="21" t="str">
        <f>IF(Medidas_Analisis!J287&lt;&gt;"",ROUND((Medidas_Analisis!J287/IF(Porcentaje!A287=VLOOKUP(Porcentaje!A287,Tipos_Medida!$H$2:$I$788,1),VLOOKUP(Porcentaje!A287,Tipos_Medida!$H$2:$I$788,2),0))*100,4),"")</f>
        <v/>
      </c>
      <c r="K287" s="21" t="str">
        <f>IF(Medidas_Analisis!K287&lt;&gt;"",ROUND((Medidas_Analisis!K287/IF(Porcentaje!A287=VLOOKUP(Porcentaje!A287,Tipos_Medida!$H$2:$I$788,1),VLOOKUP(Porcentaje!A287,Tipos_Medida!$H$2:$I$788,2),0))*100,4),"")</f>
        <v/>
      </c>
      <c r="L287" s="21" t="str">
        <f>IF(Medidas_Analisis!L287&lt;&gt;"",ROUND((Medidas_Analisis!L287/IF(Porcentaje!A287=VLOOKUP(Porcentaje!A287,Tipos_Medida!$H$2:$I$788,1),VLOOKUP(Porcentaje!A287,Tipos_Medida!$H$2:$I$788,2),0))*100,4),"")</f>
        <v/>
      </c>
      <c r="M287" s="21" t="str">
        <f>IF(Medidas_Analisis!M287&lt;&gt;"",ROUND((Medidas_Analisis!M287/IF(Porcentaje!A287=VLOOKUP(Porcentaje!A287,Tipos_Medida!$H$2:$I$788,1),VLOOKUP(Porcentaje!A287,Tipos_Medida!$H$2:$I$788,2),0))*100,4),"")</f>
        <v/>
      </c>
      <c r="N287" s="21" t="str">
        <f>IF(Medidas_Analisis!N287&lt;&gt;"",ROUND((Medidas_Analisis!N287/IF(Porcentaje!A287=VLOOKUP(Porcentaje!A287,Tipos_Medida!$H$2:$I$788,1),VLOOKUP(Porcentaje!A287,Tipos_Medida!$H$2:$I$788,2),0))*100,4),"")</f>
        <v/>
      </c>
    </row>
    <row r="288" spans="1:14" x14ac:dyDescent="0.25">
      <c r="A288">
        <v>20326</v>
      </c>
      <c r="B288" t="s">
        <v>80</v>
      </c>
      <c r="C288" t="s">
        <v>30</v>
      </c>
      <c r="D288" t="s">
        <v>114</v>
      </c>
      <c r="E288" s="1">
        <v>43913</v>
      </c>
      <c r="F288" s="7" t="str">
        <f>IF(E288&lt;&gt;"",IF(AND(E288&gt;=VLOOKUP(E288,Semanas!$A$1:$C$33,1),E288&lt;=VLOOKUP(E288,Semanas!$A$1:$C$33,2)),VLOOKUP(E288,Semanas!$A$1:$C$33,3),""),"")</f>
        <v>Semana 13</v>
      </c>
      <c r="G288" s="21">
        <f>IF(Medidas_Analisis!G288&lt;&gt;"",ROUND((Medidas_Analisis!G288/IF(Porcentaje!A288=VLOOKUP(Porcentaje!A288,Tipos_Medida!$H$2:$I$788,1),VLOOKUP(Porcentaje!A288,Tipos_Medida!$H$2:$I$788,2),0))*100,4),"")</f>
        <v>0</v>
      </c>
      <c r="H288" s="21">
        <f>IF(Medidas_Analisis!H288&lt;&gt;"",ROUND((Medidas_Analisis!H288/IF(Porcentaje!A288=VLOOKUP(Porcentaje!A288,Tipos_Medida!$H$2:$I$788,1),VLOOKUP(Porcentaje!A288,Tipos_Medida!$H$2:$I$788,2),0))*100,4),"")</f>
        <v>0</v>
      </c>
      <c r="I288" s="21">
        <f>IF(Medidas_Analisis!I288&lt;&gt;"",ROUND((Medidas_Analisis!I288/IF(Porcentaje!A288=VLOOKUP(Porcentaje!A288,Tipos_Medida!$H$2:$I$788,1),VLOOKUP(Porcentaje!A288,Tipos_Medida!$H$2:$I$788,2),0))*100,4),"")</f>
        <v>0</v>
      </c>
      <c r="J288" s="21">
        <f>IF(Medidas_Analisis!J288&lt;&gt;"",ROUND((Medidas_Analisis!J288/IF(Porcentaje!A288=VLOOKUP(Porcentaje!A288,Tipos_Medida!$H$2:$I$788,1),VLOOKUP(Porcentaje!A288,Tipos_Medida!$H$2:$I$788,2),0))*100,4),"")</f>
        <v>0</v>
      </c>
      <c r="K288" s="21">
        <f>IF(Medidas_Analisis!K288&lt;&gt;"",ROUND((Medidas_Analisis!K288/IF(Porcentaje!A288=VLOOKUP(Porcentaje!A288,Tipos_Medida!$H$2:$I$788,1),VLOOKUP(Porcentaje!A288,Tipos_Medida!$H$2:$I$788,2),0))*100,4),"")</f>
        <v>0</v>
      </c>
      <c r="L288" s="21">
        <f>IF(Medidas_Analisis!L288&lt;&gt;"",ROUND((Medidas_Analisis!L288/IF(Porcentaje!A288=VLOOKUP(Porcentaje!A288,Tipos_Medida!$H$2:$I$788,1),VLOOKUP(Porcentaje!A288,Tipos_Medida!$H$2:$I$788,2),0))*100,4),"")</f>
        <v>0</v>
      </c>
      <c r="M288" s="21">
        <f>IF(Medidas_Analisis!M288&lt;&gt;"",ROUND((Medidas_Analisis!M288/IF(Porcentaje!A288=VLOOKUP(Porcentaje!A288,Tipos_Medida!$H$2:$I$788,1),VLOOKUP(Porcentaje!A288,Tipos_Medida!$H$2:$I$788,2),0))*100,4),"")</f>
        <v>0</v>
      </c>
      <c r="N288" s="21">
        <f>IF(Medidas_Analisis!N288&lt;&gt;"",ROUND((Medidas_Analisis!N288/IF(Porcentaje!A288=VLOOKUP(Porcentaje!A288,Tipos_Medida!$H$2:$I$788,1),VLOOKUP(Porcentaje!A288,Tipos_Medida!$H$2:$I$788,2),0))*100,4),"")</f>
        <v>0</v>
      </c>
    </row>
    <row r="289" spans="1:14" x14ac:dyDescent="0.25">
      <c r="A289" s="19">
        <v>20326</v>
      </c>
      <c r="B289" s="19" t="s">
        <v>80</v>
      </c>
      <c r="C289" s="19" t="s">
        <v>31</v>
      </c>
      <c r="D289" s="19" t="s">
        <v>114</v>
      </c>
      <c r="E289" s="20">
        <v>43913</v>
      </c>
      <c r="F289" s="7" t="str">
        <f>IF(E289&lt;&gt;"",IF(AND(E289&gt;=VLOOKUP(E289,Semanas!$A$1:$C$33,1),E289&lt;=VLOOKUP(E289,Semanas!$A$1:$C$33,2)),VLOOKUP(E289,Semanas!$A$1:$C$33,3),""),"")</f>
        <v>Semana 13</v>
      </c>
      <c r="G289" s="21">
        <f>IF(Medidas_Analisis!G289&lt;&gt;"",ROUND((Medidas_Analisis!G289/IF(Porcentaje!A289=VLOOKUP(Porcentaje!A289,Tipos_Medida!$H$2:$I$788,1),VLOOKUP(Porcentaje!A289,Tipos_Medida!$H$2:$I$788,2),0))*100,4),"")</f>
        <v>0</v>
      </c>
      <c r="H289" s="21">
        <f>IF(Medidas_Analisis!H289&lt;&gt;"",ROUND((Medidas_Analisis!H289/IF(Porcentaje!A289=VLOOKUP(Porcentaje!A289,Tipos_Medida!$H$2:$I$788,1),VLOOKUP(Porcentaje!A289,Tipos_Medida!$H$2:$I$788,2),0))*100,4),"")</f>
        <v>0</v>
      </c>
      <c r="I289" s="21">
        <f>IF(Medidas_Analisis!I289&lt;&gt;"",ROUND((Medidas_Analisis!I289/IF(Porcentaje!A289=VLOOKUP(Porcentaje!A289,Tipos_Medida!$H$2:$I$788,1),VLOOKUP(Porcentaje!A289,Tipos_Medida!$H$2:$I$788,2),0))*100,4),"")</f>
        <v>0</v>
      </c>
      <c r="J289" s="21">
        <f>IF(Medidas_Analisis!J289&lt;&gt;"",ROUND((Medidas_Analisis!J289/IF(Porcentaje!A289=VLOOKUP(Porcentaje!A289,Tipos_Medida!$H$2:$I$788,1),VLOOKUP(Porcentaje!A289,Tipos_Medida!$H$2:$I$788,2),0))*100,4),"")</f>
        <v>0</v>
      </c>
      <c r="K289" s="21">
        <f>IF(Medidas_Analisis!K289&lt;&gt;"",ROUND((Medidas_Analisis!K289/IF(Porcentaje!A289=VLOOKUP(Porcentaje!A289,Tipos_Medida!$H$2:$I$788,1),VLOOKUP(Porcentaje!A289,Tipos_Medida!$H$2:$I$788,2),0))*100,4),"")</f>
        <v>0</v>
      </c>
      <c r="L289" s="21">
        <f>IF(Medidas_Analisis!L289&lt;&gt;"",ROUND((Medidas_Analisis!L289/IF(Porcentaje!A289=VLOOKUP(Porcentaje!A289,Tipos_Medida!$H$2:$I$788,1),VLOOKUP(Porcentaje!A289,Tipos_Medida!$H$2:$I$788,2),0))*100,4),"")</f>
        <v>0</v>
      </c>
      <c r="M289" s="21">
        <f>IF(Medidas_Analisis!M289&lt;&gt;"",ROUND((Medidas_Analisis!M289/IF(Porcentaje!A289=VLOOKUP(Porcentaje!A289,Tipos_Medida!$H$2:$I$788,1),VLOOKUP(Porcentaje!A289,Tipos_Medida!$H$2:$I$788,2),0))*100,4),"")</f>
        <v>0</v>
      </c>
      <c r="N289" s="21">
        <f>IF(Medidas_Analisis!N289&lt;&gt;"",ROUND((Medidas_Analisis!N289/IF(Porcentaje!A289=VLOOKUP(Porcentaje!A289,Tipos_Medida!$H$2:$I$788,1),VLOOKUP(Porcentaje!A289,Tipos_Medida!$H$2:$I$788,2),0))*100,4),"")</f>
        <v>0</v>
      </c>
    </row>
    <row r="290" spans="1:14" x14ac:dyDescent="0.25">
      <c r="A290">
        <v>20326</v>
      </c>
      <c r="B290" t="s">
        <v>80</v>
      </c>
      <c r="C290" t="s">
        <v>115</v>
      </c>
      <c r="D290" t="s">
        <v>114</v>
      </c>
      <c r="E290" s="1">
        <v>43913</v>
      </c>
      <c r="F290" s="7" t="str">
        <f>IF(E290&lt;&gt;"",IF(AND(E290&gt;=VLOOKUP(E290,Semanas!$A$1:$C$33,1),E290&lt;=VLOOKUP(E290,Semanas!$A$1:$C$33,2)),VLOOKUP(E290,Semanas!$A$1:$C$33,3),""),"")</f>
        <v>Semana 13</v>
      </c>
      <c r="G290" s="21">
        <f>IF(Medidas_Analisis!G290&lt;&gt;"",ROUND((Medidas_Analisis!G290/IF(Porcentaje!A290=VLOOKUP(Porcentaje!A290,Tipos_Medida!$H$2:$I$788,1),VLOOKUP(Porcentaje!A290,Tipos_Medida!$H$2:$I$788,2),0))*100,4),"")</f>
        <v>0</v>
      </c>
      <c r="H290" s="21">
        <f>IF(Medidas_Analisis!H290&lt;&gt;"",ROUND((Medidas_Analisis!H290/IF(Porcentaje!A290=VLOOKUP(Porcentaje!A290,Tipos_Medida!$H$2:$I$788,1),VLOOKUP(Porcentaje!A290,Tipos_Medida!$H$2:$I$788,2),0))*100,4),"")</f>
        <v>0</v>
      </c>
      <c r="I290" s="21">
        <f>IF(Medidas_Analisis!I290&lt;&gt;"",ROUND((Medidas_Analisis!I290/IF(Porcentaje!A290=VLOOKUP(Porcentaje!A290,Tipos_Medida!$H$2:$I$788,1),VLOOKUP(Porcentaje!A290,Tipos_Medida!$H$2:$I$788,2),0))*100,4),"")</f>
        <v>0</v>
      </c>
      <c r="J290" s="21">
        <f>IF(Medidas_Analisis!J290&lt;&gt;"",ROUND((Medidas_Analisis!J290/IF(Porcentaje!A290=VLOOKUP(Porcentaje!A290,Tipos_Medida!$H$2:$I$788,1),VLOOKUP(Porcentaje!A290,Tipos_Medida!$H$2:$I$788,2),0))*100,4),"")</f>
        <v>0</v>
      </c>
      <c r="K290" s="21">
        <f>IF(Medidas_Analisis!K290&lt;&gt;"",ROUND((Medidas_Analisis!K290/IF(Porcentaje!A290=VLOOKUP(Porcentaje!A290,Tipos_Medida!$H$2:$I$788,1),VLOOKUP(Porcentaje!A290,Tipos_Medida!$H$2:$I$788,2),0))*100,4),"")</f>
        <v>0</v>
      </c>
      <c r="L290" s="21">
        <f>IF(Medidas_Analisis!L290&lt;&gt;"",ROUND((Medidas_Analisis!L290/IF(Porcentaje!A290=VLOOKUP(Porcentaje!A290,Tipos_Medida!$H$2:$I$788,1),VLOOKUP(Porcentaje!A290,Tipos_Medida!$H$2:$I$788,2),0))*100,4),"")</f>
        <v>0</v>
      </c>
      <c r="M290" s="21">
        <f>IF(Medidas_Analisis!M290&lt;&gt;"",ROUND((Medidas_Analisis!M290/IF(Porcentaje!A290=VLOOKUP(Porcentaje!A290,Tipos_Medida!$H$2:$I$788,1),VLOOKUP(Porcentaje!A290,Tipos_Medida!$H$2:$I$788,2),0))*100,4),"")</f>
        <v>0</v>
      </c>
      <c r="N290" s="21">
        <f>IF(Medidas_Analisis!N290&lt;&gt;"",ROUND((Medidas_Analisis!N290/IF(Porcentaje!A290=VLOOKUP(Porcentaje!A290,Tipos_Medida!$H$2:$I$788,1),VLOOKUP(Porcentaje!A290,Tipos_Medida!$H$2:$I$788,2),0))*100,4),"")</f>
        <v>0</v>
      </c>
    </row>
    <row r="291" spans="1:14" x14ac:dyDescent="0.25">
      <c r="A291" s="19">
        <v>20326</v>
      </c>
      <c r="B291" s="19" t="s">
        <v>80</v>
      </c>
      <c r="C291" s="19" t="s">
        <v>33</v>
      </c>
      <c r="D291" s="19" t="s">
        <v>114</v>
      </c>
      <c r="E291" s="20">
        <v>43910</v>
      </c>
      <c r="F291" s="7" t="str">
        <f>IF(E291&lt;&gt;"",IF(AND(E291&gt;=VLOOKUP(E291,Semanas!$A$1:$C$33,1),E291&lt;=VLOOKUP(E291,Semanas!$A$1:$C$33,2)),VLOOKUP(E291,Semanas!$A$1:$C$33,3),""),"")</f>
        <v>Semana 12</v>
      </c>
      <c r="G291" s="21">
        <f>IF(Medidas_Analisis!G291&lt;&gt;"",ROUND((Medidas_Analisis!G291/IF(Porcentaje!A291=VLOOKUP(Porcentaje!A291,Tipos_Medida!$H$2:$I$788,1),VLOOKUP(Porcentaje!A291,Tipos_Medida!$H$2:$I$788,2),0))*100,4),"")</f>
        <v>0</v>
      </c>
      <c r="H291" s="21">
        <f>IF(Medidas_Analisis!H291&lt;&gt;"",ROUND((Medidas_Analisis!H291/IF(Porcentaje!A291=VLOOKUP(Porcentaje!A291,Tipos_Medida!$H$2:$I$788,1),VLOOKUP(Porcentaje!A291,Tipos_Medida!$H$2:$I$788,2),0))*100,4),"")</f>
        <v>0</v>
      </c>
      <c r="I291" s="21">
        <f>IF(Medidas_Analisis!I291&lt;&gt;"",ROUND((Medidas_Analisis!I291/IF(Porcentaje!A291=VLOOKUP(Porcentaje!A291,Tipos_Medida!$H$2:$I$788,1),VLOOKUP(Porcentaje!A291,Tipos_Medida!$H$2:$I$788,2),0))*100,4),"")</f>
        <v>0</v>
      </c>
      <c r="J291" s="21">
        <f>IF(Medidas_Analisis!J291&lt;&gt;"",ROUND((Medidas_Analisis!J291/IF(Porcentaje!A291=VLOOKUP(Porcentaje!A291,Tipos_Medida!$H$2:$I$788,1),VLOOKUP(Porcentaje!A291,Tipos_Medida!$H$2:$I$788,2),0))*100,4),"")</f>
        <v>0</v>
      </c>
      <c r="K291" s="21">
        <f>IF(Medidas_Analisis!K291&lt;&gt;"",ROUND((Medidas_Analisis!K291/IF(Porcentaje!A291=VLOOKUP(Porcentaje!A291,Tipos_Medida!$H$2:$I$788,1),VLOOKUP(Porcentaje!A291,Tipos_Medida!$H$2:$I$788,2),0))*100,4),"")</f>
        <v>0</v>
      </c>
      <c r="L291" s="21">
        <f>IF(Medidas_Analisis!L291&lt;&gt;"",ROUND((Medidas_Analisis!L291/IF(Porcentaje!A291=VLOOKUP(Porcentaje!A291,Tipos_Medida!$H$2:$I$788,1),VLOOKUP(Porcentaje!A291,Tipos_Medida!$H$2:$I$788,2),0))*100,4),"")</f>
        <v>0</v>
      </c>
      <c r="M291" s="21">
        <f>IF(Medidas_Analisis!M291&lt;&gt;"",ROUND((Medidas_Analisis!M291/IF(Porcentaje!A291=VLOOKUP(Porcentaje!A291,Tipos_Medida!$H$2:$I$788,1),VLOOKUP(Porcentaje!A291,Tipos_Medida!$H$2:$I$788,2),0))*100,4),"")</f>
        <v>0</v>
      </c>
      <c r="N291" s="21">
        <f>IF(Medidas_Analisis!N291&lt;&gt;"",ROUND((Medidas_Analisis!N291/IF(Porcentaje!A291=VLOOKUP(Porcentaje!A291,Tipos_Medida!$H$2:$I$788,1),VLOOKUP(Porcentaje!A291,Tipos_Medida!$H$2:$I$788,2),0))*100,4),"")</f>
        <v>0</v>
      </c>
    </row>
    <row r="292" spans="1:14" x14ac:dyDescent="0.25">
      <c r="A292">
        <v>20326</v>
      </c>
      <c r="B292" t="s">
        <v>80</v>
      </c>
      <c r="C292" t="s">
        <v>34</v>
      </c>
      <c r="D292" t="s">
        <v>117</v>
      </c>
      <c r="E292" s="1"/>
      <c r="F292" s="7" t="str">
        <f>IF(E292&lt;&gt;"",IF(AND(E292&gt;=VLOOKUP(E292,Semanas!$A$1:$C$33,1),E292&lt;=VLOOKUP(E292,Semanas!$A$1:$C$33,2)),VLOOKUP(E292,Semanas!$A$1:$C$33,3),""),"")</f>
        <v/>
      </c>
      <c r="G292" s="21" t="str">
        <f>IF(Medidas_Analisis!G292&lt;&gt;"",ROUND((Medidas_Analisis!G292/IF(Porcentaje!A292=VLOOKUP(Porcentaje!A292,Tipos_Medida!$H$2:$I$788,1),VLOOKUP(Porcentaje!A292,Tipos_Medida!$H$2:$I$788,2),0))*100,4),"")</f>
        <v/>
      </c>
      <c r="H292" s="21" t="str">
        <f>IF(Medidas_Analisis!H292&lt;&gt;"",ROUND((Medidas_Analisis!H292/IF(Porcentaje!A292=VLOOKUP(Porcentaje!A292,Tipos_Medida!$H$2:$I$788,1),VLOOKUP(Porcentaje!A292,Tipos_Medida!$H$2:$I$788,2),0))*100,4),"")</f>
        <v/>
      </c>
      <c r="I292" s="21" t="str">
        <f>IF(Medidas_Analisis!I292&lt;&gt;"",ROUND((Medidas_Analisis!I292/IF(Porcentaje!A292=VLOOKUP(Porcentaje!A292,Tipos_Medida!$H$2:$I$788,1),VLOOKUP(Porcentaje!A292,Tipos_Medida!$H$2:$I$788,2),0))*100,4),"")</f>
        <v/>
      </c>
      <c r="J292" s="21" t="str">
        <f>IF(Medidas_Analisis!J292&lt;&gt;"",ROUND((Medidas_Analisis!J292/IF(Porcentaje!A292=VLOOKUP(Porcentaje!A292,Tipos_Medida!$H$2:$I$788,1),VLOOKUP(Porcentaje!A292,Tipos_Medida!$H$2:$I$788,2),0))*100,4),"")</f>
        <v/>
      </c>
      <c r="K292" s="21" t="str">
        <f>IF(Medidas_Analisis!K292&lt;&gt;"",ROUND((Medidas_Analisis!K292/IF(Porcentaje!A292=VLOOKUP(Porcentaje!A292,Tipos_Medida!$H$2:$I$788,1),VLOOKUP(Porcentaje!A292,Tipos_Medida!$H$2:$I$788,2),0))*100,4),"")</f>
        <v/>
      </c>
      <c r="L292" s="21" t="str">
        <f>IF(Medidas_Analisis!L292&lt;&gt;"",ROUND((Medidas_Analisis!L292/IF(Porcentaje!A292=VLOOKUP(Porcentaje!A292,Tipos_Medida!$H$2:$I$788,1),VLOOKUP(Porcentaje!A292,Tipos_Medida!$H$2:$I$788,2),0))*100,4),"")</f>
        <v/>
      </c>
      <c r="M292" s="21" t="str">
        <f>IF(Medidas_Analisis!M292&lt;&gt;"",ROUND((Medidas_Analisis!M292/IF(Porcentaje!A292=VLOOKUP(Porcentaje!A292,Tipos_Medida!$H$2:$I$788,1),VLOOKUP(Porcentaje!A292,Tipos_Medida!$H$2:$I$788,2),0))*100,4),"")</f>
        <v/>
      </c>
      <c r="N292" s="21" t="str">
        <f>IF(Medidas_Analisis!N292&lt;&gt;"",ROUND((Medidas_Analisis!N292/IF(Porcentaje!A292=VLOOKUP(Porcentaje!A292,Tipos_Medida!$H$2:$I$788,1),VLOOKUP(Porcentaje!A292,Tipos_Medida!$H$2:$I$788,2),0))*100,4),"")</f>
        <v/>
      </c>
    </row>
    <row r="293" spans="1:14" x14ac:dyDescent="0.25">
      <c r="A293" s="19">
        <v>20326</v>
      </c>
      <c r="B293" s="19" t="s">
        <v>80</v>
      </c>
      <c r="C293" s="19" t="s">
        <v>118</v>
      </c>
      <c r="D293" s="19" t="s">
        <v>117</v>
      </c>
      <c r="E293" s="20"/>
      <c r="F293" s="7" t="str">
        <f>IF(E293&lt;&gt;"",IF(AND(E293&gt;=VLOOKUP(E293,Semanas!$A$1:$C$33,1),E293&lt;=VLOOKUP(E293,Semanas!$A$1:$C$33,2)),VLOOKUP(E293,Semanas!$A$1:$C$33,3),""),"")</f>
        <v/>
      </c>
      <c r="G293" s="21" t="str">
        <f>IF(Medidas_Analisis!G293&lt;&gt;"",ROUND((Medidas_Analisis!G293/IF(Porcentaje!A293=VLOOKUP(Porcentaje!A293,Tipos_Medida!$H$2:$I$788,1),VLOOKUP(Porcentaje!A293,Tipos_Medida!$H$2:$I$788,2),0))*100,4),"")</f>
        <v/>
      </c>
      <c r="H293" s="21" t="str">
        <f>IF(Medidas_Analisis!H293&lt;&gt;"",ROUND((Medidas_Analisis!H293/IF(Porcentaje!A293=VLOOKUP(Porcentaje!A293,Tipos_Medida!$H$2:$I$788,1),VLOOKUP(Porcentaje!A293,Tipos_Medida!$H$2:$I$788,2),0))*100,4),"")</f>
        <v/>
      </c>
      <c r="I293" s="21" t="str">
        <f>IF(Medidas_Analisis!I293&lt;&gt;"",ROUND((Medidas_Analisis!I293/IF(Porcentaje!A293=VLOOKUP(Porcentaje!A293,Tipos_Medida!$H$2:$I$788,1),VLOOKUP(Porcentaje!A293,Tipos_Medida!$H$2:$I$788,2),0))*100,4),"")</f>
        <v/>
      </c>
      <c r="J293" s="21" t="str">
        <f>IF(Medidas_Analisis!J293&lt;&gt;"",ROUND((Medidas_Analisis!J293/IF(Porcentaje!A293=VLOOKUP(Porcentaje!A293,Tipos_Medida!$H$2:$I$788,1),VLOOKUP(Porcentaje!A293,Tipos_Medida!$H$2:$I$788,2),0))*100,4),"")</f>
        <v/>
      </c>
      <c r="K293" s="21" t="str">
        <f>IF(Medidas_Analisis!K293&lt;&gt;"",ROUND((Medidas_Analisis!K293/IF(Porcentaje!A293=VLOOKUP(Porcentaje!A293,Tipos_Medida!$H$2:$I$788,1),VLOOKUP(Porcentaje!A293,Tipos_Medida!$H$2:$I$788,2),0))*100,4),"")</f>
        <v/>
      </c>
      <c r="L293" s="21" t="str">
        <f>IF(Medidas_Analisis!L293&lt;&gt;"",ROUND((Medidas_Analisis!L293/IF(Porcentaje!A293=VLOOKUP(Porcentaje!A293,Tipos_Medida!$H$2:$I$788,1),VLOOKUP(Porcentaje!A293,Tipos_Medida!$H$2:$I$788,2),0))*100,4),"")</f>
        <v/>
      </c>
      <c r="M293" s="21" t="str">
        <f>IF(Medidas_Analisis!M293&lt;&gt;"",ROUND((Medidas_Analisis!M293/IF(Porcentaje!A293=VLOOKUP(Porcentaje!A293,Tipos_Medida!$H$2:$I$788,1),VLOOKUP(Porcentaje!A293,Tipos_Medida!$H$2:$I$788,2),0))*100,4),"")</f>
        <v/>
      </c>
      <c r="N293" s="21" t="str">
        <f>IF(Medidas_Analisis!N293&lt;&gt;"",ROUND((Medidas_Analisis!N293/IF(Porcentaje!A293=VLOOKUP(Porcentaje!A293,Tipos_Medida!$H$2:$I$788,1),VLOOKUP(Porcentaje!A293,Tipos_Medida!$H$2:$I$788,2),0))*100,4),"")</f>
        <v/>
      </c>
    </row>
    <row r="294" spans="1:14" x14ac:dyDescent="0.25">
      <c r="A294">
        <v>20326</v>
      </c>
      <c r="B294" t="s">
        <v>80</v>
      </c>
      <c r="C294" t="s">
        <v>119</v>
      </c>
      <c r="D294" t="s">
        <v>117</v>
      </c>
      <c r="E294" s="1"/>
      <c r="F294" s="7" t="str">
        <f>IF(E294&lt;&gt;"",IF(AND(E294&gt;=VLOOKUP(E294,Semanas!$A$1:$C$33,1),E294&lt;=VLOOKUP(E294,Semanas!$A$1:$C$33,2)),VLOOKUP(E294,Semanas!$A$1:$C$33,3),""),"")</f>
        <v/>
      </c>
      <c r="G294" s="21" t="str">
        <f>IF(Medidas_Analisis!G294&lt;&gt;"",ROUND((Medidas_Analisis!G294/IF(Porcentaje!A294=VLOOKUP(Porcentaje!A294,Tipos_Medida!$H$2:$I$788,1),VLOOKUP(Porcentaje!A294,Tipos_Medida!$H$2:$I$788,2),0))*100,4),"")</f>
        <v/>
      </c>
      <c r="H294" s="21" t="str">
        <f>IF(Medidas_Analisis!H294&lt;&gt;"",ROUND((Medidas_Analisis!H294/IF(Porcentaje!A294=VLOOKUP(Porcentaje!A294,Tipos_Medida!$H$2:$I$788,1),VLOOKUP(Porcentaje!A294,Tipos_Medida!$H$2:$I$788,2),0))*100,4),"")</f>
        <v/>
      </c>
      <c r="I294" s="21" t="str">
        <f>IF(Medidas_Analisis!I294&lt;&gt;"",ROUND((Medidas_Analisis!I294/IF(Porcentaje!A294=VLOOKUP(Porcentaje!A294,Tipos_Medida!$H$2:$I$788,1),VLOOKUP(Porcentaje!A294,Tipos_Medida!$H$2:$I$788,2),0))*100,4),"")</f>
        <v/>
      </c>
      <c r="J294" s="21" t="str">
        <f>IF(Medidas_Analisis!J294&lt;&gt;"",ROUND((Medidas_Analisis!J294/IF(Porcentaje!A294=VLOOKUP(Porcentaje!A294,Tipos_Medida!$H$2:$I$788,1),VLOOKUP(Porcentaje!A294,Tipos_Medida!$H$2:$I$788,2),0))*100,4),"")</f>
        <v/>
      </c>
      <c r="K294" s="21" t="str">
        <f>IF(Medidas_Analisis!K294&lt;&gt;"",ROUND((Medidas_Analisis!K294/IF(Porcentaje!A294=VLOOKUP(Porcentaje!A294,Tipos_Medida!$H$2:$I$788,1),VLOOKUP(Porcentaje!A294,Tipos_Medida!$H$2:$I$788,2),0))*100,4),"")</f>
        <v/>
      </c>
      <c r="L294" s="21" t="str">
        <f>IF(Medidas_Analisis!L294&lt;&gt;"",ROUND((Medidas_Analisis!L294/IF(Porcentaje!A294=VLOOKUP(Porcentaje!A294,Tipos_Medida!$H$2:$I$788,1),VLOOKUP(Porcentaje!A294,Tipos_Medida!$H$2:$I$788,2),0))*100,4),"")</f>
        <v/>
      </c>
      <c r="M294" s="21" t="str">
        <f>IF(Medidas_Analisis!M294&lt;&gt;"",ROUND((Medidas_Analisis!M294/IF(Porcentaje!A294=VLOOKUP(Porcentaje!A294,Tipos_Medida!$H$2:$I$788,1),VLOOKUP(Porcentaje!A294,Tipos_Medida!$H$2:$I$788,2),0))*100,4),"")</f>
        <v/>
      </c>
      <c r="N294" s="21" t="str">
        <f>IF(Medidas_Analisis!N294&lt;&gt;"",ROUND((Medidas_Analisis!N294/IF(Porcentaje!A294=VLOOKUP(Porcentaje!A294,Tipos_Medida!$H$2:$I$788,1),VLOOKUP(Porcentaje!A294,Tipos_Medida!$H$2:$I$788,2),0))*100,4),"")</f>
        <v/>
      </c>
    </row>
    <row r="295" spans="1:14" x14ac:dyDescent="0.25">
      <c r="A295" s="19">
        <v>20326</v>
      </c>
      <c r="B295" s="19" t="s">
        <v>80</v>
      </c>
      <c r="C295" s="19" t="s">
        <v>120</v>
      </c>
      <c r="D295" s="19" t="s">
        <v>117</v>
      </c>
      <c r="E295" s="20"/>
      <c r="F295" s="7" t="str">
        <f>IF(E295&lt;&gt;"",IF(AND(E295&gt;=VLOOKUP(E295,Semanas!$A$1:$C$33,1),E295&lt;=VLOOKUP(E295,Semanas!$A$1:$C$33,2)),VLOOKUP(E295,Semanas!$A$1:$C$33,3),""),"")</f>
        <v/>
      </c>
      <c r="G295" s="21" t="str">
        <f>IF(Medidas_Analisis!G295&lt;&gt;"",ROUND((Medidas_Analisis!G295/IF(Porcentaje!A295=VLOOKUP(Porcentaje!A295,Tipos_Medida!$H$2:$I$788,1),VLOOKUP(Porcentaje!A295,Tipos_Medida!$H$2:$I$788,2),0))*100,4),"")</f>
        <v/>
      </c>
      <c r="H295" s="21" t="str">
        <f>IF(Medidas_Analisis!H295&lt;&gt;"",ROUND((Medidas_Analisis!H295/IF(Porcentaje!A295=VLOOKUP(Porcentaje!A295,Tipos_Medida!$H$2:$I$788,1),VLOOKUP(Porcentaje!A295,Tipos_Medida!$H$2:$I$788,2),0))*100,4),"")</f>
        <v/>
      </c>
      <c r="I295" s="21" t="str">
        <f>IF(Medidas_Analisis!I295&lt;&gt;"",ROUND((Medidas_Analisis!I295/IF(Porcentaje!A295=VLOOKUP(Porcentaje!A295,Tipos_Medida!$H$2:$I$788,1),VLOOKUP(Porcentaje!A295,Tipos_Medida!$H$2:$I$788,2),0))*100,4),"")</f>
        <v/>
      </c>
      <c r="J295" s="21" t="str">
        <f>IF(Medidas_Analisis!J295&lt;&gt;"",ROUND((Medidas_Analisis!J295/IF(Porcentaje!A295=VLOOKUP(Porcentaje!A295,Tipos_Medida!$H$2:$I$788,1),VLOOKUP(Porcentaje!A295,Tipos_Medida!$H$2:$I$788,2),0))*100,4),"")</f>
        <v/>
      </c>
      <c r="K295" s="21" t="str">
        <f>IF(Medidas_Analisis!K295&lt;&gt;"",ROUND((Medidas_Analisis!K295/IF(Porcentaje!A295=VLOOKUP(Porcentaje!A295,Tipos_Medida!$H$2:$I$788,1),VLOOKUP(Porcentaje!A295,Tipos_Medida!$H$2:$I$788,2),0))*100,4),"")</f>
        <v/>
      </c>
      <c r="L295" s="21" t="str">
        <f>IF(Medidas_Analisis!L295&lt;&gt;"",ROUND((Medidas_Analisis!L295/IF(Porcentaje!A295=VLOOKUP(Porcentaje!A295,Tipos_Medida!$H$2:$I$788,1),VLOOKUP(Porcentaje!A295,Tipos_Medida!$H$2:$I$788,2),0))*100,4),"")</f>
        <v/>
      </c>
      <c r="M295" s="21" t="str">
        <f>IF(Medidas_Analisis!M295&lt;&gt;"",ROUND((Medidas_Analisis!M295/IF(Porcentaje!A295=VLOOKUP(Porcentaje!A295,Tipos_Medida!$H$2:$I$788,1),VLOOKUP(Porcentaje!A295,Tipos_Medida!$H$2:$I$788,2),0))*100,4),"")</f>
        <v/>
      </c>
      <c r="N295" s="21" t="str">
        <f>IF(Medidas_Analisis!N295&lt;&gt;"",ROUND((Medidas_Analisis!N295/IF(Porcentaje!A295=VLOOKUP(Porcentaje!A295,Tipos_Medida!$H$2:$I$788,1),VLOOKUP(Porcentaje!A295,Tipos_Medida!$H$2:$I$788,2),0))*100,4),"")</f>
        <v/>
      </c>
    </row>
    <row r="296" spans="1:14" x14ac:dyDescent="0.25">
      <c r="A296">
        <v>20326</v>
      </c>
      <c r="B296" t="s">
        <v>80</v>
      </c>
      <c r="C296" t="s">
        <v>191</v>
      </c>
      <c r="D296" t="s">
        <v>117</v>
      </c>
      <c r="E296" s="1"/>
      <c r="F296" s="7" t="str">
        <f>IF(E296&lt;&gt;"",IF(AND(E296&gt;=VLOOKUP(E296,Semanas!$A$1:$C$33,1),E296&lt;=VLOOKUP(E296,Semanas!$A$1:$C$33,2)),VLOOKUP(E296,Semanas!$A$1:$C$33,3),""),"")</f>
        <v/>
      </c>
      <c r="G296" s="21" t="str">
        <f>IF(Medidas_Analisis!G296&lt;&gt;"",ROUND((Medidas_Analisis!G296/IF(Porcentaje!A296=VLOOKUP(Porcentaje!A296,Tipos_Medida!$H$2:$I$788,1),VLOOKUP(Porcentaje!A296,Tipos_Medida!$H$2:$I$788,2),0))*100,4),"")</f>
        <v/>
      </c>
      <c r="H296" s="21" t="str">
        <f>IF(Medidas_Analisis!H296&lt;&gt;"",ROUND((Medidas_Analisis!H296/IF(Porcentaje!A296=VLOOKUP(Porcentaje!A296,Tipos_Medida!$H$2:$I$788,1),VLOOKUP(Porcentaje!A296,Tipos_Medida!$H$2:$I$788,2),0))*100,4),"")</f>
        <v/>
      </c>
      <c r="I296" s="21" t="str">
        <f>IF(Medidas_Analisis!I296&lt;&gt;"",ROUND((Medidas_Analisis!I296/IF(Porcentaje!A296=VLOOKUP(Porcentaje!A296,Tipos_Medida!$H$2:$I$788,1),VLOOKUP(Porcentaje!A296,Tipos_Medida!$H$2:$I$788,2),0))*100,4),"")</f>
        <v/>
      </c>
      <c r="J296" s="21" t="str">
        <f>IF(Medidas_Analisis!J296&lt;&gt;"",ROUND((Medidas_Analisis!J296/IF(Porcentaje!A296=VLOOKUP(Porcentaje!A296,Tipos_Medida!$H$2:$I$788,1),VLOOKUP(Porcentaje!A296,Tipos_Medida!$H$2:$I$788,2),0))*100,4),"")</f>
        <v/>
      </c>
      <c r="K296" s="21" t="str">
        <f>IF(Medidas_Analisis!K296&lt;&gt;"",ROUND((Medidas_Analisis!K296/IF(Porcentaje!A296=VLOOKUP(Porcentaje!A296,Tipos_Medida!$H$2:$I$788,1),VLOOKUP(Porcentaje!A296,Tipos_Medida!$H$2:$I$788,2),0))*100,4),"")</f>
        <v/>
      </c>
      <c r="L296" s="21" t="str">
        <f>IF(Medidas_Analisis!L296&lt;&gt;"",ROUND((Medidas_Analisis!L296/IF(Porcentaje!A296=VLOOKUP(Porcentaje!A296,Tipos_Medida!$H$2:$I$788,1),VLOOKUP(Porcentaje!A296,Tipos_Medida!$H$2:$I$788,2),0))*100,4),"")</f>
        <v/>
      </c>
      <c r="M296" s="21" t="str">
        <f>IF(Medidas_Analisis!M296&lt;&gt;"",ROUND((Medidas_Analisis!M296/IF(Porcentaje!A296=VLOOKUP(Porcentaje!A296,Tipos_Medida!$H$2:$I$788,1),VLOOKUP(Porcentaje!A296,Tipos_Medida!$H$2:$I$788,2),0))*100,4),"")</f>
        <v/>
      </c>
      <c r="N296" s="21" t="str">
        <f>IF(Medidas_Analisis!N296&lt;&gt;"",ROUND((Medidas_Analisis!N296/IF(Porcentaje!A296=VLOOKUP(Porcentaje!A296,Tipos_Medida!$H$2:$I$788,1),VLOOKUP(Porcentaje!A296,Tipos_Medida!$H$2:$I$788,2),0))*100,4),"")</f>
        <v/>
      </c>
    </row>
    <row r="297" spans="1:14" x14ac:dyDescent="0.25">
      <c r="A297" s="19">
        <v>20326</v>
      </c>
      <c r="B297" s="19" t="s">
        <v>80</v>
      </c>
      <c r="C297" s="19" t="s">
        <v>122</v>
      </c>
      <c r="D297" s="19" t="s">
        <v>116</v>
      </c>
      <c r="E297" s="20"/>
      <c r="F297" s="7" t="str">
        <f>IF(E297&lt;&gt;"",IF(AND(E297&gt;=VLOOKUP(E297,Semanas!$A$1:$C$33,1),E297&lt;=VLOOKUP(E297,Semanas!$A$1:$C$33,2)),VLOOKUP(E297,Semanas!$A$1:$C$33,3),""),"")</f>
        <v/>
      </c>
      <c r="G297" s="21" t="str">
        <f>IF(Medidas_Analisis!G297&lt;&gt;"",ROUND((Medidas_Analisis!G297/IF(Porcentaje!A297=VLOOKUP(Porcentaje!A297,Tipos_Medida!$H$2:$I$788,1),VLOOKUP(Porcentaje!A297,Tipos_Medida!$H$2:$I$788,2),0))*100,4),"")</f>
        <v/>
      </c>
      <c r="H297" s="21" t="str">
        <f>IF(Medidas_Analisis!H297&lt;&gt;"",ROUND((Medidas_Analisis!H297/IF(Porcentaje!A297=VLOOKUP(Porcentaje!A297,Tipos_Medida!$H$2:$I$788,1),VLOOKUP(Porcentaje!A297,Tipos_Medida!$H$2:$I$788,2),0))*100,4),"")</f>
        <v/>
      </c>
      <c r="I297" s="21" t="str">
        <f>IF(Medidas_Analisis!I297&lt;&gt;"",ROUND((Medidas_Analisis!I297/IF(Porcentaje!A297=VLOOKUP(Porcentaje!A297,Tipos_Medida!$H$2:$I$788,1),VLOOKUP(Porcentaje!A297,Tipos_Medida!$H$2:$I$788,2),0))*100,4),"")</f>
        <v/>
      </c>
      <c r="J297" s="21" t="str">
        <f>IF(Medidas_Analisis!J297&lt;&gt;"",ROUND((Medidas_Analisis!J297/IF(Porcentaje!A297=VLOOKUP(Porcentaje!A297,Tipos_Medida!$H$2:$I$788,1),VLOOKUP(Porcentaje!A297,Tipos_Medida!$H$2:$I$788,2),0))*100,4),"")</f>
        <v/>
      </c>
      <c r="K297" s="21" t="str">
        <f>IF(Medidas_Analisis!K297&lt;&gt;"",ROUND((Medidas_Analisis!K297/IF(Porcentaje!A297=VLOOKUP(Porcentaje!A297,Tipos_Medida!$H$2:$I$788,1),VLOOKUP(Porcentaje!A297,Tipos_Medida!$H$2:$I$788,2),0))*100,4),"")</f>
        <v/>
      </c>
      <c r="L297" s="21" t="str">
        <f>IF(Medidas_Analisis!L297&lt;&gt;"",ROUND((Medidas_Analisis!L297/IF(Porcentaje!A297=VLOOKUP(Porcentaje!A297,Tipos_Medida!$H$2:$I$788,1),VLOOKUP(Porcentaje!A297,Tipos_Medida!$H$2:$I$788,2),0))*100,4),"")</f>
        <v/>
      </c>
      <c r="M297" s="21" t="str">
        <f>IF(Medidas_Analisis!M297&lt;&gt;"",ROUND((Medidas_Analisis!M297/IF(Porcentaje!A297=VLOOKUP(Porcentaje!A297,Tipos_Medida!$H$2:$I$788,1),VLOOKUP(Porcentaje!A297,Tipos_Medida!$H$2:$I$788,2),0))*100,4),"")</f>
        <v/>
      </c>
      <c r="N297" s="21" t="str">
        <f>IF(Medidas_Analisis!N297&lt;&gt;"",ROUND((Medidas_Analisis!N297/IF(Porcentaje!A297=VLOOKUP(Porcentaje!A297,Tipos_Medida!$H$2:$I$788,1),VLOOKUP(Porcentaje!A297,Tipos_Medida!$H$2:$I$788,2),0))*100,4),"")</f>
        <v/>
      </c>
    </row>
    <row r="298" spans="1:14" x14ac:dyDescent="0.25">
      <c r="A298">
        <v>20326</v>
      </c>
      <c r="B298" t="s">
        <v>80</v>
      </c>
      <c r="C298" t="s">
        <v>123</v>
      </c>
      <c r="D298" t="s">
        <v>116</v>
      </c>
      <c r="E298" s="1"/>
      <c r="F298" s="7" t="str">
        <f>IF(E298&lt;&gt;"",IF(AND(E298&gt;=VLOOKUP(E298,Semanas!$A$1:$C$33,1),E298&lt;=VLOOKUP(E298,Semanas!$A$1:$C$33,2)),VLOOKUP(E298,Semanas!$A$1:$C$33,3),""),"")</f>
        <v/>
      </c>
      <c r="G298" s="21" t="str">
        <f>IF(Medidas_Analisis!G298&lt;&gt;"",ROUND((Medidas_Analisis!G298/IF(Porcentaje!A298=VLOOKUP(Porcentaje!A298,Tipos_Medida!$H$2:$I$788,1),VLOOKUP(Porcentaje!A298,Tipos_Medida!$H$2:$I$788,2),0))*100,4),"")</f>
        <v/>
      </c>
      <c r="H298" s="21" t="str">
        <f>IF(Medidas_Analisis!H298&lt;&gt;"",ROUND((Medidas_Analisis!H298/IF(Porcentaje!A298=VLOOKUP(Porcentaje!A298,Tipos_Medida!$H$2:$I$788,1),VLOOKUP(Porcentaje!A298,Tipos_Medida!$H$2:$I$788,2),0))*100,4),"")</f>
        <v/>
      </c>
      <c r="I298" s="21" t="str">
        <f>IF(Medidas_Analisis!I298&lt;&gt;"",ROUND((Medidas_Analisis!I298/IF(Porcentaje!A298=VLOOKUP(Porcentaje!A298,Tipos_Medida!$H$2:$I$788,1),VLOOKUP(Porcentaje!A298,Tipos_Medida!$H$2:$I$788,2),0))*100,4),"")</f>
        <v/>
      </c>
      <c r="J298" s="21" t="str">
        <f>IF(Medidas_Analisis!J298&lt;&gt;"",ROUND((Medidas_Analisis!J298/IF(Porcentaje!A298=VLOOKUP(Porcentaje!A298,Tipos_Medida!$H$2:$I$788,1),VLOOKUP(Porcentaje!A298,Tipos_Medida!$H$2:$I$788,2),0))*100,4),"")</f>
        <v/>
      </c>
      <c r="K298" s="21" t="str">
        <f>IF(Medidas_Analisis!K298&lt;&gt;"",ROUND((Medidas_Analisis!K298/IF(Porcentaje!A298=VLOOKUP(Porcentaje!A298,Tipos_Medida!$H$2:$I$788,1),VLOOKUP(Porcentaje!A298,Tipos_Medida!$H$2:$I$788,2),0))*100,4),"")</f>
        <v/>
      </c>
      <c r="L298" s="21" t="str">
        <f>IF(Medidas_Analisis!L298&lt;&gt;"",ROUND((Medidas_Analisis!L298/IF(Porcentaje!A298=VLOOKUP(Porcentaje!A298,Tipos_Medida!$H$2:$I$788,1),VLOOKUP(Porcentaje!A298,Tipos_Medida!$H$2:$I$788,2),0))*100,4),"")</f>
        <v/>
      </c>
      <c r="M298" s="21" t="str">
        <f>IF(Medidas_Analisis!M298&lt;&gt;"",ROUND((Medidas_Analisis!M298/IF(Porcentaje!A298=VLOOKUP(Porcentaje!A298,Tipos_Medida!$H$2:$I$788,1),VLOOKUP(Porcentaje!A298,Tipos_Medida!$H$2:$I$788,2),0))*100,4),"")</f>
        <v/>
      </c>
      <c r="N298" s="21" t="str">
        <f>IF(Medidas_Analisis!N298&lt;&gt;"",ROUND((Medidas_Analisis!N298/IF(Porcentaje!A298=VLOOKUP(Porcentaje!A298,Tipos_Medida!$H$2:$I$788,1),VLOOKUP(Porcentaje!A298,Tipos_Medida!$H$2:$I$788,2),0))*100,4),"")</f>
        <v/>
      </c>
    </row>
    <row r="299" spans="1:14" x14ac:dyDescent="0.25">
      <c r="A299">
        <v>20330</v>
      </c>
      <c r="B299" t="s">
        <v>81</v>
      </c>
      <c r="C299" t="s">
        <v>30</v>
      </c>
      <c r="D299" t="s">
        <v>114</v>
      </c>
      <c r="E299" s="1">
        <v>43913</v>
      </c>
      <c r="F299" s="7" t="str">
        <f>IF(E299&lt;&gt;"",IF(AND(E299&gt;=VLOOKUP(E299,Semanas!$A$1:$C$33,1),E299&lt;=VLOOKUP(E299,Semanas!$A$1:$C$33,2)),VLOOKUP(E299,Semanas!$A$1:$C$33,3),""),"")</f>
        <v>Semana 13</v>
      </c>
      <c r="G299" s="21" t="str">
        <f>IF(Medidas_Analisis!G299&lt;&gt;"",ROUND((Medidas_Analisis!G299/IF(Porcentaje!A299=VLOOKUP(Porcentaje!A299,Tipos_Medida!$H$2:$I$788,1),VLOOKUP(Porcentaje!A299,Tipos_Medida!$H$2:$I$788,2),0))*100,4),"")</f>
        <v/>
      </c>
      <c r="H299" s="21" t="str">
        <f>IF(Medidas_Analisis!H299&lt;&gt;"",ROUND((Medidas_Analisis!H299/IF(Porcentaje!A299=VLOOKUP(Porcentaje!A299,Tipos_Medida!$H$2:$I$788,1),VLOOKUP(Porcentaje!A299,Tipos_Medida!$H$2:$I$788,2),0))*100,4),"")</f>
        <v/>
      </c>
      <c r="I299" s="21" t="str">
        <f>IF(Medidas_Analisis!I299&lt;&gt;"",ROUND((Medidas_Analisis!I299/IF(Porcentaje!A299=VLOOKUP(Porcentaje!A299,Tipos_Medida!$H$2:$I$788,1),VLOOKUP(Porcentaje!A299,Tipos_Medida!$H$2:$I$788,2),0))*100,4),"")</f>
        <v/>
      </c>
      <c r="J299" s="21" t="str">
        <f>IF(Medidas_Analisis!J299&lt;&gt;"",ROUND((Medidas_Analisis!J299/IF(Porcentaje!A299=VLOOKUP(Porcentaje!A299,Tipos_Medida!$H$2:$I$788,1),VLOOKUP(Porcentaje!A299,Tipos_Medida!$H$2:$I$788,2),0))*100,4),"")</f>
        <v/>
      </c>
      <c r="K299" s="21" t="str">
        <f>IF(Medidas_Analisis!K299&lt;&gt;"",ROUND((Medidas_Analisis!K299/IF(Porcentaje!A299=VLOOKUP(Porcentaje!A299,Tipos_Medida!$H$2:$I$788,1),VLOOKUP(Porcentaje!A299,Tipos_Medida!$H$2:$I$788,2),0))*100,4),"")</f>
        <v/>
      </c>
      <c r="L299" s="21" t="str">
        <f>IF(Medidas_Analisis!L299&lt;&gt;"",ROUND((Medidas_Analisis!L299/IF(Porcentaje!A299=VLOOKUP(Porcentaje!A299,Tipos_Medida!$H$2:$I$788,1),VLOOKUP(Porcentaje!A299,Tipos_Medida!$H$2:$I$788,2),0))*100,4),"")</f>
        <v/>
      </c>
      <c r="M299" s="21" t="str">
        <f>IF(Medidas_Analisis!M299&lt;&gt;"",ROUND((Medidas_Analisis!M299/IF(Porcentaje!A299=VLOOKUP(Porcentaje!A299,Tipos_Medida!$H$2:$I$788,1),VLOOKUP(Porcentaje!A299,Tipos_Medida!$H$2:$I$788,2),0))*100,4),"")</f>
        <v/>
      </c>
      <c r="N299" s="21" t="str">
        <f>IF(Medidas_Analisis!N299&lt;&gt;"",ROUND((Medidas_Analisis!N299/IF(Porcentaje!A299=VLOOKUP(Porcentaje!A299,Tipos_Medida!$H$2:$I$788,1),VLOOKUP(Porcentaje!A299,Tipos_Medida!$H$2:$I$788,2),0))*100,4),"")</f>
        <v/>
      </c>
    </row>
    <row r="300" spans="1:14" x14ac:dyDescent="0.25">
      <c r="A300" s="19">
        <v>20330</v>
      </c>
      <c r="B300" s="19" t="s">
        <v>81</v>
      </c>
      <c r="C300" s="19" t="s">
        <v>31</v>
      </c>
      <c r="D300" s="19" t="s">
        <v>114</v>
      </c>
      <c r="E300" s="20">
        <v>43913</v>
      </c>
      <c r="F300" s="7" t="str">
        <f>IF(E300&lt;&gt;"",IF(AND(E300&gt;=VLOOKUP(E300,Semanas!$A$1:$C$33,1),E300&lt;=VLOOKUP(E300,Semanas!$A$1:$C$33,2)),VLOOKUP(E300,Semanas!$A$1:$C$33,3),""),"")</f>
        <v>Semana 13</v>
      </c>
      <c r="G300" s="21" t="str">
        <f>IF(Medidas_Analisis!G300&lt;&gt;"",ROUND((Medidas_Analisis!G300/IF(Porcentaje!A300=VLOOKUP(Porcentaje!A300,Tipos_Medida!$H$2:$I$788,1),VLOOKUP(Porcentaje!A300,Tipos_Medida!$H$2:$I$788,2),0))*100,4),"")</f>
        <v/>
      </c>
      <c r="H300" s="21" t="str">
        <f>IF(Medidas_Analisis!H300&lt;&gt;"",ROUND((Medidas_Analisis!H300/IF(Porcentaje!A300=VLOOKUP(Porcentaje!A300,Tipos_Medida!$H$2:$I$788,1),VLOOKUP(Porcentaje!A300,Tipos_Medida!$H$2:$I$788,2),0))*100,4),"")</f>
        <v/>
      </c>
      <c r="I300" s="21" t="str">
        <f>IF(Medidas_Analisis!I300&lt;&gt;"",ROUND((Medidas_Analisis!I300/IF(Porcentaje!A300=VLOOKUP(Porcentaje!A300,Tipos_Medida!$H$2:$I$788,1),VLOOKUP(Porcentaje!A300,Tipos_Medida!$H$2:$I$788,2),0))*100,4),"")</f>
        <v/>
      </c>
      <c r="J300" s="21" t="str">
        <f>IF(Medidas_Analisis!J300&lt;&gt;"",ROUND((Medidas_Analisis!J300/IF(Porcentaje!A300=VLOOKUP(Porcentaje!A300,Tipos_Medida!$H$2:$I$788,1),VLOOKUP(Porcentaje!A300,Tipos_Medida!$H$2:$I$788,2),0))*100,4),"")</f>
        <v/>
      </c>
      <c r="K300" s="21" t="str">
        <f>IF(Medidas_Analisis!K300&lt;&gt;"",ROUND((Medidas_Analisis!K300/IF(Porcentaje!A300=VLOOKUP(Porcentaje!A300,Tipos_Medida!$H$2:$I$788,1),VLOOKUP(Porcentaje!A300,Tipos_Medida!$H$2:$I$788,2),0))*100,4),"")</f>
        <v/>
      </c>
      <c r="L300" s="21" t="str">
        <f>IF(Medidas_Analisis!L300&lt;&gt;"",ROUND((Medidas_Analisis!L300/IF(Porcentaje!A300=VLOOKUP(Porcentaje!A300,Tipos_Medida!$H$2:$I$788,1),VLOOKUP(Porcentaje!A300,Tipos_Medida!$H$2:$I$788,2),0))*100,4),"")</f>
        <v/>
      </c>
      <c r="M300" s="21" t="str">
        <f>IF(Medidas_Analisis!M300&lt;&gt;"",ROUND((Medidas_Analisis!M300/IF(Porcentaje!A300=VLOOKUP(Porcentaje!A300,Tipos_Medida!$H$2:$I$788,1),VLOOKUP(Porcentaje!A300,Tipos_Medida!$H$2:$I$788,2),0))*100,4),"")</f>
        <v/>
      </c>
      <c r="N300" s="21" t="str">
        <f>IF(Medidas_Analisis!N300&lt;&gt;"",ROUND((Medidas_Analisis!N300/IF(Porcentaje!A300=VLOOKUP(Porcentaje!A300,Tipos_Medida!$H$2:$I$788,1),VLOOKUP(Porcentaje!A300,Tipos_Medida!$H$2:$I$788,2),0))*100,4),"")</f>
        <v/>
      </c>
    </row>
    <row r="301" spans="1:14" x14ac:dyDescent="0.25">
      <c r="A301">
        <v>20330</v>
      </c>
      <c r="B301" t="s">
        <v>81</v>
      </c>
      <c r="C301" t="s">
        <v>115</v>
      </c>
      <c r="D301" t="s">
        <v>114</v>
      </c>
      <c r="E301" s="1">
        <v>43913</v>
      </c>
      <c r="F301" s="7" t="str">
        <f>IF(E301&lt;&gt;"",IF(AND(E301&gt;=VLOOKUP(E301,Semanas!$A$1:$C$33,1),E301&lt;=VLOOKUP(E301,Semanas!$A$1:$C$33,2)),VLOOKUP(E301,Semanas!$A$1:$C$33,3),""),"")</f>
        <v>Semana 13</v>
      </c>
      <c r="G301" s="21" t="str">
        <f>IF(Medidas_Analisis!G301&lt;&gt;"",ROUND((Medidas_Analisis!G301/IF(Porcentaje!A301=VLOOKUP(Porcentaje!A301,Tipos_Medida!$H$2:$I$788,1),VLOOKUP(Porcentaje!A301,Tipos_Medida!$H$2:$I$788,2),0))*100,4),"")</f>
        <v/>
      </c>
      <c r="H301" s="21" t="str">
        <f>IF(Medidas_Analisis!H301&lt;&gt;"",ROUND((Medidas_Analisis!H301/IF(Porcentaje!A301=VLOOKUP(Porcentaje!A301,Tipos_Medida!$H$2:$I$788,1),VLOOKUP(Porcentaje!A301,Tipos_Medida!$H$2:$I$788,2),0))*100,4),"")</f>
        <v/>
      </c>
      <c r="I301" s="21" t="str">
        <f>IF(Medidas_Analisis!I301&lt;&gt;"",ROUND((Medidas_Analisis!I301/IF(Porcentaje!A301=VLOOKUP(Porcentaje!A301,Tipos_Medida!$H$2:$I$788,1),VLOOKUP(Porcentaje!A301,Tipos_Medida!$H$2:$I$788,2),0))*100,4),"")</f>
        <v/>
      </c>
      <c r="J301" s="21" t="str">
        <f>IF(Medidas_Analisis!J301&lt;&gt;"",ROUND((Medidas_Analisis!J301/IF(Porcentaje!A301=VLOOKUP(Porcentaje!A301,Tipos_Medida!$H$2:$I$788,1),VLOOKUP(Porcentaje!A301,Tipos_Medida!$H$2:$I$788,2),0))*100,4),"")</f>
        <v/>
      </c>
      <c r="K301" s="21" t="str">
        <f>IF(Medidas_Analisis!K301&lt;&gt;"",ROUND((Medidas_Analisis!K301/IF(Porcentaje!A301=VLOOKUP(Porcentaje!A301,Tipos_Medida!$H$2:$I$788,1),VLOOKUP(Porcentaje!A301,Tipos_Medida!$H$2:$I$788,2),0))*100,4),"")</f>
        <v/>
      </c>
      <c r="L301" s="21" t="str">
        <f>IF(Medidas_Analisis!L301&lt;&gt;"",ROUND((Medidas_Analisis!L301/IF(Porcentaje!A301=VLOOKUP(Porcentaje!A301,Tipos_Medida!$H$2:$I$788,1),VLOOKUP(Porcentaje!A301,Tipos_Medida!$H$2:$I$788,2),0))*100,4),"")</f>
        <v/>
      </c>
      <c r="M301" s="21" t="str">
        <f>IF(Medidas_Analisis!M301&lt;&gt;"",ROUND((Medidas_Analisis!M301/IF(Porcentaje!A301=VLOOKUP(Porcentaje!A301,Tipos_Medida!$H$2:$I$788,1),VLOOKUP(Porcentaje!A301,Tipos_Medida!$H$2:$I$788,2),0))*100,4),"")</f>
        <v/>
      </c>
      <c r="N301" s="21" t="str">
        <f>IF(Medidas_Analisis!N301&lt;&gt;"",ROUND((Medidas_Analisis!N301/IF(Porcentaje!A301=VLOOKUP(Porcentaje!A301,Tipos_Medida!$H$2:$I$788,1),VLOOKUP(Porcentaje!A301,Tipos_Medida!$H$2:$I$788,2),0))*100,4),"")</f>
        <v/>
      </c>
    </row>
    <row r="302" spans="1:14" x14ac:dyDescent="0.25">
      <c r="A302" s="19">
        <v>20330</v>
      </c>
      <c r="B302" s="19" t="s">
        <v>81</v>
      </c>
      <c r="C302" s="19" t="s">
        <v>33</v>
      </c>
      <c r="D302" s="19" t="s">
        <v>114</v>
      </c>
      <c r="E302" s="20">
        <v>43910</v>
      </c>
      <c r="F302" s="7" t="str">
        <f>IF(E302&lt;&gt;"",IF(AND(E302&gt;=VLOOKUP(E302,Semanas!$A$1:$C$33,1),E302&lt;=VLOOKUP(E302,Semanas!$A$1:$C$33,2)),VLOOKUP(E302,Semanas!$A$1:$C$33,3),""),"")</f>
        <v>Semana 12</v>
      </c>
      <c r="G302" s="21" t="str">
        <f>IF(Medidas_Analisis!G302&lt;&gt;"",ROUND((Medidas_Analisis!G302/IF(Porcentaje!A302=VLOOKUP(Porcentaje!A302,Tipos_Medida!$H$2:$I$788,1),VLOOKUP(Porcentaje!A302,Tipos_Medida!$H$2:$I$788,2),0))*100,4),"")</f>
        <v/>
      </c>
      <c r="H302" s="21" t="str">
        <f>IF(Medidas_Analisis!H302&lt;&gt;"",ROUND((Medidas_Analisis!H302/IF(Porcentaje!A302=VLOOKUP(Porcentaje!A302,Tipos_Medida!$H$2:$I$788,1),VLOOKUP(Porcentaje!A302,Tipos_Medida!$H$2:$I$788,2),0))*100,4),"")</f>
        <v/>
      </c>
      <c r="I302" s="21" t="str">
        <f>IF(Medidas_Analisis!I302&lt;&gt;"",ROUND((Medidas_Analisis!I302/IF(Porcentaje!A302=VLOOKUP(Porcentaje!A302,Tipos_Medida!$H$2:$I$788,1),VLOOKUP(Porcentaje!A302,Tipos_Medida!$H$2:$I$788,2),0))*100,4),"")</f>
        <v/>
      </c>
      <c r="J302" s="21" t="str">
        <f>IF(Medidas_Analisis!J302&lt;&gt;"",ROUND((Medidas_Analisis!J302/IF(Porcentaje!A302=VLOOKUP(Porcentaje!A302,Tipos_Medida!$H$2:$I$788,1),VLOOKUP(Porcentaje!A302,Tipos_Medida!$H$2:$I$788,2),0))*100,4),"")</f>
        <v/>
      </c>
      <c r="K302" s="21" t="str">
        <f>IF(Medidas_Analisis!K302&lt;&gt;"",ROUND((Medidas_Analisis!K302/IF(Porcentaje!A302=VLOOKUP(Porcentaje!A302,Tipos_Medida!$H$2:$I$788,1),VLOOKUP(Porcentaje!A302,Tipos_Medida!$H$2:$I$788,2),0))*100,4),"")</f>
        <v/>
      </c>
      <c r="L302" s="21" t="str">
        <f>IF(Medidas_Analisis!L302&lt;&gt;"",ROUND((Medidas_Analisis!L302/IF(Porcentaje!A302=VLOOKUP(Porcentaje!A302,Tipos_Medida!$H$2:$I$788,1),VLOOKUP(Porcentaje!A302,Tipos_Medida!$H$2:$I$788,2),0))*100,4),"")</f>
        <v/>
      </c>
      <c r="M302" s="21" t="str">
        <f>IF(Medidas_Analisis!M302&lt;&gt;"",ROUND((Medidas_Analisis!M302/IF(Porcentaje!A302=VLOOKUP(Porcentaje!A302,Tipos_Medida!$H$2:$I$788,1),VLOOKUP(Porcentaje!A302,Tipos_Medida!$H$2:$I$788,2),0))*100,4),"")</f>
        <v/>
      </c>
      <c r="N302" s="21" t="str">
        <f>IF(Medidas_Analisis!N302&lt;&gt;"",ROUND((Medidas_Analisis!N302/IF(Porcentaje!A302=VLOOKUP(Porcentaje!A302,Tipos_Medida!$H$2:$I$788,1),VLOOKUP(Porcentaje!A302,Tipos_Medida!$H$2:$I$788,2),0))*100,4),"")</f>
        <v/>
      </c>
    </row>
    <row r="303" spans="1:14" x14ac:dyDescent="0.25">
      <c r="A303">
        <v>20330</v>
      </c>
      <c r="B303" t="s">
        <v>81</v>
      </c>
      <c r="C303" t="s">
        <v>34</v>
      </c>
      <c r="D303" t="s">
        <v>117</v>
      </c>
      <c r="E303" s="1"/>
      <c r="F303" s="7" t="str">
        <f>IF(E303&lt;&gt;"",IF(AND(E303&gt;=VLOOKUP(E303,Semanas!$A$1:$C$33,1),E303&lt;=VLOOKUP(E303,Semanas!$A$1:$C$33,2)),VLOOKUP(E303,Semanas!$A$1:$C$33,3),""),"")</f>
        <v/>
      </c>
      <c r="G303" s="21" t="str">
        <f>IF(Medidas_Analisis!G303&lt;&gt;"",ROUND((Medidas_Analisis!G303/IF(Porcentaje!A303=VLOOKUP(Porcentaje!A303,Tipos_Medida!$H$2:$I$788,1),VLOOKUP(Porcentaje!A303,Tipos_Medida!$H$2:$I$788,2),0))*100,4),"")</f>
        <v/>
      </c>
      <c r="H303" s="21" t="str">
        <f>IF(Medidas_Analisis!H303&lt;&gt;"",ROUND((Medidas_Analisis!H303/IF(Porcentaje!A303=VLOOKUP(Porcentaje!A303,Tipos_Medida!$H$2:$I$788,1),VLOOKUP(Porcentaje!A303,Tipos_Medida!$H$2:$I$788,2),0))*100,4),"")</f>
        <v/>
      </c>
      <c r="I303" s="21" t="str">
        <f>IF(Medidas_Analisis!I303&lt;&gt;"",ROUND((Medidas_Analisis!I303/IF(Porcentaje!A303=VLOOKUP(Porcentaje!A303,Tipos_Medida!$H$2:$I$788,1),VLOOKUP(Porcentaje!A303,Tipos_Medida!$H$2:$I$788,2),0))*100,4),"")</f>
        <v/>
      </c>
      <c r="J303" s="21" t="str">
        <f>IF(Medidas_Analisis!J303&lt;&gt;"",ROUND((Medidas_Analisis!J303/IF(Porcentaje!A303=VLOOKUP(Porcentaje!A303,Tipos_Medida!$H$2:$I$788,1),VLOOKUP(Porcentaje!A303,Tipos_Medida!$H$2:$I$788,2),0))*100,4),"")</f>
        <v/>
      </c>
      <c r="K303" s="21" t="str">
        <f>IF(Medidas_Analisis!K303&lt;&gt;"",ROUND((Medidas_Analisis!K303/IF(Porcentaje!A303=VLOOKUP(Porcentaje!A303,Tipos_Medida!$H$2:$I$788,1),VLOOKUP(Porcentaje!A303,Tipos_Medida!$H$2:$I$788,2),0))*100,4),"")</f>
        <v/>
      </c>
      <c r="L303" s="21" t="str">
        <f>IF(Medidas_Analisis!L303&lt;&gt;"",ROUND((Medidas_Analisis!L303/IF(Porcentaje!A303=VLOOKUP(Porcentaje!A303,Tipos_Medida!$H$2:$I$788,1),VLOOKUP(Porcentaje!A303,Tipos_Medida!$H$2:$I$788,2),0))*100,4),"")</f>
        <v/>
      </c>
      <c r="M303" s="21" t="str">
        <f>IF(Medidas_Analisis!M303&lt;&gt;"",ROUND((Medidas_Analisis!M303/IF(Porcentaje!A303=VLOOKUP(Porcentaje!A303,Tipos_Medida!$H$2:$I$788,1),VLOOKUP(Porcentaje!A303,Tipos_Medida!$H$2:$I$788,2),0))*100,4),"")</f>
        <v/>
      </c>
      <c r="N303" s="21" t="str">
        <f>IF(Medidas_Analisis!N303&lt;&gt;"",ROUND((Medidas_Analisis!N303/IF(Porcentaje!A303=VLOOKUP(Porcentaje!A303,Tipos_Medida!$H$2:$I$788,1),VLOOKUP(Porcentaje!A303,Tipos_Medida!$H$2:$I$788,2),0))*100,4),"")</f>
        <v/>
      </c>
    </row>
    <row r="304" spans="1:14" x14ac:dyDescent="0.25">
      <c r="A304" s="19">
        <v>20330</v>
      </c>
      <c r="B304" s="19" t="s">
        <v>81</v>
      </c>
      <c r="C304" s="19" t="s">
        <v>118</v>
      </c>
      <c r="D304" s="19" t="s">
        <v>117</v>
      </c>
      <c r="E304" s="20"/>
      <c r="F304" s="7" t="str">
        <f>IF(E304&lt;&gt;"",IF(AND(E304&gt;=VLOOKUP(E304,Semanas!$A$1:$C$33,1),E304&lt;=VLOOKUP(E304,Semanas!$A$1:$C$33,2)),VLOOKUP(E304,Semanas!$A$1:$C$33,3),""),"")</f>
        <v/>
      </c>
      <c r="G304" s="21" t="str">
        <f>IF(Medidas_Analisis!G304&lt;&gt;"",ROUND((Medidas_Analisis!G304/IF(Porcentaje!A304=VLOOKUP(Porcentaje!A304,Tipos_Medida!$H$2:$I$788,1),VLOOKUP(Porcentaje!A304,Tipos_Medida!$H$2:$I$788,2),0))*100,4),"")</f>
        <v/>
      </c>
      <c r="H304" s="21" t="str">
        <f>IF(Medidas_Analisis!H304&lt;&gt;"",ROUND((Medidas_Analisis!H304/IF(Porcentaje!A304=VLOOKUP(Porcentaje!A304,Tipos_Medida!$H$2:$I$788,1),VLOOKUP(Porcentaje!A304,Tipos_Medida!$H$2:$I$788,2),0))*100,4),"")</f>
        <v/>
      </c>
      <c r="I304" s="21" t="str">
        <f>IF(Medidas_Analisis!I304&lt;&gt;"",ROUND((Medidas_Analisis!I304/IF(Porcentaje!A304=VLOOKUP(Porcentaje!A304,Tipos_Medida!$H$2:$I$788,1),VLOOKUP(Porcentaje!A304,Tipos_Medida!$H$2:$I$788,2),0))*100,4),"")</f>
        <v/>
      </c>
      <c r="J304" s="21" t="str">
        <f>IF(Medidas_Analisis!J304&lt;&gt;"",ROUND((Medidas_Analisis!J304/IF(Porcentaje!A304=VLOOKUP(Porcentaje!A304,Tipos_Medida!$H$2:$I$788,1),VLOOKUP(Porcentaje!A304,Tipos_Medida!$H$2:$I$788,2),0))*100,4),"")</f>
        <v/>
      </c>
      <c r="K304" s="21" t="str">
        <f>IF(Medidas_Analisis!K304&lt;&gt;"",ROUND((Medidas_Analisis!K304/IF(Porcentaje!A304=VLOOKUP(Porcentaje!A304,Tipos_Medida!$H$2:$I$788,1),VLOOKUP(Porcentaje!A304,Tipos_Medida!$H$2:$I$788,2),0))*100,4),"")</f>
        <v/>
      </c>
      <c r="L304" s="21" t="str">
        <f>IF(Medidas_Analisis!L304&lt;&gt;"",ROUND((Medidas_Analisis!L304/IF(Porcentaje!A304=VLOOKUP(Porcentaje!A304,Tipos_Medida!$H$2:$I$788,1),VLOOKUP(Porcentaje!A304,Tipos_Medida!$H$2:$I$788,2),0))*100,4),"")</f>
        <v/>
      </c>
      <c r="M304" s="21" t="str">
        <f>IF(Medidas_Analisis!M304&lt;&gt;"",ROUND((Medidas_Analisis!M304/IF(Porcentaje!A304=VLOOKUP(Porcentaje!A304,Tipos_Medida!$H$2:$I$788,1),VLOOKUP(Porcentaje!A304,Tipos_Medida!$H$2:$I$788,2),0))*100,4),"")</f>
        <v/>
      </c>
      <c r="N304" s="21" t="str">
        <f>IF(Medidas_Analisis!N304&lt;&gt;"",ROUND((Medidas_Analisis!N304/IF(Porcentaje!A304=VLOOKUP(Porcentaje!A304,Tipos_Medida!$H$2:$I$788,1),VLOOKUP(Porcentaje!A304,Tipos_Medida!$H$2:$I$788,2),0))*100,4),"")</f>
        <v/>
      </c>
    </row>
    <row r="305" spans="1:14" x14ac:dyDescent="0.25">
      <c r="A305">
        <v>20330</v>
      </c>
      <c r="B305" t="s">
        <v>81</v>
      </c>
      <c r="C305" t="s">
        <v>119</v>
      </c>
      <c r="D305" t="s">
        <v>117</v>
      </c>
      <c r="E305" s="1"/>
      <c r="F305" s="7" t="str">
        <f>IF(E305&lt;&gt;"",IF(AND(E305&gt;=VLOOKUP(E305,Semanas!$A$1:$C$33,1),E305&lt;=VLOOKUP(E305,Semanas!$A$1:$C$33,2)),VLOOKUP(E305,Semanas!$A$1:$C$33,3),""),"")</f>
        <v/>
      </c>
      <c r="G305" s="21" t="str">
        <f>IF(Medidas_Analisis!G305&lt;&gt;"",ROUND((Medidas_Analisis!G305/IF(Porcentaje!A305=VLOOKUP(Porcentaje!A305,Tipos_Medida!$H$2:$I$788,1),VLOOKUP(Porcentaje!A305,Tipos_Medida!$H$2:$I$788,2),0))*100,4),"")</f>
        <v/>
      </c>
      <c r="H305" s="21" t="str">
        <f>IF(Medidas_Analisis!H305&lt;&gt;"",ROUND((Medidas_Analisis!H305/IF(Porcentaje!A305=VLOOKUP(Porcentaje!A305,Tipos_Medida!$H$2:$I$788,1),VLOOKUP(Porcentaje!A305,Tipos_Medida!$H$2:$I$788,2),0))*100,4),"")</f>
        <v/>
      </c>
      <c r="I305" s="21" t="str">
        <f>IF(Medidas_Analisis!I305&lt;&gt;"",ROUND((Medidas_Analisis!I305/IF(Porcentaje!A305=VLOOKUP(Porcentaje!A305,Tipos_Medida!$H$2:$I$788,1),VLOOKUP(Porcentaje!A305,Tipos_Medida!$H$2:$I$788,2),0))*100,4),"")</f>
        <v/>
      </c>
      <c r="J305" s="21" t="str">
        <f>IF(Medidas_Analisis!J305&lt;&gt;"",ROUND((Medidas_Analisis!J305/IF(Porcentaje!A305=VLOOKUP(Porcentaje!A305,Tipos_Medida!$H$2:$I$788,1),VLOOKUP(Porcentaje!A305,Tipos_Medida!$H$2:$I$788,2),0))*100,4),"")</f>
        <v/>
      </c>
      <c r="K305" s="21" t="str">
        <f>IF(Medidas_Analisis!K305&lt;&gt;"",ROUND((Medidas_Analisis!K305/IF(Porcentaje!A305=VLOOKUP(Porcentaje!A305,Tipos_Medida!$H$2:$I$788,1),VLOOKUP(Porcentaje!A305,Tipos_Medida!$H$2:$I$788,2),0))*100,4),"")</f>
        <v/>
      </c>
      <c r="L305" s="21" t="str">
        <f>IF(Medidas_Analisis!L305&lt;&gt;"",ROUND((Medidas_Analisis!L305/IF(Porcentaje!A305=VLOOKUP(Porcentaje!A305,Tipos_Medida!$H$2:$I$788,1),VLOOKUP(Porcentaje!A305,Tipos_Medida!$H$2:$I$788,2),0))*100,4),"")</f>
        <v/>
      </c>
      <c r="M305" s="21" t="str">
        <f>IF(Medidas_Analisis!M305&lt;&gt;"",ROUND((Medidas_Analisis!M305/IF(Porcentaje!A305=VLOOKUP(Porcentaje!A305,Tipos_Medida!$H$2:$I$788,1),VLOOKUP(Porcentaje!A305,Tipos_Medida!$H$2:$I$788,2),0))*100,4),"")</f>
        <v/>
      </c>
      <c r="N305" s="21" t="str">
        <f>IF(Medidas_Analisis!N305&lt;&gt;"",ROUND((Medidas_Analisis!N305/IF(Porcentaje!A305=VLOOKUP(Porcentaje!A305,Tipos_Medida!$H$2:$I$788,1),VLOOKUP(Porcentaje!A305,Tipos_Medida!$H$2:$I$788,2),0))*100,4),"")</f>
        <v/>
      </c>
    </row>
    <row r="306" spans="1:14" x14ac:dyDescent="0.25">
      <c r="A306" s="19">
        <v>20330</v>
      </c>
      <c r="B306" s="19" t="s">
        <v>81</v>
      </c>
      <c r="C306" s="19" t="s">
        <v>120</v>
      </c>
      <c r="D306" s="19" t="s">
        <v>117</v>
      </c>
      <c r="E306" s="20"/>
      <c r="F306" s="7" t="str">
        <f>IF(E306&lt;&gt;"",IF(AND(E306&gt;=VLOOKUP(E306,Semanas!$A$1:$C$33,1),E306&lt;=VLOOKUP(E306,Semanas!$A$1:$C$33,2)),VLOOKUP(E306,Semanas!$A$1:$C$33,3),""),"")</f>
        <v/>
      </c>
      <c r="G306" s="21" t="str">
        <f>IF(Medidas_Analisis!G306&lt;&gt;"",ROUND((Medidas_Analisis!G306/IF(Porcentaje!A306=VLOOKUP(Porcentaje!A306,Tipos_Medida!$H$2:$I$788,1),VLOOKUP(Porcentaje!A306,Tipos_Medida!$H$2:$I$788,2),0))*100,4),"")</f>
        <v/>
      </c>
      <c r="H306" s="21" t="str">
        <f>IF(Medidas_Analisis!H306&lt;&gt;"",ROUND((Medidas_Analisis!H306/IF(Porcentaje!A306=VLOOKUP(Porcentaje!A306,Tipos_Medida!$H$2:$I$788,1),VLOOKUP(Porcentaje!A306,Tipos_Medida!$H$2:$I$788,2),0))*100,4),"")</f>
        <v/>
      </c>
      <c r="I306" s="21" t="str">
        <f>IF(Medidas_Analisis!I306&lt;&gt;"",ROUND((Medidas_Analisis!I306/IF(Porcentaje!A306=VLOOKUP(Porcentaje!A306,Tipos_Medida!$H$2:$I$788,1),VLOOKUP(Porcentaje!A306,Tipos_Medida!$H$2:$I$788,2),0))*100,4),"")</f>
        <v/>
      </c>
      <c r="J306" s="21" t="str">
        <f>IF(Medidas_Analisis!J306&lt;&gt;"",ROUND((Medidas_Analisis!J306/IF(Porcentaje!A306=VLOOKUP(Porcentaje!A306,Tipos_Medida!$H$2:$I$788,1),VLOOKUP(Porcentaje!A306,Tipos_Medida!$H$2:$I$788,2),0))*100,4),"")</f>
        <v/>
      </c>
      <c r="K306" s="21" t="str">
        <f>IF(Medidas_Analisis!K306&lt;&gt;"",ROUND((Medidas_Analisis!K306/IF(Porcentaje!A306=VLOOKUP(Porcentaje!A306,Tipos_Medida!$H$2:$I$788,1),VLOOKUP(Porcentaje!A306,Tipos_Medida!$H$2:$I$788,2),0))*100,4),"")</f>
        <v/>
      </c>
      <c r="L306" s="21" t="str">
        <f>IF(Medidas_Analisis!L306&lt;&gt;"",ROUND((Medidas_Analisis!L306/IF(Porcentaje!A306=VLOOKUP(Porcentaje!A306,Tipos_Medida!$H$2:$I$788,1),VLOOKUP(Porcentaje!A306,Tipos_Medida!$H$2:$I$788,2),0))*100,4),"")</f>
        <v/>
      </c>
      <c r="M306" s="21" t="str">
        <f>IF(Medidas_Analisis!M306&lt;&gt;"",ROUND((Medidas_Analisis!M306/IF(Porcentaje!A306=VLOOKUP(Porcentaje!A306,Tipos_Medida!$H$2:$I$788,1),VLOOKUP(Porcentaje!A306,Tipos_Medida!$H$2:$I$788,2),0))*100,4),"")</f>
        <v/>
      </c>
      <c r="N306" s="21" t="str">
        <f>IF(Medidas_Analisis!N306&lt;&gt;"",ROUND((Medidas_Analisis!N306/IF(Porcentaje!A306=VLOOKUP(Porcentaje!A306,Tipos_Medida!$H$2:$I$788,1),VLOOKUP(Porcentaje!A306,Tipos_Medida!$H$2:$I$788,2),0))*100,4),"")</f>
        <v/>
      </c>
    </row>
    <row r="307" spans="1:14" x14ac:dyDescent="0.25">
      <c r="A307">
        <v>20330</v>
      </c>
      <c r="B307" t="s">
        <v>81</v>
      </c>
      <c r="C307" t="s">
        <v>191</v>
      </c>
      <c r="D307" t="s">
        <v>117</v>
      </c>
      <c r="E307" s="1"/>
      <c r="F307" s="7" t="str">
        <f>IF(E307&lt;&gt;"",IF(AND(E307&gt;=VLOOKUP(E307,Semanas!$A$1:$C$33,1),E307&lt;=VLOOKUP(E307,Semanas!$A$1:$C$33,2)),VLOOKUP(E307,Semanas!$A$1:$C$33,3),""),"")</f>
        <v/>
      </c>
      <c r="G307" s="21" t="str">
        <f>IF(Medidas_Analisis!G307&lt;&gt;"",ROUND((Medidas_Analisis!G307/IF(Porcentaje!A307=VLOOKUP(Porcentaje!A307,Tipos_Medida!$H$2:$I$788,1),VLOOKUP(Porcentaje!A307,Tipos_Medida!$H$2:$I$788,2),0))*100,4),"")</f>
        <v/>
      </c>
      <c r="H307" s="21" t="str">
        <f>IF(Medidas_Analisis!H307&lt;&gt;"",ROUND((Medidas_Analisis!H307/IF(Porcentaje!A307=VLOOKUP(Porcentaje!A307,Tipos_Medida!$H$2:$I$788,1),VLOOKUP(Porcentaje!A307,Tipos_Medida!$H$2:$I$788,2),0))*100,4),"")</f>
        <v/>
      </c>
      <c r="I307" s="21" t="str">
        <f>IF(Medidas_Analisis!I307&lt;&gt;"",ROUND((Medidas_Analisis!I307/IF(Porcentaje!A307=VLOOKUP(Porcentaje!A307,Tipos_Medida!$H$2:$I$788,1),VLOOKUP(Porcentaje!A307,Tipos_Medida!$H$2:$I$788,2),0))*100,4),"")</f>
        <v/>
      </c>
      <c r="J307" s="21" t="str">
        <f>IF(Medidas_Analisis!J307&lt;&gt;"",ROUND((Medidas_Analisis!J307/IF(Porcentaje!A307=VLOOKUP(Porcentaje!A307,Tipos_Medida!$H$2:$I$788,1),VLOOKUP(Porcentaje!A307,Tipos_Medida!$H$2:$I$788,2),0))*100,4),"")</f>
        <v/>
      </c>
      <c r="K307" s="21" t="str">
        <f>IF(Medidas_Analisis!K307&lt;&gt;"",ROUND((Medidas_Analisis!K307/IF(Porcentaje!A307=VLOOKUP(Porcentaje!A307,Tipos_Medida!$H$2:$I$788,1),VLOOKUP(Porcentaje!A307,Tipos_Medida!$H$2:$I$788,2),0))*100,4),"")</f>
        <v/>
      </c>
      <c r="L307" s="21" t="str">
        <f>IF(Medidas_Analisis!L307&lt;&gt;"",ROUND((Medidas_Analisis!L307/IF(Porcentaje!A307=VLOOKUP(Porcentaje!A307,Tipos_Medida!$H$2:$I$788,1),VLOOKUP(Porcentaje!A307,Tipos_Medida!$H$2:$I$788,2),0))*100,4),"")</f>
        <v/>
      </c>
      <c r="M307" s="21" t="str">
        <f>IF(Medidas_Analisis!M307&lt;&gt;"",ROUND((Medidas_Analisis!M307/IF(Porcentaje!A307=VLOOKUP(Porcentaje!A307,Tipos_Medida!$H$2:$I$788,1),VLOOKUP(Porcentaje!A307,Tipos_Medida!$H$2:$I$788,2),0))*100,4),"")</f>
        <v/>
      </c>
      <c r="N307" s="21" t="str">
        <f>IF(Medidas_Analisis!N307&lt;&gt;"",ROUND((Medidas_Analisis!N307/IF(Porcentaje!A307=VLOOKUP(Porcentaje!A307,Tipos_Medida!$H$2:$I$788,1),VLOOKUP(Porcentaje!A307,Tipos_Medida!$H$2:$I$788,2),0))*100,4),"")</f>
        <v/>
      </c>
    </row>
    <row r="308" spans="1:14" x14ac:dyDescent="0.25">
      <c r="A308" s="19">
        <v>20330</v>
      </c>
      <c r="B308" s="19" t="s">
        <v>81</v>
      </c>
      <c r="C308" s="19" t="s">
        <v>122</v>
      </c>
      <c r="D308" s="19" t="s">
        <v>116</v>
      </c>
      <c r="E308" s="20"/>
      <c r="F308" s="7" t="str">
        <f>IF(E308&lt;&gt;"",IF(AND(E308&gt;=VLOOKUP(E308,Semanas!$A$1:$C$33,1),E308&lt;=VLOOKUP(E308,Semanas!$A$1:$C$33,2)),VLOOKUP(E308,Semanas!$A$1:$C$33,3),""),"")</f>
        <v/>
      </c>
      <c r="G308" s="21" t="str">
        <f>IF(Medidas_Analisis!G308&lt;&gt;"",ROUND((Medidas_Analisis!G308/IF(Porcentaje!A308=VLOOKUP(Porcentaje!A308,Tipos_Medida!$H$2:$I$788,1),VLOOKUP(Porcentaje!A308,Tipos_Medida!$H$2:$I$788,2),0))*100,4),"")</f>
        <v/>
      </c>
      <c r="H308" s="21" t="str">
        <f>IF(Medidas_Analisis!H308&lt;&gt;"",ROUND((Medidas_Analisis!H308/IF(Porcentaje!A308=VLOOKUP(Porcentaje!A308,Tipos_Medida!$H$2:$I$788,1),VLOOKUP(Porcentaje!A308,Tipos_Medida!$H$2:$I$788,2),0))*100,4),"")</f>
        <v/>
      </c>
      <c r="I308" s="21" t="str">
        <f>IF(Medidas_Analisis!I308&lt;&gt;"",ROUND((Medidas_Analisis!I308/IF(Porcentaje!A308=VLOOKUP(Porcentaje!A308,Tipos_Medida!$H$2:$I$788,1),VLOOKUP(Porcentaje!A308,Tipos_Medida!$H$2:$I$788,2),0))*100,4),"")</f>
        <v/>
      </c>
      <c r="J308" s="21" t="str">
        <f>IF(Medidas_Analisis!J308&lt;&gt;"",ROUND((Medidas_Analisis!J308/IF(Porcentaje!A308=VLOOKUP(Porcentaje!A308,Tipos_Medida!$H$2:$I$788,1),VLOOKUP(Porcentaje!A308,Tipos_Medida!$H$2:$I$788,2),0))*100,4),"")</f>
        <v/>
      </c>
      <c r="K308" s="21" t="str">
        <f>IF(Medidas_Analisis!K308&lt;&gt;"",ROUND((Medidas_Analisis!K308/IF(Porcentaje!A308=VLOOKUP(Porcentaje!A308,Tipos_Medida!$H$2:$I$788,1),VLOOKUP(Porcentaje!A308,Tipos_Medida!$H$2:$I$788,2),0))*100,4),"")</f>
        <v/>
      </c>
      <c r="L308" s="21" t="str">
        <f>IF(Medidas_Analisis!L308&lt;&gt;"",ROUND((Medidas_Analisis!L308/IF(Porcentaje!A308=VLOOKUP(Porcentaje!A308,Tipos_Medida!$H$2:$I$788,1),VLOOKUP(Porcentaje!A308,Tipos_Medida!$H$2:$I$788,2),0))*100,4),"")</f>
        <v/>
      </c>
      <c r="M308" s="21" t="str">
        <f>IF(Medidas_Analisis!M308&lt;&gt;"",ROUND((Medidas_Analisis!M308/IF(Porcentaje!A308=VLOOKUP(Porcentaje!A308,Tipos_Medida!$H$2:$I$788,1),VLOOKUP(Porcentaje!A308,Tipos_Medida!$H$2:$I$788,2),0))*100,4),"")</f>
        <v/>
      </c>
      <c r="N308" s="21" t="str">
        <f>IF(Medidas_Analisis!N308&lt;&gt;"",ROUND((Medidas_Analisis!N308/IF(Porcentaje!A308=VLOOKUP(Porcentaje!A308,Tipos_Medida!$H$2:$I$788,1),VLOOKUP(Porcentaje!A308,Tipos_Medida!$H$2:$I$788,2),0))*100,4),"")</f>
        <v/>
      </c>
    </row>
    <row r="309" spans="1:14" x14ac:dyDescent="0.25">
      <c r="A309">
        <v>20330</v>
      </c>
      <c r="B309" t="s">
        <v>81</v>
      </c>
      <c r="C309" t="s">
        <v>123</v>
      </c>
      <c r="D309" t="s">
        <v>116</v>
      </c>
      <c r="E309" s="1"/>
      <c r="F309" s="7" t="str">
        <f>IF(E309&lt;&gt;"",IF(AND(E309&gt;=VLOOKUP(E309,Semanas!$A$1:$C$33,1),E309&lt;=VLOOKUP(E309,Semanas!$A$1:$C$33,2)),VLOOKUP(E309,Semanas!$A$1:$C$33,3),""),"")</f>
        <v/>
      </c>
      <c r="G309" s="21" t="str">
        <f>IF(Medidas_Analisis!G309&lt;&gt;"",ROUND((Medidas_Analisis!G309/IF(Porcentaje!A309=VLOOKUP(Porcentaje!A309,Tipos_Medida!$H$2:$I$788,1),VLOOKUP(Porcentaje!A309,Tipos_Medida!$H$2:$I$788,2),0))*100,4),"")</f>
        <v/>
      </c>
      <c r="H309" s="21" t="str">
        <f>IF(Medidas_Analisis!H309&lt;&gt;"",ROUND((Medidas_Analisis!H309/IF(Porcentaje!A309=VLOOKUP(Porcentaje!A309,Tipos_Medida!$H$2:$I$788,1),VLOOKUP(Porcentaje!A309,Tipos_Medida!$H$2:$I$788,2),0))*100,4),"")</f>
        <v/>
      </c>
      <c r="I309" s="21" t="str">
        <f>IF(Medidas_Analisis!I309&lt;&gt;"",ROUND((Medidas_Analisis!I309/IF(Porcentaje!A309=VLOOKUP(Porcentaje!A309,Tipos_Medida!$H$2:$I$788,1),VLOOKUP(Porcentaje!A309,Tipos_Medida!$H$2:$I$788,2),0))*100,4),"")</f>
        <v/>
      </c>
      <c r="J309" s="21" t="str">
        <f>IF(Medidas_Analisis!J309&lt;&gt;"",ROUND((Medidas_Analisis!J309/IF(Porcentaje!A309=VLOOKUP(Porcentaje!A309,Tipos_Medida!$H$2:$I$788,1),VLOOKUP(Porcentaje!A309,Tipos_Medida!$H$2:$I$788,2),0))*100,4),"")</f>
        <v/>
      </c>
      <c r="K309" s="21" t="str">
        <f>IF(Medidas_Analisis!K309&lt;&gt;"",ROUND((Medidas_Analisis!K309/IF(Porcentaje!A309=VLOOKUP(Porcentaje!A309,Tipos_Medida!$H$2:$I$788,1),VLOOKUP(Porcentaje!A309,Tipos_Medida!$H$2:$I$788,2),0))*100,4),"")</f>
        <v/>
      </c>
      <c r="L309" s="21" t="str">
        <f>IF(Medidas_Analisis!L309&lt;&gt;"",ROUND((Medidas_Analisis!L309/IF(Porcentaje!A309=VLOOKUP(Porcentaje!A309,Tipos_Medida!$H$2:$I$788,1),VLOOKUP(Porcentaje!A309,Tipos_Medida!$H$2:$I$788,2),0))*100,4),"")</f>
        <v/>
      </c>
      <c r="M309" s="21" t="str">
        <f>IF(Medidas_Analisis!M309&lt;&gt;"",ROUND((Medidas_Analisis!M309/IF(Porcentaje!A309=VLOOKUP(Porcentaje!A309,Tipos_Medida!$H$2:$I$788,1),VLOOKUP(Porcentaje!A309,Tipos_Medida!$H$2:$I$788,2),0))*100,4),"")</f>
        <v/>
      </c>
      <c r="N309" s="21" t="str">
        <f>IF(Medidas_Analisis!N309&lt;&gt;"",ROUND((Medidas_Analisis!N309/IF(Porcentaje!A309=VLOOKUP(Porcentaje!A309,Tipos_Medida!$H$2:$I$788,1),VLOOKUP(Porcentaje!A309,Tipos_Medida!$H$2:$I$788,2),0))*100,4),"")</f>
        <v/>
      </c>
    </row>
    <row r="310" spans="1:14" x14ac:dyDescent="0.25">
      <c r="A310">
        <v>20354</v>
      </c>
      <c r="B310" t="s">
        <v>83</v>
      </c>
      <c r="C310" t="s">
        <v>30</v>
      </c>
      <c r="D310" t="s">
        <v>114</v>
      </c>
      <c r="E310" s="1">
        <v>43913</v>
      </c>
      <c r="F310" s="7" t="str">
        <f>IF(E310&lt;&gt;"",IF(AND(E310&gt;=VLOOKUP(E310,Semanas!$A$1:$C$33,1),E310&lt;=VLOOKUP(E310,Semanas!$A$1:$C$33,2)),VLOOKUP(E310,Semanas!$A$1:$C$33,3),""),"")</f>
        <v>Semana 13</v>
      </c>
      <c r="G310" s="21" t="str">
        <f>IF(Medidas_Analisis!G310&lt;&gt;"",ROUND((Medidas_Analisis!G310/IF(Porcentaje!A310=VLOOKUP(Porcentaje!A310,Tipos_Medida!$H$2:$I$788,1),VLOOKUP(Porcentaje!A310,Tipos_Medida!$H$2:$I$788,2),0))*100,4),"")</f>
        <v/>
      </c>
      <c r="H310" s="21" t="str">
        <f>IF(Medidas_Analisis!H310&lt;&gt;"",ROUND((Medidas_Analisis!H310/IF(Porcentaje!A310=VLOOKUP(Porcentaje!A310,Tipos_Medida!$H$2:$I$788,1),VLOOKUP(Porcentaje!A310,Tipos_Medida!$H$2:$I$788,2),0))*100,4),"")</f>
        <v/>
      </c>
      <c r="I310" s="21" t="str">
        <f>IF(Medidas_Analisis!I310&lt;&gt;"",ROUND((Medidas_Analisis!I310/IF(Porcentaje!A310=VLOOKUP(Porcentaje!A310,Tipos_Medida!$H$2:$I$788,1),VLOOKUP(Porcentaje!A310,Tipos_Medida!$H$2:$I$788,2),0))*100,4),"")</f>
        <v/>
      </c>
      <c r="J310" s="21" t="str">
        <f>IF(Medidas_Analisis!J310&lt;&gt;"",ROUND((Medidas_Analisis!J310/IF(Porcentaje!A310=VLOOKUP(Porcentaje!A310,Tipos_Medida!$H$2:$I$788,1),VLOOKUP(Porcentaje!A310,Tipos_Medida!$H$2:$I$788,2),0))*100,4),"")</f>
        <v/>
      </c>
      <c r="K310" s="21" t="str">
        <f>IF(Medidas_Analisis!K310&lt;&gt;"",ROUND((Medidas_Analisis!K310/IF(Porcentaje!A310=VLOOKUP(Porcentaje!A310,Tipos_Medida!$H$2:$I$788,1),VLOOKUP(Porcentaje!A310,Tipos_Medida!$H$2:$I$788,2),0))*100,4),"")</f>
        <v/>
      </c>
      <c r="L310" s="21" t="str">
        <f>IF(Medidas_Analisis!L310&lt;&gt;"",ROUND((Medidas_Analisis!L310/IF(Porcentaje!A310=VLOOKUP(Porcentaje!A310,Tipos_Medida!$H$2:$I$788,1),VLOOKUP(Porcentaje!A310,Tipos_Medida!$H$2:$I$788,2),0))*100,4),"")</f>
        <v/>
      </c>
      <c r="M310" s="21" t="str">
        <f>IF(Medidas_Analisis!M310&lt;&gt;"",ROUND((Medidas_Analisis!M310/IF(Porcentaje!A310=VLOOKUP(Porcentaje!A310,Tipos_Medida!$H$2:$I$788,1),VLOOKUP(Porcentaje!A310,Tipos_Medida!$H$2:$I$788,2),0))*100,4),"")</f>
        <v/>
      </c>
      <c r="N310" s="21" t="str">
        <f>IF(Medidas_Analisis!N310&lt;&gt;"",ROUND((Medidas_Analisis!N310/IF(Porcentaje!A310=VLOOKUP(Porcentaje!A310,Tipos_Medida!$H$2:$I$788,1),VLOOKUP(Porcentaje!A310,Tipos_Medida!$H$2:$I$788,2),0))*100,4),"")</f>
        <v/>
      </c>
    </row>
    <row r="311" spans="1:14" x14ac:dyDescent="0.25">
      <c r="A311" s="19">
        <v>20354</v>
      </c>
      <c r="B311" s="19" t="s">
        <v>83</v>
      </c>
      <c r="C311" s="19" t="s">
        <v>31</v>
      </c>
      <c r="D311" s="19" t="s">
        <v>114</v>
      </c>
      <c r="E311" s="20">
        <v>43913</v>
      </c>
      <c r="F311" s="7" t="str">
        <f>IF(E311&lt;&gt;"",IF(AND(E311&gt;=VLOOKUP(E311,Semanas!$A$1:$C$33,1),E311&lt;=VLOOKUP(E311,Semanas!$A$1:$C$33,2)),VLOOKUP(E311,Semanas!$A$1:$C$33,3),""),"")</f>
        <v>Semana 13</v>
      </c>
      <c r="G311" s="21" t="str">
        <f>IF(Medidas_Analisis!G311&lt;&gt;"",ROUND((Medidas_Analisis!G311/IF(Porcentaje!A311=VLOOKUP(Porcentaje!A311,Tipos_Medida!$H$2:$I$788,1),VLOOKUP(Porcentaje!A311,Tipos_Medida!$H$2:$I$788,2),0))*100,4),"")</f>
        <v/>
      </c>
      <c r="H311" s="21" t="str">
        <f>IF(Medidas_Analisis!H311&lt;&gt;"",ROUND((Medidas_Analisis!H311/IF(Porcentaje!A311=VLOOKUP(Porcentaje!A311,Tipos_Medida!$H$2:$I$788,1),VLOOKUP(Porcentaje!A311,Tipos_Medida!$H$2:$I$788,2),0))*100,4),"")</f>
        <v/>
      </c>
      <c r="I311" s="21" t="str">
        <f>IF(Medidas_Analisis!I311&lt;&gt;"",ROUND((Medidas_Analisis!I311/IF(Porcentaje!A311=VLOOKUP(Porcentaje!A311,Tipos_Medida!$H$2:$I$788,1),VLOOKUP(Porcentaje!A311,Tipos_Medida!$H$2:$I$788,2),0))*100,4),"")</f>
        <v/>
      </c>
      <c r="J311" s="21" t="str">
        <f>IF(Medidas_Analisis!J311&lt;&gt;"",ROUND((Medidas_Analisis!J311/IF(Porcentaje!A311=VLOOKUP(Porcentaje!A311,Tipos_Medida!$H$2:$I$788,1),VLOOKUP(Porcentaje!A311,Tipos_Medida!$H$2:$I$788,2),0))*100,4),"")</f>
        <v/>
      </c>
      <c r="K311" s="21" t="str">
        <f>IF(Medidas_Analisis!K311&lt;&gt;"",ROUND((Medidas_Analisis!K311/IF(Porcentaje!A311=VLOOKUP(Porcentaje!A311,Tipos_Medida!$H$2:$I$788,1),VLOOKUP(Porcentaje!A311,Tipos_Medida!$H$2:$I$788,2),0))*100,4),"")</f>
        <v/>
      </c>
      <c r="L311" s="21" t="str">
        <f>IF(Medidas_Analisis!L311&lt;&gt;"",ROUND((Medidas_Analisis!L311/IF(Porcentaje!A311=VLOOKUP(Porcentaje!A311,Tipos_Medida!$H$2:$I$788,1),VLOOKUP(Porcentaje!A311,Tipos_Medida!$H$2:$I$788,2),0))*100,4),"")</f>
        <v/>
      </c>
      <c r="M311" s="21" t="str">
        <f>IF(Medidas_Analisis!M311&lt;&gt;"",ROUND((Medidas_Analisis!M311/IF(Porcentaje!A311=VLOOKUP(Porcentaje!A311,Tipos_Medida!$H$2:$I$788,1),VLOOKUP(Porcentaje!A311,Tipos_Medida!$H$2:$I$788,2),0))*100,4),"")</f>
        <v/>
      </c>
      <c r="N311" s="21" t="str">
        <f>IF(Medidas_Analisis!N311&lt;&gt;"",ROUND((Medidas_Analisis!N311/IF(Porcentaje!A311=VLOOKUP(Porcentaje!A311,Tipos_Medida!$H$2:$I$788,1),VLOOKUP(Porcentaje!A311,Tipos_Medida!$H$2:$I$788,2),0))*100,4),"")</f>
        <v/>
      </c>
    </row>
    <row r="312" spans="1:14" x14ac:dyDescent="0.25">
      <c r="A312">
        <v>20354</v>
      </c>
      <c r="B312" t="s">
        <v>83</v>
      </c>
      <c r="C312" t="s">
        <v>115</v>
      </c>
      <c r="D312" t="s">
        <v>114</v>
      </c>
      <c r="E312" s="1">
        <v>43913</v>
      </c>
      <c r="F312" s="7" t="str">
        <f>IF(E312&lt;&gt;"",IF(AND(E312&gt;=VLOOKUP(E312,Semanas!$A$1:$C$33,1),E312&lt;=VLOOKUP(E312,Semanas!$A$1:$C$33,2)),VLOOKUP(E312,Semanas!$A$1:$C$33,3),""),"")</f>
        <v>Semana 13</v>
      </c>
      <c r="G312" s="21" t="str">
        <f>IF(Medidas_Analisis!G312&lt;&gt;"",ROUND((Medidas_Analisis!G312/IF(Porcentaje!A312=VLOOKUP(Porcentaje!A312,Tipos_Medida!$H$2:$I$788,1),VLOOKUP(Porcentaje!A312,Tipos_Medida!$H$2:$I$788,2),0))*100,4),"")</f>
        <v/>
      </c>
      <c r="H312" s="21" t="str">
        <f>IF(Medidas_Analisis!H312&lt;&gt;"",ROUND((Medidas_Analisis!H312/IF(Porcentaje!A312=VLOOKUP(Porcentaje!A312,Tipos_Medida!$H$2:$I$788,1),VLOOKUP(Porcentaje!A312,Tipos_Medida!$H$2:$I$788,2),0))*100,4),"")</f>
        <v/>
      </c>
      <c r="I312" s="21" t="str">
        <f>IF(Medidas_Analisis!I312&lt;&gt;"",ROUND((Medidas_Analisis!I312/IF(Porcentaje!A312=VLOOKUP(Porcentaje!A312,Tipos_Medida!$H$2:$I$788,1),VLOOKUP(Porcentaje!A312,Tipos_Medida!$H$2:$I$788,2),0))*100,4),"")</f>
        <v/>
      </c>
      <c r="J312" s="21" t="str">
        <f>IF(Medidas_Analisis!J312&lt;&gt;"",ROUND((Medidas_Analisis!J312/IF(Porcentaje!A312=VLOOKUP(Porcentaje!A312,Tipos_Medida!$H$2:$I$788,1),VLOOKUP(Porcentaje!A312,Tipos_Medida!$H$2:$I$788,2),0))*100,4),"")</f>
        <v/>
      </c>
      <c r="K312" s="21" t="str">
        <f>IF(Medidas_Analisis!K312&lt;&gt;"",ROUND((Medidas_Analisis!K312/IF(Porcentaje!A312=VLOOKUP(Porcentaje!A312,Tipos_Medida!$H$2:$I$788,1),VLOOKUP(Porcentaje!A312,Tipos_Medida!$H$2:$I$788,2),0))*100,4),"")</f>
        <v/>
      </c>
      <c r="L312" s="21" t="str">
        <f>IF(Medidas_Analisis!L312&lt;&gt;"",ROUND((Medidas_Analisis!L312/IF(Porcentaje!A312=VLOOKUP(Porcentaje!A312,Tipos_Medida!$H$2:$I$788,1),VLOOKUP(Porcentaje!A312,Tipos_Medida!$H$2:$I$788,2),0))*100,4),"")</f>
        <v/>
      </c>
      <c r="M312" s="21" t="str">
        <f>IF(Medidas_Analisis!M312&lt;&gt;"",ROUND((Medidas_Analisis!M312/IF(Porcentaje!A312=VLOOKUP(Porcentaje!A312,Tipos_Medida!$H$2:$I$788,1),VLOOKUP(Porcentaje!A312,Tipos_Medida!$H$2:$I$788,2),0))*100,4),"")</f>
        <v/>
      </c>
      <c r="N312" s="21" t="str">
        <f>IF(Medidas_Analisis!N312&lt;&gt;"",ROUND((Medidas_Analisis!N312/IF(Porcentaje!A312=VLOOKUP(Porcentaje!A312,Tipos_Medida!$H$2:$I$788,1),VLOOKUP(Porcentaje!A312,Tipos_Medida!$H$2:$I$788,2),0))*100,4),"")</f>
        <v/>
      </c>
    </row>
    <row r="313" spans="1:14" x14ac:dyDescent="0.25">
      <c r="A313" s="19">
        <v>20354</v>
      </c>
      <c r="B313" s="19" t="s">
        <v>83</v>
      </c>
      <c r="C313" s="19" t="s">
        <v>33</v>
      </c>
      <c r="D313" s="19" t="s">
        <v>114</v>
      </c>
      <c r="E313" s="20">
        <v>43910</v>
      </c>
      <c r="F313" s="7" t="str">
        <f>IF(E313&lt;&gt;"",IF(AND(E313&gt;=VLOOKUP(E313,Semanas!$A$1:$C$33,1),E313&lt;=VLOOKUP(E313,Semanas!$A$1:$C$33,2)),VLOOKUP(E313,Semanas!$A$1:$C$33,3),""),"")</f>
        <v>Semana 12</v>
      </c>
      <c r="G313" s="21" t="str">
        <f>IF(Medidas_Analisis!G313&lt;&gt;"",ROUND((Medidas_Analisis!G313/IF(Porcentaje!A313=VLOOKUP(Porcentaje!A313,Tipos_Medida!$H$2:$I$788,1),VLOOKUP(Porcentaje!A313,Tipos_Medida!$H$2:$I$788,2),0))*100,4),"")</f>
        <v/>
      </c>
      <c r="H313" s="21" t="str">
        <f>IF(Medidas_Analisis!H313&lt;&gt;"",ROUND((Medidas_Analisis!H313/IF(Porcentaje!A313=VLOOKUP(Porcentaje!A313,Tipos_Medida!$H$2:$I$788,1),VLOOKUP(Porcentaje!A313,Tipos_Medida!$H$2:$I$788,2),0))*100,4),"")</f>
        <v/>
      </c>
      <c r="I313" s="21" t="str">
        <f>IF(Medidas_Analisis!I313&lt;&gt;"",ROUND((Medidas_Analisis!I313/IF(Porcentaje!A313=VLOOKUP(Porcentaje!A313,Tipos_Medida!$H$2:$I$788,1),VLOOKUP(Porcentaje!A313,Tipos_Medida!$H$2:$I$788,2),0))*100,4),"")</f>
        <v/>
      </c>
      <c r="J313" s="21" t="str">
        <f>IF(Medidas_Analisis!J313&lt;&gt;"",ROUND((Medidas_Analisis!J313/IF(Porcentaje!A313=VLOOKUP(Porcentaje!A313,Tipos_Medida!$H$2:$I$788,1),VLOOKUP(Porcentaje!A313,Tipos_Medida!$H$2:$I$788,2),0))*100,4),"")</f>
        <v/>
      </c>
      <c r="K313" s="21" t="str">
        <f>IF(Medidas_Analisis!K313&lt;&gt;"",ROUND((Medidas_Analisis!K313/IF(Porcentaje!A313=VLOOKUP(Porcentaje!A313,Tipos_Medida!$H$2:$I$788,1),VLOOKUP(Porcentaje!A313,Tipos_Medida!$H$2:$I$788,2),0))*100,4),"")</f>
        <v/>
      </c>
      <c r="L313" s="21" t="str">
        <f>IF(Medidas_Analisis!L313&lt;&gt;"",ROUND((Medidas_Analisis!L313/IF(Porcentaje!A313=VLOOKUP(Porcentaje!A313,Tipos_Medida!$H$2:$I$788,1),VLOOKUP(Porcentaje!A313,Tipos_Medida!$H$2:$I$788,2),0))*100,4),"")</f>
        <v/>
      </c>
      <c r="M313" s="21" t="str">
        <f>IF(Medidas_Analisis!M313&lt;&gt;"",ROUND((Medidas_Analisis!M313/IF(Porcentaje!A313=VLOOKUP(Porcentaje!A313,Tipos_Medida!$H$2:$I$788,1),VLOOKUP(Porcentaje!A313,Tipos_Medida!$H$2:$I$788,2),0))*100,4),"")</f>
        <v/>
      </c>
      <c r="N313" s="21" t="str">
        <f>IF(Medidas_Analisis!N313&lt;&gt;"",ROUND((Medidas_Analisis!N313/IF(Porcentaje!A313=VLOOKUP(Porcentaje!A313,Tipos_Medida!$H$2:$I$788,1),VLOOKUP(Porcentaje!A313,Tipos_Medida!$H$2:$I$788,2),0))*100,4),"")</f>
        <v/>
      </c>
    </row>
    <row r="314" spans="1:14" x14ac:dyDescent="0.25">
      <c r="A314">
        <v>20354</v>
      </c>
      <c r="B314" t="s">
        <v>83</v>
      </c>
      <c r="C314" t="s">
        <v>34</v>
      </c>
      <c r="D314" t="s">
        <v>117</v>
      </c>
      <c r="E314" s="1"/>
      <c r="F314" s="7" t="str">
        <f>IF(E314&lt;&gt;"",IF(AND(E314&gt;=VLOOKUP(E314,Semanas!$A$1:$C$33,1),E314&lt;=VLOOKUP(E314,Semanas!$A$1:$C$33,2)),VLOOKUP(E314,Semanas!$A$1:$C$33,3),""),"")</f>
        <v/>
      </c>
      <c r="G314" s="21" t="str">
        <f>IF(Medidas_Analisis!G314&lt;&gt;"",ROUND((Medidas_Analisis!G314/IF(Porcentaje!A314=VLOOKUP(Porcentaje!A314,Tipos_Medida!$H$2:$I$788,1),VLOOKUP(Porcentaje!A314,Tipos_Medida!$H$2:$I$788,2),0))*100,4),"")</f>
        <v/>
      </c>
      <c r="H314" s="21" t="str">
        <f>IF(Medidas_Analisis!H314&lt;&gt;"",ROUND((Medidas_Analisis!H314/IF(Porcentaje!A314=VLOOKUP(Porcentaje!A314,Tipos_Medida!$H$2:$I$788,1),VLOOKUP(Porcentaje!A314,Tipos_Medida!$H$2:$I$788,2),0))*100,4),"")</f>
        <v/>
      </c>
      <c r="I314" s="21" t="str">
        <f>IF(Medidas_Analisis!I314&lt;&gt;"",ROUND((Medidas_Analisis!I314/IF(Porcentaje!A314=VLOOKUP(Porcentaje!A314,Tipos_Medida!$H$2:$I$788,1),VLOOKUP(Porcentaje!A314,Tipos_Medida!$H$2:$I$788,2),0))*100,4),"")</f>
        <v/>
      </c>
      <c r="J314" s="21" t="str">
        <f>IF(Medidas_Analisis!J314&lt;&gt;"",ROUND((Medidas_Analisis!J314/IF(Porcentaje!A314=VLOOKUP(Porcentaje!A314,Tipos_Medida!$H$2:$I$788,1),VLOOKUP(Porcentaje!A314,Tipos_Medida!$H$2:$I$788,2),0))*100,4),"")</f>
        <v/>
      </c>
      <c r="K314" s="21" t="str">
        <f>IF(Medidas_Analisis!K314&lt;&gt;"",ROUND((Medidas_Analisis!K314/IF(Porcentaje!A314=VLOOKUP(Porcentaje!A314,Tipos_Medida!$H$2:$I$788,1),VLOOKUP(Porcentaje!A314,Tipos_Medida!$H$2:$I$788,2),0))*100,4),"")</f>
        <v/>
      </c>
      <c r="L314" s="21" t="str">
        <f>IF(Medidas_Analisis!L314&lt;&gt;"",ROUND((Medidas_Analisis!L314/IF(Porcentaje!A314=VLOOKUP(Porcentaje!A314,Tipos_Medida!$H$2:$I$788,1),VLOOKUP(Porcentaje!A314,Tipos_Medida!$H$2:$I$788,2),0))*100,4),"")</f>
        <v/>
      </c>
      <c r="M314" s="21" t="str">
        <f>IF(Medidas_Analisis!M314&lt;&gt;"",ROUND((Medidas_Analisis!M314/IF(Porcentaje!A314=VLOOKUP(Porcentaje!A314,Tipos_Medida!$H$2:$I$788,1),VLOOKUP(Porcentaje!A314,Tipos_Medida!$H$2:$I$788,2),0))*100,4),"")</f>
        <v/>
      </c>
      <c r="N314" s="21" t="str">
        <f>IF(Medidas_Analisis!N314&lt;&gt;"",ROUND((Medidas_Analisis!N314/IF(Porcentaje!A314=VLOOKUP(Porcentaje!A314,Tipos_Medida!$H$2:$I$788,1),VLOOKUP(Porcentaje!A314,Tipos_Medida!$H$2:$I$788,2),0))*100,4),"")</f>
        <v/>
      </c>
    </row>
    <row r="315" spans="1:14" x14ac:dyDescent="0.25">
      <c r="A315" s="19">
        <v>20354</v>
      </c>
      <c r="B315" s="19" t="s">
        <v>83</v>
      </c>
      <c r="C315" s="19" t="s">
        <v>118</v>
      </c>
      <c r="D315" s="19" t="s">
        <v>117</v>
      </c>
      <c r="E315" s="20"/>
      <c r="F315" s="7" t="str">
        <f>IF(E315&lt;&gt;"",IF(AND(E315&gt;=VLOOKUP(E315,Semanas!$A$1:$C$33,1),E315&lt;=VLOOKUP(E315,Semanas!$A$1:$C$33,2)),VLOOKUP(E315,Semanas!$A$1:$C$33,3),""),"")</f>
        <v/>
      </c>
      <c r="G315" s="21" t="str">
        <f>IF(Medidas_Analisis!G315&lt;&gt;"",ROUND((Medidas_Analisis!G315/IF(Porcentaje!A315=VLOOKUP(Porcentaje!A315,Tipos_Medida!$H$2:$I$788,1),VLOOKUP(Porcentaje!A315,Tipos_Medida!$H$2:$I$788,2),0))*100,4),"")</f>
        <v/>
      </c>
      <c r="H315" s="21" t="str">
        <f>IF(Medidas_Analisis!H315&lt;&gt;"",ROUND((Medidas_Analisis!H315/IF(Porcentaje!A315=VLOOKUP(Porcentaje!A315,Tipos_Medida!$H$2:$I$788,1),VLOOKUP(Porcentaje!A315,Tipos_Medida!$H$2:$I$788,2),0))*100,4),"")</f>
        <v/>
      </c>
      <c r="I315" s="21" t="str">
        <f>IF(Medidas_Analisis!I315&lt;&gt;"",ROUND((Medidas_Analisis!I315/IF(Porcentaje!A315=VLOOKUP(Porcentaje!A315,Tipos_Medida!$H$2:$I$788,1),VLOOKUP(Porcentaje!A315,Tipos_Medida!$H$2:$I$788,2),0))*100,4),"")</f>
        <v/>
      </c>
      <c r="J315" s="21" t="str">
        <f>IF(Medidas_Analisis!J315&lt;&gt;"",ROUND((Medidas_Analisis!J315/IF(Porcentaje!A315=VLOOKUP(Porcentaje!A315,Tipos_Medida!$H$2:$I$788,1),VLOOKUP(Porcentaje!A315,Tipos_Medida!$H$2:$I$788,2),0))*100,4),"")</f>
        <v/>
      </c>
      <c r="K315" s="21" t="str">
        <f>IF(Medidas_Analisis!K315&lt;&gt;"",ROUND((Medidas_Analisis!K315/IF(Porcentaje!A315=VLOOKUP(Porcentaje!A315,Tipos_Medida!$H$2:$I$788,1),VLOOKUP(Porcentaje!A315,Tipos_Medida!$H$2:$I$788,2),0))*100,4),"")</f>
        <v/>
      </c>
      <c r="L315" s="21" t="str">
        <f>IF(Medidas_Analisis!L315&lt;&gt;"",ROUND((Medidas_Analisis!L315/IF(Porcentaje!A315=VLOOKUP(Porcentaje!A315,Tipos_Medida!$H$2:$I$788,1),VLOOKUP(Porcentaje!A315,Tipos_Medida!$H$2:$I$788,2),0))*100,4),"")</f>
        <v/>
      </c>
      <c r="M315" s="21" t="str">
        <f>IF(Medidas_Analisis!M315&lt;&gt;"",ROUND((Medidas_Analisis!M315/IF(Porcentaje!A315=VLOOKUP(Porcentaje!A315,Tipos_Medida!$H$2:$I$788,1),VLOOKUP(Porcentaje!A315,Tipos_Medida!$H$2:$I$788,2),0))*100,4),"")</f>
        <v/>
      </c>
      <c r="N315" s="21" t="str">
        <f>IF(Medidas_Analisis!N315&lt;&gt;"",ROUND((Medidas_Analisis!N315/IF(Porcentaje!A315=VLOOKUP(Porcentaje!A315,Tipos_Medida!$H$2:$I$788,1),VLOOKUP(Porcentaje!A315,Tipos_Medida!$H$2:$I$788,2),0))*100,4),"")</f>
        <v/>
      </c>
    </row>
    <row r="316" spans="1:14" x14ac:dyDescent="0.25">
      <c r="A316">
        <v>20354</v>
      </c>
      <c r="B316" t="s">
        <v>83</v>
      </c>
      <c r="C316" t="s">
        <v>119</v>
      </c>
      <c r="D316" t="s">
        <v>117</v>
      </c>
      <c r="E316" s="1"/>
      <c r="F316" s="7" t="str">
        <f>IF(E316&lt;&gt;"",IF(AND(E316&gt;=VLOOKUP(E316,Semanas!$A$1:$C$33,1),E316&lt;=VLOOKUP(E316,Semanas!$A$1:$C$33,2)),VLOOKUP(E316,Semanas!$A$1:$C$33,3),""),"")</f>
        <v/>
      </c>
      <c r="G316" s="21" t="str">
        <f>IF(Medidas_Analisis!G316&lt;&gt;"",ROUND((Medidas_Analisis!G316/IF(Porcentaje!A316=VLOOKUP(Porcentaje!A316,Tipos_Medida!$H$2:$I$788,1),VLOOKUP(Porcentaje!A316,Tipos_Medida!$H$2:$I$788,2),0))*100,4),"")</f>
        <v/>
      </c>
      <c r="H316" s="21" t="str">
        <f>IF(Medidas_Analisis!H316&lt;&gt;"",ROUND((Medidas_Analisis!H316/IF(Porcentaje!A316=VLOOKUP(Porcentaje!A316,Tipos_Medida!$H$2:$I$788,1),VLOOKUP(Porcentaje!A316,Tipos_Medida!$H$2:$I$788,2),0))*100,4),"")</f>
        <v/>
      </c>
      <c r="I316" s="21" t="str">
        <f>IF(Medidas_Analisis!I316&lt;&gt;"",ROUND((Medidas_Analisis!I316/IF(Porcentaje!A316=VLOOKUP(Porcentaje!A316,Tipos_Medida!$H$2:$I$788,1),VLOOKUP(Porcentaje!A316,Tipos_Medida!$H$2:$I$788,2),0))*100,4),"")</f>
        <v/>
      </c>
      <c r="J316" s="21" t="str">
        <f>IF(Medidas_Analisis!J316&lt;&gt;"",ROUND((Medidas_Analisis!J316/IF(Porcentaje!A316=VLOOKUP(Porcentaje!A316,Tipos_Medida!$H$2:$I$788,1),VLOOKUP(Porcentaje!A316,Tipos_Medida!$H$2:$I$788,2),0))*100,4),"")</f>
        <v/>
      </c>
      <c r="K316" s="21" t="str">
        <f>IF(Medidas_Analisis!K316&lt;&gt;"",ROUND((Medidas_Analisis!K316/IF(Porcentaje!A316=VLOOKUP(Porcentaje!A316,Tipos_Medida!$H$2:$I$788,1),VLOOKUP(Porcentaje!A316,Tipos_Medida!$H$2:$I$788,2),0))*100,4),"")</f>
        <v/>
      </c>
      <c r="L316" s="21" t="str">
        <f>IF(Medidas_Analisis!L316&lt;&gt;"",ROUND((Medidas_Analisis!L316/IF(Porcentaje!A316=VLOOKUP(Porcentaje!A316,Tipos_Medida!$H$2:$I$788,1),VLOOKUP(Porcentaje!A316,Tipos_Medida!$H$2:$I$788,2),0))*100,4),"")</f>
        <v/>
      </c>
      <c r="M316" s="21" t="str">
        <f>IF(Medidas_Analisis!M316&lt;&gt;"",ROUND((Medidas_Analisis!M316/IF(Porcentaje!A316=VLOOKUP(Porcentaje!A316,Tipos_Medida!$H$2:$I$788,1),VLOOKUP(Porcentaje!A316,Tipos_Medida!$H$2:$I$788,2),0))*100,4),"")</f>
        <v/>
      </c>
      <c r="N316" s="21" t="str">
        <f>IF(Medidas_Analisis!N316&lt;&gt;"",ROUND((Medidas_Analisis!N316/IF(Porcentaje!A316=VLOOKUP(Porcentaje!A316,Tipos_Medida!$H$2:$I$788,1),VLOOKUP(Porcentaje!A316,Tipos_Medida!$H$2:$I$788,2),0))*100,4),"")</f>
        <v/>
      </c>
    </row>
    <row r="317" spans="1:14" x14ac:dyDescent="0.25">
      <c r="A317" s="19">
        <v>20354</v>
      </c>
      <c r="B317" s="19" t="s">
        <v>83</v>
      </c>
      <c r="C317" s="19" t="s">
        <v>120</v>
      </c>
      <c r="D317" s="19" t="s">
        <v>117</v>
      </c>
      <c r="E317" s="20"/>
      <c r="F317" s="7" t="str">
        <f>IF(E317&lt;&gt;"",IF(AND(E317&gt;=VLOOKUP(E317,Semanas!$A$1:$C$33,1),E317&lt;=VLOOKUP(E317,Semanas!$A$1:$C$33,2)),VLOOKUP(E317,Semanas!$A$1:$C$33,3),""),"")</f>
        <v/>
      </c>
      <c r="G317" s="21" t="str">
        <f>IF(Medidas_Analisis!G317&lt;&gt;"",ROUND((Medidas_Analisis!G317/IF(Porcentaje!A317=VLOOKUP(Porcentaje!A317,Tipos_Medida!$H$2:$I$788,1),VLOOKUP(Porcentaje!A317,Tipos_Medida!$H$2:$I$788,2),0))*100,4),"")</f>
        <v/>
      </c>
      <c r="H317" s="21" t="str">
        <f>IF(Medidas_Analisis!H317&lt;&gt;"",ROUND((Medidas_Analisis!H317/IF(Porcentaje!A317=VLOOKUP(Porcentaje!A317,Tipos_Medida!$H$2:$I$788,1),VLOOKUP(Porcentaje!A317,Tipos_Medida!$H$2:$I$788,2),0))*100,4),"")</f>
        <v/>
      </c>
      <c r="I317" s="21" t="str">
        <f>IF(Medidas_Analisis!I317&lt;&gt;"",ROUND((Medidas_Analisis!I317/IF(Porcentaje!A317=VLOOKUP(Porcentaje!A317,Tipos_Medida!$H$2:$I$788,1),VLOOKUP(Porcentaje!A317,Tipos_Medida!$H$2:$I$788,2),0))*100,4),"")</f>
        <v/>
      </c>
      <c r="J317" s="21" t="str">
        <f>IF(Medidas_Analisis!J317&lt;&gt;"",ROUND((Medidas_Analisis!J317/IF(Porcentaje!A317=VLOOKUP(Porcentaje!A317,Tipos_Medida!$H$2:$I$788,1),VLOOKUP(Porcentaje!A317,Tipos_Medida!$H$2:$I$788,2),0))*100,4),"")</f>
        <v/>
      </c>
      <c r="K317" s="21" t="str">
        <f>IF(Medidas_Analisis!K317&lt;&gt;"",ROUND((Medidas_Analisis!K317/IF(Porcentaje!A317=VLOOKUP(Porcentaje!A317,Tipos_Medida!$H$2:$I$788,1),VLOOKUP(Porcentaje!A317,Tipos_Medida!$H$2:$I$788,2),0))*100,4),"")</f>
        <v/>
      </c>
      <c r="L317" s="21" t="str">
        <f>IF(Medidas_Analisis!L317&lt;&gt;"",ROUND((Medidas_Analisis!L317/IF(Porcentaje!A317=VLOOKUP(Porcentaje!A317,Tipos_Medida!$H$2:$I$788,1),VLOOKUP(Porcentaje!A317,Tipos_Medida!$H$2:$I$788,2),0))*100,4),"")</f>
        <v/>
      </c>
      <c r="M317" s="21" t="str">
        <f>IF(Medidas_Analisis!M317&lt;&gt;"",ROUND((Medidas_Analisis!M317/IF(Porcentaje!A317=VLOOKUP(Porcentaje!A317,Tipos_Medida!$H$2:$I$788,1),VLOOKUP(Porcentaje!A317,Tipos_Medida!$H$2:$I$788,2),0))*100,4),"")</f>
        <v/>
      </c>
      <c r="N317" s="21" t="str">
        <f>IF(Medidas_Analisis!N317&lt;&gt;"",ROUND((Medidas_Analisis!N317/IF(Porcentaje!A317=VLOOKUP(Porcentaje!A317,Tipos_Medida!$H$2:$I$788,1),VLOOKUP(Porcentaje!A317,Tipos_Medida!$H$2:$I$788,2),0))*100,4),"")</f>
        <v/>
      </c>
    </row>
    <row r="318" spans="1:14" x14ac:dyDescent="0.25">
      <c r="A318">
        <v>20354</v>
      </c>
      <c r="B318" t="s">
        <v>83</v>
      </c>
      <c r="C318" t="s">
        <v>191</v>
      </c>
      <c r="D318" t="s">
        <v>117</v>
      </c>
      <c r="E318" s="1"/>
      <c r="F318" s="7" t="str">
        <f>IF(E318&lt;&gt;"",IF(AND(E318&gt;=VLOOKUP(E318,Semanas!$A$1:$C$33,1),E318&lt;=VLOOKUP(E318,Semanas!$A$1:$C$33,2)),VLOOKUP(E318,Semanas!$A$1:$C$33,3),""),"")</f>
        <v/>
      </c>
      <c r="G318" s="21" t="str">
        <f>IF(Medidas_Analisis!G318&lt;&gt;"",ROUND((Medidas_Analisis!G318/IF(Porcentaje!A318=VLOOKUP(Porcentaje!A318,Tipos_Medida!$H$2:$I$788,1),VLOOKUP(Porcentaje!A318,Tipos_Medida!$H$2:$I$788,2),0))*100,4),"")</f>
        <v/>
      </c>
      <c r="H318" s="21" t="str">
        <f>IF(Medidas_Analisis!H318&lt;&gt;"",ROUND((Medidas_Analisis!H318/IF(Porcentaje!A318=VLOOKUP(Porcentaje!A318,Tipos_Medida!$H$2:$I$788,1),VLOOKUP(Porcentaje!A318,Tipos_Medida!$H$2:$I$788,2),0))*100,4),"")</f>
        <v/>
      </c>
      <c r="I318" s="21" t="str">
        <f>IF(Medidas_Analisis!I318&lt;&gt;"",ROUND((Medidas_Analisis!I318/IF(Porcentaje!A318=VLOOKUP(Porcentaje!A318,Tipos_Medida!$H$2:$I$788,1),VLOOKUP(Porcentaje!A318,Tipos_Medida!$H$2:$I$788,2),0))*100,4),"")</f>
        <v/>
      </c>
      <c r="J318" s="21" t="str">
        <f>IF(Medidas_Analisis!J318&lt;&gt;"",ROUND((Medidas_Analisis!J318/IF(Porcentaje!A318=VLOOKUP(Porcentaje!A318,Tipos_Medida!$H$2:$I$788,1),VLOOKUP(Porcentaje!A318,Tipos_Medida!$H$2:$I$788,2),0))*100,4),"")</f>
        <v/>
      </c>
      <c r="K318" s="21" t="str">
        <f>IF(Medidas_Analisis!K318&lt;&gt;"",ROUND((Medidas_Analisis!K318/IF(Porcentaje!A318=VLOOKUP(Porcentaje!A318,Tipos_Medida!$H$2:$I$788,1),VLOOKUP(Porcentaje!A318,Tipos_Medida!$H$2:$I$788,2),0))*100,4),"")</f>
        <v/>
      </c>
      <c r="L318" s="21" t="str">
        <f>IF(Medidas_Analisis!L318&lt;&gt;"",ROUND((Medidas_Analisis!L318/IF(Porcentaje!A318=VLOOKUP(Porcentaje!A318,Tipos_Medida!$H$2:$I$788,1),VLOOKUP(Porcentaje!A318,Tipos_Medida!$H$2:$I$788,2),0))*100,4),"")</f>
        <v/>
      </c>
      <c r="M318" s="21" t="str">
        <f>IF(Medidas_Analisis!M318&lt;&gt;"",ROUND((Medidas_Analisis!M318/IF(Porcentaje!A318=VLOOKUP(Porcentaje!A318,Tipos_Medida!$H$2:$I$788,1),VLOOKUP(Porcentaje!A318,Tipos_Medida!$H$2:$I$788,2),0))*100,4),"")</f>
        <v/>
      </c>
      <c r="N318" s="21" t="str">
        <f>IF(Medidas_Analisis!N318&lt;&gt;"",ROUND((Medidas_Analisis!N318/IF(Porcentaje!A318=VLOOKUP(Porcentaje!A318,Tipos_Medida!$H$2:$I$788,1),VLOOKUP(Porcentaje!A318,Tipos_Medida!$H$2:$I$788,2),0))*100,4),"")</f>
        <v/>
      </c>
    </row>
    <row r="319" spans="1:14" x14ac:dyDescent="0.25">
      <c r="A319" s="19">
        <v>20354</v>
      </c>
      <c r="B319" s="19" t="s">
        <v>83</v>
      </c>
      <c r="C319" s="19" t="s">
        <v>122</v>
      </c>
      <c r="D319" s="19" t="s">
        <v>116</v>
      </c>
      <c r="E319" s="20"/>
      <c r="F319" s="7" t="str">
        <f>IF(E319&lt;&gt;"",IF(AND(E319&gt;=VLOOKUP(E319,Semanas!$A$1:$C$33,1),E319&lt;=VLOOKUP(E319,Semanas!$A$1:$C$33,2)),VLOOKUP(E319,Semanas!$A$1:$C$33,3),""),"")</f>
        <v/>
      </c>
      <c r="G319" s="21" t="str">
        <f>IF(Medidas_Analisis!G319&lt;&gt;"",ROUND((Medidas_Analisis!G319/IF(Porcentaje!A319=VLOOKUP(Porcentaje!A319,Tipos_Medida!$H$2:$I$788,1),VLOOKUP(Porcentaje!A319,Tipos_Medida!$H$2:$I$788,2),0))*100,4),"")</f>
        <v/>
      </c>
      <c r="H319" s="21" t="str">
        <f>IF(Medidas_Analisis!H319&lt;&gt;"",ROUND((Medidas_Analisis!H319/IF(Porcentaje!A319=VLOOKUP(Porcentaje!A319,Tipos_Medida!$H$2:$I$788,1),VLOOKUP(Porcentaje!A319,Tipos_Medida!$H$2:$I$788,2),0))*100,4),"")</f>
        <v/>
      </c>
      <c r="I319" s="21" t="str">
        <f>IF(Medidas_Analisis!I319&lt;&gt;"",ROUND((Medidas_Analisis!I319/IF(Porcentaje!A319=VLOOKUP(Porcentaje!A319,Tipos_Medida!$H$2:$I$788,1),VLOOKUP(Porcentaje!A319,Tipos_Medida!$H$2:$I$788,2),0))*100,4),"")</f>
        <v/>
      </c>
      <c r="J319" s="21" t="str">
        <f>IF(Medidas_Analisis!J319&lt;&gt;"",ROUND((Medidas_Analisis!J319/IF(Porcentaje!A319=VLOOKUP(Porcentaje!A319,Tipos_Medida!$H$2:$I$788,1),VLOOKUP(Porcentaje!A319,Tipos_Medida!$H$2:$I$788,2),0))*100,4),"")</f>
        <v/>
      </c>
      <c r="K319" s="21" t="str">
        <f>IF(Medidas_Analisis!K319&lt;&gt;"",ROUND((Medidas_Analisis!K319/IF(Porcentaje!A319=VLOOKUP(Porcentaje!A319,Tipos_Medida!$H$2:$I$788,1),VLOOKUP(Porcentaje!A319,Tipos_Medida!$H$2:$I$788,2),0))*100,4),"")</f>
        <v/>
      </c>
      <c r="L319" s="21" t="str">
        <f>IF(Medidas_Analisis!L319&lt;&gt;"",ROUND((Medidas_Analisis!L319/IF(Porcentaje!A319=VLOOKUP(Porcentaje!A319,Tipos_Medida!$H$2:$I$788,1),VLOOKUP(Porcentaje!A319,Tipos_Medida!$H$2:$I$788,2),0))*100,4),"")</f>
        <v/>
      </c>
      <c r="M319" s="21" t="str">
        <f>IF(Medidas_Analisis!M319&lt;&gt;"",ROUND((Medidas_Analisis!M319/IF(Porcentaje!A319=VLOOKUP(Porcentaje!A319,Tipos_Medida!$H$2:$I$788,1),VLOOKUP(Porcentaje!A319,Tipos_Medida!$H$2:$I$788,2),0))*100,4),"")</f>
        <v/>
      </c>
      <c r="N319" s="21" t="str">
        <f>IF(Medidas_Analisis!N319&lt;&gt;"",ROUND((Medidas_Analisis!N319/IF(Porcentaje!A319=VLOOKUP(Porcentaje!A319,Tipos_Medida!$H$2:$I$788,1),VLOOKUP(Porcentaje!A319,Tipos_Medida!$H$2:$I$788,2),0))*100,4),"")</f>
        <v/>
      </c>
    </row>
    <row r="320" spans="1:14" x14ac:dyDescent="0.25">
      <c r="A320">
        <v>20354</v>
      </c>
      <c r="B320" t="s">
        <v>83</v>
      </c>
      <c r="C320" t="s">
        <v>123</v>
      </c>
      <c r="D320" t="s">
        <v>116</v>
      </c>
      <c r="E320" s="1"/>
      <c r="F320" s="7" t="str">
        <f>IF(E320&lt;&gt;"",IF(AND(E320&gt;=VLOOKUP(E320,Semanas!$A$1:$C$33,1),E320&lt;=VLOOKUP(E320,Semanas!$A$1:$C$33,2)),VLOOKUP(E320,Semanas!$A$1:$C$33,3),""),"")</f>
        <v/>
      </c>
      <c r="G320" s="21" t="str">
        <f>IF(Medidas_Analisis!G320&lt;&gt;"",ROUND((Medidas_Analisis!G320/IF(Porcentaje!A320=VLOOKUP(Porcentaje!A320,Tipos_Medida!$H$2:$I$788,1),VLOOKUP(Porcentaje!A320,Tipos_Medida!$H$2:$I$788,2),0))*100,4),"")</f>
        <v/>
      </c>
      <c r="H320" s="21" t="str">
        <f>IF(Medidas_Analisis!H320&lt;&gt;"",ROUND((Medidas_Analisis!H320/IF(Porcentaje!A320=VLOOKUP(Porcentaje!A320,Tipos_Medida!$H$2:$I$788,1),VLOOKUP(Porcentaje!A320,Tipos_Medida!$H$2:$I$788,2),0))*100,4),"")</f>
        <v/>
      </c>
      <c r="I320" s="21" t="str">
        <f>IF(Medidas_Analisis!I320&lt;&gt;"",ROUND((Medidas_Analisis!I320/IF(Porcentaje!A320=VLOOKUP(Porcentaje!A320,Tipos_Medida!$H$2:$I$788,1),VLOOKUP(Porcentaje!A320,Tipos_Medida!$H$2:$I$788,2),0))*100,4),"")</f>
        <v/>
      </c>
      <c r="J320" s="21" t="str">
        <f>IF(Medidas_Analisis!J320&lt;&gt;"",ROUND((Medidas_Analisis!J320/IF(Porcentaje!A320=VLOOKUP(Porcentaje!A320,Tipos_Medida!$H$2:$I$788,1),VLOOKUP(Porcentaje!A320,Tipos_Medida!$H$2:$I$788,2),0))*100,4),"")</f>
        <v/>
      </c>
      <c r="K320" s="21" t="str">
        <f>IF(Medidas_Analisis!K320&lt;&gt;"",ROUND((Medidas_Analisis!K320/IF(Porcentaje!A320=VLOOKUP(Porcentaje!A320,Tipos_Medida!$H$2:$I$788,1),VLOOKUP(Porcentaje!A320,Tipos_Medida!$H$2:$I$788,2),0))*100,4),"")</f>
        <v/>
      </c>
      <c r="L320" s="21" t="str">
        <f>IF(Medidas_Analisis!L320&lt;&gt;"",ROUND((Medidas_Analisis!L320/IF(Porcentaje!A320=VLOOKUP(Porcentaje!A320,Tipos_Medida!$H$2:$I$788,1),VLOOKUP(Porcentaje!A320,Tipos_Medida!$H$2:$I$788,2),0))*100,4),"")</f>
        <v/>
      </c>
      <c r="M320" s="21" t="str">
        <f>IF(Medidas_Analisis!M320&lt;&gt;"",ROUND((Medidas_Analisis!M320/IF(Porcentaje!A320=VLOOKUP(Porcentaje!A320,Tipos_Medida!$H$2:$I$788,1),VLOOKUP(Porcentaje!A320,Tipos_Medida!$H$2:$I$788,2),0))*100,4),"")</f>
        <v/>
      </c>
      <c r="N320" s="21" t="str">
        <f>IF(Medidas_Analisis!N320&lt;&gt;"",ROUND((Medidas_Analisis!N320/IF(Porcentaje!A320=VLOOKUP(Porcentaje!A320,Tipos_Medida!$H$2:$I$788,1),VLOOKUP(Porcentaje!A320,Tipos_Medida!$H$2:$I$788,2),0))*100,4),"")</f>
        <v/>
      </c>
    </row>
    <row r="321" spans="1:14" x14ac:dyDescent="0.25">
      <c r="A321">
        <v>20355</v>
      </c>
      <c r="B321" t="s">
        <v>84</v>
      </c>
      <c r="C321" t="s">
        <v>30</v>
      </c>
      <c r="D321" t="s">
        <v>114</v>
      </c>
      <c r="E321" s="1">
        <v>43913</v>
      </c>
      <c r="F321" s="7" t="str">
        <f>IF(E321&lt;&gt;"",IF(AND(E321&gt;=VLOOKUP(E321,Semanas!$A$1:$C$33,1),E321&lt;=VLOOKUP(E321,Semanas!$A$1:$C$33,2)),VLOOKUP(E321,Semanas!$A$1:$C$33,3),""),"")</f>
        <v>Semana 13</v>
      </c>
      <c r="G321" s="21" t="str">
        <f>IF(Medidas_Analisis!G321&lt;&gt;"",ROUND((Medidas_Analisis!G321/IF(Porcentaje!A321=VLOOKUP(Porcentaje!A321,Tipos_Medida!$H$2:$I$788,1),VLOOKUP(Porcentaje!A321,Tipos_Medida!$H$2:$I$788,2),0))*100,4),"")</f>
        <v/>
      </c>
      <c r="H321" s="21" t="str">
        <f>IF(Medidas_Analisis!H321&lt;&gt;"",ROUND((Medidas_Analisis!H321/IF(Porcentaje!A321=VLOOKUP(Porcentaje!A321,Tipos_Medida!$H$2:$I$788,1),VLOOKUP(Porcentaje!A321,Tipos_Medida!$H$2:$I$788,2),0))*100,4),"")</f>
        <v/>
      </c>
      <c r="I321" s="21" t="str">
        <f>IF(Medidas_Analisis!I321&lt;&gt;"",ROUND((Medidas_Analisis!I321/IF(Porcentaje!A321=VLOOKUP(Porcentaje!A321,Tipos_Medida!$H$2:$I$788,1),VLOOKUP(Porcentaje!A321,Tipos_Medida!$H$2:$I$788,2),0))*100,4),"")</f>
        <v/>
      </c>
      <c r="J321" s="21" t="str">
        <f>IF(Medidas_Analisis!J321&lt;&gt;"",ROUND((Medidas_Analisis!J321/IF(Porcentaje!A321=VLOOKUP(Porcentaje!A321,Tipos_Medida!$H$2:$I$788,1),VLOOKUP(Porcentaje!A321,Tipos_Medida!$H$2:$I$788,2),0))*100,4),"")</f>
        <v/>
      </c>
      <c r="K321" s="21" t="str">
        <f>IF(Medidas_Analisis!K321&lt;&gt;"",ROUND((Medidas_Analisis!K321/IF(Porcentaje!A321=VLOOKUP(Porcentaje!A321,Tipos_Medida!$H$2:$I$788,1),VLOOKUP(Porcentaje!A321,Tipos_Medida!$H$2:$I$788,2),0))*100,4),"")</f>
        <v/>
      </c>
      <c r="L321" s="21" t="str">
        <f>IF(Medidas_Analisis!L321&lt;&gt;"",ROUND((Medidas_Analisis!L321/IF(Porcentaje!A321=VLOOKUP(Porcentaje!A321,Tipos_Medida!$H$2:$I$788,1),VLOOKUP(Porcentaje!A321,Tipos_Medida!$H$2:$I$788,2),0))*100,4),"")</f>
        <v/>
      </c>
      <c r="M321" s="21" t="str">
        <f>IF(Medidas_Analisis!M321&lt;&gt;"",ROUND((Medidas_Analisis!M321/IF(Porcentaje!A321=VLOOKUP(Porcentaje!A321,Tipos_Medida!$H$2:$I$788,1),VLOOKUP(Porcentaje!A321,Tipos_Medida!$H$2:$I$788,2),0))*100,4),"")</f>
        <v/>
      </c>
      <c r="N321" s="21" t="str">
        <f>IF(Medidas_Analisis!N321&lt;&gt;"",ROUND((Medidas_Analisis!N321/IF(Porcentaje!A321=VLOOKUP(Porcentaje!A321,Tipos_Medida!$H$2:$I$788,1),VLOOKUP(Porcentaje!A321,Tipos_Medida!$H$2:$I$788,2),0))*100,4),"")</f>
        <v/>
      </c>
    </row>
    <row r="322" spans="1:14" x14ac:dyDescent="0.25">
      <c r="A322" s="19">
        <v>20355</v>
      </c>
      <c r="B322" s="19" t="s">
        <v>84</v>
      </c>
      <c r="C322" s="19" t="s">
        <v>31</v>
      </c>
      <c r="D322" s="19" t="s">
        <v>114</v>
      </c>
      <c r="E322" s="20">
        <v>43913</v>
      </c>
      <c r="F322" s="7" t="str">
        <f>IF(E322&lt;&gt;"",IF(AND(E322&gt;=VLOOKUP(E322,Semanas!$A$1:$C$33,1),E322&lt;=VLOOKUP(E322,Semanas!$A$1:$C$33,2)),VLOOKUP(E322,Semanas!$A$1:$C$33,3),""),"")</f>
        <v>Semana 13</v>
      </c>
      <c r="G322" s="21" t="str">
        <f>IF(Medidas_Analisis!G322&lt;&gt;"",ROUND((Medidas_Analisis!G322/IF(Porcentaje!A322=VLOOKUP(Porcentaje!A322,Tipos_Medida!$H$2:$I$788,1),VLOOKUP(Porcentaje!A322,Tipos_Medida!$H$2:$I$788,2),0))*100,4),"")</f>
        <v/>
      </c>
      <c r="H322" s="21" t="str">
        <f>IF(Medidas_Analisis!H322&lt;&gt;"",ROUND((Medidas_Analisis!H322/IF(Porcentaje!A322=VLOOKUP(Porcentaje!A322,Tipos_Medida!$H$2:$I$788,1),VLOOKUP(Porcentaje!A322,Tipos_Medida!$H$2:$I$788,2),0))*100,4),"")</f>
        <v/>
      </c>
      <c r="I322" s="21" t="str">
        <f>IF(Medidas_Analisis!I322&lt;&gt;"",ROUND((Medidas_Analisis!I322/IF(Porcentaje!A322=VLOOKUP(Porcentaje!A322,Tipos_Medida!$H$2:$I$788,1),VLOOKUP(Porcentaje!A322,Tipos_Medida!$H$2:$I$788,2),0))*100,4),"")</f>
        <v/>
      </c>
      <c r="J322" s="21" t="str">
        <f>IF(Medidas_Analisis!J322&lt;&gt;"",ROUND((Medidas_Analisis!J322/IF(Porcentaje!A322=VLOOKUP(Porcentaje!A322,Tipos_Medida!$H$2:$I$788,1),VLOOKUP(Porcentaje!A322,Tipos_Medida!$H$2:$I$788,2),0))*100,4),"")</f>
        <v/>
      </c>
      <c r="K322" s="21" t="str">
        <f>IF(Medidas_Analisis!K322&lt;&gt;"",ROUND((Medidas_Analisis!K322/IF(Porcentaje!A322=VLOOKUP(Porcentaje!A322,Tipos_Medida!$H$2:$I$788,1),VLOOKUP(Porcentaje!A322,Tipos_Medida!$H$2:$I$788,2),0))*100,4),"")</f>
        <v/>
      </c>
      <c r="L322" s="21" t="str">
        <f>IF(Medidas_Analisis!L322&lt;&gt;"",ROUND((Medidas_Analisis!L322/IF(Porcentaje!A322=VLOOKUP(Porcentaje!A322,Tipos_Medida!$H$2:$I$788,1),VLOOKUP(Porcentaje!A322,Tipos_Medida!$H$2:$I$788,2),0))*100,4),"")</f>
        <v/>
      </c>
      <c r="M322" s="21" t="str">
        <f>IF(Medidas_Analisis!M322&lt;&gt;"",ROUND((Medidas_Analisis!M322/IF(Porcentaje!A322=VLOOKUP(Porcentaje!A322,Tipos_Medida!$H$2:$I$788,1),VLOOKUP(Porcentaje!A322,Tipos_Medida!$H$2:$I$788,2),0))*100,4),"")</f>
        <v/>
      </c>
      <c r="N322" s="21" t="str">
        <f>IF(Medidas_Analisis!N322&lt;&gt;"",ROUND((Medidas_Analisis!N322/IF(Porcentaje!A322=VLOOKUP(Porcentaje!A322,Tipos_Medida!$H$2:$I$788,1),VLOOKUP(Porcentaje!A322,Tipos_Medida!$H$2:$I$788,2),0))*100,4),"")</f>
        <v/>
      </c>
    </row>
    <row r="323" spans="1:14" x14ac:dyDescent="0.25">
      <c r="A323">
        <v>20355</v>
      </c>
      <c r="B323" t="s">
        <v>84</v>
      </c>
      <c r="C323" t="s">
        <v>115</v>
      </c>
      <c r="D323" t="s">
        <v>114</v>
      </c>
      <c r="E323" s="1">
        <v>43913</v>
      </c>
      <c r="F323" s="7" t="str">
        <f>IF(E323&lt;&gt;"",IF(AND(E323&gt;=VLOOKUP(E323,Semanas!$A$1:$C$33,1),E323&lt;=VLOOKUP(E323,Semanas!$A$1:$C$33,2)),VLOOKUP(E323,Semanas!$A$1:$C$33,3),""),"")</f>
        <v>Semana 13</v>
      </c>
      <c r="G323" s="21" t="str">
        <f>IF(Medidas_Analisis!G323&lt;&gt;"",ROUND((Medidas_Analisis!G323/IF(Porcentaje!A323=VLOOKUP(Porcentaje!A323,Tipos_Medida!$H$2:$I$788,1),VLOOKUP(Porcentaje!A323,Tipos_Medida!$H$2:$I$788,2),0))*100,4),"")</f>
        <v/>
      </c>
      <c r="H323" s="21" t="str">
        <f>IF(Medidas_Analisis!H323&lt;&gt;"",ROUND((Medidas_Analisis!H323/IF(Porcentaje!A323=VLOOKUP(Porcentaje!A323,Tipos_Medida!$H$2:$I$788,1),VLOOKUP(Porcentaje!A323,Tipos_Medida!$H$2:$I$788,2),0))*100,4),"")</f>
        <v/>
      </c>
      <c r="I323" s="21" t="str">
        <f>IF(Medidas_Analisis!I323&lt;&gt;"",ROUND((Medidas_Analisis!I323/IF(Porcentaje!A323=VLOOKUP(Porcentaje!A323,Tipos_Medida!$H$2:$I$788,1),VLOOKUP(Porcentaje!A323,Tipos_Medida!$H$2:$I$788,2),0))*100,4),"")</f>
        <v/>
      </c>
      <c r="J323" s="21" t="str">
        <f>IF(Medidas_Analisis!J323&lt;&gt;"",ROUND((Medidas_Analisis!J323/IF(Porcentaje!A323=VLOOKUP(Porcentaje!A323,Tipos_Medida!$H$2:$I$788,1),VLOOKUP(Porcentaje!A323,Tipos_Medida!$H$2:$I$788,2),0))*100,4),"")</f>
        <v/>
      </c>
      <c r="K323" s="21" t="str">
        <f>IF(Medidas_Analisis!K323&lt;&gt;"",ROUND((Medidas_Analisis!K323/IF(Porcentaje!A323=VLOOKUP(Porcentaje!A323,Tipos_Medida!$H$2:$I$788,1),VLOOKUP(Porcentaje!A323,Tipos_Medida!$H$2:$I$788,2),0))*100,4),"")</f>
        <v/>
      </c>
      <c r="L323" s="21" t="str">
        <f>IF(Medidas_Analisis!L323&lt;&gt;"",ROUND((Medidas_Analisis!L323/IF(Porcentaje!A323=VLOOKUP(Porcentaje!A323,Tipos_Medida!$H$2:$I$788,1),VLOOKUP(Porcentaje!A323,Tipos_Medida!$H$2:$I$788,2),0))*100,4),"")</f>
        <v/>
      </c>
      <c r="M323" s="21" t="str">
        <f>IF(Medidas_Analisis!M323&lt;&gt;"",ROUND((Medidas_Analisis!M323/IF(Porcentaje!A323=VLOOKUP(Porcentaje!A323,Tipos_Medida!$H$2:$I$788,1),VLOOKUP(Porcentaje!A323,Tipos_Medida!$H$2:$I$788,2),0))*100,4),"")</f>
        <v/>
      </c>
      <c r="N323" s="21" t="str">
        <f>IF(Medidas_Analisis!N323&lt;&gt;"",ROUND((Medidas_Analisis!N323/IF(Porcentaje!A323=VLOOKUP(Porcentaje!A323,Tipos_Medida!$H$2:$I$788,1),VLOOKUP(Porcentaje!A323,Tipos_Medida!$H$2:$I$788,2),0))*100,4),"")</f>
        <v/>
      </c>
    </row>
    <row r="324" spans="1:14" x14ac:dyDescent="0.25">
      <c r="A324" s="19">
        <v>20355</v>
      </c>
      <c r="B324" s="19" t="s">
        <v>84</v>
      </c>
      <c r="C324" s="19" t="s">
        <v>33</v>
      </c>
      <c r="D324" s="19" t="s">
        <v>114</v>
      </c>
      <c r="E324" s="20">
        <v>43910</v>
      </c>
      <c r="F324" s="7" t="str">
        <f>IF(E324&lt;&gt;"",IF(AND(E324&gt;=VLOOKUP(E324,Semanas!$A$1:$C$33,1),E324&lt;=VLOOKUP(E324,Semanas!$A$1:$C$33,2)),VLOOKUP(E324,Semanas!$A$1:$C$33,3),""),"")</f>
        <v>Semana 12</v>
      </c>
      <c r="G324" s="21" t="str">
        <f>IF(Medidas_Analisis!G324&lt;&gt;"",ROUND((Medidas_Analisis!G324/IF(Porcentaje!A324=VLOOKUP(Porcentaje!A324,Tipos_Medida!$H$2:$I$788,1),VLOOKUP(Porcentaje!A324,Tipos_Medida!$H$2:$I$788,2),0))*100,4),"")</f>
        <v/>
      </c>
      <c r="H324" s="21" t="str">
        <f>IF(Medidas_Analisis!H324&lt;&gt;"",ROUND((Medidas_Analisis!H324/IF(Porcentaje!A324=VLOOKUP(Porcentaje!A324,Tipos_Medida!$H$2:$I$788,1),VLOOKUP(Porcentaje!A324,Tipos_Medida!$H$2:$I$788,2),0))*100,4),"")</f>
        <v/>
      </c>
      <c r="I324" s="21" t="str">
        <f>IF(Medidas_Analisis!I324&lt;&gt;"",ROUND((Medidas_Analisis!I324/IF(Porcentaje!A324=VLOOKUP(Porcentaje!A324,Tipos_Medida!$H$2:$I$788,1),VLOOKUP(Porcentaje!A324,Tipos_Medida!$H$2:$I$788,2),0))*100,4),"")</f>
        <v/>
      </c>
      <c r="J324" s="21" t="str">
        <f>IF(Medidas_Analisis!J324&lt;&gt;"",ROUND((Medidas_Analisis!J324/IF(Porcentaje!A324=VLOOKUP(Porcentaje!A324,Tipos_Medida!$H$2:$I$788,1),VLOOKUP(Porcentaje!A324,Tipos_Medida!$H$2:$I$788,2),0))*100,4),"")</f>
        <v/>
      </c>
      <c r="K324" s="21" t="str">
        <f>IF(Medidas_Analisis!K324&lt;&gt;"",ROUND((Medidas_Analisis!K324/IF(Porcentaje!A324=VLOOKUP(Porcentaje!A324,Tipos_Medida!$H$2:$I$788,1),VLOOKUP(Porcentaje!A324,Tipos_Medida!$H$2:$I$788,2),0))*100,4),"")</f>
        <v/>
      </c>
      <c r="L324" s="21" t="str">
        <f>IF(Medidas_Analisis!L324&lt;&gt;"",ROUND((Medidas_Analisis!L324/IF(Porcentaje!A324=VLOOKUP(Porcentaje!A324,Tipos_Medida!$H$2:$I$788,1),VLOOKUP(Porcentaje!A324,Tipos_Medida!$H$2:$I$788,2),0))*100,4),"")</f>
        <v/>
      </c>
      <c r="M324" s="21" t="str">
        <f>IF(Medidas_Analisis!M324&lt;&gt;"",ROUND((Medidas_Analisis!M324/IF(Porcentaje!A324=VLOOKUP(Porcentaje!A324,Tipos_Medida!$H$2:$I$788,1),VLOOKUP(Porcentaje!A324,Tipos_Medida!$H$2:$I$788,2),0))*100,4),"")</f>
        <v/>
      </c>
      <c r="N324" s="21" t="str">
        <f>IF(Medidas_Analisis!N324&lt;&gt;"",ROUND((Medidas_Analisis!N324/IF(Porcentaje!A324=VLOOKUP(Porcentaje!A324,Tipos_Medida!$H$2:$I$788,1),VLOOKUP(Porcentaje!A324,Tipos_Medida!$H$2:$I$788,2),0))*100,4),"")</f>
        <v/>
      </c>
    </row>
    <row r="325" spans="1:14" x14ac:dyDescent="0.25">
      <c r="A325">
        <v>20355</v>
      </c>
      <c r="B325" t="s">
        <v>84</v>
      </c>
      <c r="C325" t="s">
        <v>34</v>
      </c>
      <c r="D325" t="s">
        <v>117</v>
      </c>
      <c r="E325" s="1"/>
      <c r="F325" s="7" t="str">
        <f>IF(E325&lt;&gt;"",IF(AND(E325&gt;=VLOOKUP(E325,Semanas!$A$1:$C$33,1),E325&lt;=VLOOKUP(E325,Semanas!$A$1:$C$33,2)),VLOOKUP(E325,Semanas!$A$1:$C$33,3),""),"")</f>
        <v/>
      </c>
      <c r="G325" s="21" t="str">
        <f>IF(Medidas_Analisis!G325&lt;&gt;"",ROUND((Medidas_Analisis!G325/IF(Porcentaje!A325=VLOOKUP(Porcentaje!A325,Tipos_Medida!$H$2:$I$788,1),VLOOKUP(Porcentaje!A325,Tipos_Medida!$H$2:$I$788,2),0))*100,4),"")</f>
        <v/>
      </c>
      <c r="H325" s="21" t="str">
        <f>IF(Medidas_Analisis!H325&lt;&gt;"",ROUND((Medidas_Analisis!H325/IF(Porcentaje!A325=VLOOKUP(Porcentaje!A325,Tipos_Medida!$H$2:$I$788,1),VLOOKUP(Porcentaje!A325,Tipos_Medida!$H$2:$I$788,2),0))*100,4),"")</f>
        <v/>
      </c>
      <c r="I325" s="21" t="str">
        <f>IF(Medidas_Analisis!I325&lt;&gt;"",ROUND((Medidas_Analisis!I325/IF(Porcentaje!A325=VLOOKUP(Porcentaje!A325,Tipos_Medida!$H$2:$I$788,1),VLOOKUP(Porcentaje!A325,Tipos_Medida!$H$2:$I$788,2),0))*100,4),"")</f>
        <v/>
      </c>
      <c r="J325" s="21" t="str">
        <f>IF(Medidas_Analisis!J325&lt;&gt;"",ROUND((Medidas_Analisis!J325/IF(Porcentaje!A325=VLOOKUP(Porcentaje!A325,Tipos_Medida!$H$2:$I$788,1),VLOOKUP(Porcentaje!A325,Tipos_Medida!$H$2:$I$788,2),0))*100,4),"")</f>
        <v/>
      </c>
      <c r="K325" s="21" t="str">
        <f>IF(Medidas_Analisis!K325&lt;&gt;"",ROUND((Medidas_Analisis!K325/IF(Porcentaje!A325=VLOOKUP(Porcentaje!A325,Tipos_Medida!$H$2:$I$788,1),VLOOKUP(Porcentaje!A325,Tipos_Medida!$H$2:$I$788,2),0))*100,4),"")</f>
        <v/>
      </c>
      <c r="L325" s="21" t="str">
        <f>IF(Medidas_Analisis!L325&lt;&gt;"",ROUND((Medidas_Analisis!L325/IF(Porcentaje!A325=VLOOKUP(Porcentaje!A325,Tipos_Medida!$H$2:$I$788,1),VLOOKUP(Porcentaje!A325,Tipos_Medida!$H$2:$I$788,2),0))*100,4),"")</f>
        <v/>
      </c>
      <c r="M325" s="21" t="str">
        <f>IF(Medidas_Analisis!M325&lt;&gt;"",ROUND((Medidas_Analisis!M325/IF(Porcentaje!A325=VLOOKUP(Porcentaje!A325,Tipos_Medida!$H$2:$I$788,1),VLOOKUP(Porcentaje!A325,Tipos_Medida!$H$2:$I$788,2),0))*100,4),"")</f>
        <v/>
      </c>
      <c r="N325" s="21" t="str">
        <f>IF(Medidas_Analisis!N325&lt;&gt;"",ROUND((Medidas_Analisis!N325/IF(Porcentaje!A325=VLOOKUP(Porcentaje!A325,Tipos_Medida!$H$2:$I$788,1),VLOOKUP(Porcentaje!A325,Tipos_Medida!$H$2:$I$788,2),0))*100,4),"")</f>
        <v/>
      </c>
    </row>
    <row r="326" spans="1:14" x14ac:dyDescent="0.25">
      <c r="A326" s="19">
        <v>20355</v>
      </c>
      <c r="B326" s="19" t="s">
        <v>84</v>
      </c>
      <c r="C326" s="19" t="s">
        <v>118</v>
      </c>
      <c r="D326" s="19" t="s">
        <v>117</v>
      </c>
      <c r="E326" s="20"/>
      <c r="F326" s="7" t="str">
        <f>IF(E326&lt;&gt;"",IF(AND(E326&gt;=VLOOKUP(E326,Semanas!$A$1:$C$33,1),E326&lt;=VLOOKUP(E326,Semanas!$A$1:$C$33,2)),VLOOKUP(E326,Semanas!$A$1:$C$33,3),""),"")</f>
        <v/>
      </c>
      <c r="G326" s="21" t="str">
        <f>IF(Medidas_Analisis!G326&lt;&gt;"",ROUND((Medidas_Analisis!G326/IF(Porcentaje!A326=VLOOKUP(Porcentaje!A326,Tipos_Medida!$H$2:$I$788,1),VLOOKUP(Porcentaje!A326,Tipos_Medida!$H$2:$I$788,2),0))*100,4),"")</f>
        <v/>
      </c>
      <c r="H326" s="21" t="str">
        <f>IF(Medidas_Analisis!H326&lt;&gt;"",ROUND((Medidas_Analisis!H326/IF(Porcentaje!A326=VLOOKUP(Porcentaje!A326,Tipos_Medida!$H$2:$I$788,1),VLOOKUP(Porcentaje!A326,Tipos_Medida!$H$2:$I$788,2),0))*100,4),"")</f>
        <v/>
      </c>
      <c r="I326" s="21" t="str">
        <f>IF(Medidas_Analisis!I326&lt;&gt;"",ROUND((Medidas_Analisis!I326/IF(Porcentaje!A326=VLOOKUP(Porcentaje!A326,Tipos_Medida!$H$2:$I$788,1),VLOOKUP(Porcentaje!A326,Tipos_Medida!$H$2:$I$788,2),0))*100,4),"")</f>
        <v/>
      </c>
      <c r="J326" s="21" t="str">
        <f>IF(Medidas_Analisis!J326&lt;&gt;"",ROUND((Medidas_Analisis!J326/IF(Porcentaje!A326=VLOOKUP(Porcentaje!A326,Tipos_Medida!$H$2:$I$788,1),VLOOKUP(Porcentaje!A326,Tipos_Medida!$H$2:$I$788,2),0))*100,4),"")</f>
        <v/>
      </c>
      <c r="K326" s="21" t="str">
        <f>IF(Medidas_Analisis!K326&lt;&gt;"",ROUND((Medidas_Analisis!K326/IF(Porcentaje!A326=VLOOKUP(Porcentaje!A326,Tipos_Medida!$H$2:$I$788,1),VLOOKUP(Porcentaje!A326,Tipos_Medida!$H$2:$I$788,2),0))*100,4),"")</f>
        <v/>
      </c>
      <c r="L326" s="21" t="str">
        <f>IF(Medidas_Analisis!L326&lt;&gt;"",ROUND((Medidas_Analisis!L326/IF(Porcentaje!A326=VLOOKUP(Porcentaje!A326,Tipos_Medida!$H$2:$I$788,1),VLOOKUP(Porcentaje!A326,Tipos_Medida!$H$2:$I$788,2),0))*100,4),"")</f>
        <v/>
      </c>
      <c r="M326" s="21" t="str">
        <f>IF(Medidas_Analisis!M326&lt;&gt;"",ROUND((Medidas_Analisis!M326/IF(Porcentaje!A326=VLOOKUP(Porcentaje!A326,Tipos_Medida!$H$2:$I$788,1),VLOOKUP(Porcentaje!A326,Tipos_Medida!$H$2:$I$788,2),0))*100,4),"")</f>
        <v/>
      </c>
      <c r="N326" s="21" t="str">
        <f>IF(Medidas_Analisis!N326&lt;&gt;"",ROUND((Medidas_Analisis!N326/IF(Porcentaje!A326=VLOOKUP(Porcentaje!A326,Tipos_Medida!$H$2:$I$788,1),VLOOKUP(Porcentaje!A326,Tipos_Medida!$H$2:$I$788,2),0))*100,4),"")</f>
        <v/>
      </c>
    </row>
    <row r="327" spans="1:14" x14ac:dyDescent="0.25">
      <c r="A327">
        <v>20355</v>
      </c>
      <c r="B327" t="s">
        <v>84</v>
      </c>
      <c r="C327" t="s">
        <v>119</v>
      </c>
      <c r="D327" t="s">
        <v>117</v>
      </c>
      <c r="E327" s="1"/>
      <c r="F327" s="7" t="str">
        <f>IF(E327&lt;&gt;"",IF(AND(E327&gt;=VLOOKUP(E327,Semanas!$A$1:$C$33,1),E327&lt;=VLOOKUP(E327,Semanas!$A$1:$C$33,2)),VLOOKUP(E327,Semanas!$A$1:$C$33,3),""),"")</f>
        <v/>
      </c>
      <c r="G327" s="21" t="str">
        <f>IF(Medidas_Analisis!G327&lt;&gt;"",ROUND((Medidas_Analisis!G327/IF(Porcentaje!A327=VLOOKUP(Porcentaje!A327,Tipos_Medida!$H$2:$I$788,1),VLOOKUP(Porcentaje!A327,Tipos_Medida!$H$2:$I$788,2),0))*100,4),"")</f>
        <v/>
      </c>
      <c r="H327" s="21" t="str">
        <f>IF(Medidas_Analisis!H327&lt;&gt;"",ROUND((Medidas_Analisis!H327/IF(Porcentaje!A327=VLOOKUP(Porcentaje!A327,Tipos_Medida!$H$2:$I$788,1),VLOOKUP(Porcentaje!A327,Tipos_Medida!$H$2:$I$788,2),0))*100,4),"")</f>
        <v/>
      </c>
      <c r="I327" s="21" t="str">
        <f>IF(Medidas_Analisis!I327&lt;&gt;"",ROUND((Medidas_Analisis!I327/IF(Porcentaje!A327=VLOOKUP(Porcentaje!A327,Tipos_Medida!$H$2:$I$788,1),VLOOKUP(Porcentaje!A327,Tipos_Medida!$H$2:$I$788,2),0))*100,4),"")</f>
        <v/>
      </c>
      <c r="J327" s="21" t="str">
        <f>IF(Medidas_Analisis!J327&lt;&gt;"",ROUND((Medidas_Analisis!J327/IF(Porcentaje!A327=VLOOKUP(Porcentaje!A327,Tipos_Medida!$H$2:$I$788,1),VLOOKUP(Porcentaje!A327,Tipos_Medida!$H$2:$I$788,2),0))*100,4),"")</f>
        <v/>
      </c>
      <c r="K327" s="21" t="str">
        <f>IF(Medidas_Analisis!K327&lt;&gt;"",ROUND((Medidas_Analisis!K327/IF(Porcentaje!A327=VLOOKUP(Porcentaje!A327,Tipos_Medida!$H$2:$I$788,1),VLOOKUP(Porcentaje!A327,Tipos_Medida!$H$2:$I$788,2),0))*100,4),"")</f>
        <v/>
      </c>
      <c r="L327" s="21" t="str">
        <f>IF(Medidas_Analisis!L327&lt;&gt;"",ROUND((Medidas_Analisis!L327/IF(Porcentaje!A327=VLOOKUP(Porcentaje!A327,Tipos_Medida!$H$2:$I$788,1),VLOOKUP(Porcentaje!A327,Tipos_Medida!$H$2:$I$788,2),0))*100,4),"")</f>
        <v/>
      </c>
      <c r="M327" s="21" t="str">
        <f>IF(Medidas_Analisis!M327&lt;&gt;"",ROUND((Medidas_Analisis!M327/IF(Porcentaje!A327=VLOOKUP(Porcentaje!A327,Tipos_Medida!$H$2:$I$788,1),VLOOKUP(Porcentaje!A327,Tipos_Medida!$H$2:$I$788,2),0))*100,4),"")</f>
        <v/>
      </c>
      <c r="N327" s="21" t="str">
        <f>IF(Medidas_Analisis!N327&lt;&gt;"",ROUND((Medidas_Analisis!N327/IF(Porcentaje!A327=VLOOKUP(Porcentaje!A327,Tipos_Medida!$H$2:$I$788,1),VLOOKUP(Porcentaje!A327,Tipos_Medida!$H$2:$I$788,2),0))*100,4),"")</f>
        <v/>
      </c>
    </row>
    <row r="328" spans="1:14" x14ac:dyDescent="0.25">
      <c r="A328" s="19">
        <v>20355</v>
      </c>
      <c r="B328" s="19" t="s">
        <v>84</v>
      </c>
      <c r="C328" s="19" t="s">
        <v>120</v>
      </c>
      <c r="D328" s="19" t="s">
        <v>117</v>
      </c>
      <c r="E328" s="20"/>
      <c r="F328" s="7" t="str">
        <f>IF(E328&lt;&gt;"",IF(AND(E328&gt;=VLOOKUP(E328,Semanas!$A$1:$C$33,1),E328&lt;=VLOOKUP(E328,Semanas!$A$1:$C$33,2)),VLOOKUP(E328,Semanas!$A$1:$C$33,3),""),"")</f>
        <v/>
      </c>
      <c r="G328" s="21" t="str">
        <f>IF(Medidas_Analisis!G328&lt;&gt;"",ROUND((Medidas_Analisis!G328/IF(Porcentaje!A328=VLOOKUP(Porcentaje!A328,Tipos_Medida!$H$2:$I$788,1),VLOOKUP(Porcentaje!A328,Tipos_Medida!$H$2:$I$788,2),0))*100,4),"")</f>
        <v/>
      </c>
      <c r="H328" s="21" t="str">
        <f>IF(Medidas_Analisis!H328&lt;&gt;"",ROUND((Medidas_Analisis!H328/IF(Porcentaje!A328=VLOOKUP(Porcentaje!A328,Tipos_Medida!$H$2:$I$788,1),VLOOKUP(Porcentaje!A328,Tipos_Medida!$H$2:$I$788,2),0))*100,4),"")</f>
        <v/>
      </c>
      <c r="I328" s="21" t="str">
        <f>IF(Medidas_Analisis!I328&lt;&gt;"",ROUND((Medidas_Analisis!I328/IF(Porcentaje!A328=VLOOKUP(Porcentaje!A328,Tipos_Medida!$H$2:$I$788,1),VLOOKUP(Porcentaje!A328,Tipos_Medida!$H$2:$I$788,2),0))*100,4),"")</f>
        <v/>
      </c>
      <c r="J328" s="21" t="str">
        <f>IF(Medidas_Analisis!J328&lt;&gt;"",ROUND((Medidas_Analisis!J328/IF(Porcentaje!A328=VLOOKUP(Porcentaje!A328,Tipos_Medida!$H$2:$I$788,1),VLOOKUP(Porcentaje!A328,Tipos_Medida!$H$2:$I$788,2),0))*100,4),"")</f>
        <v/>
      </c>
      <c r="K328" s="21" t="str">
        <f>IF(Medidas_Analisis!K328&lt;&gt;"",ROUND((Medidas_Analisis!K328/IF(Porcentaje!A328=VLOOKUP(Porcentaje!A328,Tipos_Medida!$H$2:$I$788,1),VLOOKUP(Porcentaje!A328,Tipos_Medida!$H$2:$I$788,2),0))*100,4),"")</f>
        <v/>
      </c>
      <c r="L328" s="21" t="str">
        <f>IF(Medidas_Analisis!L328&lt;&gt;"",ROUND((Medidas_Analisis!L328/IF(Porcentaje!A328=VLOOKUP(Porcentaje!A328,Tipos_Medida!$H$2:$I$788,1),VLOOKUP(Porcentaje!A328,Tipos_Medida!$H$2:$I$788,2),0))*100,4),"")</f>
        <v/>
      </c>
      <c r="M328" s="21" t="str">
        <f>IF(Medidas_Analisis!M328&lt;&gt;"",ROUND((Medidas_Analisis!M328/IF(Porcentaje!A328=VLOOKUP(Porcentaje!A328,Tipos_Medida!$H$2:$I$788,1),VLOOKUP(Porcentaje!A328,Tipos_Medida!$H$2:$I$788,2),0))*100,4),"")</f>
        <v/>
      </c>
      <c r="N328" s="21" t="str">
        <f>IF(Medidas_Analisis!N328&lt;&gt;"",ROUND((Medidas_Analisis!N328/IF(Porcentaje!A328=VLOOKUP(Porcentaje!A328,Tipos_Medida!$H$2:$I$788,1),VLOOKUP(Porcentaje!A328,Tipos_Medida!$H$2:$I$788,2),0))*100,4),"")</f>
        <v/>
      </c>
    </row>
    <row r="329" spans="1:14" x14ac:dyDescent="0.25">
      <c r="A329">
        <v>20355</v>
      </c>
      <c r="B329" t="s">
        <v>84</v>
      </c>
      <c r="C329" t="s">
        <v>191</v>
      </c>
      <c r="D329" t="s">
        <v>117</v>
      </c>
      <c r="E329" s="1"/>
      <c r="F329" s="7" t="str">
        <f>IF(E329&lt;&gt;"",IF(AND(E329&gt;=VLOOKUP(E329,Semanas!$A$1:$C$33,1),E329&lt;=VLOOKUP(E329,Semanas!$A$1:$C$33,2)),VLOOKUP(E329,Semanas!$A$1:$C$33,3),""),"")</f>
        <v/>
      </c>
      <c r="G329" s="21" t="str">
        <f>IF(Medidas_Analisis!G329&lt;&gt;"",ROUND((Medidas_Analisis!G329/IF(Porcentaje!A329=VLOOKUP(Porcentaje!A329,Tipos_Medida!$H$2:$I$788,1),VLOOKUP(Porcentaje!A329,Tipos_Medida!$H$2:$I$788,2),0))*100,4),"")</f>
        <v/>
      </c>
      <c r="H329" s="21" t="str">
        <f>IF(Medidas_Analisis!H329&lt;&gt;"",ROUND((Medidas_Analisis!H329/IF(Porcentaje!A329=VLOOKUP(Porcentaje!A329,Tipos_Medida!$H$2:$I$788,1),VLOOKUP(Porcentaje!A329,Tipos_Medida!$H$2:$I$788,2),0))*100,4),"")</f>
        <v/>
      </c>
      <c r="I329" s="21" t="str">
        <f>IF(Medidas_Analisis!I329&lt;&gt;"",ROUND((Medidas_Analisis!I329/IF(Porcentaje!A329=VLOOKUP(Porcentaje!A329,Tipos_Medida!$H$2:$I$788,1),VLOOKUP(Porcentaje!A329,Tipos_Medida!$H$2:$I$788,2),0))*100,4),"")</f>
        <v/>
      </c>
      <c r="J329" s="21" t="str">
        <f>IF(Medidas_Analisis!J329&lt;&gt;"",ROUND((Medidas_Analisis!J329/IF(Porcentaje!A329=VLOOKUP(Porcentaje!A329,Tipos_Medida!$H$2:$I$788,1),VLOOKUP(Porcentaje!A329,Tipos_Medida!$H$2:$I$788,2),0))*100,4),"")</f>
        <v/>
      </c>
      <c r="K329" s="21" t="str">
        <f>IF(Medidas_Analisis!K329&lt;&gt;"",ROUND((Medidas_Analisis!K329/IF(Porcentaje!A329=VLOOKUP(Porcentaje!A329,Tipos_Medida!$H$2:$I$788,1),VLOOKUP(Porcentaje!A329,Tipos_Medida!$H$2:$I$788,2),0))*100,4),"")</f>
        <v/>
      </c>
      <c r="L329" s="21" t="str">
        <f>IF(Medidas_Analisis!L329&lt;&gt;"",ROUND((Medidas_Analisis!L329/IF(Porcentaje!A329=VLOOKUP(Porcentaje!A329,Tipos_Medida!$H$2:$I$788,1),VLOOKUP(Porcentaje!A329,Tipos_Medida!$H$2:$I$788,2),0))*100,4),"")</f>
        <v/>
      </c>
      <c r="M329" s="21" t="str">
        <f>IF(Medidas_Analisis!M329&lt;&gt;"",ROUND((Medidas_Analisis!M329/IF(Porcentaje!A329=VLOOKUP(Porcentaje!A329,Tipos_Medida!$H$2:$I$788,1),VLOOKUP(Porcentaje!A329,Tipos_Medida!$H$2:$I$788,2),0))*100,4),"")</f>
        <v/>
      </c>
      <c r="N329" s="21" t="str">
        <f>IF(Medidas_Analisis!N329&lt;&gt;"",ROUND((Medidas_Analisis!N329/IF(Porcentaje!A329=VLOOKUP(Porcentaje!A329,Tipos_Medida!$H$2:$I$788,1),VLOOKUP(Porcentaje!A329,Tipos_Medida!$H$2:$I$788,2),0))*100,4),"")</f>
        <v/>
      </c>
    </row>
    <row r="330" spans="1:14" x14ac:dyDescent="0.25">
      <c r="A330" s="19">
        <v>20355</v>
      </c>
      <c r="B330" s="19" t="s">
        <v>84</v>
      </c>
      <c r="C330" s="19" t="s">
        <v>122</v>
      </c>
      <c r="D330" s="19" t="s">
        <v>116</v>
      </c>
      <c r="E330" s="20"/>
      <c r="F330" s="7" t="str">
        <f>IF(E330&lt;&gt;"",IF(AND(E330&gt;=VLOOKUP(E330,Semanas!$A$1:$C$33,1),E330&lt;=VLOOKUP(E330,Semanas!$A$1:$C$33,2)),VLOOKUP(E330,Semanas!$A$1:$C$33,3),""),"")</f>
        <v/>
      </c>
      <c r="G330" s="21" t="str">
        <f>IF(Medidas_Analisis!G330&lt;&gt;"",ROUND((Medidas_Analisis!G330/IF(Porcentaje!A330=VLOOKUP(Porcentaje!A330,Tipos_Medida!$H$2:$I$788,1),VLOOKUP(Porcentaje!A330,Tipos_Medida!$H$2:$I$788,2),0))*100,4),"")</f>
        <v/>
      </c>
      <c r="H330" s="21" t="str">
        <f>IF(Medidas_Analisis!H330&lt;&gt;"",ROUND((Medidas_Analisis!H330/IF(Porcentaje!A330=VLOOKUP(Porcentaje!A330,Tipos_Medida!$H$2:$I$788,1),VLOOKUP(Porcentaje!A330,Tipos_Medida!$H$2:$I$788,2),0))*100,4),"")</f>
        <v/>
      </c>
      <c r="I330" s="21" t="str">
        <f>IF(Medidas_Analisis!I330&lt;&gt;"",ROUND((Medidas_Analisis!I330/IF(Porcentaje!A330=VLOOKUP(Porcentaje!A330,Tipos_Medida!$H$2:$I$788,1),VLOOKUP(Porcentaje!A330,Tipos_Medida!$H$2:$I$788,2),0))*100,4),"")</f>
        <v/>
      </c>
      <c r="J330" s="21" t="str">
        <f>IF(Medidas_Analisis!J330&lt;&gt;"",ROUND((Medidas_Analisis!J330/IF(Porcentaje!A330=VLOOKUP(Porcentaje!A330,Tipos_Medida!$H$2:$I$788,1),VLOOKUP(Porcentaje!A330,Tipos_Medida!$H$2:$I$788,2),0))*100,4),"")</f>
        <v/>
      </c>
      <c r="K330" s="21" t="str">
        <f>IF(Medidas_Analisis!K330&lt;&gt;"",ROUND((Medidas_Analisis!K330/IF(Porcentaje!A330=VLOOKUP(Porcentaje!A330,Tipos_Medida!$H$2:$I$788,1),VLOOKUP(Porcentaje!A330,Tipos_Medida!$H$2:$I$788,2),0))*100,4),"")</f>
        <v/>
      </c>
      <c r="L330" s="21" t="str">
        <f>IF(Medidas_Analisis!L330&lt;&gt;"",ROUND((Medidas_Analisis!L330/IF(Porcentaje!A330=VLOOKUP(Porcentaje!A330,Tipos_Medida!$H$2:$I$788,1),VLOOKUP(Porcentaje!A330,Tipos_Medida!$H$2:$I$788,2),0))*100,4),"")</f>
        <v/>
      </c>
      <c r="M330" s="21" t="str">
        <f>IF(Medidas_Analisis!M330&lt;&gt;"",ROUND((Medidas_Analisis!M330/IF(Porcentaje!A330=VLOOKUP(Porcentaje!A330,Tipos_Medida!$H$2:$I$788,1),VLOOKUP(Porcentaje!A330,Tipos_Medida!$H$2:$I$788,2),0))*100,4),"")</f>
        <v/>
      </c>
      <c r="N330" s="21" t="str">
        <f>IF(Medidas_Analisis!N330&lt;&gt;"",ROUND((Medidas_Analisis!N330/IF(Porcentaje!A330=VLOOKUP(Porcentaje!A330,Tipos_Medida!$H$2:$I$788,1),VLOOKUP(Porcentaje!A330,Tipos_Medida!$H$2:$I$788,2),0))*100,4),"")</f>
        <v/>
      </c>
    </row>
    <row r="331" spans="1:14" x14ac:dyDescent="0.25">
      <c r="A331">
        <v>20355</v>
      </c>
      <c r="B331" t="s">
        <v>84</v>
      </c>
      <c r="C331" t="s">
        <v>123</v>
      </c>
      <c r="D331" t="s">
        <v>116</v>
      </c>
      <c r="E331" s="1"/>
      <c r="F331" s="7" t="str">
        <f>IF(E331&lt;&gt;"",IF(AND(E331&gt;=VLOOKUP(E331,Semanas!$A$1:$C$33,1),E331&lt;=VLOOKUP(E331,Semanas!$A$1:$C$33,2)),VLOOKUP(E331,Semanas!$A$1:$C$33,3),""),"")</f>
        <v/>
      </c>
      <c r="G331" s="21" t="str">
        <f>IF(Medidas_Analisis!G331&lt;&gt;"",ROUND((Medidas_Analisis!G331/IF(Porcentaje!A331=VLOOKUP(Porcentaje!A331,Tipos_Medida!$H$2:$I$788,1),VLOOKUP(Porcentaje!A331,Tipos_Medida!$H$2:$I$788,2),0))*100,4),"")</f>
        <v/>
      </c>
      <c r="H331" s="21" t="str">
        <f>IF(Medidas_Analisis!H331&lt;&gt;"",ROUND((Medidas_Analisis!H331/IF(Porcentaje!A331=VLOOKUP(Porcentaje!A331,Tipos_Medida!$H$2:$I$788,1),VLOOKUP(Porcentaje!A331,Tipos_Medida!$H$2:$I$788,2),0))*100,4),"")</f>
        <v/>
      </c>
      <c r="I331" s="21" t="str">
        <f>IF(Medidas_Analisis!I331&lt;&gt;"",ROUND((Medidas_Analisis!I331/IF(Porcentaje!A331=VLOOKUP(Porcentaje!A331,Tipos_Medida!$H$2:$I$788,1),VLOOKUP(Porcentaje!A331,Tipos_Medida!$H$2:$I$788,2),0))*100,4),"")</f>
        <v/>
      </c>
      <c r="J331" s="21" t="str">
        <f>IF(Medidas_Analisis!J331&lt;&gt;"",ROUND((Medidas_Analisis!J331/IF(Porcentaje!A331=VLOOKUP(Porcentaje!A331,Tipos_Medida!$H$2:$I$788,1),VLOOKUP(Porcentaje!A331,Tipos_Medida!$H$2:$I$788,2),0))*100,4),"")</f>
        <v/>
      </c>
      <c r="K331" s="21" t="str">
        <f>IF(Medidas_Analisis!K331&lt;&gt;"",ROUND((Medidas_Analisis!K331/IF(Porcentaje!A331=VLOOKUP(Porcentaje!A331,Tipos_Medida!$H$2:$I$788,1),VLOOKUP(Porcentaje!A331,Tipos_Medida!$H$2:$I$788,2),0))*100,4),"")</f>
        <v/>
      </c>
      <c r="L331" s="21" t="str">
        <f>IF(Medidas_Analisis!L331&lt;&gt;"",ROUND((Medidas_Analisis!L331/IF(Porcentaje!A331=VLOOKUP(Porcentaje!A331,Tipos_Medida!$H$2:$I$788,1),VLOOKUP(Porcentaje!A331,Tipos_Medida!$H$2:$I$788,2),0))*100,4),"")</f>
        <v/>
      </c>
      <c r="M331" s="21" t="str">
        <f>IF(Medidas_Analisis!M331&lt;&gt;"",ROUND((Medidas_Analisis!M331/IF(Porcentaje!A331=VLOOKUP(Porcentaje!A331,Tipos_Medida!$H$2:$I$788,1),VLOOKUP(Porcentaje!A331,Tipos_Medida!$H$2:$I$788,2),0))*100,4),"")</f>
        <v/>
      </c>
      <c r="N331" s="21" t="str">
        <f>IF(Medidas_Analisis!N331&lt;&gt;"",ROUND((Medidas_Analisis!N331/IF(Porcentaje!A331=VLOOKUP(Porcentaje!A331,Tipos_Medida!$H$2:$I$788,1),VLOOKUP(Porcentaje!A331,Tipos_Medida!$H$2:$I$788,2),0))*100,4),"")</f>
        <v/>
      </c>
    </row>
    <row r="332" spans="1:14" x14ac:dyDescent="0.25">
      <c r="A332">
        <v>20374</v>
      </c>
      <c r="B332" t="s">
        <v>85</v>
      </c>
      <c r="C332" t="s">
        <v>30</v>
      </c>
      <c r="D332" t="s">
        <v>114</v>
      </c>
      <c r="E332" s="1">
        <v>43913</v>
      </c>
      <c r="F332" s="7" t="str">
        <f>IF(E332&lt;&gt;"",IF(AND(E332&gt;=VLOOKUP(E332,Semanas!$A$1:$C$33,1),E332&lt;=VLOOKUP(E332,Semanas!$A$1:$C$33,2)),VLOOKUP(E332,Semanas!$A$1:$C$33,3),""),"")</f>
        <v>Semana 13</v>
      </c>
      <c r="G332" s="21">
        <f>IF(Medidas_Analisis!G332&lt;&gt;"",ROUND((Medidas_Analisis!G332/IF(Porcentaje!A332=VLOOKUP(Porcentaje!A332,Tipos_Medida!$H$2:$I$788,1),VLOOKUP(Porcentaje!A332,Tipos_Medida!$H$2:$I$788,2),0))*100,4),"")</f>
        <v>0</v>
      </c>
      <c r="H332" s="21">
        <f>IF(Medidas_Analisis!H332&lt;&gt;"",ROUND((Medidas_Analisis!H332/IF(Porcentaje!A332=VLOOKUP(Porcentaje!A332,Tipos_Medida!$H$2:$I$788,1),VLOOKUP(Porcentaje!A332,Tipos_Medida!$H$2:$I$788,2),0))*100,4),"")</f>
        <v>0</v>
      </c>
      <c r="I332" s="21">
        <f>IF(Medidas_Analisis!I332&lt;&gt;"",ROUND((Medidas_Analisis!I332/IF(Porcentaje!A332=VLOOKUP(Porcentaje!A332,Tipos_Medida!$H$2:$I$788,1),VLOOKUP(Porcentaje!A332,Tipos_Medida!$H$2:$I$788,2),0))*100,4),"")</f>
        <v>0</v>
      </c>
      <c r="J332" s="21">
        <f>IF(Medidas_Analisis!J332&lt;&gt;"",ROUND((Medidas_Analisis!J332/IF(Porcentaje!A332=VLOOKUP(Porcentaje!A332,Tipos_Medida!$H$2:$I$788,1),VLOOKUP(Porcentaje!A332,Tipos_Medida!$H$2:$I$788,2),0))*100,4),"")</f>
        <v>0</v>
      </c>
      <c r="K332" s="21">
        <f>IF(Medidas_Analisis!K332&lt;&gt;"",ROUND((Medidas_Analisis!K332/IF(Porcentaje!A332=VLOOKUP(Porcentaje!A332,Tipos_Medida!$H$2:$I$788,1),VLOOKUP(Porcentaje!A332,Tipos_Medida!$H$2:$I$788,2),0))*100,4),"")</f>
        <v>0</v>
      </c>
      <c r="L332" s="21">
        <f>IF(Medidas_Analisis!L332&lt;&gt;"",ROUND((Medidas_Analisis!L332/IF(Porcentaje!A332=VLOOKUP(Porcentaje!A332,Tipos_Medida!$H$2:$I$788,1),VLOOKUP(Porcentaje!A332,Tipos_Medida!$H$2:$I$788,2),0))*100,4),"")</f>
        <v>0</v>
      </c>
      <c r="M332" s="21">
        <f>IF(Medidas_Analisis!M332&lt;&gt;"",ROUND((Medidas_Analisis!M332/IF(Porcentaje!A332=VLOOKUP(Porcentaje!A332,Tipos_Medida!$H$2:$I$788,1),VLOOKUP(Porcentaje!A332,Tipos_Medida!$H$2:$I$788,2),0))*100,4),"")</f>
        <v>0</v>
      </c>
      <c r="N332" s="21">
        <f>IF(Medidas_Analisis!N332&lt;&gt;"",ROUND((Medidas_Analisis!N332/IF(Porcentaje!A332=VLOOKUP(Porcentaje!A332,Tipos_Medida!$H$2:$I$788,1),VLOOKUP(Porcentaje!A332,Tipos_Medida!$H$2:$I$788,2),0))*100,4),"")</f>
        <v>0</v>
      </c>
    </row>
    <row r="333" spans="1:14" x14ac:dyDescent="0.25">
      <c r="A333" s="19">
        <v>20374</v>
      </c>
      <c r="B333" s="19" t="s">
        <v>85</v>
      </c>
      <c r="C333" s="19" t="s">
        <v>31</v>
      </c>
      <c r="D333" s="19" t="s">
        <v>114</v>
      </c>
      <c r="E333" s="20">
        <v>43913</v>
      </c>
      <c r="F333" s="7" t="str">
        <f>IF(E333&lt;&gt;"",IF(AND(E333&gt;=VLOOKUP(E333,Semanas!$A$1:$C$33,1),E333&lt;=VLOOKUP(E333,Semanas!$A$1:$C$33,2)),VLOOKUP(E333,Semanas!$A$1:$C$33,3),""),"")</f>
        <v>Semana 13</v>
      </c>
      <c r="G333" s="21">
        <f>IF(Medidas_Analisis!G333&lt;&gt;"",ROUND((Medidas_Analisis!G333/IF(Porcentaje!A333=VLOOKUP(Porcentaje!A333,Tipos_Medida!$H$2:$I$788,1),VLOOKUP(Porcentaje!A333,Tipos_Medida!$H$2:$I$788,2),0))*100,4),"")</f>
        <v>0</v>
      </c>
      <c r="H333" s="21">
        <f>IF(Medidas_Analisis!H333&lt;&gt;"",ROUND((Medidas_Analisis!H333/IF(Porcentaje!A333=VLOOKUP(Porcentaje!A333,Tipos_Medida!$H$2:$I$788,1),VLOOKUP(Porcentaje!A333,Tipos_Medida!$H$2:$I$788,2),0))*100,4),"")</f>
        <v>0</v>
      </c>
      <c r="I333" s="21">
        <f>IF(Medidas_Analisis!I333&lt;&gt;"",ROUND((Medidas_Analisis!I333/IF(Porcentaje!A333=VLOOKUP(Porcentaje!A333,Tipos_Medida!$H$2:$I$788,1),VLOOKUP(Porcentaje!A333,Tipos_Medida!$H$2:$I$788,2),0))*100,4),"")</f>
        <v>0</v>
      </c>
      <c r="J333" s="21">
        <f>IF(Medidas_Analisis!J333&lt;&gt;"",ROUND((Medidas_Analisis!J333/IF(Porcentaje!A333=VLOOKUP(Porcentaje!A333,Tipos_Medida!$H$2:$I$788,1),VLOOKUP(Porcentaje!A333,Tipos_Medida!$H$2:$I$788,2),0))*100,4),"")</f>
        <v>0</v>
      </c>
      <c r="K333" s="21">
        <f>IF(Medidas_Analisis!K333&lt;&gt;"",ROUND((Medidas_Analisis!K333/IF(Porcentaje!A333=VLOOKUP(Porcentaje!A333,Tipos_Medida!$H$2:$I$788,1),VLOOKUP(Porcentaje!A333,Tipos_Medida!$H$2:$I$788,2),0))*100,4),"")</f>
        <v>0</v>
      </c>
      <c r="L333" s="21">
        <f>IF(Medidas_Analisis!L333&lt;&gt;"",ROUND((Medidas_Analisis!L333/IF(Porcentaje!A333=VLOOKUP(Porcentaje!A333,Tipos_Medida!$H$2:$I$788,1),VLOOKUP(Porcentaje!A333,Tipos_Medida!$H$2:$I$788,2),0))*100,4),"")</f>
        <v>0</v>
      </c>
      <c r="M333" s="21">
        <f>IF(Medidas_Analisis!M333&lt;&gt;"",ROUND((Medidas_Analisis!M333/IF(Porcentaje!A333=VLOOKUP(Porcentaje!A333,Tipos_Medida!$H$2:$I$788,1),VLOOKUP(Porcentaje!A333,Tipos_Medida!$H$2:$I$788,2),0))*100,4),"")</f>
        <v>0</v>
      </c>
      <c r="N333" s="21">
        <f>IF(Medidas_Analisis!N333&lt;&gt;"",ROUND((Medidas_Analisis!N333/IF(Porcentaje!A333=VLOOKUP(Porcentaje!A333,Tipos_Medida!$H$2:$I$788,1),VLOOKUP(Porcentaje!A333,Tipos_Medida!$H$2:$I$788,2),0))*100,4),"")</f>
        <v>0</v>
      </c>
    </row>
    <row r="334" spans="1:14" x14ac:dyDescent="0.25">
      <c r="A334">
        <v>20374</v>
      </c>
      <c r="B334" t="s">
        <v>85</v>
      </c>
      <c r="C334" t="s">
        <v>115</v>
      </c>
      <c r="D334" t="s">
        <v>114</v>
      </c>
      <c r="E334" s="1">
        <v>43913</v>
      </c>
      <c r="F334" s="7" t="str">
        <f>IF(E334&lt;&gt;"",IF(AND(E334&gt;=VLOOKUP(E334,Semanas!$A$1:$C$33,1),E334&lt;=VLOOKUP(E334,Semanas!$A$1:$C$33,2)),VLOOKUP(E334,Semanas!$A$1:$C$33,3),""),"")</f>
        <v>Semana 13</v>
      </c>
      <c r="G334" s="21">
        <f>IF(Medidas_Analisis!G334&lt;&gt;"",ROUND((Medidas_Analisis!G334/IF(Porcentaje!A334=VLOOKUP(Porcentaje!A334,Tipos_Medida!$H$2:$I$788,1),VLOOKUP(Porcentaje!A334,Tipos_Medida!$H$2:$I$788,2),0))*100,4),"")</f>
        <v>0</v>
      </c>
      <c r="H334" s="21">
        <f>IF(Medidas_Analisis!H334&lt;&gt;"",ROUND((Medidas_Analisis!H334/IF(Porcentaje!A334=VLOOKUP(Porcentaje!A334,Tipos_Medida!$H$2:$I$788,1),VLOOKUP(Porcentaje!A334,Tipos_Medida!$H$2:$I$788,2),0))*100,4),"")</f>
        <v>0</v>
      </c>
      <c r="I334" s="21">
        <f>IF(Medidas_Analisis!I334&lt;&gt;"",ROUND((Medidas_Analisis!I334/IF(Porcentaje!A334=VLOOKUP(Porcentaje!A334,Tipos_Medida!$H$2:$I$788,1),VLOOKUP(Porcentaje!A334,Tipos_Medida!$H$2:$I$788,2),0))*100,4),"")</f>
        <v>0</v>
      </c>
      <c r="J334" s="21">
        <f>IF(Medidas_Analisis!J334&lt;&gt;"",ROUND((Medidas_Analisis!J334/IF(Porcentaje!A334=VLOOKUP(Porcentaje!A334,Tipos_Medida!$H$2:$I$788,1),VLOOKUP(Porcentaje!A334,Tipos_Medida!$H$2:$I$788,2),0))*100,4),"")</f>
        <v>0</v>
      </c>
      <c r="K334" s="21">
        <f>IF(Medidas_Analisis!K334&lt;&gt;"",ROUND((Medidas_Analisis!K334/IF(Porcentaje!A334=VLOOKUP(Porcentaje!A334,Tipos_Medida!$H$2:$I$788,1),VLOOKUP(Porcentaje!A334,Tipos_Medida!$H$2:$I$788,2),0))*100,4),"")</f>
        <v>0</v>
      </c>
      <c r="L334" s="21">
        <f>IF(Medidas_Analisis!L334&lt;&gt;"",ROUND((Medidas_Analisis!L334/IF(Porcentaje!A334=VLOOKUP(Porcentaje!A334,Tipos_Medida!$H$2:$I$788,1),VLOOKUP(Porcentaje!A334,Tipos_Medida!$H$2:$I$788,2),0))*100,4),"")</f>
        <v>0</v>
      </c>
      <c r="M334" s="21">
        <f>IF(Medidas_Analisis!M334&lt;&gt;"",ROUND((Medidas_Analisis!M334/IF(Porcentaje!A334=VLOOKUP(Porcentaje!A334,Tipos_Medida!$H$2:$I$788,1),VLOOKUP(Porcentaje!A334,Tipos_Medida!$H$2:$I$788,2),0))*100,4),"")</f>
        <v>0</v>
      </c>
      <c r="N334" s="21">
        <f>IF(Medidas_Analisis!N334&lt;&gt;"",ROUND((Medidas_Analisis!N334/IF(Porcentaje!A334=VLOOKUP(Porcentaje!A334,Tipos_Medida!$H$2:$I$788,1),VLOOKUP(Porcentaje!A334,Tipos_Medida!$H$2:$I$788,2),0))*100,4),"")</f>
        <v>0</v>
      </c>
    </row>
    <row r="335" spans="1:14" x14ac:dyDescent="0.25">
      <c r="A335" s="19">
        <v>20374</v>
      </c>
      <c r="B335" s="19" t="s">
        <v>85</v>
      </c>
      <c r="C335" s="19" t="s">
        <v>33</v>
      </c>
      <c r="D335" s="19" t="s">
        <v>114</v>
      </c>
      <c r="E335" s="20">
        <v>43910</v>
      </c>
      <c r="F335" s="7" t="str">
        <f>IF(E335&lt;&gt;"",IF(AND(E335&gt;=VLOOKUP(E335,Semanas!$A$1:$C$33,1),E335&lt;=VLOOKUP(E335,Semanas!$A$1:$C$33,2)),VLOOKUP(E335,Semanas!$A$1:$C$33,3),""),"")</f>
        <v>Semana 12</v>
      </c>
      <c r="G335" s="21">
        <f>IF(Medidas_Analisis!G335&lt;&gt;"",ROUND((Medidas_Analisis!G335/IF(Porcentaje!A335=VLOOKUP(Porcentaje!A335,Tipos_Medida!$H$2:$I$788,1),VLOOKUP(Porcentaje!A335,Tipos_Medida!$H$2:$I$788,2),0))*100,4),"")</f>
        <v>0</v>
      </c>
      <c r="H335" s="21">
        <f>IF(Medidas_Analisis!H335&lt;&gt;"",ROUND((Medidas_Analisis!H335/IF(Porcentaje!A335=VLOOKUP(Porcentaje!A335,Tipos_Medida!$H$2:$I$788,1),VLOOKUP(Porcentaje!A335,Tipos_Medida!$H$2:$I$788,2),0))*100,4),"")</f>
        <v>0</v>
      </c>
      <c r="I335" s="21">
        <f>IF(Medidas_Analisis!I335&lt;&gt;"",ROUND((Medidas_Analisis!I335/IF(Porcentaje!A335=VLOOKUP(Porcentaje!A335,Tipos_Medida!$H$2:$I$788,1),VLOOKUP(Porcentaje!A335,Tipos_Medida!$H$2:$I$788,2),0))*100,4),"")</f>
        <v>0</v>
      </c>
      <c r="J335" s="21">
        <f>IF(Medidas_Analisis!J335&lt;&gt;"",ROUND((Medidas_Analisis!J335/IF(Porcentaje!A335=VLOOKUP(Porcentaje!A335,Tipos_Medida!$H$2:$I$788,1),VLOOKUP(Porcentaje!A335,Tipos_Medida!$H$2:$I$788,2),0))*100,4),"")</f>
        <v>0</v>
      </c>
      <c r="K335" s="21">
        <f>IF(Medidas_Analisis!K335&lt;&gt;"",ROUND((Medidas_Analisis!K335/IF(Porcentaje!A335=VLOOKUP(Porcentaje!A335,Tipos_Medida!$H$2:$I$788,1),VLOOKUP(Porcentaje!A335,Tipos_Medida!$H$2:$I$788,2),0))*100,4),"")</f>
        <v>0</v>
      </c>
      <c r="L335" s="21">
        <f>IF(Medidas_Analisis!L335&lt;&gt;"",ROUND((Medidas_Analisis!L335/IF(Porcentaje!A335=VLOOKUP(Porcentaje!A335,Tipos_Medida!$H$2:$I$788,1),VLOOKUP(Porcentaje!A335,Tipos_Medida!$H$2:$I$788,2),0))*100,4),"")</f>
        <v>0</v>
      </c>
      <c r="M335" s="21">
        <f>IF(Medidas_Analisis!M335&lt;&gt;"",ROUND((Medidas_Analisis!M335/IF(Porcentaje!A335=VLOOKUP(Porcentaje!A335,Tipos_Medida!$H$2:$I$788,1),VLOOKUP(Porcentaje!A335,Tipos_Medida!$H$2:$I$788,2),0))*100,4),"")</f>
        <v>0</v>
      </c>
      <c r="N335" s="21">
        <f>IF(Medidas_Analisis!N335&lt;&gt;"",ROUND((Medidas_Analisis!N335/IF(Porcentaje!A335=VLOOKUP(Porcentaje!A335,Tipos_Medida!$H$2:$I$788,1),VLOOKUP(Porcentaje!A335,Tipos_Medida!$H$2:$I$788,2),0))*100,4),"")</f>
        <v>0</v>
      </c>
    </row>
    <row r="336" spans="1:14" x14ac:dyDescent="0.25">
      <c r="A336">
        <v>20374</v>
      </c>
      <c r="B336" t="s">
        <v>85</v>
      </c>
      <c r="C336" t="s">
        <v>34</v>
      </c>
      <c r="D336" t="s">
        <v>114</v>
      </c>
      <c r="E336" s="1">
        <v>44029</v>
      </c>
      <c r="F336" s="7" t="str">
        <f>IF(E336&lt;&gt;"",IF(AND(E336&gt;=VLOOKUP(E336,Semanas!$A$1:$C$33,1),E336&lt;=VLOOKUP(E336,Semanas!$A$1:$C$33,2)),VLOOKUP(E336,Semanas!$A$1:$C$33,3),""),"")</f>
        <v>Semana 29</v>
      </c>
      <c r="G336" s="21">
        <f>IF(Medidas_Analisis!G336&lt;&gt;"",ROUND((Medidas_Analisis!G336/IF(Porcentaje!A336=VLOOKUP(Porcentaje!A336,Tipos_Medida!$H$2:$I$788,1),VLOOKUP(Porcentaje!A336,Tipos_Medida!$H$2:$I$788,2),0))*100,4),"")</f>
        <v>0</v>
      </c>
      <c r="H336" s="21">
        <f>IF(Medidas_Analisis!H336&lt;&gt;"",ROUND((Medidas_Analisis!H336/IF(Porcentaje!A336=VLOOKUP(Porcentaje!A336,Tipos_Medida!$H$2:$I$788,1),VLOOKUP(Porcentaje!A336,Tipos_Medida!$H$2:$I$788,2),0))*100,4),"")</f>
        <v>0</v>
      </c>
      <c r="I336" s="21">
        <f>IF(Medidas_Analisis!I336&lt;&gt;"",ROUND((Medidas_Analisis!I336/IF(Porcentaje!A336=VLOOKUP(Porcentaje!A336,Tipos_Medida!$H$2:$I$788,1),VLOOKUP(Porcentaje!A336,Tipos_Medida!$H$2:$I$788,2),0))*100,4),"")</f>
        <v>0</v>
      </c>
      <c r="J336" s="21">
        <f>IF(Medidas_Analisis!J336&lt;&gt;"",ROUND((Medidas_Analisis!J336/IF(Porcentaje!A336=VLOOKUP(Porcentaje!A336,Tipos_Medida!$H$2:$I$788,1),VLOOKUP(Porcentaje!A336,Tipos_Medida!$H$2:$I$788,2),0))*100,4),"")</f>
        <v>6.4600000000000005E-2</v>
      </c>
      <c r="K336" s="21">
        <f>IF(Medidas_Analisis!K336&lt;&gt;"",ROUND((Medidas_Analisis!K336/IF(Porcentaje!A336=VLOOKUP(Porcentaje!A336,Tipos_Medida!$H$2:$I$788,1),VLOOKUP(Porcentaje!A336,Tipos_Medida!$H$2:$I$788,2),0))*100,4),"")</f>
        <v>6.4600000000000005E-2</v>
      </c>
      <c r="L336" s="21">
        <f>IF(Medidas_Analisis!L336&lt;&gt;"",ROUND((Medidas_Analisis!L336/IF(Porcentaje!A336=VLOOKUP(Porcentaje!A336,Tipos_Medida!$H$2:$I$788,1),VLOOKUP(Porcentaje!A336,Tipos_Medida!$H$2:$I$788,2),0))*100,4),"")</f>
        <v>6.4600000000000005E-2</v>
      </c>
      <c r="M336" s="21">
        <f>IF(Medidas_Analisis!M336&lt;&gt;"",ROUND((Medidas_Analisis!M336/IF(Porcentaje!A336=VLOOKUP(Porcentaje!A336,Tipos_Medida!$H$2:$I$788,1),VLOOKUP(Porcentaje!A336,Tipos_Medida!$H$2:$I$788,2),0))*100,4),"")</f>
        <v>6.4600000000000005E-2</v>
      </c>
      <c r="N336" s="21">
        <f>IF(Medidas_Analisis!N336&lt;&gt;"",ROUND((Medidas_Analisis!N336/IF(Porcentaje!A336=VLOOKUP(Porcentaje!A336,Tipos_Medida!$H$2:$I$788,1),VLOOKUP(Porcentaje!A336,Tipos_Medida!$H$2:$I$788,2),0))*100,4),"")</f>
        <v>6.4600000000000005E-2</v>
      </c>
    </row>
    <row r="337" spans="1:14" x14ac:dyDescent="0.25">
      <c r="A337" s="19">
        <v>20374</v>
      </c>
      <c r="B337" s="19" t="s">
        <v>85</v>
      </c>
      <c r="C337" s="19" t="s">
        <v>118</v>
      </c>
      <c r="D337" s="19" t="s">
        <v>114</v>
      </c>
      <c r="E337" s="20">
        <v>43953</v>
      </c>
      <c r="F337" s="7" t="str">
        <f>IF(E337&lt;&gt;"",IF(AND(E337&gt;=VLOOKUP(E337,Semanas!$A$1:$C$33,1),E337&lt;=VLOOKUP(E337,Semanas!$A$1:$C$33,2)),VLOOKUP(E337,Semanas!$A$1:$C$33,3),""),"")</f>
        <v>Semana 18</v>
      </c>
      <c r="G337" s="21">
        <f>IF(Medidas_Analisis!G337&lt;&gt;"",ROUND((Medidas_Analisis!G337/IF(Porcentaje!A337=VLOOKUP(Porcentaje!A337,Tipos_Medida!$H$2:$I$788,1),VLOOKUP(Porcentaje!A337,Tipos_Medida!$H$2:$I$788,2),0))*100,4),"")</f>
        <v>0</v>
      </c>
      <c r="H337" s="21">
        <f>IF(Medidas_Analisis!H337&lt;&gt;"",ROUND((Medidas_Analisis!H337/IF(Porcentaje!A337=VLOOKUP(Porcentaje!A337,Tipos_Medida!$H$2:$I$788,1),VLOOKUP(Porcentaje!A337,Tipos_Medida!$H$2:$I$788,2),0))*100,4),"")</f>
        <v>0</v>
      </c>
      <c r="I337" s="21">
        <f>IF(Medidas_Analisis!I337&lt;&gt;"",ROUND((Medidas_Analisis!I337/IF(Porcentaje!A337=VLOOKUP(Porcentaje!A337,Tipos_Medida!$H$2:$I$788,1),VLOOKUP(Porcentaje!A337,Tipos_Medida!$H$2:$I$788,2),0))*100,4),"")</f>
        <v>0</v>
      </c>
      <c r="J337" s="21">
        <f>IF(Medidas_Analisis!J337&lt;&gt;"",ROUND((Medidas_Analisis!J337/IF(Porcentaje!A337=VLOOKUP(Porcentaje!A337,Tipos_Medida!$H$2:$I$788,1),VLOOKUP(Porcentaje!A337,Tipos_Medida!$H$2:$I$788,2),0))*100,4),"")</f>
        <v>0</v>
      </c>
      <c r="K337" s="21">
        <f>IF(Medidas_Analisis!K337&lt;&gt;"",ROUND((Medidas_Analisis!K337/IF(Porcentaje!A337=VLOOKUP(Porcentaje!A337,Tipos_Medida!$H$2:$I$788,1),VLOOKUP(Porcentaje!A337,Tipos_Medida!$H$2:$I$788,2),0))*100,4),"")</f>
        <v>0</v>
      </c>
      <c r="L337" s="21">
        <f>IF(Medidas_Analisis!L337&lt;&gt;"",ROUND((Medidas_Analisis!L337/IF(Porcentaje!A337=VLOOKUP(Porcentaje!A337,Tipos_Medida!$H$2:$I$788,1),VLOOKUP(Porcentaje!A337,Tipos_Medida!$H$2:$I$788,2),0))*100,4),"")</f>
        <v>0</v>
      </c>
      <c r="M337" s="21">
        <f>IF(Medidas_Analisis!M337&lt;&gt;"",ROUND((Medidas_Analisis!M337/IF(Porcentaje!A337=VLOOKUP(Porcentaje!A337,Tipos_Medida!$H$2:$I$788,1),VLOOKUP(Porcentaje!A337,Tipos_Medida!$H$2:$I$788,2),0))*100,4),"")</f>
        <v>0</v>
      </c>
      <c r="N337" s="21">
        <f>IF(Medidas_Analisis!N337&lt;&gt;"",ROUND((Medidas_Analisis!N337/IF(Porcentaje!A337=VLOOKUP(Porcentaje!A337,Tipos_Medida!$H$2:$I$788,1),VLOOKUP(Porcentaje!A337,Tipos_Medida!$H$2:$I$788,2),0))*100,4),"")</f>
        <v>0</v>
      </c>
    </row>
    <row r="338" spans="1:14" x14ac:dyDescent="0.25">
      <c r="A338">
        <v>20374</v>
      </c>
      <c r="B338" t="s">
        <v>85</v>
      </c>
      <c r="C338" t="s">
        <v>119</v>
      </c>
      <c r="D338" t="s">
        <v>116</v>
      </c>
      <c r="E338" s="1"/>
      <c r="F338" s="7" t="str">
        <f>IF(E338&lt;&gt;"",IF(AND(E338&gt;=VLOOKUP(E338,Semanas!$A$1:$C$33,1),E338&lt;=VLOOKUP(E338,Semanas!$A$1:$C$33,2)),VLOOKUP(E338,Semanas!$A$1:$C$33,3),""),"")</f>
        <v/>
      </c>
      <c r="G338" s="21" t="str">
        <f>IF(Medidas_Analisis!G338&lt;&gt;"",ROUND((Medidas_Analisis!G338/IF(Porcentaje!A338=VLOOKUP(Porcentaje!A338,Tipos_Medida!$H$2:$I$788,1),VLOOKUP(Porcentaje!A338,Tipos_Medida!$H$2:$I$788,2),0))*100,4),"")</f>
        <v/>
      </c>
      <c r="H338" s="21" t="str">
        <f>IF(Medidas_Analisis!H338&lt;&gt;"",ROUND((Medidas_Analisis!H338/IF(Porcentaje!A338=VLOOKUP(Porcentaje!A338,Tipos_Medida!$H$2:$I$788,1),VLOOKUP(Porcentaje!A338,Tipos_Medida!$H$2:$I$788,2),0))*100,4),"")</f>
        <v/>
      </c>
      <c r="I338" s="21" t="str">
        <f>IF(Medidas_Analisis!I338&lt;&gt;"",ROUND((Medidas_Analisis!I338/IF(Porcentaje!A338=VLOOKUP(Porcentaje!A338,Tipos_Medida!$H$2:$I$788,1),VLOOKUP(Porcentaje!A338,Tipos_Medida!$H$2:$I$788,2),0))*100,4),"")</f>
        <v/>
      </c>
      <c r="J338" s="21" t="str">
        <f>IF(Medidas_Analisis!J338&lt;&gt;"",ROUND((Medidas_Analisis!J338/IF(Porcentaje!A338=VLOOKUP(Porcentaje!A338,Tipos_Medida!$H$2:$I$788,1),VLOOKUP(Porcentaje!A338,Tipos_Medida!$H$2:$I$788,2),0))*100,4),"")</f>
        <v/>
      </c>
      <c r="K338" s="21" t="str">
        <f>IF(Medidas_Analisis!K338&lt;&gt;"",ROUND((Medidas_Analisis!K338/IF(Porcentaje!A338=VLOOKUP(Porcentaje!A338,Tipos_Medida!$H$2:$I$788,1),VLOOKUP(Porcentaje!A338,Tipos_Medida!$H$2:$I$788,2),0))*100,4),"")</f>
        <v/>
      </c>
      <c r="L338" s="21" t="str">
        <f>IF(Medidas_Analisis!L338&lt;&gt;"",ROUND((Medidas_Analisis!L338/IF(Porcentaje!A338=VLOOKUP(Porcentaje!A338,Tipos_Medida!$H$2:$I$788,1),VLOOKUP(Porcentaje!A338,Tipos_Medida!$H$2:$I$788,2),0))*100,4),"")</f>
        <v/>
      </c>
      <c r="M338" s="21" t="str">
        <f>IF(Medidas_Analisis!M338&lt;&gt;"",ROUND((Medidas_Analisis!M338/IF(Porcentaje!A338=VLOOKUP(Porcentaje!A338,Tipos_Medida!$H$2:$I$788,1),VLOOKUP(Porcentaje!A338,Tipos_Medida!$H$2:$I$788,2),0))*100,4),"")</f>
        <v/>
      </c>
      <c r="N338" s="21" t="str">
        <f>IF(Medidas_Analisis!N338&lt;&gt;"",ROUND((Medidas_Analisis!N338/IF(Porcentaje!A338=VLOOKUP(Porcentaje!A338,Tipos_Medida!$H$2:$I$788,1),VLOOKUP(Porcentaje!A338,Tipos_Medida!$H$2:$I$788,2),0))*100,4),"")</f>
        <v/>
      </c>
    </row>
    <row r="339" spans="1:14" x14ac:dyDescent="0.25">
      <c r="A339" s="19">
        <v>20374</v>
      </c>
      <c r="B339" s="19" t="s">
        <v>85</v>
      </c>
      <c r="C339" s="19" t="s">
        <v>120</v>
      </c>
      <c r="D339" s="19" t="s">
        <v>114</v>
      </c>
      <c r="E339" s="20"/>
      <c r="F339" s="7" t="str">
        <f>IF(E339&lt;&gt;"",IF(AND(E339&gt;=VLOOKUP(E339,Semanas!$A$1:$C$33,1),E339&lt;=VLOOKUP(E339,Semanas!$A$1:$C$33,2)),VLOOKUP(E339,Semanas!$A$1:$C$33,3),""),"")</f>
        <v/>
      </c>
      <c r="G339" s="21" t="str">
        <f>IF(Medidas_Analisis!G339&lt;&gt;"",ROUND((Medidas_Analisis!G339/IF(Porcentaje!A339=VLOOKUP(Porcentaje!A339,Tipos_Medida!$H$2:$I$788,1),VLOOKUP(Porcentaje!A339,Tipos_Medida!$H$2:$I$788,2),0))*100,4),"")</f>
        <v/>
      </c>
      <c r="H339" s="21" t="str">
        <f>IF(Medidas_Analisis!H339&lt;&gt;"",ROUND((Medidas_Analisis!H339/IF(Porcentaje!A339=VLOOKUP(Porcentaje!A339,Tipos_Medida!$H$2:$I$788,1),VLOOKUP(Porcentaje!A339,Tipos_Medida!$H$2:$I$788,2),0))*100,4),"")</f>
        <v/>
      </c>
      <c r="I339" s="21" t="str">
        <f>IF(Medidas_Analisis!I339&lt;&gt;"",ROUND((Medidas_Analisis!I339/IF(Porcentaje!A339=VLOOKUP(Porcentaje!A339,Tipos_Medida!$H$2:$I$788,1),VLOOKUP(Porcentaje!A339,Tipos_Medida!$H$2:$I$788,2),0))*100,4),"")</f>
        <v/>
      </c>
      <c r="J339" s="21" t="str">
        <f>IF(Medidas_Analisis!J339&lt;&gt;"",ROUND((Medidas_Analisis!J339/IF(Porcentaje!A339=VLOOKUP(Porcentaje!A339,Tipos_Medida!$H$2:$I$788,1),VLOOKUP(Porcentaje!A339,Tipos_Medida!$H$2:$I$788,2),0))*100,4),"")</f>
        <v/>
      </c>
      <c r="K339" s="21" t="str">
        <f>IF(Medidas_Analisis!K339&lt;&gt;"",ROUND((Medidas_Analisis!K339/IF(Porcentaje!A339=VLOOKUP(Porcentaje!A339,Tipos_Medida!$H$2:$I$788,1),VLOOKUP(Porcentaje!A339,Tipos_Medida!$H$2:$I$788,2),0))*100,4),"")</f>
        <v/>
      </c>
      <c r="L339" s="21" t="str">
        <f>IF(Medidas_Analisis!L339&lt;&gt;"",ROUND((Medidas_Analisis!L339/IF(Porcentaje!A339=VLOOKUP(Porcentaje!A339,Tipos_Medida!$H$2:$I$788,1),VLOOKUP(Porcentaje!A339,Tipos_Medida!$H$2:$I$788,2),0))*100,4),"")</f>
        <v/>
      </c>
      <c r="M339" s="21" t="str">
        <f>IF(Medidas_Analisis!M339&lt;&gt;"",ROUND((Medidas_Analisis!M339/IF(Porcentaje!A339=VLOOKUP(Porcentaje!A339,Tipos_Medida!$H$2:$I$788,1),VLOOKUP(Porcentaje!A339,Tipos_Medida!$H$2:$I$788,2),0))*100,4),"")</f>
        <v/>
      </c>
      <c r="N339" s="21" t="str">
        <f>IF(Medidas_Analisis!N339&lt;&gt;"",ROUND((Medidas_Analisis!N339/IF(Porcentaje!A339=VLOOKUP(Porcentaje!A339,Tipos_Medida!$H$2:$I$788,1),VLOOKUP(Porcentaje!A339,Tipos_Medida!$H$2:$I$788,2),0))*100,4),"")</f>
        <v/>
      </c>
    </row>
    <row r="340" spans="1:14" x14ac:dyDescent="0.25">
      <c r="A340">
        <v>20374</v>
      </c>
      <c r="B340" t="s">
        <v>85</v>
      </c>
      <c r="C340" t="s">
        <v>191</v>
      </c>
      <c r="D340" t="s">
        <v>114</v>
      </c>
      <c r="E340" s="1"/>
      <c r="F340" s="7" t="str">
        <f>IF(E340&lt;&gt;"",IF(AND(E340&gt;=VLOOKUP(E340,Semanas!$A$1:$C$33,1),E340&lt;=VLOOKUP(E340,Semanas!$A$1:$C$33,2)),VLOOKUP(E340,Semanas!$A$1:$C$33,3),""),"")</f>
        <v/>
      </c>
      <c r="G340" s="21" t="str">
        <f>IF(Medidas_Analisis!G340&lt;&gt;"",ROUND((Medidas_Analisis!G340/IF(Porcentaje!A340=VLOOKUP(Porcentaje!A340,Tipos_Medida!$H$2:$I$788,1),VLOOKUP(Porcentaje!A340,Tipos_Medida!$H$2:$I$788,2),0))*100,4),"")</f>
        <v/>
      </c>
      <c r="H340" s="21" t="str">
        <f>IF(Medidas_Analisis!H340&lt;&gt;"",ROUND((Medidas_Analisis!H340/IF(Porcentaje!A340=VLOOKUP(Porcentaje!A340,Tipos_Medida!$H$2:$I$788,1),VLOOKUP(Porcentaje!A340,Tipos_Medida!$H$2:$I$788,2),0))*100,4),"")</f>
        <v/>
      </c>
      <c r="I340" s="21" t="str">
        <f>IF(Medidas_Analisis!I340&lt;&gt;"",ROUND((Medidas_Analisis!I340/IF(Porcentaje!A340=VLOOKUP(Porcentaje!A340,Tipos_Medida!$H$2:$I$788,1),VLOOKUP(Porcentaje!A340,Tipos_Medida!$H$2:$I$788,2),0))*100,4),"")</f>
        <v/>
      </c>
      <c r="J340" s="21" t="str">
        <f>IF(Medidas_Analisis!J340&lt;&gt;"",ROUND((Medidas_Analisis!J340/IF(Porcentaje!A340=VLOOKUP(Porcentaje!A340,Tipos_Medida!$H$2:$I$788,1),VLOOKUP(Porcentaje!A340,Tipos_Medida!$H$2:$I$788,2),0))*100,4),"")</f>
        <v/>
      </c>
      <c r="K340" s="21" t="str">
        <f>IF(Medidas_Analisis!K340&lt;&gt;"",ROUND((Medidas_Analisis!K340/IF(Porcentaje!A340=VLOOKUP(Porcentaje!A340,Tipos_Medida!$H$2:$I$788,1),VLOOKUP(Porcentaje!A340,Tipos_Medida!$H$2:$I$788,2),0))*100,4),"")</f>
        <v/>
      </c>
      <c r="L340" s="21" t="str">
        <f>IF(Medidas_Analisis!L340&lt;&gt;"",ROUND((Medidas_Analisis!L340/IF(Porcentaje!A340=VLOOKUP(Porcentaje!A340,Tipos_Medida!$H$2:$I$788,1),VLOOKUP(Porcentaje!A340,Tipos_Medida!$H$2:$I$788,2),0))*100,4),"")</f>
        <v/>
      </c>
      <c r="M340" s="21" t="str">
        <f>IF(Medidas_Analisis!M340&lt;&gt;"",ROUND((Medidas_Analisis!M340/IF(Porcentaje!A340=VLOOKUP(Porcentaje!A340,Tipos_Medida!$H$2:$I$788,1),VLOOKUP(Porcentaje!A340,Tipos_Medida!$H$2:$I$788,2),0))*100,4),"")</f>
        <v/>
      </c>
      <c r="N340" s="21" t="str">
        <f>IF(Medidas_Analisis!N340&lt;&gt;"",ROUND((Medidas_Analisis!N340/IF(Porcentaje!A340=VLOOKUP(Porcentaje!A340,Tipos_Medida!$H$2:$I$788,1),VLOOKUP(Porcentaje!A340,Tipos_Medida!$H$2:$I$788,2),0))*100,4),"")</f>
        <v/>
      </c>
    </row>
    <row r="341" spans="1:14" x14ac:dyDescent="0.25">
      <c r="A341" s="19">
        <v>20374</v>
      </c>
      <c r="B341" s="19" t="s">
        <v>85</v>
      </c>
      <c r="C341" s="19" t="s">
        <v>122</v>
      </c>
      <c r="D341" s="19" t="s">
        <v>116</v>
      </c>
      <c r="E341" s="20"/>
      <c r="F341" s="7" t="str">
        <f>IF(E341&lt;&gt;"",IF(AND(E341&gt;=VLOOKUP(E341,Semanas!$A$1:$C$33,1),E341&lt;=VLOOKUP(E341,Semanas!$A$1:$C$33,2)),VLOOKUP(E341,Semanas!$A$1:$C$33,3),""),"")</f>
        <v/>
      </c>
      <c r="G341" s="21" t="str">
        <f>IF(Medidas_Analisis!G341&lt;&gt;"",ROUND((Medidas_Analisis!G341/IF(Porcentaje!A341=VLOOKUP(Porcentaje!A341,Tipos_Medida!$H$2:$I$788,1),VLOOKUP(Porcentaje!A341,Tipos_Medida!$H$2:$I$788,2),0))*100,4),"")</f>
        <v/>
      </c>
      <c r="H341" s="21" t="str">
        <f>IF(Medidas_Analisis!H341&lt;&gt;"",ROUND((Medidas_Analisis!H341/IF(Porcentaje!A341=VLOOKUP(Porcentaje!A341,Tipos_Medida!$H$2:$I$788,1),VLOOKUP(Porcentaje!A341,Tipos_Medida!$H$2:$I$788,2),0))*100,4),"")</f>
        <v/>
      </c>
      <c r="I341" s="21" t="str">
        <f>IF(Medidas_Analisis!I341&lt;&gt;"",ROUND((Medidas_Analisis!I341/IF(Porcentaje!A341=VLOOKUP(Porcentaje!A341,Tipos_Medida!$H$2:$I$788,1),VLOOKUP(Porcentaje!A341,Tipos_Medida!$H$2:$I$788,2),0))*100,4),"")</f>
        <v/>
      </c>
      <c r="J341" s="21" t="str">
        <f>IF(Medidas_Analisis!J341&lt;&gt;"",ROUND((Medidas_Analisis!J341/IF(Porcentaje!A341=VLOOKUP(Porcentaje!A341,Tipos_Medida!$H$2:$I$788,1),VLOOKUP(Porcentaje!A341,Tipos_Medida!$H$2:$I$788,2),0))*100,4),"")</f>
        <v/>
      </c>
      <c r="K341" s="21" t="str">
        <f>IF(Medidas_Analisis!K341&lt;&gt;"",ROUND((Medidas_Analisis!K341/IF(Porcentaje!A341=VLOOKUP(Porcentaje!A341,Tipos_Medida!$H$2:$I$788,1),VLOOKUP(Porcentaje!A341,Tipos_Medida!$H$2:$I$788,2),0))*100,4),"")</f>
        <v/>
      </c>
      <c r="L341" s="21" t="str">
        <f>IF(Medidas_Analisis!L341&lt;&gt;"",ROUND((Medidas_Analisis!L341/IF(Porcentaje!A341=VLOOKUP(Porcentaje!A341,Tipos_Medida!$H$2:$I$788,1),VLOOKUP(Porcentaje!A341,Tipos_Medida!$H$2:$I$788,2),0))*100,4),"")</f>
        <v/>
      </c>
      <c r="M341" s="21" t="str">
        <f>IF(Medidas_Analisis!M341&lt;&gt;"",ROUND((Medidas_Analisis!M341/IF(Porcentaje!A341=VLOOKUP(Porcentaje!A341,Tipos_Medida!$H$2:$I$788,1),VLOOKUP(Porcentaje!A341,Tipos_Medida!$H$2:$I$788,2),0))*100,4),"")</f>
        <v/>
      </c>
      <c r="N341" s="21" t="str">
        <f>IF(Medidas_Analisis!N341&lt;&gt;"",ROUND((Medidas_Analisis!N341/IF(Porcentaje!A341=VLOOKUP(Porcentaje!A341,Tipos_Medida!$H$2:$I$788,1),VLOOKUP(Porcentaje!A341,Tipos_Medida!$H$2:$I$788,2),0))*100,4),"")</f>
        <v/>
      </c>
    </row>
    <row r="342" spans="1:14" x14ac:dyDescent="0.25">
      <c r="A342">
        <v>20374</v>
      </c>
      <c r="B342" t="s">
        <v>85</v>
      </c>
      <c r="C342" t="s">
        <v>123</v>
      </c>
      <c r="D342" t="s">
        <v>116</v>
      </c>
      <c r="E342" s="1"/>
      <c r="F342" s="7" t="str">
        <f>IF(E342&lt;&gt;"",IF(AND(E342&gt;=VLOOKUP(E342,Semanas!$A$1:$C$33,1),E342&lt;=VLOOKUP(E342,Semanas!$A$1:$C$33,2)),VLOOKUP(E342,Semanas!$A$1:$C$33,3),""),"")</f>
        <v/>
      </c>
      <c r="G342" s="21" t="str">
        <f>IF(Medidas_Analisis!G342&lt;&gt;"",ROUND((Medidas_Analisis!G342/IF(Porcentaje!A342=VLOOKUP(Porcentaje!A342,Tipos_Medida!$H$2:$I$788,1),VLOOKUP(Porcentaje!A342,Tipos_Medida!$H$2:$I$788,2),0))*100,4),"")</f>
        <v/>
      </c>
      <c r="H342" s="21" t="str">
        <f>IF(Medidas_Analisis!H342&lt;&gt;"",ROUND((Medidas_Analisis!H342/IF(Porcentaje!A342=VLOOKUP(Porcentaje!A342,Tipos_Medida!$H$2:$I$788,1),VLOOKUP(Porcentaje!A342,Tipos_Medida!$H$2:$I$788,2),0))*100,4),"")</f>
        <v/>
      </c>
      <c r="I342" s="21" t="str">
        <f>IF(Medidas_Analisis!I342&lt;&gt;"",ROUND((Medidas_Analisis!I342/IF(Porcentaje!A342=VLOOKUP(Porcentaje!A342,Tipos_Medida!$H$2:$I$788,1),VLOOKUP(Porcentaje!A342,Tipos_Medida!$H$2:$I$788,2),0))*100,4),"")</f>
        <v/>
      </c>
      <c r="J342" s="21" t="str">
        <f>IF(Medidas_Analisis!J342&lt;&gt;"",ROUND((Medidas_Analisis!J342/IF(Porcentaje!A342=VLOOKUP(Porcentaje!A342,Tipos_Medida!$H$2:$I$788,1),VLOOKUP(Porcentaje!A342,Tipos_Medida!$H$2:$I$788,2),0))*100,4),"")</f>
        <v/>
      </c>
      <c r="K342" s="21" t="str">
        <f>IF(Medidas_Analisis!K342&lt;&gt;"",ROUND((Medidas_Analisis!K342/IF(Porcentaje!A342=VLOOKUP(Porcentaje!A342,Tipos_Medida!$H$2:$I$788,1),VLOOKUP(Porcentaje!A342,Tipos_Medida!$H$2:$I$788,2),0))*100,4),"")</f>
        <v/>
      </c>
      <c r="L342" s="21" t="str">
        <f>IF(Medidas_Analisis!L342&lt;&gt;"",ROUND((Medidas_Analisis!L342/IF(Porcentaje!A342=VLOOKUP(Porcentaje!A342,Tipos_Medida!$H$2:$I$788,1),VLOOKUP(Porcentaje!A342,Tipos_Medida!$H$2:$I$788,2),0))*100,4),"")</f>
        <v/>
      </c>
      <c r="M342" s="21" t="str">
        <f>IF(Medidas_Analisis!M342&lt;&gt;"",ROUND((Medidas_Analisis!M342/IF(Porcentaje!A342=VLOOKUP(Porcentaje!A342,Tipos_Medida!$H$2:$I$788,1),VLOOKUP(Porcentaje!A342,Tipos_Medida!$H$2:$I$788,2),0))*100,4),"")</f>
        <v/>
      </c>
      <c r="N342" s="21" t="str">
        <f>IF(Medidas_Analisis!N342&lt;&gt;"",ROUND((Medidas_Analisis!N342/IF(Porcentaje!A342=VLOOKUP(Porcentaje!A342,Tipos_Medida!$H$2:$I$788,1),VLOOKUP(Porcentaje!A342,Tipos_Medida!$H$2:$I$788,2),0))*100,4),"")</f>
        <v/>
      </c>
    </row>
    <row r="343" spans="1:14" x14ac:dyDescent="0.25">
      <c r="A343">
        <v>20396</v>
      </c>
      <c r="B343" t="s">
        <v>88</v>
      </c>
      <c r="C343" t="s">
        <v>30</v>
      </c>
      <c r="D343" t="s">
        <v>114</v>
      </c>
      <c r="E343" s="1">
        <v>43913</v>
      </c>
      <c r="F343" s="7" t="str">
        <f>IF(E343&lt;&gt;"",IF(AND(E343&gt;=VLOOKUP(E343,Semanas!$A$1:$C$33,1),E343&lt;=VLOOKUP(E343,Semanas!$A$1:$C$33,2)),VLOOKUP(E343,Semanas!$A$1:$C$33,3),""),"")</f>
        <v>Semana 13</v>
      </c>
      <c r="G343" s="21" t="str">
        <f>IF(Medidas_Analisis!G343&lt;&gt;"",ROUND((Medidas_Analisis!G343/IF(Porcentaje!A343=VLOOKUP(Porcentaje!A343,Tipos_Medida!$H$2:$I$788,1),VLOOKUP(Porcentaje!A343,Tipos_Medida!$H$2:$I$788,2),0))*100,4),"")</f>
        <v/>
      </c>
      <c r="H343" s="21" t="str">
        <f>IF(Medidas_Analisis!H343&lt;&gt;"",ROUND((Medidas_Analisis!H343/IF(Porcentaje!A343=VLOOKUP(Porcentaje!A343,Tipos_Medida!$H$2:$I$788,1),VLOOKUP(Porcentaje!A343,Tipos_Medida!$H$2:$I$788,2),0))*100,4),"")</f>
        <v/>
      </c>
      <c r="I343" s="21" t="str">
        <f>IF(Medidas_Analisis!I343&lt;&gt;"",ROUND((Medidas_Analisis!I343/IF(Porcentaje!A343=VLOOKUP(Porcentaje!A343,Tipos_Medida!$H$2:$I$788,1),VLOOKUP(Porcentaje!A343,Tipos_Medida!$H$2:$I$788,2),0))*100,4),"")</f>
        <v/>
      </c>
      <c r="J343" s="21" t="str">
        <f>IF(Medidas_Analisis!J343&lt;&gt;"",ROUND((Medidas_Analisis!J343/IF(Porcentaje!A343=VLOOKUP(Porcentaje!A343,Tipos_Medida!$H$2:$I$788,1),VLOOKUP(Porcentaje!A343,Tipos_Medida!$H$2:$I$788,2),0))*100,4),"")</f>
        <v/>
      </c>
      <c r="K343" s="21" t="str">
        <f>IF(Medidas_Analisis!K343&lt;&gt;"",ROUND((Medidas_Analisis!K343/IF(Porcentaje!A343=VLOOKUP(Porcentaje!A343,Tipos_Medida!$H$2:$I$788,1),VLOOKUP(Porcentaje!A343,Tipos_Medida!$H$2:$I$788,2),0))*100,4),"")</f>
        <v/>
      </c>
      <c r="L343" s="21" t="str">
        <f>IF(Medidas_Analisis!L343&lt;&gt;"",ROUND((Medidas_Analisis!L343/IF(Porcentaje!A343=VLOOKUP(Porcentaje!A343,Tipos_Medida!$H$2:$I$788,1),VLOOKUP(Porcentaje!A343,Tipos_Medida!$H$2:$I$788,2),0))*100,4),"")</f>
        <v/>
      </c>
      <c r="M343" s="21" t="str">
        <f>IF(Medidas_Analisis!M343&lt;&gt;"",ROUND((Medidas_Analisis!M343/IF(Porcentaje!A343=VLOOKUP(Porcentaje!A343,Tipos_Medida!$H$2:$I$788,1),VLOOKUP(Porcentaje!A343,Tipos_Medida!$H$2:$I$788,2),0))*100,4),"")</f>
        <v/>
      </c>
      <c r="N343" s="21" t="str">
        <f>IF(Medidas_Analisis!N343&lt;&gt;"",ROUND((Medidas_Analisis!N343/IF(Porcentaje!A343=VLOOKUP(Porcentaje!A343,Tipos_Medida!$H$2:$I$788,1),VLOOKUP(Porcentaje!A343,Tipos_Medida!$H$2:$I$788,2),0))*100,4),"")</f>
        <v/>
      </c>
    </row>
    <row r="344" spans="1:14" x14ac:dyDescent="0.25">
      <c r="A344" s="19">
        <v>20396</v>
      </c>
      <c r="B344" s="19" t="s">
        <v>88</v>
      </c>
      <c r="C344" s="19" t="s">
        <v>31</v>
      </c>
      <c r="D344" s="19" t="s">
        <v>114</v>
      </c>
      <c r="E344" s="20">
        <v>43913</v>
      </c>
      <c r="F344" s="7" t="str">
        <f>IF(E344&lt;&gt;"",IF(AND(E344&gt;=VLOOKUP(E344,Semanas!$A$1:$C$33,1),E344&lt;=VLOOKUP(E344,Semanas!$A$1:$C$33,2)),VLOOKUP(E344,Semanas!$A$1:$C$33,3),""),"")</f>
        <v>Semana 13</v>
      </c>
      <c r="G344" s="21" t="str">
        <f>IF(Medidas_Analisis!G344&lt;&gt;"",ROUND((Medidas_Analisis!G344/IF(Porcentaje!A344=VLOOKUP(Porcentaje!A344,Tipos_Medida!$H$2:$I$788,1),VLOOKUP(Porcentaje!A344,Tipos_Medida!$H$2:$I$788,2),0))*100,4),"")</f>
        <v/>
      </c>
      <c r="H344" s="21" t="str">
        <f>IF(Medidas_Analisis!H344&lt;&gt;"",ROUND((Medidas_Analisis!H344/IF(Porcentaje!A344=VLOOKUP(Porcentaje!A344,Tipos_Medida!$H$2:$I$788,1),VLOOKUP(Porcentaje!A344,Tipos_Medida!$H$2:$I$788,2),0))*100,4),"")</f>
        <v/>
      </c>
      <c r="I344" s="21" t="str">
        <f>IF(Medidas_Analisis!I344&lt;&gt;"",ROUND((Medidas_Analisis!I344/IF(Porcentaje!A344=VLOOKUP(Porcentaje!A344,Tipos_Medida!$H$2:$I$788,1),VLOOKUP(Porcentaje!A344,Tipos_Medida!$H$2:$I$788,2),0))*100,4),"")</f>
        <v/>
      </c>
      <c r="J344" s="21" t="str">
        <f>IF(Medidas_Analisis!J344&lt;&gt;"",ROUND((Medidas_Analisis!J344/IF(Porcentaje!A344=VLOOKUP(Porcentaje!A344,Tipos_Medida!$H$2:$I$788,1),VLOOKUP(Porcentaje!A344,Tipos_Medida!$H$2:$I$788,2),0))*100,4),"")</f>
        <v/>
      </c>
      <c r="K344" s="21" t="str">
        <f>IF(Medidas_Analisis!K344&lt;&gt;"",ROUND((Medidas_Analisis!K344/IF(Porcentaje!A344=VLOOKUP(Porcentaje!A344,Tipos_Medida!$H$2:$I$788,1),VLOOKUP(Porcentaje!A344,Tipos_Medida!$H$2:$I$788,2),0))*100,4),"")</f>
        <v/>
      </c>
      <c r="L344" s="21" t="str">
        <f>IF(Medidas_Analisis!L344&lt;&gt;"",ROUND((Medidas_Analisis!L344/IF(Porcentaje!A344=VLOOKUP(Porcentaje!A344,Tipos_Medida!$H$2:$I$788,1),VLOOKUP(Porcentaje!A344,Tipos_Medida!$H$2:$I$788,2),0))*100,4),"")</f>
        <v/>
      </c>
      <c r="M344" s="21" t="str">
        <f>IF(Medidas_Analisis!M344&lt;&gt;"",ROUND((Medidas_Analisis!M344/IF(Porcentaje!A344=VLOOKUP(Porcentaje!A344,Tipos_Medida!$H$2:$I$788,1),VLOOKUP(Porcentaje!A344,Tipos_Medida!$H$2:$I$788,2),0))*100,4),"")</f>
        <v/>
      </c>
      <c r="N344" s="21" t="str">
        <f>IF(Medidas_Analisis!N344&lt;&gt;"",ROUND((Medidas_Analisis!N344/IF(Porcentaje!A344=VLOOKUP(Porcentaje!A344,Tipos_Medida!$H$2:$I$788,1),VLOOKUP(Porcentaje!A344,Tipos_Medida!$H$2:$I$788,2),0))*100,4),"")</f>
        <v/>
      </c>
    </row>
    <row r="345" spans="1:14" x14ac:dyDescent="0.25">
      <c r="A345">
        <v>20396</v>
      </c>
      <c r="B345" t="s">
        <v>88</v>
      </c>
      <c r="C345" t="s">
        <v>115</v>
      </c>
      <c r="D345" t="s">
        <v>114</v>
      </c>
      <c r="E345" s="1">
        <v>43913</v>
      </c>
      <c r="F345" s="7" t="str">
        <f>IF(E345&lt;&gt;"",IF(AND(E345&gt;=VLOOKUP(E345,Semanas!$A$1:$C$33,1),E345&lt;=VLOOKUP(E345,Semanas!$A$1:$C$33,2)),VLOOKUP(E345,Semanas!$A$1:$C$33,3),""),"")</f>
        <v>Semana 13</v>
      </c>
      <c r="G345" s="21" t="str">
        <f>IF(Medidas_Analisis!G345&lt;&gt;"",ROUND((Medidas_Analisis!G345/IF(Porcentaje!A345=VLOOKUP(Porcentaje!A345,Tipos_Medida!$H$2:$I$788,1),VLOOKUP(Porcentaje!A345,Tipos_Medida!$H$2:$I$788,2),0))*100,4),"")</f>
        <v/>
      </c>
      <c r="H345" s="21" t="str">
        <f>IF(Medidas_Analisis!H345&lt;&gt;"",ROUND((Medidas_Analisis!H345/IF(Porcentaje!A345=VLOOKUP(Porcentaje!A345,Tipos_Medida!$H$2:$I$788,1),VLOOKUP(Porcentaje!A345,Tipos_Medida!$H$2:$I$788,2),0))*100,4),"")</f>
        <v/>
      </c>
      <c r="I345" s="21" t="str">
        <f>IF(Medidas_Analisis!I345&lt;&gt;"",ROUND((Medidas_Analisis!I345/IF(Porcentaje!A345=VLOOKUP(Porcentaje!A345,Tipos_Medida!$H$2:$I$788,1),VLOOKUP(Porcentaje!A345,Tipos_Medida!$H$2:$I$788,2),0))*100,4),"")</f>
        <v/>
      </c>
      <c r="J345" s="21" t="str">
        <f>IF(Medidas_Analisis!J345&lt;&gt;"",ROUND((Medidas_Analisis!J345/IF(Porcentaje!A345=VLOOKUP(Porcentaje!A345,Tipos_Medida!$H$2:$I$788,1),VLOOKUP(Porcentaje!A345,Tipos_Medida!$H$2:$I$788,2),0))*100,4),"")</f>
        <v/>
      </c>
      <c r="K345" s="21" t="str">
        <f>IF(Medidas_Analisis!K345&lt;&gt;"",ROUND((Medidas_Analisis!K345/IF(Porcentaje!A345=VLOOKUP(Porcentaje!A345,Tipos_Medida!$H$2:$I$788,1),VLOOKUP(Porcentaje!A345,Tipos_Medida!$H$2:$I$788,2),0))*100,4),"")</f>
        <v/>
      </c>
      <c r="L345" s="21" t="str">
        <f>IF(Medidas_Analisis!L345&lt;&gt;"",ROUND((Medidas_Analisis!L345/IF(Porcentaje!A345=VLOOKUP(Porcentaje!A345,Tipos_Medida!$H$2:$I$788,1),VLOOKUP(Porcentaje!A345,Tipos_Medida!$H$2:$I$788,2),0))*100,4),"")</f>
        <v/>
      </c>
      <c r="M345" s="21" t="str">
        <f>IF(Medidas_Analisis!M345&lt;&gt;"",ROUND((Medidas_Analisis!M345/IF(Porcentaje!A345=VLOOKUP(Porcentaje!A345,Tipos_Medida!$H$2:$I$788,1),VLOOKUP(Porcentaje!A345,Tipos_Medida!$H$2:$I$788,2),0))*100,4),"")</f>
        <v/>
      </c>
      <c r="N345" s="21" t="str">
        <f>IF(Medidas_Analisis!N345&lt;&gt;"",ROUND((Medidas_Analisis!N345/IF(Porcentaje!A345=VLOOKUP(Porcentaje!A345,Tipos_Medida!$H$2:$I$788,1),VLOOKUP(Porcentaje!A345,Tipos_Medida!$H$2:$I$788,2),0))*100,4),"")</f>
        <v/>
      </c>
    </row>
    <row r="346" spans="1:14" x14ac:dyDescent="0.25">
      <c r="A346" s="19">
        <v>20396</v>
      </c>
      <c r="B346" s="19" t="s">
        <v>88</v>
      </c>
      <c r="C346" s="19" t="s">
        <v>33</v>
      </c>
      <c r="D346" s="19" t="s">
        <v>114</v>
      </c>
      <c r="E346" s="20">
        <v>43910</v>
      </c>
      <c r="F346" s="7" t="str">
        <f>IF(E346&lt;&gt;"",IF(AND(E346&gt;=VLOOKUP(E346,Semanas!$A$1:$C$33,1),E346&lt;=VLOOKUP(E346,Semanas!$A$1:$C$33,2)),VLOOKUP(E346,Semanas!$A$1:$C$33,3),""),"")</f>
        <v>Semana 12</v>
      </c>
      <c r="G346" s="21" t="str">
        <f>IF(Medidas_Analisis!G346&lt;&gt;"",ROUND((Medidas_Analisis!G346/IF(Porcentaje!A346=VLOOKUP(Porcentaje!A346,Tipos_Medida!$H$2:$I$788,1),VLOOKUP(Porcentaje!A346,Tipos_Medida!$H$2:$I$788,2),0))*100,4),"")</f>
        <v/>
      </c>
      <c r="H346" s="21" t="str">
        <f>IF(Medidas_Analisis!H346&lt;&gt;"",ROUND((Medidas_Analisis!H346/IF(Porcentaje!A346=VLOOKUP(Porcentaje!A346,Tipos_Medida!$H$2:$I$788,1),VLOOKUP(Porcentaje!A346,Tipos_Medida!$H$2:$I$788,2),0))*100,4),"")</f>
        <v/>
      </c>
      <c r="I346" s="21" t="str">
        <f>IF(Medidas_Analisis!I346&lt;&gt;"",ROUND((Medidas_Analisis!I346/IF(Porcentaje!A346=VLOOKUP(Porcentaje!A346,Tipos_Medida!$H$2:$I$788,1),VLOOKUP(Porcentaje!A346,Tipos_Medida!$H$2:$I$788,2),0))*100,4),"")</f>
        <v/>
      </c>
      <c r="J346" s="21" t="str">
        <f>IF(Medidas_Analisis!J346&lt;&gt;"",ROUND((Medidas_Analisis!J346/IF(Porcentaje!A346=VLOOKUP(Porcentaje!A346,Tipos_Medida!$H$2:$I$788,1),VLOOKUP(Porcentaje!A346,Tipos_Medida!$H$2:$I$788,2),0))*100,4),"")</f>
        <v/>
      </c>
      <c r="K346" s="21" t="str">
        <f>IF(Medidas_Analisis!K346&lt;&gt;"",ROUND((Medidas_Analisis!K346/IF(Porcentaje!A346=VLOOKUP(Porcentaje!A346,Tipos_Medida!$H$2:$I$788,1),VLOOKUP(Porcentaje!A346,Tipos_Medida!$H$2:$I$788,2),0))*100,4),"")</f>
        <v/>
      </c>
      <c r="L346" s="21" t="str">
        <f>IF(Medidas_Analisis!L346&lt;&gt;"",ROUND((Medidas_Analisis!L346/IF(Porcentaje!A346=VLOOKUP(Porcentaje!A346,Tipos_Medida!$H$2:$I$788,1),VLOOKUP(Porcentaje!A346,Tipos_Medida!$H$2:$I$788,2),0))*100,4),"")</f>
        <v/>
      </c>
      <c r="M346" s="21" t="str">
        <f>IF(Medidas_Analisis!M346&lt;&gt;"",ROUND((Medidas_Analisis!M346/IF(Porcentaje!A346=VLOOKUP(Porcentaje!A346,Tipos_Medida!$H$2:$I$788,1),VLOOKUP(Porcentaje!A346,Tipos_Medida!$H$2:$I$788,2),0))*100,4),"")</f>
        <v/>
      </c>
      <c r="N346" s="21" t="str">
        <f>IF(Medidas_Analisis!N346&lt;&gt;"",ROUND((Medidas_Analisis!N346/IF(Porcentaje!A346=VLOOKUP(Porcentaje!A346,Tipos_Medida!$H$2:$I$788,1),VLOOKUP(Porcentaje!A346,Tipos_Medida!$H$2:$I$788,2),0))*100,4),"")</f>
        <v/>
      </c>
    </row>
    <row r="347" spans="1:14" x14ac:dyDescent="0.25">
      <c r="A347">
        <v>20396</v>
      </c>
      <c r="B347" t="s">
        <v>88</v>
      </c>
      <c r="C347" t="s">
        <v>34</v>
      </c>
      <c r="D347" t="s">
        <v>117</v>
      </c>
      <c r="E347" s="1"/>
      <c r="F347" s="7" t="str">
        <f>IF(E347&lt;&gt;"",IF(AND(E347&gt;=VLOOKUP(E347,Semanas!$A$1:$C$33,1),E347&lt;=VLOOKUP(E347,Semanas!$A$1:$C$33,2)),VLOOKUP(E347,Semanas!$A$1:$C$33,3),""),"")</f>
        <v/>
      </c>
      <c r="G347" s="21" t="str">
        <f>IF(Medidas_Analisis!G347&lt;&gt;"",ROUND((Medidas_Analisis!G347/IF(Porcentaje!A347=VLOOKUP(Porcentaje!A347,Tipos_Medida!$H$2:$I$788,1),VLOOKUP(Porcentaje!A347,Tipos_Medida!$H$2:$I$788,2),0))*100,4),"")</f>
        <v/>
      </c>
      <c r="H347" s="21" t="str">
        <f>IF(Medidas_Analisis!H347&lt;&gt;"",ROUND((Medidas_Analisis!H347/IF(Porcentaje!A347=VLOOKUP(Porcentaje!A347,Tipos_Medida!$H$2:$I$788,1),VLOOKUP(Porcentaje!A347,Tipos_Medida!$H$2:$I$788,2),0))*100,4),"")</f>
        <v/>
      </c>
      <c r="I347" s="21" t="str">
        <f>IF(Medidas_Analisis!I347&lt;&gt;"",ROUND((Medidas_Analisis!I347/IF(Porcentaje!A347=VLOOKUP(Porcentaje!A347,Tipos_Medida!$H$2:$I$788,1),VLOOKUP(Porcentaje!A347,Tipos_Medida!$H$2:$I$788,2),0))*100,4),"")</f>
        <v/>
      </c>
      <c r="J347" s="21" t="str">
        <f>IF(Medidas_Analisis!J347&lt;&gt;"",ROUND((Medidas_Analisis!J347/IF(Porcentaje!A347=VLOOKUP(Porcentaje!A347,Tipos_Medida!$H$2:$I$788,1),VLOOKUP(Porcentaje!A347,Tipos_Medida!$H$2:$I$788,2),0))*100,4),"")</f>
        <v/>
      </c>
      <c r="K347" s="21" t="str">
        <f>IF(Medidas_Analisis!K347&lt;&gt;"",ROUND((Medidas_Analisis!K347/IF(Porcentaje!A347=VLOOKUP(Porcentaje!A347,Tipos_Medida!$H$2:$I$788,1),VLOOKUP(Porcentaje!A347,Tipos_Medida!$H$2:$I$788,2),0))*100,4),"")</f>
        <v/>
      </c>
      <c r="L347" s="21" t="str">
        <f>IF(Medidas_Analisis!L347&lt;&gt;"",ROUND((Medidas_Analisis!L347/IF(Porcentaje!A347=VLOOKUP(Porcentaje!A347,Tipos_Medida!$H$2:$I$788,1),VLOOKUP(Porcentaje!A347,Tipos_Medida!$H$2:$I$788,2),0))*100,4),"")</f>
        <v/>
      </c>
      <c r="M347" s="21" t="str">
        <f>IF(Medidas_Analisis!M347&lt;&gt;"",ROUND((Medidas_Analisis!M347/IF(Porcentaje!A347=VLOOKUP(Porcentaje!A347,Tipos_Medida!$H$2:$I$788,1),VLOOKUP(Porcentaje!A347,Tipos_Medida!$H$2:$I$788,2),0))*100,4),"")</f>
        <v/>
      </c>
      <c r="N347" s="21" t="str">
        <f>IF(Medidas_Analisis!N347&lt;&gt;"",ROUND((Medidas_Analisis!N347/IF(Porcentaje!A347=VLOOKUP(Porcentaje!A347,Tipos_Medida!$H$2:$I$788,1),VLOOKUP(Porcentaje!A347,Tipos_Medida!$H$2:$I$788,2),0))*100,4),"")</f>
        <v/>
      </c>
    </row>
    <row r="348" spans="1:14" x14ac:dyDescent="0.25">
      <c r="A348" s="19">
        <v>20396</v>
      </c>
      <c r="B348" s="19" t="s">
        <v>88</v>
      </c>
      <c r="C348" s="19" t="s">
        <v>118</v>
      </c>
      <c r="D348" s="19" t="s">
        <v>117</v>
      </c>
      <c r="E348" s="20"/>
      <c r="F348" s="7" t="str">
        <f>IF(E348&lt;&gt;"",IF(AND(E348&gt;=VLOOKUP(E348,Semanas!$A$1:$C$33,1),E348&lt;=VLOOKUP(E348,Semanas!$A$1:$C$33,2)),VLOOKUP(E348,Semanas!$A$1:$C$33,3),""),"")</f>
        <v/>
      </c>
      <c r="G348" s="21" t="str">
        <f>IF(Medidas_Analisis!G348&lt;&gt;"",ROUND((Medidas_Analisis!G348/IF(Porcentaje!A348=VLOOKUP(Porcentaje!A348,Tipos_Medida!$H$2:$I$788,1),VLOOKUP(Porcentaje!A348,Tipos_Medida!$H$2:$I$788,2),0))*100,4),"")</f>
        <v/>
      </c>
      <c r="H348" s="21" t="str">
        <f>IF(Medidas_Analisis!H348&lt;&gt;"",ROUND((Medidas_Analisis!H348/IF(Porcentaje!A348=VLOOKUP(Porcentaje!A348,Tipos_Medida!$H$2:$I$788,1),VLOOKUP(Porcentaje!A348,Tipos_Medida!$H$2:$I$788,2),0))*100,4),"")</f>
        <v/>
      </c>
      <c r="I348" s="21" t="str">
        <f>IF(Medidas_Analisis!I348&lt;&gt;"",ROUND((Medidas_Analisis!I348/IF(Porcentaje!A348=VLOOKUP(Porcentaje!A348,Tipos_Medida!$H$2:$I$788,1),VLOOKUP(Porcentaje!A348,Tipos_Medida!$H$2:$I$788,2),0))*100,4),"")</f>
        <v/>
      </c>
      <c r="J348" s="21" t="str">
        <f>IF(Medidas_Analisis!J348&lt;&gt;"",ROUND((Medidas_Analisis!J348/IF(Porcentaje!A348=VLOOKUP(Porcentaje!A348,Tipos_Medida!$H$2:$I$788,1),VLOOKUP(Porcentaje!A348,Tipos_Medida!$H$2:$I$788,2),0))*100,4),"")</f>
        <v/>
      </c>
      <c r="K348" s="21" t="str">
        <f>IF(Medidas_Analisis!K348&lt;&gt;"",ROUND((Medidas_Analisis!K348/IF(Porcentaje!A348=VLOOKUP(Porcentaje!A348,Tipos_Medida!$H$2:$I$788,1),VLOOKUP(Porcentaje!A348,Tipos_Medida!$H$2:$I$788,2),0))*100,4),"")</f>
        <v/>
      </c>
      <c r="L348" s="21" t="str">
        <f>IF(Medidas_Analisis!L348&lt;&gt;"",ROUND((Medidas_Analisis!L348/IF(Porcentaje!A348=VLOOKUP(Porcentaje!A348,Tipos_Medida!$H$2:$I$788,1),VLOOKUP(Porcentaje!A348,Tipos_Medida!$H$2:$I$788,2),0))*100,4),"")</f>
        <v/>
      </c>
      <c r="M348" s="21" t="str">
        <f>IF(Medidas_Analisis!M348&lt;&gt;"",ROUND((Medidas_Analisis!M348/IF(Porcentaje!A348=VLOOKUP(Porcentaje!A348,Tipos_Medida!$H$2:$I$788,1),VLOOKUP(Porcentaje!A348,Tipos_Medida!$H$2:$I$788,2),0))*100,4),"")</f>
        <v/>
      </c>
      <c r="N348" s="21" t="str">
        <f>IF(Medidas_Analisis!N348&lt;&gt;"",ROUND((Medidas_Analisis!N348/IF(Porcentaje!A348=VLOOKUP(Porcentaje!A348,Tipos_Medida!$H$2:$I$788,1),VLOOKUP(Porcentaje!A348,Tipos_Medida!$H$2:$I$788,2),0))*100,4),"")</f>
        <v/>
      </c>
    </row>
    <row r="349" spans="1:14" x14ac:dyDescent="0.25">
      <c r="A349">
        <v>20396</v>
      </c>
      <c r="B349" t="s">
        <v>88</v>
      </c>
      <c r="C349" t="s">
        <v>119</v>
      </c>
      <c r="D349" t="s">
        <v>117</v>
      </c>
      <c r="E349" s="1"/>
      <c r="F349" s="7" t="str">
        <f>IF(E349&lt;&gt;"",IF(AND(E349&gt;=VLOOKUP(E349,Semanas!$A$1:$C$33,1),E349&lt;=VLOOKUP(E349,Semanas!$A$1:$C$33,2)),VLOOKUP(E349,Semanas!$A$1:$C$33,3),""),"")</f>
        <v/>
      </c>
      <c r="G349" s="21" t="str">
        <f>IF(Medidas_Analisis!G349&lt;&gt;"",ROUND((Medidas_Analisis!G349/IF(Porcentaje!A349=VLOOKUP(Porcentaje!A349,Tipos_Medida!$H$2:$I$788,1),VLOOKUP(Porcentaje!A349,Tipos_Medida!$H$2:$I$788,2),0))*100,4),"")</f>
        <v/>
      </c>
      <c r="H349" s="21" t="str">
        <f>IF(Medidas_Analisis!H349&lt;&gt;"",ROUND((Medidas_Analisis!H349/IF(Porcentaje!A349=VLOOKUP(Porcentaje!A349,Tipos_Medida!$H$2:$I$788,1),VLOOKUP(Porcentaje!A349,Tipos_Medida!$H$2:$I$788,2),0))*100,4),"")</f>
        <v/>
      </c>
      <c r="I349" s="21" t="str">
        <f>IF(Medidas_Analisis!I349&lt;&gt;"",ROUND((Medidas_Analisis!I349/IF(Porcentaje!A349=VLOOKUP(Porcentaje!A349,Tipos_Medida!$H$2:$I$788,1),VLOOKUP(Porcentaje!A349,Tipos_Medida!$H$2:$I$788,2),0))*100,4),"")</f>
        <v/>
      </c>
      <c r="J349" s="21" t="str">
        <f>IF(Medidas_Analisis!J349&lt;&gt;"",ROUND((Medidas_Analisis!J349/IF(Porcentaje!A349=VLOOKUP(Porcentaje!A349,Tipos_Medida!$H$2:$I$788,1),VLOOKUP(Porcentaje!A349,Tipos_Medida!$H$2:$I$788,2),0))*100,4),"")</f>
        <v/>
      </c>
      <c r="K349" s="21" t="str">
        <f>IF(Medidas_Analisis!K349&lt;&gt;"",ROUND((Medidas_Analisis!K349/IF(Porcentaje!A349=VLOOKUP(Porcentaje!A349,Tipos_Medida!$H$2:$I$788,1),VLOOKUP(Porcentaje!A349,Tipos_Medida!$H$2:$I$788,2),0))*100,4),"")</f>
        <v/>
      </c>
      <c r="L349" s="21" t="str">
        <f>IF(Medidas_Analisis!L349&lt;&gt;"",ROUND((Medidas_Analisis!L349/IF(Porcentaje!A349=VLOOKUP(Porcentaje!A349,Tipos_Medida!$H$2:$I$788,1),VLOOKUP(Porcentaje!A349,Tipos_Medida!$H$2:$I$788,2),0))*100,4),"")</f>
        <v/>
      </c>
      <c r="M349" s="21" t="str">
        <f>IF(Medidas_Analisis!M349&lt;&gt;"",ROUND((Medidas_Analisis!M349/IF(Porcentaje!A349=VLOOKUP(Porcentaje!A349,Tipos_Medida!$H$2:$I$788,1),VLOOKUP(Porcentaje!A349,Tipos_Medida!$H$2:$I$788,2),0))*100,4),"")</f>
        <v/>
      </c>
      <c r="N349" s="21" t="str">
        <f>IF(Medidas_Analisis!N349&lt;&gt;"",ROUND((Medidas_Analisis!N349/IF(Porcentaje!A349=VLOOKUP(Porcentaje!A349,Tipos_Medida!$H$2:$I$788,1),VLOOKUP(Porcentaje!A349,Tipos_Medida!$H$2:$I$788,2),0))*100,4),"")</f>
        <v/>
      </c>
    </row>
    <row r="350" spans="1:14" x14ac:dyDescent="0.25">
      <c r="A350" s="19">
        <v>20396</v>
      </c>
      <c r="B350" s="19" t="s">
        <v>88</v>
      </c>
      <c r="C350" s="19" t="s">
        <v>120</v>
      </c>
      <c r="D350" s="19" t="s">
        <v>117</v>
      </c>
      <c r="E350" s="20"/>
      <c r="F350" s="7" t="str">
        <f>IF(E350&lt;&gt;"",IF(AND(E350&gt;=VLOOKUP(E350,Semanas!$A$1:$C$33,1),E350&lt;=VLOOKUP(E350,Semanas!$A$1:$C$33,2)),VLOOKUP(E350,Semanas!$A$1:$C$33,3),""),"")</f>
        <v/>
      </c>
      <c r="G350" s="21" t="str">
        <f>IF(Medidas_Analisis!G350&lt;&gt;"",ROUND((Medidas_Analisis!G350/IF(Porcentaje!A350=VLOOKUP(Porcentaje!A350,Tipos_Medida!$H$2:$I$788,1),VLOOKUP(Porcentaje!A350,Tipos_Medida!$H$2:$I$788,2),0))*100,4),"")</f>
        <v/>
      </c>
      <c r="H350" s="21" t="str">
        <f>IF(Medidas_Analisis!H350&lt;&gt;"",ROUND((Medidas_Analisis!H350/IF(Porcentaje!A350=VLOOKUP(Porcentaje!A350,Tipos_Medida!$H$2:$I$788,1),VLOOKUP(Porcentaje!A350,Tipos_Medida!$H$2:$I$788,2),0))*100,4),"")</f>
        <v/>
      </c>
      <c r="I350" s="21" t="str">
        <f>IF(Medidas_Analisis!I350&lt;&gt;"",ROUND((Medidas_Analisis!I350/IF(Porcentaje!A350=VLOOKUP(Porcentaje!A350,Tipos_Medida!$H$2:$I$788,1),VLOOKUP(Porcentaje!A350,Tipos_Medida!$H$2:$I$788,2),0))*100,4),"")</f>
        <v/>
      </c>
      <c r="J350" s="21" t="str">
        <f>IF(Medidas_Analisis!J350&lt;&gt;"",ROUND((Medidas_Analisis!J350/IF(Porcentaje!A350=VLOOKUP(Porcentaje!A350,Tipos_Medida!$H$2:$I$788,1),VLOOKUP(Porcentaje!A350,Tipos_Medida!$H$2:$I$788,2),0))*100,4),"")</f>
        <v/>
      </c>
      <c r="K350" s="21" t="str">
        <f>IF(Medidas_Analisis!K350&lt;&gt;"",ROUND((Medidas_Analisis!K350/IF(Porcentaje!A350=VLOOKUP(Porcentaje!A350,Tipos_Medida!$H$2:$I$788,1),VLOOKUP(Porcentaje!A350,Tipos_Medida!$H$2:$I$788,2),0))*100,4),"")</f>
        <v/>
      </c>
      <c r="L350" s="21" t="str">
        <f>IF(Medidas_Analisis!L350&lt;&gt;"",ROUND((Medidas_Analisis!L350/IF(Porcentaje!A350=VLOOKUP(Porcentaje!A350,Tipos_Medida!$H$2:$I$788,1),VLOOKUP(Porcentaje!A350,Tipos_Medida!$H$2:$I$788,2),0))*100,4),"")</f>
        <v/>
      </c>
      <c r="M350" s="21" t="str">
        <f>IF(Medidas_Analisis!M350&lt;&gt;"",ROUND((Medidas_Analisis!M350/IF(Porcentaje!A350=VLOOKUP(Porcentaje!A350,Tipos_Medida!$H$2:$I$788,1),VLOOKUP(Porcentaje!A350,Tipos_Medida!$H$2:$I$788,2),0))*100,4),"")</f>
        <v/>
      </c>
      <c r="N350" s="21" t="str">
        <f>IF(Medidas_Analisis!N350&lt;&gt;"",ROUND((Medidas_Analisis!N350/IF(Porcentaje!A350=VLOOKUP(Porcentaje!A350,Tipos_Medida!$H$2:$I$788,1),VLOOKUP(Porcentaje!A350,Tipos_Medida!$H$2:$I$788,2),0))*100,4),"")</f>
        <v/>
      </c>
    </row>
    <row r="351" spans="1:14" x14ac:dyDescent="0.25">
      <c r="A351">
        <v>20396</v>
      </c>
      <c r="B351" t="s">
        <v>88</v>
      </c>
      <c r="C351" t="s">
        <v>191</v>
      </c>
      <c r="D351" t="s">
        <v>117</v>
      </c>
      <c r="E351" s="1"/>
      <c r="F351" s="7" t="str">
        <f>IF(E351&lt;&gt;"",IF(AND(E351&gt;=VLOOKUP(E351,Semanas!$A$1:$C$33,1),E351&lt;=VLOOKUP(E351,Semanas!$A$1:$C$33,2)),VLOOKUP(E351,Semanas!$A$1:$C$33,3),""),"")</f>
        <v/>
      </c>
      <c r="G351" s="21" t="str">
        <f>IF(Medidas_Analisis!G351&lt;&gt;"",ROUND((Medidas_Analisis!G351/IF(Porcentaje!A351=VLOOKUP(Porcentaje!A351,Tipos_Medida!$H$2:$I$788,1),VLOOKUP(Porcentaje!A351,Tipos_Medida!$H$2:$I$788,2),0))*100,4),"")</f>
        <v/>
      </c>
      <c r="H351" s="21" t="str">
        <f>IF(Medidas_Analisis!H351&lt;&gt;"",ROUND((Medidas_Analisis!H351/IF(Porcentaje!A351=VLOOKUP(Porcentaje!A351,Tipos_Medida!$H$2:$I$788,1),VLOOKUP(Porcentaje!A351,Tipos_Medida!$H$2:$I$788,2),0))*100,4),"")</f>
        <v/>
      </c>
      <c r="I351" s="21" t="str">
        <f>IF(Medidas_Analisis!I351&lt;&gt;"",ROUND((Medidas_Analisis!I351/IF(Porcentaje!A351=VLOOKUP(Porcentaje!A351,Tipos_Medida!$H$2:$I$788,1),VLOOKUP(Porcentaje!A351,Tipos_Medida!$H$2:$I$788,2),0))*100,4),"")</f>
        <v/>
      </c>
      <c r="J351" s="21" t="str">
        <f>IF(Medidas_Analisis!J351&lt;&gt;"",ROUND((Medidas_Analisis!J351/IF(Porcentaje!A351=VLOOKUP(Porcentaje!A351,Tipos_Medida!$H$2:$I$788,1),VLOOKUP(Porcentaje!A351,Tipos_Medida!$H$2:$I$788,2),0))*100,4),"")</f>
        <v/>
      </c>
      <c r="K351" s="21" t="str">
        <f>IF(Medidas_Analisis!K351&lt;&gt;"",ROUND((Medidas_Analisis!K351/IF(Porcentaje!A351=VLOOKUP(Porcentaje!A351,Tipos_Medida!$H$2:$I$788,1),VLOOKUP(Porcentaje!A351,Tipos_Medida!$H$2:$I$788,2),0))*100,4),"")</f>
        <v/>
      </c>
      <c r="L351" s="21" t="str">
        <f>IF(Medidas_Analisis!L351&lt;&gt;"",ROUND((Medidas_Analisis!L351/IF(Porcentaje!A351=VLOOKUP(Porcentaje!A351,Tipos_Medida!$H$2:$I$788,1),VLOOKUP(Porcentaje!A351,Tipos_Medida!$H$2:$I$788,2),0))*100,4),"")</f>
        <v/>
      </c>
      <c r="M351" s="21" t="str">
        <f>IF(Medidas_Analisis!M351&lt;&gt;"",ROUND((Medidas_Analisis!M351/IF(Porcentaje!A351=VLOOKUP(Porcentaje!A351,Tipos_Medida!$H$2:$I$788,1),VLOOKUP(Porcentaje!A351,Tipos_Medida!$H$2:$I$788,2),0))*100,4),"")</f>
        <v/>
      </c>
      <c r="N351" s="21" t="str">
        <f>IF(Medidas_Analisis!N351&lt;&gt;"",ROUND((Medidas_Analisis!N351/IF(Porcentaje!A351=VLOOKUP(Porcentaje!A351,Tipos_Medida!$H$2:$I$788,1),VLOOKUP(Porcentaje!A351,Tipos_Medida!$H$2:$I$788,2),0))*100,4),"")</f>
        <v/>
      </c>
    </row>
    <row r="352" spans="1:14" x14ac:dyDescent="0.25">
      <c r="A352" s="19">
        <v>20396</v>
      </c>
      <c r="B352" s="19" t="s">
        <v>88</v>
      </c>
      <c r="C352" s="19" t="s">
        <v>122</v>
      </c>
      <c r="D352" s="19" t="s">
        <v>116</v>
      </c>
      <c r="E352" s="20"/>
      <c r="F352" s="7" t="str">
        <f>IF(E352&lt;&gt;"",IF(AND(E352&gt;=VLOOKUP(E352,Semanas!$A$1:$C$33,1),E352&lt;=VLOOKUP(E352,Semanas!$A$1:$C$33,2)),VLOOKUP(E352,Semanas!$A$1:$C$33,3),""),"")</f>
        <v/>
      </c>
      <c r="G352" s="21" t="str">
        <f>IF(Medidas_Analisis!G352&lt;&gt;"",ROUND((Medidas_Analisis!G352/IF(Porcentaje!A352=VLOOKUP(Porcentaje!A352,Tipos_Medida!$H$2:$I$788,1),VLOOKUP(Porcentaje!A352,Tipos_Medida!$H$2:$I$788,2),0))*100,4),"")</f>
        <v/>
      </c>
      <c r="H352" s="21" t="str">
        <f>IF(Medidas_Analisis!H352&lt;&gt;"",ROUND((Medidas_Analisis!H352/IF(Porcentaje!A352=VLOOKUP(Porcentaje!A352,Tipos_Medida!$H$2:$I$788,1),VLOOKUP(Porcentaje!A352,Tipos_Medida!$H$2:$I$788,2),0))*100,4),"")</f>
        <v/>
      </c>
      <c r="I352" s="21" t="str">
        <f>IF(Medidas_Analisis!I352&lt;&gt;"",ROUND((Medidas_Analisis!I352/IF(Porcentaje!A352=VLOOKUP(Porcentaje!A352,Tipos_Medida!$H$2:$I$788,1),VLOOKUP(Porcentaje!A352,Tipos_Medida!$H$2:$I$788,2),0))*100,4),"")</f>
        <v/>
      </c>
      <c r="J352" s="21" t="str">
        <f>IF(Medidas_Analisis!J352&lt;&gt;"",ROUND((Medidas_Analisis!J352/IF(Porcentaje!A352=VLOOKUP(Porcentaje!A352,Tipos_Medida!$H$2:$I$788,1),VLOOKUP(Porcentaje!A352,Tipos_Medida!$H$2:$I$788,2),0))*100,4),"")</f>
        <v/>
      </c>
      <c r="K352" s="21" t="str">
        <f>IF(Medidas_Analisis!K352&lt;&gt;"",ROUND((Medidas_Analisis!K352/IF(Porcentaje!A352=VLOOKUP(Porcentaje!A352,Tipos_Medida!$H$2:$I$788,1),VLOOKUP(Porcentaje!A352,Tipos_Medida!$H$2:$I$788,2),0))*100,4),"")</f>
        <v/>
      </c>
      <c r="L352" s="21" t="str">
        <f>IF(Medidas_Analisis!L352&lt;&gt;"",ROUND((Medidas_Analisis!L352/IF(Porcentaje!A352=VLOOKUP(Porcentaje!A352,Tipos_Medida!$H$2:$I$788,1),VLOOKUP(Porcentaje!A352,Tipos_Medida!$H$2:$I$788,2),0))*100,4),"")</f>
        <v/>
      </c>
      <c r="M352" s="21" t="str">
        <f>IF(Medidas_Analisis!M352&lt;&gt;"",ROUND((Medidas_Analisis!M352/IF(Porcentaje!A352=VLOOKUP(Porcentaje!A352,Tipos_Medida!$H$2:$I$788,1),VLOOKUP(Porcentaje!A352,Tipos_Medida!$H$2:$I$788,2),0))*100,4),"")</f>
        <v/>
      </c>
      <c r="N352" s="21" t="str">
        <f>IF(Medidas_Analisis!N352&lt;&gt;"",ROUND((Medidas_Analisis!N352/IF(Porcentaje!A352=VLOOKUP(Porcentaje!A352,Tipos_Medida!$H$2:$I$788,1),VLOOKUP(Porcentaje!A352,Tipos_Medida!$H$2:$I$788,2),0))*100,4),"")</f>
        <v/>
      </c>
    </row>
    <row r="353" spans="1:14" x14ac:dyDescent="0.25">
      <c r="A353">
        <v>20396</v>
      </c>
      <c r="B353" t="s">
        <v>88</v>
      </c>
      <c r="C353" t="s">
        <v>123</v>
      </c>
      <c r="D353" t="s">
        <v>116</v>
      </c>
      <c r="E353" s="1"/>
      <c r="F353" s="7" t="str">
        <f>IF(E353&lt;&gt;"",IF(AND(E353&gt;=VLOOKUP(E353,Semanas!$A$1:$C$33,1),E353&lt;=VLOOKUP(E353,Semanas!$A$1:$C$33,2)),VLOOKUP(E353,Semanas!$A$1:$C$33,3),""),"")</f>
        <v/>
      </c>
      <c r="G353" s="21" t="str">
        <f>IF(Medidas_Analisis!G353&lt;&gt;"",ROUND((Medidas_Analisis!G353/IF(Porcentaje!A353=VLOOKUP(Porcentaje!A353,Tipos_Medida!$H$2:$I$788,1),VLOOKUP(Porcentaje!A353,Tipos_Medida!$H$2:$I$788,2),0))*100,4),"")</f>
        <v/>
      </c>
      <c r="H353" s="21" t="str">
        <f>IF(Medidas_Analisis!H353&lt;&gt;"",ROUND((Medidas_Analisis!H353/IF(Porcentaje!A353=VLOOKUP(Porcentaje!A353,Tipos_Medida!$H$2:$I$788,1),VLOOKUP(Porcentaje!A353,Tipos_Medida!$H$2:$I$788,2),0))*100,4),"")</f>
        <v/>
      </c>
      <c r="I353" s="21" t="str">
        <f>IF(Medidas_Analisis!I353&lt;&gt;"",ROUND((Medidas_Analisis!I353/IF(Porcentaje!A353=VLOOKUP(Porcentaje!A353,Tipos_Medida!$H$2:$I$788,1),VLOOKUP(Porcentaje!A353,Tipos_Medida!$H$2:$I$788,2),0))*100,4),"")</f>
        <v/>
      </c>
      <c r="J353" s="21" t="str">
        <f>IF(Medidas_Analisis!J353&lt;&gt;"",ROUND((Medidas_Analisis!J353/IF(Porcentaje!A353=VLOOKUP(Porcentaje!A353,Tipos_Medida!$H$2:$I$788,1),VLOOKUP(Porcentaje!A353,Tipos_Medida!$H$2:$I$788,2),0))*100,4),"")</f>
        <v/>
      </c>
      <c r="K353" s="21" t="str">
        <f>IF(Medidas_Analisis!K353&lt;&gt;"",ROUND((Medidas_Analisis!K353/IF(Porcentaje!A353=VLOOKUP(Porcentaje!A353,Tipos_Medida!$H$2:$I$788,1),VLOOKUP(Porcentaje!A353,Tipos_Medida!$H$2:$I$788,2),0))*100,4),"")</f>
        <v/>
      </c>
      <c r="L353" s="21" t="str">
        <f>IF(Medidas_Analisis!L353&lt;&gt;"",ROUND((Medidas_Analisis!L353/IF(Porcentaje!A353=VLOOKUP(Porcentaje!A353,Tipos_Medida!$H$2:$I$788,1),VLOOKUP(Porcentaje!A353,Tipos_Medida!$H$2:$I$788,2),0))*100,4),"")</f>
        <v/>
      </c>
      <c r="M353" s="21" t="str">
        <f>IF(Medidas_Analisis!M353&lt;&gt;"",ROUND((Medidas_Analisis!M353/IF(Porcentaje!A353=VLOOKUP(Porcentaje!A353,Tipos_Medida!$H$2:$I$788,1),VLOOKUP(Porcentaje!A353,Tipos_Medida!$H$2:$I$788,2),0))*100,4),"")</f>
        <v/>
      </c>
      <c r="N353" s="21" t="str">
        <f>IF(Medidas_Analisis!N353&lt;&gt;"",ROUND((Medidas_Analisis!N353/IF(Porcentaje!A353=VLOOKUP(Porcentaje!A353,Tipos_Medida!$H$2:$I$788,1),VLOOKUP(Porcentaje!A353,Tipos_Medida!$H$2:$I$788,2),0))*100,4),"")</f>
        <v/>
      </c>
    </row>
    <row r="354" spans="1:14" x14ac:dyDescent="0.25">
      <c r="A354">
        <v>20406</v>
      </c>
      <c r="B354" t="s">
        <v>86</v>
      </c>
      <c r="C354" t="s">
        <v>30</v>
      </c>
      <c r="D354" t="s">
        <v>114</v>
      </c>
      <c r="E354" s="1">
        <v>43913</v>
      </c>
      <c r="F354" s="7" t="str">
        <f>IF(E354&lt;&gt;"",IF(AND(E354&gt;=VLOOKUP(E354,Semanas!$A$1:$C$33,1),E354&lt;=VLOOKUP(E354,Semanas!$A$1:$C$33,2)),VLOOKUP(E354,Semanas!$A$1:$C$33,3),""),"")</f>
        <v>Semana 13</v>
      </c>
      <c r="G354" s="21">
        <f>IF(Medidas_Analisis!G354&lt;&gt;"",ROUND((Medidas_Analisis!G354/IF(Porcentaje!A354=VLOOKUP(Porcentaje!A354,Tipos_Medida!$H$2:$I$788,1),VLOOKUP(Porcentaje!A354,Tipos_Medida!$H$2:$I$788,2),0))*100,4),"")</f>
        <v>0</v>
      </c>
      <c r="H354" s="21">
        <f>IF(Medidas_Analisis!H354&lt;&gt;"",ROUND((Medidas_Analisis!H354/IF(Porcentaje!A354=VLOOKUP(Porcentaje!A354,Tipos_Medida!$H$2:$I$788,1),VLOOKUP(Porcentaje!A354,Tipos_Medida!$H$2:$I$788,2),0))*100,4),"")</f>
        <v>0</v>
      </c>
      <c r="I354" s="21">
        <f>IF(Medidas_Analisis!I354&lt;&gt;"",ROUND((Medidas_Analisis!I354/IF(Porcentaje!A354=VLOOKUP(Porcentaje!A354,Tipos_Medida!$H$2:$I$788,1),VLOOKUP(Porcentaje!A354,Tipos_Medida!$H$2:$I$788,2),0))*100,4),"")</f>
        <v>0</v>
      </c>
      <c r="J354" s="21">
        <f>IF(Medidas_Analisis!J354&lt;&gt;"",ROUND((Medidas_Analisis!J354/IF(Porcentaje!A354=VLOOKUP(Porcentaje!A354,Tipos_Medida!$H$2:$I$788,1),VLOOKUP(Porcentaje!A354,Tipos_Medida!$H$2:$I$788,2),0))*100,4),"")</f>
        <v>0</v>
      </c>
      <c r="K354" s="21">
        <f>IF(Medidas_Analisis!K354&lt;&gt;"",ROUND((Medidas_Analisis!K354/IF(Porcentaje!A354=VLOOKUP(Porcentaje!A354,Tipos_Medida!$H$2:$I$788,1),VLOOKUP(Porcentaje!A354,Tipos_Medida!$H$2:$I$788,2),0))*100,4),"")</f>
        <v>0</v>
      </c>
      <c r="L354" s="21">
        <f>IF(Medidas_Analisis!L354&lt;&gt;"",ROUND((Medidas_Analisis!L354/IF(Porcentaje!A354=VLOOKUP(Porcentaje!A354,Tipos_Medida!$H$2:$I$788,1),VLOOKUP(Porcentaje!A354,Tipos_Medida!$H$2:$I$788,2),0))*100,4),"")</f>
        <v>0</v>
      </c>
      <c r="M354" s="21">
        <f>IF(Medidas_Analisis!M354&lt;&gt;"",ROUND((Medidas_Analisis!M354/IF(Porcentaje!A354=VLOOKUP(Porcentaje!A354,Tipos_Medida!$H$2:$I$788,1),VLOOKUP(Porcentaje!A354,Tipos_Medida!$H$2:$I$788,2),0))*100,4),"")</f>
        <v>0</v>
      </c>
      <c r="N354" s="21">
        <f>IF(Medidas_Analisis!N354&lt;&gt;"",ROUND((Medidas_Analisis!N354/IF(Porcentaje!A354=VLOOKUP(Porcentaje!A354,Tipos_Medida!$H$2:$I$788,1),VLOOKUP(Porcentaje!A354,Tipos_Medida!$H$2:$I$788,2),0))*100,4),"")</f>
        <v>0</v>
      </c>
    </row>
    <row r="355" spans="1:14" x14ac:dyDescent="0.25">
      <c r="A355" s="19">
        <v>20406</v>
      </c>
      <c r="B355" s="19" t="s">
        <v>86</v>
      </c>
      <c r="C355" s="19" t="s">
        <v>31</v>
      </c>
      <c r="D355" s="19" t="s">
        <v>114</v>
      </c>
      <c r="E355" s="20">
        <v>43913</v>
      </c>
      <c r="F355" s="7" t="str">
        <f>IF(E355&lt;&gt;"",IF(AND(E355&gt;=VLOOKUP(E355,Semanas!$A$1:$C$33,1),E355&lt;=VLOOKUP(E355,Semanas!$A$1:$C$33,2)),VLOOKUP(E355,Semanas!$A$1:$C$33,3),""),"")</f>
        <v>Semana 13</v>
      </c>
      <c r="G355" s="21">
        <f>IF(Medidas_Analisis!G355&lt;&gt;"",ROUND((Medidas_Analisis!G355/IF(Porcentaje!A355=VLOOKUP(Porcentaje!A355,Tipos_Medida!$H$2:$I$788,1),VLOOKUP(Porcentaje!A355,Tipos_Medida!$H$2:$I$788,2),0))*100,4),"")</f>
        <v>0</v>
      </c>
      <c r="H355" s="21">
        <f>IF(Medidas_Analisis!H355&lt;&gt;"",ROUND((Medidas_Analisis!H355/IF(Porcentaje!A355=VLOOKUP(Porcentaje!A355,Tipos_Medida!$H$2:$I$788,1),VLOOKUP(Porcentaje!A355,Tipos_Medida!$H$2:$I$788,2),0))*100,4),"")</f>
        <v>0</v>
      </c>
      <c r="I355" s="21">
        <f>IF(Medidas_Analisis!I355&lt;&gt;"",ROUND((Medidas_Analisis!I355/IF(Porcentaje!A355=VLOOKUP(Porcentaje!A355,Tipos_Medida!$H$2:$I$788,1),VLOOKUP(Porcentaje!A355,Tipos_Medida!$H$2:$I$788,2),0))*100,4),"")</f>
        <v>0</v>
      </c>
      <c r="J355" s="21">
        <f>IF(Medidas_Analisis!J355&lt;&gt;"",ROUND((Medidas_Analisis!J355/IF(Porcentaje!A355=VLOOKUP(Porcentaje!A355,Tipos_Medida!$H$2:$I$788,1),VLOOKUP(Porcentaje!A355,Tipos_Medida!$H$2:$I$788,2),0))*100,4),"")</f>
        <v>0</v>
      </c>
      <c r="K355" s="21">
        <f>IF(Medidas_Analisis!K355&lt;&gt;"",ROUND((Medidas_Analisis!K355/IF(Porcentaje!A355=VLOOKUP(Porcentaje!A355,Tipos_Medida!$H$2:$I$788,1),VLOOKUP(Porcentaje!A355,Tipos_Medida!$H$2:$I$788,2),0))*100,4),"")</f>
        <v>0</v>
      </c>
      <c r="L355" s="21">
        <f>IF(Medidas_Analisis!L355&lt;&gt;"",ROUND((Medidas_Analisis!L355/IF(Porcentaje!A355=VLOOKUP(Porcentaje!A355,Tipos_Medida!$H$2:$I$788,1),VLOOKUP(Porcentaje!A355,Tipos_Medida!$H$2:$I$788,2),0))*100,4),"")</f>
        <v>0</v>
      </c>
      <c r="M355" s="21">
        <f>IF(Medidas_Analisis!M355&lt;&gt;"",ROUND((Medidas_Analisis!M355/IF(Porcentaje!A355=VLOOKUP(Porcentaje!A355,Tipos_Medida!$H$2:$I$788,1),VLOOKUP(Porcentaje!A355,Tipos_Medida!$H$2:$I$788,2),0))*100,4),"")</f>
        <v>0</v>
      </c>
      <c r="N355" s="21">
        <f>IF(Medidas_Analisis!N355&lt;&gt;"",ROUND((Medidas_Analisis!N355/IF(Porcentaje!A355=VLOOKUP(Porcentaje!A355,Tipos_Medida!$H$2:$I$788,1),VLOOKUP(Porcentaje!A355,Tipos_Medida!$H$2:$I$788,2),0))*100,4),"")</f>
        <v>0</v>
      </c>
    </row>
    <row r="356" spans="1:14" x14ac:dyDescent="0.25">
      <c r="A356">
        <v>20406</v>
      </c>
      <c r="B356" t="s">
        <v>86</v>
      </c>
      <c r="C356" t="s">
        <v>115</v>
      </c>
      <c r="D356" t="s">
        <v>114</v>
      </c>
      <c r="E356" s="1">
        <v>43913</v>
      </c>
      <c r="F356" s="7" t="str">
        <f>IF(E356&lt;&gt;"",IF(AND(E356&gt;=VLOOKUP(E356,Semanas!$A$1:$C$33,1),E356&lt;=VLOOKUP(E356,Semanas!$A$1:$C$33,2)),VLOOKUP(E356,Semanas!$A$1:$C$33,3),""),"")</f>
        <v>Semana 13</v>
      </c>
      <c r="G356" s="21">
        <f>IF(Medidas_Analisis!G356&lt;&gt;"",ROUND((Medidas_Analisis!G356/IF(Porcentaje!A356=VLOOKUP(Porcentaje!A356,Tipos_Medida!$H$2:$I$788,1),VLOOKUP(Porcentaje!A356,Tipos_Medida!$H$2:$I$788,2),0))*100,4),"")</f>
        <v>0</v>
      </c>
      <c r="H356" s="21">
        <f>IF(Medidas_Analisis!H356&lt;&gt;"",ROUND((Medidas_Analisis!H356/IF(Porcentaje!A356=VLOOKUP(Porcentaje!A356,Tipos_Medida!$H$2:$I$788,1),VLOOKUP(Porcentaje!A356,Tipos_Medida!$H$2:$I$788,2),0))*100,4),"")</f>
        <v>0</v>
      </c>
      <c r="I356" s="21">
        <f>IF(Medidas_Analisis!I356&lt;&gt;"",ROUND((Medidas_Analisis!I356/IF(Porcentaje!A356=VLOOKUP(Porcentaje!A356,Tipos_Medida!$H$2:$I$788,1),VLOOKUP(Porcentaje!A356,Tipos_Medida!$H$2:$I$788,2),0))*100,4),"")</f>
        <v>0</v>
      </c>
      <c r="J356" s="21">
        <f>IF(Medidas_Analisis!J356&lt;&gt;"",ROUND((Medidas_Analisis!J356/IF(Porcentaje!A356=VLOOKUP(Porcentaje!A356,Tipos_Medida!$H$2:$I$788,1),VLOOKUP(Porcentaje!A356,Tipos_Medida!$H$2:$I$788,2),0))*100,4),"")</f>
        <v>0</v>
      </c>
      <c r="K356" s="21">
        <f>IF(Medidas_Analisis!K356&lt;&gt;"",ROUND((Medidas_Analisis!K356/IF(Porcentaje!A356=VLOOKUP(Porcentaje!A356,Tipos_Medida!$H$2:$I$788,1),VLOOKUP(Porcentaje!A356,Tipos_Medida!$H$2:$I$788,2),0))*100,4),"")</f>
        <v>0</v>
      </c>
      <c r="L356" s="21">
        <f>IF(Medidas_Analisis!L356&lt;&gt;"",ROUND((Medidas_Analisis!L356/IF(Porcentaje!A356=VLOOKUP(Porcentaje!A356,Tipos_Medida!$H$2:$I$788,1),VLOOKUP(Porcentaje!A356,Tipos_Medida!$H$2:$I$788,2),0))*100,4),"")</f>
        <v>0</v>
      </c>
      <c r="M356" s="21">
        <f>IF(Medidas_Analisis!M356&lt;&gt;"",ROUND((Medidas_Analisis!M356/IF(Porcentaje!A356=VLOOKUP(Porcentaje!A356,Tipos_Medida!$H$2:$I$788,1),VLOOKUP(Porcentaje!A356,Tipos_Medida!$H$2:$I$788,2),0))*100,4),"")</f>
        <v>0</v>
      </c>
      <c r="N356" s="21">
        <f>IF(Medidas_Analisis!N356&lt;&gt;"",ROUND((Medidas_Analisis!N356/IF(Porcentaje!A356=VLOOKUP(Porcentaje!A356,Tipos_Medida!$H$2:$I$788,1),VLOOKUP(Porcentaje!A356,Tipos_Medida!$H$2:$I$788,2),0))*100,4),"")</f>
        <v>0</v>
      </c>
    </row>
    <row r="357" spans="1:14" x14ac:dyDescent="0.25">
      <c r="A357" s="19">
        <v>20406</v>
      </c>
      <c r="B357" s="19" t="s">
        <v>86</v>
      </c>
      <c r="C357" s="19" t="s">
        <v>33</v>
      </c>
      <c r="D357" s="19" t="s">
        <v>114</v>
      </c>
      <c r="E357" s="20">
        <v>43910</v>
      </c>
      <c r="F357" s="7" t="str">
        <f>IF(E357&lt;&gt;"",IF(AND(E357&gt;=VLOOKUP(E357,Semanas!$A$1:$C$33,1),E357&lt;=VLOOKUP(E357,Semanas!$A$1:$C$33,2)),VLOOKUP(E357,Semanas!$A$1:$C$33,3),""),"")</f>
        <v>Semana 12</v>
      </c>
      <c r="G357" s="21">
        <f>IF(Medidas_Analisis!G357&lt;&gt;"",ROUND((Medidas_Analisis!G357/IF(Porcentaje!A357=VLOOKUP(Porcentaje!A357,Tipos_Medida!$H$2:$I$788,1),VLOOKUP(Porcentaje!A357,Tipos_Medida!$H$2:$I$788,2),0))*100,4),"")</f>
        <v>0</v>
      </c>
      <c r="H357" s="21">
        <f>IF(Medidas_Analisis!H357&lt;&gt;"",ROUND((Medidas_Analisis!H357/IF(Porcentaje!A357=VLOOKUP(Porcentaje!A357,Tipos_Medida!$H$2:$I$788,1),VLOOKUP(Porcentaje!A357,Tipos_Medida!$H$2:$I$788,2),0))*100,4),"")</f>
        <v>0</v>
      </c>
      <c r="I357" s="21">
        <f>IF(Medidas_Analisis!I357&lt;&gt;"",ROUND((Medidas_Analisis!I357/IF(Porcentaje!A357=VLOOKUP(Porcentaje!A357,Tipos_Medida!$H$2:$I$788,1),VLOOKUP(Porcentaje!A357,Tipos_Medida!$H$2:$I$788,2),0))*100,4),"")</f>
        <v>0</v>
      </c>
      <c r="J357" s="21">
        <f>IF(Medidas_Analisis!J357&lt;&gt;"",ROUND((Medidas_Analisis!J357/IF(Porcentaje!A357=VLOOKUP(Porcentaje!A357,Tipos_Medida!$H$2:$I$788,1),VLOOKUP(Porcentaje!A357,Tipos_Medida!$H$2:$I$788,2),0))*100,4),"")</f>
        <v>0</v>
      </c>
      <c r="K357" s="21">
        <f>IF(Medidas_Analisis!K357&lt;&gt;"",ROUND((Medidas_Analisis!K357/IF(Porcentaje!A357=VLOOKUP(Porcentaje!A357,Tipos_Medida!$H$2:$I$788,1),VLOOKUP(Porcentaje!A357,Tipos_Medida!$H$2:$I$788,2),0))*100,4),"")</f>
        <v>0</v>
      </c>
      <c r="L357" s="21">
        <f>IF(Medidas_Analisis!L357&lt;&gt;"",ROUND((Medidas_Analisis!L357/IF(Porcentaje!A357=VLOOKUP(Porcentaje!A357,Tipos_Medida!$H$2:$I$788,1),VLOOKUP(Porcentaje!A357,Tipos_Medida!$H$2:$I$788,2),0))*100,4),"")</f>
        <v>0</v>
      </c>
      <c r="M357" s="21">
        <f>IF(Medidas_Analisis!M357&lt;&gt;"",ROUND((Medidas_Analisis!M357/IF(Porcentaje!A357=VLOOKUP(Porcentaje!A357,Tipos_Medida!$H$2:$I$788,1),VLOOKUP(Porcentaje!A357,Tipos_Medida!$H$2:$I$788,2),0))*100,4),"")</f>
        <v>0</v>
      </c>
      <c r="N357" s="21">
        <f>IF(Medidas_Analisis!N357&lt;&gt;"",ROUND((Medidas_Analisis!N357/IF(Porcentaje!A357=VLOOKUP(Porcentaje!A357,Tipos_Medida!$H$2:$I$788,1),VLOOKUP(Porcentaje!A357,Tipos_Medida!$H$2:$I$788,2),0))*100,4),"")</f>
        <v>0</v>
      </c>
    </row>
    <row r="358" spans="1:14" x14ac:dyDescent="0.25">
      <c r="A358">
        <v>20406</v>
      </c>
      <c r="B358" t="s">
        <v>86</v>
      </c>
      <c r="C358" t="s">
        <v>34</v>
      </c>
      <c r="D358" t="s">
        <v>114</v>
      </c>
      <c r="E358" s="1"/>
      <c r="F358" s="7" t="str">
        <f>IF(E358&lt;&gt;"",IF(AND(E358&gt;=VLOOKUP(E358,Semanas!$A$1:$C$33,1),E358&lt;=VLOOKUP(E358,Semanas!$A$1:$C$33,2)),VLOOKUP(E358,Semanas!$A$1:$C$33,3),""),"")</f>
        <v/>
      </c>
      <c r="G358" s="21" t="str">
        <f>IF(Medidas_Analisis!G358&lt;&gt;"",ROUND((Medidas_Analisis!G358/IF(Porcentaje!A358=VLOOKUP(Porcentaje!A358,Tipos_Medida!$H$2:$I$788,1),VLOOKUP(Porcentaje!A358,Tipos_Medida!$H$2:$I$788,2),0))*100,4),"")</f>
        <v/>
      </c>
      <c r="H358" s="21" t="str">
        <f>IF(Medidas_Analisis!H358&lt;&gt;"",ROUND((Medidas_Analisis!H358/IF(Porcentaje!A358=VLOOKUP(Porcentaje!A358,Tipos_Medida!$H$2:$I$788,1),VLOOKUP(Porcentaje!A358,Tipos_Medida!$H$2:$I$788,2),0))*100,4),"")</f>
        <v/>
      </c>
      <c r="I358" s="21" t="str">
        <f>IF(Medidas_Analisis!I358&lt;&gt;"",ROUND((Medidas_Analisis!I358/IF(Porcentaje!A358=VLOOKUP(Porcentaje!A358,Tipos_Medida!$H$2:$I$788,1),VLOOKUP(Porcentaje!A358,Tipos_Medida!$H$2:$I$788,2),0))*100,4),"")</f>
        <v/>
      </c>
      <c r="J358" s="21" t="str">
        <f>IF(Medidas_Analisis!J358&lt;&gt;"",ROUND((Medidas_Analisis!J358/IF(Porcentaje!A358=VLOOKUP(Porcentaje!A358,Tipos_Medida!$H$2:$I$788,1),VLOOKUP(Porcentaje!A358,Tipos_Medida!$H$2:$I$788,2),0))*100,4),"")</f>
        <v/>
      </c>
      <c r="K358" s="21" t="str">
        <f>IF(Medidas_Analisis!K358&lt;&gt;"",ROUND((Medidas_Analisis!K358/IF(Porcentaje!A358=VLOOKUP(Porcentaje!A358,Tipos_Medida!$H$2:$I$788,1),VLOOKUP(Porcentaje!A358,Tipos_Medida!$H$2:$I$788,2),0))*100,4),"")</f>
        <v/>
      </c>
      <c r="L358" s="21" t="str">
        <f>IF(Medidas_Analisis!L358&lt;&gt;"",ROUND((Medidas_Analisis!L358/IF(Porcentaje!A358=VLOOKUP(Porcentaje!A358,Tipos_Medida!$H$2:$I$788,1),VLOOKUP(Porcentaje!A358,Tipos_Medida!$H$2:$I$788,2),0))*100,4),"")</f>
        <v/>
      </c>
      <c r="M358" s="21" t="str">
        <f>IF(Medidas_Analisis!M358&lt;&gt;"",ROUND((Medidas_Analisis!M358/IF(Porcentaje!A358=VLOOKUP(Porcentaje!A358,Tipos_Medida!$H$2:$I$788,1),VLOOKUP(Porcentaje!A358,Tipos_Medida!$H$2:$I$788,2),0))*100,4),"")</f>
        <v/>
      </c>
      <c r="N358" s="21" t="str">
        <f>IF(Medidas_Analisis!N358&lt;&gt;"",ROUND((Medidas_Analisis!N358/IF(Porcentaje!A358=VLOOKUP(Porcentaje!A358,Tipos_Medida!$H$2:$I$788,1),VLOOKUP(Porcentaje!A358,Tipos_Medida!$H$2:$I$788,2),0))*100,4),"")</f>
        <v/>
      </c>
    </row>
    <row r="359" spans="1:14" x14ac:dyDescent="0.25">
      <c r="A359" s="19">
        <v>20406</v>
      </c>
      <c r="B359" s="19" t="s">
        <v>86</v>
      </c>
      <c r="C359" s="19" t="s">
        <v>118</v>
      </c>
      <c r="D359" s="19" t="s">
        <v>114</v>
      </c>
      <c r="E359" s="20">
        <v>43933</v>
      </c>
      <c r="F359" s="7" t="str">
        <f>IF(E359&lt;&gt;"",IF(AND(E359&gt;=VLOOKUP(E359,Semanas!$A$1:$C$33,1),E359&lt;=VLOOKUP(E359,Semanas!$A$1:$C$33,2)),VLOOKUP(E359,Semanas!$A$1:$C$33,3),""),"")</f>
        <v>Semana 16</v>
      </c>
      <c r="G359" s="21">
        <f>IF(Medidas_Analisis!G359&lt;&gt;"",ROUND((Medidas_Analisis!G359/IF(Porcentaje!A359=VLOOKUP(Porcentaje!A359,Tipos_Medida!$H$2:$I$788,1),VLOOKUP(Porcentaje!A359,Tipos_Medida!$H$2:$I$788,2),0))*100,4),"")</f>
        <v>0</v>
      </c>
      <c r="H359" s="21">
        <f>IF(Medidas_Analisis!H359&lt;&gt;"",ROUND((Medidas_Analisis!H359/IF(Porcentaje!A359=VLOOKUP(Porcentaje!A359,Tipos_Medida!$H$2:$I$788,1),VLOOKUP(Porcentaje!A359,Tipos_Medida!$H$2:$I$788,2),0))*100,4),"")</f>
        <v>0</v>
      </c>
      <c r="I359" s="21">
        <f>IF(Medidas_Analisis!I359&lt;&gt;"",ROUND((Medidas_Analisis!I359/IF(Porcentaje!A359=VLOOKUP(Porcentaje!A359,Tipos_Medida!$H$2:$I$788,1),VLOOKUP(Porcentaje!A359,Tipos_Medida!$H$2:$I$788,2),0))*100,4),"")</f>
        <v>0</v>
      </c>
      <c r="J359" s="21">
        <f>IF(Medidas_Analisis!J359&lt;&gt;"",ROUND((Medidas_Analisis!J359/IF(Porcentaje!A359=VLOOKUP(Porcentaje!A359,Tipos_Medida!$H$2:$I$788,1),VLOOKUP(Porcentaje!A359,Tipos_Medida!$H$2:$I$788,2),0))*100,4),"")</f>
        <v>0</v>
      </c>
      <c r="K359" s="21">
        <f>IF(Medidas_Analisis!K359&lt;&gt;"",ROUND((Medidas_Analisis!K359/IF(Porcentaje!A359=VLOOKUP(Porcentaje!A359,Tipos_Medida!$H$2:$I$788,1),VLOOKUP(Porcentaje!A359,Tipos_Medida!$H$2:$I$788,2),0))*100,4),"")</f>
        <v>0</v>
      </c>
      <c r="L359" s="21">
        <f>IF(Medidas_Analisis!L359&lt;&gt;"",ROUND((Medidas_Analisis!L359/IF(Porcentaje!A359=VLOOKUP(Porcentaje!A359,Tipos_Medida!$H$2:$I$788,1),VLOOKUP(Porcentaje!A359,Tipos_Medida!$H$2:$I$788,2),0))*100,4),"")</f>
        <v>0</v>
      </c>
      <c r="M359" s="21">
        <f>IF(Medidas_Analisis!M359&lt;&gt;"",ROUND((Medidas_Analisis!M359/IF(Porcentaje!A359=VLOOKUP(Porcentaje!A359,Tipos_Medida!$H$2:$I$788,1),VLOOKUP(Porcentaje!A359,Tipos_Medida!$H$2:$I$788,2),0))*100,4),"")</f>
        <v>0</v>
      </c>
      <c r="N359" s="21">
        <f>IF(Medidas_Analisis!N359&lt;&gt;"",ROUND((Medidas_Analisis!N359/IF(Porcentaje!A359=VLOOKUP(Porcentaje!A359,Tipos_Medida!$H$2:$I$788,1),VLOOKUP(Porcentaje!A359,Tipos_Medida!$H$2:$I$788,2),0))*100,4),"")</f>
        <v>0</v>
      </c>
    </row>
    <row r="360" spans="1:14" x14ac:dyDescent="0.25">
      <c r="A360">
        <v>20406</v>
      </c>
      <c r="B360" t="s">
        <v>86</v>
      </c>
      <c r="C360" t="s">
        <v>119</v>
      </c>
      <c r="D360" t="s">
        <v>116</v>
      </c>
      <c r="E360" s="1"/>
      <c r="F360" s="7" t="str">
        <f>IF(E360&lt;&gt;"",IF(AND(E360&gt;=VLOOKUP(E360,Semanas!$A$1:$C$33,1),E360&lt;=VLOOKUP(E360,Semanas!$A$1:$C$33,2)),VLOOKUP(E360,Semanas!$A$1:$C$33,3),""),"")</f>
        <v/>
      </c>
      <c r="G360" s="21" t="str">
        <f>IF(Medidas_Analisis!G360&lt;&gt;"",ROUND((Medidas_Analisis!G360/IF(Porcentaje!A360=VLOOKUP(Porcentaje!A360,Tipos_Medida!$H$2:$I$788,1),VLOOKUP(Porcentaje!A360,Tipos_Medida!$H$2:$I$788,2),0))*100,4),"")</f>
        <v/>
      </c>
      <c r="H360" s="21" t="str">
        <f>IF(Medidas_Analisis!H360&lt;&gt;"",ROUND((Medidas_Analisis!H360/IF(Porcentaje!A360=VLOOKUP(Porcentaje!A360,Tipos_Medida!$H$2:$I$788,1),VLOOKUP(Porcentaje!A360,Tipos_Medida!$H$2:$I$788,2),0))*100,4),"")</f>
        <v/>
      </c>
      <c r="I360" s="21" t="str">
        <f>IF(Medidas_Analisis!I360&lt;&gt;"",ROUND((Medidas_Analisis!I360/IF(Porcentaje!A360=VLOOKUP(Porcentaje!A360,Tipos_Medida!$H$2:$I$788,1),VLOOKUP(Porcentaje!A360,Tipos_Medida!$H$2:$I$788,2),0))*100,4),"")</f>
        <v/>
      </c>
      <c r="J360" s="21" t="str">
        <f>IF(Medidas_Analisis!J360&lt;&gt;"",ROUND((Medidas_Analisis!J360/IF(Porcentaje!A360=VLOOKUP(Porcentaje!A360,Tipos_Medida!$H$2:$I$788,1),VLOOKUP(Porcentaje!A360,Tipos_Medida!$H$2:$I$788,2),0))*100,4),"")</f>
        <v/>
      </c>
      <c r="K360" s="21" t="str">
        <f>IF(Medidas_Analisis!K360&lt;&gt;"",ROUND((Medidas_Analisis!K360/IF(Porcentaje!A360=VLOOKUP(Porcentaje!A360,Tipos_Medida!$H$2:$I$788,1),VLOOKUP(Porcentaje!A360,Tipos_Medida!$H$2:$I$788,2),0))*100,4),"")</f>
        <v/>
      </c>
      <c r="L360" s="21" t="str">
        <f>IF(Medidas_Analisis!L360&lt;&gt;"",ROUND((Medidas_Analisis!L360/IF(Porcentaje!A360=VLOOKUP(Porcentaje!A360,Tipos_Medida!$H$2:$I$788,1),VLOOKUP(Porcentaje!A360,Tipos_Medida!$H$2:$I$788,2),0))*100,4),"")</f>
        <v/>
      </c>
      <c r="M360" s="21" t="str">
        <f>IF(Medidas_Analisis!M360&lt;&gt;"",ROUND((Medidas_Analisis!M360/IF(Porcentaje!A360=VLOOKUP(Porcentaje!A360,Tipos_Medida!$H$2:$I$788,1),VLOOKUP(Porcentaje!A360,Tipos_Medida!$H$2:$I$788,2),0))*100,4),"")</f>
        <v/>
      </c>
      <c r="N360" s="21" t="str">
        <f>IF(Medidas_Analisis!N360&lt;&gt;"",ROUND((Medidas_Analisis!N360/IF(Porcentaje!A360=VLOOKUP(Porcentaje!A360,Tipos_Medida!$H$2:$I$788,1),VLOOKUP(Porcentaje!A360,Tipos_Medida!$H$2:$I$788,2),0))*100,4),"")</f>
        <v/>
      </c>
    </row>
    <row r="361" spans="1:14" x14ac:dyDescent="0.25">
      <c r="A361" s="19">
        <v>20406</v>
      </c>
      <c r="B361" s="19" t="s">
        <v>86</v>
      </c>
      <c r="C361" s="19" t="s">
        <v>120</v>
      </c>
      <c r="D361" s="19" t="s">
        <v>114</v>
      </c>
      <c r="E361" s="20"/>
      <c r="F361" s="7" t="str">
        <f>IF(E361&lt;&gt;"",IF(AND(E361&gt;=VLOOKUP(E361,Semanas!$A$1:$C$33,1),E361&lt;=VLOOKUP(E361,Semanas!$A$1:$C$33,2)),VLOOKUP(E361,Semanas!$A$1:$C$33,3),""),"")</f>
        <v/>
      </c>
      <c r="G361" s="21" t="str">
        <f>IF(Medidas_Analisis!G361&lt;&gt;"",ROUND((Medidas_Analisis!G361/IF(Porcentaje!A361=VLOOKUP(Porcentaje!A361,Tipos_Medida!$H$2:$I$788,1),VLOOKUP(Porcentaje!A361,Tipos_Medida!$H$2:$I$788,2),0))*100,4),"")</f>
        <v/>
      </c>
      <c r="H361" s="21" t="str">
        <f>IF(Medidas_Analisis!H361&lt;&gt;"",ROUND((Medidas_Analisis!H361/IF(Porcentaje!A361=VLOOKUP(Porcentaje!A361,Tipos_Medida!$H$2:$I$788,1),VLOOKUP(Porcentaje!A361,Tipos_Medida!$H$2:$I$788,2),0))*100,4),"")</f>
        <v/>
      </c>
      <c r="I361" s="21" t="str">
        <f>IF(Medidas_Analisis!I361&lt;&gt;"",ROUND((Medidas_Analisis!I361/IF(Porcentaje!A361=VLOOKUP(Porcentaje!A361,Tipos_Medida!$H$2:$I$788,1),VLOOKUP(Porcentaje!A361,Tipos_Medida!$H$2:$I$788,2),0))*100,4),"")</f>
        <v/>
      </c>
      <c r="J361" s="21" t="str">
        <f>IF(Medidas_Analisis!J361&lt;&gt;"",ROUND((Medidas_Analisis!J361/IF(Porcentaje!A361=VLOOKUP(Porcentaje!A361,Tipos_Medida!$H$2:$I$788,1),VLOOKUP(Porcentaje!A361,Tipos_Medida!$H$2:$I$788,2),0))*100,4),"")</f>
        <v/>
      </c>
      <c r="K361" s="21" t="str">
        <f>IF(Medidas_Analisis!K361&lt;&gt;"",ROUND((Medidas_Analisis!K361/IF(Porcentaje!A361=VLOOKUP(Porcentaje!A361,Tipos_Medida!$H$2:$I$788,1),VLOOKUP(Porcentaje!A361,Tipos_Medida!$H$2:$I$788,2),0))*100,4),"")</f>
        <v/>
      </c>
      <c r="L361" s="21" t="str">
        <f>IF(Medidas_Analisis!L361&lt;&gt;"",ROUND((Medidas_Analisis!L361/IF(Porcentaje!A361=VLOOKUP(Porcentaje!A361,Tipos_Medida!$H$2:$I$788,1),VLOOKUP(Porcentaje!A361,Tipos_Medida!$H$2:$I$788,2),0))*100,4),"")</f>
        <v/>
      </c>
      <c r="M361" s="21" t="str">
        <f>IF(Medidas_Analisis!M361&lt;&gt;"",ROUND((Medidas_Analisis!M361/IF(Porcentaje!A361=VLOOKUP(Porcentaje!A361,Tipos_Medida!$H$2:$I$788,1),VLOOKUP(Porcentaje!A361,Tipos_Medida!$H$2:$I$788,2),0))*100,4),"")</f>
        <v/>
      </c>
      <c r="N361" s="21" t="str">
        <f>IF(Medidas_Analisis!N361&lt;&gt;"",ROUND((Medidas_Analisis!N361/IF(Porcentaje!A361=VLOOKUP(Porcentaje!A361,Tipos_Medida!$H$2:$I$788,1),VLOOKUP(Porcentaje!A361,Tipos_Medida!$H$2:$I$788,2),0))*100,4),"")</f>
        <v/>
      </c>
    </row>
    <row r="362" spans="1:14" x14ac:dyDescent="0.25">
      <c r="A362">
        <v>20406</v>
      </c>
      <c r="B362" t="s">
        <v>86</v>
      </c>
      <c r="C362" t="s">
        <v>191</v>
      </c>
      <c r="D362" t="s">
        <v>116</v>
      </c>
      <c r="E362" s="1"/>
      <c r="F362" s="7" t="str">
        <f>IF(E362&lt;&gt;"",IF(AND(E362&gt;=VLOOKUP(E362,Semanas!$A$1:$C$33,1),E362&lt;=VLOOKUP(E362,Semanas!$A$1:$C$33,2)),VLOOKUP(E362,Semanas!$A$1:$C$33,3),""),"")</f>
        <v/>
      </c>
      <c r="G362" s="21" t="str">
        <f>IF(Medidas_Analisis!G362&lt;&gt;"",ROUND((Medidas_Analisis!G362/IF(Porcentaje!A362=VLOOKUP(Porcentaje!A362,Tipos_Medida!$H$2:$I$788,1),VLOOKUP(Porcentaje!A362,Tipos_Medida!$H$2:$I$788,2),0))*100,4),"")</f>
        <v/>
      </c>
      <c r="H362" s="21" t="str">
        <f>IF(Medidas_Analisis!H362&lt;&gt;"",ROUND((Medidas_Analisis!H362/IF(Porcentaje!A362=VLOOKUP(Porcentaje!A362,Tipos_Medida!$H$2:$I$788,1),VLOOKUP(Porcentaje!A362,Tipos_Medida!$H$2:$I$788,2),0))*100,4),"")</f>
        <v/>
      </c>
      <c r="I362" s="21" t="str">
        <f>IF(Medidas_Analisis!I362&lt;&gt;"",ROUND((Medidas_Analisis!I362/IF(Porcentaje!A362=VLOOKUP(Porcentaje!A362,Tipos_Medida!$H$2:$I$788,1),VLOOKUP(Porcentaje!A362,Tipos_Medida!$H$2:$I$788,2),0))*100,4),"")</f>
        <v/>
      </c>
      <c r="J362" s="21" t="str">
        <f>IF(Medidas_Analisis!J362&lt;&gt;"",ROUND((Medidas_Analisis!J362/IF(Porcentaje!A362=VLOOKUP(Porcentaje!A362,Tipos_Medida!$H$2:$I$788,1),VLOOKUP(Porcentaje!A362,Tipos_Medida!$H$2:$I$788,2),0))*100,4),"")</f>
        <v/>
      </c>
      <c r="K362" s="21" t="str">
        <f>IF(Medidas_Analisis!K362&lt;&gt;"",ROUND((Medidas_Analisis!K362/IF(Porcentaje!A362=VLOOKUP(Porcentaje!A362,Tipos_Medida!$H$2:$I$788,1),VLOOKUP(Porcentaje!A362,Tipos_Medida!$H$2:$I$788,2),0))*100,4),"")</f>
        <v/>
      </c>
      <c r="L362" s="21" t="str">
        <f>IF(Medidas_Analisis!L362&lt;&gt;"",ROUND((Medidas_Analisis!L362/IF(Porcentaje!A362=VLOOKUP(Porcentaje!A362,Tipos_Medida!$H$2:$I$788,1),VLOOKUP(Porcentaje!A362,Tipos_Medida!$H$2:$I$788,2),0))*100,4),"")</f>
        <v/>
      </c>
      <c r="M362" s="21" t="str">
        <f>IF(Medidas_Analisis!M362&lt;&gt;"",ROUND((Medidas_Analisis!M362/IF(Porcentaje!A362=VLOOKUP(Porcentaje!A362,Tipos_Medida!$H$2:$I$788,1),VLOOKUP(Porcentaje!A362,Tipos_Medida!$H$2:$I$788,2),0))*100,4),"")</f>
        <v/>
      </c>
      <c r="N362" s="21" t="str">
        <f>IF(Medidas_Analisis!N362&lt;&gt;"",ROUND((Medidas_Analisis!N362/IF(Porcentaje!A362=VLOOKUP(Porcentaje!A362,Tipos_Medida!$H$2:$I$788,1),VLOOKUP(Porcentaje!A362,Tipos_Medida!$H$2:$I$788,2),0))*100,4),"")</f>
        <v/>
      </c>
    </row>
    <row r="363" spans="1:14" x14ac:dyDescent="0.25">
      <c r="A363" s="19">
        <v>20406</v>
      </c>
      <c r="B363" s="19" t="s">
        <v>86</v>
      </c>
      <c r="C363" s="19" t="s">
        <v>122</v>
      </c>
      <c r="D363" s="19" t="s">
        <v>116</v>
      </c>
      <c r="E363" s="20"/>
      <c r="F363" s="7" t="str">
        <f>IF(E363&lt;&gt;"",IF(AND(E363&gt;=VLOOKUP(E363,Semanas!$A$1:$C$33,1),E363&lt;=VLOOKUP(E363,Semanas!$A$1:$C$33,2)),VLOOKUP(E363,Semanas!$A$1:$C$33,3),""),"")</f>
        <v/>
      </c>
      <c r="G363" s="21" t="str">
        <f>IF(Medidas_Analisis!G363&lt;&gt;"",ROUND((Medidas_Analisis!G363/IF(Porcentaje!A363=VLOOKUP(Porcentaje!A363,Tipos_Medida!$H$2:$I$788,1),VLOOKUP(Porcentaje!A363,Tipos_Medida!$H$2:$I$788,2),0))*100,4),"")</f>
        <v/>
      </c>
      <c r="H363" s="21" t="str">
        <f>IF(Medidas_Analisis!H363&lt;&gt;"",ROUND((Medidas_Analisis!H363/IF(Porcentaje!A363=VLOOKUP(Porcentaje!A363,Tipos_Medida!$H$2:$I$788,1),VLOOKUP(Porcentaje!A363,Tipos_Medida!$H$2:$I$788,2),0))*100,4),"")</f>
        <v/>
      </c>
      <c r="I363" s="21" t="str">
        <f>IF(Medidas_Analisis!I363&lt;&gt;"",ROUND((Medidas_Analisis!I363/IF(Porcentaje!A363=VLOOKUP(Porcentaje!A363,Tipos_Medida!$H$2:$I$788,1),VLOOKUP(Porcentaje!A363,Tipos_Medida!$H$2:$I$788,2),0))*100,4),"")</f>
        <v/>
      </c>
      <c r="J363" s="21" t="str">
        <f>IF(Medidas_Analisis!J363&lt;&gt;"",ROUND((Medidas_Analisis!J363/IF(Porcentaje!A363=VLOOKUP(Porcentaje!A363,Tipos_Medida!$H$2:$I$788,1),VLOOKUP(Porcentaje!A363,Tipos_Medida!$H$2:$I$788,2),0))*100,4),"")</f>
        <v/>
      </c>
      <c r="K363" s="21" t="str">
        <f>IF(Medidas_Analisis!K363&lt;&gt;"",ROUND((Medidas_Analisis!K363/IF(Porcentaje!A363=VLOOKUP(Porcentaje!A363,Tipos_Medida!$H$2:$I$788,1),VLOOKUP(Porcentaje!A363,Tipos_Medida!$H$2:$I$788,2),0))*100,4),"")</f>
        <v/>
      </c>
      <c r="L363" s="21" t="str">
        <f>IF(Medidas_Analisis!L363&lt;&gt;"",ROUND((Medidas_Analisis!L363/IF(Porcentaje!A363=VLOOKUP(Porcentaje!A363,Tipos_Medida!$H$2:$I$788,1),VLOOKUP(Porcentaje!A363,Tipos_Medida!$H$2:$I$788,2),0))*100,4),"")</f>
        <v/>
      </c>
      <c r="M363" s="21" t="str">
        <f>IF(Medidas_Analisis!M363&lt;&gt;"",ROUND((Medidas_Analisis!M363/IF(Porcentaje!A363=VLOOKUP(Porcentaje!A363,Tipos_Medida!$H$2:$I$788,1),VLOOKUP(Porcentaje!A363,Tipos_Medida!$H$2:$I$788,2),0))*100,4),"")</f>
        <v/>
      </c>
      <c r="N363" s="21" t="str">
        <f>IF(Medidas_Analisis!N363&lt;&gt;"",ROUND((Medidas_Analisis!N363/IF(Porcentaje!A363=VLOOKUP(Porcentaje!A363,Tipos_Medida!$H$2:$I$788,1),VLOOKUP(Porcentaje!A363,Tipos_Medida!$H$2:$I$788,2),0))*100,4),"")</f>
        <v/>
      </c>
    </row>
    <row r="364" spans="1:14" x14ac:dyDescent="0.25">
      <c r="A364">
        <v>20406</v>
      </c>
      <c r="B364" t="s">
        <v>86</v>
      </c>
      <c r="C364" t="s">
        <v>123</v>
      </c>
      <c r="D364" t="s">
        <v>116</v>
      </c>
      <c r="E364" s="1"/>
      <c r="F364" s="7" t="str">
        <f>IF(E364&lt;&gt;"",IF(AND(E364&gt;=VLOOKUP(E364,Semanas!$A$1:$C$33,1),E364&lt;=VLOOKUP(E364,Semanas!$A$1:$C$33,2)),VLOOKUP(E364,Semanas!$A$1:$C$33,3),""),"")</f>
        <v/>
      </c>
      <c r="G364" s="21" t="str">
        <f>IF(Medidas_Analisis!G364&lt;&gt;"",ROUND((Medidas_Analisis!G364/IF(Porcentaje!A364=VLOOKUP(Porcentaje!A364,Tipos_Medida!$H$2:$I$788,1),VLOOKUP(Porcentaje!A364,Tipos_Medida!$H$2:$I$788,2),0))*100,4),"")</f>
        <v/>
      </c>
      <c r="H364" s="21" t="str">
        <f>IF(Medidas_Analisis!H364&lt;&gt;"",ROUND((Medidas_Analisis!H364/IF(Porcentaje!A364=VLOOKUP(Porcentaje!A364,Tipos_Medida!$H$2:$I$788,1),VLOOKUP(Porcentaje!A364,Tipos_Medida!$H$2:$I$788,2),0))*100,4),"")</f>
        <v/>
      </c>
      <c r="I364" s="21" t="str">
        <f>IF(Medidas_Analisis!I364&lt;&gt;"",ROUND((Medidas_Analisis!I364/IF(Porcentaje!A364=VLOOKUP(Porcentaje!A364,Tipos_Medida!$H$2:$I$788,1),VLOOKUP(Porcentaje!A364,Tipos_Medida!$H$2:$I$788,2),0))*100,4),"")</f>
        <v/>
      </c>
      <c r="J364" s="21" t="str">
        <f>IF(Medidas_Analisis!J364&lt;&gt;"",ROUND((Medidas_Analisis!J364/IF(Porcentaje!A364=VLOOKUP(Porcentaje!A364,Tipos_Medida!$H$2:$I$788,1),VLOOKUP(Porcentaje!A364,Tipos_Medida!$H$2:$I$788,2),0))*100,4),"")</f>
        <v/>
      </c>
      <c r="K364" s="21" t="str">
        <f>IF(Medidas_Analisis!K364&lt;&gt;"",ROUND((Medidas_Analisis!K364/IF(Porcentaje!A364=VLOOKUP(Porcentaje!A364,Tipos_Medida!$H$2:$I$788,1),VLOOKUP(Porcentaje!A364,Tipos_Medida!$H$2:$I$788,2),0))*100,4),"")</f>
        <v/>
      </c>
      <c r="L364" s="21" t="str">
        <f>IF(Medidas_Analisis!L364&lt;&gt;"",ROUND((Medidas_Analisis!L364/IF(Porcentaje!A364=VLOOKUP(Porcentaje!A364,Tipos_Medida!$H$2:$I$788,1),VLOOKUP(Porcentaje!A364,Tipos_Medida!$H$2:$I$788,2),0))*100,4),"")</f>
        <v/>
      </c>
      <c r="M364" s="21" t="str">
        <f>IF(Medidas_Analisis!M364&lt;&gt;"",ROUND((Medidas_Analisis!M364/IF(Porcentaje!A364=VLOOKUP(Porcentaje!A364,Tipos_Medida!$H$2:$I$788,1),VLOOKUP(Porcentaje!A364,Tipos_Medida!$H$2:$I$788,2),0))*100,4),"")</f>
        <v/>
      </c>
      <c r="N364" s="21" t="str">
        <f>IF(Medidas_Analisis!N364&lt;&gt;"",ROUND((Medidas_Analisis!N364/IF(Porcentaje!A364=VLOOKUP(Porcentaje!A364,Tipos_Medida!$H$2:$I$788,1),VLOOKUP(Porcentaje!A364,Tipos_Medida!$H$2:$I$788,2),0))*100,4),"")</f>
        <v/>
      </c>
    </row>
    <row r="365" spans="1:14" x14ac:dyDescent="0.25">
      <c r="A365">
        <v>20416</v>
      </c>
      <c r="B365" t="s">
        <v>87</v>
      </c>
      <c r="C365" t="s">
        <v>30</v>
      </c>
      <c r="D365" t="s">
        <v>114</v>
      </c>
      <c r="E365" s="1">
        <v>43913</v>
      </c>
      <c r="F365" s="7" t="str">
        <f>IF(E365&lt;&gt;"",IF(AND(E365&gt;=VLOOKUP(E365,Semanas!$A$1:$C$33,1),E365&lt;=VLOOKUP(E365,Semanas!$A$1:$C$33,2)),VLOOKUP(E365,Semanas!$A$1:$C$33,3),""),"")</f>
        <v>Semana 13</v>
      </c>
      <c r="G365" s="21" t="str">
        <f>IF(Medidas_Analisis!G365&lt;&gt;"",ROUND((Medidas_Analisis!G365/IF(Porcentaje!A365=VLOOKUP(Porcentaje!A365,Tipos_Medida!$H$2:$I$788,1),VLOOKUP(Porcentaje!A365,Tipos_Medida!$H$2:$I$788,2),0))*100,4),"")</f>
        <v/>
      </c>
      <c r="H365" s="21" t="str">
        <f>IF(Medidas_Analisis!H365&lt;&gt;"",ROUND((Medidas_Analisis!H365/IF(Porcentaje!A365=VLOOKUP(Porcentaje!A365,Tipos_Medida!$H$2:$I$788,1),VLOOKUP(Porcentaje!A365,Tipos_Medida!$H$2:$I$788,2),0))*100,4),"")</f>
        <v/>
      </c>
      <c r="I365" s="21" t="str">
        <f>IF(Medidas_Analisis!I365&lt;&gt;"",ROUND((Medidas_Analisis!I365/IF(Porcentaje!A365=VLOOKUP(Porcentaje!A365,Tipos_Medida!$H$2:$I$788,1),VLOOKUP(Porcentaje!A365,Tipos_Medida!$H$2:$I$788,2),0))*100,4),"")</f>
        <v/>
      </c>
      <c r="J365" s="21" t="str">
        <f>IF(Medidas_Analisis!J365&lt;&gt;"",ROUND((Medidas_Analisis!J365/IF(Porcentaje!A365=VLOOKUP(Porcentaje!A365,Tipos_Medida!$H$2:$I$788,1),VLOOKUP(Porcentaje!A365,Tipos_Medida!$H$2:$I$788,2),0))*100,4),"")</f>
        <v/>
      </c>
      <c r="K365" s="21" t="str">
        <f>IF(Medidas_Analisis!K365&lt;&gt;"",ROUND((Medidas_Analisis!K365/IF(Porcentaje!A365=VLOOKUP(Porcentaje!A365,Tipos_Medida!$H$2:$I$788,1),VLOOKUP(Porcentaje!A365,Tipos_Medida!$H$2:$I$788,2),0))*100,4),"")</f>
        <v/>
      </c>
      <c r="L365" s="21" t="str">
        <f>IF(Medidas_Analisis!L365&lt;&gt;"",ROUND((Medidas_Analisis!L365/IF(Porcentaje!A365=VLOOKUP(Porcentaje!A365,Tipos_Medida!$H$2:$I$788,1),VLOOKUP(Porcentaje!A365,Tipos_Medida!$H$2:$I$788,2),0))*100,4),"")</f>
        <v/>
      </c>
      <c r="M365" s="21" t="str">
        <f>IF(Medidas_Analisis!M365&lt;&gt;"",ROUND((Medidas_Analisis!M365/IF(Porcentaje!A365=VLOOKUP(Porcentaje!A365,Tipos_Medida!$H$2:$I$788,1),VLOOKUP(Porcentaje!A365,Tipos_Medida!$H$2:$I$788,2),0))*100,4),"")</f>
        <v/>
      </c>
      <c r="N365" s="21" t="str">
        <f>IF(Medidas_Analisis!N365&lt;&gt;"",ROUND((Medidas_Analisis!N365/IF(Porcentaje!A365=VLOOKUP(Porcentaje!A365,Tipos_Medida!$H$2:$I$788,1),VLOOKUP(Porcentaje!A365,Tipos_Medida!$H$2:$I$788,2),0))*100,4),"")</f>
        <v/>
      </c>
    </row>
    <row r="366" spans="1:14" x14ac:dyDescent="0.25">
      <c r="A366" s="19">
        <v>20416</v>
      </c>
      <c r="B366" s="19" t="s">
        <v>87</v>
      </c>
      <c r="C366" s="19" t="s">
        <v>31</v>
      </c>
      <c r="D366" s="19" t="s">
        <v>114</v>
      </c>
      <c r="E366" s="20">
        <v>43913</v>
      </c>
      <c r="F366" s="7" t="str">
        <f>IF(E366&lt;&gt;"",IF(AND(E366&gt;=VLOOKUP(E366,Semanas!$A$1:$C$33,1),E366&lt;=VLOOKUP(E366,Semanas!$A$1:$C$33,2)),VLOOKUP(E366,Semanas!$A$1:$C$33,3),""),"")</f>
        <v>Semana 13</v>
      </c>
      <c r="G366" s="21" t="str">
        <f>IF(Medidas_Analisis!G366&lt;&gt;"",ROUND((Medidas_Analisis!G366/IF(Porcentaje!A366=VLOOKUP(Porcentaje!A366,Tipos_Medida!$H$2:$I$788,1),VLOOKUP(Porcentaje!A366,Tipos_Medida!$H$2:$I$788,2),0))*100,4),"")</f>
        <v/>
      </c>
      <c r="H366" s="21" t="str">
        <f>IF(Medidas_Analisis!H366&lt;&gt;"",ROUND((Medidas_Analisis!H366/IF(Porcentaje!A366=VLOOKUP(Porcentaje!A366,Tipos_Medida!$H$2:$I$788,1),VLOOKUP(Porcentaje!A366,Tipos_Medida!$H$2:$I$788,2),0))*100,4),"")</f>
        <v/>
      </c>
      <c r="I366" s="21" t="str">
        <f>IF(Medidas_Analisis!I366&lt;&gt;"",ROUND((Medidas_Analisis!I366/IF(Porcentaje!A366=VLOOKUP(Porcentaje!A366,Tipos_Medida!$H$2:$I$788,1),VLOOKUP(Porcentaje!A366,Tipos_Medida!$H$2:$I$788,2),0))*100,4),"")</f>
        <v/>
      </c>
      <c r="J366" s="21" t="str">
        <f>IF(Medidas_Analisis!J366&lt;&gt;"",ROUND((Medidas_Analisis!J366/IF(Porcentaje!A366=VLOOKUP(Porcentaje!A366,Tipos_Medida!$H$2:$I$788,1),VLOOKUP(Porcentaje!A366,Tipos_Medida!$H$2:$I$788,2),0))*100,4),"")</f>
        <v/>
      </c>
      <c r="K366" s="21" t="str">
        <f>IF(Medidas_Analisis!K366&lt;&gt;"",ROUND((Medidas_Analisis!K366/IF(Porcentaje!A366=VLOOKUP(Porcentaje!A366,Tipos_Medida!$H$2:$I$788,1),VLOOKUP(Porcentaje!A366,Tipos_Medida!$H$2:$I$788,2),0))*100,4),"")</f>
        <v/>
      </c>
      <c r="L366" s="21" t="str">
        <f>IF(Medidas_Analisis!L366&lt;&gt;"",ROUND((Medidas_Analisis!L366/IF(Porcentaje!A366=VLOOKUP(Porcentaje!A366,Tipos_Medida!$H$2:$I$788,1),VLOOKUP(Porcentaje!A366,Tipos_Medida!$H$2:$I$788,2),0))*100,4),"")</f>
        <v/>
      </c>
      <c r="M366" s="21" t="str">
        <f>IF(Medidas_Analisis!M366&lt;&gt;"",ROUND((Medidas_Analisis!M366/IF(Porcentaje!A366=VLOOKUP(Porcentaje!A366,Tipos_Medida!$H$2:$I$788,1),VLOOKUP(Porcentaje!A366,Tipos_Medida!$H$2:$I$788,2),0))*100,4),"")</f>
        <v/>
      </c>
      <c r="N366" s="21" t="str">
        <f>IF(Medidas_Analisis!N366&lt;&gt;"",ROUND((Medidas_Analisis!N366/IF(Porcentaje!A366=VLOOKUP(Porcentaje!A366,Tipos_Medida!$H$2:$I$788,1),VLOOKUP(Porcentaje!A366,Tipos_Medida!$H$2:$I$788,2),0))*100,4),"")</f>
        <v/>
      </c>
    </row>
    <row r="367" spans="1:14" x14ac:dyDescent="0.25">
      <c r="A367">
        <v>20416</v>
      </c>
      <c r="B367" t="s">
        <v>87</v>
      </c>
      <c r="C367" t="s">
        <v>115</v>
      </c>
      <c r="D367" t="s">
        <v>114</v>
      </c>
      <c r="E367" s="1">
        <v>43913</v>
      </c>
      <c r="F367" s="7" t="str">
        <f>IF(E367&lt;&gt;"",IF(AND(E367&gt;=VLOOKUP(E367,Semanas!$A$1:$C$33,1),E367&lt;=VLOOKUP(E367,Semanas!$A$1:$C$33,2)),VLOOKUP(E367,Semanas!$A$1:$C$33,3),""),"")</f>
        <v>Semana 13</v>
      </c>
      <c r="G367" s="21" t="str">
        <f>IF(Medidas_Analisis!G367&lt;&gt;"",ROUND((Medidas_Analisis!G367/IF(Porcentaje!A367=VLOOKUP(Porcentaje!A367,Tipos_Medida!$H$2:$I$788,1),VLOOKUP(Porcentaje!A367,Tipos_Medida!$H$2:$I$788,2),0))*100,4),"")</f>
        <v/>
      </c>
      <c r="H367" s="21" t="str">
        <f>IF(Medidas_Analisis!H367&lt;&gt;"",ROUND((Medidas_Analisis!H367/IF(Porcentaje!A367=VLOOKUP(Porcentaje!A367,Tipos_Medida!$H$2:$I$788,1),VLOOKUP(Porcentaje!A367,Tipos_Medida!$H$2:$I$788,2),0))*100,4),"")</f>
        <v/>
      </c>
      <c r="I367" s="21" t="str">
        <f>IF(Medidas_Analisis!I367&lt;&gt;"",ROUND((Medidas_Analisis!I367/IF(Porcentaje!A367=VLOOKUP(Porcentaje!A367,Tipos_Medida!$H$2:$I$788,1),VLOOKUP(Porcentaje!A367,Tipos_Medida!$H$2:$I$788,2),0))*100,4),"")</f>
        <v/>
      </c>
      <c r="J367" s="21" t="str">
        <f>IF(Medidas_Analisis!J367&lt;&gt;"",ROUND((Medidas_Analisis!J367/IF(Porcentaje!A367=VLOOKUP(Porcentaje!A367,Tipos_Medida!$H$2:$I$788,1),VLOOKUP(Porcentaje!A367,Tipos_Medida!$H$2:$I$788,2),0))*100,4),"")</f>
        <v/>
      </c>
      <c r="K367" s="21" t="str">
        <f>IF(Medidas_Analisis!K367&lt;&gt;"",ROUND((Medidas_Analisis!K367/IF(Porcentaje!A367=VLOOKUP(Porcentaje!A367,Tipos_Medida!$H$2:$I$788,1),VLOOKUP(Porcentaje!A367,Tipos_Medida!$H$2:$I$788,2),0))*100,4),"")</f>
        <v/>
      </c>
      <c r="L367" s="21" t="str">
        <f>IF(Medidas_Analisis!L367&lt;&gt;"",ROUND((Medidas_Analisis!L367/IF(Porcentaje!A367=VLOOKUP(Porcentaje!A367,Tipos_Medida!$H$2:$I$788,1),VLOOKUP(Porcentaje!A367,Tipos_Medida!$H$2:$I$788,2),0))*100,4),"")</f>
        <v/>
      </c>
      <c r="M367" s="21" t="str">
        <f>IF(Medidas_Analisis!M367&lt;&gt;"",ROUND((Medidas_Analisis!M367/IF(Porcentaje!A367=VLOOKUP(Porcentaje!A367,Tipos_Medida!$H$2:$I$788,1),VLOOKUP(Porcentaje!A367,Tipos_Medida!$H$2:$I$788,2),0))*100,4),"")</f>
        <v/>
      </c>
      <c r="N367" s="21" t="str">
        <f>IF(Medidas_Analisis!N367&lt;&gt;"",ROUND((Medidas_Analisis!N367/IF(Porcentaje!A367=VLOOKUP(Porcentaje!A367,Tipos_Medida!$H$2:$I$788,1),VLOOKUP(Porcentaje!A367,Tipos_Medida!$H$2:$I$788,2),0))*100,4),"")</f>
        <v/>
      </c>
    </row>
    <row r="368" spans="1:14" x14ac:dyDescent="0.25">
      <c r="A368" s="19">
        <v>20416</v>
      </c>
      <c r="B368" s="19" t="s">
        <v>87</v>
      </c>
      <c r="C368" s="19" t="s">
        <v>33</v>
      </c>
      <c r="D368" s="19" t="s">
        <v>114</v>
      </c>
      <c r="E368" s="20">
        <v>43910</v>
      </c>
      <c r="F368" s="7" t="str">
        <f>IF(E368&lt;&gt;"",IF(AND(E368&gt;=VLOOKUP(E368,Semanas!$A$1:$C$33,1),E368&lt;=VLOOKUP(E368,Semanas!$A$1:$C$33,2)),VLOOKUP(E368,Semanas!$A$1:$C$33,3),""),"")</f>
        <v>Semana 12</v>
      </c>
      <c r="G368" s="21" t="str">
        <f>IF(Medidas_Analisis!G368&lt;&gt;"",ROUND((Medidas_Analisis!G368/IF(Porcentaje!A368=VLOOKUP(Porcentaje!A368,Tipos_Medida!$H$2:$I$788,1),VLOOKUP(Porcentaje!A368,Tipos_Medida!$H$2:$I$788,2),0))*100,4),"")</f>
        <v/>
      </c>
      <c r="H368" s="21" t="str">
        <f>IF(Medidas_Analisis!H368&lt;&gt;"",ROUND((Medidas_Analisis!H368/IF(Porcentaje!A368=VLOOKUP(Porcentaje!A368,Tipos_Medida!$H$2:$I$788,1),VLOOKUP(Porcentaje!A368,Tipos_Medida!$H$2:$I$788,2),0))*100,4),"")</f>
        <v/>
      </c>
      <c r="I368" s="21" t="str">
        <f>IF(Medidas_Analisis!I368&lt;&gt;"",ROUND((Medidas_Analisis!I368/IF(Porcentaje!A368=VLOOKUP(Porcentaje!A368,Tipos_Medida!$H$2:$I$788,1),VLOOKUP(Porcentaje!A368,Tipos_Medida!$H$2:$I$788,2),0))*100,4),"")</f>
        <v/>
      </c>
      <c r="J368" s="21" t="str">
        <f>IF(Medidas_Analisis!J368&lt;&gt;"",ROUND((Medidas_Analisis!J368/IF(Porcentaje!A368=VLOOKUP(Porcentaje!A368,Tipos_Medida!$H$2:$I$788,1),VLOOKUP(Porcentaje!A368,Tipos_Medida!$H$2:$I$788,2),0))*100,4),"")</f>
        <v/>
      </c>
      <c r="K368" s="21" t="str">
        <f>IF(Medidas_Analisis!K368&lt;&gt;"",ROUND((Medidas_Analisis!K368/IF(Porcentaje!A368=VLOOKUP(Porcentaje!A368,Tipos_Medida!$H$2:$I$788,1),VLOOKUP(Porcentaje!A368,Tipos_Medida!$H$2:$I$788,2),0))*100,4),"")</f>
        <v/>
      </c>
      <c r="L368" s="21" t="str">
        <f>IF(Medidas_Analisis!L368&lt;&gt;"",ROUND((Medidas_Analisis!L368/IF(Porcentaje!A368=VLOOKUP(Porcentaje!A368,Tipos_Medida!$H$2:$I$788,1),VLOOKUP(Porcentaje!A368,Tipos_Medida!$H$2:$I$788,2),0))*100,4),"")</f>
        <v/>
      </c>
      <c r="M368" s="21" t="str">
        <f>IF(Medidas_Analisis!M368&lt;&gt;"",ROUND((Medidas_Analisis!M368/IF(Porcentaje!A368=VLOOKUP(Porcentaje!A368,Tipos_Medida!$H$2:$I$788,1),VLOOKUP(Porcentaje!A368,Tipos_Medida!$H$2:$I$788,2),0))*100,4),"")</f>
        <v/>
      </c>
      <c r="N368" s="21" t="str">
        <f>IF(Medidas_Analisis!N368&lt;&gt;"",ROUND((Medidas_Analisis!N368/IF(Porcentaje!A368=VLOOKUP(Porcentaje!A368,Tipos_Medida!$H$2:$I$788,1),VLOOKUP(Porcentaje!A368,Tipos_Medida!$H$2:$I$788,2),0))*100,4),"")</f>
        <v/>
      </c>
    </row>
    <row r="369" spans="1:14" x14ac:dyDescent="0.25">
      <c r="A369">
        <v>20416</v>
      </c>
      <c r="B369" t="s">
        <v>87</v>
      </c>
      <c r="C369" t="s">
        <v>34</v>
      </c>
      <c r="D369" t="s">
        <v>117</v>
      </c>
      <c r="E369" s="1"/>
      <c r="F369" s="7" t="str">
        <f>IF(E369&lt;&gt;"",IF(AND(E369&gt;=VLOOKUP(E369,Semanas!$A$1:$C$33,1),E369&lt;=VLOOKUP(E369,Semanas!$A$1:$C$33,2)),VLOOKUP(E369,Semanas!$A$1:$C$33,3),""),"")</f>
        <v/>
      </c>
      <c r="G369" s="21" t="str">
        <f>IF(Medidas_Analisis!G369&lt;&gt;"",ROUND((Medidas_Analisis!G369/IF(Porcentaje!A369=VLOOKUP(Porcentaje!A369,Tipos_Medida!$H$2:$I$788,1),VLOOKUP(Porcentaje!A369,Tipos_Medida!$H$2:$I$788,2),0))*100,4),"")</f>
        <v/>
      </c>
      <c r="H369" s="21" t="str">
        <f>IF(Medidas_Analisis!H369&lt;&gt;"",ROUND((Medidas_Analisis!H369/IF(Porcentaje!A369=VLOOKUP(Porcentaje!A369,Tipos_Medida!$H$2:$I$788,1),VLOOKUP(Porcentaje!A369,Tipos_Medida!$H$2:$I$788,2),0))*100,4),"")</f>
        <v/>
      </c>
      <c r="I369" s="21" t="str">
        <f>IF(Medidas_Analisis!I369&lt;&gt;"",ROUND((Medidas_Analisis!I369/IF(Porcentaje!A369=VLOOKUP(Porcentaje!A369,Tipos_Medida!$H$2:$I$788,1),VLOOKUP(Porcentaje!A369,Tipos_Medida!$H$2:$I$788,2),0))*100,4),"")</f>
        <v/>
      </c>
      <c r="J369" s="21" t="str">
        <f>IF(Medidas_Analisis!J369&lt;&gt;"",ROUND((Medidas_Analisis!J369/IF(Porcentaje!A369=VLOOKUP(Porcentaje!A369,Tipos_Medida!$H$2:$I$788,1),VLOOKUP(Porcentaje!A369,Tipos_Medida!$H$2:$I$788,2),0))*100,4),"")</f>
        <v/>
      </c>
      <c r="K369" s="21" t="str">
        <f>IF(Medidas_Analisis!K369&lt;&gt;"",ROUND((Medidas_Analisis!K369/IF(Porcentaje!A369=VLOOKUP(Porcentaje!A369,Tipos_Medida!$H$2:$I$788,1),VLOOKUP(Porcentaje!A369,Tipos_Medida!$H$2:$I$788,2),0))*100,4),"")</f>
        <v/>
      </c>
      <c r="L369" s="21" t="str">
        <f>IF(Medidas_Analisis!L369&lt;&gt;"",ROUND((Medidas_Analisis!L369/IF(Porcentaje!A369=VLOOKUP(Porcentaje!A369,Tipos_Medida!$H$2:$I$788,1),VLOOKUP(Porcentaje!A369,Tipos_Medida!$H$2:$I$788,2),0))*100,4),"")</f>
        <v/>
      </c>
      <c r="M369" s="21" t="str">
        <f>IF(Medidas_Analisis!M369&lt;&gt;"",ROUND((Medidas_Analisis!M369/IF(Porcentaje!A369=VLOOKUP(Porcentaje!A369,Tipos_Medida!$H$2:$I$788,1),VLOOKUP(Porcentaje!A369,Tipos_Medida!$H$2:$I$788,2),0))*100,4),"")</f>
        <v/>
      </c>
      <c r="N369" s="21" t="str">
        <f>IF(Medidas_Analisis!N369&lt;&gt;"",ROUND((Medidas_Analisis!N369/IF(Porcentaje!A369=VLOOKUP(Porcentaje!A369,Tipos_Medida!$H$2:$I$788,1),VLOOKUP(Porcentaje!A369,Tipos_Medida!$H$2:$I$788,2),0))*100,4),"")</f>
        <v/>
      </c>
    </row>
    <row r="370" spans="1:14" x14ac:dyDescent="0.25">
      <c r="A370" s="19">
        <v>20416</v>
      </c>
      <c r="B370" s="19" t="s">
        <v>87</v>
      </c>
      <c r="C370" s="19" t="s">
        <v>118</v>
      </c>
      <c r="D370" s="19" t="s">
        <v>117</v>
      </c>
      <c r="E370" s="20"/>
      <c r="F370" s="7" t="str">
        <f>IF(E370&lt;&gt;"",IF(AND(E370&gt;=VLOOKUP(E370,Semanas!$A$1:$C$33,1),E370&lt;=VLOOKUP(E370,Semanas!$A$1:$C$33,2)),VLOOKUP(E370,Semanas!$A$1:$C$33,3),""),"")</f>
        <v/>
      </c>
      <c r="G370" s="21" t="str">
        <f>IF(Medidas_Analisis!G370&lt;&gt;"",ROUND((Medidas_Analisis!G370/IF(Porcentaje!A370=VLOOKUP(Porcentaje!A370,Tipos_Medida!$H$2:$I$788,1),VLOOKUP(Porcentaje!A370,Tipos_Medida!$H$2:$I$788,2),0))*100,4),"")</f>
        <v/>
      </c>
      <c r="H370" s="21" t="str">
        <f>IF(Medidas_Analisis!H370&lt;&gt;"",ROUND((Medidas_Analisis!H370/IF(Porcentaje!A370=VLOOKUP(Porcentaje!A370,Tipos_Medida!$H$2:$I$788,1),VLOOKUP(Porcentaje!A370,Tipos_Medida!$H$2:$I$788,2),0))*100,4),"")</f>
        <v/>
      </c>
      <c r="I370" s="21" t="str">
        <f>IF(Medidas_Analisis!I370&lt;&gt;"",ROUND((Medidas_Analisis!I370/IF(Porcentaje!A370=VLOOKUP(Porcentaje!A370,Tipos_Medida!$H$2:$I$788,1),VLOOKUP(Porcentaje!A370,Tipos_Medida!$H$2:$I$788,2),0))*100,4),"")</f>
        <v/>
      </c>
      <c r="J370" s="21" t="str">
        <f>IF(Medidas_Analisis!J370&lt;&gt;"",ROUND((Medidas_Analisis!J370/IF(Porcentaje!A370=VLOOKUP(Porcentaje!A370,Tipos_Medida!$H$2:$I$788,1),VLOOKUP(Porcentaje!A370,Tipos_Medida!$H$2:$I$788,2),0))*100,4),"")</f>
        <v/>
      </c>
      <c r="K370" s="21" t="str">
        <f>IF(Medidas_Analisis!K370&lt;&gt;"",ROUND((Medidas_Analisis!K370/IF(Porcentaje!A370=VLOOKUP(Porcentaje!A370,Tipos_Medida!$H$2:$I$788,1),VLOOKUP(Porcentaje!A370,Tipos_Medida!$H$2:$I$788,2),0))*100,4),"")</f>
        <v/>
      </c>
      <c r="L370" s="21" t="str">
        <f>IF(Medidas_Analisis!L370&lt;&gt;"",ROUND((Medidas_Analisis!L370/IF(Porcentaje!A370=VLOOKUP(Porcentaje!A370,Tipos_Medida!$H$2:$I$788,1),VLOOKUP(Porcentaje!A370,Tipos_Medida!$H$2:$I$788,2),0))*100,4),"")</f>
        <v/>
      </c>
      <c r="M370" s="21" t="str">
        <f>IF(Medidas_Analisis!M370&lt;&gt;"",ROUND((Medidas_Analisis!M370/IF(Porcentaje!A370=VLOOKUP(Porcentaje!A370,Tipos_Medida!$H$2:$I$788,1),VLOOKUP(Porcentaje!A370,Tipos_Medida!$H$2:$I$788,2),0))*100,4),"")</f>
        <v/>
      </c>
      <c r="N370" s="21" t="str">
        <f>IF(Medidas_Analisis!N370&lt;&gt;"",ROUND((Medidas_Analisis!N370/IF(Porcentaje!A370=VLOOKUP(Porcentaje!A370,Tipos_Medida!$H$2:$I$788,1),VLOOKUP(Porcentaje!A370,Tipos_Medida!$H$2:$I$788,2),0))*100,4),"")</f>
        <v/>
      </c>
    </row>
    <row r="371" spans="1:14" x14ac:dyDescent="0.25">
      <c r="A371">
        <v>20416</v>
      </c>
      <c r="B371" t="s">
        <v>87</v>
      </c>
      <c r="C371" t="s">
        <v>119</v>
      </c>
      <c r="D371" t="s">
        <v>117</v>
      </c>
      <c r="E371" s="1"/>
      <c r="F371" s="7" t="str">
        <f>IF(E371&lt;&gt;"",IF(AND(E371&gt;=VLOOKUP(E371,Semanas!$A$1:$C$33,1),E371&lt;=VLOOKUP(E371,Semanas!$A$1:$C$33,2)),VLOOKUP(E371,Semanas!$A$1:$C$33,3),""),"")</f>
        <v/>
      </c>
      <c r="G371" s="21" t="str">
        <f>IF(Medidas_Analisis!G371&lt;&gt;"",ROUND((Medidas_Analisis!G371/IF(Porcentaje!A371=VLOOKUP(Porcentaje!A371,Tipos_Medida!$H$2:$I$788,1),VLOOKUP(Porcentaje!A371,Tipos_Medida!$H$2:$I$788,2),0))*100,4),"")</f>
        <v/>
      </c>
      <c r="H371" s="21" t="str">
        <f>IF(Medidas_Analisis!H371&lt;&gt;"",ROUND((Medidas_Analisis!H371/IF(Porcentaje!A371=VLOOKUP(Porcentaje!A371,Tipos_Medida!$H$2:$I$788,1),VLOOKUP(Porcentaje!A371,Tipos_Medida!$H$2:$I$788,2),0))*100,4),"")</f>
        <v/>
      </c>
      <c r="I371" s="21" t="str">
        <f>IF(Medidas_Analisis!I371&lt;&gt;"",ROUND((Medidas_Analisis!I371/IF(Porcentaje!A371=VLOOKUP(Porcentaje!A371,Tipos_Medida!$H$2:$I$788,1),VLOOKUP(Porcentaje!A371,Tipos_Medida!$H$2:$I$788,2),0))*100,4),"")</f>
        <v/>
      </c>
      <c r="J371" s="21" t="str">
        <f>IF(Medidas_Analisis!J371&lt;&gt;"",ROUND((Medidas_Analisis!J371/IF(Porcentaje!A371=VLOOKUP(Porcentaje!A371,Tipos_Medida!$H$2:$I$788,1),VLOOKUP(Porcentaje!A371,Tipos_Medida!$H$2:$I$788,2),0))*100,4),"")</f>
        <v/>
      </c>
      <c r="K371" s="21" t="str">
        <f>IF(Medidas_Analisis!K371&lt;&gt;"",ROUND((Medidas_Analisis!K371/IF(Porcentaje!A371=VLOOKUP(Porcentaje!A371,Tipos_Medida!$H$2:$I$788,1),VLOOKUP(Porcentaje!A371,Tipos_Medida!$H$2:$I$788,2),0))*100,4),"")</f>
        <v/>
      </c>
      <c r="L371" s="21" t="str">
        <f>IF(Medidas_Analisis!L371&lt;&gt;"",ROUND((Medidas_Analisis!L371/IF(Porcentaje!A371=VLOOKUP(Porcentaje!A371,Tipos_Medida!$H$2:$I$788,1),VLOOKUP(Porcentaje!A371,Tipos_Medida!$H$2:$I$788,2),0))*100,4),"")</f>
        <v/>
      </c>
      <c r="M371" s="21" t="str">
        <f>IF(Medidas_Analisis!M371&lt;&gt;"",ROUND((Medidas_Analisis!M371/IF(Porcentaje!A371=VLOOKUP(Porcentaje!A371,Tipos_Medida!$H$2:$I$788,1),VLOOKUP(Porcentaje!A371,Tipos_Medida!$H$2:$I$788,2),0))*100,4),"")</f>
        <v/>
      </c>
      <c r="N371" s="21" t="str">
        <f>IF(Medidas_Analisis!N371&lt;&gt;"",ROUND((Medidas_Analisis!N371/IF(Porcentaje!A371=VLOOKUP(Porcentaje!A371,Tipos_Medida!$H$2:$I$788,1),VLOOKUP(Porcentaje!A371,Tipos_Medida!$H$2:$I$788,2),0))*100,4),"")</f>
        <v/>
      </c>
    </row>
    <row r="372" spans="1:14" x14ac:dyDescent="0.25">
      <c r="A372" s="19">
        <v>20416</v>
      </c>
      <c r="B372" s="19" t="s">
        <v>87</v>
      </c>
      <c r="C372" s="19" t="s">
        <v>120</v>
      </c>
      <c r="D372" s="19" t="s">
        <v>117</v>
      </c>
      <c r="E372" s="20"/>
      <c r="F372" s="7" t="str">
        <f>IF(E372&lt;&gt;"",IF(AND(E372&gt;=VLOOKUP(E372,Semanas!$A$1:$C$33,1),E372&lt;=VLOOKUP(E372,Semanas!$A$1:$C$33,2)),VLOOKUP(E372,Semanas!$A$1:$C$33,3),""),"")</f>
        <v/>
      </c>
      <c r="G372" s="21" t="str">
        <f>IF(Medidas_Analisis!G372&lt;&gt;"",ROUND((Medidas_Analisis!G372/IF(Porcentaje!A372=VLOOKUP(Porcentaje!A372,Tipos_Medida!$H$2:$I$788,1),VLOOKUP(Porcentaje!A372,Tipos_Medida!$H$2:$I$788,2),0))*100,4),"")</f>
        <v/>
      </c>
      <c r="H372" s="21" t="str">
        <f>IF(Medidas_Analisis!H372&lt;&gt;"",ROUND((Medidas_Analisis!H372/IF(Porcentaje!A372=VLOOKUP(Porcentaje!A372,Tipos_Medida!$H$2:$I$788,1),VLOOKUP(Porcentaje!A372,Tipos_Medida!$H$2:$I$788,2),0))*100,4),"")</f>
        <v/>
      </c>
      <c r="I372" s="21" t="str">
        <f>IF(Medidas_Analisis!I372&lt;&gt;"",ROUND((Medidas_Analisis!I372/IF(Porcentaje!A372=VLOOKUP(Porcentaje!A372,Tipos_Medida!$H$2:$I$788,1),VLOOKUP(Porcentaje!A372,Tipos_Medida!$H$2:$I$788,2),0))*100,4),"")</f>
        <v/>
      </c>
      <c r="J372" s="21" t="str">
        <f>IF(Medidas_Analisis!J372&lt;&gt;"",ROUND((Medidas_Analisis!J372/IF(Porcentaje!A372=VLOOKUP(Porcentaje!A372,Tipos_Medida!$H$2:$I$788,1),VLOOKUP(Porcentaje!A372,Tipos_Medida!$H$2:$I$788,2),0))*100,4),"")</f>
        <v/>
      </c>
      <c r="K372" s="21" t="str">
        <f>IF(Medidas_Analisis!K372&lt;&gt;"",ROUND((Medidas_Analisis!K372/IF(Porcentaje!A372=VLOOKUP(Porcentaje!A372,Tipos_Medida!$H$2:$I$788,1),VLOOKUP(Porcentaje!A372,Tipos_Medida!$H$2:$I$788,2),0))*100,4),"")</f>
        <v/>
      </c>
      <c r="L372" s="21" t="str">
        <f>IF(Medidas_Analisis!L372&lt;&gt;"",ROUND((Medidas_Analisis!L372/IF(Porcentaje!A372=VLOOKUP(Porcentaje!A372,Tipos_Medida!$H$2:$I$788,1),VLOOKUP(Porcentaje!A372,Tipos_Medida!$H$2:$I$788,2),0))*100,4),"")</f>
        <v/>
      </c>
      <c r="M372" s="21" t="str">
        <f>IF(Medidas_Analisis!M372&lt;&gt;"",ROUND((Medidas_Analisis!M372/IF(Porcentaje!A372=VLOOKUP(Porcentaje!A372,Tipos_Medida!$H$2:$I$788,1),VLOOKUP(Porcentaje!A372,Tipos_Medida!$H$2:$I$788,2),0))*100,4),"")</f>
        <v/>
      </c>
      <c r="N372" s="21" t="str">
        <f>IF(Medidas_Analisis!N372&lt;&gt;"",ROUND((Medidas_Analisis!N372/IF(Porcentaje!A372=VLOOKUP(Porcentaje!A372,Tipos_Medida!$H$2:$I$788,1),VLOOKUP(Porcentaje!A372,Tipos_Medida!$H$2:$I$788,2),0))*100,4),"")</f>
        <v/>
      </c>
    </row>
    <row r="373" spans="1:14" x14ac:dyDescent="0.25">
      <c r="A373">
        <v>20416</v>
      </c>
      <c r="B373" t="s">
        <v>87</v>
      </c>
      <c r="C373" t="s">
        <v>191</v>
      </c>
      <c r="D373" t="s">
        <v>117</v>
      </c>
      <c r="E373" s="1"/>
      <c r="F373" s="7" t="str">
        <f>IF(E373&lt;&gt;"",IF(AND(E373&gt;=VLOOKUP(E373,Semanas!$A$1:$C$33,1),E373&lt;=VLOOKUP(E373,Semanas!$A$1:$C$33,2)),VLOOKUP(E373,Semanas!$A$1:$C$33,3),""),"")</f>
        <v/>
      </c>
      <c r="G373" s="21" t="str">
        <f>IF(Medidas_Analisis!G373&lt;&gt;"",ROUND((Medidas_Analisis!G373/IF(Porcentaje!A373=VLOOKUP(Porcentaje!A373,Tipos_Medida!$H$2:$I$788,1),VLOOKUP(Porcentaje!A373,Tipos_Medida!$H$2:$I$788,2),0))*100,4),"")</f>
        <v/>
      </c>
      <c r="H373" s="21" t="str">
        <f>IF(Medidas_Analisis!H373&lt;&gt;"",ROUND((Medidas_Analisis!H373/IF(Porcentaje!A373=VLOOKUP(Porcentaje!A373,Tipos_Medida!$H$2:$I$788,1),VLOOKUP(Porcentaje!A373,Tipos_Medida!$H$2:$I$788,2),0))*100,4),"")</f>
        <v/>
      </c>
      <c r="I373" s="21" t="str">
        <f>IF(Medidas_Analisis!I373&lt;&gt;"",ROUND((Medidas_Analisis!I373/IF(Porcentaje!A373=VLOOKUP(Porcentaje!A373,Tipos_Medida!$H$2:$I$788,1),VLOOKUP(Porcentaje!A373,Tipos_Medida!$H$2:$I$788,2),0))*100,4),"")</f>
        <v/>
      </c>
      <c r="J373" s="21" t="str">
        <f>IF(Medidas_Analisis!J373&lt;&gt;"",ROUND((Medidas_Analisis!J373/IF(Porcentaje!A373=VLOOKUP(Porcentaje!A373,Tipos_Medida!$H$2:$I$788,1),VLOOKUP(Porcentaje!A373,Tipos_Medida!$H$2:$I$788,2),0))*100,4),"")</f>
        <v/>
      </c>
      <c r="K373" s="21" t="str">
        <f>IF(Medidas_Analisis!K373&lt;&gt;"",ROUND((Medidas_Analisis!K373/IF(Porcentaje!A373=VLOOKUP(Porcentaje!A373,Tipos_Medida!$H$2:$I$788,1),VLOOKUP(Porcentaje!A373,Tipos_Medida!$H$2:$I$788,2),0))*100,4),"")</f>
        <v/>
      </c>
      <c r="L373" s="21" t="str">
        <f>IF(Medidas_Analisis!L373&lt;&gt;"",ROUND((Medidas_Analisis!L373/IF(Porcentaje!A373=VLOOKUP(Porcentaje!A373,Tipos_Medida!$H$2:$I$788,1),VLOOKUP(Porcentaje!A373,Tipos_Medida!$H$2:$I$788,2),0))*100,4),"")</f>
        <v/>
      </c>
      <c r="M373" s="21" t="str">
        <f>IF(Medidas_Analisis!M373&lt;&gt;"",ROUND((Medidas_Analisis!M373/IF(Porcentaje!A373=VLOOKUP(Porcentaje!A373,Tipos_Medida!$H$2:$I$788,1),VLOOKUP(Porcentaje!A373,Tipos_Medida!$H$2:$I$788,2),0))*100,4),"")</f>
        <v/>
      </c>
      <c r="N373" s="21" t="str">
        <f>IF(Medidas_Analisis!N373&lt;&gt;"",ROUND((Medidas_Analisis!N373/IF(Porcentaje!A373=VLOOKUP(Porcentaje!A373,Tipos_Medida!$H$2:$I$788,1),VLOOKUP(Porcentaje!A373,Tipos_Medida!$H$2:$I$788,2),0))*100,4),"")</f>
        <v/>
      </c>
    </row>
    <row r="374" spans="1:14" x14ac:dyDescent="0.25">
      <c r="A374" s="19">
        <v>20416</v>
      </c>
      <c r="B374" s="19" t="s">
        <v>87</v>
      </c>
      <c r="C374" s="19" t="s">
        <v>122</v>
      </c>
      <c r="D374" s="19" t="s">
        <v>116</v>
      </c>
      <c r="E374" s="20"/>
      <c r="F374" s="7" t="str">
        <f>IF(E374&lt;&gt;"",IF(AND(E374&gt;=VLOOKUP(E374,Semanas!$A$1:$C$33,1),E374&lt;=VLOOKUP(E374,Semanas!$A$1:$C$33,2)),VLOOKUP(E374,Semanas!$A$1:$C$33,3),""),"")</f>
        <v/>
      </c>
      <c r="G374" s="21" t="str">
        <f>IF(Medidas_Analisis!G374&lt;&gt;"",ROUND((Medidas_Analisis!G374/IF(Porcentaje!A374=VLOOKUP(Porcentaje!A374,Tipos_Medida!$H$2:$I$788,1),VLOOKUP(Porcentaje!A374,Tipos_Medida!$H$2:$I$788,2),0))*100,4),"")</f>
        <v/>
      </c>
      <c r="H374" s="21" t="str">
        <f>IF(Medidas_Analisis!H374&lt;&gt;"",ROUND((Medidas_Analisis!H374/IF(Porcentaje!A374=VLOOKUP(Porcentaje!A374,Tipos_Medida!$H$2:$I$788,1),VLOOKUP(Porcentaje!A374,Tipos_Medida!$H$2:$I$788,2),0))*100,4),"")</f>
        <v/>
      </c>
      <c r="I374" s="21" t="str">
        <f>IF(Medidas_Analisis!I374&lt;&gt;"",ROUND((Medidas_Analisis!I374/IF(Porcentaje!A374=VLOOKUP(Porcentaje!A374,Tipos_Medida!$H$2:$I$788,1),VLOOKUP(Porcentaje!A374,Tipos_Medida!$H$2:$I$788,2),0))*100,4),"")</f>
        <v/>
      </c>
      <c r="J374" s="21" t="str">
        <f>IF(Medidas_Analisis!J374&lt;&gt;"",ROUND((Medidas_Analisis!J374/IF(Porcentaje!A374=VLOOKUP(Porcentaje!A374,Tipos_Medida!$H$2:$I$788,1),VLOOKUP(Porcentaje!A374,Tipos_Medida!$H$2:$I$788,2),0))*100,4),"")</f>
        <v/>
      </c>
      <c r="K374" s="21" t="str">
        <f>IF(Medidas_Analisis!K374&lt;&gt;"",ROUND((Medidas_Analisis!K374/IF(Porcentaje!A374=VLOOKUP(Porcentaje!A374,Tipos_Medida!$H$2:$I$788,1),VLOOKUP(Porcentaje!A374,Tipos_Medida!$H$2:$I$788,2),0))*100,4),"")</f>
        <v/>
      </c>
      <c r="L374" s="21" t="str">
        <f>IF(Medidas_Analisis!L374&lt;&gt;"",ROUND((Medidas_Analisis!L374/IF(Porcentaje!A374=VLOOKUP(Porcentaje!A374,Tipos_Medida!$H$2:$I$788,1),VLOOKUP(Porcentaje!A374,Tipos_Medida!$H$2:$I$788,2),0))*100,4),"")</f>
        <v/>
      </c>
      <c r="M374" s="21" t="str">
        <f>IF(Medidas_Analisis!M374&lt;&gt;"",ROUND((Medidas_Analisis!M374/IF(Porcentaje!A374=VLOOKUP(Porcentaje!A374,Tipos_Medida!$H$2:$I$788,1),VLOOKUP(Porcentaje!A374,Tipos_Medida!$H$2:$I$788,2),0))*100,4),"")</f>
        <v/>
      </c>
      <c r="N374" s="21" t="str">
        <f>IF(Medidas_Analisis!N374&lt;&gt;"",ROUND((Medidas_Analisis!N374/IF(Porcentaje!A374=VLOOKUP(Porcentaje!A374,Tipos_Medida!$H$2:$I$788,1),VLOOKUP(Porcentaje!A374,Tipos_Medida!$H$2:$I$788,2),0))*100,4),"")</f>
        <v/>
      </c>
    </row>
    <row r="375" spans="1:14" x14ac:dyDescent="0.25">
      <c r="A375">
        <v>20416</v>
      </c>
      <c r="B375" t="s">
        <v>87</v>
      </c>
      <c r="C375" t="s">
        <v>123</v>
      </c>
      <c r="D375" t="s">
        <v>116</v>
      </c>
      <c r="E375" s="1"/>
      <c r="F375" s="7" t="str">
        <f>IF(E375&lt;&gt;"",IF(AND(E375&gt;=VLOOKUP(E375,Semanas!$A$1:$C$33,1),E375&lt;=VLOOKUP(E375,Semanas!$A$1:$C$33,2)),VLOOKUP(E375,Semanas!$A$1:$C$33,3),""),"")</f>
        <v/>
      </c>
      <c r="G375" s="21" t="str">
        <f>IF(Medidas_Analisis!G375&lt;&gt;"",ROUND((Medidas_Analisis!G375/IF(Porcentaje!A375=VLOOKUP(Porcentaje!A375,Tipos_Medida!$H$2:$I$788,1),VLOOKUP(Porcentaje!A375,Tipos_Medida!$H$2:$I$788,2),0))*100,4),"")</f>
        <v/>
      </c>
      <c r="H375" s="21" t="str">
        <f>IF(Medidas_Analisis!H375&lt;&gt;"",ROUND((Medidas_Analisis!H375/IF(Porcentaje!A375=VLOOKUP(Porcentaje!A375,Tipos_Medida!$H$2:$I$788,1),VLOOKUP(Porcentaje!A375,Tipos_Medida!$H$2:$I$788,2),0))*100,4),"")</f>
        <v/>
      </c>
      <c r="I375" s="21" t="str">
        <f>IF(Medidas_Analisis!I375&lt;&gt;"",ROUND((Medidas_Analisis!I375/IF(Porcentaje!A375=VLOOKUP(Porcentaje!A375,Tipos_Medida!$H$2:$I$788,1),VLOOKUP(Porcentaje!A375,Tipos_Medida!$H$2:$I$788,2),0))*100,4),"")</f>
        <v/>
      </c>
      <c r="J375" s="21" t="str">
        <f>IF(Medidas_Analisis!J375&lt;&gt;"",ROUND((Medidas_Analisis!J375/IF(Porcentaje!A375=VLOOKUP(Porcentaje!A375,Tipos_Medida!$H$2:$I$788,1),VLOOKUP(Porcentaje!A375,Tipos_Medida!$H$2:$I$788,2),0))*100,4),"")</f>
        <v/>
      </c>
      <c r="K375" s="21" t="str">
        <f>IF(Medidas_Analisis!K375&lt;&gt;"",ROUND((Medidas_Analisis!K375/IF(Porcentaje!A375=VLOOKUP(Porcentaje!A375,Tipos_Medida!$H$2:$I$788,1),VLOOKUP(Porcentaje!A375,Tipos_Medida!$H$2:$I$788,2),0))*100,4),"")</f>
        <v/>
      </c>
      <c r="L375" s="21" t="str">
        <f>IF(Medidas_Analisis!L375&lt;&gt;"",ROUND((Medidas_Analisis!L375/IF(Porcentaje!A375=VLOOKUP(Porcentaje!A375,Tipos_Medida!$H$2:$I$788,1),VLOOKUP(Porcentaje!A375,Tipos_Medida!$H$2:$I$788,2),0))*100,4),"")</f>
        <v/>
      </c>
      <c r="M375" s="21" t="str">
        <f>IF(Medidas_Analisis!M375&lt;&gt;"",ROUND((Medidas_Analisis!M375/IF(Porcentaje!A375=VLOOKUP(Porcentaje!A375,Tipos_Medida!$H$2:$I$788,1),VLOOKUP(Porcentaje!A375,Tipos_Medida!$H$2:$I$788,2),0))*100,4),"")</f>
        <v/>
      </c>
      <c r="N375" s="21" t="str">
        <f>IF(Medidas_Analisis!N375&lt;&gt;"",ROUND((Medidas_Analisis!N375/IF(Porcentaje!A375=VLOOKUP(Porcentaje!A375,Tipos_Medida!$H$2:$I$788,1),VLOOKUP(Porcentaje!A375,Tipos_Medida!$H$2:$I$788,2),0))*100,4),"")</f>
        <v/>
      </c>
    </row>
    <row r="376" spans="1:14" x14ac:dyDescent="0.25">
      <c r="A376">
        <v>20425</v>
      </c>
      <c r="B376" t="s">
        <v>89</v>
      </c>
      <c r="C376" t="s">
        <v>30</v>
      </c>
      <c r="D376" t="s">
        <v>114</v>
      </c>
      <c r="E376" s="1">
        <v>43913</v>
      </c>
      <c r="F376" s="7" t="str">
        <f>IF(E376&lt;&gt;"",IF(AND(E376&gt;=VLOOKUP(E376,Semanas!$A$1:$C$33,1),E376&lt;=VLOOKUP(E376,Semanas!$A$1:$C$33,2)),VLOOKUP(E376,Semanas!$A$1:$C$33,3),""),"")</f>
        <v>Semana 13</v>
      </c>
      <c r="G376" s="21">
        <f>IF(Medidas_Analisis!G376&lt;&gt;"",ROUND((Medidas_Analisis!G376/IF(Porcentaje!A376=VLOOKUP(Porcentaje!A376,Tipos_Medida!$H$2:$I$788,1),VLOOKUP(Porcentaje!A376,Tipos_Medida!$H$2:$I$788,2),0))*100,4),"")</f>
        <v>0</v>
      </c>
      <c r="H376" s="21">
        <f>IF(Medidas_Analisis!H376&lt;&gt;"",ROUND((Medidas_Analisis!H376/IF(Porcentaje!A376=VLOOKUP(Porcentaje!A376,Tipos_Medida!$H$2:$I$788,1),VLOOKUP(Porcentaje!A376,Tipos_Medida!$H$2:$I$788,2),0))*100,4),"")</f>
        <v>0</v>
      </c>
      <c r="I376" s="21">
        <f>IF(Medidas_Analisis!I376&lt;&gt;"",ROUND((Medidas_Analisis!I376/IF(Porcentaje!A376=VLOOKUP(Porcentaje!A376,Tipos_Medida!$H$2:$I$788,1),VLOOKUP(Porcentaje!A376,Tipos_Medida!$H$2:$I$788,2),0))*100,4),"")</f>
        <v>0</v>
      </c>
      <c r="J376" s="21">
        <f>IF(Medidas_Analisis!J376&lt;&gt;"",ROUND((Medidas_Analisis!J376/IF(Porcentaje!A376=VLOOKUP(Porcentaje!A376,Tipos_Medida!$H$2:$I$788,1),VLOOKUP(Porcentaje!A376,Tipos_Medida!$H$2:$I$788,2),0))*100,4),"")</f>
        <v>0</v>
      </c>
      <c r="K376" s="21">
        <f>IF(Medidas_Analisis!K376&lt;&gt;"",ROUND((Medidas_Analisis!K376/IF(Porcentaje!A376=VLOOKUP(Porcentaje!A376,Tipos_Medida!$H$2:$I$788,1),VLOOKUP(Porcentaje!A376,Tipos_Medida!$H$2:$I$788,2),0))*100,4),"")</f>
        <v>0</v>
      </c>
      <c r="L376" s="21">
        <f>IF(Medidas_Analisis!L376&lt;&gt;"",ROUND((Medidas_Analisis!L376/IF(Porcentaje!A376=VLOOKUP(Porcentaje!A376,Tipos_Medida!$H$2:$I$788,1),VLOOKUP(Porcentaje!A376,Tipos_Medida!$H$2:$I$788,2),0))*100,4),"")</f>
        <v>0</v>
      </c>
      <c r="M376" s="21">
        <f>IF(Medidas_Analisis!M376&lt;&gt;"",ROUND((Medidas_Analisis!M376/IF(Porcentaje!A376=VLOOKUP(Porcentaje!A376,Tipos_Medida!$H$2:$I$788,1),VLOOKUP(Porcentaje!A376,Tipos_Medida!$H$2:$I$788,2),0))*100,4),"")</f>
        <v>0</v>
      </c>
      <c r="N376" s="21">
        <f>IF(Medidas_Analisis!N376&lt;&gt;"",ROUND((Medidas_Analisis!N376/IF(Porcentaje!A376=VLOOKUP(Porcentaje!A376,Tipos_Medida!$H$2:$I$788,1),VLOOKUP(Porcentaje!A376,Tipos_Medida!$H$2:$I$788,2),0))*100,4),"")</f>
        <v>0</v>
      </c>
    </row>
    <row r="377" spans="1:14" x14ac:dyDescent="0.25">
      <c r="A377" s="19">
        <v>20425</v>
      </c>
      <c r="B377" s="19" t="s">
        <v>89</v>
      </c>
      <c r="C377" s="19" t="s">
        <v>31</v>
      </c>
      <c r="D377" s="19" t="s">
        <v>114</v>
      </c>
      <c r="E377" s="20">
        <v>43913</v>
      </c>
      <c r="F377" s="7" t="str">
        <f>IF(E377&lt;&gt;"",IF(AND(E377&gt;=VLOOKUP(E377,Semanas!$A$1:$C$33,1),E377&lt;=VLOOKUP(E377,Semanas!$A$1:$C$33,2)),VLOOKUP(E377,Semanas!$A$1:$C$33,3),""),"")</f>
        <v>Semana 13</v>
      </c>
      <c r="G377" s="21">
        <f>IF(Medidas_Analisis!G377&lt;&gt;"",ROUND((Medidas_Analisis!G377/IF(Porcentaje!A377=VLOOKUP(Porcentaje!A377,Tipos_Medida!$H$2:$I$788,1),VLOOKUP(Porcentaje!A377,Tipos_Medida!$H$2:$I$788,2),0))*100,4),"")</f>
        <v>0</v>
      </c>
      <c r="H377" s="21">
        <f>IF(Medidas_Analisis!H377&lt;&gt;"",ROUND((Medidas_Analisis!H377/IF(Porcentaje!A377=VLOOKUP(Porcentaje!A377,Tipos_Medida!$H$2:$I$788,1),VLOOKUP(Porcentaje!A377,Tipos_Medida!$H$2:$I$788,2),0))*100,4),"")</f>
        <v>0</v>
      </c>
      <c r="I377" s="21">
        <f>IF(Medidas_Analisis!I377&lt;&gt;"",ROUND((Medidas_Analisis!I377/IF(Porcentaje!A377=VLOOKUP(Porcentaje!A377,Tipos_Medida!$H$2:$I$788,1),VLOOKUP(Porcentaje!A377,Tipos_Medida!$H$2:$I$788,2),0))*100,4),"")</f>
        <v>0</v>
      </c>
      <c r="J377" s="21">
        <f>IF(Medidas_Analisis!J377&lt;&gt;"",ROUND((Medidas_Analisis!J377/IF(Porcentaje!A377=VLOOKUP(Porcentaje!A377,Tipos_Medida!$H$2:$I$788,1),VLOOKUP(Porcentaje!A377,Tipos_Medida!$H$2:$I$788,2),0))*100,4),"")</f>
        <v>0</v>
      </c>
      <c r="K377" s="21">
        <f>IF(Medidas_Analisis!K377&lt;&gt;"",ROUND((Medidas_Analisis!K377/IF(Porcentaje!A377=VLOOKUP(Porcentaje!A377,Tipos_Medida!$H$2:$I$788,1),VLOOKUP(Porcentaje!A377,Tipos_Medida!$H$2:$I$788,2),0))*100,4),"")</f>
        <v>0</v>
      </c>
      <c r="L377" s="21">
        <f>IF(Medidas_Analisis!L377&lt;&gt;"",ROUND((Medidas_Analisis!L377/IF(Porcentaje!A377=VLOOKUP(Porcentaje!A377,Tipos_Medida!$H$2:$I$788,1),VLOOKUP(Porcentaje!A377,Tipos_Medida!$H$2:$I$788,2),0))*100,4),"")</f>
        <v>0</v>
      </c>
      <c r="M377" s="21">
        <f>IF(Medidas_Analisis!M377&lt;&gt;"",ROUND((Medidas_Analisis!M377/IF(Porcentaje!A377=VLOOKUP(Porcentaje!A377,Tipos_Medida!$H$2:$I$788,1),VLOOKUP(Porcentaje!A377,Tipos_Medida!$H$2:$I$788,2),0))*100,4),"")</f>
        <v>0</v>
      </c>
      <c r="N377" s="21">
        <f>IF(Medidas_Analisis!N377&lt;&gt;"",ROUND((Medidas_Analisis!N377/IF(Porcentaje!A377=VLOOKUP(Porcentaje!A377,Tipos_Medida!$H$2:$I$788,1),VLOOKUP(Porcentaje!A377,Tipos_Medida!$H$2:$I$788,2),0))*100,4),"")</f>
        <v>0</v>
      </c>
    </row>
    <row r="378" spans="1:14" x14ac:dyDescent="0.25">
      <c r="A378">
        <v>20425</v>
      </c>
      <c r="B378" t="s">
        <v>89</v>
      </c>
      <c r="C378" t="s">
        <v>115</v>
      </c>
      <c r="D378" t="s">
        <v>114</v>
      </c>
      <c r="E378" s="1">
        <v>43913</v>
      </c>
      <c r="F378" s="7" t="str">
        <f>IF(E378&lt;&gt;"",IF(AND(E378&gt;=VLOOKUP(E378,Semanas!$A$1:$C$33,1),E378&lt;=VLOOKUP(E378,Semanas!$A$1:$C$33,2)),VLOOKUP(E378,Semanas!$A$1:$C$33,3),""),"")</f>
        <v>Semana 13</v>
      </c>
      <c r="G378" s="21">
        <f>IF(Medidas_Analisis!G378&lt;&gt;"",ROUND((Medidas_Analisis!G378/IF(Porcentaje!A378=VLOOKUP(Porcentaje!A378,Tipos_Medida!$H$2:$I$788,1),VLOOKUP(Porcentaje!A378,Tipos_Medida!$H$2:$I$788,2),0))*100,4),"")</f>
        <v>0</v>
      </c>
      <c r="H378" s="21">
        <f>IF(Medidas_Analisis!H378&lt;&gt;"",ROUND((Medidas_Analisis!H378/IF(Porcentaje!A378=VLOOKUP(Porcentaje!A378,Tipos_Medida!$H$2:$I$788,1),VLOOKUP(Porcentaje!A378,Tipos_Medida!$H$2:$I$788,2),0))*100,4),"")</f>
        <v>0</v>
      </c>
      <c r="I378" s="21">
        <f>IF(Medidas_Analisis!I378&lt;&gt;"",ROUND((Medidas_Analisis!I378/IF(Porcentaje!A378=VLOOKUP(Porcentaje!A378,Tipos_Medida!$H$2:$I$788,1),VLOOKUP(Porcentaje!A378,Tipos_Medida!$H$2:$I$788,2),0))*100,4),"")</f>
        <v>0</v>
      </c>
      <c r="J378" s="21">
        <f>IF(Medidas_Analisis!J378&lt;&gt;"",ROUND((Medidas_Analisis!J378/IF(Porcentaje!A378=VLOOKUP(Porcentaje!A378,Tipos_Medida!$H$2:$I$788,1),VLOOKUP(Porcentaje!A378,Tipos_Medida!$H$2:$I$788,2),0))*100,4),"")</f>
        <v>0</v>
      </c>
      <c r="K378" s="21">
        <f>IF(Medidas_Analisis!K378&lt;&gt;"",ROUND((Medidas_Analisis!K378/IF(Porcentaje!A378=VLOOKUP(Porcentaje!A378,Tipos_Medida!$H$2:$I$788,1),VLOOKUP(Porcentaje!A378,Tipos_Medida!$H$2:$I$788,2),0))*100,4),"")</f>
        <v>0</v>
      </c>
      <c r="L378" s="21">
        <f>IF(Medidas_Analisis!L378&lt;&gt;"",ROUND((Medidas_Analisis!L378/IF(Porcentaje!A378=VLOOKUP(Porcentaje!A378,Tipos_Medida!$H$2:$I$788,1),VLOOKUP(Porcentaje!A378,Tipos_Medida!$H$2:$I$788,2),0))*100,4),"")</f>
        <v>0</v>
      </c>
      <c r="M378" s="21">
        <f>IF(Medidas_Analisis!M378&lt;&gt;"",ROUND((Medidas_Analisis!M378/IF(Porcentaje!A378=VLOOKUP(Porcentaje!A378,Tipos_Medida!$H$2:$I$788,1),VLOOKUP(Porcentaje!A378,Tipos_Medida!$H$2:$I$788,2),0))*100,4),"")</f>
        <v>0</v>
      </c>
      <c r="N378" s="21">
        <f>IF(Medidas_Analisis!N378&lt;&gt;"",ROUND((Medidas_Analisis!N378/IF(Porcentaje!A378=VLOOKUP(Porcentaje!A378,Tipos_Medida!$H$2:$I$788,1),VLOOKUP(Porcentaje!A378,Tipos_Medida!$H$2:$I$788,2),0))*100,4),"")</f>
        <v>0</v>
      </c>
    </row>
    <row r="379" spans="1:14" x14ac:dyDescent="0.25">
      <c r="A379" s="19">
        <v>20425</v>
      </c>
      <c r="B379" s="19" t="s">
        <v>89</v>
      </c>
      <c r="C379" s="19" t="s">
        <v>33</v>
      </c>
      <c r="D379" s="19" t="s">
        <v>114</v>
      </c>
      <c r="E379" s="20">
        <v>43910</v>
      </c>
      <c r="F379" s="7" t="str">
        <f>IF(E379&lt;&gt;"",IF(AND(E379&gt;=VLOOKUP(E379,Semanas!$A$1:$C$33,1),E379&lt;=VLOOKUP(E379,Semanas!$A$1:$C$33,2)),VLOOKUP(E379,Semanas!$A$1:$C$33,3),""),"")</f>
        <v>Semana 12</v>
      </c>
      <c r="G379" s="21">
        <f>IF(Medidas_Analisis!G379&lt;&gt;"",ROUND((Medidas_Analisis!G379/IF(Porcentaje!A379=VLOOKUP(Porcentaje!A379,Tipos_Medida!$H$2:$I$788,1),VLOOKUP(Porcentaje!A379,Tipos_Medida!$H$2:$I$788,2),0))*100,4),"")</f>
        <v>0</v>
      </c>
      <c r="H379" s="21">
        <f>IF(Medidas_Analisis!H379&lt;&gt;"",ROUND((Medidas_Analisis!H379/IF(Porcentaje!A379=VLOOKUP(Porcentaje!A379,Tipos_Medida!$H$2:$I$788,1),VLOOKUP(Porcentaje!A379,Tipos_Medida!$H$2:$I$788,2),0))*100,4),"")</f>
        <v>0</v>
      </c>
      <c r="I379" s="21">
        <f>IF(Medidas_Analisis!I379&lt;&gt;"",ROUND((Medidas_Analisis!I379/IF(Porcentaje!A379=VLOOKUP(Porcentaje!A379,Tipos_Medida!$H$2:$I$788,1),VLOOKUP(Porcentaje!A379,Tipos_Medida!$H$2:$I$788,2),0))*100,4),"")</f>
        <v>0</v>
      </c>
      <c r="J379" s="21">
        <f>IF(Medidas_Analisis!J379&lt;&gt;"",ROUND((Medidas_Analisis!J379/IF(Porcentaje!A379=VLOOKUP(Porcentaje!A379,Tipos_Medida!$H$2:$I$788,1),VLOOKUP(Porcentaje!A379,Tipos_Medida!$H$2:$I$788,2),0))*100,4),"")</f>
        <v>0</v>
      </c>
      <c r="K379" s="21">
        <f>IF(Medidas_Analisis!K379&lt;&gt;"",ROUND((Medidas_Analisis!K379/IF(Porcentaje!A379=VLOOKUP(Porcentaje!A379,Tipos_Medida!$H$2:$I$788,1),VLOOKUP(Porcentaje!A379,Tipos_Medida!$H$2:$I$788,2),0))*100,4),"")</f>
        <v>0</v>
      </c>
      <c r="L379" s="21">
        <f>IF(Medidas_Analisis!L379&lt;&gt;"",ROUND((Medidas_Analisis!L379/IF(Porcentaje!A379=VLOOKUP(Porcentaje!A379,Tipos_Medida!$H$2:$I$788,1),VLOOKUP(Porcentaje!A379,Tipos_Medida!$H$2:$I$788,2),0))*100,4),"")</f>
        <v>0</v>
      </c>
      <c r="M379" s="21">
        <f>IF(Medidas_Analisis!M379&lt;&gt;"",ROUND((Medidas_Analisis!M379/IF(Porcentaje!A379=VLOOKUP(Porcentaje!A379,Tipos_Medida!$H$2:$I$788,1),VLOOKUP(Porcentaje!A379,Tipos_Medida!$H$2:$I$788,2),0))*100,4),"")</f>
        <v>0</v>
      </c>
      <c r="N379" s="21">
        <f>IF(Medidas_Analisis!N379&lt;&gt;"",ROUND((Medidas_Analisis!N379/IF(Porcentaje!A379=VLOOKUP(Porcentaje!A379,Tipos_Medida!$H$2:$I$788,1),VLOOKUP(Porcentaje!A379,Tipos_Medida!$H$2:$I$788,2),0))*100,4),"")</f>
        <v>0</v>
      </c>
    </row>
    <row r="380" spans="1:14" x14ac:dyDescent="0.25">
      <c r="A380">
        <v>20425</v>
      </c>
      <c r="B380" t="s">
        <v>89</v>
      </c>
      <c r="C380" t="s">
        <v>34</v>
      </c>
      <c r="D380" t="s">
        <v>117</v>
      </c>
      <c r="E380" s="1"/>
      <c r="F380" s="7" t="str">
        <f>IF(E380&lt;&gt;"",IF(AND(E380&gt;=VLOOKUP(E380,Semanas!$A$1:$C$33,1),E380&lt;=VLOOKUP(E380,Semanas!$A$1:$C$33,2)),VLOOKUP(E380,Semanas!$A$1:$C$33,3),""),"")</f>
        <v/>
      </c>
      <c r="G380" s="21" t="str">
        <f>IF(Medidas_Analisis!G380&lt;&gt;"",ROUND((Medidas_Analisis!G380/IF(Porcentaje!A380=VLOOKUP(Porcentaje!A380,Tipos_Medida!$H$2:$I$788,1),VLOOKUP(Porcentaje!A380,Tipos_Medida!$H$2:$I$788,2),0))*100,4),"")</f>
        <v/>
      </c>
      <c r="H380" s="21" t="str">
        <f>IF(Medidas_Analisis!H380&lt;&gt;"",ROUND((Medidas_Analisis!H380/IF(Porcentaje!A380=VLOOKUP(Porcentaje!A380,Tipos_Medida!$H$2:$I$788,1),VLOOKUP(Porcentaje!A380,Tipos_Medida!$H$2:$I$788,2),0))*100,4),"")</f>
        <v/>
      </c>
      <c r="I380" s="21" t="str">
        <f>IF(Medidas_Analisis!I380&lt;&gt;"",ROUND((Medidas_Analisis!I380/IF(Porcentaje!A380=VLOOKUP(Porcentaje!A380,Tipos_Medida!$H$2:$I$788,1),VLOOKUP(Porcentaje!A380,Tipos_Medida!$H$2:$I$788,2),0))*100,4),"")</f>
        <v/>
      </c>
      <c r="J380" s="21" t="str">
        <f>IF(Medidas_Analisis!J380&lt;&gt;"",ROUND((Medidas_Analisis!J380/IF(Porcentaje!A380=VLOOKUP(Porcentaje!A380,Tipos_Medida!$H$2:$I$788,1),VLOOKUP(Porcentaje!A380,Tipos_Medida!$H$2:$I$788,2),0))*100,4),"")</f>
        <v/>
      </c>
      <c r="K380" s="21" t="str">
        <f>IF(Medidas_Analisis!K380&lt;&gt;"",ROUND((Medidas_Analisis!K380/IF(Porcentaje!A380=VLOOKUP(Porcentaje!A380,Tipos_Medida!$H$2:$I$788,1),VLOOKUP(Porcentaje!A380,Tipos_Medida!$H$2:$I$788,2),0))*100,4),"")</f>
        <v/>
      </c>
      <c r="L380" s="21" t="str">
        <f>IF(Medidas_Analisis!L380&lt;&gt;"",ROUND((Medidas_Analisis!L380/IF(Porcentaje!A380=VLOOKUP(Porcentaje!A380,Tipos_Medida!$H$2:$I$788,1),VLOOKUP(Porcentaje!A380,Tipos_Medida!$H$2:$I$788,2),0))*100,4),"")</f>
        <v/>
      </c>
      <c r="M380" s="21" t="str">
        <f>IF(Medidas_Analisis!M380&lt;&gt;"",ROUND((Medidas_Analisis!M380/IF(Porcentaje!A380=VLOOKUP(Porcentaje!A380,Tipos_Medida!$H$2:$I$788,1),VLOOKUP(Porcentaje!A380,Tipos_Medida!$H$2:$I$788,2),0))*100,4),"")</f>
        <v/>
      </c>
      <c r="N380" s="21" t="str">
        <f>IF(Medidas_Analisis!N380&lt;&gt;"",ROUND((Medidas_Analisis!N380/IF(Porcentaje!A380=VLOOKUP(Porcentaje!A380,Tipos_Medida!$H$2:$I$788,1),VLOOKUP(Porcentaje!A380,Tipos_Medida!$H$2:$I$788,2),0))*100,4),"")</f>
        <v/>
      </c>
    </row>
    <row r="381" spans="1:14" x14ac:dyDescent="0.25">
      <c r="A381" s="19">
        <v>20425</v>
      </c>
      <c r="B381" s="19" t="s">
        <v>89</v>
      </c>
      <c r="C381" s="19" t="s">
        <v>118</v>
      </c>
      <c r="D381" s="19" t="s">
        <v>117</v>
      </c>
      <c r="E381" s="20"/>
      <c r="F381" s="7" t="str">
        <f>IF(E381&lt;&gt;"",IF(AND(E381&gt;=VLOOKUP(E381,Semanas!$A$1:$C$33,1),E381&lt;=VLOOKUP(E381,Semanas!$A$1:$C$33,2)),VLOOKUP(E381,Semanas!$A$1:$C$33,3),""),"")</f>
        <v/>
      </c>
      <c r="G381" s="21" t="str">
        <f>IF(Medidas_Analisis!G381&lt;&gt;"",ROUND((Medidas_Analisis!G381/IF(Porcentaje!A381=VLOOKUP(Porcentaje!A381,Tipos_Medida!$H$2:$I$788,1),VLOOKUP(Porcentaje!A381,Tipos_Medida!$H$2:$I$788,2),0))*100,4),"")</f>
        <v/>
      </c>
      <c r="H381" s="21" t="str">
        <f>IF(Medidas_Analisis!H381&lt;&gt;"",ROUND((Medidas_Analisis!H381/IF(Porcentaje!A381=VLOOKUP(Porcentaje!A381,Tipos_Medida!$H$2:$I$788,1),VLOOKUP(Porcentaje!A381,Tipos_Medida!$H$2:$I$788,2),0))*100,4),"")</f>
        <v/>
      </c>
      <c r="I381" s="21" t="str">
        <f>IF(Medidas_Analisis!I381&lt;&gt;"",ROUND((Medidas_Analisis!I381/IF(Porcentaje!A381=VLOOKUP(Porcentaje!A381,Tipos_Medida!$H$2:$I$788,1),VLOOKUP(Porcentaje!A381,Tipos_Medida!$H$2:$I$788,2),0))*100,4),"")</f>
        <v/>
      </c>
      <c r="J381" s="21" t="str">
        <f>IF(Medidas_Analisis!J381&lt;&gt;"",ROUND((Medidas_Analisis!J381/IF(Porcentaje!A381=VLOOKUP(Porcentaje!A381,Tipos_Medida!$H$2:$I$788,1),VLOOKUP(Porcentaje!A381,Tipos_Medida!$H$2:$I$788,2),0))*100,4),"")</f>
        <v/>
      </c>
      <c r="K381" s="21" t="str">
        <f>IF(Medidas_Analisis!K381&lt;&gt;"",ROUND((Medidas_Analisis!K381/IF(Porcentaje!A381=VLOOKUP(Porcentaje!A381,Tipos_Medida!$H$2:$I$788,1),VLOOKUP(Porcentaje!A381,Tipos_Medida!$H$2:$I$788,2),0))*100,4),"")</f>
        <v/>
      </c>
      <c r="L381" s="21" t="str">
        <f>IF(Medidas_Analisis!L381&lt;&gt;"",ROUND((Medidas_Analisis!L381/IF(Porcentaje!A381=VLOOKUP(Porcentaje!A381,Tipos_Medida!$H$2:$I$788,1),VLOOKUP(Porcentaje!A381,Tipos_Medida!$H$2:$I$788,2),0))*100,4),"")</f>
        <v/>
      </c>
      <c r="M381" s="21" t="str">
        <f>IF(Medidas_Analisis!M381&lt;&gt;"",ROUND((Medidas_Analisis!M381/IF(Porcentaje!A381=VLOOKUP(Porcentaje!A381,Tipos_Medida!$H$2:$I$788,1),VLOOKUP(Porcentaje!A381,Tipos_Medida!$H$2:$I$788,2),0))*100,4),"")</f>
        <v/>
      </c>
      <c r="N381" s="21" t="str">
        <f>IF(Medidas_Analisis!N381&lt;&gt;"",ROUND((Medidas_Analisis!N381/IF(Porcentaje!A381=VLOOKUP(Porcentaje!A381,Tipos_Medida!$H$2:$I$788,1),VLOOKUP(Porcentaje!A381,Tipos_Medida!$H$2:$I$788,2),0))*100,4),"")</f>
        <v/>
      </c>
    </row>
    <row r="382" spans="1:14" x14ac:dyDescent="0.25">
      <c r="A382">
        <v>20425</v>
      </c>
      <c r="B382" t="s">
        <v>89</v>
      </c>
      <c r="C382" t="s">
        <v>119</v>
      </c>
      <c r="D382" t="s">
        <v>117</v>
      </c>
      <c r="E382" s="1"/>
      <c r="F382" s="7" t="str">
        <f>IF(E382&lt;&gt;"",IF(AND(E382&gt;=VLOOKUP(E382,Semanas!$A$1:$C$33,1),E382&lt;=VLOOKUP(E382,Semanas!$A$1:$C$33,2)),VLOOKUP(E382,Semanas!$A$1:$C$33,3),""),"")</f>
        <v/>
      </c>
      <c r="G382" s="21" t="str">
        <f>IF(Medidas_Analisis!G382&lt;&gt;"",ROUND((Medidas_Analisis!G382/IF(Porcentaje!A382=VLOOKUP(Porcentaje!A382,Tipos_Medida!$H$2:$I$788,1),VLOOKUP(Porcentaje!A382,Tipos_Medida!$H$2:$I$788,2),0))*100,4),"")</f>
        <v/>
      </c>
      <c r="H382" s="21" t="str">
        <f>IF(Medidas_Analisis!H382&lt;&gt;"",ROUND((Medidas_Analisis!H382/IF(Porcentaje!A382=VLOOKUP(Porcentaje!A382,Tipos_Medida!$H$2:$I$788,1),VLOOKUP(Porcentaje!A382,Tipos_Medida!$H$2:$I$788,2),0))*100,4),"")</f>
        <v/>
      </c>
      <c r="I382" s="21" t="str">
        <f>IF(Medidas_Analisis!I382&lt;&gt;"",ROUND((Medidas_Analisis!I382/IF(Porcentaje!A382=VLOOKUP(Porcentaje!A382,Tipos_Medida!$H$2:$I$788,1),VLOOKUP(Porcentaje!A382,Tipos_Medida!$H$2:$I$788,2),0))*100,4),"")</f>
        <v/>
      </c>
      <c r="J382" s="21" t="str">
        <f>IF(Medidas_Analisis!J382&lt;&gt;"",ROUND((Medidas_Analisis!J382/IF(Porcentaje!A382=VLOOKUP(Porcentaje!A382,Tipos_Medida!$H$2:$I$788,1),VLOOKUP(Porcentaje!A382,Tipos_Medida!$H$2:$I$788,2),0))*100,4),"")</f>
        <v/>
      </c>
      <c r="K382" s="21" t="str">
        <f>IF(Medidas_Analisis!K382&lt;&gt;"",ROUND((Medidas_Analisis!K382/IF(Porcentaje!A382=VLOOKUP(Porcentaje!A382,Tipos_Medida!$H$2:$I$788,1),VLOOKUP(Porcentaje!A382,Tipos_Medida!$H$2:$I$788,2),0))*100,4),"")</f>
        <v/>
      </c>
      <c r="L382" s="21" t="str">
        <f>IF(Medidas_Analisis!L382&lt;&gt;"",ROUND((Medidas_Analisis!L382/IF(Porcentaje!A382=VLOOKUP(Porcentaje!A382,Tipos_Medida!$H$2:$I$788,1),VLOOKUP(Porcentaje!A382,Tipos_Medida!$H$2:$I$788,2),0))*100,4),"")</f>
        <v/>
      </c>
      <c r="M382" s="21" t="str">
        <f>IF(Medidas_Analisis!M382&lt;&gt;"",ROUND((Medidas_Analisis!M382/IF(Porcentaje!A382=VLOOKUP(Porcentaje!A382,Tipos_Medida!$H$2:$I$788,1),VLOOKUP(Porcentaje!A382,Tipos_Medida!$H$2:$I$788,2),0))*100,4),"")</f>
        <v/>
      </c>
      <c r="N382" s="21" t="str">
        <f>IF(Medidas_Analisis!N382&lt;&gt;"",ROUND((Medidas_Analisis!N382/IF(Porcentaje!A382=VLOOKUP(Porcentaje!A382,Tipos_Medida!$H$2:$I$788,1),VLOOKUP(Porcentaje!A382,Tipos_Medida!$H$2:$I$788,2),0))*100,4),"")</f>
        <v/>
      </c>
    </row>
    <row r="383" spans="1:14" x14ac:dyDescent="0.25">
      <c r="A383" s="19">
        <v>20425</v>
      </c>
      <c r="B383" s="19" t="s">
        <v>89</v>
      </c>
      <c r="C383" s="19" t="s">
        <v>120</v>
      </c>
      <c r="D383" s="19" t="s">
        <v>117</v>
      </c>
      <c r="E383" s="20"/>
      <c r="F383" s="7" t="str">
        <f>IF(E383&lt;&gt;"",IF(AND(E383&gt;=VLOOKUP(E383,Semanas!$A$1:$C$33,1),E383&lt;=VLOOKUP(E383,Semanas!$A$1:$C$33,2)),VLOOKUP(E383,Semanas!$A$1:$C$33,3),""),"")</f>
        <v/>
      </c>
      <c r="G383" s="21" t="str">
        <f>IF(Medidas_Analisis!G383&lt;&gt;"",ROUND((Medidas_Analisis!G383/IF(Porcentaje!A383=VLOOKUP(Porcentaje!A383,Tipos_Medida!$H$2:$I$788,1),VLOOKUP(Porcentaje!A383,Tipos_Medida!$H$2:$I$788,2),0))*100,4),"")</f>
        <v/>
      </c>
      <c r="H383" s="21" t="str">
        <f>IF(Medidas_Analisis!H383&lt;&gt;"",ROUND((Medidas_Analisis!H383/IF(Porcentaje!A383=VLOOKUP(Porcentaje!A383,Tipos_Medida!$H$2:$I$788,1),VLOOKUP(Porcentaje!A383,Tipos_Medida!$H$2:$I$788,2),0))*100,4),"")</f>
        <v/>
      </c>
      <c r="I383" s="21" t="str">
        <f>IF(Medidas_Analisis!I383&lt;&gt;"",ROUND((Medidas_Analisis!I383/IF(Porcentaje!A383=VLOOKUP(Porcentaje!A383,Tipos_Medida!$H$2:$I$788,1),VLOOKUP(Porcentaje!A383,Tipos_Medida!$H$2:$I$788,2),0))*100,4),"")</f>
        <v/>
      </c>
      <c r="J383" s="21" t="str">
        <f>IF(Medidas_Analisis!J383&lt;&gt;"",ROUND((Medidas_Analisis!J383/IF(Porcentaje!A383=VLOOKUP(Porcentaje!A383,Tipos_Medida!$H$2:$I$788,1),VLOOKUP(Porcentaje!A383,Tipos_Medida!$H$2:$I$788,2),0))*100,4),"")</f>
        <v/>
      </c>
      <c r="K383" s="21" t="str">
        <f>IF(Medidas_Analisis!K383&lt;&gt;"",ROUND((Medidas_Analisis!K383/IF(Porcentaje!A383=VLOOKUP(Porcentaje!A383,Tipos_Medida!$H$2:$I$788,1),VLOOKUP(Porcentaje!A383,Tipos_Medida!$H$2:$I$788,2),0))*100,4),"")</f>
        <v/>
      </c>
      <c r="L383" s="21" t="str">
        <f>IF(Medidas_Analisis!L383&lt;&gt;"",ROUND((Medidas_Analisis!L383/IF(Porcentaje!A383=VLOOKUP(Porcentaje!A383,Tipos_Medida!$H$2:$I$788,1),VLOOKUP(Porcentaje!A383,Tipos_Medida!$H$2:$I$788,2),0))*100,4),"")</f>
        <v/>
      </c>
      <c r="M383" s="21" t="str">
        <f>IF(Medidas_Analisis!M383&lt;&gt;"",ROUND((Medidas_Analisis!M383/IF(Porcentaje!A383=VLOOKUP(Porcentaje!A383,Tipos_Medida!$H$2:$I$788,1),VLOOKUP(Porcentaje!A383,Tipos_Medida!$H$2:$I$788,2),0))*100,4),"")</f>
        <v/>
      </c>
      <c r="N383" s="21" t="str">
        <f>IF(Medidas_Analisis!N383&lt;&gt;"",ROUND((Medidas_Analisis!N383/IF(Porcentaje!A383=VLOOKUP(Porcentaje!A383,Tipos_Medida!$H$2:$I$788,1),VLOOKUP(Porcentaje!A383,Tipos_Medida!$H$2:$I$788,2),0))*100,4),"")</f>
        <v/>
      </c>
    </row>
    <row r="384" spans="1:14" x14ac:dyDescent="0.25">
      <c r="A384">
        <v>20425</v>
      </c>
      <c r="B384" t="s">
        <v>89</v>
      </c>
      <c r="C384" t="s">
        <v>191</v>
      </c>
      <c r="D384" t="s">
        <v>117</v>
      </c>
      <c r="E384" s="1"/>
      <c r="F384" s="7" t="str">
        <f>IF(E384&lt;&gt;"",IF(AND(E384&gt;=VLOOKUP(E384,Semanas!$A$1:$C$33,1),E384&lt;=VLOOKUP(E384,Semanas!$A$1:$C$33,2)),VLOOKUP(E384,Semanas!$A$1:$C$33,3),""),"")</f>
        <v/>
      </c>
      <c r="G384" s="21" t="str">
        <f>IF(Medidas_Analisis!G384&lt;&gt;"",ROUND((Medidas_Analisis!G384/IF(Porcentaje!A384=VLOOKUP(Porcentaje!A384,Tipos_Medida!$H$2:$I$788,1),VLOOKUP(Porcentaje!A384,Tipos_Medida!$H$2:$I$788,2),0))*100,4),"")</f>
        <v/>
      </c>
      <c r="H384" s="21" t="str">
        <f>IF(Medidas_Analisis!H384&lt;&gt;"",ROUND((Medidas_Analisis!H384/IF(Porcentaje!A384=VLOOKUP(Porcentaje!A384,Tipos_Medida!$H$2:$I$788,1),VLOOKUP(Porcentaje!A384,Tipos_Medida!$H$2:$I$788,2),0))*100,4),"")</f>
        <v/>
      </c>
      <c r="I384" s="21" t="str">
        <f>IF(Medidas_Analisis!I384&lt;&gt;"",ROUND((Medidas_Analisis!I384/IF(Porcentaje!A384=VLOOKUP(Porcentaje!A384,Tipos_Medida!$H$2:$I$788,1),VLOOKUP(Porcentaje!A384,Tipos_Medida!$H$2:$I$788,2),0))*100,4),"")</f>
        <v/>
      </c>
      <c r="J384" s="21" t="str">
        <f>IF(Medidas_Analisis!J384&lt;&gt;"",ROUND((Medidas_Analisis!J384/IF(Porcentaje!A384=VLOOKUP(Porcentaje!A384,Tipos_Medida!$H$2:$I$788,1),VLOOKUP(Porcentaje!A384,Tipos_Medida!$H$2:$I$788,2),0))*100,4),"")</f>
        <v/>
      </c>
      <c r="K384" s="21" t="str">
        <f>IF(Medidas_Analisis!K384&lt;&gt;"",ROUND((Medidas_Analisis!K384/IF(Porcentaje!A384=VLOOKUP(Porcentaje!A384,Tipos_Medida!$H$2:$I$788,1),VLOOKUP(Porcentaje!A384,Tipos_Medida!$H$2:$I$788,2),0))*100,4),"")</f>
        <v/>
      </c>
      <c r="L384" s="21" t="str">
        <f>IF(Medidas_Analisis!L384&lt;&gt;"",ROUND((Medidas_Analisis!L384/IF(Porcentaje!A384=VLOOKUP(Porcentaje!A384,Tipos_Medida!$H$2:$I$788,1),VLOOKUP(Porcentaje!A384,Tipos_Medida!$H$2:$I$788,2),0))*100,4),"")</f>
        <v/>
      </c>
      <c r="M384" s="21" t="str">
        <f>IF(Medidas_Analisis!M384&lt;&gt;"",ROUND((Medidas_Analisis!M384/IF(Porcentaje!A384=VLOOKUP(Porcentaje!A384,Tipos_Medida!$H$2:$I$788,1),VLOOKUP(Porcentaje!A384,Tipos_Medida!$H$2:$I$788,2),0))*100,4),"")</f>
        <v/>
      </c>
      <c r="N384" s="21" t="str">
        <f>IF(Medidas_Analisis!N384&lt;&gt;"",ROUND((Medidas_Analisis!N384/IF(Porcentaje!A384=VLOOKUP(Porcentaje!A384,Tipos_Medida!$H$2:$I$788,1),VLOOKUP(Porcentaje!A384,Tipos_Medida!$H$2:$I$788,2),0))*100,4),"")</f>
        <v/>
      </c>
    </row>
    <row r="385" spans="1:14" x14ac:dyDescent="0.25">
      <c r="A385" s="19">
        <v>20425</v>
      </c>
      <c r="B385" s="19" t="s">
        <v>89</v>
      </c>
      <c r="C385" s="19" t="s">
        <v>122</v>
      </c>
      <c r="D385" s="19" t="s">
        <v>116</v>
      </c>
      <c r="E385" s="20"/>
      <c r="F385" s="7" t="str">
        <f>IF(E385&lt;&gt;"",IF(AND(E385&gt;=VLOOKUP(E385,Semanas!$A$1:$C$33,1),E385&lt;=VLOOKUP(E385,Semanas!$A$1:$C$33,2)),VLOOKUP(E385,Semanas!$A$1:$C$33,3),""),"")</f>
        <v/>
      </c>
      <c r="G385" s="21" t="str">
        <f>IF(Medidas_Analisis!G385&lt;&gt;"",ROUND((Medidas_Analisis!G385/IF(Porcentaje!A385=VLOOKUP(Porcentaje!A385,Tipos_Medida!$H$2:$I$788,1),VLOOKUP(Porcentaje!A385,Tipos_Medida!$H$2:$I$788,2),0))*100,4),"")</f>
        <v/>
      </c>
      <c r="H385" s="21" t="str">
        <f>IF(Medidas_Analisis!H385&lt;&gt;"",ROUND((Medidas_Analisis!H385/IF(Porcentaje!A385=VLOOKUP(Porcentaje!A385,Tipos_Medida!$H$2:$I$788,1),VLOOKUP(Porcentaje!A385,Tipos_Medida!$H$2:$I$788,2),0))*100,4),"")</f>
        <v/>
      </c>
      <c r="I385" s="21" t="str">
        <f>IF(Medidas_Analisis!I385&lt;&gt;"",ROUND((Medidas_Analisis!I385/IF(Porcentaje!A385=VLOOKUP(Porcentaje!A385,Tipos_Medida!$H$2:$I$788,1),VLOOKUP(Porcentaje!A385,Tipos_Medida!$H$2:$I$788,2),0))*100,4),"")</f>
        <v/>
      </c>
      <c r="J385" s="21" t="str">
        <f>IF(Medidas_Analisis!J385&lt;&gt;"",ROUND((Medidas_Analisis!J385/IF(Porcentaje!A385=VLOOKUP(Porcentaje!A385,Tipos_Medida!$H$2:$I$788,1),VLOOKUP(Porcentaje!A385,Tipos_Medida!$H$2:$I$788,2),0))*100,4),"")</f>
        <v/>
      </c>
      <c r="K385" s="21" t="str">
        <f>IF(Medidas_Analisis!K385&lt;&gt;"",ROUND((Medidas_Analisis!K385/IF(Porcentaje!A385=VLOOKUP(Porcentaje!A385,Tipos_Medida!$H$2:$I$788,1),VLOOKUP(Porcentaje!A385,Tipos_Medida!$H$2:$I$788,2),0))*100,4),"")</f>
        <v/>
      </c>
      <c r="L385" s="21" t="str">
        <f>IF(Medidas_Analisis!L385&lt;&gt;"",ROUND((Medidas_Analisis!L385/IF(Porcentaje!A385=VLOOKUP(Porcentaje!A385,Tipos_Medida!$H$2:$I$788,1),VLOOKUP(Porcentaje!A385,Tipos_Medida!$H$2:$I$788,2),0))*100,4),"")</f>
        <v/>
      </c>
      <c r="M385" s="21" t="str">
        <f>IF(Medidas_Analisis!M385&lt;&gt;"",ROUND((Medidas_Analisis!M385/IF(Porcentaje!A385=VLOOKUP(Porcentaje!A385,Tipos_Medida!$H$2:$I$788,1),VLOOKUP(Porcentaje!A385,Tipos_Medida!$H$2:$I$788,2),0))*100,4),"")</f>
        <v/>
      </c>
      <c r="N385" s="21" t="str">
        <f>IF(Medidas_Analisis!N385&lt;&gt;"",ROUND((Medidas_Analisis!N385/IF(Porcentaje!A385=VLOOKUP(Porcentaje!A385,Tipos_Medida!$H$2:$I$788,1),VLOOKUP(Porcentaje!A385,Tipos_Medida!$H$2:$I$788,2),0))*100,4),"")</f>
        <v/>
      </c>
    </row>
    <row r="386" spans="1:14" x14ac:dyDescent="0.25">
      <c r="A386">
        <v>20425</v>
      </c>
      <c r="B386" t="s">
        <v>89</v>
      </c>
      <c r="C386" t="s">
        <v>123</v>
      </c>
      <c r="D386" t="s">
        <v>116</v>
      </c>
      <c r="E386" s="1"/>
      <c r="F386" s="7" t="str">
        <f>IF(E386&lt;&gt;"",IF(AND(E386&gt;=VLOOKUP(E386,Semanas!$A$1:$C$33,1),E386&lt;=VLOOKUP(E386,Semanas!$A$1:$C$33,2)),VLOOKUP(E386,Semanas!$A$1:$C$33,3),""),"")</f>
        <v/>
      </c>
      <c r="G386" s="21" t="str">
        <f>IF(Medidas_Analisis!G386&lt;&gt;"",ROUND((Medidas_Analisis!G386/IF(Porcentaje!A386=VLOOKUP(Porcentaje!A386,Tipos_Medida!$H$2:$I$788,1),VLOOKUP(Porcentaje!A386,Tipos_Medida!$H$2:$I$788,2),0))*100,4),"")</f>
        <v/>
      </c>
      <c r="H386" s="21" t="str">
        <f>IF(Medidas_Analisis!H386&lt;&gt;"",ROUND((Medidas_Analisis!H386/IF(Porcentaje!A386=VLOOKUP(Porcentaje!A386,Tipos_Medida!$H$2:$I$788,1),VLOOKUP(Porcentaje!A386,Tipos_Medida!$H$2:$I$788,2),0))*100,4),"")</f>
        <v/>
      </c>
      <c r="I386" s="21" t="str">
        <f>IF(Medidas_Analisis!I386&lt;&gt;"",ROUND((Medidas_Analisis!I386/IF(Porcentaje!A386=VLOOKUP(Porcentaje!A386,Tipos_Medida!$H$2:$I$788,1),VLOOKUP(Porcentaje!A386,Tipos_Medida!$H$2:$I$788,2),0))*100,4),"")</f>
        <v/>
      </c>
      <c r="J386" s="21" t="str">
        <f>IF(Medidas_Analisis!J386&lt;&gt;"",ROUND((Medidas_Analisis!J386/IF(Porcentaje!A386=VLOOKUP(Porcentaje!A386,Tipos_Medida!$H$2:$I$788,1),VLOOKUP(Porcentaje!A386,Tipos_Medida!$H$2:$I$788,2),0))*100,4),"")</f>
        <v/>
      </c>
      <c r="K386" s="21" t="str">
        <f>IF(Medidas_Analisis!K386&lt;&gt;"",ROUND((Medidas_Analisis!K386/IF(Porcentaje!A386=VLOOKUP(Porcentaje!A386,Tipos_Medida!$H$2:$I$788,1),VLOOKUP(Porcentaje!A386,Tipos_Medida!$H$2:$I$788,2),0))*100,4),"")</f>
        <v/>
      </c>
      <c r="L386" s="21" t="str">
        <f>IF(Medidas_Analisis!L386&lt;&gt;"",ROUND((Medidas_Analisis!L386/IF(Porcentaje!A386=VLOOKUP(Porcentaje!A386,Tipos_Medida!$H$2:$I$788,1),VLOOKUP(Porcentaje!A386,Tipos_Medida!$H$2:$I$788,2),0))*100,4),"")</f>
        <v/>
      </c>
      <c r="M386" s="21" t="str">
        <f>IF(Medidas_Analisis!M386&lt;&gt;"",ROUND((Medidas_Analisis!M386/IF(Porcentaje!A386=VLOOKUP(Porcentaje!A386,Tipos_Medida!$H$2:$I$788,1),VLOOKUP(Porcentaje!A386,Tipos_Medida!$H$2:$I$788,2),0))*100,4),"")</f>
        <v/>
      </c>
      <c r="N386" s="21" t="str">
        <f>IF(Medidas_Analisis!N386&lt;&gt;"",ROUND((Medidas_Analisis!N386/IF(Porcentaje!A386=VLOOKUP(Porcentaje!A386,Tipos_Medida!$H$2:$I$788,1),VLOOKUP(Porcentaje!A386,Tipos_Medida!$H$2:$I$788,2),0))*100,4),"")</f>
        <v/>
      </c>
    </row>
    <row r="387" spans="1:14" x14ac:dyDescent="0.25">
      <c r="A387">
        <v>20431</v>
      </c>
      <c r="B387" t="s">
        <v>90</v>
      </c>
      <c r="C387" t="s">
        <v>30</v>
      </c>
      <c r="D387" t="s">
        <v>114</v>
      </c>
      <c r="E387" s="1">
        <v>43913</v>
      </c>
      <c r="F387" s="7" t="str">
        <f>IF(E387&lt;&gt;"",IF(AND(E387&gt;=VLOOKUP(E387,Semanas!$A$1:$C$33,1),E387&lt;=VLOOKUP(E387,Semanas!$A$1:$C$33,2)),VLOOKUP(E387,Semanas!$A$1:$C$33,3),""),"")</f>
        <v>Semana 13</v>
      </c>
      <c r="G387" s="21">
        <f>IF(Medidas_Analisis!G387&lt;&gt;"",ROUND((Medidas_Analisis!G387/IF(Porcentaje!A387=VLOOKUP(Porcentaje!A387,Tipos_Medida!$H$2:$I$788,1),VLOOKUP(Porcentaje!A387,Tipos_Medida!$H$2:$I$788,2),0))*100,4),"")</f>
        <v>0</v>
      </c>
      <c r="H387" s="21">
        <f>IF(Medidas_Analisis!H387&lt;&gt;"",ROUND((Medidas_Analisis!H387/IF(Porcentaje!A387=VLOOKUP(Porcentaje!A387,Tipos_Medida!$H$2:$I$788,1),VLOOKUP(Porcentaje!A387,Tipos_Medida!$H$2:$I$788,2),0))*100,4),"")</f>
        <v>0</v>
      </c>
      <c r="I387" s="21">
        <f>IF(Medidas_Analisis!I387&lt;&gt;"",ROUND((Medidas_Analisis!I387/IF(Porcentaje!A387=VLOOKUP(Porcentaje!A387,Tipos_Medida!$H$2:$I$788,1),VLOOKUP(Porcentaje!A387,Tipos_Medida!$H$2:$I$788,2),0))*100,4),"")</f>
        <v>0</v>
      </c>
      <c r="J387" s="21">
        <f>IF(Medidas_Analisis!J387&lt;&gt;"",ROUND((Medidas_Analisis!J387/IF(Porcentaje!A387=VLOOKUP(Porcentaje!A387,Tipos_Medida!$H$2:$I$788,1),VLOOKUP(Porcentaje!A387,Tipos_Medida!$H$2:$I$788,2),0))*100,4),"")</f>
        <v>0</v>
      </c>
      <c r="K387" s="21">
        <f>IF(Medidas_Analisis!K387&lt;&gt;"",ROUND((Medidas_Analisis!K387/IF(Porcentaje!A387=VLOOKUP(Porcentaje!A387,Tipos_Medida!$H$2:$I$788,1),VLOOKUP(Porcentaje!A387,Tipos_Medida!$H$2:$I$788,2),0))*100,4),"")</f>
        <v>0</v>
      </c>
      <c r="L387" s="21">
        <f>IF(Medidas_Analisis!L387&lt;&gt;"",ROUND((Medidas_Analisis!L387/IF(Porcentaje!A387=VLOOKUP(Porcentaje!A387,Tipos_Medida!$H$2:$I$788,1),VLOOKUP(Porcentaje!A387,Tipos_Medida!$H$2:$I$788,2),0))*100,4),"")</f>
        <v>0</v>
      </c>
      <c r="M387" s="21">
        <f>IF(Medidas_Analisis!M387&lt;&gt;"",ROUND((Medidas_Analisis!M387/IF(Porcentaje!A387=VLOOKUP(Porcentaje!A387,Tipos_Medida!$H$2:$I$788,1),VLOOKUP(Porcentaje!A387,Tipos_Medida!$H$2:$I$788,2),0))*100,4),"")</f>
        <v>0</v>
      </c>
      <c r="N387" s="21">
        <f>IF(Medidas_Analisis!N387&lt;&gt;"",ROUND((Medidas_Analisis!N387/IF(Porcentaje!A387=VLOOKUP(Porcentaje!A387,Tipos_Medida!$H$2:$I$788,1),VLOOKUP(Porcentaje!A387,Tipos_Medida!$H$2:$I$788,2),0))*100,4),"")</f>
        <v>0</v>
      </c>
    </row>
    <row r="388" spans="1:14" x14ac:dyDescent="0.25">
      <c r="A388" s="19">
        <v>20431</v>
      </c>
      <c r="B388" s="19" t="s">
        <v>90</v>
      </c>
      <c r="C388" s="19" t="s">
        <v>31</v>
      </c>
      <c r="D388" s="19" t="s">
        <v>114</v>
      </c>
      <c r="E388" s="20">
        <v>43913</v>
      </c>
      <c r="F388" s="7" t="str">
        <f>IF(E388&lt;&gt;"",IF(AND(E388&gt;=VLOOKUP(E388,Semanas!$A$1:$C$33,1),E388&lt;=VLOOKUP(E388,Semanas!$A$1:$C$33,2)),VLOOKUP(E388,Semanas!$A$1:$C$33,3),""),"")</f>
        <v>Semana 13</v>
      </c>
      <c r="G388" s="21">
        <f>IF(Medidas_Analisis!G388&lt;&gt;"",ROUND((Medidas_Analisis!G388/IF(Porcentaje!A388=VLOOKUP(Porcentaje!A388,Tipos_Medida!$H$2:$I$788,1),VLOOKUP(Porcentaje!A388,Tipos_Medida!$H$2:$I$788,2),0))*100,4),"")</f>
        <v>0</v>
      </c>
      <c r="H388" s="21">
        <f>IF(Medidas_Analisis!H388&lt;&gt;"",ROUND((Medidas_Analisis!H388/IF(Porcentaje!A388=VLOOKUP(Porcentaje!A388,Tipos_Medida!$H$2:$I$788,1),VLOOKUP(Porcentaje!A388,Tipos_Medida!$H$2:$I$788,2),0))*100,4),"")</f>
        <v>0</v>
      </c>
      <c r="I388" s="21">
        <f>IF(Medidas_Analisis!I388&lt;&gt;"",ROUND((Medidas_Analisis!I388/IF(Porcentaje!A388=VLOOKUP(Porcentaje!A388,Tipos_Medida!$H$2:$I$788,1),VLOOKUP(Porcentaje!A388,Tipos_Medida!$H$2:$I$788,2),0))*100,4),"")</f>
        <v>0</v>
      </c>
      <c r="J388" s="21">
        <f>IF(Medidas_Analisis!J388&lt;&gt;"",ROUND((Medidas_Analisis!J388/IF(Porcentaje!A388=VLOOKUP(Porcentaje!A388,Tipos_Medida!$H$2:$I$788,1),VLOOKUP(Porcentaje!A388,Tipos_Medida!$H$2:$I$788,2),0))*100,4),"")</f>
        <v>0</v>
      </c>
      <c r="K388" s="21">
        <f>IF(Medidas_Analisis!K388&lt;&gt;"",ROUND((Medidas_Analisis!K388/IF(Porcentaje!A388=VLOOKUP(Porcentaje!A388,Tipos_Medida!$H$2:$I$788,1),VLOOKUP(Porcentaje!A388,Tipos_Medida!$H$2:$I$788,2),0))*100,4),"")</f>
        <v>0</v>
      </c>
      <c r="L388" s="21">
        <f>IF(Medidas_Analisis!L388&lt;&gt;"",ROUND((Medidas_Analisis!L388/IF(Porcentaje!A388=VLOOKUP(Porcentaje!A388,Tipos_Medida!$H$2:$I$788,1),VLOOKUP(Porcentaje!A388,Tipos_Medida!$H$2:$I$788,2),0))*100,4),"")</f>
        <v>0</v>
      </c>
      <c r="M388" s="21">
        <f>IF(Medidas_Analisis!M388&lt;&gt;"",ROUND((Medidas_Analisis!M388/IF(Porcentaje!A388=VLOOKUP(Porcentaje!A388,Tipos_Medida!$H$2:$I$788,1),VLOOKUP(Porcentaje!A388,Tipos_Medida!$H$2:$I$788,2),0))*100,4),"")</f>
        <v>0</v>
      </c>
      <c r="N388" s="21">
        <f>IF(Medidas_Analisis!N388&lt;&gt;"",ROUND((Medidas_Analisis!N388/IF(Porcentaje!A388=VLOOKUP(Porcentaje!A388,Tipos_Medida!$H$2:$I$788,1),VLOOKUP(Porcentaje!A388,Tipos_Medida!$H$2:$I$788,2),0))*100,4),"")</f>
        <v>0</v>
      </c>
    </row>
    <row r="389" spans="1:14" x14ac:dyDescent="0.25">
      <c r="A389">
        <v>20431</v>
      </c>
      <c r="B389" t="s">
        <v>90</v>
      </c>
      <c r="C389" t="s">
        <v>115</v>
      </c>
      <c r="D389" t="s">
        <v>114</v>
      </c>
      <c r="E389" s="1">
        <v>43913</v>
      </c>
      <c r="F389" s="7" t="str">
        <f>IF(E389&lt;&gt;"",IF(AND(E389&gt;=VLOOKUP(E389,Semanas!$A$1:$C$33,1),E389&lt;=VLOOKUP(E389,Semanas!$A$1:$C$33,2)),VLOOKUP(E389,Semanas!$A$1:$C$33,3),""),"")</f>
        <v>Semana 13</v>
      </c>
      <c r="G389" s="21">
        <f>IF(Medidas_Analisis!G389&lt;&gt;"",ROUND((Medidas_Analisis!G389/IF(Porcentaje!A389=VLOOKUP(Porcentaje!A389,Tipos_Medida!$H$2:$I$788,1),VLOOKUP(Porcentaje!A389,Tipos_Medida!$H$2:$I$788,2),0))*100,4),"")</f>
        <v>0</v>
      </c>
      <c r="H389" s="21">
        <f>IF(Medidas_Analisis!H389&lt;&gt;"",ROUND((Medidas_Analisis!H389/IF(Porcentaje!A389=VLOOKUP(Porcentaje!A389,Tipos_Medida!$H$2:$I$788,1),VLOOKUP(Porcentaje!A389,Tipos_Medida!$H$2:$I$788,2),0))*100,4),"")</f>
        <v>0</v>
      </c>
      <c r="I389" s="21">
        <f>IF(Medidas_Analisis!I389&lt;&gt;"",ROUND((Medidas_Analisis!I389/IF(Porcentaje!A389=VLOOKUP(Porcentaje!A389,Tipos_Medida!$H$2:$I$788,1),VLOOKUP(Porcentaje!A389,Tipos_Medida!$H$2:$I$788,2),0))*100,4),"")</f>
        <v>0</v>
      </c>
      <c r="J389" s="21">
        <f>IF(Medidas_Analisis!J389&lt;&gt;"",ROUND((Medidas_Analisis!J389/IF(Porcentaje!A389=VLOOKUP(Porcentaje!A389,Tipos_Medida!$H$2:$I$788,1),VLOOKUP(Porcentaje!A389,Tipos_Medida!$H$2:$I$788,2),0))*100,4),"")</f>
        <v>0</v>
      </c>
      <c r="K389" s="21">
        <f>IF(Medidas_Analisis!K389&lt;&gt;"",ROUND((Medidas_Analisis!K389/IF(Porcentaje!A389=VLOOKUP(Porcentaje!A389,Tipos_Medida!$H$2:$I$788,1),VLOOKUP(Porcentaje!A389,Tipos_Medida!$H$2:$I$788,2),0))*100,4),"")</f>
        <v>0</v>
      </c>
      <c r="L389" s="21">
        <f>IF(Medidas_Analisis!L389&lt;&gt;"",ROUND((Medidas_Analisis!L389/IF(Porcentaje!A389=VLOOKUP(Porcentaje!A389,Tipos_Medida!$H$2:$I$788,1),VLOOKUP(Porcentaje!A389,Tipos_Medida!$H$2:$I$788,2),0))*100,4),"")</f>
        <v>0</v>
      </c>
      <c r="M389" s="21">
        <f>IF(Medidas_Analisis!M389&lt;&gt;"",ROUND((Medidas_Analisis!M389/IF(Porcentaje!A389=VLOOKUP(Porcentaje!A389,Tipos_Medida!$H$2:$I$788,1),VLOOKUP(Porcentaje!A389,Tipos_Medida!$H$2:$I$788,2),0))*100,4),"")</f>
        <v>0</v>
      </c>
      <c r="N389" s="21">
        <f>IF(Medidas_Analisis!N389&lt;&gt;"",ROUND((Medidas_Analisis!N389/IF(Porcentaje!A389=VLOOKUP(Porcentaje!A389,Tipos_Medida!$H$2:$I$788,1),VLOOKUP(Porcentaje!A389,Tipos_Medida!$H$2:$I$788,2),0))*100,4),"")</f>
        <v>0</v>
      </c>
    </row>
    <row r="390" spans="1:14" x14ac:dyDescent="0.25">
      <c r="A390" s="19">
        <v>20431</v>
      </c>
      <c r="B390" s="19" t="s">
        <v>90</v>
      </c>
      <c r="C390" s="19" t="s">
        <v>33</v>
      </c>
      <c r="D390" s="19" t="s">
        <v>114</v>
      </c>
      <c r="E390" s="20">
        <v>43910</v>
      </c>
      <c r="F390" s="7" t="str">
        <f>IF(E390&lt;&gt;"",IF(AND(E390&gt;=VLOOKUP(E390,Semanas!$A$1:$C$33,1),E390&lt;=VLOOKUP(E390,Semanas!$A$1:$C$33,2)),VLOOKUP(E390,Semanas!$A$1:$C$33,3),""),"")</f>
        <v>Semana 12</v>
      </c>
      <c r="G390" s="21">
        <f>IF(Medidas_Analisis!G390&lt;&gt;"",ROUND((Medidas_Analisis!G390/IF(Porcentaje!A390=VLOOKUP(Porcentaje!A390,Tipos_Medida!$H$2:$I$788,1),VLOOKUP(Porcentaje!A390,Tipos_Medida!$H$2:$I$788,2),0))*100,4),"")</f>
        <v>0</v>
      </c>
      <c r="H390" s="21">
        <f>IF(Medidas_Analisis!H390&lt;&gt;"",ROUND((Medidas_Analisis!H390/IF(Porcentaje!A390=VLOOKUP(Porcentaje!A390,Tipos_Medida!$H$2:$I$788,1),VLOOKUP(Porcentaje!A390,Tipos_Medida!$H$2:$I$788,2),0))*100,4),"")</f>
        <v>0</v>
      </c>
      <c r="I390" s="21">
        <f>IF(Medidas_Analisis!I390&lt;&gt;"",ROUND((Medidas_Analisis!I390/IF(Porcentaje!A390=VLOOKUP(Porcentaje!A390,Tipos_Medida!$H$2:$I$788,1),VLOOKUP(Porcentaje!A390,Tipos_Medida!$H$2:$I$788,2),0))*100,4),"")</f>
        <v>0</v>
      </c>
      <c r="J390" s="21">
        <f>IF(Medidas_Analisis!J390&lt;&gt;"",ROUND((Medidas_Analisis!J390/IF(Porcentaje!A390=VLOOKUP(Porcentaje!A390,Tipos_Medida!$H$2:$I$788,1),VLOOKUP(Porcentaje!A390,Tipos_Medida!$H$2:$I$788,2),0))*100,4),"")</f>
        <v>0</v>
      </c>
      <c r="K390" s="21">
        <f>IF(Medidas_Analisis!K390&lt;&gt;"",ROUND((Medidas_Analisis!K390/IF(Porcentaje!A390=VLOOKUP(Porcentaje!A390,Tipos_Medida!$H$2:$I$788,1),VLOOKUP(Porcentaje!A390,Tipos_Medida!$H$2:$I$788,2),0))*100,4),"")</f>
        <v>0</v>
      </c>
      <c r="L390" s="21">
        <f>IF(Medidas_Analisis!L390&lt;&gt;"",ROUND((Medidas_Analisis!L390/IF(Porcentaje!A390=VLOOKUP(Porcentaje!A390,Tipos_Medida!$H$2:$I$788,1),VLOOKUP(Porcentaje!A390,Tipos_Medida!$H$2:$I$788,2),0))*100,4),"")</f>
        <v>0</v>
      </c>
      <c r="M390" s="21">
        <f>IF(Medidas_Analisis!M390&lt;&gt;"",ROUND((Medidas_Analisis!M390/IF(Porcentaje!A390=VLOOKUP(Porcentaje!A390,Tipos_Medida!$H$2:$I$788,1),VLOOKUP(Porcentaje!A390,Tipos_Medida!$H$2:$I$788,2),0))*100,4),"")</f>
        <v>0</v>
      </c>
      <c r="N390" s="21">
        <f>IF(Medidas_Analisis!N390&lt;&gt;"",ROUND((Medidas_Analisis!N390/IF(Porcentaje!A390=VLOOKUP(Porcentaje!A390,Tipos_Medida!$H$2:$I$788,1),VLOOKUP(Porcentaje!A390,Tipos_Medida!$H$2:$I$788,2),0))*100,4),"")</f>
        <v>0</v>
      </c>
    </row>
    <row r="391" spans="1:14" x14ac:dyDescent="0.25">
      <c r="A391">
        <v>20431</v>
      </c>
      <c r="B391" t="s">
        <v>90</v>
      </c>
      <c r="C391" t="s">
        <v>34</v>
      </c>
      <c r="D391" t="s">
        <v>114</v>
      </c>
      <c r="E391" s="1"/>
      <c r="F391" s="7" t="str">
        <f>IF(E391&lt;&gt;"",IF(AND(E391&gt;=VLOOKUP(E391,Semanas!$A$1:$C$33,1),E391&lt;=VLOOKUP(E391,Semanas!$A$1:$C$33,2)),VLOOKUP(E391,Semanas!$A$1:$C$33,3),""),"")</f>
        <v/>
      </c>
      <c r="G391" s="21" t="str">
        <f>IF(Medidas_Analisis!G391&lt;&gt;"",ROUND((Medidas_Analisis!G391/IF(Porcentaje!A391=VLOOKUP(Porcentaje!A391,Tipos_Medida!$H$2:$I$788,1),VLOOKUP(Porcentaje!A391,Tipos_Medida!$H$2:$I$788,2),0))*100,4),"")</f>
        <v/>
      </c>
      <c r="H391" s="21" t="str">
        <f>IF(Medidas_Analisis!H391&lt;&gt;"",ROUND((Medidas_Analisis!H391/IF(Porcentaje!A391=VLOOKUP(Porcentaje!A391,Tipos_Medida!$H$2:$I$788,1),VLOOKUP(Porcentaje!A391,Tipos_Medida!$H$2:$I$788,2),0))*100,4),"")</f>
        <v/>
      </c>
      <c r="I391" s="21" t="str">
        <f>IF(Medidas_Analisis!I391&lt;&gt;"",ROUND((Medidas_Analisis!I391/IF(Porcentaje!A391=VLOOKUP(Porcentaje!A391,Tipos_Medida!$H$2:$I$788,1),VLOOKUP(Porcentaje!A391,Tipos_Medida!$H$2:$I$788,2),0))*100,4),"")</f>
        <v/>
      </c>
      <c r="J391" s="21" t="str">
        <f>IF(Medidas_Analisis!J391&lt;&gt;"",ROUND((Medidas_Analisis!J391/IF(Porcentaje!A391=VLOOKUP(Porcentaje!A391,Tipos_Medida!$H$2:$I$788,1),VLOOKUP(Porcentaje!A391,Tipos_Medida!$H$2:$I$788,2),0))*100,4),"")</f>
        <v/>
      </c>
      <c r="K391" s="21" t="str">
        <f>IF(Medidas_Analisis!K391&lt;&gt;"",ROUND((Medidas_Analisis!K391/IF(Porcentaje!A391=VLOOKUP(Porcentaje!A391,Tipos_Medida!$H$2:$I$788,1),VLOOKUP(Porcentaje!A391,Tipos_Medida!$H$2:$I$788,2),0))*100,4),"")</f>
        <v/>
      </c>
      <c r="L391" s="21" t="str">
        <f>IF(Medidas_Analisis!L391&lt;&gt;"",ROUND((Medidas_Analisis!L391/IF(Porcentaje!A391=VLOOKUP(Porcentaje!A391,Tipos_Medida!$H$2:$I$788,1),VLOOKUP(Porcentaje!A391,Tipos_Medida!$H$2:$I$788,2),0))*100,4),"")</f>
        <v/>
      </c>
      <c r="M391" s="21" t="str">
        <f>IF(Medidas_Analisis!M391&lt;&gt;"",ROUND((Medidas_Analisis!M391/IF(Porcentaje!A391=VLOOKUP(Porcentaje!A391,Tipos_Medida!$H$2:$I$788,1),VLOOKUP(Porcentaje!A391,Tipos_Medida!$H$2:$I$788,2),0))*100,4),"")</f>
        <v/>
      </c>
      <c r="N391" s="21" t="str">
        <f>IF(Medidas_Analisis!N391&lt;&gt;"",ROUND((Medidas_Analisis!N391/IF(Porcentaje!A391=VLOOKUP(Porcentaje!A391,Tipos_Medida!$H$2:$I$788,1),VLOOKUP(Porcentaje!A391,Tipos_Medida!$H$2:$I$788,2),0))*100,4),"")</f>
        <v/>
      </c>
    </row>
    <row r="392" spans="1:14" x14ac:dyDescent="0.25">
      <c r="A392" s="19">
        <v>20431</v>
      </c>
      <c r="B392" s="19" t="s">
        <v>90</v>
      </c>
      <c r="C392" s="19" t="s">
        <v>118</v>
      </c>
      <c r="D392" s="19" t="s">
        <v>116</v>
      </c>
      <c r="E392" s="20"/>
      <c r="F392" s="7" t="str">
        <f>IF(E392&lt;&gt;"",IF(AND(E392&gt;=VLOOKUP(E392,Semanas!$A$1:$C$33,1),E392&lt;=VLOOKUP(E392,Semanas!$A$1:$C$33,2)),VLOOKUP(E392,Semanas!$A$1:$C$33,3),""),"")</f>
        <v/>
      </c>
      <c r="G392" s="21" t="str">
        <f>IF(Medidas_Analisis!G392&lt;&gt;"",ROUND((Medidas_Analisis!G392/IF(Porcentaje!A392=VLOOKUP(Porcentaje!A392,Tipos_Medida!$H$2:$I$788,1),VLOOKUP(Porcentaje!A392,Tipos_Medida!$H$2:$I$788,2),0))*100,4),"")</f>
        <v/>
      </c>
      <c r="H392" s="21" t="str">
        <f>IF(Medidas_Analisis!H392&lt;&gt;"",ROUND((Medidas_Analisis!H392/IF(Porcentaje!A392=VLOOKUP(Porcentaje!A392,Tipos_Medida!$H$2:$I$788,1),VLOOKUP(Porcentaje!A392,Tipos_Medida!$H$2:$I$788,2),0))*100,4),"")</f>
        <v/>
      </c>
      <c r="I392" s="21" t="str">
        <f>IF(Medidas_Analisis!I392&lt;&gt;"",ROUND((Medidas_Analisis!I392/IF(Porcentaje!A392=VLOOKUP(Porcentaje!A392,Tipos_Medida!$H$2:$I$788,1),VLOOKUP(Porcentaje!A392,Tipos_Medida!$H$2:$I$788,2),0))*100,4),"")</f>
        <v/>
      </c>
      <c r="J392" s="21" t="str">
        <f>IF(Medidas_Analisis!J392&lt;&gt;"",ROUND((Medidas_Analisis!J392/IF(Porcentaje!A392=VLOOKUP(Porcentaje!A392,Tipos_Medida!$H$2:$I$788,1),VLOOKUP(Porcentaje!A392,Tipos_Medida!$H$2:$I$788,2),0))*100,4),"")</f>
        <v/>
      </c>
      <c r="K392" s="21" t="str">
        <f>IF(Medidas_Analisis!K392&lt;&gt;"",ROUND((Medidas_Analisis!K392/IF(Porcentaje!A392=VLOOKUP(Porcentaje!A392,Tipos_Medida!$H$2:$I$788,1),VLOOKUP(Porcentaje!A392,Tipos_Medida!$H$2:$I$788,2),0))*100,4),"")</f>
        <v/>
      </c>
      <c r="L392" s="21" t="str">
        <f>IF(Medidas_Analisis!L392&lt;&gt;"",ROUND((Medidas_Analisis!L392/IF(Porcentaje!A392=VLOOKUP(Porcentaje!A392,Tipos_Medida!$H$2:$I$788,1),VLOOKUP(Porcentaje!A392,Tipos_Medida!$H$2:$I$788,2),0))*100,4),"")</f>
        <v/>
      </c>
      <c r="M392" s="21" t="str">
        <f>IF(Medidas_Analisis!M392&lt;&gt;"",ROUND((Medidas_Analisis!M392/IF(Porcentaje!A392=VLOOKUP(Porcentaje!A392,Tipos_Medida!$H$2:$I$788,1),VLOOKUP(Porcentaje!A392,Tipos_Medida!$H$2:$I$788,2),0))*100,4),"")</f>
        <v/>
      </c>
      <c r="N392" s="21" t="str">
        <f>IF(Medidas_Analisis!N392&lt;&gt;"",ROUND((Medidas_Analisis!N392/IF(Porcentaje!A392=VLOOKUP(Porcentaje!A392,Tipos_Medida!$H$2:$I$788,1),VLOOKUP(Porcentaje!A392,Tipos_Medida!$H$2:$I$788,2),0))*100,4),"")</f>
        <v/>
      </c>
    </row>
    <row r="393" spans="1:14" x14ac:dyDescent="0.25">
      <c r="A393">
        <v>20431</v>
      </c>
      <c r="B393" t="s">
        <v>90</v>
      </c>
      <c r="C393" t="s">
        <v>119</v>
      </c>
      <c r="D393" t="s">
        <v>116</v>
      </c>
      <c r="E393" s="1"/>
      <c r="F393" s="7" t="str">
        <f>IF(E393&lt;&gt;"",IF(AND(E393&gt;=VLOOKUP(E393,Semanas!$A$1:$C$33,1),E393&lt;=VLOOKUP(E393,Semanas!$A$1:$C$33,2)),VLOOKUP(E393,Semanas!$A$1:$C$33,3),""),"")</f>
        <v/>
      </c>
      <c r="G393" s="21" t="str">
        <f>IF(Medidas_Analisis!G393&lt;&gt;"",ROUND((Medidas_Analisis!G393/IF(Porcentaje!A393=VLOOKUP(Porcentaje!A393,Tipos_Medida!$H$2:$I$788,1),VLOOKUP(Porcentaje!A393,Tipos_Medida!$H$2:$I$788,2),0))*100,4),"")</f>
        <v/>
      </c>
      <c r="H393" s="21" t="str">
        <f>IF(Medidas_Analisis!H393&lt;&gt;"",ROUND((Medidas_Analisis!H393/IF(Porcentaje!A393=VLOOKUP(Porcentaje!A393,Tipos_Medida!$H$2:$I$788,1),VLOOKUP(Porcentaje!A393,Tipos_Medida!$H$2:$I$788,2),0))*100,4),"")</f>
        <v/>
      </c>
      <c r="I393" s="21" t="str">
        <f>IF(Medidas_Analisis!I393&lt;&gt;"",ROUND((Medidas_Analisis!I393/IF(Porcentaje!A393=VLOOKUP(Porcentaje!A393,Tipos_Medida!$H$2:$I$788,1),VLOOKUP(Porcentaje!A393,Tipos_Medida!$H$2:$I$788,2),0))*100,4),"")</f>
        <v/>
      </c>
      <c r="J393" s="21" t="str">
        <f>IF(Medidas_Analisis!J393&lt;&gt;"",ROUND((Medidas_Analisis!J393/IF(Porcentaje!A393=VLOOKUP(Porcentaje!A393,Tipos_Medida!$H$2:$I$788,1),VLOOKUP(Porcentaje!A393,Tipos_Medida!$H$2:$I$788,2),0))*100,4),"")</f>
        <v/>
      </c>
      <c r="K393" s="21" t="str">
        <f>IF(Medidas_Analisis!K393&lt;&gt;"",ROUND((Medidas_Analisis!K393/IF(Porcentaje!A393=VLOOKUP(Porcentaje!A393,Tipos_Medida!$H$2:$I$788,1),VLOOKUP(Porcentaje!A393,Tipos_Medida!$H$2:$I$788,2),0))*100,4),"")</f>
        <v/>
      </c>
      <c r="L393" s="21" t="str">
        <f>IF(Medidas_Analisis!L393&lt;&gt;"",ROUND((Medidas_Analisis!L393/IF(Porcentaje!A393=VLOOKUP(Porcentaje!A393,Tipos_Medida!$H$2:$I$788,1),VLOOKUP(Porcentaje!A393,Tipos_Medida!$H$2:$I$788,2),0))*100,4),"")</f>
        <v/>
      </c>
      <c r="M393" s="21" t="str">
        <f>IF(Medidas_Analisis!M393&lt;&gt;"",ROUND((Medidas_Analisis!M393/IF(Porcentaje!A393=VLOOKUP(Porcentaje!A393,Tipos_Medida!$H$2:$I$788,1),VLOOKUP(Porcentaje!A393,Tipos_Medida!$H$2:$I$788,2),0))*100,4),"")</f>
        <v/>
      </c>
      <c r="N393" s="21" t="str">
        <f>IF(Medidas_Analisis!N393&lt;&gt;"",ROUND((Medidas_Analisis!N393/IF(Porcentaje!A393=VLOOKUP(Porcentaje!A393,Tipos_Medida!$H$2:$I$788,1),VLOOKUP(Porcentaje!A393,Tipos_Medida!$H$2:$I$788,2),0))*100,4),"")</f>
        <v/>
      </c>
    </row>
    <row r="394" spans="1:14" x14ac:dyDescent="0.25">
      <c r="A394" s="19">
        <v>20431</v>
      </c>
      <c r="B394" s="19" t="s">
        <v>90</v>
      </c>
      <c r="C394" s="19" t="s">
        <v>120</v>
      </c>
      <c r="D394" s="19" t="s">
        <v>116</v>
      </c>
      <c r="E394" s="20"/>
      <c r="F394" s="7" t="str">
        <f>IF(E394&lt;&gt;"",IF(AND(E394&gt;=VLOOKUP(E394,Semanas!$A$1:$C$33,1),E394&lt;=VLOOKUP(E394,Semanas!$A$1:$C$33,2)),VLOOKUP(E394,Semanas!$A$1:$C$33,3),""),"")</f>
        <v/>
      </c>
      <c r="G394" s="21" t="str">
        <f>IF(Medidas_Analisis!G394&lt;&gt;"",ROUND((Medidas_Analisis!G394/IF(Porcentaje!A394=VLOOKUP(Porcentaje!A394,Tipos_Medida!$H$2:$I$788,1),VLOOKUP(Porcentaje!A394,Tipos_Medida!$H$2:$I$788,2),0))*100,4),"")</f>
        <v/>
      </c>
      <c r="H394" s="21" t="str">
        <f>IF(Medidas_Analisis!H394&lt;&gt;"",ROUND((Medidas_Analisis!H394/IF(Porcentaje!A394=VLOOKUP(Porcentaje!A394,Tipos_Medida!$H$2:$I$788,1),VLOOKUP(Porcentaje!A394,Tipos_Medida!$H$2:$I$788,2),0))*100,4),"")</f>
        <v/>
      </c>
      <c r="I394" s="21" t="str">
        <f>IF(Medidas_Analisis!I394&lt;&gt;"",ROUND((Medidas_Analisis!I394/IF(Porcentaje!A394=VLOOKUP(Porcentaje!A394,Tipos_Medida!$H$2:$I$788,1),VLOOKUP(Porcentaje!A394,Tipos_Medida!$H$2:$I$788,2),0))*100,4),"")</f>
        <v/>
      </c>
      <c r="J394" s="21" t="str">
        <f>IF(Medidas_Analisis!J394&lt;&gt;"",ROUND((Medidas_Analisis!J394/IF(Porcentaje!A394=VLOOKUP(Porcentaje!A394,Tipos_Medida!$H$2:$I$788,1),VLOOKUP(Porcentaje!A394,Tipos_Medida!$H$2:$I$788,2),0))*100,4),"")</f>
        <v/>
      </c>
      <c r="K394" s="21" t="str">
        <f>IF(Medidas_Analisis!K394&lt;&gt;"",ROUND((Medidas_Analisis!K394/IF(Porcentaje!A394=VLOOKUP(Porcentaje!A394,Tipos_Medida!$H$2:$I$788,1),VLOOKUP(Porcentaje!A394,Tipos_Medida!$H$2:$I$788,2),0))*100,4),"")</f>
        <v/>
      </c>
      <c r="L394" s="21" t="str">
        <f>IF(Medidas_Analisis!L394&lt;&gt;"",ROUND((Medidas_Analisis!L394/IF(Porcentaje!A394=VLOOKUP(Porcentaje!A394,Tipos_Medida!$H$2:$I$788,1),VLOOKUP(Porcentaje!A394,Tipos_Medida!$H$2:$I$788,2),0))*100,4),"")</f>
        <v/>
      </c>
      <c r="M394" s="21" t="str">
        <f>IF(Medidas_Analisis!M394&lt;&gt;"",ROUND((Medidas_Analisis!M394/IF(Porcentaje!A394=VLOOKUP(Porcentaje!A394,Tipos_Medida!$H$2:$I$788,1),VLOOKUP(Porcentaje!A394,Tipos_Medida!$H$2:$I$788,2),0))*100,4),"")</f>
        <v/>
      </c>
      <c r="N394" s="21" t="str">
        <f>IF(Medidas_Analisis!N394&lt;&gt;"",ROUND((Medidas_Analisis!N394/IF(Porcentaje!A394=VLOOKUP(Porcentaje!A394,Tipos_Medida!$H$2:$I$788,1),VLOOKUP(Porcentaje!A394,Tipos_Medida!$H$2:$I$788,2),0))*100,4),"")</f>
        <v/>
      </c>
    </row>
    <row r="395" spans="1:14" x14ac:dyDescent="0.25">
      <c r="A395">
        <v>20431</v>
      </c>
      <c r="B395" t="s">
        <v>90</v>
      </c>
      <c r="C395" t="s">
        <v>191</v>
      </c>
      <c r="D395" t="s">
        <v>116</v>
      </c>
      <c r="E395" s="1"/>
      <c r="F395" s="7" t="str">
        <f>IF(E395&lt;&gt;"",IF(AND(E395&gt;=VLOOKUP(E395,Semanas!$A$1:$C$33,1),E395&lt;=VLOOKUP(E395,Semanas!$A$1:$C$33,2)),VLOOKUP(E395,Semanas!$A$1:$C$33,3),""),"")</f>
        <v/>
      </c>
      <c r="G395" s="21" t="str">
        <f>IF(Medidas_Analisis!G395&lt;&gt;"",ROUND((Medidas_Analisis!G395/IF(Porcentaje!A395=VLOOKUP(Porcentaje!A395,Tipos_Medida!$H$2:$I$788,1),VLOOKUP(Porcentaje!A395,Tipos_Medida!$H$2:$I$788,2),0))*100,4),"")</f>
        <v/>
      </c>
      <c r="H395" s="21" t="str">
        <f>IF(Medidas_Analisis!H395&lt;&gt;"",ROUND((Medidas_Analisis!H395/IF(Porcentaje!A395=VLOOKUP(Porcentaje!A395,Tipos_Medida!$H$2:$I$788,1),VLOOKUP(Porcentaje!A395,Tipos_Medida!$H$2:$I$788,2),0))*100,4),"")</f>
        <v/>
      </c>
      <c r="I395" s="21" t="str">
        <f>IF(Medidas_Analisis!I395&lt;&gt;"",ROUND((Medidas_Analisis!I395/IF(Porcentaje!A395=VLOOKUP(Porcentaje!A395,Tipos_Medida!$H$2:$I$788,1),VLOOKUP(Porcentaje!A395,Tipos_Medida!$H$2:$I$788,2),0))*100,4),"")</f>
        <v/>
      </c>
      <c r="J395" s="21" t="str">
        <f>IF(Medidas_Analisis!J395&lt;&gt;"",ROUND((Medidas_Analisis!J395/IF(Porcentaje!A395=VLOOKUP(Porcentaje!A395,Tipos_Medida!$H$2:$I$788,1),VLOOKUP(Porcentaje!A395,Tipos_Medida!$H$2:$I$788,2),0))*100,4),"")</f>
        <v/>
      </c>
      <c r="K395" s="21" t="str">
        <f>IF(Medidas_Analisis!K395&lt;&gt;"",ROUND((Medidas_Analisis!K395/IF(Porcentaje!A395=VLOOKUP(Porcentaje!A395,Tipos_Medida!$H$2:$I$788,1),VLOOKUP(Porcentaje!A395,Tipos_Medida!$H$2:$I$788,2),0))*100,4),"")</f>
        <v/>
      </c>
      <c r="L395" s="21" t="str">
        <f>IF(Medidas_Analisis!L395&lt;&gt;"",ROUND((Medidas_Analisis!L395/IF(Porcentaje!A395=VLOOKUP(Porcentaje!A395,Tipos_Medida!$H$2:$I$788,1),VLOOKUP(Porcentaje!A395,Tipos_Medida!$H$2:$I$788,2),0))*100,4),"")</f>
        <v/>
      </c>
      <c r="M395" s="21" t="str">
        <f>IF(Medidas_Analisis!M395&lt;&gt;"",ROUND((Medidas_Analisis!M395/IF(Porcentaje!A395=VLOOKUP(Porcentaje!A395,Tipos_Medida!$H$2:$I$788,1),VLOOKUP(Porcentaje!A395,Tipos_Medida!$H$2:$I$788,2),0))*100,4),"")</f>
        <v/>
      </c>
      <c r="N395" s="21" t="str">
        <f>IF(Medidas_Analisis!N395&lt;&gt;"",ROUND((Medidas_Analisis!N395/IF(Porcentaje!A395=VLOOKUP(Porcentaje!A395,Tipos_Medida!$H$2:$I$788,1),VLOOKUP(Porcentaje!A395,Tipos_Medida!$H$2:$I$788,2),0))*100,4),"")</f>
        <v/>
      </c>
    </row>
    <row r="396" spans="1:14" x14ac:dyDescent="0.25">
      <c r="A396" s="19">
        <v>20431</v>
      </c>
      <c r="B396" s="19" t="s">
        <v>90</v>
      </c>
      <c r="C396" s="19" t="s">
        <v>122</v>
      </c>
      <c r="D396" s="19" t="s">
        <v>116</v>
      </c>
      <c r="E396" s="20"/>
      <c r="F396" s="7" t="str">
        <f>IF(E396&lt;&gt;"",IF(AND(E396&gt;=VLOOKUP(E396,Semanas!$A$1:$C$33,1),E396&lt;=VLOOKUP(E396,Semanas!$A$1:$C$33,2)),VLOOKUP(E396,Semanas!$A$1:$C$33,3),""),"")</f>
        <v/>
      </c>
      <c r="G396" s="21" t="str">
        <f>IF(Medidas_Analisis!G396&lt;&gt;"",ROUND((Medidas_Analisis!G396/IF(Porcentaje!A396=VLOOKUP(Porcentaje!A396,Tipos_Medida!$H$2:$I$788,1),VLOOKUP(Porcentaje!A396,Tipos_Medida!$H$2:$I$788,2),0))*100,4),"")</f>
        <v/>
      </c>
      <c r="H396" s="21" t="str">
        <f>IF(Medidas_Analisis!H396&lt;&gt;"",ROUND((Medidas_Analisis!H396/IF(Porcentaje!A396=VLOOKUP(Porcentaje!A396,Tipos_Medida!$H$2:$I$788,1),VLOOKUP(Porcentaje!A396,Tipos_Medida!$H$2:$I$788,2),0))*100,4),"")</f>
        <v/>
      </c>
      <c r="I396" s="21" t="str">
        <f>IF(Medidas_Analisis!I396&lt;&gt;"",ROUND((Medidas_Analisis!I396/IF(Porcentaje!A396=VLOOKUP(Porcentaje!A396,Tipos_Medida!$H$2:$I$788,1),VLOOKUP(Porcentaje!A396,Tipos_Medida!$H$2:$I$788,2),0))*100,4),"")</f>
        <v/>
      </c>
      <c r="J396" s="21" t="str">
        <f>IF(Medidas_Analisis!J396&lt;&gt;"",ROUND((Medidas_Analisis!J396/IF(Porcentaje!A396=VLOOKUP(Porcentaje!A396,Tipos_Medida!$H$2:$I$788,1),VLOOKUP(Porcentaje!A396,Tipos_Medida!$H$2:$I$788,2),0))*100,4),"")</f>
        <v/>
      </c>
      <c r="K396" s="21" t="str">
        <f>IF(Medidas_Analisis!K396&lt;&gt;"",ROUND((Medidas_Analisis!K396/IF(Porcentaje!A396=VLOOKUP(Porcentaje!A396,Tipos_Medida!$H$2:$I$788,1),VLOOKUP(Porcentaje!A396,Tipos_Medida!$H$2:$I$788,2),0))*100,4),"")</f>
        <v/>
      </c>
      <c r="L396" s="21" t="str">
        <f>IF(Medidas_Analisis!L396&lt;&gt;"",ROUND((Medidas_Analisis!L396/IF(Porcentaje!A396=VLOOKUP(Porcentaje!A396,Tipos_Medida!$H$2:$I$788,1),VLOOKUP(Porcentaje!A396,Tipos_Medida!$H$2:$I$788,2),0))*100,4),"")</f>
        <v/>
      </c>
      <c r="M396" s="21" t="str">
        <f>IF(Medidas_Analisis!M396&lt;&gt;"",ROUND((Medidas_Analisis!M396/IF(Porcentaje!A396=VLOOKUP(Porcentaje!A396,Tipos_Medida!$H$2:$I$788,1),VLOOKUP(Porcentaje!A396,Tipos_Medida!$H$2:$I$788,2),0))*100,4),"")</f>
        <v/>
      </c>
      <c r="N396" s="21" t="str">
        <f>IF(Medidas_Analisis!N396&lt;&gt;"",ROUND((Medidas_Analisis!N396/IF(Porcentaje!A396=VLOOKUP(Porcentaje!A396,Tipos_Medida!$H$2:$I$788,1),VLOOKUP(Porcentaje!A396,Tipos_Medida!$H$2:$I$788,2),0))*100,4),"")</f>
        <v/>
      </c>
    </row>
    <row r="397" spans="1:14" x14ac:dyDescent="0.25">
      <c r="A397">
        <v>20431</v>
      </c>
      <c r="B397" t="s">
        <v>90</v>
      </c>
      <c r="C397" t="s">
        <v>123</v>
      </c>
      <c r="D397" t="s">
        <v>116</v>
      </c>
      <c r="E397" s="1"/>
      <c r="F397" s="7" t="str">
        <f>IF(E397&lt;&gt;"",IF(AND(E397&gt;=VLOOKUP(E397,Semanas!$A$1:$C$33,1),E397&lt;=VLOOKUP(E397,Semanas!$A$1:$C$33,2)),VLOOKUP(E397,Semanas!$A$1:$C$33,3),""),"")</f>
        <v/>
      </c>
      <c r="G397" s="21" t="str">
        <f>IF(Medidas_Analisis!G397&lt;&gt;"",ROUND((Medidas_Analisis!G397/IF(Porcentaje!A397=VLOOKUP(Porcentaje!A397,Tipos_Medida!$H$2:$I$788,1),VLOOKUP(Porcentaje!A397,Tipos_Medida!$H$2:$I$788,2),0))*100,4),"")</f>
        <v/>
      </c>
      <c r="H397" s="21" t="str">
        <f>IF(Medidas_Analisis!H397&lt;&gt;"",ROUND((Medidas_Analisis!H397/IF(Porcentaje!A397=VLOOKUP(Porcentaje!A397,Tipos_Medida!$H$2:$I$788,1),VLOOKUP(Porcentaje!A397,Tipos_Medida!$H$2:$I$788,2),0))*100,4),"")</f>
        <v/>
      </c>
      <c r="I397" s="21" t="str">
        <f>IF(Medidas_Analisis!I397&lt;&gt;"",ROUND((Medidas_Analisis!I397/IF(Porcentaje!A397=VLOOKUP(Porcentaje!A397,Tipos_Medida!$H$2:$I$788,1),VLOOKUP(Porcentaje!A397,Tipos_Medida!$H$2:$I$788,2),0))*100,4),"")</f>
        <v/>
      </c>
      <c r="J397" s="21" t="str">
        <f>IF(Medidas_Analisis!J397&lt;&gt;"",ROUND((Medidas_Analisis!J397/IF(Porcentaje!A397=VLOOKUP(Porcentaje!A397,Tipos_Medida!$H$2:$I$788,1),VLOOKUP(Porcentaje!A397,Tipos_Medida!$H$2:$I$788,2),0))*100,4),"")</f>
        <v/>
      </c>
      <c r="K397" s="21" t="str">
        <f>IF(Medidas_Analisis!K397&lt;&gt;"",ROUND((Medidas_Analisis!K397/IF(Porcentaje!A397=VLOOKUP(Porcentaje!A397,Tipos_Medida!$H$2:$I$788,1),VLOOKUP(Porcentaje!A397,Tipos_Medida!$H$2:$I$788,2),0))*100,4),"")</f>
        <v/>
      </c>
      <c r="L397" s="21" t="str">
        <f>IF(Medidas_Analisis!L397&lt;&gt;"",ROUND((Medidas_Analisis!L397/IF(Porcentaje!A397=VLOOKUP(Porcentaje!A397,Tipos_Medida!$H$2:$I$788,1),VLOOKUP(Porcentaje!A397,Tipos_Medida!$H$2:$I$788,2),0))*100,4),"")</f>
        <v/>
      </c>
      <c r="M397" s="21" t="str">
        <f>IF(Medidas_Analisis!M397&lt;&gt;"",ROUND((Medidas_Analisis!M397/IF(Porcentaje!A397=VLOOKUP(Porcentaje!A397,Tipos_Medida!$H$2:$I$788,1),VLOOKUP(Porcentaje!A397,Tipos_Medida!$H$2:$I$788,2),0))*100,4),"")</f>
        <v/>
      </c>
      <c r="N397" s="21" t="str">
        <f>IF(Medidas_Analisis!N397&lt;&gt;"",ROUND((Medidas_Analisis!N397/IF(Porcentaje!A397=VLOOKUP(Porcentaje!A397,Tipos_Medida!$H$2:$I$788,1),VLOOKUP(Porcentaje!A397,Tipos_Medida!$H$2:$I$788,2),0))*100,4),"")</f>
        <v/>
      </c>
    </row>
    <row r="398" spans="1:14" x14ac:dyDescent="0.25">
      <c r="A398">
        <v>20434</v>
      </c>
      <c r="B398" t="s">
        <v>91</v>
      </c>
      <c r="C398" t="s">
        <v>30</v>
      </c>
      <c r="D398" t="s">
        <v>114</v>
      </c>
      <c r="E398" s="1">
        <v>43913</v>
      </c>
      <c r="F398" s="7" t="str">
        <f>IF(E398&lt;&gt;"",IF(AND(E398&gt;=VLOOKUP(E398,Semanas!$A$1:$C$33,1),E398&lt;=VLOOKUP(E398,Semanas!$A$1:$C$33,2)),VLOOKUP(E398,Semanas!$A$1:$C$33,3),""),"")</f>
        <v>Semana 13</v>
      </c>
      <c r="G398" s="21">
        <f>IF(Medidas_Analisis!G398&lt;&gt;"",ROUND((Medidas_Analisis!G398/IF(Porcentaje!A398=VLOOKUP(Porcentaje!A398,Tipos_Medida!$H$2:$I$788,1),VLOOKUP(Porcentaje!A398,Tipos_Medida!$H$2:$I$788,2),0))*100,4),"")</f>
        <v>0</v>
      </c>
      <c r="H398" s="21">
        <f>IF(Medidas_Analisis!H398&lt;&gt;"",ROUND((Medidas_Analisis!H398/IF(Porcentaje!A398=VLOOKUP(Porcentaje!A398,Tipos_Medida!$H$2:$I$788,1),VLOOKUP(Porcentaje!A398,Tipos_Medida!$H$2:$I$788,2),0))*100,4),"")</f>
        <v>0</v>
      </c>
      <c r="I398" s="21">
        <f>IF(Medidas_Analisis!I398&lt;&gt;"",ROUND((Medidas_Analisis!I398/IF(Porcentaje!A398=VLOOKUP(Porcentaje!A398,Tipos_Medida!$H$2:$I$788,1),VLOOKUP(Porcentaje!A398,Tipos_Medida!$H$2:$I$788,2),0))*100,4),"")</f>
        <v>0</v>
      </c>
      <c r="J398" s="21">
        <f>IF(Medidas_Analisis!J398&lt;&gt;"",ROUND((Medidas_Analisis!J398/IF(Porcentaje!A398=VLOOKUP(Porcentaje!A398,Tipos_Medida!$H$2:$I$788,1),VLOOKUP(Porcentaje!A398,Tipos_Medida!$H$2:$I$788,2),0))*100,4),"")</f>
        <v>0</v>
      </c>
      <c r="K398" s="21">
        <f>IF(Medidas_Analisis!K398&lt;&gt;"",ROUND((Medidas_Analisis!K398/IF(Porcentaje!A398=VLOOKUP(Porcentaje!A398,Tipos_Medida!$H$2:$I$788,1),VLOOKUP(Porcentaje!A398,Tipos_Medida!$H$2:$I$788,2),0))*100,4),"")</f>
        <v>0</v>
      </c>
      <c r="L398" s="21">
        <f>IF(Medidas_Analisis!L398&lt;&gt;"",ROUND((Medidas_Analisis!L398/IF(Porcentaje!A398=VLOOKUP(Porcentaje!A398,Tipos_Medida!$H$2:$I$788,1),VLOOKUP(Porcentaje!A398,Tipos_Medida!$H$2:$I$788,2),0))*100,4),"")</f>
        <v>0</v>
      </c>
      <c r="M398" s="21">
        <f>IF(Medidas_Analisis!M398&lt;&gt;"",ROUND((Medidas_Analisis!M398/IF(Porcentaje!A398=VLOOKUP(Porcentaje!A398,Tipos_Medida!$H$2:$I$788,1),VLOOKUP(Porcentaje!A398,Tipos_Medida!$H$2:$I$788,2),0))*100,4),"")</f>
        <v>2.3699999999999999E-2</v>
      </c>
      <c r="N398" s="21">
        <f>IF(Medidas_Analisis!N398&lt;&gt;"",ROUND((Medidas_Analisis!N398/IF(Porcentaje!A398=VLOOKUP(Porcentaje!A398,Tipos_Medida!$H$2:$I$788,1),VLOOKUP(Porcentaje!A398,Tipos_Medida!$H$2:$I$788,2),0))*100,4),"")</f>
        <v>2.3699999999999999E-2</v>
      </c>
    </row>
    <row r="399" spans="1:14" x14ac:dyDescent="0.25">
      <c r="A399" s="19">
        <v>20434</v>
      </c>
      <c r="B399" s="19" t="s">
        <v>91</v>
      </c>
      <c r="C399" s="19" t="s">
        <v>31</v>
      </c>
      <c r="D399" s="19" t="s">
        <v>114</v>
      </c>
      <c r="E399" s="20">
        <v>43913</v>
      </c>
      <c r="F399" s="7" t="str">
        <f>IF(E399&lt;&gt;"",IF(AND(E399&gt;=VLOOKUP(E399,Semanas!$A$1:$C$33,1),E399&lt;=VLOOKUP(E399,Semanas!$A$1:$C$33,2)),VLOOKUP(E399,Semanas!$A$1:$C$33,3),""),"")</f>
        <v>Semana 13</v>
      </c>
      <c r="G399" s="21">
        <f>IF(Medidas_Analisis!G399&lt;&gt;"",ROUND((Medidas_Analisis!G399/IF(Porcentaje!A399=VLOOKUP(Porcentaje!A399,Tipos_Medida!$H$2:$I$788,1),VLOOKUP(Porcentaje!A399,Tipos_Medida!$H$2:$I$788,2),0))*100,4),"")</f>
        <v>0</v>
      </c>
      <c r="H399" s="21">
        <f>IF(Medidas_Analisis!H399&lt;&gt;"",ROUND((Medidas_Analisis!H399/IF(Porcentaje!A399=VLOOKUP(Porcentaje!A399,Tipos_Medida!$H$2:$I$788,1),VLOOKUP(Porcentaje!A399,Tipos_Medida!$H$2:$I$788,2),0))*100,4),"")</f>
        <v>0</v>
      </c>
      <c r="I399" s="21">
        <f>IF(Medidas_Analisis!I399&lt;&gt;"",ROUND((Medidas_Analisis!I399/IF(Porcentaje!A399=VLOOKUP(Porcentaje!A399,Tipos_Medida!$H$2:$I$788,1),VLOOKUP(Porcentaje!A399,Tipos_Medida!$H$2:$I$788,2),0))*100,4),"")</f>
        <v>0</v>
      </c>
      <c r="J399" s="21">
        <f>IF(Medidas_Analisis!J399&lt;&gt;"",ROUND((Medidas_Analisis!J399/IF(Porcentaje!A399=VLOOKUP(Porcentaje!A399,Tipos_Medida!$H$2:$I$788,1),VLOOKUP(Porcentaje!A399,Tipos_Medida!$H$2:$I$788,2),0))*100,4),"")</f>
        <v>0</v>
      </c>
      <c r="K399" s="21">
        <f>IF(Medidas_Analisis!K399&lt;&gt;"",ROUND((Medidas_Analisis!K399/IF(Porcentaje!A399=VLOOKUP(Porcentaje!A399,Tipos_Medida!$H$2:$I$788,1),VLOOKUP(Porcentaje!A399,Tipos_Medida!$H$2:$I$788,2),0))*100,4),"")</f>
        <v>0</v>
      </c>
      <c r="L399" s="21">
        <f>IF(Medidas_Analisis!L399&lt;&gt;"",ROUND((Medidas_Analisis!L399/IF(Porcentaje!A399=VLOOKUP(Porcentaje!A399,Tipos_Medida!$H$2:$I$788,1),VLOOKUP(Porcentaje!A399,Tipos_Medida!$H$2:$I$788,2),0))*100,4),"")</f>
        <v>0</v>
      </c>
      <c r="M399" s="21">
        <f>IF(Medidas_Analisis!M399&lt;&gt;"",ROUND((Medidas_Analisis!M399/IF(Porcentaje!A399=VLOOKUP(Porcentaje!A399,Tipos_Medida!$H$2:$I$788,1),VLOOKUP(Porcentaje!A399,Tipos_Medida!$H$2:$I$788,2),0))*100,4),"")</f>
        <v>2.3699999999999999E-2</v>
      </c>
      <c r="N399" s="21">
        <f>IF(Medidas_Analisis!N399&lt;&gt;"",ROUND((Medidas_Analisis!N399/IF(Porcentaje!A399=VLOOKUP(Porcentaje!A399,Tipos_Medida!$H$2:$I$788,1),VLOOKUP(Porcentaje!A399,Tipos_Medida!$H$2:$I$788,2),0))*100,4),"")</f>
        <v>2.3699999999999999E-2</v>
      </c>
    </row>
    <row r="400" spans="1:14" x14ac:dyDescent="0.25">
      <c r="A400">
        <v>20434</v>
      </c>
      <c r="B400" t="s">
        <v>91</v>
      </c>
      <c r="C400" t="s">
        <v>115</v>
      </c>
      <c r="D400" t="s">
        <v>114</v>
      </c>
      <c r="E400" s="1">
        <v>43913</v>
      </c>
      <c r="F400" s="7" t="str">
        <f>IF(E400&lt;&gt;"",IF(AND(E400&gt;=VLOOKUP(E400,Semanas!$A$1:$C$33,1),E400&lt;=VLOOKUP(E400,Semanas!$A$1:$C$33,2)),VLOOKUP(E400,Semanas!$A$1:$C$33,3),""),"")</f>
        <v>Semana 13</v>
      </c>
      <c r="G400" s="21">
        <f>IF(Medidas_Analisis!G400&lt;&gt;"",ROUND((Medidas_Analisis!G400/IF(Porcentaje!A400=VLOOKUP(Porcentaje!A400,Tipos_Medida!$H$2:$I$788,1),VLOOKUP(Porcentaje!A400,Tipos_Medida!$H$2:$I$788,2),0))*100,4),"")</f>
        <v>0</v>
      </c>
      <c r="H400" s="21">
        <f>IF(Medidas_Analisis!H400&lt;&gt;"",ROUND((Medidas_Analisis!H400/IF(Porcentaje!A400=VLOOKUP(Porcentaje!A400,Tipos_Medida!$H$2:$I$788,1),VLOOKUP(Porcentaje!A400,Tipos_Medida!$H$2:$I$788,2),0))*100,4),"")</f>
        <v>0</v>
      </c>
      <c r="I400" s="21">
        <f>IF(Medidas_Analisis!I400&lt;&gt;"",ROUND((Medidas_Analisis!I400/IF(Porcentaje!A400=VLOOKUP(Porcentaje!A400,Tipos_Medida!$H$2:$I$788,1),VLOOKUP(Porcentaje!A400,Tipos_Medida!$H$2:$I$788,2),0))*100,4),"")</f>
        <v>0</v>
      </c>
      <c r="J400" s="21">
        <f>IF(Medidas_Analisis!J400&lt;&gt;"",ROUND((Medidas_Analisis!J400/IF(Porcentaje!A400=VLOOKUP(Porcentaje!A400,Tipos_Medida!$H$2:$I$788,1),VLOOKUP(Porcentaje!A400,Tipos_Medida!$H$2:$I$788,2),0))*100,4),"")</f>
        <v>0</v>
      </c>
      <c r="K400" s="21">
        <f>IF(Medidas_Analisis!K400&lt;&gt;"",ROUND((Medidas_Analisis!K400/IF(Porcentaje!A400=VLOOKUP(Porcentaje!A400,Tipos_Medida!$H$2:$I$788,1),VLOOKUP(Porcentaje!A400,Tipos_Medida!$H$2:$I$788,2),0))*100,4),"")</f>
        <v>0</v>
      </c>
      <c r="L400" s="21">
        <f>IF(Medidas_Analisis!L400&lt;&gt;"",ROUND((Medidas_Analisis!L400/IF(Porcentaje!A400=VLOOKUP(Porcentaje!A400,Tipos_Medida!$H$2:$I$788,1),VLOOKUP(Porcentaje!A400,Tipos_Medida!$H$2:$I$788,2),0))*100,4),"")</f>
        <v>0</v>
      </c>
      <c r="M400" s="21">
        <f>IF(Medidas_Analisis!M400&lt;&gt;"",ROUND((Medidas_Analisis!M400/IF(Porcentaje!A400=VLOOKUP(Porcentaje!A400,Tipos_Medida!$H$2:$I$788,1),VLOOKUP(Porcentaje!A400,Tipos_Medida!$H$2:$I$788,2),0))*100,4),"")</f>
        <v>2.3699999999999999E-2</v>
      </c>
      <c r="N400" s="21">
        <f>IF(Medidas_Analisis!N400&lt;&gt;"",ROUND((Medidas_Analisis!N400/IF(Porcentaje!A400=VLOOKUP(Porcentaje!A400,Tipos_Medida!$H$2:$I$788,1),VLOOKUP(Porcentaje!A400,Tipos_Medida!$H$2:$I$788,2),0))*100,4),"")</f>
        <v>2.3699999999999999E-2</v>
      </c>
    </row>
    <row r="401" spans="1:14" x14ac:dyDescent="0.25">
      <c r="A401" s="19">
        <v>20434</v>
      </c>
      <c r="B401" s="19" t="s">
        <v>91</v>
      </c>
      <c r="C401" s="19" t="s">
        <v>33</v>
      </c>
      <c r="D401" s="19" t="s">
        <v>114</v>
      </c>
      <c r="E401" s="20">
        <v>43910</v>
      </c>
      <c r="F401" s="7" t="str">
        <f>IF(E401&lt;&gt;"",IF(AND(E401&gt;=VLOOKUP(E401,Semanas!$A$1:$C$33,1),E401&lt;=VLOOKUP(E401,Semanas!$A$1:$C$33,2)),VLOOKUP(E401,Semanas!$A$1:$C$33,3),""),"")</f>
        <v>Semana 12</v>
      </c>
      <c r="G401" s="21">
        <f>IF(Medidas_Analisis!G401&lt;&gt;"",ROUND((Medidas_Analisis!G401/IF(Porcentaje!A401=VLOOKUP(Porcentaje!A401,Tipos_Medida!$H$2:$I$788,1),VLOOKUP(Porcentaje!A401,Tipos_Medida!$H$2:$I$788,2),0))*100,4),"")</f>
        <v>0</v>
      </c>
      <c r="H401" s="21">
        <f>IF(Medidas_Analisis!H401&lt;&gt;"",ROUND((Medidas_Analisis!H401/IF(Porcentaje!A401=VLOOKUP(Porcentaje!A401,Tipos_Medida!$H$2:$I$788,1),VLOOKUP(Porcentaje!A401,Tipos_Medida!$H$2:$I$788,2),0))*100,4),"")</f>
        <v>0</v>
      </c>
      <c r="I401" s="21">
        <f>IF(Medidas_Analisis!I401&lt;&gt;"",ROUND((Medidas_Analisis!I401/IF(Porcentaje!A401=VLOOKUP(Porcentaje!A401,Tipos_Medida!$H$2:$I$788,1),VLOOKUP(Porcentaje!A401,Tipos_Medida!$H$2:$I$788,2),0))*100,4),"")</f>
        <v>0</v>
      </c>
      <c r="J401" s="21">
        <f>IF(Medidas_Analisis!J401&lt;&gt;"",ROUND((Medidas_Analisis!J401/IF(Porcentaje!A401=VLOOKUP(Porcentaje!A401,Tipos_Medida!$H$2:$I$788,1),VLOOKUP(Porcentaje!A401,Tipos_Medida!$H$2:$I$788,2),0))*100,4),"")</f>
        <v>0</v>
      </c>
      <c r="K401" s="21">
        <f>IF(Medidas_Analisis!K401&lt;&gt;"",ROUND((Medidas_Analisis!K401/IF(Porcentaje!A401=VLOOKUP(Porcentaje!A401,Tipos_Medida!$H$2:$I$788,1),VLOOKUP(Porcentaje!A401,Tipos_Medida!$H$2:$I$788,2),0))*100,4),"")</f>
        <v>0</v>
      </c>
      <c r="L401" s="21">
        <f>IF(Medidas_Analisis!L401&lt;&gt;"",ROUND((Medidas_Analisis!L401/IF(Porcentaje!A401=VLOOKUP(Porcentaje!A401,Tipos_Medida!$H$2:$I$788,1),VLOOKUP(Porcentaje!A401,Tipos_Medida!$H$2:$I$788,2),0))*100,4),"")</f>
        <v>0</v>
      </c>
      <c r="M401" s="21">
        <f>IF(Medidas_Analisis!M401&lt;&gt;"",ROUND((Medidas_Analisis!M401/IF(Porcentaje!A401=VLOOKUP(Porcentaje!A401,Tipos_Medida!$H$2:$I$788,1),VLOOKUP(Porcentaje!A401,Tipos_Medida!$H$2:$I$788,2),0))*100,4),"")</f>
        <v>0</v>
      </c>
      <c r="N401" s="21">
        <f>IF(Medidas_Analisis!N401&lt;&gt;"",ROUND((Medidas_Analisis!N401/IF(Porcentaje!A401=VLOOKUP(Porcentaje!A401,Tipos_Medida!$H$2:$I$788,1),VLOOKUP(Porcentaje!A401,Tipos_Medida!$H$2:$I$788,2),0))*100,4),"")</f>
        <v>2.3699999999999999E-2</v>
      </c>
    </row>
    <row r="402" spans="1:14" x14ac:dyDescent="0.25">
      <c r="A402">
        <v>20434</v>
      </c>
      <c r="B402" t="s">
        <v>91</v>
      </c>
      <c r="C402" t="s">
        <v>34</v>
      </c>
      <c r="D402" t="s">
        <v>117</v>
      </c>
      <c r="E402" s="1"/>
      <c r="F402" s="7" t="str">
        <f>IF(E402&lt;&gt;"",IF(AND(E402&gt;=VLOOKUP(E402,Semanas!$A$1:$C$33,1),E402&lt;=VLOOKUP(E402,Semanas!$A$1:$C$33,2)),VLOOKUP(E402,Semanas!$A$1:$C$33,3),""),"")</f>
        <v/>
      </c>
      <c r="G402" s="21" t="str">
        <f>IF(Medidas_Analisis!G402&lt;&gt;"",ROUND((Medidas_Analisis!G402/IF(Porcentaje!A402=VLOOKUP(Porcentaje!A402,Tipos_Medida!$H$2:$I$788,1),VLOOKUP(Porcentaje!A402,Tipos_Medida!$H$2:$I$788,2),0))*100,4),"")</f>
        <v/>
      </c>
      <c r="H402" s="21" t="str">
        <f>IF(Medidas_Analisis!H402&lt;&gt;"",ROUND((Medidas_Analisis!H402/IF(Porcentaje!A402=VLOOKUP(Porcentaje!A402,Tipos_Medida!$H$2:$I$788,1),VLOOKUP(Porcentaje!A402,Tipos_Medida!$H$2:$I$788,2),0))*100,4),"")</f>
        <v/>
      </c>
      <c r="I402" s="21" t="str">
        <f>IF(Medidas_Analisis!I402&lt;&gt;"",ROUND((Medidas_Analisis!I402/IF(Porcentaje!A402=VLOOKUP(Porcentaje!A402,Tipos_Medida!$H$2:$I$788,1),VLOOKUP(Porcentaje!A402,Tipos_Medida!$H$2:$I$788,2),0))*100,4),"")</f>
        <v/>
      </c>
      <c r="J402" s="21" t="str">
        <f>IF(Medidas_Analisis!J402&lt;&gt;"",ROUND((Medidas_Analisis!J402/IF(Porcentaje!A402=VLOOKUP(Porcentaje!A402,Tipos_Medida!$H$2:$I$788,1),VLOOKUP(Porcentaje!A402,Tipos_Medida!$H$2:$I$788,2),0))*100,4),"")</f>
        <v/>
      </c>
      <c r="K402" s="21" t="str">
        <f>IF(Medidas_Analisis!K402&lt;&gt;"",ROUND((Medidas_Analisis!K402/IF(Porcentaje!A402=VLOOKUP(Porcentaje!A402,Tipos_Medida!$H$2:$I$788,1),VLOOKUP(Porcentaje!A402,Tipos_Medida!$H$2:$I$788,2),0))*100,4),"")</f>
        <v/>
      </c>
      <c r="L402" s="21" t="str">
        <f>IF(Medidas_Analisis!L402&lt;&gt;"",ROUND((Medidas_Analisis!L402/IF(Porcentaje!A402=VLOOKUP(Porcentaje!A402,Tipos_Medida!$H$2:$I$788,1),VLOOKUP(Porcentaje!A402,Tipos_Medida!$H$2:$I$788,2),0))*100,4),"")</f>
        <v/>
      </c>
      <c r="M402" s="21" t="str">
        <f>IF(Medidas_Analisis!M402&lt;&gt;"",ROUND((Medidas_Analisis!M402/IF(Porcentaje!A402=VLOOKUP(Porcentaje!A402,Tipos_Medida!$H$2:$I$788,1),VLOOKUP(Porcentaje!A402,Tipos_Medida!$H$2:$I$788,2),0))*100,4),"")</f>
        <v/>
      </c>
      <c r="N402" s="21" t="str">
        <f>IF(Medidas_Analisis!N402&lt;&gt;"",ROUND((Medidas_Analisis!N402/IF(Porcentaje!A402=VLOOKUP(Porcentaje!A402,Tipos_Medida!$H$2:$I$788,1),VLOOKUP(Porcentaje!A402,Tipos_Medida!$H$2:$I$788,2),0))*100,4),"")</f>
        <v/>
      </c>
    </row>
    <row r="403" spans="1:14" x14ac:dyDescent="0.25">
      <c r="A403" s="19">
        <v>20434</v>
      </c>
      <c r="B403" s="19" t="s">
        <v>91</v>
      </c>
      <c r="C403" s="19" t="s">
        <v>118</v>
      </c>
      <c r="D403" s="19" t="s">
        <v>114</v>
      </c>
      <c r="E403" s="20">
        <v>43970</v>
      </c>
      <c r="F403" s="7" t="str">
        <f>IF(E403&lt;&gt;"",IF(AND(E403&gt;=VLOOKUP(E403,Semanas!$A$1:$C$33,1),E403&lt;=VLOOKUP(E403,Semanas!$A$1:$C$33,2)),VLOOKUP(E403,Semanas!$A$1:$C$33,3),""),"")</f>
        <v>Semana 21</v>
      </c>
      <c r="G403" s="21">
        <f>IF(Medidas_Analisis!G403&lt;&gt;"",ROUND((Medidas_Analisis!G403/IF(Porcentaje!A403=VLOOKUP(Porcentaje!A403,Tipos_Medida!$H$2:$I$788,1),VLOOKUP(Porcentaje!A403,Tipos_Medida!$H$2:$I$788,2),0))*100,4),"")</f>
        <v>4.7500000000000001E-2</v>
      </c>
      <c r="H403" s="21">
        <f>IF(Medidas_Analisis!H403&lt;&gt;"",ROUND((Medidas_Analisis!H403/IF(Porcentaje!A403=VLOOKUP(Porcentaje!A403,Tipos_Medida!$H$2:$I$788,1),VLOOKUP(Porcentaje!A403,Tipos_Medida!$H$2:$I$788,2),0))*100,4),"")</f>
        <v>4.7500000000000001E-2</v>
      </c>
      <c r="I403" s="21">
        <f>IF(Medidas_Analisis!I403&lt;&gt;"",ROUND((Medidas_Analisis!I403/IF(Porcentaje!A403=VLOOKUP(Porcentaje!A403,Tipos_Medida!$H$2:$I$788,1),VLOOKUP(Porcentaje!A403,Tipos_Medida!$H$2:$I$788,2),0))*100,4),"")</f>
        <v>4.7500000000000001E-2</v>
      </c>
      <c r="J403" s="21">
        <f>IF(Medidas_Analisis!J403&lt;&gt;"",ROUND((Medidas_Analisis!J403/IF(Porcentaje!A403=VLOOKUP(Porcentaje!A403,Tipos_Medida!$H$2:$I$788,1),VLOOKUP(Porcentaje!A403,Tipos_Medida!$H$2:$I$788,2),0))*100,4),"")</f>
        <v>4.7500000000000001E-2</v>
      </c>
      <c r="K403" s="21">
        <f>IF(Medidas_Analisis!K403&lt;&gt;"",ROUND((Medidas_Analisis!K403/IF(Porcentaje!A403=VLOOKUP(Porcentaje!A403,Tipos_Medida!$H$2:$I$788,1),VLOOKUP(Porcentaje!A403,Tipos_Medida!$H$2:$I$788,2),0))*100,4),"")</f>
        <v>0</v>
      </c>
      <c r="L403" s="21">
        <f>IF(Medidas_Analisis!L403&lt;&gt;"",ROUND((Medidas_Analisis!L403/IF(Porcentaje!A403=VLOOKUP(Porcentaje!A403,Tipos_Medida!$H$2:$I$788,1),VLOOKUP(Porcentaje!A403,Tipos_Medida!$H$2:$I$788,2),0))*100,4),"")</f>
        <v>4.7500000000000001E-2</v>
      </c>
      <c r="M403" s="21">
        <f>IF(Medidas_Analisis!M403&lt;&gt;"",ROUND((Medidas_Analisis!M403/IF(Porcentaje!A403=VLOOKUP(Porcentaje!A403,Tipos_Medida!$H$2:$I$788,1),VLOOKUP(Porcentaje!A403,Tipos_Medida!$H$2:$I$788,2),0))*100,4),"")</f>
        <v>4.7500000000000001E-2</v>
      </c>
      <c r="N403" s="21">
        <f>IF(Medidas_Analisis!N403&lt;&gt;"",ROUND((Medidas_Analisis!N403/IF(Porcentaje!A403=VLOOKUP(Porcentaje!A403,Tipos_Medida!$H$2:$I$788,1),VLOOKUP(Porcentaje!A403,Tipos_Medida!$H$2:$I$788,2),0))*100,4),"")</f>
        <v>4.7500000000000001E-2</v>
      </c>
    </row>
    <row r="404" spans="1:14" x14ac:dyDescent="0.25">
      <c r="A404">
        <v>20434</v>
      </c>
      <c r="B404" t="s">
        <v>91</v>
      </c>
      <c r="C404" t="s">
        <v>119</v>
      </c>
      <c r="D404" t="s">
        <v>117</v>
      </c>
      <c r="E404" s="1"/>
      <c r="F404" s="7" t="str">
        <f>IF(E404&lt;&gt;"",IF(AND(E404&gt;=VLOOKUP(E404,Semanas!$A$1:$C$33,1),E404&lt;=VLOOKUP(E404,Semanas!$A$1:$C$33,2)),VLOOKUP(E404,Semanas!$A$1:$C$33,3),""),"")</f>
        <v/>
      </c>
      <c r="G404" s="21" t="str">
        <f>IF(Medidas_Analisis!G404&lt;&gt;"",ROUND((Medidas_Analisis!G404/IF(Porcentaje!A404=VLOOKUP(Porcentaje!A404,Tipos_Medida!$H$2:$I$788,1),VLOOKUP(Porcentaje!A404,Tipos_Medida!$H$2:$I$788,2),0))*100,4),"")</f>
        <v/>
      </c>
      <c r="H404" s="21" t="str">
        <f>IF(Medidas_Analisis!H404&lt;&gt;"",ROUND((Medidas_Analisis!H404/IF(Porcentaje!A404=VLOOKUP(Porcentaje!A404,Tipos_Medida!$H$2:$I$788,1),VLOOKUP(Porcentaje!A404,Tipos_Medida!$H$2:$I$788,2),0))*100,4),"")</f>
        <v/>
      </c>
      <c r="I404" s="21" t="str">
        <f>IF(Medidas_Analisis!I404&lt;&gt;"",ROUND((Medidas_Analisis!I404/IF(Porcentaje!A404=VLOOKUP(Porcentaje!A404,Tipos_Medida!$H$2:$I$788,1),VLOOKUP(Porcentaje!A404,Tipos_Medida!$H$2:$I$788,2),0))*100,4),"")</f>
        <v/>
      </c>
      <c r="J404" s="21" t="str">
        <f>IF(Medidas_Analisis!J404&lt;&gt;"",ROUND((Medidas_Analisis!J404/IF(Porcentaje!A404=VLOOKUP(Porcentaje!A404,Tipos_Medida!$H$2:$I$788,1),VLOOKUP(Porcentaje!A404,Tipos_Medida!$H$2:$I$788,2),0))*100,4),"")</f>
        <v/>
      </c>
      <c r="K404" s="21" t="str">
        <f>IF(Medidas_Analisis!K404&lt;&gt;"",ROUND((Medidas_Analisis!K404/IF(Porcentaje!A404=VLOOKUP(Porcentaje!A404,Tipos_Medida!$H$2:$I$788,1),VLOOKUP(Porcentaje!A404,Tipos_Medida!$H$2:$I$788,2),0))*100,4),"")</f>
        <v/>
      </c>
      <c r="L404" s="21" t="str">
        <f>IF(Medidas_Analisis!L404&lt;&gt;"",ROUND((Medidas_Analisis!L404/IF(Porcentaje!A404=VLOOKUP(Porcentaje!A404,Tipos_Medida!$H$2:$I$788,1),VLOOKUP(Porcentaje!A404,Tipos_Medida!$H$2:$I$788,2),0))*100,4),"")</f>
        <v/>
      </c>
      <c r="M404" s="21" t="str">
        <f>IF(Medidas_Analisis!M404&lt;&gt;"",ROUND((Medidas_Analisis!M404/IF(Porcentaje!A404=VLOOKUP(Porcentaje!A404,Tipos_Medida!$H$2:$I$788,1),VLOOKUP(Porcentaje!A404,Tipos_Medida!$H$2:$I$788,2),0))*100,4),"")</f>
        <v/>
      </c>
      <c r="N404" s="21" t="str">
        <f>IF(Medidas_Analisis!N404&lt;&gt;"",ROUND((Medidas_Analisis!N404/IF(Porcentaje!A404=VLOOKUP(Porcentaje!A404,Tipos_Medida!$H$2:$I$788,1),VLOOKUP(Porcentaje!A404,Tipos_Medida!$H$2:$I$788,2),0))*100,4),"")</f>
        <v/>
      </c>
    </row>
    <row r="405" spans="1:14" x14ac:dyDescent="0.25">
      <c r="A405" s="19">
        <v>20434</v>
      </c>
      <c r="B405" s="19" t="s">
        <v>91</v>
      </c>
      <c r="C405" s="19" t="s">
        <v>120</v>
      </c>
      <c r="D405" s="19" t="s">
        <v>117</v>
      </c>
      <c r="E405" s="20"/>
      <c r="F405" s="7" t="str">
        <f>IF(E405&lt;&gt;"",IF(AND(E405&gt;=VLOOKUP(E405,Semanas!$A$1:$C$33,1),E405&lt;=VLOOKUP(E405,Semanas!$A$1:$C$33,2)),VLOOKUP(E405,Semanas!$A$1:$C$33,3),""),"")</f>
        <v/>
      </c>
      <c r="G405" s="21" t="str">
        <f>IF(Medidas_Analisis!G405&lt;&gt;"",ROUND((Medidas_Analisis!G405/IF(Porcentaje!A405=VLOOKUP(Porcentaje!A405,Tipos_Medida!$H$2:$I$788,1),VLOOKUP(Porcentaje!A405,Tipos_Medida!$H$2:$I$788,2),0))*100,4),"")</f>
        <v/>
      </c>
      <c r="H405" s="21" t="str">
        <f>IF(Medidas_Analisis!H405&lt;&gt;"",ROUND((Medidas_Analisis!H405/IF(Porcentaje!A405=VLOOKUP(Porcentaje!A405,Tipos_Medida!$H$2:$I$788,1),VLOOKUP(Porcentaje!A405,Tipos_Medida!$H$2:$I$788,2),0))*100,4),"")</f>
        <v/>
      </c>
      <c r="I405" s="21" t="str">
        <f>IF(Medidas_Analisis!I405&lt;&gt;"",ROUND((Medidas_Analisis!I405/IF(Porcentaje!A405=VLOOKUP(Porcentaje!A405,Tipos_Medida!$H$2:$I$788,1),VLOOKUP(Porcentaje!A405,Tipos_Medida!$H$2:$I$788,2),0))*100,4),"")</f>
        <v/>
      </c>
      <c r="J405" s="21" t="str">
        <f>IF(Medidas_Analisis!J405&lt;&gt;"",ROUND((Medidas_Analisis!J405/IF(Porcentaje!A405=VLOOKUP(Porcentaje!A405,Tipos_Medida!$H$2:$I$788,1),VLOOKUP(Porcentaje!A405,Tipos_Medida!$H$2:$I$788,2),0))*100,4),"")</f>
        <v/>
      </c>
      <c r="K405" s="21" t="str">
        <f>IF(Medidas_Analisis!K405&lt;&gt;"",ROUND((Medidas_Analisis!K405/IF(Porcentaje!A405=VLOOKUP(Porcentaje!A405,Tipos_Medida!$H$2:$I$788,1),VLOOKUP(Porcentaje!A405,Tipos_Medida!$H$2:$I$788,2),0))*100,4),"")</f>
        <v/>
      </c>
      <c r="L405" s="21" t="str">
        <f>IF(Medidas_Analisis!L405&lt;&gt;"",ROUND((Medidas_Analisis!L405/IF(Porcentaje!A405=VLOOKUP(Porcentaje!A405,Tipos_Medida!$H$2:$I$788,1),VLOOKUP(Porcentaje!A405,Tipos_Medida!$H$2:$I$788,2),0))*100,4),"")</f>
        <v/>
      </c>
      <c r="M405" s="21" t="str">
        <f>IF(Medidas_Analisis!M405&lt;&gt;"",ROUND((Medidas_Analisis!M405/IF(Porcentaje!A405=VLOOKUP(Porcentaje!A405,Tipos_Medida!$H$2:$I$788,1),VLOOKUP(Porcentaje!A405,Tipos_Medida!$H$2:$I$788,2),0))*100,4),"")</f>
        <v/>
      </c>
      <c r="N405" s="21" t="str">
        <f>IF(Medidas_Analisis!N405&lt;&gt;"",ROUND((Medidas_Analisis!N405/IF(Porcentaje!A405=VLOOKUP(Porcentaje!A405,Tipos_Medida!$H$2:$I$788,1),VLOOKUP(Porcentaje!A405,Tipos_Medida!$H$2:$I$788,2),0))*100,4),"")</f>
        <v/>
      </c>
    </row>
    <row r="406" spans="1:14" x14ac:dyDescent="0.25">
      <c r="A406">
        <v>20434</v>
      </c>
      <c r="B406" t="s">
        <v>91</v>
      </c>
      <c r="C406" t="s">
        <v>191</v>
      </c>
      <c r="D406" t="s">
        <v>117</v>
      </c>
      <c r="E406" s="1"/>
      <c r="F406" s="7" t="str">
        <f>IF(E406&lt;&gt;"",IF(AND(E406&gt;=VLOOKUP(E406,Semanas!$A$1:$C$33,1),E406&lt;=VLOOKUP(E406,Semanas!$A$1:$C$33,2)),VLOOKUP(E406,Semanas!$A$1:$C$33,3),""),"")</f>
        <v/>
      </c>
      <c r="G406" s="21" t="str">
        <f>IF(Medidas_Analisis!G406&lt;&gt;"",ROUND((Medidas_Analisis!G406/IF(Porcentaje!A406=VLOOKUP(Porcentaje!A406,Tipos_Medida!$H$2:$I$788,1),VLOOKUP(Porcentaje!A406,Tipos_Medida!$H$2:$I$788,2),0))*100,4),"")</f>
        <v/>
      </c>
      <c r="H406" s="21" t="str">
        <f>IF(Medidas_Analisis!H406&lt;&gt;"",ROUND((Medidas_Analisis!H406/IF(Porcentaje!A406=VLOOKUP(Porcentaje!A406,Tipos_Medida!$H$2:$I$788,1),VLOOKUP(Porcentaje!A406,Tipos_Medida!$H$2:$I$788,2),0))*100,4),"")</f>
        <v/>
      </c>
      <c r="I406" s="21" t="str">
        <f>IF(Medidas_Analisis!I406&lt;&gt;"",ROUND((Medidas_Analisis!I406/IF(Porcentaje!A406=VLOOKUP(Porcentaje!A406,Tipos_Medida!$H$2:$I$788,1),VLOOKUP(Porcentaje!A406,Tipos_Medida!$H$2:$I$788,2),0))*100,4),"")</f>
        <v/>
      </c>
      <c r="J406" s="21" t="str">
        <f>IF(Medidas_Analisis!J406&lt;&gt;"",ROUND((Medidas_Analisis!J406/IF(Porcentaje!A406=VLOOKUP(Porcentaje!A406,Tipos_Medida!$H$2:$I$788,1),VLOOKUP(Porcentaje!A406,Tipos_Medida!$H$2:$I$788,2),0))*100,4),"")</f>
        <v/>
      </c>
      <c r="K406" s="21" t="str">
        <f>IF(Medidas_Analisis!K406&lt;&gt;"",ROUND((Medidas_Analisis!K406/IF(Porcentaje!A406=VLOOKUP(Porcentaje!A406,Tipos_Medida!$H$2:$I$788,1),VLOOKUP(Porcentaje!A406,Tipos_Medida!$H$2:$I$788,2),0))*100,4),"")</f>
        <v/>
      </c>
      <c r="L406" s="21" t="str">
        <f>IF(Medidas_Analisis!L406&lt;&gt;"",ROUND((Medidas_Analisis!L406/IF(Porcentaje!A406=VLOOKUP(Porcentaje!A406,Tipos_Medida!$H$2:$I$788,1),VLOOKUP(Porcentaje!A406,Tipos_Medida!$H$2:$I$788,2),0))*100,4),"")</f>
        <v/>
      </c>
      <c r="M406" s="21" t="str">
        <f>IF(Medidas_Analisis!M406&lt;&gt;"",ROUND((Medidas_Analisis!M406/IF(Porcentaje!A406=VLOOKUP(Porcentaje!A406,Tipos_Medida!$H$2:$I$788,1),VLOOKUP(Porcentaje!A406,Tipos_Medida!$H$2:$I$788,2),0))*100,4),"")</f>
        <v/>
      </c>
      <c r="N406" s="21" t="str">
        <f>IF(Medidas_Analisis!N406&lt;&gt;"",ROUND((Medidas_Analisis!N406/IF(Porcentaje!A406=VLOOKUP(Porcentaje!A406,Tipos_Medida!$H$2:$I$788,1),VLOOKUP(Porcentaje!A406,Tipos_Medida!$H$2:$I$788,2),0))*100,4),"")</f>
        <v/>
      </c>
    </row>
    <row r="407" spans="1:14" x14ac:dyDescent="0.25">
      <c r="A407" s="19">
        <v>20434</v>
      </c>
      <c r="B407" s="19" t="s">
        <v>91</v>
      </c>
      <c r="C407" s="19" t="s">
        <v>122</v>
      </c>
      <c r="D407" s="19" t="s">
        <v>116</v>
      </c>
      <c r="E407" s="20"/>
      <c r="F407" s="7" t="str">
        <f>IF(E407&lt;&gt;"",IF(AND(E407&gt;=VLOOKUP(E407,Semanas!$A$1:$C$33,1),E407&lt;=VLOOKUP(E407,Semanas!$A$1:$C$33,2)),VLOOKUP(E407,Semanas!$A$1:$C$33,3),""),"")</f>
        <v/>
      </c>
      <c r="G407" s="21" t="str">
        <f>IF(Medidas_Analisis!G407&lt;&gt;"",ROUND((Medidas_Analisis!G407/IF(Porcentaje!A407=VLOOKUP(Porcentaje!A407,Tipos_Medida!$H$2:$I$788,1),VLOOKUP(Porcentaje!A407,Tipos_Medida!$H$2:$I$788,2),0))*100,4),"")</f>
        <v/>
      </c>
      <c r="H407" s="21" t="str">
        <f>IF(Medidas_Analisis!H407&lt;&gt;"",ROUND((Medidas_Analisis!H407/IF(Porcentaje!A407=VLOOKUP(Porcentaje!A407,Tipos_Medida!$H$2:$I$788,1),VLOOKUP(Porcentaje!A407,Tipos_Medida!$H$2:$I$788,2),0))*100,4),"")</f>
        <v/>
      </c>
      <c r="I407" s="21" t="str">
        <f>IF(Medidas_Analisis!I407&lt;&gt;"",ROUND((Medidas_Analisis!I407/IF(Porcentaje!A407=VLOOKUP(Porcentaje!A407,Tipos_Medida!$H$2:$I$788,1),VLOOKUP(Porcentaje!A407,Tipos_Medida!$H$2:$I$788,2),0))*100,4),"")</f>
        <v/>
      </c>
      <c r="J407" s="21" t="str">
        <f>IF(Medidas_Analisis!J407&lt;&gt;"",ROUND((Medidas_Analisis!J407/IF(Porcentaje!A407=VLOOKUP(Porcentaje!A407,Tipos_Medida!$H$2:$I$788,1),VLOOKUP(Porcentaje!A407,Tipos_Medida!$H$2:$I$788,2),0))*100,4),"")</f>
        <v/>
      </c>
      <c r="K407" s="21" t="str">
        <f>IF(Medidas_Analisis!K407&lt;&gt;"",ROUND((Medidas_Analisis!K407/IF(Porcentaje!A407=VLOOKUP(Porcentaje!A407,Tipos_Medida!$H$2:$I$788,1),VLOOKUP(Porcentaje!A407,Tipos_Medida!$H$2:$I$788,2),0))*100,4),"")</f>
        <v/>
      </c>
      <c r="L407" s="21" t="str">
        <f>IF(Medidas_Analisis!L407&lt;&gt;"",ROUND((Medidas_Analisis!L407/IF(Porcentaje!A407=VLOOKUP(Porcentaje!A407,Tipos_Medida!$H$2:$I$788,1),VLOOKUP(Porcentaje!A407,Tipos_Medida!$H$2:$I$788,2),0))*100,4),"")</f>
        <v/>
      </c>
      <c r="M407" s="21" t="str">
        <f>IF(Medidas_Analisis!M407&lt;&gt;"",ROUND((Medidas_Analisis!M407/IF(Porcentaje!A407=VLOOKUP(Porcentaje!A407,Tipos_Medida!$H$2:$I$788,1),VLOOKUP(Porcentaje!A407,Tipos_Medida!$H$2:$I$788,2),0))*100,4),"")</f>
        <v/>
      </c>
      <c r="N407" s="21" t="str">
        <f>IF(Medidas_Analisis!N407&lt;&gt;"",ROUND((Medidas_Analisis!N407/IF(Porcentaje!A407=VLOOKUP(Porcentaje!A407,Tipos_Medida!$H$2:$I$788,1),VLOOKUP(Porcentaje!A407,Tipos_Medida!$H$2:$I$788,2),0))*100,4),"")</f>
        <v/>
      </c>
    </row>
    <row r="408" spans="1:14" x14ac:dyDescent="0.25">
      <c r="A408">
        <v>20434</v>
      </c>
      <c r="B408" t="s">
        <v>91</v>
      </c>
      <c r="C408" t="s">
        <v>123</v>
      </c>
      <c r="D408" t="s">
        <v>116</v>
      </c>
      <c r="E408" s="1"/>
      <c r="F408" s="7" t="str">
        <f>IF(E408&lt;&gt;"",IF(AND(E408&gt;=VLOOKUP(E408,Semanas!$A$1:$C$33,1),E408&lt;=VLOOKUP(E408,Semanas!$A$1:$C$33,2)),VLOOKUP(E408,Semanas!$A$1:$C$33,3),""),"")</f>
        <v/>
      </c>
      <c r="G408" s="21" t="str">
        <f>IF(Medidas_Analisis!G408&lt;&gt;"",ROUND((Medidas_Analisis!G408/IF(Porcentaje!A408=VLOOKUP(Porcentaje!A408,Tipos_Medida!$H$2:$I$788,1),VLOOKUP(Porcentaje!A408,Tipos_Medida!$H$2:$I$788,2),0))*100,4),"")</f>
        <v/>
      </c>
      <c r="H408" s="21" t="str">
        <f>IF(Medidas_Analisis!H408&lt;&gt;"",ROUND((Medidas_Analisis!H408/IF(Porcentaje!A408=VLOOKUP(Porcentaje!A408,Tipos_Medida!$H$2:$I$788,1),VLOOKUP(Porcentaje!A408,Tipos_Medida!$H$2:$I$788,2),0))*100,4),"")</f>
        <v/>
      </c>
      <c r="I408" s="21" t="str">
        <f>IF(Medidas_Analisis!I408&lt;&gt;"",ROUND((Medidas_Analisis!I408/IF(Porcentaje!A408=VLOOKUP(Porcentaje!A408,Tipos_Medida!$H$2:$I$788,1),VLOOKUP(Porcentaje!A408,Tipos_Medida!$H$2:$I$788,2),0))*100,4),"")</f>
        <v/>
      </c>
      <c r="J408" s="21" t="str">
        <f>IF(Medidas_Analisis!J408&lt;&gt;"",ROUND((Medidas_Analisis!J408/IF(Porcentaje!A408=VLOOKUP(Porcentaje!A408,Tipos_Medida!$H$2:$I$788,1),VLOOKUP(Porcentaje!A408,Tipos_Medida!$H$2:$I$788,2),0))*100,4),"")</f>
        <v/>
      </c>
      <c r="K408" s="21" t="str">
        <f>IF(Medidas_Analisis!K408&lt;&gt;"",ROUND((Medidas_Analisis!K408/IF(Porcentaje!A408=VLOOKUP(Porcentaje!A408,Tipos_Medida!$H$2:$I$788,1),VLOOKUP(Porcentaje!A408,Tipos_Medida!$H$2:$I$788,2),0))*100,4),"")</f>
        <v/>
      </c>
      <c r="L408" s="21" t="str">
        <f>IF(Medidas_Analisis!L408&lt;&gt;"",ROUND((Medidas_Analisis!L408/IF(Porcentaje!A408=VLOOKUP(Porcentaje!A408,Tipos_Medida!$H$2:$I$788,1),VLOOKUP(Porcentaje!A408,Tipos_Medida!$H$2:$I$788,2),0))*100,4),"")</f>
        <v/>
      </c>
      <c r="M408" s="21" t="str">
        <f>IF(Medidas_Analisis!M408&lt;&gt;"",ROUND((Medidas_Analisis!M408/IF(Porcentaje!A408=VLOOKUP(Porcentaje!A408,Tipos_Medida!$H$2:$I$788,1),VLOOKUP(Porcentaje!A408,Tipos_Medida!$H$2:$I$788,2),0))*100,4),"")</f>
        <v/>
      </c>
      <c r="N408" s="21" t="str">
        <f>IF(Medidas_Analisis!N408&lt;&gt;"",ROUND((Medidas_Analisis!N408/IF(Porcentaje!A408=VLOOKUP(Porcentaje!A408,Tipos_Medida!$H$2:$I$788,1),VLOOKUP(Porcentaje!A408,Tipos_Medida!$H$2:$I$788,2),0))*100,4),"")</f>
        <v/>
      </c>
    </row>
    <row r="409" spans="1:14" x14ac:dyDescent="0.25">
      <c r="A409">
        <v>20436</v>
      </c>
      <c r="B409" t="s">
        <v>92</v>
      </c>
      <c r="C409" t="s">
        <v>30</v>
      </c>
      <c r="D409" t="s">
        <v>114</v>
      </c>
      <c r="E409" s="1">
        <v>43913</v>
      </c>
      <c r="F409" s="7" t="str">
        <f>IF(E409&lt;&gt;"",IF(AND(E409&gt;=VLOOKUP(E409,Semanas!$A$1:$C$33,1),E409&lt;=VLOOKUP(E409,Semanas!$A$1:$C$33,2)),VLOOKUP(E409,Semanas!$A$1:$C$33,3),""),"")</f>
        <v>Semana 13</v>
      </c>
      <c r="G409" s="21" t="str">
        <f>IF(Medidas_Analisis!G409&lt;&gt;"",ROUND((Medidas_Analisis!G409/IF(Porcentaje!A409=VLOOKUP(Porcentaje!A409,Tipos_Medida!$H$2:$I$788,1),VLOOKUP(Porcentaje!A409,Tipos_Medida!$H$2:$I$788,2),0))*100,4),"")</f>
        <v/>
      </c>
      <c r="H409" s="21" t="str">
        <f>IF(Medidas_Analisis!H409&lt;&gt;"",ROUND((Medidas_Analisis!H409/IF(Porcentaje!A409=VLOOKUP(Porcentaje!A409,Tipos_Medida!$H$2:$I$788,1),VLOOKUP(Porcentaje!A409,Tipos_Medida!$H$2:$I$788,2),0))*100,4),"")</f>
        <v/>
      </c>
      <c r="I409" s="21" t="str">
        <f>IF(Medidas_Analisis!I409&lt;&gt;"",ROUND((Medidas_Analisis!I409/IF(Porcentaje!A409=VLOOKUP(Porcentaje!A409,Tipos_Medida!$H$2:$I$788,1),VLOOKUP(Porcentaje!A409,Tipos_Medida!$H$2:$I$788,2),0))*100,4),"")</f>
        <v/>
      </c>
      <c r="J409" s="21" t="str">
        <f>IF(Medidas_Analisis!J409&lt;&gt;"",ROUND((Medidas_Analisis!J409/IF(Porcentaje!A409=VLOOKUP(Porcentaje!A409,Tipos_Medida!$H$2:$I$788,1),VLOOKUP(Porcentaje!A409,Tipos_Medida!$H$2:$I$788,2),0))*100,4),"")</f>
        <v/>
      </c>
      <c r="K409" s="21" t="str">
        <f>IF(Medidas_Analisis!K409&lt;&gt;"",ROUND((Medidas_Analisis!K409/IF(Porcentaje!A409=VLOOKUP(Porcentaje!A409,Tipos_Medida!$H$2:$I$788,1),VLOOKUP(Porcentaje!A409,Tipos_Medida!$H$2:$I$788,2),0))*100,4),"")</f>
        <v/>
      </c>
      <c r="L409" s="21" t="str">
        <f>IF(Medidas_Analisis!L409&lt;&gt;"",ROUND((Medidas_Analisis!L409/IF(Porcentaje!A409=VLOOKUP(Porcentaje!A409,Tipos_Medida!$H$2:$I$788,1),VLOOKUP(Porcentaje!A409,Tipos_Medida!$H$2:$I$788,2),0))*100,4),"")</f>
        <v/>
      </c>
      <c r="M409" s="21" t="str">
        <f>IF(Medidas_Analisis!M409&lt;&gt;"",ROUND((Medidas_Analisis!M409/IF(Porcentaje!A409=VLOOKUP(Porcentaje!A409,Tipos_Medida!$H$2:$I$788,1),VLOOKUP(Porcentaje!A409,Tipos_Medida!$H$2:$I$788,2),0))*100,4),"")</f>
        <v/>
      </c>
      <c r="N409" s="21" t="str">
        <f>IF(Medidas_Analisis!N409&lt;&gt;"",ROUND((Medidas_Analisis!N409/IF(Porcentaje!A409=VLOOKUP(Porcentaje!A409,Tipos_Medida!$H$2:$I$788,1),VLOOKUP(Porcentaje!A409,Tipos_Medida!$H$2:$I$788,2),0))*100,4),"")</f>
        <v/>
      </c>
    </row>
    <row r="410" spans="1:14" x14ac:dyDescent="0.25">
      <c r="A410" s="19">
        <v>20436</v>
      </c>
      <c r="B410" s="19" t="s">
        <v>92</v>
      </c>
      <c r="C410" s="19" t="s">
        <v>31</v>
      </c>
      <c r="D410" s="19" t="s">
        <v>114</v>
      </c>
      <c r="E410" s="20">
        <v>43913</v>
      </c>
      <c r="F410" s="7" t="str">
        <f>IF(E410&lt;&gt;"",IF(AND(E410&gt;=VLOOKUP(E410,Semanas!$A$1:$C$33,1),E410&lt;=VLOOKUP(E410,Semanas!$A$1:$C$33,2)),VLOOKUP(E410,Semanas!$A$1:$C$33,3),""),"")</f>
        <v>Semana 13</v>
      </c>
      <c r="G410" s="21" t="str">
        <f>IF(Medidas_Analisis!G410&lt;&gt;"",ROUND((Medidas_Analisis!G410/IF(Porcentaje!A410=VLOOKUP(Porcentaje!A410,Tipos_Medida!$H$2:$I$788,1),VLOOKUP(Porcentaje!A410,Tipos_Medida!$H$2:$I$788,2),0))*100,4),"")</f>
        <v/>
      </c>
      <c r="H410" s="21" t="str">
        <f>IF(Medidas_Analisis!H410&lt;&gt;"",ROUND((Medidas_Analisis!H410/IF(Porcentaje!A410=VLOOKUP(Porcentaje!A410,Tipos_Medida!$H$2:$I$788,1),VLOOKUP(Porcentaje!A410,Tipos_Medida!$H$2:$I$788,2),0))*100,4),"")</f>
        <v/>
      </c>
      <c r="I410" s="21" t="str">
        <f>IF(Medidas_Analisis!I410&lt;&gt;"",ROUND((Medidas_Analisis!I410/IF(Porcentaje!A410=VLOOKUP(Porcentaje!A410,Tipos_Medida!$H$2:$I$788,1),VLOOKUP(Porcentaje!A410,Tipos_Medida!$H$2:$I$788,2),0))*100,4),"")</f>
        <v/>
      </c>
      <c r="J410" s="21" t="str">
        <f>IF(Medidas_Analisis!J410&lt;&gt;"",ROUND((Medidas_Analisis!J410/IF(Porcentaje!A410=VLOOKUP(Porcentaje!A410,Tipos_Medida!$H$2:$I$788,1),VLOOKUP(Porcentaje!A410,Tipos_Medida!$H$2:$I$788,2),0))*100,4),"")</f>
        <v/>
      </c>
      <c r="K410" s="21" t="str">
        <f>IF(Medidas_Analisis!K410&lt;&gt;"",ROUND((Medidas_Analisis!K410/IF(Porcentaje!A410=VLOOKUP(Porcentaje!A410,Tipos_Medida!$H$2:$I$788,1),VLOOKUP(Porcentaje!A410,Tipos_Medida!$H$2:$I$788,2),0))*100,4),"")</f>
        <v/>
      </c>
      <c r="L410" s="21" t="str">
        <f>IF(Medidas_Analisis!L410&lt;&gt;"",ROUND((Medidas_Analisis!L410/IF(Porcentaje!A410=VLOOKUP(Porcentaje!A410,Tipos_Medida!$H$2:$I$788,1),VLOOKUP(Porcentaje!A410,Tipos_Medida!$H$2:$I$788,2),0))*100,4),"")</f>
        <v/>
      </c>
      <c r="M410" s="21" t="str">
        <f>IF(Medidas_Analisis!M410&lt;&gt;"",ROUND((Medidas_Analisis!M410/IF(Porcentaje!A410=VLOOKUP(Porcentaje!A410,Tipos_Medida!$H$2:$I$788,1),VLOOKUP(Porcentaje!A410,Tipos_Medida!$H$2:$I$788,2),0))*100,4),"")</f>
        <v/>
      </c>
      <c r="N410" s="21" t="str">
        <f>IF(Medidas_Analisis!N410&lt;&gt;"",ROUND((Medidas_Analisis!N410/IF(Porcentaje!A410=VLOOKUP(Porcentaje!A410,Tipos_Medida!$H$2:$I$788,1),VLOOKUP(Porcentaje!A410,Tipos_Medida!$H$2:$I$788,2),0))*100,4),"")</f>
        <v/>
      </c>
    </row>
    <row r="411" spans="1:14" x14ac:dyDescent="0.25">
      <c r="A411">
        <v>20436</v>
      </c>
      <c r="B411" t="s">
        <v>92</v>
      </c>
      <c r="C411" t="s">
        <v>115</v>
      </c>
      <c r="D411" t="s">
        <v>114</v>
      </c>
      <c r="E411" s="1">
        <v>43913</v>
      </c>
      <c r="F411" s="7" t="str">
        <f>IF(E411&lt;&gt;"",IF(AND(E411&gt;=VLOOKUP(E411,Semanas!$A$1:$C$33,1),E411&lt;=VLOOKUP(E411,Semanas!$A$1:$C$33,2)),VLOOKUP(E411,Semanas!$A$1:$C$33,3),""),"")</f>
        <v>Semana 13</v>
      </c>
      <c r="G411" s="21" t="str">
        <f>IF(Medidas_Analisis!G411&lt;&gt;"",ROUND((Medidas_Analisis!G411/IF(Porcentaje!A411=VLOOKUP(Porcentaje!A411,Tipos_Medida!$H$2:$I$788,1),VLOOKUP(Porcentaje!A411,Tipos_Medida!$H$2:$I$788,2),0))*100,4),"")</f>
        <v/>
      </c>
      <c r="H411" s="21" t="str">
        <f>IF(Medidas_Analisis!H411&lt;&gt;"",ROUND((Medidas_Analisis!H411/IF(Porcentaje!A411=VLOOKUP(Porcentaje!A411,Tipos_Medida!$H$2:$I$788,1),VLOOKUP(Porcentaje!A411,Tipos_Medida!$H$2:$I$788,2),0))*100,4),"")</f>
        <v/>
      </c>
      <c r="I411" s="21" t="str">
        <f>IF(Medidas_Analisis!I411&lt;&gt;"",ROUND((Medidas_Analisis!I411/IF(Porcentaje!A411=VLOOKUP(Porcentaje!A411,Tipos_Medida!$H$2:$I$788,1),VLOOKUP(Porcentaje!A411,Tipos_Medida!$H$2:$I$788,2),0))*100,4),"")</f>
        <v/>
      </c>
      <c r="J411" s="21" t="str">
        <f>IF(Medidas_Analisis!J411&lt;&gt;"",ROUND((Medidas_Analisis!J411/IF(Porcentaje!A411=VLOOKUP(Porcentaje!A411,Tipos_Medida!$H$2:$I$788,1),VLOOKUP(Porcentaje!A411,Tipos_Medida!$H$2:$I$788,2),0))*100,4),"")</f>
        <v/>
      </c>
      <c r="K411" s="21" t="str">
        <f>IF(Medidas_Analisis!K411&lt;&gt;"",ROUND((Medidas_Analisis!K411/IF(Porcentaje!A411=VLOOKUP(Porcentaje!A411,Tipos_Medida!$H$2:$I$788,1),VLOOKUP(Porcentaje!A411,Tipos_Medida!$H$2:$I$788,2),0))*100,4),"")</f>
        <v/>
      </c>
      <c r="L411" s="21" t="str">
        <f>IF(Medidas_Analisis!L411&lt;&gt;"",ROUND((Medidas_Analisis!L411/IF(Porcentaje!A411=VLOOKUP(Porcentaje!A411,Tipos_Medida!$H$2:$I$788,1),VLOOKUP(Porcentaje!A411,Tipos_Medida!$H$2:$I$788,2),0))*100,4),"")</f>
        <v/>
      </c>
      <c r="M411" s="21" t="str">
        <f>IF(Medidas_Analisis!M411&lt;&gt;"",ROUND((Medidas_Analisis!M411/IF(Porcentaje!A411=VLOOKUP(Porcentaje!A411,Tipos_Medida!$H$2:$I$788,1),VLOOKUP(Porcentaje!A411,Tipos_Medida!$H$2:$I$788,2),0))*100,4),"")</f>
        <v/>
      </c>
      <c r="N411" s="21" t="str">
        <f>IF(Medidas_Analisis!N411&lt;&gt;"",ROUND((Medidas_Analisis!N411/IF(Porcentaje!A411=VLOOKUP(Porcentaje!A411,Tipos_Medida!$H$2:$I$788,1),VLOOKUP(Porcentaje!A411,Tipos_Medida!$H$2:$I$788,2),0))*100,4),"")</f>
        <v/>
      </c>
    </row>
    <row r="412" spans="1:14" x14ac:dyDescent="0.25">
      <c r="A412" s="19">
        <v>20436</v>
      </c>
      <c r="B412" s="19" t="s">
        <v>92</v>
      </c>
      <c r="C412" s="19" t="s">
        <v>33</v>
      </c>
      <c r="D412" s="19" t="s">
        <v>114</v>
      </c>
      <c r="E412" s="20">
        <v>43910</v>
      </c>
      <c r="F412" s="7" t="str">
        <f>IF(E412&lt;&gt;"",IF(AND(E412&gt;=VLOOKUP(E412,Semanas!$A$1:$C$33,1),E412&lt;=VLOOKUP(E412,Semanas!$A$1:$C$33,2)),VLOOKUP(E412,Semanas!$A$1:$C$33,3),""),"")</f>
        <v>Semana 12</v>
      </c>
      <c r="G412" s="21" t="str">
        <f>IF(Medidas_Analisis!G412&lt;&gt;"",ROUND((Medidas_Analisis!G412/IF(Porcentaje!A412=VLOOKUP(Porcentaje!A412,Tipos_Medida!$H$2:$I$788,1),VLOOKUP(Porcentaje!A412,Tipos_Medida!$H$2:$I$788,2),0))*100,4),"")</f>
        <v/>
      </c>
      <c r="H412" s="21" t="str">
        <f>IF(Medidas_Analisis!H412&lt;&gt;"",ROUND((Medidas_Analisis!H412/IF(Porcentaje!A412=VLOOKUP(Porcentaje!A412,Tipos_Medida!$H$2:$I$788,1),VLOOKUP(Porcentaje!A412,Tipos_Medida!$H$2:$I$788,2),0))*100,4),"")</f>
        <v/>
      </c>
      <c r="I412" s="21" t="str">
        <f>IF(Medidas_Analisis!I412&lt;&gt;"",ROUND((Medidas_Analisis!I412/IF(Porcentaje!A412=VLOOKUP(Porcentaje!A412,Tipos_Medida!$H$2:$I$788,1),VLOOKUP(Porcentaje!A412,Tipos_Medida!$H$2:$I$788,2),0))*100,4),"")</f>
        <v/>
      </c>
      <c r="J412" s="21" t="str">
        <f>IF(Medidas_Analisis!J412&lt;&gt;"",ROUND((Medidas_Analisis!J412/IF(Porcentaje!A412=VLOOKUP(Porcentaje!A412,Tipos_Medida!$H$2:$I$788,1),VLOOKUP(Porcentaje!A412,Tipos_Medida!$H$2:$I$788,2),0))*100,4),"")</f>
        <v/>
      </c>
      <c r="K412" s="21" t="str">
        <f>IF(Medidas_Analisis!K412&lt;&gt;"",ROUND((Medidas_Analisis!K412/IF(Porcentaje!A412=VLOOKUP(Porcentaje!A412,Tipos_Medida!$H$2:$I$788,1),VLOOKUP(Porcentaje!A412,Tipos_Medida!$H$2:$I$788,2),0))*100,4),"")</f>
        <v/>
      </c>
      <c r="L412" s="21" t="str">
        <f>IF(Medidas_Analisis!L412&lt;&gt;"",ROUND((Medidas_Analisis!L412/IF(Porcentaje!A412=VLOOKUP(Porcentaje!A412,Tipos_Medida!$H$2:$I$788,1),VLOOKUP(Porcentaje!A412,Tipos_Medida!$H$2:$I$788,2),0))*100,4),"")</f>
        <v/>
      </c>
      <c r="M412" s="21" t="str">
        <f>IF(Medidas_Analisis!M412&lt;&gt;"",ROUND((Medidas_Analisis!M412/IF(Porcentaje!A412=VLOOKUP(Porcentaje!A412,Tipos_Medida!$H$2:$I$788,1),VLOOKUP(Porcentaje!A412,Tipos_Medida!$H$2:$I$788,2),0))*100,4),"")</f>
        <v/>
      </c>
      <c r="N412" s="21" t="str">
        <f>IF(Medidas_Analisis!N412&lt;&gt;"",ROUND((Medidas_Analisis!N412/IF(Porcentaje!A412=VLOOKUP(Porcentaje!A412,Tipos_Medida!$H$2:$I$788,1),VLOOKUP(Porcentaje!A412,Tipos_Medida!$H$2:$I$788,2),0))*100,4),"")</f>
        <v/>
      </c>
    </row>
    <row r="413" spans="1:14" x14ac:dyDescent="0.25">
      <c r="A413">
        <v>20436</v>
      </c>
      <c r="B413" t="s">
        <v>92</v>
      </c>
      <c r="C413" t="s">
        <v>34</v>
      </c>
      <c r="D413" t="s">
        <v>117</v>
      </c>
      <c r="E413" s="1"/>
      <c r="F413" s="7" t="str">
        <f>IF(E413&lt;&gt;"",IF(AND(E413&gt;=VLOOKUP(E413,Semanas!$A$1:$C$33,1),E413&lt;=VLOOKUP(E413,Semanas!$A$1:$C$33,2)),VLOOKUP(E413,Semanas!$A$1:$C$33,3),""),"")</f>
        <v/>
      </c>
      <c r="G413" s="21" t="str">
        <f>IF(Medidas_Analisis!G413&lt;&gt;"",ROUND((Medidas_Analisis!G413/IF(Porcentaje!A413=VLOOKUP(Porcentaje!A413,Tipos_Medida!$H$2:$I$788,1),VLOOKUP(Porcentaje!A413,Tipos_Medida!$H$2:$I$788,2),0))*100,4),"")</f>
        <v/>
      </c>
      <c r="H413" s="21" t="str">
        <f>IF(Medidas_Analisis!H413&lt;&gt;"",ROUND((Medidas_Analisis!H413/IF(Porcentaje!A413=VLOOKUP(Porcentaje!A413,Tipos_Medida!$H$2:$I$788,1),VLOOKUP(Porcentaje!A413,Tipos_Medida!$H$2:$I$788,2),0))*100,4),"")</f>
        <v/>
      </c>
      <c r="I413" s="21" t="str">
        <f>IF(Medidas_Analisis!I413&lt;&gt;"",ROUND((Medidas_Analisis!I413/IF(Porcentaje!A413=VLOOKUP(Porcentaje!A413,Tipos_Medida!$H$2:$I$788,1),VLOOKUP(Porcentaje!A413,Tipos_Medida!$H$2:$I$788,2),0))*100,4),"")</f>
        <v/>
      </c>
      <c r="J413" s="21" t="str">
        <f>IF(Medidas_Analisis!J413&lt;&gt;"",ROUND((Medidas_Analisis!J413/IF(Porcentaje!A413=VLOOKUP(Porcentaje!A413,Tipos_Medida!$H$2:$I$788,1),VLOOKUP(Porcentaje!A413,Tipos_Medida!$H$2:$I$788,2),0))*100,4),"")</f>
        <v/>
      </c>
      <c r="K413" s="21" t="str">
        <f>IF(Medidas_Analisis!K413&lt;&gt;"",ROUND((Medidas_Analisis!K413/IF(Porcentaje!A413=VLOOKUP(Porcentaje!A413,Tipos_Medida!$H$2:$I$788,1),VLOOKUP(Porcentaje!A413,Tipos_Medida!$H$2:$I$788,2),0))*100,4),"")</f>
        <v/>
      </c>
      <c r="L413" s="21" t="str">
        <f>IF(Medidas_Analisis!L413&lt;&gt;"",ROUND((Medidas_Analisis!L413/IF(Porcentaje!A413=VLOOKUP(Porcentaje!A413,Tipos_Medida!$H$2:$I$788,1),VLOOKUP(Porcentaje!A413,Tipos_Medida!$H$2:$I$788,2),0))*100,4),"")</f>
        <v/>
      </c>
      <c r="M413" s="21" t="str">
        <f>IF(Medidas_Analisis!M413&lt;&gt;"",ROUND((Medidas_Analisis!M413/IF(Porcentaje!A413=VLOOKUP(Porcentaje!A413,Tipos_Medida!$H$2:$I$788,1),VLOOKUP(Porcentaje!A413,Tipos_Medida!$H$2:$I$788,2),0))*100,4),"")</f>
        <v/>
      </c>
      <c r="N413" s="21" t="str">
        <f>IF(Medidas_Analisis!N413&lt;&gt;"",ROUND((Medidas_Analisis!N413/IF(Porcentaje!A413=VLOOKUP(Porcentaje!A413,Tipos_Medida!$H$2:$I$788,1),VLOOKUP(Porcentaje!A413,Tipos_Medida!$H$2:$I$788,2),0))*100,4),"")</f>
        <v/>
      </c>
    </row>
    <row r="414" spans="1:14" x14ac:dyDescent="0.25">
      <c r="A414" s="19">
        <v>20436</v>
      </c>
      <c r="B414" s="19" t="s">
        <v>92</v>
      </c>
      <c r="C414" s="19" t="s">
        <v>118</v>
      </c>
      <c r="D414" s="19" t="s">
        <v>117</v>
      </c>
      <c r="E414" s="20"/>
      <c r="F414" s="7" t="str">
        <f>IF(E414&lt;&gt;"",IF(AND(E414&gt;=VLOOKUP(E414,Semanas!$A$1:$C$33,1),E414&lt;=VLOOKUP(E414,Semanas!$A$1:$C$33,2)),VLOOKUP(E414,Semanas!$A$1:$C$33,3),""),"")</f>
        <v/>
      </c>
      <c r="G414" s="21" t="str">
        <f>IF(Medidas_Analisis!G414&lt;&gt;"",ROUND((Medidas_Analisis!G414/IF(Porcentaje!A414=VLOOKUP(Porcentaje!A414,Tipos_Medida!$H$2:$I$788,1),VLOOKUP(Porcentaje!A414,Tipos_Medida!$H$2:$I$788,2),0))*100,4),"")</f>
        <v/>
      </c>
      <c r="H414" s="21" t="str">
        <f>IF(Medidas_Analisis!H414&lt;&gt;"",ROUND((Medidas_Analisis!H414/IF(Porcentaje!A414=VLOOKUP(Porcentaje!A414,Tipos_Medida!$H$2:$I$788,1),VLOOKUP(Porcentaje!A414,Tipos_Medida!$H$2:$I$788,2),0))*100,4),"")</f>
        <v/>
      </c>
      <c r="I414" s="21" t="str">
        <f>IF(Medidas_Analisis!I414&lt;&gt;"",ROUND((Medidas_Analisis!I414/IF(Porcentaje!A414=VLOOKUP(Porcentaje!A414,Tipos_Medida!$H$2:$I$788,1),VLOOKUP(Porcentaje!A414,Tipos_Medida!$H$2:$I$788,2),0))*100,4),"")</f>
        <v/>
      </c>
      <c r="J414" s="21" t="str">
        <f>IF(Medidas_Analisis!J414&lt;&gt;"",ROUND((Medidas_Analisis!J414/IF(Porcentaje!A414=VLOOKUP(Porcentaje!A414,Tipos_Medida!$H$2:$I$788,1),VLOOKUP(Porcentaje!A414,Tipos_Medida!$H$2:$I$788,2),0))*100,4),"")</f>
        <v/>
      </c>
      <c r="K414" s="21" t="str">
        <f>IF(Medidas_Analisis!K414&lt;&gt;"",ROUND((Medidas_Analisis!K414/IF(Porcentaje!A414=VLOOKUP(Porcentaje!A414,Tipos_Medida!$H$2:$I$788,1),VLOOKUP(Porcentaje!A414,Tipos_Medida!$H$2:$I$788,2),0))*100,4),"")</f>
        <v/>
      </c>
      <c r="L414" s="21" t="str">
        <f>IF(Medidas_Analisis!L414&lt;&gt;"",ROUND((Medidas_Analisis!L414/IF(Porcentaje!A414=VLOOKUP(Porcentaje!A414,Tipos_Medida!$H$2:$I$788,1),VLOOKUP(Porcentaje!A414,Tipos_Medida!$H$2:$I$788,2),0))*100,4),"")</f>
        <v/>
      </c>
      <c r="M414" s="21" t="str">
        <f>IF(Medidas_Analisis!M414&lt;&gt;"",ROUND((Medidas_Analisis!M414/IF(Porcentaje!A414=VLOOKUP(Porcentaje!A414,Tipos_Medida!$H$2:$I$788,1),VLOOKUP(Porcentaje!A414,Tipos_Medida!$H$2:$I$788,2),0))*100,4),"")</f>
        <v/>
      </c>
      <c r="N414" s="21" t="str">
        <f>IF(Medidas_Analisis!N414&lt;&gt;"",ROUND((Medidas_Analisis!N414/IF(Porcentaje!A414=VLOOKUP(Porcentaje!A414,Tipos_Medida!$H$2:$I$788,1),VLOOKUP(Porcentaje!A414,Tipos_Medida!$H$2:$I$788,2),0))*100,4),"")</f>
        <v/>
      </c>
    </row>
    <row r="415" spans="1:14" x14ac:dyDescent="0.25">
      <c r="A415">
        <v>20436</v>
      </c>
      <c r="B415" t="s">
        <v>92</v>
      </c>
      <c r="C415" t="s">
        <v>119</v>
      </c>
      <c r="D415" t="s">
        <v>117</v>
      </c>
      <c r="E415" s="1"/>
      <c r="F415" s="7" t="str">
        <f>IF(E415&lt;&gt;"",IF(AND(E415&gt;=VLOOKUP(E415,Semanas!$A$1:$C$33,1),E415&lt;=VLOOKUP(E415,Semanas!$A$1:$C$33,2)),VLOOKUP(E415,Semanas!$A$1:$C$33,3),""),"")</f>
        <v/>
      </c>
      <c r="G415" s="21" t="str">
        <f>IF(Medidas_Analisis!G415&lt;&gt;"",ROUND((Medidas_Analisis!G415/IF(Porcentaje!A415=VLOOKUP(Porcentaje!A415,Tipos_Medida!$H$2:$I$788,1),VLOOKUP(Porcentaje!A415,Tipos_Medida!$H$2:$I$788,2),0))*100,4),"")</f>
        <v/>
      </c>
      <c r="H415" s="21" t="str">
        <f>IF(Medidas_Analisis!H415&lt;&gt;"",ROUND((Medidas_Analisis!H415/IF(Porcentaje!A415=VLOOKUP(Porcentaje!A415,Tipos_Medida!$H$2:$I$788,1),VLOOKUP(Porcentaje!A415,Tipos_Medida!$H$2:$I$788,2),0))*100,4),"")</f>
        <v/>
      </c>
      <c r="I415" s="21" t="str">
        <f>IF(Medidas_Analisis!I415&lt;&gt;"",ROUND((Medidas_Analisis!I415/IF(Porcentaje!A415=VLOOKUP(Porcentaje!A415,Tipos_Medida!$H$2:$I$788,1),VLOOKUP(Porcentaje!A415,Tipos_Medida!$H$2:$I$788,2),0))*100,4),"")</f>
        <v/>
      </c>
      <c r="J415" s="21" t="str">
        <f>IF(Medidas_Analisis!J415&lt;&gt;"",ROUND((Medidas_Analisis!J415/IF(Porcentaje!A415=VLOOKUP(Porcentaje!A415,Tipos_Medida!$H$2:$I$788,1),VLOOKUP(Porcentaje!A415,Tipos_Medida!$H$2:$I$788,2),0))*100,4),"")</f>
        <v/>
      </c>
      <c r="K415" s="21" t="str">
        <f>IF(Medidas_Analisis!K415&lt;&gt;"",ROUND((Medidas_Analisis!K415/IF(Porcentaje!A415=VLOOKUP(Porcentaje!A415,Tipos_Medida!$H$2:$I$788,1),VLOOKUP(Porcentaje!A415,Tipos_Medida!$H$2:$I$788,2),0))*100,4),"")</f>
        <v/>
      </c>
      <c r="L415" s="21" t="str">
        <f>IF(Medidas_Analisis!L415&lt;&gt;"",ROUND((Medidas_Analisis!L415/IF(Porcentaje!A415=VLOOKUP(Porcentaje!A415,Tipos_Medida!$H$2:$I$788,1),VLOOKUP(Porcentaje!A415,Tipos_Medida!$H$2:$I$788,2),0))*100,4),"")</f>
        <v/>
      </c>
      <c r="M415" s="21" t="str">
        <f>IF(Medidas_Analisis!M415&lt;&gt;"",ROUND((Medidas_Analisis!M415/IF(Porcentaje!A415=VLOOKUP(Porcentaje!A415,Tipos_Medida!$H$2:$I$788,1),VLOOKUP(Porcentaje!A415,Tipos_Medida!$H$2:$I$788,2),0))*100,4),"")</f>
        <v/>
      </c>
      <c r="N415" s="21" t="str">
        <f>IF(Medidas_Analisis!N415&lt;&gt;"",ROUND((Medidas_Analisis!N415/IF(Porcentaje!A415=VLOOKUP(Porcentaje!A415,Tipos_Medida!$H$2:$I$788,1),VLOOKUP(Porcentaje!A415,Tipos_Medida!$H$2:$I$788,2),0))*100,4),"")</f>
        <v/>
      </c>
    </row>
    <row r="416" spans="1:14" x14ac:dyDescent="0.25">
      <c r="A416" s="19">
        <v>20436</v>
      </c>
      <c r="B416" s="19" t="s">
        <v>92</v>
      </c>
      <c r="C416" s="19" t="s">
        <v>120</v>
      </c>
      <c r="D416" s="19" t="s">
        <v>117</v>
      </c>
      <c r="E416" s="20"/>
      <c r="F416" s="7" t="str">
        <f>IF(E416&lt;&gt;"",IF(AND(E416&gt;=VLOOKUP(E416,Semanas!$A$1:$C$33,1),E416&lt;=VLOOKUP(E416,Semanas!$A$1:$C$33,2)),VLOOKUP(E416,Semanas!$A$1:$C$33,3),""),"")</f>
        <v/>
      </c>
      <c r="G416" s="21" t="str">
        <f>IF(Medidas_Analisis!G416&lt;&gt;"",ROUND((Medidas_Analisis!G416/IF(Porcentaje!A416=VLOOKUP(Porcentaje!A416,Tipos_Medida!$H$2:$I$788,1),VLOOKUP(Porcentaje!A416,Tipos_Medida!$H$2:$I$788,2),0))*100,4),"")</f>
        <v/>
      </c>
      <c r="H416" s="21" t="str">
        <f>IF(Medidas_Analisis!H416&lt;&gt;"",ROUND((Medidas_Analisis!H416/IF(Porcentaje!A416=VLOOKUP(Porcentaje!A416,Tipos_Medida!$H$2:$I$788,1),VLOOKUP(Porcentaje!A416,Tipos_Medida!$H$2:$I$788,2),0))*100,4),"")</f>
        <v/>
      </c>
      <c r="I416" s="21" t="str">
        <f>IF(Medidas_Analisis!I416&lt;&gt;"",ROUND((Medidas_Analisis!I416/IF(Porcentaje!A416=VLOOKUP(Porcentaje!A416,Tipos_Medida!$H$2:$I$788,1),VLOOKUP(Porcentaje!A416,Tipos_Medida!$H$2:$I$788,2),0))*100,4),"")</f>
        <v/>
      </c>
      <c r="J416" s="21" t="str">
        <f>IF(Medidas_Analisis!J416&lt;&gt;"",ROUND((Medidas_Analisis!J416/IF(Porcentaje!A416=VLOOKUP(Porcentaje!A416,Tipos_Medida!$H$2:$I$788,1),VLOOKUP(Porcentaje!A416,Tipos_Medida!$H$2:$I$788,2),0))*100,4),"")</f>
        <v/>
      </c>
      <c r="K416" s="21" t="str">
        <f>IF(Medidas_Analisis!K416&lt;&gt;"",ROUND((Medidas_Analisis!K416/IF(Porcentaje!A416=VLOOKUP(Porcentaje!A416,Tipos_Medida!$H$2:$I$788,1),VLOOKUP(Porcentaje!A416,Tipos_Medida!$H$2:$I$788,2),0))*100,4),"")</f>
        <v/>
      </c>
      <c r="L416" s="21" t="str">
        <f>IF(Medidas_Analisis!L416&lt;&gt;"",ROUND((Medidas_Analisis!L416/IF(Porcentaje!A416=VLOOKUP(Porcentaje!A416,Tipos_Medida!$H$2:$I$788,1),VLOOKUP(Porcentaje!A416,Tipos_Medida!$H$2:$I$788,2),0))*100,4),"")</f>
        <v/>
      </c>
      <c r="M416" s="21" t="str">
        <f>IF(Medidas_Analisis!M416&lt;&gt;"",ROUND((Medidas_Analisis!M416/IF(Porcentaje!A416=VLOOKUP(Porcentaje!A416,Tipos_Medida!$H$2:$I$788,1),VLOOKUP(Porcentaje!A416,Tipos_Medida!$H$2:$I$788,2),0))*100,4),"")</f>
        <v/>
      </c>
      <c r="N416" s="21" t="str">
        <f>IF(Medidas_Analisis!N416&lt;&gt;"",ROUND((Medidas_Analisis!N416/IF(Porcentaje!A416=VLOOKUP(Porcentaje!A416,Tipos_Medida!$H$2:$I$788,1),VLOOKUP(Porcentaje!A416,Tipos_Medida!$H$2:$I$788,2),0))*100,4),"")</f>
        <v/>
      </c>
    </row>
    <row r="417" spans="1:14" x14ac:dyDescent="0.25">
      <c r="A417">
        <v>20436</v>
      </c>
      <c r="B417" t="s">
        <v>92</v>
      </c>
      <c r="C417" t="s">
        <v>191</v>
      </c>
      <c r="D417" t="s">
        <v>117</v>
      </c>
      <c r="E417" s="1"/>
      <c r="F417" s="7" t="str">
        <f>IF(E417&lt;&gt;"",IF(AND(E417&gt;=VLOOKUP(E417,Semanas!$A$1:$C$33,1),E417&lt;=VLOOKUP(E417,Semanas!$A$1:$C$33,2)),VLOOKUP(E417,Semanas!$A$1:$C$33,3),""),"")</f>
        <v/>
      </c>
      <c r="G417" s="21" t="str">
        <f>IF(Medidas_Analisis!G417&lt;&gt;"",ROUND((Medidas_Analisis!G417/IF(Porcentaje!A417=VLOOKUP(Porcentaje!A417,Tipos_Medida!$H$2:$I$788,1),VLOOKUP(Porcentaje!A417,Tipos_Medida!$H$2:$I$788,2),0))*100,4),"")</f>
        <v/>
      </c>
      <c r="H417" s="21" t="str">
        <f>IF(Medidas_Analisis!H417&lt;&gt;"",ROUND((Medidas_Analisis!H417/IF(Porcentaje!A417=VLOOKUP(Porcentaje!A417,Tipos_Medida!$H$2:$I$788,1),VLOOKUP(Porcentaje!A417,Tipos_Medida!$H$2:$I$788,2),0))*100,4),"")</f>
        <v/>
      </c>
      <c r="I417" s="21" t="str">
        <f>IF(Medidas_Analisis!I417&lt;&gt;"",ROUND((Medidas_Analisis!I417/IF(Porcentaje!A417=VLOOKUP(Porcentaje!A417,Tipos_Medida!$H$2:$I$788,1),VLOOKUP(Porcentaje!A417,Tipos_Medida!$H$2:$I$788,2),0))*100,4),"")</f>
        <v/>
      </c>
      <c r="J417" s="21" t="str">
        <f>IF(Medidas_Analisis!J417&lt;&gt;"",ROUND((Medidas_Analisis!J417/IF(Porcentaje!A417=VLOOKUP(Porcentaje!A417,Tipos_Medida!$H$2:$I$788,1),VLOOKUP(Porcentaje!A417,Tipos_Medida!$H$2:$I$788,2),0))*100,4),"")</f>
        <v/>
      </c>
      <c r="K417" s="21" t="str">
        <f>IF(Medidas_Analisis!K417&lt;&gt;"",ROUND((Medidas_Analisis!K417/IF(Porcentaje!A417=VLOOKUP(Porcentaje!A417,Tipos_Medida!$H$2:$I$788,1),VLOOKUP(Porcentaje!A417,Tipos_Medida!$H$2:$I$788,2),0))*100,4),"")</f>
        <v/>
      </c>
      <c r="L417" s="21" t="str">
        <f>IF(Medidas_Analisis!L417&lt;&gt;"",ROUND((Medidas_Analisis!L417/IF(Porcentaje!A417=VLOOKUP(Porcentaje!A417,Tipos_Medida!$H$2:$I$788,1),VLOOKUP(Porcentaje!A417,Tipos_Medida!$H$2:$I$788,2),0))*100,4),"")</f>
        <v/>
      </c>
      <c r="M417" s="21" t="str">
        <f>IF(Medidas_Analisis!M417&lt;&gt;"",ROUND((Medidas_Analisis!M417/IF(Porcentaje!A417=VLOOKUP(Porcentaje!A417,Tipos_Medida!$H$2:$I$788,1),VLOOKUP(Porcentaje!A417,Tipos_Medida!$H$2:$I$788,2),0))*100,4),"")</f>
        <v/>
      </c>
      <c r="N417" s="21" t="str">
        <f>IF(Medidas_Analisis!N417&lt;&gt;"",ROUND((Medidas_Analisis!N417/IF(Porcentaje!A417=VLOOKUP(Porcentaje!A417,Tipos_Medida!$H$2:$I$788,1),VLOOKUP(Porcentaje!A417,Tipos_Medida!$H$2:$I$788,2),0))*100,4),"")</f>
        <v/>
      </c>
    </row>
    <row r="418" spans="1:14" x14ac:dyDescent="0.25">
      <c r="A418" s="19">
        <v>20436</v>
      </c>
      <c r="B418" s="19" t="s">
        <v>92</v>
      </c>
      <c r="C418" s="19" t="s">
        <v>122</v>
      </c>
      <c r="D418" s="19" t="s">
        <v>116</v>
      </c>
      <c r="E418" s="20"/>
      <c r="F418" s="7" t="str">
        <f>IF(E418&lt;&gt;"",IF(AND(E418&gt;=VLOOKUP(E418,Semanas!$A$1:$C$33,1),E418&lt;=VLOOKUP(E418,Semanas!$A$1:$C$33,2)),VLOOKUP(E418,Semanas!$A$1:$C$33,3),""),"")</f>
        <v/>
      </c>
      <c r="G418" s="21" t="str">
        <f>IF(Medidas_Analisis!G418&lt;&gt;"",ROUND((Medidas_Analisis!G418/IF(Porcentaje!A418=VLOOKUP(Porcentaje!A418,Tipos_Medida!$H$2:$I$788,1),VLOOKUP(Porcentaje!A418,Tipos_Medida!$H$2:$I$788,2),0))*100,4),"")</f>
        <v/>
      </c>
      <c r="H418" s="21" t="str">
        <f>IF(Medidas_Analisis!H418&lt;&gt;"",ROUND((Medidas_Analisis!H418/IF(Porcentaje!A418=VLOOKUP(Porcentaje!A418,Tipos_Medida!$H$2:$I$788,1),VLOOKUP(Porcentaje!A418,Tipos_Medida!$H$2:$I$788,2),0))*100,4),"")</f>
        <v/>
      </c>
      <c r="I418" s="21" t="str">
        <f>IF(Medidas_Analisis!I418&lt;&gt;"",ROUND((Medidas_Analisis!I418/IF(Porcentaje!A418=VLOOKUP(Porcentaje!A418,Tipos_Medida!$H$2:$I$788,1),VLOOKUP(Porcentaje!A418,Tipos_Medida!$H$2:$I$788,2),0))*100,4),"")</f>
        <v/>
      </c>
      <c r="J418" s="21" t="str">
        <f>IF(Medidas_Analisis!J418&lt;&gt;"",ROUND((Medidas_Analisis!J418/IF(Porcentaje!A418=VLOOKUP(Porcentaje!A418,Tipos_Medida!$H$2:$I$788,1),VLOOKUP(Porcentaje!A418,Tipos_Medida!$H$2:$I$788,2),0))*100,4),"")</f>
        <v/>
      </c>
      <c r="K418" s="21" t="str">
        <f>IF(Medidas_Analisis!K418&lt;&gt;"",ROUND((Medidas_Analisis!K418/IF(Porcentaje!A418=VLOOKUP(Porcentaje!A418,Tipos_Medida!$H$2:$I$788,1),VLOOKUP(Porcentaje!A418,Tipos_Medida!$H$2:$I$788,2),0))*100,4),"")</f>
        <v/>
      </c>
      <c r="L418" s="21" t="str">
        <f>IF(Medidas_Analisis!L418&lt;&gt;"",ROUND((Medidas_Analisis!L418/IF(Porcentaje!A418=VLOOKUP(Porcentaje!A418,Tipos_Medida!$H$2:$I$788,1),VLOOKUP(Porcentaje!A418,Tipos_Medida!$H$2:$I$788,2),0))*100,4),"")</f>
        <v/>
      </c>
      <c r="M418" s="21" t="str">
        <f>IF(Medidas_Analisis!M418&lt;&gt;"",ROUND((Medidas_Analisis!M418/IF(Porcentaje!A418=VLOOKUP(Porcentaje!A418,Tipos_Medida!$H$2:$I$788,1),VLOOKUP(Porcentaje!A418,Tipos_Medida!$H$2:$I$788,2),0))*100,4),"")</f>
        <v/>
      </c>
      <c r="N418" s="21" t="str">
        <f>IF(Medidas_Analisis!N418&lt;&gt;"",ROUND((Medidas_Analisis!N418/IF(Porcentaje!A418=VLOOKUP(Porcentaje!A418,Tipos_Medida!$H$2:$I$788,1),VLOOKUP(Porcentaje!A418,Tipos_Medida!$H$2:$I$788,2),0))*100,4),"")</f>
        <v/>
      </c>
    </row>
    <row r="419" spans="1:14" x14ac:dyDescent="0.25">
      <c r="A419">
        <v>20436</v>
      </c>
      <c r="B419" t="s">
        <v>92</v>
      </c>
      <c r="C419" t="s">
        <v>123</v>
      </c>
      <c r="D419" t="s">
        <v>116</v>
      </c>
      <c r="E419" s="1"/>
      <c r="F419" s="7" t="str">
        <f>IF(E419&lt;&gt;"",IF(AND(E419&gt;=VLOOKUP(E419,Semanas!$A$1:$C$33,1),E419&lt;=VLOOKUP(E419,Semanas!$A$1:$C$33,2)),VLOOKUP(E419,Semanas!$A$1:$C$33,3),""),"")</f>
        <v/>
      </c>
      <c r="G419" s="21" t="str">
        <f>IF(Medidas_Analisis!G419&lt;&gt;"",ROUND((Medidas_Analisis!G419/IF(Porcentaje!A419=VLOOKUP(Porcentaje!A419,Tipos_Medida!$H$2:$I$788,1),VLOOKUP(Porcentaje!A419,Tipos_Medida!$H$2:$I$788,2),0))*100,4),"")</f>
        <v/>
      </c>
      <c r="H419" s="21" t="str">
        <f>IF(Medidas_Analisis!H419&lt;&gt;"",ROUND((Medidas_Analisis!H419/IF(Porcentaje!A419=VLOOKUP(Porcentaje!A419,Tipos_Medida!$H$2:$I$788,1),VLOOKUP(Porcentaje!A419,Tipos_Medida!$H$2:$I$788,2),0))*100,4),"")</f>
        <v/>
      </c>
      <c r="I419" s="21" t="str">
        <f>IF(Medidas_Analisis!I419&lt;&gt;"",ROUND((Medidas_Analisis!I419/IF(Porcentaje!A419=VLOOKUP(Porcentaje!A419,Tipos_Medida!$H$2:$I$788,1),VLOOKUP(Porcentaje!A419,Tipos_Medida!$H$2:$I$788,2),0))*100,4),"")</f>
        <v/>
      </c>
      <c r="J419" s="21" t="str">
        <f>IF(Medidas_Analisis!J419&lt;&gt;"",ROUND((Medidas_Analisis!J419/IF(Porcentaje!A419=VLOOKUP(Porcentaje!A419,Tipos_Medida!$H$2:$I$788,1),VLOOKUP(Porcentaje!A419,Tipos_Medida!$H$2:$I$788,2),0))*100,4),"")</f>
        <v/>
      </c>
      <c r="K419" s="21" t="str">
        <f>IF(Medidas_Analisis!K419&lt;&gt;"",ROUND((Medidas_Analisis!K419/IF(Porcentaje!A419=VLOOKUP(Porcentaje!A419,Tipos_Medida!$H$2:$I$788,1),VLOOKUP(Porcentaje!A419,Tipos_Medida!$H$2:$I$788,2),0))*100,4),"")</f>
        <v/>
      </c>
      <c r="L419" s="21" t="str">
        <f>IF(Medidas_Analisis!L419&lt;&gt;"",ROUND((Medidas_Analisis!L419/IF(Porcentaje!A419=VLOOKUP(Porcentaje!A419,Tipos_Medida!$H$2:$I$788,1),VLOOKUP(Porcentaje!A419,Tipos_Medida!$H$2:$I$788,2),0))*100,4),"")</f>
        <v/>
      </c>
      <c r="M419" s="21" t="str">
        <f>IF(Medidas_Analisis!M419&lt;&gt;"",ROUND((Medidas_Analisis!M419/IF(Porcentaje!A419=VLOOKUP(Porcentaje!A419,Tipos_Medida!$H$2:$I$788,1),VLOOKUP(Porcentaje!A419,Tipos_Medida!$H$2:$I$788,2),0))*100,4),"")</f>
        <v/>
      </c>
      <c r="N419" s="21" t="str">
        <f>IF(Medidas_Analisis!N419&lt;&gt;"",ROUND((Medidas_Analisis!N419/IF(Porcentaje!A419=VLOOKUP(Porcentaje!A419,Tipos_Medida!$H$2:$I$788,1),VLOOKUP(Porcentaje!A419,Tipos_Medida!$H$2:$I$788,2),0))*100,4),"")</f>
        <v/>
      </c>
    </row>
    <row r="420" spans="1:14" x14ac:dyDescent="0.25">
      <c r="A420">
        <v>20438</v>
      </c>
      <c r="B420" t="s">
        <v>93</v>
      </c>
      <c r="C420" t="s">
        <v>30</v>
      </c>
      <c r="D420" t="s">
        <v>114</v>
      </c>
      <c r="E420" s="1">
        <v>43913</v>
      </c>
      <c r="F420" s="7" t="str">
        <f>IF(E420&lt;&gt;"",IF(AND(E420&gt;=VLOOKUP(E420,Semanas!$A$1:$C$33,1),E420&lt;=VLOOKUP(E420,Semanas!$A$1:$C$33,2)),VLOOKUP(E420,Semanas!$A$1:$C$33,3),""),"")</f>
        <v>Semana 13</v>
      </c>
      <c r="G420" s="21">
        <f>IF(Medidas_Analisis!G420&lt;&gt;"",ROUND((Medidas_Analisis!G420/IF(Porcentaje!A420=VLOOKUP(Porcentaje!A420,Tipos_Medida!$H$2:$I$788,1),VLOOKUP(Porcentaje!A420,Tipos_Medida!$H$2:$I$788,2),0))*100,4),"")</f>
        <v>0</v>
      </c>
      <c r="H420" s="21">
        <f>IF(Medidas_Analisis!H420&lt;&gt;"",ROUND((Medidas_Analisis!H420/IF(Porcentaje!A420=VLOOKUP(Porcentaje!A420,Tipos_Medida!$H$2:$I$788,1),VLOOKUP(Porcentaje!A420,Tipos_Medida!$H$2:$I$788,2),0))*100,4),"")</f>
        <v>0</v>
      </c>
      <c r="I420" s="21">
        <f>IF(Medidas_Analisis!I420&lt;&gt;"",ROUND((Medidas_Analisis!I420/IF(Porcentaje!A420=VLOOKUP(Porcentaje!A420,Tipos_Medida!$H$2:$I$788,1),VLOOKUP(Porcentaje!A420,Tipos_Medida!$H$2:$I$788,2),0))*100,4),"")</f>
        <v>0</v>
      </c>
      <c r="J420" s="21">
        <f>IF(Medidas_Analisis!J420&lt;&gt;"",ROUND((Medidas_Analisis!J420/IF(Porcentaje!A420=VLOOKUP(Porcentaje!A420,Tipos_Medida!$H$2:$I$788,1),VLOOKUP(Porcentaje!A420,Tipos_Medida!$H$2:$I$788,2),0))*100,4),"")</f>
        <v>0</v>
      </c>
      <c r="K420" s="21">
        <f>IF(Medidas_Analisis!K420&lt;&gt;"",ROUND((Medidas_Analisis!K420/IF(Porcentaje!A420=VLOOKUP(Porcentaje!A420,Tipos_Medida!$H$2:$I$788,1),VLOOKUP(Porcentaje!A420,Tipos_Medida!$H$2:$I$788,2),0))*100,4),"")</f>
        <v>0</v>
      </c>
      <c r="L420" s="21">
        <f>IF(Medidas_Analisis!L420&lt;&gt;"",ROUND((Medidas_Analisis!L420/IF(Porcentaje!A420=VLOOKUP(Porcentaje!A420,Tipos_Medida!$H$2:$I$788,1),VLOOKUP(Porcentaje!A420,Tipos_Medida!$H$2:$I$788,2),0))*100,4),"")</f>
        <v>0</v>
      </c>
      <c r="M420" s="21">
        <f>IF(Medidas_Analisis!M420&lt;&gt;"",ROUND((Medidas_Analisis!M420/IF(Porcentaje!A420=VLOOKUP(Porcentaje!A420,Tipos_Medida!$H$2:$I$788,1),VLOOKUP(Porcentaje!A420,Tipos_Medida!$H$2:$I$788,2),0))*100,4),"")</f>
        <v>0</v>
      </c>
      <c r="N420" s="21">
        <f>IF(Medidas_Analisis!N420&lt;&gt;"",ROUND((Medidas_Analisis!N420/IF(Porcentaje!A420=VLOOKUP(Porcentaje!A420,Tipos_Medida!$H$2:$I$788,1),VLOOKUP(Porcentaje!A420,Tipos_Medida!$H$2:$I$788,2),0))*100,4),"")</f>
        <v>0</v>
      </c>
    </row>
    <row r="421" spans="1:14" x14ac:dyDescent="0.25">
      <c r="A421" s="19">
        <v>20438</v>
      </c>
      <c r="B421" s="19" t="s">
        <v>93</v>
      </c>
      <c r="C421" s="19" t="s">
        <v>31</v>
      </c>
      <c r="D421" s="19" t="s">
        <v>114</v>
      </c>
      <c r="E421" s="20">
        <v>43913</v>
      </c>
      <c r="F421" s="7" t="str">
        <f>IF(E421&lt;&gt;"",IF(AND(E421&gt;=VLOOKUP(E421,Semanas!$A$1:$C$33,1),E421&lt;=VLOOKUP(E421,Semanas!$A$1:$C$33,2)),VLOOKUP(E421,Semanas!$A$1:$C$33,3),""),"")</f>
        <v>Semana 13</v>
      </c>
      <c r="G421" s="21">
        <f>IF(Medidas_Analisis!G421&lt;&gt;"",ROUND((Medidas_Analisis!G421/IF(Porcentaje!A421=VLOOKUP(Porcentaje!A421,Tipos_Medida!$H$2:$I$788,1),VLOOKUP(Porcentaje!A421,Tipos_Medida!$H$2:$I$788,2),0))*100,4),"")</f>
        <v>0</v>
      </c>
      <c r="H421" s="21">
        <f>IF(Medidas_Analisis!H421&lt;&gt;"",ROUND((Medidas_Analisis!H421/IF(Porcentaje!A421=VLOOKUP(Porcentaje!A421,Tipos_Medida!$H$2:$I$788,1),VLOOKUP(Porcentaje!A421,Tipos_Medida!$H$2:$I$788,2),0))*100,4),"")</f>
        <v>0</v>
      </c>
      <c r="I421" s="21">
        <f>IF(Medidas_Analisis!I421&lt;&gt;"",ROUND((Medidas_Analisis!I421/IF(Porcentaje!A421=VLOOKUP(Porcentaje!A421,Tipos_Medida!$H$2:$I$788,1),VLOOKUP(Porcentaje!A421,Tipos_Medida!$H$2:$I$788,2),0))*100,4),"")</f>
        <v>0</v>
      </c>
      <c r="J421" s="21">
        <f>IF(Medidas_Analisis!J421&lt;&gt;"",ROUND((Medidas_Analisis!J421/IF(Porcentaje!A421=VLOOKUP(Porcentaje!A421,Tipos_Medida!$H$2:$I$788,1),VLOOKUP(Porcentaje!A421,Tipos_Medida!$H$2:$I$788,2),0))*100,4),"")</f>
        <v>0</v>
      </c>
      <c r="K421" s="21">
        <f>IF(Medidas_Analisis!K421&lt;&gt;"",ROUND((Medidas_Analisis!K421/IF(Porcentaje!A421=VLOOKUP(Porcentaje!A421,Tipos_Medida!$H$2:$I$788,1),VLOOKUP(Porcentaje!A421,Tipos_Medida!$H$2:$I$788,2),0))*100,4),"")</f>
        <v>0</v>
      </c>
      <c r="L421" s="21">
        <f>IF(Medidas_Analisis!L421&lt;&gt;"",ROUND((Medidas_Analisis!L421/IF(Porcentaje!A421=VLOOKUP(Porcentaje!A421,Tipos_Medida!$H$2:$I$788,1),VLOOKUP(Porcentaje!A421,Tipos_Medida!$H$2:$I$788,2),0))*100,4),"")</f>
        <v>0</v>
      </c>
      <c r="M421" s="21">
        <f>IF(Medidas_Analisis!M421&lt;&gt;"",ROUND((Medidas_Analisis!M421/IF(Porcentaje!A421=VLOOKUP(Porcentaje!A421,Tipos_Medida!$H$2:$I$788,1),VLOOKUP(Porcentaje!A421,Tipos_Medida!$H$2:$I$788,2),0))*100,4),"")</f>
        <v>0</v>
      </c>
      <c r="N421" s="21">
        <f>IF(Medidas_Analisis!N421&lt;&gt;"",ROUND((Medidas_Analisis!N421/IF(Porcentaje!A421=VLOOKUP(Porcentaje!A421,Tipos_Medida!$H$2:$I$788,1),VLOOKUP(Porcentaje!A421,Tipos_Medida!$H$2:$I$788,2),0))*100,4),"")</f>
        <v>0</v>
      </c>
    </row>
    <row r="422" spans="1:14" x14ac:dyDescent="0.25">
      <c r="A422">
        <v>20438</v>
      </c>
      <c r="B422" t="s">
        <v>93</v>
      </c>
      <c r="C422" t="s">
        <v>115</v>
      </c>
      <c r="D422" t="s">
        <v>114</v>
      </c>
      <c r="E422" s="1">
        <v>43913</v>
      </c>
      <c r="F422" s="7" t="str">
        <f>IF(E422&lt;&gt;"",IF(AND(E422&gt;=VLOOKUP(E422,Semanas!$A$1:$C$33,1),E422&lt;=VLOOKUP(E422,Semanas!$A$1:$C$33,2)),VLOOKUP(E422,Semanas!$A$1:$C$33,3),""),"")</f>
        <v>Semana 13</v>
      </c>
      <c r="G422" s="21">
        <f>IF(Medidas_Analisis!G422&lt;&gt;"",ROUND((Medidas_Analisis!G422/IF(Porcentaje!A422=VLOOKUP(Porcentaje!A422,Tipos_Medida!$H$2:$I$788,1),VLOOKUP(Porcentaje!A422,Tipos_Medida!$H$2:$I$788,2),0))*100,4),"")</f>
        <v>0</v>
      </c>
      <c r="H422" s="21">
        <f>IF(Medidas_Analisis!H422&lt;&gt;"",ROUND((Medidas_Analisis!H422/IF(Porcentaje!A422=VLOOKUP(Porcentaje!A422,Tipos_Medida!$H$2:$I$788,1),VLOOKUP(Porcentaje!A422,Tipos_Medida!$H$2:$I$788,2),0))*100,4),"")</f>
        <v>0</v>
      </c>
      <c r="I422" s="21">
        <f>IF(Medidas_Analisis!I422&lt;&gt;"",ROUND((Medidas_Analisis!I422/IF(Porcentaje!A422=VLOOKUP(Porcentaje!A422,Tipos_Medida!$H$2:$I$788,1),VLOOKUP(Porcentaje!A422,Tipos_Medida!$H$2:$I$788,2),0))*100,4),"")</f>
        <v>0</v>
      </c>
      <c r="J422" s="21">
        <f>IF(Medidas_Analisis!J422&lt;&gt;"",ROUND((Medidas_Analisis!J422/IF(Porcentaje!A422=VLOOKUP(Porcentaje!A422,Tipos_Medida!$H$2:$I$788,1),VLOOKUP(Porcentaje!A422,Tipos_Medida!$H$2:$I$788,2),0))*100,4),"")</f>
        <v>0</v>
      </c>
      <c r="K422" s="21">
        <f>IF(Medidas_Analisis!K422&lt;&gt;"",ROUND((Medidas_Analisis!K422/IF(Porcentaje!A422=VLOOKUP(Porcentaje!A422,Tipos_Medida!$H$2:$I$788,1),VLOOKUP(Porcentaje!A422,Tipos_Medida!$H$2:$I$788,2),0))*100,4),"")</f>
        <v>0</v>
      </c>
      <c r="L422" s="21">
        <f>IF(Medidas_Analisis!L422&lt;&gt;"",ROUND((Medidas_Analisis!L422/IF(Porcentaje!A422=VLOOKUP(Porcentaje!A422,Tipos_Medida!$H$2:$I$788,1),VLOOKUP(Porcentaje!A422,Tipos_Medida!$H$2:$I$788,2),0))*100,4),"")</f>
        <v>0</v>
      </c>
      <c r="M422" s="21">
        <f>IF(Medidas_Analisis!M422&lt;&gt;"",ROUND((Medidas_Analisis!M422/IF(Porcentaje!A422=VLOOKUP(Porcentaje!A422,Tipos_Medida!$H$2:$I$788,1),VLOOKUP(Porcentaje!A422,Tipos_Medida!$H$2:$I$788,2),0))*100,4),"")</f>
        <v>0</v>
      </c>
      <c r="N422" s="21">
        <f>IF(Medidas_Analisis!N422&lt;&gt;"",ROUND((Medidas_Analisis!N422/IF(Porcentaje!A422=VLOOKUP(Porcentaje!A422,Tipos_Medida!$H$2:$I$788,1),VLOOKUP(Porcentaje!A422,Tipos_Medida!$H$2:$I$788,2),0))*100,4),"")</f>
        <v>0</v>
      </c>
    </row>
    <row r="423" spans="1:14" x14ac:dyDescent="0.25">
      <c r="A423" s="19">
        <v>20438</v>
      </c>
      <c r="B423" s="19" t="s">
        <v>93</v>
      </c>
      <c r="C423" s="19" t="s">
        <v>33</v>
      </c>
      <c r="D423" s="19" t="s">
        <v>114</v>
      </c>
      <c r="E423" s="20">
        <v>43910</v>
      </c>
      <c r="F423" s="7" t="str">
        <f>IF(E423&lt;&gt;"",IF(AND(E423&gt;=VLOOKUP(E423,Semanas!$A$1:$C$33,1),E423&lt;=VLOOKUP(E423,Semanas!$A$1:$C$33,2)),VLOOKUP(E423,Semanas!$A$1:$C$33,3),""),"")</f>
        <v>Semana 12</v>
      </c>
      <c r="G423" s="21">
        <f>IF(Medidas_Analisis!G423&lt;&gt;"",ROUND((Medidas_Analisis!G423/IF(Porcentaje!A423=VLOOKUP(Porcentaje!A423,Tipos_Medida!$H$2:$I$788,1),VLOOKUP(Porcentaje!A423,Tipos_Medida!$H$2:$I$788,2),0))*100,4),"")</f>
        <v>0</v>
      </c>
      <c r="H423" s="21">
        <f>IF(Medidas_Analisis!H423&lt;&gt;"",ROUND((Medidas_Analisis!H423/IF(Porcentaje!A423=VLOOKUP(Porcentaje!A423,Tipos_Medida!$H$2:$I$788,1),VLOOKUP(Porcentaje!A423,Tipos_Medida!$H$2:$I$788,2),0))*100,4),"")</f>
        <v>0</v>
      </c>
      <c r="I423" s="21">
        <f>IF(Medidas_Analisis!I423&lt;&gt;"",ROUND((Medidas_Analisis!I423/IF(Porcentaje!A423=VLOOKUP(Porcentaje!A423,Tipos_Medida!$H$2:$I$788,1),VLOOKUP(Porcentaje!A423,Tipos_Medida!$H$2:$I$788,2),0))*100,4),"")</f>
        <v>0</v>
      </c>
      <c r="J423" s="21">
        <f>IF(Medidas_Analisis!J423&lt;&gt;"",ROUND((Medidas_Analisis!J423/IF(Porcentaje!A423=VLOOKUP(Porcentaje!A423,Tipos_Medida!$H$2:$I$788,1),VLOOKUP(Porcentaje!A423,Tipos_Medida!$H$2:$I$788,2),0))*100,4),"")</f>
        <v>0</v>
      </c>
      <c r="K423" s="21">
        <f>IF(Medidas_Analisis!K423&lt;&gt;"",ROUND((Medidas_Analisis!K423/IF(Porcentaje!A423=VLOOKUP(Porcentaje!A423,Tipos_Medida!$H$2:$I$788,1),VLOOKUP(Porcentaje!A423,Tipos_Medida!$H$2:$I$788,2),0))*100,4),"")</f>
        <v>0</v>
      </c>
      <c r="L423" s="21">
        <f>IF(Medidas_Analisis!L423&lt;&gt;"",ROUND((Medidas_Analisis!L423/IF(Porcentaje!A423=VLOOKUP(Porcentaje!A423,Tipos_Medida!$H$2:$I$788,1),VLOOKUP(Porcentaje!A423,Tipos_Medida!$H$2:$I$788,2),0))*100,4),"")</f>
        <v>0</v>
      </c>
      <c r="M423" s="21">
        <f>IF(Medidas_Analisis!M423&lt;&gt;"",ROUND((Medidas_Analisis!M423/IF(Porcentaje!A423=VLOOKUP(Porcentaje!A423,Tipos_Medida!$H$2:$I$788,1),VLOOKUP(Porcentaje!A423,Tipos_Medida!$H$2:$I$788,2),0))*100,4),"")</f>
        <v>0</v>
      </c>
      <c r="N423" s="21">
        <f>IF(Medidas_Analisis!N423&lt;&gt;"",ROUND((Medidas_Analisis!N423/IF(Porcentaje!A423=VLOOKUP(Porcentaje!A423,Tipos_Medida!$H$2:$I$788,1),VLOOKUP(Porcentaje!A423,Tipos_Medida!$H$2:$I$788,2),0))*100,4),"")</f>
        <v>0</v>
      </c>
    </row>
    <row r="424" spans="1:14" x14ac:dyDescent="0.25">
      <c r="A424">
        <v>20438</v>
      </c>
      <c r="B424" t="s">
        <v>93</v>
      </c>
      <c r="C424" t="s">
        <v>34</v>
      </c>
      <c r="D424" t="s">
        <v>117</v>
      </c>
      <c r="E424" s="1"/>
      <c r="F424" s="7" t="str">
        <f>IF(E424&lt;&gt;"",IF(AND(E424&gt;=VLOOKUP(E424,Semanas!$A$1:$C$33,1),E424&lt;=VLOOKUP(E424,Semanas!$A$1:$C$33,2)),VLOOKUP(E424,Semanas!$A$1:$C$33,3),""),"")</f>
        <v/>
      </c>
      <c r="G424" s="21" t="str">
        <f>IF(Medidas_Analisis!G424&lt;&gt;"",ROUND((Medidas_Analisis!G424/IF(Porcentaje!A424=VLOOKUP(Porcentaje!A424,Tipos_Medida!$H$2:$I$788,1),VLOOKUP(Porcentaje!A424,Tipos_Medida!$H$2:$I$788,2),0))*100,4),"")</f>
        <v/>
      </c>
      <c r="H424" s="21" t="str">
        <f>IF(Medidas_Analisis!H424&lt;&gt;"",ROUND((Medidas_Analisis!H424/IF(Porcentaje!A424=VLOOKUP(Porcentaje!A424,Tipos_Medida!$H$2:$I$788,1),VLOOKUP(Porcentaje!A424,Tipos_Medida!$H$2:$I$788,2),0))*100,4),"")</f>
        <v/>
      </c>
      <c r="I424" s="21" t="str">
        <f>IF(Medidas_Analisis!I424&lt;&gt;"",ROUND((Medidas_Analisis!I424/IF(Porcentaje!A424=VLOOKUP(Porcentaje!A424,Tipos_Medida!$H$2:$I$788,1),VLOOKUP(Porcentaje!A424,Tipos_Medida!$H$2:$I$788,2),0))*100,4),"")</f>
        <v/>
      </c>
      <c r="J424" s="21" t="str">
        <f>IF(Medidas_Analisis!J424&lt;&gt;"",ROUND((Medidas_Analisis!J424/IF(Porcentaje!A424=VLOOKUP(Porcentaje!A424,Tipos_Medida!$H$2:$I$788,1),VLOOKUP(Porcentaje!A424,Tipos_Medida!$H$2:$I$788,2),0))*100,4),"")</f>
        <v/>
      </c>
      <c r="K424" s="21" t="str">
        <f>IF(Medidas_Analisis!K424&lt;&gt;"",ROUND((Medidas_Analisis!K424/IF(Porcentaje!A424=VLOOKUP(Porcentaje!A424,Tipos_Medida!$H$2:$I$788,1),VLOOKUP(Porcentaje!A424,Tipos_Medida!$H$2:$I$788,2),0))*100,4),"")</f>
        <v/>
      </c>
      <c r="L424" s="21" t="str">
        <f>IF(Medidas_Analisis!L424&lt;&gt;"",ROUND((Medidas_Analisis!L424/IF(Porcentaje!A424=VLOOKUP(Porcentaje!A424,Tipos_Medida!$H$2:$I$788,1),VLOOKUP(Porcentaje!A424,Tipos_Medida!$H$2:$I$788,2),0))*100,4),"")</f>
        <v/>
      </c>
      <c r="M424" s="21" t="str">
        <f>IF(Medidas_Analisis!M424&lt;&gt;"",ROUND((Medidas_Analisis!M424/IF(Porcentaje!A424=VLOOKUP(Porcentaje!A424,Tipos_Medida!$H$2:$I$788,1),VLOOKUP(Porcentaje!A424,Tipos_Medida!$H$2:$I$788,2),0))*100,4),"")</f>
        <v/>
      </c>
      <c r="N424" s="21" t="str">
        <f>IF(Medidas_Analisis!N424&lt;&gt;"",ROUND((Medidas_Analisis!N424/IF(Porcentaje!A424=VLOOKUP(Porcentaje!A424,Tipos_Medida!$H$2:$I$788,1),VLOOKUP(Porcentaje!A424,Tipos_Medida!$H$2:$I$788,2),0))*100,4),"")</f>
        <v/>
      </c>
    </row>
    <row r="425" spans="1:14" x14ac:dyDescent="0.25">
      <c r="A425" s="19">
        <v>20438</v>
      </c>
      <c r="B425" s="19" t="s">
        <v>93</v>
      </c>
      <c r="C425" s="19" t="s">
        <v>118</v>
      </c>
      <c r="D425" s="19" t="s">
        <v>117</v>
      </c>
      <c r="E425" s="20"/>
      <c r="F425" s="7" t="str">
        <f>IF(E425&lt;&gt;"",IF(AND(E425&gt;=VLOOKUP(E425,Semanas!$A$1:$C$33,1),E425&lt;=VLOOKUP(E425,Semanas!$A$1:$C$33,2)),VLOOKUP(E425,Semanas!$A$1:$C$33,3),""),"")</f>
        <v/>
      </c>
      <c r="G425" s="21" t="str">
        <f>IF(Medidas_Analisis!G425&lt;&gt;"",ROUND((Medidas_Analisis!G425/IF(Porcentaje!A425=VLOOKUP(Porcentaje!A425,Tipos_Medida!$H$2:$I$788,1),VLOOKUP(Porcentaje!A425,Tipos_Medida!$H$2:$I$788,2),0))*100,4),"")</f>
        <v/>
      </c>
      <c r="H425" s="21" t="str">
        <f>IF(Medidas_Analisis!H425&lt;&gt;"",ROUND((Medidas_Analisis!H425/IF(Porcentaje!A425=VLOOKUP(Porcentaje!A425,Tipos_Medida!$H$2:$I$788,1),VLOOKUP(Porcentaje!A425,Tipos_Medida!$H$2:$I$788,2),0))*100,4),"")</f>
        <v/>
      </c>
      <c r="I425" s="21" t="str">
        <f>IF(Medidas_Analisis!I425&lt;&gt;"",ROUND((Medidas_Analisis!I425/IF(Porcentaje!A425=VLOOKUP(Porcentaje!A425,Tipos_Medida!$H$2:$I$788,1),VLOOKUP(Porcentaje!A425,Tipos_Medida!$H$2:$I$788,2),0))*100,4),"")</f>
        <v/>
      </c>
      <c r="J425" s="21" t="str">
        <f>IF(Medidas_Analisis!J425&lt;&gt;"",ROUND((Medidas_Analisis!J425/IF(Porcentaje!A425=VLOOKUP(Porcentaje!A425,Tipos_Medida!$H$2:$I$788,1),VLOOKUP(Porcentaje!A425,Tipos_Medida!$H$2:$I$788,2),0))*100,4),"")</f>
        <v/>
      </c>
      <c r="K425" s="21" t="str">
        <f>IF(Medidas_Analisis!K425&lt;&gt;"",ROUND((Medidas_Analisis!K425/IF(Porcentaje!A425=VLOOKUP(Porcentaje!A425,Tipos_Medida!$H$2:$I$788,1),VLOOKUP(Porcentaje!A425,Tipos_Medida!$H$2:$I$788,2),0))*100,4),"")</f>
        <v/>
      </c>
      <c r="L425" s="21" t="str">
        <f>IF(Medidas_Analisis!L425&lt;&gt;"",ROUND((Medidas_Analisis!L425/IF(Porcentaje!A425=VLOOKUP(Porcentaje!A425,Tipos_Medida!$H$2:$I$788,1),VLOOKUP(Porcentaje!A425,Tipos_Medida!$H$2:$I$788,2),0))*100,4),"")</f>
        <v/>
      </c>
      <c r="M425" s="21" t="str">
        <f>IF(Medidas_Analisis!M425&lt;&gt;"",ROUND((Medidas_Analisis!M425/IF(Porcentaje!A425=VLOOKUP(Porcentaje!A425,Tipos_Medida!$H$2:$I$788,1),VLOOKUP(Porcentaje!A425,Tipos_Medida!$H$2:$I$788,2),0))*100,4),"")</f>
        <v/>
      </c>
      <c r="N425" s="21" t="str">
        <f>IF(Medidas_Analisis!N425&lt;&gt;"",ROUND((Medidas_Analisis!N425/IF(Porcentaje!A425=VLOOKUP(Porcentaje!A425,Tipos_Medida!$H$2:$I$788,1),VLOOKUP(Porcentaje!A425,Tipos_Medida!$H$2:$I$788,2),0))*100,4),"")</f>
        <v/>
      </c>
    </row>
    <row r="426" spans="1:14" x14ac:dyDescent="0.25">
      <c r="A426">
        <v>20438</v>
      </c>
      <c r="B426" t="s">
        <v>93</v>
      </c>
      <c r="C426" t="s">
        <v>119</v>
      </c>
      <c r="D426" t="s">
        <v>117</v>
      </c>
      <c r="E426" s="1"/>
      <c r="F426" s="7" t="str">
        <f>IF(E426&lt;&gt;"",IF(AND(E426&gt;=VLOOKUP(E426,Semanas!$A$1:$C$33,1),E426&lt;=VLOOKUP(E426,Semanas!$A$1:$C$33,2)),VLOOKUP(E426,Semanas!$A$1:$C$33,3),""),"")</f>
        <v/>
      </c>
      <c r="G426" s="21" t="str">
        <f>IF(Medidas_Analisis!G426&lt;&gt;"",ROUND((Medidas_Analisis!G426/IF(Porcentaje!A426=VLOOKUP(Porcentaje!A426,Tipos_Medida!$H$2:$I$788,1),VLOOKUP(Porcentaje!A426,Tipos_Medida!$H$2:$I$788,2),0))*100,4),"")</f>
        <v/>
      </c>
      <c r="H426" s="21" t="str">
        <f>IF(Medidas_Analisis!H426&lt;&gt;"",ROUND((Medidas_Analisis!H426/IF(Porcentaje!A426=VLOOKUP(Porcentaje!A426,Tipos_Medida!$H$2:$I$788,1),VLOOKUP(Porcentaje!A426,Tipos_Medida!$H$2:$I$788,2),0))*100,4),"")</f>
        <v/>
      </c>
      <c r="I426" s="21" t="str">
        <f>IF(Medidas_Analisis!I426&lt;&gt;"",ROUND((Medidas_Analisis!I426/IF(Porcentaje!A426=VLOOKUP(Porcentaje!A426,Tipos_Medida!$H$2:$I$788,1),VLOOKUP(Porcentaje!A426,Tipos_Medida!$H$2:$I$788,2),0))*100,4),"")</f>
        <v/>
      </c>
      <c r="J426" s="21" t="str">
        <f>IF(Medidas_Analisis!J426&lt;&gt;"",ROUND((Medidas_Analisis!J426/IF(Porcentaje!A426=VLOOKUP(Porcentaje!A426,Tipos_Medida!$H$2:$I$788,1),VLOOKUP(Porcentaje!A426,Tipos_Medida!$H$2:$I$788,2),0))*100,4),"")</f>
        <v/>
      </c>
      <c r="K426" s="21" t="str">
        <f>IF(Medidas_Analisis!K426&lt;&gt;"",ROUND((Medidas_Analisis!K426/IF(Porcentaje!A426=VLOOKUP(Porcentaje!A426,Tipos_Medida!$H$2:$I$788,1),VLOOKUP(Porcentaje!A426,Tipos_Medida!$H$2:$I$788,2),0))*100,4),"")</f>
        <v/>
      </c>
      <c r="L426" s="21" t="str">
        <f>IF(Medidas_Analisis!L426&lt;&gt;"",ROUND((Medidas_Analisis!L426/IF(Porcentaje!A426=VLOOKUP(Porcentaje!A426,Tipos_Medida!$H$2:$I$788,1),VLOOKUP(Porcentaje!A426,Tipos_Medida!$H$2:$I$788,2),0))*100,4),"")</f>
        <v/>
      </c>
      <c r="M426" s="21" t="str">
        <f>IF(Medidas_Analisis!M426&lt;&gt;"",ROUND((Medidas_Analisis!M426/IF(Porcentaje!A426=VLOOKUP(Porcentaje!A426,Tipos_Medida!$H$2:$I$788,1),VLOOKUP(Porcentaje!A426,Tipos_Medida!$H$2:$I$788,2),0))*100,4),"")</f>
        <v/>
      </c>
      <c r="N426" s="21" t="str">
        <f>IF(Medidas_Analisis!N426&lt;&gt;"",ROUND((Medidas_Analisis!N426/IF(Porcentaje!A426=VLOOKUP(Porcentaje!A426,Tipos_Medida!$H$2:$I$788,1),VLOOKUP(Porcentaje!A426,Tipos_Medida!$H$2:$I$788,2),0))*100,4),"")</f>
        <v/>
      </c>
    </row>
    <row r="427" spans="1:14" x14ac:dyDescent="0.25">
      <c r="A427" s="19">
        <v>20438</v>
      </c>
      <c r="B427" s="19" t="s">
        <v>93</v>
      </c>
      <c r="C427" s="19" t="s">
        <v>120</v>
      </c>
      <c r="D427" s="19" t="s">
        <v>117</v>
      </c>
      <c r="E427" s="20"/>
      <c r="F427" s="7" t="str">
        <f>IF(E427&lt;&gt;"",IF(AND(E427&gt;=VLOOKUP(E427,Semanas!$A$1:$C$33,1),E427&lt;=VLOOKUP(E427,Semanas!$A$1:$C$33,2)),VLOOKUP(E427,Semanas!$A$1:$C$33,3),""),"")</f>
        <v/>
      </c>
      <c r="G427" s="21" t="str">
        <f>IF(Medidas_Analisis!G427&lt;&gt;"",ROUND((Medidas_Analisis!G427/IF(Porcentaje!A427=VLOOKUP(Porcentaje!A427,Tipos_Medida!$H$2:$I$788,1),VLOOKUP(Porcentaje!A427,Tipos_Medida!$H$2:$I$788,2),0))*100,4),"")</f>
        <v/>
      </c>
      <c r="H427" s="21" t="str">
        <f>IF(Medidas_Analisis!H427&lt;&gt;"",ROUND((Medidas_Analisis!H427/IF(Porcentaje!A427=VLOOKUP(Porcentaje!A427,Tipos_Medida!$H$2:$I$788,1),VLOOKUP(Porcentaje!A427,Tipos_Medida!$H$2:$I$788,2),0))*100,4),"")</f>
        <v/>
      </c>
      <c r="I427" s="21" t="str">
        <f>IF(Medidas_Analisis!I427&lt;&gt;"",ROUND((Medidas_Analisis!I427/IF(Porcentaje!A427=VLOOKUP(Porcentaje!A427,Tipos_Medida!$H$2:$I$788,1),VLOOKUP(Porcentaje!A427,Tipos_Medida!$H$2:$I$788,2),0))*100,4),"")</f>
        <v/>
      </c>
      <c r="J427" s="21" t="str">
        <f>IF(Medidas_Analisis!J427&lt;&gt;"",ROUND((Medidas_Analisis!J427/IF(Porcentaje!A427=VLOOKUP(Porcentaje!A427,Tipos_Medida!$H$2:$I$788,1),VLOOKUP(Porcentaje!A427,Tipos_Medida!$H$2:$I$788,2),0))*100,4),"")</f>
        <v/>
      </c>
      <c r="K427" s="21" t="str">
        <f>IF(Medidas_Analisis!K427&lt;&gt;"",ROUND((Medidas_Analisis!K427/IF(Porcentaje!A427=VLOOKUP(Porcentaje!A427,Tipos_Medida!$H$2:$I$788,1),VLOOKUP(Porcentaje!A427,Tipos_Medida!$H$2:$I$788,2),0))*100,4),"")</f>
        <v/>
      </c>
      <c r="L427" s="21" t="str">
        <f>IF(Medidas_Analisis!L427&lt;&gt;"",ROUND((Medidas_Analisis!L427/IF(Porcentaje!A427=VLOOKUP(Porcentaje!A427,Tipos_Medida!$H$2:$I$788,1),VLOOKUP(Porcentaje!A427,Tipos_Medida!$H$2:$I$788,2),0))*100,4),"")</f>
        <v/>
      </c>
      <c r="M427" s="21" t="str">
        <f>IF(Medidas_Analisis!M427&lt;&gt;"",ROUND((Medidas_Analisis!M427/IF(Porcentaje!A427=VLOOKUP(Porcentaje!A427,Tipos_Medida!$H$2:$I$788,1),VLOOKUP(Porcentaje!A427,Tipos_Medida!$H$2:$I$788,2),0))*100,4),"")</f>
        <v/>
      </c>
      <c r="N427" s="21" t="str">
        <f>IF(Medidas_Analisis!N427&lt;&gt;"",ROUND((Medidas_Analisis!N427/IF(Porcentaje!A427=VLOOKUP(Porcentaje!A427,Tipos_Medida!$H$2:$I$788,1),VLOOKUP(Porcentaje!A427,Tipos_Medida!$H$2:$I$788,2),0))*100,4),"")</f>
        <v/>
      </c>
    </row>
    <row r="428" spans="1:14" x14ac:dyDescent="0.25">
      <c r="A428">
        <v>20438</v>
      </c>
      <c r="B428" t="s">
        <v>93</v>
      </c>
      <c r="C428" t="s">
        <v>191</v>
      </c>
      <c r="D428" t="s">
        <v>117</v>
      </c>
      <c r="E428" s="1"/>
      <c r="F428" s="7" t="str">
        <f>IF(E428&lt;&gt;"",IF(AND(E428&gt;=VLOOKUP(E428,Semanas!$A$1:$C$33,1),E428&lt;=VLOOKUP(E428,Semanas!$A$1:$C$33,2)),VLOOKUP(E428,Semanas!$A$1:$C$33,3),""),"")</f>
        <v/>
      </c>
      <c r="G428" s="21" t="str">
        <f>IF(Medidas_Analisis!G428&lt;&gt;"",ROUND((Medidas_Analisis!G428/IF(Porcentaje!A428=VLOOKUP(Porcentaje!A428,Tipos_Medida!$H$2:$I$788,1),VLOOKUP(Porcentaje!A428,Tipos_Medida!$H$2:$I$788,2),0))*100,4),"")</f>
        <v/>
      </c>
      <c r="H428" s="21" t="str">
        <f>IF(Medidas_Analisis!H428&lt;&gt;"",ROUND((Medidas_Analisis!H428/IF(Porcentaje!A428=VLOOKUP(Porcentaje!A428,Tipos_Medida!$H$2:$I$788,1),VLOOKUP(Porcentaje!A428,Tipos_Medida!$H$2:$I$788,2),0))*100,4),"")</f>
        <v/>
      </c>
      <c r="I428" s="21" t="str">
        <f>IF(Medidas_Analisis!I428&lt;&gt;"",ROUND((Medidas_Analisis!I428/IF(Porcentaje!A428=VLOOKUP(Porcentaje!A428,Tipos_Medida!$H$2:$I$788,1),VLOOKUP(Porcentaje!A428,Tipos_Medida!$H$2:$I$788,2),0))*100,4),"")</f>
        <v/>
      </c>
      <c r="J428" s="21" t="str">
        <f>IF(Medidas_Analisis!J428&lt;&gt;"",ROUND((Medidas_Analisis!J428/IF(Porcentaje!A428=VLOOKUP(Porcentaje!A428,Tipos_Medida!$H$2:$I$788,1),VLOOKUP(Porcentaje!A428,Tipos_Medida!$H$2:$I$788,2),0))*100,4),"")</f>
        <v/>
      </c>
      <c r="K428" s="21" t="str">
        <f>IF(Medidas_Analisis!K428&lt;&gt;"",ROUND((Medidas_Analisis!K428/IF(Porcentaje!A428=VLOOKUP(Porcentaje!A428,Tipos_Medida!$H$2:$I$788,1),VLOOKUP(Porcentaje!A428,Tipos_Medida!$H$2:$I$788,2),0))*100,4),"")</f>
        <v/>
      </c>
      <c r="L428" s="21" t="str">
        <f>IF(Medidas_Analisis!L428&lt;&gt;"",ROUND((Medidas_Analisis!L428/IF(Porcentaje!A428=VLOOKUP(Porcentaje!A428,Tipos_Medida!$H$2:$I$788,1),VLOOKUP(Porcentaje!A428,Tipos_Medida!$H$2:$I$788,2),0))*100,4),"")</f>
        <v/>
      </c>
      <c r="M428" s="21" t="str">
        <f>IF(Medidas_Analisis!M428&lt;&gt;"",ROUND((Medidas_Analisis!M428/IF(Porcentaje!A428=VLOOKUP(Porcentaje!A428,Tipos_Medida!$H$2:$I$788,1),VLOOKUP(Porcentaje!A428,Tipos_Medida!$H$2:$I$788,2),0))*100,4),"")</f>
        <v/>
      </c>
      <c r="N428" s="21" t="str">
        <f>IF(Medidas_Analisis!N428&lt;&gt;"",ROUND((Medidas_Analisis!N428/IF(Porcentaje!A428=VLOOKUP(Porcentaje!A428,Tipos_Medida!$H$2:$I$788,1),VLOOKUP(Porcentaje!A428,Tipos_Medida!$H$2:$I$788,2),0))*100,4),"")</f>
        <v/>
      </c>
    </row>
    <row r="429" spans="1:14" x14ac:dyDescent="0.25">
      <c r="A429" s="19">
        <v>20438</v>
      </c>
      <c r="B429" s="19" t="s">
        <v>93</v>
      </c>
      <c r="C429" s="19" t="s">
        <v>122</v>
      </c>
      <c r="D429" s="19" t="s">
        <v>116</v>
      </c>
      <c r="E429" s="20"/>
      <c r="F429" s="7" t="str">
        <f>IF(E429&lt;&gt;"",IF(AND(E429&gt;=VLOOKUP(E429,Semanas!$A$1:$C$33,1),E429&lt;=VLOOKUP(E429,Semanas!$A$1:$C$33,2)),VLOOKUP(E429,Semanas!$A$1:$C$33,3),""),"")</f>
        <v/>
      </c>
      <c r="G429" s="21" t="str">
        <f>IF(Medidas_Analisis!G429&lt;&gt;"",ROUND((Medidas_Analisis!G429/IF(Porcentaje!A429=VLOOKUP(Porcentaje!A429,Tipos_Medida!$H$2:$I$788,1),VLOOKUP(Porcentaje!A429,Tipos_Medida!$H$2:$I$788,2),0))*100,4),"")</f>
        <v/>
      </c>
      <c r="H429" s="21" t="str">
        <f>IF(Medidas_Analisis!H429&lt;&gt;"",ROUND((Medidas_Analisis!H429/IF(Porcentaje!A429=VLOOKUP(Porcentaje!A429,Tipos_Medida!$H$2:$I$788,1),VLOOKUP(Porcentaje!A429,Tipos_Medida!$H$2:$I$788,2),0))*100,4),"")</f>
        <v/>
      </c>
      <c r="I429" s="21" t="str">
        <f>IF(Medidas_Analisis!I429&lt;&gt;"",ROUND((Medidas_Analisis!I429/IF(Porcentaje!A429=VLOOKUP(Porcentaje!A429,Tipos_Medida!$H$2:$I$788,1),VLOOKUP(Porcentaje!A429,Tipos_Medida!$H$2:$I$788,2),0))*100,4),"")</f>
        <v/>
      </c>
      <c r="J429" s="21" t="str">
        <f>IF(Medidas_Analisis!J429&lt;&gt;"",ROUND((Medidas_Analisis!J429/IF(Porcentaje!A429=VLOOKUP(Porcentaje!A429,Tipos_Medida!$H$2:$I$788,1),VLOOKUP(Porcentaje!A429,Tipos_Medida!$H$2:$I$788,2),0))*100,4),"")</f>
        <v/>
      </c>
      <c r="K429" s="21" t="str">
        <f>IF(Medidas_Analisis!K429&lt;&gt;"",ROUND((Medidas_Analisis!K429/IF(Porcentaje!A429=VLOOKUP(Porcentaje!A429,Tipos_Medida!$H$2:$I$788,1),VLOOKUP(Porcentaje!A429,Tipos_Medida!$H$2:$I$788,2),0))*100,4),"")</f>
        <v/>
      </c>
      <c r="L429" s="21" t="str">
        <f>IF(Medidas_Analisis!L429&lt;&gt;"",ROUND((Medidas_Analisis!L429/IF(Porcentaje!A429=VLOOKUP(Porcentaje!A429,Tipos_Medida!$H$2:$I$788,1),VLOOKUP(Porcentaje!A429,Tipos_Medida!$H$2:$I$788,2),0))*100,4),"")</f>
        <v/>
      </c>
      <c r="M429" s="21" t="str">
        <f>IF(Medidas_Analisis!M429&lt;&gt;"",ROUND((Medidas_Analisis!M429/IF(Porcentaje!A429=VLOOKUP(Porcentaje!A429,Tipos_Medida!$H$2:$I$788,1),VLOOKUP(Porcentaje!A429,Tipos_Medida!$H$2:$I$788,2),0))*100,4),"")</f>
        <v/>
      </c>
      <c r="N429" s="21" t="str">
        <f>IF(Medidas_Analisis!N429&lt;&gt;"",ROUND((Medidas_Analisis!N429/IF(Porcentaje!A429=VLOOKUP(Porcentaje!A429,Tipos_Medida!$H$2:$I$788,1),VLOOKUP(Porcentaje!A429,Tipos_Medida!$H$2:$I$788,2),0))*100,4),"")</f>
        <v/>
      </c>
    </row>
    <row r="430" spans="1:14" x14ac:dyDescent="0.25">
      <c r="A430">
        <v>20438</v>
      </c>
      <c r="B430" t="s">
        <v>93</v>
      </c>
      <c r="C430" t="s">
        <v>123</v>
      </c>
      <c r="D430" t="s">
        <v>116</v>
      </c>
      <c r="E430" s="1"/>
      <c r="F430" s="7" t="str">
        <f>IF(E430&lt;&gt;"",IF(AND(E430&gt;=VLOOKUP(E430,Semanas!$A$1:$C$33,1),E430&lt;=VLOOKUP(E430,Semanas!$A$1:$C$33,2)),VLOOKUP(E430,Semanas!$A$1:$C$33,3),""),"")</f>
        <v/>
      </c>
      <c r="G430" s="21" t="str">
        <f>IF(Medidas_Analisis!G430&lt;&gt;"",ROUND((Medidas_Analisis!G430/IF(Porcentaje!A430=VLOOKUP(Porcentaje!A430,Tipos_Medida!$H$2:$I$788,1),VLOOKUP(Porcentaje!A430,Tipos_Medida!$H$2:$I$788,2),0))*100,4),"")</f>
        <v/>
      </c>
      <c r="H430" s="21" t="str">
        <f>IF(Medidas_Analisis!H430&lt;&gt;"",ROUND((Medidas_Analisis!H430/IF(Porcentaje!A430=VLOOKUP(Porcentaje!A430,Tipos_Medida!$H$2:$I$788,1),VLOOKUP(Porcentaje!A430,Tipos_Medida!$H$2:$I$788,2),0))*100,4),"")</f>
        <v/>
      </c>
      <c r="I430" s="21" t="str">
        <f>IF(Medidas_Analisis!I430&lt;&gt;"",ROUND((Medidas_Analisis!I430/IF(Porcentaje!A430=VLOOKUP(Porcentaje!A430,Tipos_Medida!$H$2:$I$788,1),VLOOKUP(Porcentaje!A430,Tipos_Medida!$H$2:$I$788,2),0))*100,4),"")</f>
        <v/>
      </c>
      <c r="J430" s="21" t="str">
        <f>IF(Medidas_Analisis!J430&lt;&gt;"",ROUND((Medidas_Analisis!J430/IF(Porcentaje!A430=VLOOKUP(Porcentaje!A430,Tipos_Medida!$H$2:$I$788,1),VLOOKUP(Porcentaje!A430,Tipos_Medida!$H$2:$I$788,2),0))*100,4),"")</f>
        <v/>
      </c>
      <c r="K430" s="21" t="str">
        <f>IF(Medidas_Analisis!K430&lt;&gt;"",ROUND((Medidas_Analisis!K430/IF(Porcentaje!A430=VLOOKUP(Porcentaje!A430,Tipos_Medida!$H$2:$I$788,1),VLOOKUP(Porcentaje!A430,Tipos_Medida!$H$2:$I$788,2),0))*100,4),"")</f>
        <v/>
      </c>
      <c r="L430" s="21" t="str">
        <f>IF(Medidas_Analisis!L430&lt;&gt;"",ROUND((Medidas_Analisis!L430/IF(Porcentaje!A430=VLOOKUP(Porcentaje!A430,Tipos_Medida!$H$2:$I$788,1),VLOOKUP(Porcentaje!A430,Tipos_Medida!$H$2:$I$788,2),0))*100,4),"")</f>
        <v/>
      </c>
      <c r="M430" s="21" t="str">
        <f>IF(Medidas_Analisis!M430&lt;&gt;"",ROUND((Medidas_Analisis!M430/IF(Porcentaje!A430=VLOOKUP(Porcentaje!A430,Tipos_Medida!$H$2:$I$788,1),VLOOKUP(Porcentaje!A430,Tipos_Medida!$H$2:$I$788,2),0))*100,4),"")</f>
        <v/>
      </c>
      <c r="N430" s="21" t="str">
        <f>IF(Medidas_Analisis!N430&lt;&gt;"",ROUND((Medidas_Analisis!N430/IF(Porcentaje!A430=VLOOKUP(Porcentaje!A430,Tipos_Medida!$H$2:$I$788,1),VLOOKUP(Porcentaje!A430,Tipos_Medida!$H$2:$I$788,2),0))*100,4),"")</f>
        <v/>
      </c>
    </row>
    <row r="431" spans="1:14" x14ac:dyDescent="0.25">
      <c r="A431">
        <v>20478</v>
      </c>
      <c r="B431" t="s">
        <v>95</v>
      </c>
      <c r="C431" t="s">
        <v>30</v>
      </c>
      <c r="D431" t="s">
        <v>114</v>
      </c>
      <c r="E431" s="1">
        <v>43913</v>
      </c>
      <c r="F431" s="7" t="str">
        <f>IF(E431&lt;&gt;"",IF(AND(E431&gt;=VLOOKUP(E431,Semanas!$A$1:$C$33,1),E431&lt;=VLOOKUP(E431,Semanas!$A$1:$C$33,2)),VLOOKUP(E431,Semanas!$A$1:$C$33,3),""),"")</f>
        <v>Semana 13</v>
      </c>
      <c r="G431" s="21" t="str">
        <f>IF(Medidas_Analisis!G431&lt;&gt;"",ROUND((Medidas_Analisis!G431/IF(Porcentaje!A431=VLOOKUP(Porcentaje!A431,Tipos_Medida!$H$2:$I$788,1),VLOOKUP(Porcentaje!A431,Tipos_Medida!$H$2:$I$788,2),0))*100,4),"")</f>
        <v/>
      </c>
      <c r="H431" s="21" t="str">
        <f>IF(Medidas_Analisis!H431&lt;&gt;"",ROUND((Medidas_Analisis!H431/IF(Porcentaje!A431=VLOOKUP(Porcentaje!A431,Tipos_Medida!$H$2:$I$788,1),VLOOKUP(Porcentaje!A431,Tipos_Medida!$H$2:$I$788,2),0))*100,4),"")</f>
        <v/>
      </c>
      <c r="I431" s="21" t="str">
        <f>IF(Medidas_Analisis!I431&lt;&gt;"",ROUND((Medidas_Analisis!I431/IF(Porcentaje!A431=VLOOKUP(Porcentaje!A431,Tipos_Medida!$H$2:$I$788,1),VLOOKUP(Porcentaje!A431,Tipos_Medida!$H$2:$I$788,2),0))*100,4),"")</f>
        <v/>
      </c>
      <c r="J431" s="21" t="str">
        <f>IF(Medidas_Analisis!J431&lt;&gt;"",ROUND((Medidas_Analisis!J431/IF(Porcentaje!A431=VLOOKUP(Porcentaje!A431,Tipos_Medida!$H$2:$I$788,1),VLOOKUP(Porcentaje!A431,Tipos_Medida!$H$2:$I$788,2),0))*100,4),"")</f>
        <v/>
      </c>
      <c r="K431" s="21" t="str">
        <f>IF(Medidas_Analisis!K431&lt;&gt;"",ROUND((Medidas_Analisis!K431/IF(Porcentaje!A431=VLOOKUP(Porcentaje!A431,Tipos_Medida!$H$2:$I$788,1),VLOOKUP(Porcentaje!A431,Tipos_Medida!$H$2:$I$788,2),0))*100,4),"")</f>
        <v/>
      </c>
      <c r="L431" s="21" t="str">
        <f>IF(Medidas_Analisis!L431&lt;&gt;"",ROUND((Medidas_Analisis!L431/IF(Porcentaje!A431=VLOOKUP(Porcentaje!A431,Tipos_Medida!$H$2:$I$788,1),VLOOKUP(Porcentaje!A431,Tipos_Medida!$H$2:$I$788,2),0))*100,4),"")</f>
        <v/>
      </c>
      <c r="M431" s="21" t="str">
        <f>IF(Medidas_Analisis!M431&lt;&gt;"",ROUND((Medidas_Analisis!M431/IF(Porcentaje!A431=VLOOKUP(Porcentaje!A431,Tipos_Medida!$H$2:$I$788,1),VLOOKUP(Porcentaje!A431,Tipos_Medida!$H$2:$I$788,2),0))*100,4),"")</f>
        <v/>
      </c>
      <c r="N431" s="21" t="str">
        <f>IF(Medidas_Analisis!N431&lt;&gt;"",ROUND((Medidas_Analisis!N431/IF(Porcentaje!A431=VLOOKUP(Porcentaje!A431,Tipos_Medida!$H$2:$I$788,1),VLOOKUP(Porcentaje!A431,Tipos_Medida!$H$2:$I$788,2),0))*100,4),"")</f>
        <v/>
      </c>
    </row>
    <row r="432" spans="1:14" x14ac:dyDescent="0.25">
      <c r="A432" s="19">
        <v>20478</v>
      </c>
      <c r="B432" s="19" t="s">
        <v>95</v>
      </c>
      <c r="C432" s="19" t="s">
        <v>31</v>
      </c>
      <c r="D432" s="19" t="s">
        <v>114</v>
      </c>
      <c r="E432" s="20">
        <v>43913</v>
      </c>
      <c r="F432" s="7" t="str">
        <f>IF(E432&lt;&gt;"",IF(AND(E432&gt;=VLOOKUP(E432,Semanas!$A$1:$C$33,1),E432&lt;=VLOOKUP(E432,Semanas!$A$1:$C$33,2)),VLOOKUP(E432,Semanas!$A$1:$C$33,3),""),"")</f>
        <v>Semana 13</v>
      </c>
      <c r="G432" s="21" t="str">
        <f>IF(Medidas_Analisis!G432&lt;&gt;"",ROUND((Medidas_Analisis!G432/IF(Porcentaje!A432=VLOOKUP(Porcentaje!A432,Tipos_Medida!$H$2:$I$788,1),VLOOKUP(Porcentaje!A432,Tipos_Medida!$H$2:$I$788,2),0))*100,4),"")</f>
        <v/>
      </c>
      <c r="H432" s="21" t="str">
        <f>IF(Medidas_Analisis!H432&lt;&gt;"",ROUND((Medidas_Analisis!H432/IF(Porcentaje!A432=VLOOKUP(Porcentaje!A432,Tipos_Medida!$H$2:$I$788,1),VLOOKUP(Porcentaje!A432,Tipos_Medida!$H$2:$I$788,2),0))*100,4),"")</f>
        <v/>
      </c>
      <c r="I432" s="21" t="str">
        <f>IF(Medidas_Analisis!I432&lt;&gt;"",ROUND((Medidas_Analisis!I432/IF(Porcentaje!A432=VLOOKUP(Porcentaje!A432,Tipos_Medida!$H$2:$I$788,1),VLOOKUP(Porcentaje!A432,Tipos_Medida!$H$2:$I$788,2),0))*100,4),"")</f>
        <v/>
      </c>
      <c r="J432" s="21" t="str">
        <f>IF(Medidas_Analisis!J432&lt;&gt;"",ROUND((Medidas_Analisis!J432/IF(Porcentaje!A432=VLOOKUP(Porcentaje!A432,Tipos_Medida!$H$2:$I$788,1),VLOOKUP(Porcentaje!A432,Tipos_Medida!$H$2:$I$788,2),0))*100,4),"")</f>
        <v/>
      </c>
      <c r="K432" s="21" t="str">
        <f>IF(Medidas_Analisis!K432&lt;&gt;"",ROUND((Medidas_Analisis!K432/IF(Porcentaje!A432=VLOOKUP(Porcentaje!A432,Tipos_Medida!$H$2:$I$788,1),VLOOKUP(Porcentaje!A432,Tipos_Medida!$H$2:$I$788,2),0))*100,4),"")</f>
        <v/>
      </c>
      <c r="L432" s="21" t="str">
        <f>IF(Medidas_Analisis!L432&lt;&gt;"",ROUND((Medidas_Analisis!L432/IF(Porcentaje!A432=VLOOKUP(Porcentaje!A432,Tipos_Medida!$H$2:$I$788,1),VLOOKUP(Porcentaje!A432,Tipos_Medida!$H$2:$I$788,2),0))*100,4),"")</f>
        <v/>
      </c>
      <c r="M432" s="21" t="str">
        <f>IF(Medidas_Analisis!M432&lt;&gt;"",ROUND((Medidas_Analisis!M432/IF(Porcentaje!A432=VLOOKUP(Porcentaje!A432,Tipos_Medida!$H$2:$I$788,1),VLOOKUP(Porcentaje!A432,Tipos_Medida!$H$2:$I$788,2),0))*100,4),"")</f>
        <v/>
      </c>
      <c r="N432" s="21" t="str">
        <f>IF(Medidas_Analisis!N432&lt;&gt;"",ROUND((Medidas_Analisis!N432/IF(Porcentaje!A432=VLOOKUP(Porcentaje!A432,Tipos_Medida!$H$2:$I$788,1),VLOOKUP(Porcentaje!A432,Tipos_Medida!$H$2:$I$788,2),0))*100,4),"")</f>
        <v/>
      </c>
    </row>
    <row r="433" spans="1:14" x14ac:dyDescent="0.25">
      <c r="A433">
        <v>20478</v>
      </c>
      <c r="B433" t="s">
        <v>95</v>
      </c>
      <c r="C433" t="s">
        <v>115</v>
      </c>
      <c r="D433" t="s">
        <v>114</v>
      </c>
      <c r="E433" s="1">
        <v>43913</v>
      </c>
      <c r="F433" s="7" t="str">
        <f>IF(E433&lt;&gt;"",IF(AND(E433&gt;=VLOOKUP(E433,Semanas!$A$1:$C$33,1),E433&lt;=VLOOKUP(E433,Semanas!$A$1:$C$33,2)),VLOOKUP(E433,Semanas!$A$1:$C$33,3),""),"")</f>
        <v>Semana 13</v>
      </c>
      <c r="G433" s="21" t="str">
        <f>IF(Medidas_Analisis!G433&lt;&gt;"",ROUND((Medidas_Analisis!G433/IF(Porcentaje!A433=VLOOKUP(Porcentaje!A433,Tipos_Medida!$H$2:$I$788,1),VLOOKUP(Porcentaje!A433,Tipos_Medida!$H$2:$I$788,2),0))*100,4),"")</f>
        <v/>
      </c>
      <c r="H433" s="21" t="str">
        <f>IF(Medidas_Analisis!H433&lt;&gt;"",ROUND((Medidas_Analisis!H433/IF(Porcentaje!A433=VLOOKUP(Porcentaje!A433,Tipos_Medida!$H$2:$I$788,1),VLOOKUP(Porcentaje!A433,Tipos_Medida!$H$2:$I$788,2),0))*100,4),"")</f>
        <v/>
      </c>
      <c r="I433" s="21" t="str">
        <f>IF(Medidas_Analisis!I433&lt;&gt;"",ROUND((Medidas_Analisis!I433/IF(Porcentaje!A433=VLOOKUP(Porcentaje!A433,Tipos_Medida!$H$2:$I$788,1),VLOOKUP(Porcentaje!A433,Tipos_Medida!$H$2:$I$788,2),0))*100,4),"")</f>
        <v/>
      </c>
      <c r="J433" s="21" t="str">
        <f>IF(Medidas_Analisis!J433&lt;&gt;"",ROUND((Medidas_Analisis!J433/IF(Porcentaje!A433=VLOOKUP(Porcentaje!A433,Tipos_Medida!$H$2:$I$788,1),VLOOKUP(Porcentaje!A433,Tipos_Medida!$H$2:$I$788,2),0))*100,4),"")</f>
        <v/>
      </c>
      <c r="K433" s="21" t="str">
        <f>IF(Medidas_Analisis!K433&lt;&gt;"",ROUND((Medidas_Analisis!K433/IF(Porcentaje!A433=VLOOKUP(Porcentaje!A433,Tipos_Medida!$H$2:$I$788,1),VLOOKUP(Porcentaje!A433,Tipos_Medida!$H$2:$I$788,2),0))*100,4),"")</f>
        <v/>
      </c>
      <c r="L433" s="21" t="str">
        <f>IF(Medidas_Analisis!L433&lt;&gt;"",ROUND((Medidas_Analisis!L433/IF(Porcentaje!A433=VLOOKUP(Porcentaje!A433,Tipos_Medida!$H$2:$I$788,1),VLOOKUP(Porcentaje!A433,Tipos_Medida!$H$2:$I$788,2),0))*100,4),"")</f>
        <v/>
      </c>
      <c r="M433" s="21" t="str">
        <f>IF(Medidas_Analisis!M433&lt;&gt;"",ROUND((Medidas_Analisis!M433/IF(Porcentaje!A433=VLOOKUP(Porcentaje!A433,Tipos_Medida!$H$2:$I$788,1),VLOOKUP(Porcentaje!A433,Tipos_Medida!$H$2:$I$788,2),0))*100,4),"")</f>
        <v/>
      </c>
      <c r="N433" s="21" t="str">
        <f>IF(Medidas_Analisis!N433&lt;&gt;"",ROUND((Medidas_Analisis!N433/IF(Porcentaje!A433=VLOOKUP(Porcentaje!A433,Tipos_Medida!$H$2:$I$788,1),VLOOKUP(Porcentaje!A433,Tipos_Medida!$H$2:$I$788,2),0))*100,4),"")</f>
        <v/>
      </c>
    </row>
    <row r="434" spans="1:14" x14ac:dyDescent="0.25">
      <c r="A434" s="19">
        <v>20478</v>
      </c>
      <c r="B434" s="19" t="s">
        <v>95</v>
      </c>
      <c r="C434" s="19" t="s">
        <v>33</v>
      </c>
      <c r="D434" s="19" t="s">
        <v>114</v>
      </c>
      <c r="E434" s="20">
        <v>43910</v>
      </c>
      <c r="F434" s="7" t="str">
        <f>IF(E434&lt;&gt;"",IF(AND(E434&gt;=VLOOKUP(E434,Semanas!$A$1:$C$33,1),E434&lt;=VLOOKUP(E434,Semanas!$A$1:$C$33,2)),VLOOKUP(E434,Semanas!$A$1:$C$33,3),""),"")</f>
        <v>Semana 12</v>
      </c>
      <c r="G434" s="21" t="str">
        <f>IF(Medidas_Analisis!G434&lt;&gt;"",ROUND((Medidas_Analisis!G434/IF(Porcentaje!A434=VLOOKUP(Porcentaje!A434,Tipos_Medida!$H$2:$I$788,1),VLOOKUP(Porcentaje!A434,Tipos_Medida!$H$2:$I$788,2),0))*100,4),"")</f>
        <v/>
      </c>
      <c r="H434" s="21" t="str">
        <f>IF(Medidas_Analisis!H434&lt;&gt;"",ROUND((Medidas_Analisis!H434/IF(Porcentaje!A434=VLOOKUP(Porcentaje!A434,Tipos_Medida!$H$2:$I$788,1),VLOOKUP(Porcentaje!A434,Tipos_Medida!$H$2:$I$788,2),0))*100,4),"")</f>
        <v/>
      </c>
      <c r="I434" s="21" t="str">
        <f>IF(Medidas_Analisis!I434&lt;&gt;"",ROUND((Medidas_Analisis!I434/IF(Porcentaje!A434=VLOOKUP(Porcentaje!A434,Tipos_Medida!$H$2:$I$788,1),VLOOKUP(Porcentaje!A434,Tipos_Medida!$H$2:$I$788,2),0))*100,4),"")</f>
        <v/>
      </c>
      <c r="J434" s="21" t="str">
        <f>IF(Medidas_Analisis!J434&lt;&gt;"",ROUND((Medidas_Analisis!J434/IF(Porcentaje!A434=VLOOKUP(Porcentaje!A434,Tipos_Medida!$H$2:$I$788,1),VLOOKUP(Porcentaje!A434,Tipos_Medida!$H$2:$I$788,2),0))*100,4),"")</f>
        <v/>
      </c>
      <c r="K434" s="21" t="str">
        <f>IF(Medidas_Analisis!K434&lt;&gt;"",ROUND((Medidas_Analisis!K434/IF(Porcentaje!A434=VLOOKUP(Porcentaje!A434,Tipos_Medida!$H$2:$I$788,1),VLOOKUP(Porcentaje!A434,Tipos_Medida!$H$2:$I$788,2),0))*100,4),"")</f>
        <v/>
      </c>
      <c r="L434" s="21" t="str">
        <f>IF(Medidas_Analisis!L434&lt;&gt;"",ROUND((Medidas_Analisis!L434/IF(Porcentaje!A434=VLOOKUP(Porcentaje!A434,Tipos_Medida!$H$2:$I$788,1),VLOOKUP(Porcentaje!A434,Tipos_Medida!$H$2:$I$788,2),0))*100,4),"")</f>
        <v/>
      </c>
      <c r="M434" s="21" t="str">
        <f>IF(Medidas_Analisis!M434&lt;&gt;"",ROUND((Medidas_Analisis!M434/IF(Porcentaje!A434=VLOOKUP(Porcentaje!A434,Tipos_Medida!$H$2:$I$788,1),VLOOKUP(Porcentaje!A434,Tipos_Medida!$H$2:$I$788,2),0))*100,4),"")</f>
        <v/>
      </c>
      <c r="N434" s="21" t="str">
        <f>IF(Medidas_Analisis!N434&lt;&gt;"",ROUND((Medidas_Analisis!N434/IF(Porcentaje!A434=VLOOKUP(Porcentaje!A434,Tipos_Medida!$H$2:$I$788,1),VLOOKUP(Porcentaje!A434,Tipos_Medida!$H$2:$I$788,2),0))*100,4),"")</f>
        <v/>
      </c>
    </row>
    <row r="435" spans="1:14" x14ac:dyDescent="0.25">
      <c r="A435">
        <v>20478</v>
      </c>
      <c r="B435" t="s">
        <v>95</v>
      </c>
      <c r="C435" t="s">
        <v>34</v>
      </c>
      <c r="D435" t="s">
        <v>117</v>
      </c>
      <c r="E435" s="1"/>
      <c r="F435" s="7" t="str">
        <f>IF(E435&lt;&gt;"",IF(AND(E435&gt;=VLOOKUP(E435,Semanas!$A$1:$C$33,1),E435&lt;=VLOOKUP(E435,Semanas!$A$1:$C$33,2)),VLOOKUP(E435,Semanas!$A$1:$C$33,3),""),"")</f>
        <v/>
      </c>
      <c r="G435" s="21" t="str">
        <f>IF(Medidas_Analisis!G435&lt;&gt;"",ROUND((Medidas_Analisis!G435/IF(Porcentaje!A435=VLOOKUP(Porcentaje!A435,Tipos_Medida!$H$2:$I$788,1),VLOOKUP(Porcentaje!A435,Tipos_Medida!$H$2:$I$788,2),0))*100,4),"")</f>
        <v/>
      </c>
      <c r="H435" s="21" t="str">
        <f>IF(Medidas_Analisis!H435&lt;&gt;"",ROUND((Medidas_Analisis!H435/IF(Porcentaje!A435=VLOOKUP(Porcentaje!A435,Tipos_Medida!$H$2:$I$788,1),VLOOKUP(Porcentaje!A435,Tipos_Medida!$H$2:$I$788,2),0))*100,4),"")</f>
        <v/>
      </c>
      <c r="I435" s="21" t="str">
        <f>IF(Medidas_Analisis!I435&lt;&gt;"",ROUND((Medidas_Analisis!I435/IF(Porcentaje!A435=VLOOKUP(Porcentaje!A435,Tipos_Medida!$H$2:$I$788,1),VLOOKUP(Porcentaje!A435,Tipos_Medida!$H$2:$I$788,2),0))*100,4),"")</f>
        <v/>
      </c>
      <c r="J435" s="21" t="str">
        <f>IF(Medidas_Analisis!J435&lt;&gt;"",ROUND((Medidas_Analisis!J435/IF(Porcentaje!A435=VLOOKUP(Porcentaje!A435,Tipos_Medida!$H$2:$I$788,1),VLOOKUP(Porcentaje!A435,Tipos_Medida!$H$2:$I$788,2),0))*100,4),"")</f>
        <v/>
      </c>
      <c r="K435" s="21" t="str">
        <f>IF(Medidas_Analisis!K435&lt;&gt;"",ROUND((Medidas_Analisis!K435/IF(Porcentaje!A435=VLOOKUP(Porcentaje!A435,Tipos_Medida!$H$2:$I$788,1),VLOOKUP(Porcentaje!A435,Tipos_Medida!$H$2:$I$788,2),0))*100,4),"")</f>
        <v/>
      </c>
      <c r="L435" s="21" t="str">
        <f>IF(Medidas_Analisis!L435&lt;&gt;"",ROUND((Medidas_Analisis!L435/IF(Porcentaje!A435=VLOOKUP(Porcentaje!A435,Tipos_Medida!$H$2:$I$788,1),VLOOKUP(Porcentaje!A435,Tipos_Medida!$H$2:$I$788,2),0))*100,4),"")</f>
        <v/>
      </c>
      <c r="M435" s="21" t="str">
        <f>IF(Medidas_Analisis!M435&lt;&gt;"",ROUND((Medidas_Analisis!M435/IF(Porcentaje!A435=VLOOKUP(Porcentaje!A435,Tipos_Medida!$H$2:$I$788,1),VLOOKUP(Porcentaje!A435,Tipos_Medida!$H$2:$I$788,2),0))*100,4),"")</f>
        <v/>
      </c>
      <c r="N435" s="21" t="str">
        <f>IF(Medidas_Analisis!N435&lt;&gt;"",ROUND((Medidas_Analisis!N435/IF(Porcentaje!A435=VLOOKUP(Porcentaje!A435,Tipos_Medida!$H$2:$I$788,1),VLOOKUP(Porcentaje!A435,Tipos_Medida!$H$2:$I$788,2),0))*100,4),"")</f>
        <v/>
      </c>
    </row>
    <row r="436" spans="1:14" x14ac:dyDescent="0.25">
      <c r="A436" s="19">
        <v>20478</v>
      </c>
      <c r="B436" s="19" t="s">
        <v>95</v>
      </c>
      <c r="C436" s="19" t="s">
        <v>118</v>
      </c>
      <c r="D436" s="19" t="s">
        <v>114</v>
      </c>
      <c r="E436" s="20">
        <v>43954</v>
      </c>
      <c r="F436" s="7" t="str">
        <f>IF(E436&lt;&gt;"",IF(AND(E436&gt;=VLOOKUP(E436,Semanas!$A$1:$C$33,1),E436&lt;=VLOOKUP(E436,Semanas!$A$1:$C$33,2)),VLOOKUP(E436,Semanas!$A$1:$C$33,3),""),"")</f>
        <v>Semana 19</v>
      </c>
      <c r="G436" s="21" t="str">
        <f>IF(Medidas_Analisis!G436&lt;&gt;"",ROUND((Medidas_Analisis!G436/IF(Porcentaje!A436=VLOOKUP(Porcentaje!A436,Tipos_Medida!$H$2:$I$788,1),VLOOKUP(Porcentaje!A436,Tipos_Medida!$H$2:$I$788,2),0))*100,4),"")</f>
        <v/>
      </c>
      <c r="H436" s="21" t="str">
        <f>IF(Medidas_Analisis!H436&lt;&gt;"",ROUND((Medidas_Analisis!H436/IF(Porcentaje!A436=VLOOKUP(Porcentaje!A436,Tipos_Medida!$H$2:$I$788,1),VLOOKUP(Porcentaje!A436,Tipos_Medida!$H$2:$I$788,2),0))*100,4),"")</f>
        <v/>
      </c>
      <c r="I436" s="21" t="str">
        <f>IF(Medidas_Analisis!I436&lt;&gt;"",ROUND((Medidas_Analisis!I436/IF(Porcentaje!A436=VLOOKUP(Porcentaje!A436,Tipos_Medida!$H$2:$I$788,1),VLOOKUP(Porcentaje!A436,Tipos_Medida!$H$2:$I$788,2),0))*100,4),"")</f>
        <v/>
      </c>
      <c r="J436" s="21" t="str">
        <f>IF(Medidas_Analisis!J436&lt;&gt;"",ROUND((Medidas_Analisis!J436/IF(Porcentaje!A436=VLOOKUP(Porcentaje!A436,Tipos_Medida!$H$2:$I$788,1),VLOOKUP(Porcentaje!A436,Tipos_Medida!$H$2:$I$788,2),0))*100,4),"")</f>
        <v/>
      </c>
      <c r="K436" s="21" t="str">
        <f>IF(Medidas_Analisis!K436&lt;&gt;"",ROUND((Medidas_Analisis!K436/IF(Porcentaje!A436=VLOOKUP(Porcentaje!A436,Tipos_Medida!$H$2:$I$788,1),VLOOKUP(Porcentaje!A436,Tipos_Medida!$H$2:$I$788,2),0))*100,4),"")</f>
        <v/>
      </c>
      <c r="L436" s="21" t="str">
        <f>IF(Medidas_Analisis!L436&lt;&gt;"",ROUND((Medidas_Analisis!L436/IF(Porcentaje!A436=VLOOKUP(Porcentaje!A436,Tipos_Medida!$H$2:$I$788,1),VLOOKUP(Porcentaje!A436,Tipos_Medida!$H$2:$I$788,2),0))*100,4),"")</f>
        <v/>
      </c>
      <c r="M436" s="21" t="str">
        <f>IF(Medidas_Analisis!M436&lt;&gt;"",ROUND((Medidas_Analisis!M436/IF(Porcentaje!A436=VLOOKUP(Porcentaje!A436,Tipos_Medida!$H$2:$I$788,1),VLOOKUP(Porcentaje!A436,Tipos_Medida!$H$2:$I$788,2),0))*100,4),"")</f>
        <v/>
      </c>
      <c r="N436" s="21" t="str">
        <f>IF(Medidas_Analisis!N436&lt;&gt;"",ROUND((Medidas_Analisis!N436/IF(Porcentaje!A436=VLOOKUP(Porcentaje!A436,Tipos_Medida!$H$2:$I$788,1),VLOOKUP(Porcentaje!A436,Tipos_Medida!$H$2:$I$788,2),0))*100,4),"")</f>
        <v/>
      </c>
    </row>
    <row r="437" spans="1:14" x14ac:dyDescent="0.25">
      <c r="A437">
        <v>20478</v>
      </c>
      <c r="B437" t="s">
        <v>95</v>
      </c>
      <c r="C437" t="s">
        <v>119</v>
      </c>
      <c r="D437" t="s">
        <v>117</v>
      </c>
      <c r="E437" s="1"/>
      <c r="F437" s="7" t="str">
        <f>IF(E437&lt;&gt;"",IF(AND(E437&gt;=VLOOKUP(E437,Semanas!$A$1:$C$33,1),E437&lt;=VLOOKUP(E437,Semanas!$A$1:$C$33,2)),VLOOKUP(E437,Semanas!$A$1:$C$33,3),""),"")</f>
        <v/>
      </c>
      <c r="G437" s="21" t="str">
        <f>IF(Medidas_Analisis!G437&lt;&gt;"",ROUND((Medidas_Analisis!G437/IF(Porcentaje!A437=VLOOKUP(Porcentaje!A437,Tipos_Medida!$H$2:$I$788,1),VLOOKUP(Porcentaje!A437,Tipos_Medida!$H$2:$I$788,2),0))*100,4),"")</f>
        <v/>
      </c>
      <c r="H437" s="21" t="str">
        <f>IF(Medidas_Analisis!H437&lt;&gt;"",ROUND((Medidas_Analisis!H437/IF(Porcentaje!A437=VLOOKUP(Porcentaje!A437,Tipos_Medida!$H$2:$I$788,1),VLOOKUP(Porcentaje!A437,Tipos_Medida!$H$2:$I$788,2),0))*100,4),"")</f>
        <v/>
      </c>
      <c r="I437" s="21" t="str">
        <f>IF(Medidas_Analisis!I437&lt;&gt;"",ROUND((Medidas_Analisis!I437/IF(Porcentaje!A437=VLOOKUP(Porcentaje!A437,Tipos_Medida!$H$2:$I$788,1),VLOOKUP(Porcentaje!A437,Tipos_Medida!$H$2:$I$788,2),0))*100,4),"")</f>
        <v/>
      </c>
      <c r="J437" s="21" t="str">
        <f>IF(Medidas_Analisis!J437&lt;&gt;"",ROUND((Medidas_Analisis!J437/IF(Porcentaje!A437=VLOOKUP(Porcentaje!A437,Tipos_Medida!$H$2:$I$788,1),VLOOKUP(Porcentaje!A437,Tipos_Medida!$H$2:$I$788,2),0))*100,4),"")</f>
        <v/>
      </c>
      <c r="K437" s="21" t="str">
        <f>IF(Medidas_Analisis!K437&lt;&gt;"",ROUND((Medidas_Analisis!K437/IF(Porcentaje!A437=VLOOKUP(Porcentaje!A437,Tipos_Medida!$H$2:$I$788,1),VLOOKUP(Porcentaje!A437,Tipos_Medida!$H$2:$I$788,2),0))*100,4),"")</f>
        <v/>
      </c>
      <c r="L437" s="21" t="str">
        <f>IF(Medidas_Analisis!L437&lt;&gt;"",ROUND((Medidas_Analisis!L437/IF(Porcentaje!A437=VLOOKUP(Porcentaje!A437,Tipos_Medida!$H$2:$I$788,1),VLOOKUP(Porcentaje!A437,Tipos_Medida!$H$2:$I$788,2),0))*100,4),"")</f>
        <v/>
      </c>
      <c r="M437" s="21" t="str">
        <f>IF(Medidas_Analisis!M437&lt;&gt;"",ROUND((Medidas_Analisis!M437/IF(Porcentaje!A437=VLOOKUP(Porcentaje!A437,Tipos_Medida!$H$2:$I$788,1),VLOOKUP(Porcentaje!A437,Tipos_Medida!$H$2:$I$788,2),0))*100,4),"")</f>
        <v/>
      </c>
      <c r="N437" s="21" t="str">
        <f>IF(Medidas_Analisis!N437&lt;&gt;"",ROUND((Medidas_Analisis!N437/IF(Porcentaje!A437=VLOOKUP(Porcentaje!A437,Tipos_Medida!$H$2:$I$788,1),VLOOKUP(Porcentaje!A437,Tipos_Medida!$H$2:$I$788,2),0))*100,4),"")</f>
        <v/>
      </c>
    </row>
    <row r="438" spans="1:14" x14ac:dyDescent="0.25">
      <c r="A438" s="19">
        <v>20478</v>
      </c>
      <c r="B438" s="19" t="s">
        <v>95</v>
      </c>
      <c r="C438" s="19" t="s">
        <v>120</v>
      </c>
      <c r="D438" s="19" t="s">
        <v>117</v>
      </c>
      <c r="E438" s="20"/>
      <c r="F438" s="7" t="str">
        <f>IF(E438&lt;&gt;"",IF(AND(E438&gt;=VLOOKUP(E438,Semanas!$A$1:$C$33,1),E438&lt;=VLOOKUP(E438,Semanas!$A$1:$C$33,2)),VLOOKUP(E438,Semanas!$A$1:$C$33,3),""),"")</f>
        <v/>
      </c>
      <c r="G438" s="21" t="str">
        <f>IF(Medidas_Analisis!G438&lt;&gt;"",ROUND((Medidas_Analisis!G438/IF(Porcentaje!A438=VLOOKUP(Porcentaje!A438,Tipos_Medida!$H$2:$I$788,1),VLOOKUP(Porcentaje!A438,Tipos_Medida!$H$2:$I$788,2),0))*100,4),"")</f>
        <v/>
      </c>
      <c r="H438" s="21" t="str">
        <f>IF(Medidas_Analisis!H438&lt;&gt;"",ROUND((Medidas_Analisis!H438/IF(Porcentaje!A438=VLOOKUP(Porcentaje!A438,Tipos_Medida!$H$2:$I$788,1),VLOOKUP(Porcentaje!A438,Tipos_Medida!$H$2:$I$788,2),0))*100,4),"")</f>
        <v/>
      </c>
      <c r="I438" s="21" t="str">
        <f>IF(Medidas_Analisis!I438&lt;&gt;"",ROUND((Medidas_Analisis!I438/IF(Porcentaje!A438=VLOOKUP(Porcentaje!A438,Tipos_Medida!$H$2:$I$788,1),VLOOKUP(Porcentaje!A438,Tipos_Medida!$H$2:$I$788,2),0))*100,4),"")</f>
        <v/>
      </c>
      <c r="J438" s="21" t="str">
        <f>IF(Medidas_Analisis!J438&lt;&gt;"",ROUND((Medidas_Analisis!J438/IF(Porcentaje!A438=VLOOKUP(Porcentaje!A438,Tipos_Medida!$H$2:$I$788,1),VLOOKUP(Porcentaje!A438,Tipos_Medida!$H$2:$I$788,2),0))*100,4),"")</f>
        <v/>
      </c>
      <c r="K438" s="21" t="str">
        <f>IF(Medidas_Analisis!K438&lt;&gt;"",ROUND((Medidas_Analisis!K438/IF(Porcentaje!A438=VLOOKUP(Porcentaje!A438,Tipos_Medida!$H$2:$I$788,1),VLOOKUP(Porcentaje!A438,Tipos_Medida!$H$2:$I$788,2),0))*100,4),"")</f>
        <v/>
      </c>
      <c r="L438" s="21" t="str">
        <f>IF(Medidas_Analisis!L438&lt;&gt;"",ROUND((Medidas_Analisis!L438/IF(Porcentaje!A438=VLOOKUP(Porcentaje!A438,Tipos_Medida!$H$2:$I$788,1),VLOOKUP(Porcentaje!A438,Tipos_Medida!$H$2:$I$788,2),0))*100,4),"")</f>
        <v/>
      </c>
      <c r="M438" s="21" t="str">
        <f>IF(Medidas_Analisis!M438&lt;&gt;"",ROUND((Medidas_Analisis!M438/IF(Porcentaje!A438=VLOOKUP(Porcentaje!A438,Tipos_Medida!$H$2:$I$788,1),VLOOKUP(Porcentaje!A438,Tipos_Medida!$H$2:$I$788,2),0))*100,4),"")</f>
        <v/>
      </c>
      <c r="N438" s="21" t="str">
        <f>IF(Medidas_Analisis!N438&lt;&gt;"",ROUND((Medidas_Analisis!N438/IF(Porcentaje!A438=VLOOKUP(Porcentaje!A438,Tipos_Medida!$H$2:$I$788,1),VLOOKUP(Porcentaje!A438,Tipos_Medida!$H$2:$I$788,2),0))*100,4),"")</f>
        <v/>
      </c>
    </row>
    <row r="439" spans="1:14" x14ac:dyDescent="0.25">
      <c r="A439">
        <v>20478</v>
      </c>
      <c r="B439" t="s">
        <v>95</v>
      </c>
      <c r="C439" t="s">
        <v>191</v>
      </c>
      <c r="D439" t="s">
        <v>117</v>
      </c>
      <c r="E439" s="1"/>
      <c r="F439" s="7" t="str">
        <f>IF(E439&lt;&gt;"",IF(AND(E439&gt;=VLOOKUP(E439,Semanas!$A$1:$C$33,1),E439&lt;=VLOOKUP(E439,Semanas!$A$1:$C$33,2)),VLOOKUP(E439,Semanas!$A$1:$C$33,3),""),"")</f>
        <v/>
      </c>
      <c r="G439" s="21" t="str">
        <f>IF(Medidas_Analisis!G439&lt;&gt;"",ROUND((Medidas_Analisis!G439/IF(Porcentaje!A439=VLOOKUP(Porcentaje!A439,Tipos_Medida!$H$2:$I$788,1),VLOOKUP(Porcentaje!A439,Tipos_Medida!$H$2:$I$788,2),0))*100,4),"")</f>
        <v/>
      </c>
      <c r="H439" s="21" t="str">
        <f>IF(Medidas_Analisis!H439&lt;&gt;"",ROUND((Medidas_Analisis!H439/IF(Porcentaje!A439=VLOOKUP(Porcentaje!A439,Tipos_Medida!$H$2:$I$788,1),VLOOKUP(Porcentaje!A439,Tipos_Medida!$H$2:$I$788,2),0))*100,4),"")</f>
        <v/>
      </c>
      <c r="I439" s="21" t="str">
        <f>IF(Medidas_Analisis!I439&lt;&gt;"",ROUND((Medidas_Analisis!I439/IF(Porcentaje!A439=VLOOKUP(Porcentaje!A439,Tipos_Medida!$H$2:$I$788,1),VLOOKUP(Porcentaje!A439,Tipos_Medida!$H$2:$I$788,2),0))*100,4),"")</f>
        <v/>
      </c>
      <c r="J439" s="21" t="str">
        <f>IF(Medidas_Analisis!J439&lt;&gt;"",ROUND((Medidas_Analisis!J439/IF(Porcentaje!A439=VLOOKUP(Porcentaje!A439,Tipos_Medida!$H$2:$I$788,1),VLOOKUP(Porcentaje!A439,Tipos_Medida!$H$2:$I$788,2),0))*100,4),"")</f>
        <v/>
      </c>
      <c r="K439" s="21" t="str">
        <f>IF(Medidas_Analisis!K439&lt;&gt;"",ROUND((Medidas_Analisis!K439/IF(Porcentaje!A439=VLOOKUP(Porcentaje!A439,Tipos_Medida!$H$2:$I$788,1),VLOOKUP(Porcentaje!A439,Tipos_Medida!$H$2:$I$788,2),0))*100,4),"")</f>
        <v/>
      </c>
      <c r="L439" s="21" t="str">
        <f>IF(Medidas_Analisis!L439&lt;&gt;"",ROUND((Medidas_Analisis!L439/IF(Porcentaje!A439=VLOOKUP(Porcentaje!A439,Tipos_Medida!$H$2:$I$788,1),VLOOKUP(Porcentaje!A439,Tipos_Medida!$H$2:$I$788,2),0))*100,4),"")</f>
        <v/>
      </c>
      <c r="M439" s="21" t="str">
        <f>IF(Medidas_Analisis!M439&lt;&gt;"",ROUND((Medidas_Analisis!M439/IF(Porcentaje!A439=VLOOKUP(Porcentaje!A439,Tipos_Medida!$H$2:$I$788,1),VLOOKUP(Porcentaje!A439,Tipos_Medida!$H$2:$I$788,2),0))*100,4),"")</f>
        <v/>
      </c>
      <c r="N439" s="21" t="str">
        <f>IF(Medidas_Analisis!N439&lt;&gt;"",ROUND((Medidas_Analisis!N439/IF(Porcentaje!A439=VLOOKUP(Porcentaje!A439,Tipos_Medida!$H$2:$I$788,1),VLOOKUP(Porcentaje!A439,Tipos_Medida!$H$2:$I$788,2),0))*100,4),"")</f>
        <v/>
      </c>
    </row>
    <row r="440" spans="1:14" x14ac:dyDescent="0.25">
      <c r="A440" s="19">
        <v>20478</v>
      </c>
      <c r="B440" s="19" t="s">
        <v>95</v>
      </c>
      <c r="C440" s="19" t="s">
        <v>122</v>
      </c>
      <c r="D440" s="19" t="s">
        <v>116</v>
      </c>
      <c r="E440" s="20"/>
      <c r="F440" s="7" t="str">
        <f>IF(E440&lt;&gt;"",IF(AND(E440&gt;=VLOOKUP(E440,Semanas!$A$1:$C$33,1),E440&lt;=VLOOKUP(E440,Semanas!$A$1:$C$33,2)),VLOOKUP(E440,Semanas!$A$1:$C$33,3),""),"")</f>
        <v/>
      </c>
      <c r="G440" s="21" t="str">
        <f>IF(Medidas_Analisis!G440&lt;&gt;"",ROUND((Medidas_Analisis!G440/IF(Porcentaje!A440=VLOOKUP(Porcentaje!A440,Tipos_Medida!$H$2:$I$788,1),VLOOKUP(Porcentaje!A440,Tipos_Medida!$H$2:$I$788,2),0))*100,4),"")</f>
        <v/>
      </c>
      <c r="H440" s="21" t="str">
        <f>IF(Medidas_Analisis!H440&lt;&gt;"",ROUND((Medidas_Analisis!H440/IF(Porcentaje!A440=VLOOKUP(Porcentaje!A440,Tipos_Medida!$H$2:$I$788,1),VLOOKUP(Porcentaje!A440,Tipos_Medida!$H$2:$I$788,2),0))*100,4),"")</f>
        <v/>
      </c>
      <c r="I440" s="21" t="str">
        <f>IF(Medidas_Analisis!I440&lt;&gt;"",ROUND((Medidas_Analisis!I440/IF(Porcentaje!A440=VLOOKUP(Porcentaje!A440,Tipos_Medida!$H$2:$I$788,1),VLOOKUP(Porcentaje!A440,Tipos_Medida!$H$2:$I$788,2),0))*100,4),"")</f>
        <v/>
      </c>
      <c r="J440" s="21" t="str">
        <f>IF(Medidas_Analisis!J440&lt;&gt;"",ROUND((Medidas_Analisis!J440/IF(Porcentaje!A440=VLOOKUP(Porcentaje!A440,Tipos_Medida!$H$2:$I$788,1),VLOOKUP(Porcentaje!A440,Tipos_Medida!$H$2:$I$788,2),0))*100,4),"")</f>
        <v/>
      </c>
      <c r="K440" s="21" t="str">
        <f>IF(Medidas_Analisis!K440&lt;&gt;"",ROUND((Medidas_Analisis!K440/IF(Porcentaje!A440=VLOOKUP(Porcentaje!A440,Tipos_Medida!$H$2:$I$788,1),VLOOKUP(Porcentaje!A440,Tipos_Medida!$H$2:$I$788,2),0))*100,4),"")</f>
        <v/>
      </c>
      <c r="L440" s="21" t="str">
        <f>IF(Medidas_Analisis!L440&lt;&gt;"",ROUND((Medidas_Analisis!L440/IF(Porcentaje!A440=VLOOKUP(Porcentaje!A440,Tipos_Medida!$H$2:$I$788,1),VLOOKUP(Porcentaje!A440,Tipos_Medida!$H$2:$I$788,2),0))*100,4),"")</f>
        <v/>
      </c>
      <c r="M440" s="21" t="str">
        <f>IF(Medidas_Analisis!M440&lt;&gt;"",ROUND((Medidas_Analisis!M440/IF(Porcentaje!A440=VLOOKUP(Porcentaje!A440,Tipos_Medida!$H$2:$I$788,1),VLOOKUP(Porcentaje!A440,Tipos_Medida!$H$2:$I$788,2),0))*100,4),"")</f>
        <v/>
      </c>
      <c r="N440" s="21" t="str">
        <f>IF(Medidas_Analisis!N440&lt;&gt;"",ROUND((Medidas_Analisis!N440/IF(Porcentaje!A440=VLOOKUP(Porcentaje!A440,Tipos_Medida!$H$2:$I$788,1),VLOOKUP(Porcentaje!A440,Tipos_Medida!$H$2:$I$788,2),0))*100,4),"")</f>
        <v/>
      </c>
    </row>
    <row r="441" spans="1:14" x14ac:dyDescent="0.25">
      <c r="A441">
        <v>20478</v>
      </c>
      <c r="B441" t="s">
        <v>95</v>
      </c>
      <c r="C441" t="s">
        <v>123</v>
      </c>
      <c r="D441" t="s">
        <v>116</v>
      </c>
      <c r="E441" s="1"/>
      <c r="F441" s="7" t="str">
        <f>IF(E441&lt;&gt;"",IF(AND(E441&gt;=VLOOKUP(E441,Semanas!$A$1:$C$33,1),E441&lt;=VLOOKUP(E441,Semanas!$A$1:$C$33,2)),VLOOKUP(E441,Semanas!$A$1:$C$33,3),""),"")</f>
        <v/>
      </c>
      <c r="G441" s="21" t="str">
        <f>IF(Medidas_Analisis!G441&lt;&gt;"",ROUND((Medidas_Analisis!G441/IF(Porcentaje!A441=VLOOKUP(Porcentaje!A441,Tipos_Medida!$H$2:$I$788,1),VLOOKUP(Porcentaje!A441,Tipos_Medida!$H$2:$I$788,2),0))*100,4),"")</f>
        <v/>
      </c>
      <c r="H441" s="21" t="str">
        <f>IF(Medidas_Analisis!H441&lt;&gt;"",ROUND((Medidas_Analisis!H441/IF(Porcentaje!A441=VLOOKUP(Porcentaje!A441,Tipos_Medida!$H$2:$I$788,1),VLOOKUP(Porcentaje!A441,Tipos_Medida!$H$2:$I$788,2),0))*100,4),"")</f>
        <v/>
      </c>
      <c r="I441" s="21" t="str">
        <f>IF(Medidas_Analisis!I441&lt;&gt;"",ROUND((Medidas_Analisis!I441/IF(Porcentaje!A441=VLOOKUP(Porcentaje!A441,Tipos_Medida!$H$2:$I$788,1),VLOOKUP(Porcentaje!A441,Tipos_Medida!$H$2:$I$788,2),0))*100,4),"")</f>
        <v/>
      </c>
      <c r="J441" s="21" t="str">
        <f>IF(Medidas_Analisis!J441&lt;&gt;"",ROUND((Medidas_Analisis!J441/IF(Porcentaje!A441=VLOOKUP(Porcentaje!A441,Tipos_Medida!$H$2:$I$788,1),VLOOKUP(Porcentaje!A441,Tipos_Medida!$H$2:$I$788,2),0))*100,4),"")</f>
        <v/>
      </c>
      <c r="K441" s="21" t="str">
        <f>IF(Medidas_Analisis!K441&lt;&gt;"",ROUND((Medidas_Analisis!K441/IF(Porcentaje!A441=VLOOKUP(Porcentaje!A441,Tipos_Medida!$H$2:$I$788,1),VLOOKUP(Porcentaje!A441,Tipos_Medida!$H$2:$I$788,2),0))*100,4),"")</f>
        <v/>
      </c>
      <c r="L441" s="21" t="str">
        <f>IF(Medidas_Analisis!L441&lt;&gt;"",ROUND((Medidas_Analisis!L441/IF(Porcentaje!A441=VLOOKUP(Porcentaje!A441,Tipos_Medida!$H$2:$I$788,1),VLOOKUP(Porcentaje!A441,Tipos_Medida!$H$2:$I$788,2),0))*100,4),"")</f>
        <v/>
      </c>
      <c r="M441" s="21" t="str">
        <f>IF(Medidas_Analisis!M441&lt;&gt;"",ROUND((Medidas_Analisis!M441/IF(Porcentaje!A441=VLOOKUP(Porcentaje!A441,Tipos_Medida!$H$2:$I$788,1),VLOOKUP(Porcentaje!A441,Tipos_Medida!$H$2:$I$788,2),0))*100,4),"")</f>
        <v/>
      </c>
      <c r="N441" s="21" t="str">
        <f>IF(Medidas_Analisis!N441&lt;&gt;"",ROUND((Medidas_Analisis!N441/IF(Porcentaje!A441=VLOOKUP(Porcentaje!A441,Tipos_Medida!$H$2:$I$788,1),VLOOKUP(Porcentaje!A441,Tipos_Medida!$H$2:$I$788,2),0))*100,4),"")</f>
        <v/>
      </c>
    </row>
    <row r="442" spans="1:14" x14ac:dyDescent="0.25">
      <c r="A442">
        <v>20490</v>
      </c>
      <c r="B442" t="s">
        <v>96</v>
      </c>
      <c r="C442" t="s">
        <v>30</v>
      </c>
      <c r="D442" t="s">
        <v>114</v>
      </c>
      <c r="E442" s="1">
        <v>43913</v>
      </c>
      <c r="F442" s="7" t="str">
        <f>IF(E442&lt;&gt;"",IF(AND(E442&gt;=VLOOKUP(E442,Semanas!$A$1:$C$33,1),E442&lt;=VLOOKUP(E442,Semanas!$A$1:$C$33,2)),VLOOKUP(E442,Semanas!$A$1:$C$33,3),""),"")</f>
        <v>Semana 13</v>
      </c>
      <c r="G442" s="21" t="str">
        <f>IF(Medidas_Analisis!G442&lt;&gt;"",ROUND((Medidas_Analisis!G442/IF(Porcentaje!A442=VLOOKUP(Porcentaje!A442,Tipos_Medida!$H$2:$I$788,1),VLOOKUP(Porcentaje!A442,Tipos_Medida!$H$2:$I$788,2),0))*100,4),"")</f>
        <v/>
      </c>
      <c r="H442" s="21" t="str">
        <f>IF(Medidas_Analisis!H442&lt;&gt;"",ROUND((Medidas_Analisis!H442/IF(Porcentaje!A442=VLOOKUP(Porcentaje!A442,Tipos_Medida!$H$2:$I$788,1),VLOOKUP(Porcentaje!A442,Tipos_Medida!$H$2:$I$788,2),0))*100,4),"")</f>
        <v/>
      </c>
      <c r="I442" s="21" t="str">
        <f>IF(Medidas_Analisis!I442&lt;&gt;"",ROUND((Medidas_Analisis!I442/IF(Porcentaje!A442=VLOOKUP(Porcentaje!A442,Tipos_Medida!$H$2:$I$788,1),VLOOKUP(Porcentaje!A442,Tipos_Medida!$H$2:$I$788,2),0))*100,4),"")</f>
        <v/>
      </c>
      <c r="J442" s="21" t="str">
        <f>IF(Medidas_Analisis!J442&lt;&gt;"",ROUND((Medidas_Analisis!J442/IF(Porcentaje!A442=VLOOKUP(Porcentaje!A442,Tipos_Medida!$H$2:$I$788,1),VLOOKUP(Porcentaje!A442,Tipos_Medida!$H$2:$I$788,2),0))*100,4),"")</f>
        <v/>
      </c>
      <c r="K442" s="21" t="str">
        <f>IF(Medidas_Analisis!K442&lt;&gt;"",ROUND((Medidas_Analisis!K442/IF(Porcentaje!A442=VLOOKUP(Porcentaje!A442,Tipos_Medida!$H$2:$I$788,1),VLOOKUP(Porcentaje!A442,Tipos_Medida!$H$2:$I$788,2),0))*100,4),"")</f>
        <v/>
      </c>
      <c r="L442" s="21" t="str">
        <f>IF(Medidas_Analisis!L442&lt;&gt;"",ROUND((Medidas_Analisis!L442/IF(Porcentaje!A442=VLOOKUP(Porcentaje!A442,Tipos_Medida!$H$2:$I$788,1),VLOOKUP(Porcentaje!A442,Tipos_Medida!$H$2:$I$788,2),0))*100,4),"")</f>
        <v/>
      </c>
      <c r="M442" s="21" t="str">
        <f>IF(Medidas_Analisis!M442&lt;&gt;"",ROUND((Medidas_Analisis!M442/IF(Porcentaje!A442=VLOOKUP(Porcentaje!A442,Tipos_Medida!$H$2:$I$788,1),VLOOKUP(Porcentaje!A442,Tipos_Medida!$H$2:$I$788,2),0))*100,4),"")</f>
        <v/>
      </c>
      <c r="N442" s="21" t="str">
        <f>IF(Medidas_Analisis!N442&lt;&gt;"",ROUND((Medidas_Analisis!N442/IF(Porcentaje!A442=VLOOKUP(Porcentaje!A442,Tipos_Medida!$H$2:$I$788,1),VLOOKUP(Porcentaje!A442,Tipos_Medida!$H$2:$I$788,2),0))*100,4),"")</f>
        <v/>
      </c>
    </row>
    <row r="443" spans="1:14" x14ac:dyDescent="0.25">
      <c r="A443" s="19">
        <v>20490</v>
      </c>
      <c r="B443" s="19" t="s">
        <v>96</v>
      </c>
      <c r="C443" s="19" t="s">
        <v>31</v>
      </c>
      <c r="D443" s="19" t="s">
        <v>114</v>
      </c>
      <c r="E443" s="20">
        <v>43913</v>
      </c>
      <c r="F443" s="7" t="str">
        <f>IF(E443&lt;&gt;"",IF(AND(E443&gt;=VLOOKUP(E443,Semanas!$A$1:$C$33,1),E443&lt;=VLOOKUP(E443,Semanas!$A$1:$C$33,2)),VLOOKUP(E443,Semanas!$A$1:$C$33,3),""),"")</f>
        <v>Semana 13</v>
      </c>
      <c r="G443" s="21" t="str">
        <f>IF(Medidas_Analisis!G443&lt;&gt;"",ROUND((Medidas_Analisis!G443/IF(Porcentaje!A443=VLOOKUP(Porcentaje!A443,Tipos_Medida!$H$2:$I$788,1),VLOOKUP(Porcentaje!A443,Tipos_Medida!$H$2:$I$788,2),0))*100,4),"")</f>
        <v/>
      </c>
      <c r="H443" s="21" t="str">
        <f>IF(Medidas_Analisis!H443&lt;&gt;"",ROUND((Medidas_Analisis!H443/IF(Porcentaje!A443=VLOOKUP(Porcentaje!A443,Tipos_Medida!$H$2:$I$788,1),VLOOKUP(Porcentaje!A443,Tipos_Medida!$H$2:$I$788,2),0))*100,4),"")</f>
        <v/>
      </c>
      <c r="I443" s="21" t="str">
        <f>IF(Medidas_Analisis!I443&lt;&gt;"",ROUND((Medidas_Analisis!I443/IF(Porcentaje!A443=VLOOKUP(Porcentaje!A443,Tipos_Medida!$H$2:$I$788,1),VLOOKUP(Porcentaje!A443,Tipos_Medida!$H$2:$I$788,2),0))*100,4),"")</f>
        <v/>
      </c>
      <c r="J443" s="21" t="str">
        <f>IF(Medidas_Analisis!J443&lt;&gt;"",ROUND((Medidas_Analisis!J443/IF(Porcentaje!A443=VLOOKUP(Porcentaje!A443,Tipos_Medida!$H$2:$I$788,1),VLOOKUP(Porcentaje!A443,Tipos_Medida!$H$2:$I$788,2),0))*100,4),"")</f>
        <v/>
      </c>
      <c r="K443" s="21" t="str">
        <f>IF(Medidas_Analisis!K443&lt;&gt;"",ROUND((Medidas_Analisis!K443/IF(Porcentaje!A443=VLOOKUP(Porcentaje!A443,Tipos_Medida!$H$2:$I$788,1),VLOOKUP(Porcentaje!A443,Tipos_Medida!$H$2:$I$788,2),0))*100,4),"")</f>
        <v/>
      </c>
      <c r="L443" s="21" t="str">
        <f>IF(Medidas_Analisis!L443&lt;&gt;"",ROUND((Medidas_Analisis!L443/IF(Porcentaje!A443=VLOOKUP(Porcentaje!A443,Tipos_Medida!$H$2:$I$788,1),VLOOKUP(Porcentaje!A443,Tipos_Medida!$H$2:$I$788,2),0))*100,4),"")</f>
        <v/>
      </c>
      <c r="M443" s="21" t="str">
        <f>IF(Medidas_Analisis!M443&lt;&gt;"",ROUND((Medidas_Analisis!M443/IF(Porcentaje!A443=VLOOKUP(Porcentaje!A443,Tipos_Medida!$H$2:$I$788,1),VLOOKUP(Porcentaje!A443,Tipos_Medida!$H$2:$I$788,2),0))*100,4),"")</f>
        <v/>
      </c>
      <c r="N443" s="21" t="str">
        <f>IF(Medidas_Analisis!N443&lt;&gt;"",ROUND((Medidas_Analisis!N443/IF(Porcentaje!A443=VLOOKUP(Porcentaje!A443,Tipos_Medida!$H$2:$I$788,1),VLOOKUP(Porcentaje!A443,Tipos_Medida!$H$2:$I$788,2),0))*100,4),"")</f>
        <v/>
      </c>
    </row>
    <row r="444" spans="1:14" x14ac:dyDescent="0.25">
      <c r="A444">
        <v>20490</v>
      </c>
      <c r="B444" t="s">
        <v>96</v>
      </c>
      <c r="C444" t="s">
        <v>115</v>
      </c>
      <c r="D444" t="s">
        <v>114</v>
      </c>
      <c r="E444" s="1">
        <v>43913</v>
      </c>
      <c r="F444" s="7" t="str">
        <f>IF(E444&lt;&gt;"",IF(AND(E444&gt;=VLOOKUP(E444,Semanas!$A$1:$C$33,1),E444&lt;=VLOOKUP(E444,Semanas!$A$1:$C$33,2)),VLOOKUP(E444,Semanas!$A$1:$C$33,3),""),"")</f>
        <v>Semana 13</v>
      </c>
      <c r="G444" s="21" t="str">
        <f>IF(Medidas_Analisis!G444&lt;&gt;"",ROUND((Medidas_Analisis!G444/IF(Porcentaje!A444=VLOOKUP(Porcentaje!A444,Tipos_Medida!$H$2:$I$788,1),VLOOKUP(Porcentaje!A444,Tipos_Medida!$H$2:$I$788,2),0))*100,4),"")</f>
        <v/>
      </c>
      <c r="H444" s="21" t="str">
        <f>IF(Medidas_Analisis!H444&lt;&gt;"",ROUND((Medidas_Analisis!H444/IF(Porcentaje!A444=VLOOKUP(Porcentaje!A444,Tipos_Medida!$H$2:$I$788,1),VLOOKUP(Porcentaje!A444,Tipos_Medida!$H$2:$I$788,2),0))*100,4),"")</f>
        <v/>
      </c>
      <c r="I444" s="21" t="str">
        <f>IF(Medidas_Analisis!I444&lt;&gt;"",ROUND((Medidas_Analisis!I444/IF(Porcentaje!A444=VLOOKUP(Porcentaje!A444,Tipos_Medida!$H$2:$I$788,1),VLOOKUP(Porcentaje!A444,Tipos_Medida!$H$2:$I$788,2),0))*100,4),"")</f>
        <v/>
      </c>
      <c r="J444" s="21" t="str">
        <f>IF(Medidas_Analisis!J444&lt;&gt;"",ROUND((Medidas_Analisis!J444/IF(Porcentaje!A444=VLOOKUP(Porcentaje!A444,Tipos_Medida!$H$2:$I$788,1),VLOOKUP(Porcentaje!A444,Tipos_Medida!$H$2:$I$788,2),0))*100,4),"")</f>
        <v/>
      </c>
      <c r="K444" s="21" t="str">
        <f>IF(Medidas_Analisis!K444&lt;&gt;"",ROUND((Medidas_Analisis!K444/IF(Porcentaje!A444=VLOOKUP(Porcentaje!A444,Tipos_Medida!$H$2:$I$788,1),VLOOKUP(Porcentaje!A444,Tipos_Medida!$H$2:$I$788,2),0))*100,4),"")</f>
        <v/>
      </c>
      <c r="L444" s="21" t="str">
        <f>IF(Medidas_Analisis!L444&lt;&gt;"",ROUND((Medidas_Analisis!L444/IF(Porcentaje!A444=VLOOKUP(Porcentaje!A444,Tipos_Medida!$H$2:$I$788,1),VLOOKUP(Porcentaje!A444,Tipos_Medida!$H$2:$I$788,2),0))*100,4),"")</f>
        <v/>
      </c>
      <c r="M444" s="21" t="str">
        <f>IF(Medidas_Analisis!M444&lt;&gt;"",ROUND((Medidas_Analisis!M444/IF(Porcentaje!A444=VLOOKUP(Porcentaje!A444,Tipos_Medida!$H$2:$I$788,1),VLOOKUP(Porcentaje!A444,Tipos_Medida!$H$2:$I$788,2),0))*100,4),"")</f>
        <v/>
      </c>
      <c r="N444" s="21" t="str">
        <f>IF(Medidas_Analisis!N444&lt;&gt;"",ROUND((Medidas_Analisis!N444/IF(Porcentaje!A444=VLOOKUP(Porcentaje!A444,Tipos_Medida!$H$2:$I$788,1),VLOOKUP(Porcentaje!A444,Tipos_Medida!$H$2:$I$788,2),0))*100,4),"")</f>
        <v/>
      </c>
    </row>
    <row r="445" spans="1:14" x14ac:dyDescent="0.25">
      <c r="A445" s="19">
        <v>20490</v>
      </c>
      <c r="B445" s="19" t="s">
        <v>96</v>
      </c>
      <c r="C445" s="19" t="s">
        <v>33</v>
      </c>
      <c r="D445" s="19" t="s">
        <v>114</v>
      </c>
      <c r="E445" s="20">
        <v>43910</v>
      </c>
      <c r="F445" s="7" t="str">
        <f>IF(E445&lt;&gt;"",IF(AND(E445&gt;=VLOOKUP(E445,Semanas!$A$1:$C$33,1),E445&lt;=VLOOKUP(E445,Semanas!$A$1:$C$33,2)),VLOOKUP(E445,Semanas!$A$1:$C$33,3),""),"")</f>
        <v>Semana 12</v>
      </c>
      <c r="G445" s="21" t="str">
        <f>IF(Medidas_Analisis!G445&lt;&gt;"",ROUND((Medidas_Analisis!G445/IF(Porcentaje!A445=VLOOKUP(Porcentaje!A445,Tipos_Medida!$H$2:$I$788,1),VLOOKUP(Porcentaje!A445,Tipos_Medida!$H$2:$I$788,2),0))*100,4),"")</f>
        <v/>
      </c>
      <c r="H445" s="21" t="str">
        <f>IF(Medidas_Analisis!H445&lt;&gt;"",ROUND((Medidas_Analisis!H445/IF(Porcentaje!A445=VLOOKUP(Porcentaje!A445,Tipos_Medida!$H$2:$I$788,1),VLOOKUP(Porcentaje!A445,Tipos_Medida!$H$2:$I$788,2),0))*100,4),"")</f>
        <v/>
      </c>
      <c r="I445" s="21" t="str">
        <f>IF(Medidas_Analisis!I445&lt;&gt;"",ROUND((Medidas_Analisis!I445/IF(Porcentaje!A445=VLOOKUP(Porcentaje!A445,Tipos_Medida!$H$2:$I$788,1),VLOOKUP(Porcentaje!A445,Tipos_Medida!$H$2:$I$788,2),0))*100,4),"")</f>
        <v/>
      </c>
      <c r="J445" s="21" t="str">
        <f>IF(Medidas_Analisis!J445&lt;&gt;"",ROUND((Medidas_Analisis!J445/IF(Porcentaje!A445=VLOOKUP(Porcentaje!A445,Tipos_Medida!$H$2:$I$788,1),VLOOKUP(Porcentaje!A445,Tipos_Medida!$H$2:$I$788,2),0))*100,4),"")</f>
        <v/>
      </c>
      <c r="K445" s="21" t="str">
        <f>IF(Medidas_Analisis!K445&lt;&gt;"",ROUND((Medidas_Analisis!K445/IF(Porcentaje!A445=VLOOKUP(Porcentaje!A445,Tipos_Medida!$H$2:$I$788,1),VLOOKUP(Porcentaje!A445,Tipos_Medida!$H$2:$I$788,2),0))*100,4),"")</f>
        <v/>
      </c>
      <c r="L445" s="21" t="str">
        <f>IF(Medidas_Analisis!L445&lt;&gt;"",ROUND((Medidas_Analisis!L445/IF(Porcentaje!A445=VLOOKUP(Porcentaje!A445,Tipos_Medida!$H$2:$I$788,1),VLOOKUP(Porcentaje!A445,Tipos_Medida!$H$2:$I$788,2),0))*100,4),"")</f>
        <v/>
      </c>
      <c r="M445" s="21" t="str">
        <f>IF(Medidas_Analisis!M445&lt;&gt;"",ROUND((Medidas_Analisis!M445/IF(Porcentaje!A445=VLOOKUP(Porcentaje!A445,Tipos_Medida!$H$2:$I$788,1),VLOOKUP(Porcentaje!A445,Tipos_Medida!$H$2:$I$788,2),0))*100,4),"")</f>
        <v/>
      </c>
      <c r="N445" s="21" t="str">
        <f>IF(Medidas_Analisis!N445&lt;&gt;"",ROUND((Medidas_Analisis!N445/IF(Porcentaje!A445=VLOOKUP(Porcentaje!A445,Tipos_Medida!$H$2:$I$788,1),VLOOKUP(Porcentaje!A445,Tipos_Medida!$H$2:$I$788,2),0))*100,4),"")</f>
        <v/>
      </c>
    </row>
    <row r="446" spans="1:14" x14ac:dyDescent="0.25">
      <c r="A446">
        <v>20490</v>
      </c>
      <c r="B446" t="s">
        <v>96</v>
      </c>
      <c r="C446" t="s">
        <v>34</v>
      </c>
      <c r="D446" t="s">
        <v>114</v>
      </c>
      <c r="E446" s="1"/>
      <c r="F446" s="7" t="str">
        <f>IF(E446&lt;&gt;"",IF(AND(E446&gt;=VLOOKUP(E446,Semanas!$A$1:$C$33,1),E446&lt;=VLOOKUP(E446,Semanas!$A$1:$C$33,2)),VLOOKUP(E446,Semanas!$A$1:$C$33,3),""),"")</f>
        <v/>
      </c>
      <c r="G446" s="21" t="str">
        <f>IF(Medidas_Analisis!G446&lt;&gt;"",ROUND((Medidas_Analisis!G446/IF(Porcentaje!A446=VLOOKUP(Porcentaje!A446,Tipos_Medida!$H$2:$I$788,1),VLOOKUP(Porcentaje!A446,Tipos_Medida!$H$2:$I$788,2),0))*100,4),"")</f>
        <v/>
      </c>
      <c r="H446" s="21" t="str">
        <f>IF(Medidas_Analisis!H446&lt;&gt;"",ROUND((Medidas_Analisis!H446/IF(Porcentaje!A446=VLOOKUP(Porcentaje!A446,Tipos_Medida!$H$2:$I$788,1),VLOOKUP(Porcentaje!A446,Tipos_Medida!$H$2:$I$788,2),0))*100,4),"")</f>
        <v/>
      </c>
      <c r="I446" s="21" t="str">
        <f>IF(Medidas_Analisis!I446&lt;&gt;"",ROUND((Medidas_Analisis!I446/IF(Porcentaje!A446=VLOOKUP(Porcentaje!A446,Tipos_Medida!$H$2:$I$788,1),VLOOKUP(Porcentaje!A446,Tipos_Medida!$H$2:$I$788,2),0))*100,4),"")</f>
        <v/>
      </c>
      <c r="J446" s="21" t="str">
        <f>IF(Medidas_Analisis!J446&lt;&gt;"",ROUND((Medidas_Analisis!J446/IF(Porcentaje!A446=VLOOKUP(Porcentaje!A446,Tipos_Medida!$H$2:$I$788,1),VLOOKUP(Porcentaje!A446,Tipos_Medida!$H$2:$I$788,2),0))*100,4),"")</f>
        <v/>
      </c>
      <c r="K446" s="21" t="str">
        <f>IF(Medidas_Analisis!K446&lt;&gt;"",ROUND((Medidas_Analisis!K446/IF(Porcentaje!A446=VLOOKUP(Porcentaje!A446,Tipos_Medida!$H$2:$I$788,1),VLOOKUP(Porcentaje!A446,Tipos_Medida!$H$2:$I$788,2),0))*100,4),"")</f>
        <v/>
      </c>
      <c r="L446" s="21" t="str">
        <f>IF(Medidas_Analisis!L446&lt;&gt;"",ROUND((Medidas_Analisis!L446/IF(Porcentaje!A446=VLOOKUP(Porcentaje!A446,Tipos_Medida!$H$2:$I$788,1),VLOOKUP(Porcentaje!A446,Tipos_Medida!$H$2:$I$788,2),0))*100,4),"")</f>
        <v/>
      </c>
      <c r="M446" s="21" t="str">
        <f>IF(Medidas_Analisis!M446&lt;&gt;"",ROUND((Medidas_Analisis!M446/IF(Porcentaje!A446=VLOOKUP(Porcentaje!A446,Tipos_Medida!$H$2:$I$788,1),VLOOKUP(Porcentaje!A446,Tipos_Medida!$H$2:$I$788,2),0))*100,4),"")</f>
        <v/>
      </c>
      <c r="N446" s="21" t="str">
        <f>IF(Medidas_Analisis!N446&lt;&gt;"",ROUND((Medidas_Analisis!N446/IF(Porcentaje!A446=VLOOKUP(Porcentaje!A446,Tipos_Medida!$H$2:$I$788,1),VLOOKUP(Porcentaje!A446,Tipos_Medida!$H$2:$I$788,2),0))*100,4),"")</f>
        <v/>
      </c>
    </row>
    <row r="447" spans="1:14" x14ac:dyDescent="0.25">
      <c r="A447" s="19">
        <v>20490</v>
      </c>
      <c r="B447" s="19" t="s">
        <v>96</v>
      </c>
      <c r="C447" s="19" t="s">
        <v>118</v>
      </c>
      <c r="D447" s="19" t="s">
        <v>114</v>
      </c>
      <c r="E447" s="20">
        <v>43970</v>
      </c>
      <c r="F447" s="7" t="str">
        <f>IF(E447&lt;&gt;"",IF(AND(E447&gt;=VLOOKUP(E447,Semanas!$A$1:$C$33,1),E447&lt;=VLOOKUP(E447,Semanas!$A$1:$C$33,2)),VLOOKUP(E447,Semanas!$A$1:$C$33,3),""),"")</f>
        <v>Semana 21</v>
      </c>
      <c r="G447" s="21" t="str">
        <f>IF(Medidas_Analisis!G447&lt;&gt;"",ROUND((Medidas_Analisis!G447/IF(Porcentaje!A447=VLOOKUP(Porcentaje!A447,Tipos_Medida!$H$2:$I$788,1),VLOOKUP(Porcentaje!A447,Tipos_Medida!$H$2:$I$788,2),0))*100,4),"")</f>
        <v/>
      </c>
      <c r="H447" s="21" t="str">
        <f>IF(Medidas_Analisis!H447&lt;&gt;"",ROUND((Medidas_Analisis!H447/IF(Porcentaje!A447=VLOOKUP(Porcentaje!A447,Tipos_Medida!$H$2:$I$788,1),VLOOKUP(Porcentaje!A447,Tipos_Medida!$H$2:$I$788,2),0))*100,4),"")</f>
        <v/>
      </c>
      <c r="I447" s="21" t="str">
        <f>IF(Medidas_Analisis!I447&lt;&gt;"",ROUND((Medidas_Analisis!I447/IF(Porcentaje!A447=VLOOKUP(Porcentaje!A447,Tipos_Medida!$H$2:$I$788,1),VLOOKUP(Porcentaje!A447,Tipos_Medida!$H$2:$I$788,2),0))*100,4),"")</f>
        <v/>
      </c>
      <c r="J447" s="21" t="str">
        <f>IF(Medidas_Analisis!J447&lt;&gt;"",ROUND((Medidas_Analisis!J447/IF(Porcentaje!A447=VLOOKUP(Porcentaje!A447,Tipos_Medida!$H$2:$I$788,1),VLOOKUP(Porcentaje!A447,Tipos_Medida!$H$2:$I$788,2),0))*100,4),"")</f>
        <v/>
      </c>
      <c r="K447" s="21" t="str">
        <f>IF(Medidas_Analisis!K447&lt;&gt;"",ROUND((Medidas_Analisis!K447/IF(Porcentaje!A447=VLOOKUP(Porcentaje!A447,Tipos_Medida!$H$2:$I$788,1),VLOOKUP(Porcentaje!A447,Tipos_Medida!$H$2:$I$788,2),0))*100,4),"")</f>
        <v/>
      </c>
      <c r="L447" s="21" t="str">
        <f>IF(Medidas_Analisis!L447&lt;&gt;"",ROUND((Medidas_Analisis!L447/IF(Porcentaje!A447=VLOOKUP(Porcentaje!A447,Tipos_Medida!$H$2:$I$788,1),VLOOKUP(Porcentaje!A447,Tipos_Medida!$H$2:$I$788,2),0))*100,4),"")</f>
        <v/>
      </c>
      <c r="M447" s="21" t="str">
        <f>IF(Medidas_Analisis!M447&lt;&gt;"",ROUND((Medidas_Analisis!M447/IF(Porcentaje!A447=VLOOKUP(Porcentaje!A447,Tipos_Medida!$H$2:$I$788,1),VLOOKUP(Porcentaje!A447,Tipos_Medida!$H$2:$I$788,2),0))*100,4),"")</f>
        <v/>
      </c>
      <c r="N447" s="21" t="str">
        <f>IF(Medidas_Analisis!N447&lt;&gt;"",ROUND((Medidas_Analisis!N447/IF(Porcentaje!A447=VLOOKUP(Porcentaje!A447,Tipos_Medida!$H$2:$I$788,1),VLOOKUP(Porcentaje!A447,Tipos_Medida!$H$2:$I$788,2),0))*100,4),"")</f>
        <v/>
      </c>
    </row>
    <row r="448" spans="1:14" x14ac:dyDescent="0.25">
      <c r="A448">
        <v>20490</v>
      </c>
      <c r="B448" t="s">
        <v>96</v>
      </c>
      <c r="C448" t="s">
        <v>119</v>
      </c>
      <c r="D448" t="s">
        <v>114</v>
      </c>
      <c r="E448" s="1"/>
      <c r="F448" s="7" t="str">
        <f>IF(E448&lt;&gt;"",IF(AND(E448&gt;=VLOOKUP(E448,Semanas!$A$1:$C$33,1),E448&lt;=VLOOKUP(E448,Semanas!$A$1:$C$33,2)),VLOOKUP(E448,Semanas!$A$1:$C$33,3),""),"")</f>
        <v/>
      </c>
      <c r="G448" s="21" t="str">
        <f>IF(Medidas_Analisis!G448&lt;&gt;"",ROUND((Medidas_Analisis!G448/IF(Porcentaje!A448=VLOOKUP(Porcentaje!A448,Tipos_Medida!$H$2:$I$788,1),VLOOKUP(Porcentaje!A448,Tipos_Medida!$H$2:$I$788,2),0))*100,4),"")</f>
        <v/>
      </c>
      <c r="H448" s="21" t="str">
        <f>IF(Medidas_Analisis!H448&lt;&gt;"",ROUND((Medidas_Analisis!H448/IF(Porcentaje!A448=VLOOKUP(Porcentaje!A448,Tipos_Medida!$H$2:$I$788,1),VLOOKUP(Porcentaje!A448,Tipos_Medida!$H$2:$I$788,2),0))*100,4),"")</f>
        <v/>
      </c>
      <c r="I448" s="21" t="str">
        <f>IF(Medidas_Analisis!I448&lt;&gt;"",ROUND((Medidas_Analisis!I448/IF(Porcentaje!A448=VLOOKUP(Porcentaje!A448,Tipos_Medida!$H$2:$I$788,1),VLOOKUP(Porcentaje!A448,Tipos_Medida!$H$2:$I$788,2),0))*100,4),"")</f>
        <v/>
      </c>
      <c r="J448" s="21" t="str">
        <f>IF(Medidas_Analisis!J448&lt;&gt;"",ROUND((Medidas_Analisis!J448/IF(Porcentaje!A448=VLOOKUP(Porcentaje!A448,Tipos_Medida!$H$2:$I$788,1),VLOOKUP(Porcentaje!A448,Tipos_Medida!$H$2:$I$788,2),0))*100,4),"")</f>
        <v/>
      </c>
      <c r="K448" s="21" t="str">
        <f>IF(Medidas_Analisis!K448&lt;&gt;"",ROUND((Medidas_Analisis!K448/IF(Porcentaje!A448=VLOOKUP(Porcentaje!A448,Tipos_Medida!$H$2:$I$788,1),VLOOKUP(Porcentaje!A448,Tipos_Medida!$H$2:$I$788,2),0))*100,4),"")</f>
        <v/>
      </c>
      <c r="L448" s="21" t="str">
        <f>IF(Medidas_Analisis!L448&lt;&gt;"",ROUND((Medidas_Analisis!L448/IF(Porcentaje!A448=VLOOKUP(Porcentaje!A448,Tipos_Medida!$H$2:$I$788,1),VLOOKUP(Porcentaje!A448,Tipos_Medida!$H$2:$I$788,2),0))*100,4),"")</f>
        <v/>
      </c>
      <c r="M448" s="21" t="str">
        <f>IF(Medidas_Analisis!M448&lt;&gt;"",ROUND((Medidas_Analisis!M448/IF(Porcentaje!A448=VLOOKUP(Porcentaje!A448,Tipos_Medida!$H$2:$I$788,1),VLOOKUP(Porcentaje!A448,Tipos_Medida!$H$2:$I$788,2),0))*100,4),"")</f>
        <v/>
      </c>
      <c r="N448" s="21" t="str">
        <f>IF(Medidas_Analisis!N448&lt;&gt;"",ROUND((Medidas_Analisis!N448/IF(Porcentaje!A448=VLOOKUP(Porcentaje!A448,Tipos_Medida!$H$2:$I$788,1),VLOOKUP(Porcentaje!A448,Tipos_Medida!$H$2:$I$788,2),0))*100,4),"")</f>
        <v/>
      </c>
    </row>
    <row r="449" spans="1:14" x14ac:dyDescent="0.25">
      <c r="A449" s="19">
        <v>20490</v>
      </c>
      <c r="B449" s="19" t="s">
        <v>96</v>
      </c>
      <c r="C449" s="19" t="s">
        <v>120</v>
      </c>
      <c r="D449" s="19" t="s">
        <v>114</v>
      </c>
      <c r="E449" s="20"/>
      <c r="F449" s="7" t="str">
        <f>IF(E449&lt;&gt;"",IF(AND(E449&gt;=VLOOKUP(E449,Semanas!$A$1:$C$33,1),E449&lt;=VLOOKUP(E449,Semanas!$A$1:$C$33,2)),VLOOKUP(E449,Semanas!$A$1:$C$33,3),""),"")</f>
        <v/>
      </c>
      <c r="G449" s="21" t="str">
        <f>IF(Medidas_Analisis!G449&lt;&gt;"",ROUND((Medidas_Analisis!G449/IF(Porcentaje!A449=VLOOKUP(Porcentaje!A449,Tipos_Medida!$H$2:$I$788,1),VLOOKUP(Porcentaje!A449,Tipos_Medida!$H$2:$I$788,2),0))*100,4),"")</f>
        <v/>
      </c>
      <c r="H449" s="21" t="str">
        <f>IF(Medidas_Analisis!H449&lt;&gt;"",ROUND((Medidas_Analisis!H449/IF(Porcentaje!A449=VLOOKUP(Porcentaje!A449,Tipos_Medida!$H$2:$I$788,1),VLOOKUP(Porcentaje!A449,Tipos_Medida!$H$2:$I$788,2),0))*100,4),"")</f>
        <v/>
      </c>
      <c r="I449" s="21" t="str">
        <f>IF(Medidas_Analisis!I449&lt;&gt;"",ROUND((Medidas_Analisis!I449/IF(Porcentaje!A449=VLOOKUP(Porcentaje!A449,Tipos_Medida!$H$2:$I$788,1),VLOOKUP(Porcentaje!A449,Tipos_Medida!$H$2:$I$788,2),0))*100,4),"")</f>
        <v/>
      </c>
      <c r="J449" s="21" t="str">
        <f>IF(Medidas_Analisis!J449&lt;&gt;"",ROUND((Medidas_Analisis!J449/IF(Porcentaje!A449=VLOOKUP(Porcentaje!A449,Tipos_Medida!$H$2:$I$788,1),VLOOKUP(Porcentaje!A449,Tipos_Medida!$H$2:$I$788,2),0))*100,4),"")</f>
        <v/>
      </c>
      <c r="K449" s="21" t="str">
        <f>IF(Medidas_Analisis!K449&lt;&gt;"",ROUND((Medidas_Analisis!K449/IF(Porcentaje!A449=VLOOKUP(Porcentaje!A449,Tipos_Medida!$H$2:$I$788,1),VLOOKUP(Porcentaje!A449,Tipos_Medida!$H$2:$I$788,2),0))*100,4),"")</f>
        <v/>
      </c>
      <c r="L449" s="21" t="str">
        <f>IF(Medidas_Analisis!L449&lt;&gt;"",ROUND((Medidas_Analisis!L449/IF(Porcentaje!A449=VLOOKUP(Porcentaje!A449,Tipos_Medida!$H$2:$I$788,1),VLOOKUP(Porcentaje!A449,Tipos_Medida!$H$2:$I$788,2),0))*100,4),"")</f>
        <v/>
      </c>
      <c r="M449" s="21" t="str">
        <f>IF(Medidas_Analisis!M449&lt;&gt;"",ROUND((Medidas_Analisis!M449/IF(Porcentaje!A449=VLOOKUP(Porcentaje!A449,Tipos_Medida!$H$2:$I$788,1),VLOOKUP(Porcentaje!A449,Tipos_Medida!$H$2:$I$788,2),0))*100,4),"")</f>
        <v/>
      </c>
      <c r="N449" s="21" t="str">
        <f>IF(Medidas_Analisis!N449&lt;&gt;"",ROUND((Medidas_Analisis!N449/IF(Porcentaje!A449=VLOOKUP(Porcentaje!A449,Tipos_Medida!$H$2:$I$788,1),VLOOKUP(Porcentaje!A449,Tipos_Medida!$H$2:$I$788,2),0))*100,4),"")</f>
        <v/>
      </c>
    </row>
    <row r="450" spans="1:14" x14ac:dyDescent="0.25">
      <c r="A450">
        <v>20490</v>
      </c>
      <c r="B450" t="s">
        <v>96</v>
      </c>
      <c r="C450" t="s">
        <v>191</v>
      </c>
      <c r="D450" t="s">
        <v>116</v>
      </c>
      <c r="E450" s="1"/>
      <c r="F450" s="7" t="str">
        <f>IF(E450&lt;&gt;"",IF(AND(E450&gt;=VLOOKUP(E450,Semanas!$A$1:$C$33,1),E450&lt;=VLOOKUP(E450,Semanas!$A$1:$C$33,2)),VLOOKUP(E450,Semanas!$A$1:$C$33,3),""),"")</f>
        <v/>
      </c>
      <c r="G450" s="21" t="str">
        <f>IF(Medidas_Analisis!G450&lt;&gt;"",ROUND((Medidas_Analisis!G450/IF(Porcentaje!A450=VLOOKUP(Porcentaje!A450,Tipos_Medida!$H$2:$I$788,1),VLOOKUP(Porcentaje!A450,Tipos_Medida!$H$2:$I$788,2),0))*100,4),"")</f>
        <v/>
      </c>
      <c r="H450" s="21" t="str">
        <f>IF(Medidas_Analisis!H450&lt;&gt;"",ROUND((Medidas_Analisis!H450/IF(Porcentaje!A450=VLOOKUP(Porcentaje!A450,Tipos_Medida!$H$2:$I$788,1),VLOOKUP(Porcentaje!A450,Tipos_Medida!$H$2:$I$788,2),0))*100,4),"")</f>
        <v/>
      </c>
      <c r="I450" s="21" t="str">
        <f>IF(Medidas_Analisis!I450&lt;&gt;"",ROUND((Medidas_Analisis!I450/IF(Porcentaje!A450=VLOOKUP(Porcentaje!A450,Tipos_Medida!$H$2:$I$788,1),VLOOKUP(Porcentaje!A450,Tipos_Medida!$H$2:$I$788,2),0))*100,4),"")</f>
        <v/>
      </c>
      <c r="J450" s="21" t="str">
        <f>IF(Medidas_Analisis!J450&lt;&gt;"",ROUND((Medidas_Analisis!J450/IF(Porcentaje!A450=VLOOKUP(Porcentaje!A450,Tipos_Medida!$H$2:$I$788,1),VLOOKUP(Porcentaje!A450,Tipos_Medida!$H$2:$I$788,2),0))*100,4),"")</f>
        <v/>
      </c>
      <c r="K450" s="21" t="str">
        <f>IF(Medidas_Analisis!K450&lt;&gt;"",ROUND((Medidas_Analisis!K450/IF(Porcentaje!A450=VLOOKUP(Porcentaje!A450,Tipos_Medida!$H$2:$I$788,1),VLOOKUP(Porcentaje!A450,Tipos_Medida!$H$2:$I$788,2),0))*100,4),"")</f>
        <v/>
      </c>
      <c r="L450" s="21" t="str">
        <f>IF(Medidas_Analisis!L450&lt;&gt;"",ROUND((Medidas_Analisis!L450/IF(Porcentaje!A450=VLOOKUP(Porcentaje!A450,Tipos_Medida!$H$2:$I$788,1),VLOOKUP(Porcentaje!A450,Tipos_Medida!$H$2:$I$788,2),0))*100,4),"")</f>
        <v/>
      </c>
      <c r="M450" s="21" t="str">
        <f>IF(Medidas_Analisis!M450&lt;&gt;"",ROUND((Medidas_Analisis!M450/IF(Porcentaje!A450=VLOOKUP(Porcentaje!A450,Tipos_Medida!$H$2:$I$788,1),VLOOKUP(Porcentaje!A450,Tipos_Medida!$H$2:$I$788,2),0))*100,4),"")</f>
        <v/>
      </c>
      <c r="N450" s="21" t="str">
        <f>IF(Medidas_Analisis!N450&lt;&gt;"",ROUND((Medidas_Analisis!N450/IF(Porcentaje!A450=VLOOKUP(Porcentaje!A450,Tipos_Medida!$H$2:$I$788,1),VLOOKUP(Porcentaje!A450,Tipos_Medida!$H$2:$I$788,2),0))*100,4),"")</f>
        <v/>
      </c>
    </row>
    <row r="451" spans="1:14" x14ac:dyDescent="0.25">
      <c r="A451" s="19">
        <v>20490</v>
      </c>
      <c r="B451" s="19" t="s">
        <v>96</v>
      </c>
      <c r="C451" s="19" t="s">
        <v>122</v>
      </c>
      <c r="D451" s="19" t="s">
        <v>116</v>
      </c>
      <c r="E451" s="20"/>
      <c r="F451" s="7" t="str">
        <f>IF(E451&lt;&gt;"",IF(AND(E451&gt;=VLOOKUP(E451,Semanas!$A$1:$C$33,1),E451&lt;=VLOOKUP(E451,Semanas!$A$1:$C$33,2)),VLOOKUP(E451,Semanas!$A$1:$C$33,3),""),"")</f>
        <v/>
      </c>
      <c r="G451" s="21" t="str">
        <f>IF(Medidas_Analisis!G451&lt;&gt;"",ROUND((Medidas_Analisis!G451/IF(Porcentaje!A451=VLOOKUP(Porcentaje!A451,Tipos_Medida!$H$2:$I$788,1),VLOOKUP(Porcentaje!A451,Tipos_Medida!$H$2:$I$788,2),0))*100,4),"")</f>
        <v/>
      </c>
      <c r="H451" s="21" t="str">
        <f>IF(Medidas_Analisis!H451&lt;&gt;"",ROUND((Medidas_Analisis!H451/IF(Porcentaje!A451=VLOOKUP(Porcentaje!A451,Tipos_Medida!$H$2:$I$788,1),VLOOKUP(Porcentaje!A451,Tipos_Medida!$H$2:$I$788,2),0))*100,4),"")</f>
        <v/>
      </c>
      <c r="I451" s="21" t="str">
        <f>IF(Medidas_Analisis!I451&lt;&gt;"",ROUND((Medidas_Analisis!I451/IF(Porcentaje!A451=VLOOKUP(Porcentaje!A451,Tipos_Medida!$H$2:$I$788,1),VLOOKUP(Porcentaje!A451,Tipos_Medida!$H$2:$I$788,2),0))*100,4),"")</f>
        <v/>
      </c>
      <c r="J451" s="21" t="str">
        <f>IF(Medidas_Analisis!J451&lt;&gt;"",ROUND((Medidas_Analisis!J451/IF(Porcentaje!A451=VLOOKUP(Porcentaje!A451,Tipos_Medida!$H$2:$I$788,1),VLOOKUP(Porcentaje!A451,Tipos_Medida!$H$2:$I$788,2),0))*100,4),"")</f>
        <v/>
      </c>
      <c r="K451" s="21" t="str">
        <f>IF(Medidas_Analisis!K451&lt;&gt;"",ROUND((Medidas_Analisis!K451/IF(Porcentaje!A451=VLOOKUP(Porcentaje!A451,Tipos_Medida!$H$2:$I$788,1),VLOOKUP(Porcentaje!A451,Tipos_Medida!$H$2:$I$788,2),0))*100,4),"")</f>
        <v/>
      </c>
      <c r="L451" s="21" t="str">
        <f>IF(Medidas_Analisis!L451&lt;&gt;"",ROUND((Medidas_Analisis!L451/IF(Porcentaje!A451=VLOOKUP(Porcentaje!A451,Tipos_Medida!$H$2:$I$788,1),VLOOKUP(Porcentaje!A451,Tipos_Medida!$H$2:$I$788,2),0))*100,4),"")</f>
        <v/>
      </c>
      <c r="M451" s="21" t="str">
        <f>IF(Medidas_Analisis!M451&lt;&gt;"",ROUND((Medidas_Analisis!M451/IF(Porcentaje!A451=VLOOKUP(Porcentaje!A451,Tipos_Medida!$H$2:$I$788,1),VLOOKUP(Porcentaje!A451,Tipos_Medida!$H$2:$I$788,2),0))*100,4),"")</f>
        <v/>
      </c>
      <c r="N451" s="21" t="str">
        <f>IF(Medidas_Analisis!N451&lt;&gt;"",ROUND((Medidas_Analisis!N451/IF(Porcentaje!A451=VLOOKUP(Porcentaje!A451,Tipos_Medida!$H$2:$I$788,1),VLOOKUP(Porcentaje!A451,Tipos_Medida!$H$2:$I$788,2),0))*100,4),"")</f>
        <v/>
      </c>
    </row>
    <row r="452" spans="1:14" x14ac:dyDescent="0.25">
      <c r="A452">
        <v>20490</v>
      </c>
      <c r="B452" t="s">
        <v>96</v>
      </c>
      <c r="C452" t="s">
        <v>123</v>
      </c>
      <c r="D452" t="s">
        <v>116</v>
      </c>
      <c r="E452" s="1"/>
      <c r="F452" s="7" t="str">
        <f>IF(E452&lt;&gt;"",IF(AND(E452&gt;=VLOOKUP(E452,Semanas!$A$1:$C$33,1),E452&lt;=VLOOKUP(E452,Semanas!$A$1:$C$33,2)),VLOOKUP(E452,Semanas!$A$1:$C$33,3),""),"")</f>
        <v/>
      </c>
      <c r="G452" s="21" t="str">
        <f>IF(Medidas_Analisis!G452&lt;&gt;"",ROUND((Medidas_Analisis!G452/IF(Porcentaje!A452=VLOOKUP(Porcentaje!A452,Tipos_Medida!$H$2:$I$788,1),VLOOKUP(Porcentaje!A452,Tipos_Medida!$H$2:$I$788,2),0))*100,4),"")</f>
        <v/>
      </c>
      <c r="H452" s="21" t="str">
        <f>IF(Medidas_Analisis!H452&lt;&gt;"",ROUND((Medidas_Analisis!H452/IF(Porcentaje!A452=VLOOKUP(Porcentaje!A452,Tipos_Medida!$H$2:$I$788,1),VLOOKUP(Porcentaje!A452,Tipos_Medida!$H$2:$I$788,2),0))*100,4),"")</f>
        <v/>
      </c>
      <c r="I452" s="21" t="str">
        <f>IF(Medidas_Analisis!I452&lt;&gt;"",ROUND((Medidas_Analisis!I452/IF(Porcentaje!A452=VLOOKUP(Porcentaje!A452,Tipos_Medida!$H$2:$I$788,1),VLOOKUP(Porcentaje!A452,Tipos_Medida!$H$2:$I$788,2),0))*100,4),"")</f>
        <v/>
      </c>
      <c r="J452" s="21" t="str">
        <f>IF(Medidas_Analisis!J452&lt;&gt;"",ROUND((Medidas_Analisis!J452/IF(Porcentaje!A452=VLOOKUP(Porcentaje!A452,Tipos_Medida!$H$2:$I$788,1),VLOOKUP(Porcentaje!A452,Tipos_Medida!$H$2:$I$788,2),0))*100,4),"")</f>
        <v/>
      </c>
      <c r="K452" s="21" t="str">
        <f>IF(Medidas_Analisis!K452&lt;&gt;"",ROUND((Medidas_Analisis!K452/IF(Porcentaje!A452=VLOOKUP(Porcentaje!A452,Tipos_Medida!$H$2:$I$788,1),VLOOKUP(Porcentaje!A452,Tipos_Medida!$H$2:$I$788,2),0))*100,4),"")</f>
        <v/>
      </c>
      <c r="L452" s="21" t="str">
        <f>IF(Medidas_Analisis!L452&lt;&gt;"",ROUND((Medidas_Analisis!L452/IF(Porcentaje!A452=VLOOKUP(Porcentaje!A452,Tipos_Medida!$H$2:$I$788,1),VLOOKUP(Porcentaje!A452,Tipos_Medida!$H$2:$I$788,2),0))*100,4),"")</f>
        <v/>
      </c>
      <c r="M452" s="21" t="str">
        <f>IF(Medidas_Analisis!M452&lt;&gt;"",ROUND((Medidas_Analisis!M452/IF(Porcentaje!A452=VLOOKUP(Porcentaje!A452,Tipos_Medida!$H$2:$I$788,1),VLOOKUP(Porcentaje!A452,Tipos_Medida!$H$2:$I$788,2),0))*100,4),"")</f>
        <v/>
      </c>
      <c r="N452" s="21" t="str">
        <f>IF(Medidas_Analisis!N452&lt;&gt;"",ROUND((Medidas_Analisis!N452/IF(Porcentaje!A452=VLOOKUP(Porcentaje!A452,Tipos_Medida!$H$2:$I$788,1),VLOOKUP(Porcentaje!A452,Tipos_Medida!$H$2:$I$788,2),0))*100,4),"")</f>
        <v/>
      </c>
    </row>
    <row r="453" spans="1:14" x14ac:dyDescent="0.25">
      <c r="A453">
        <v>20527</v>
      </c>
      <c r="B453" t="s">
        <v>97</v>
      </c>
      <c r="C453" t="s">
        <v>30</v>
      </c>
      <c r="D453" t="s">
        <v>114</v>
      </c>
      <c r="E453" s="1">
        <v>43913</v>
      </c>
      <c r="F453" s="7" t="str">
        <f>IF(E453&lt;&gt;"",IF(AND(E453&gt;=VLOOKUP(E453,Semanas!$A$1:$C$33,1),E453&lt;=VLOOKUP(E453,Semanas!$A$1:$C$33,2)),VLOOKUP(E453,Semanas!$A$1:$C$33,3),""),"")</f>
        <v>Semana 13</v>
      </c>
      <c r="G453" s="21" t="str">
        <f>IF(Medidas_Analisis!G453&lt;&gt;"",ROUND((Medidas_Analisis!G453/IF(Porcentaje!A453=VLOOKUP(Porcentaje!A453,Tipos_Medida!$H$2:$I$788,1),VLOOKUP(Porcentaje!A453,Tipos_Medida!$H$2:$I$788,2),0))*100,4),"")</f>
        <v/>
      </c>
      <c r="H453" s="21" t="str">
        <f>IF(Medidas_Analisis!H453&lt;&gt;"",ROUND((Medidas_Analisis!H453/IF(Porcentaje!A453=VLOOKUP(Porcentaje!A453,Tipos_Medida!$H$2:$I$788,1),VLOOKUP(Porcentaje!A453,Tipos_Medida!$H$2:$I$788,2),0))*100,4),"")</f>
        <v/>
      </c>
      <c r="I453" s="21" t="str">
        <f>IF(Medidas_Analisis!I453&lt;&gt;"",ROUND((Medidas_Analisis!I453/IF(Porcentaje!A453=VLOOKUP(Porcentaje!A453,Tipos_Medida!$H$2:$I$788,1),VLOOKUP(Porcentaje!A453,Tipos_Medida!$H$2:$I$788,2),0))*100,4),"")</f>
        <v/>
      </c>
      <c r="J453" s="21" t="str">
        <f>IF(Medidas_Analisis!J453&lt;&gt;"",ROUND((Medidas_Analisis!J453/IF(Porcentaje!A453=VLOOKUP(Porcentaje!A453,Tipos_Medida!$H$2:$I$788,1),VLOOKUP(Porcentaje!A453,Tipos_Medida!$H$2:$I$788,2),0))*100,4),"")</f>
        <v/>
      </c>
      <c r="K453" s="21" t="str">
        <f>IF(Medidas_Analisis!K453&lt;&gt;"",ROUND((Medidas_Analisis!K453/IF(Porcentaje!A453=VLOOKUP(Porcentaje!A453,Tipos_Medida!$H$2:$I$788,1),VLOOKUP(Porcentaje!A453,Tipos_Medida!$H$2:$I$788,2),0))*100,4),"")</f>
        <v/>
      </c>
      <c r="L453" s="21" t="str">
        <f>IF(Medidas_Analisis!L453&lt;&gt;"",ROUND((Medidas_Analisis!L453/IF(Porcentaje!A453=VLOOKUP(Porcentaje!A453,Tipos_Medida!$H$2:$I$788,1),VLOOKUP(Porcentaje!A453,Tipos_Medida!$H$2:$I$788,2),0))*100,4),"")</f>
        <v/>
      </c>
      <c r="M453" s="21" t="str">
        <f>IF(Medidas_Analisis!M453&lt;&gt;"",ROUND((Medidas_Analisis!M453/IF(Porcentaje!A453=VLOOKUP(Porcentaje!A453,Tipos_Medida!$H$2:$I$788,1),VLOOKUP(Porcentaje!A453,Tipos_Medida!$H$2:$I$788,2),0))*100,4),"")</f>
        <v/>
      </c>
      <c r="N453" s="21" t="str">
        <f>IF(Medidas_Analisis!N453&lt;&gt;"",ROUND((Medidas_Analisis!N453/IF(Porcentaje!A453=VLOOKUP(Porcentaje!A453,Tipos_Medida!$H$2:$I$788,1),VLOOKUP(Porcentaje!A453,Tipos_Medida!$H$2:$I$788,2),0))*100,4),"")</f>
        <v/>
      </c>
    </row>
    <row r="454" spans="1:14" x14ac:dyDescent="0.25">
      <c r="A454" s="19">
        <v>20527</v>
      </c>
      <c r="B454" s="19" t="s">
        <v>97</v>
      </c>
      <c r="C454" s="19" t="s">
        <v>31</v>
      </c>
      <c r="D454" s="19" t="s">
        <v>114</v>
      </c>
      <c r="E454" s="20">
        <v>43913</v>
      </c>
      <c r="F454" s="7" t="str">
        <f>IF(E454&lt;&gt;"",IF(AND(E454&gt;=VLOOKUP(E454,Semanas!$A$1:$C$33,1),E454&lt;=VLOOKUP(E454,Semanas!$A$1:$C$33,2)),VLOOKUP(E454,Semanas!$A$1:$C$33,3),""),"")</f>
        <v>Semana 13</v>
      </c>
      <c r="G454" s="21" t="str">
        <f>IF(Medidas_Analisis!G454&lt;&gt;"",ROUND((Medidas_Analisis!G454/IF(Porcentaje!A454=VLOOKUP(Porcentaje!A454,Tipos_Medida!$H$2:$I$788,1),VLOOKUP(Porcentaje!A454,Tipos_Medida!$H$2:$I$788,2),0))*100,4),"")</f>
        <v/>
      </c>
      <c r="H454" s="21" t="str">
        <f>IF(Medidas_Analisis!H454&lt;&gt;"",ROUND((Medidas_Analisis!H454/IF(Porcentaje!A454=VLOOKUP(Porcentaje!A454,Tipos_Medida!$H$2:$I$788,1),VLOOKUP(Porcentaje!A454,Tipos_Medida!$H$2:$I$788,2),0))*100,4),"")</f>
        <v/>
      </c>
      <c r="I454" s="21" t="str">
        <f>IF(Medidas_Analisis!I454&lt;&gt;"",ROUND((Medidas_Analisis!I454/IF(Porcentaje!A454=VLOOKUP(Porcentaje!A454,Tipos_Medida!$H$2:$I$788,1),VLOOKUP(Porcentaje!A454,Tipos_Medida!$H$2:$I$788,2),0))*100,4),"")</f>
        <v/>
      </c>
      <c r="J454" s="21" t="str">
        <f>IF(Medidas_Analisis!J454&lt;&gt;"",ROUND((Medidas_Analisis!J454/IF(Porcentaje!A454=VLOOKUP(Porcentaje!A454,Tipos_Medida!$H$2:$I$788,1),VLOOKUP(Porcentaje!A454,Tipos_Medida!$H$2:$I$788,2),0))*100,4),"")</f>
        <v/>
      </c>
      <c r="K454" s="21" t="str">
        <f>IF(Medidas_Analisis!K454&lt;&gt;"",ROUND((Medidas_Analisis!K454/IF(Porcentaje!A454=VLOOKUP(Porcentaje!A454,Tipos_Medida!$H$2:$I$788,1),VLOOKUP(Porcentaje!A454,Tipos_Medida!$H$2:$I$788,2),0))*100,4),"")</f>
        <v/>
      </c>
      <c r="L454" s="21" t="str">
        <f>IF(Medidas_Analisis!L454&lt;&gt;"",ROUND((Medidas_Analisis!L454/IF(Porcentaje!A454=VLOOKUP(Porcentaje!A454,Tipos_Medida!$H$2:$I$788,1),VLOOKUP(Porcentaje!A454,Tipos_Medida!$H$2:$I$788,2),0))*100,4),"")</f>
        <v/>
      </c>
      <c r="M454" s="21" t="str">
        <f>IF(Medidas_Analisis!M454&lt;&gt;"",ROUND((Medidas_Analisis!M454/IF(Porcentaje!A454=VLOOKUP(Porcentaje!A454,Tipos_Medida!$H$2:$I$788,1),VLOOKUP(Porcentaje!A454,Tipos_Medida!$H$2:$I$788,2),0))*100,4),"")</f>
        <v/>
      </c>
      <c r="N454" s="21" t="str">
        <f>IF(Medidas_Analisis!N454&lt;&gt;"",ROUND((Medidas_Analisis!N454/IF(Porcentaje!A454=VLOOKUP(Porcentaje!A454,Tipos_Medida!$H$2:$I$788,1),VLOOKUP(Porcentaje!A454,Tipos_Medida!$H$2:$I$788,2),0))*100,4),"")</f>
        <v/>
      </c>
    </row>
    <row r="455" spans="1:14" x14ac:dyDescent="0.25">
      <c r="A455">
        <v>20527</v>
      </c>
      <c r="B455" t="s">
        <v>97</v>
      </c>
      <c r="C455" t="s">
        <v>115</v>
      </c>
      <c r="D455" t="s">
        <v>114</v>
      </c>
      <c r="E455" s="1">
        <v>43913</v>
      </c>
      <c r="F455" s="7" t="str">
        <f>IF(E455&lt;&gt;"",IF(AND(E455&gt;=VLOOKUP(E455,Semanas!$A$1:$C$33,1),E455&lt;=VLOOKUP(E455,Semanas!$A$1:$C$33,2)),VLOOKUP(E455,Semanas!$A$1:$C$33,3),""),"")</f>
        <v>Semana 13</v>
      </c>
      <c r="G455" s="21" t="str">
        <f>IF(Medidas_Analisis!G455&lt;&gt;"",ROUND((Medidas_Analisis!G455/IF(Porcentaje!A455=VLOOKUP(Porcentaje!A455,Tipos_Medida!$H$2:$I$788,1),VLOOKUP(Porcentaje!A455,Tipos_Medida!$H$2:$I$788,2),0))*100,4),"")</f>
        <v/>
      </c>
      <c r="H455" s="21" t="str">
        <f>IF(Medidas_Analisis!H455&lt;&gt;"",ROUND((Medidas_Analisis!H455/IF(Porcentaje!A455=VLOOKUP(Porcentaje!A455,Tipos_Medida!$H$2:$I$788,1),VLOOKUP(Porcentaje!A455,Tipos_Medida!$H$2:$I$788,2),0))*100,4),"")</f>
        <v/>
      </c>
      <c r="I455" s="21" t="str">
        <f>IF(Medidas_Analisis!I455&lt;&gt;"",ROUND((Medidas_Analisis!I455/IF(Porcentaje!A455=VLOOKUP(Porcentaje!A455,Tipos_Medida!$H$2:$I$788,1),VLOOKUP(Porcentaje!A455,Tipos_Medida!$H$2:$I$788,2),0))*100,4),"")</f>
        <v/>
      </c>
      <c r="J455" s="21" t="str">
        <f>IF(Medidas_Analisis!J455&lt;&gt;"",ROUND((Medidas_Analisis!J455/IF(Porcentaje!A455=VLOOKUP(Porcentaje!A455,Tipos_Medida!$H$2:$I$788,1),VLOOKUP(Porcentaje!A455,Tipos_Medida!$H$2:$I$788,2),0))*100,4),"")</f>
        <v/>
      </c>
      <c r="K455" s="21" t="str">
        <f>IF(Medidas_Analisis!K455&lt;&gt;"",ROUND((Medidas_Analisis!K455/IF(Porcentaje!A455=VLOOKUP(Porcentaje!A455,Tipos_Medida!$H$2:$I$788,1),VLOOKUP(Porcentaje!A455,Tipos_Medida!$H$2:$I$788,2),0))*100,4),"")</f>
        <v/>
      </c>
      <c r="L455" s="21" t="str">
        <f>IF(Medidas_Analisis!L455&lt;&gt;"",ROUND((Medidas_Analisis!L455/IF(Porcentaje!A455=VLOOKUP(Porcentaje!A455,Tipos_Medida!$H$2:$I$788,1),VLOOKUP(Porcentaje!A455,Tipos_Medida!$H$2:$I$788,2),0))*100,4),"")</f>
        <v/>
      </c>
      <c r="M455" s="21" t="str">
        <f>IF(Medidas_Analisis!M455&lt;&gt;"",ROUND((Medidas_Analisis!M455/IF(Porcentaje!A455=VLOOKUP(Porcentaje!A455,Tipos_Medida!$H$2:$I$788,1),VLOOKUP(Porcentaje!A455,Tipos_Medida!$H$2:$I$788,2),0))*100,4),"")</f>
        <v/>
      </c>
      <c r="N455" s="21" t="str">
        <f>IF(Medidas_Analisis!N455&lt;&gt;"",ROUND((Medidas_Analisis!N455/IF(Porcentaje!A455=VLOOKUP(Porcentaje!A455,Tipos_Medida!$H$2:$I$788,1),VLOOKUP(Porcentaje!A455,Tipos_Medida!$H$2:$I$788,2),0))*100,4),"")</f>
        <v/>
      </c>
    </row>
    <row r="456" spans="1:14" x14ac:dyDescent="0.25">
      <c r="A456" s="19">
        <v>20527</v>
      </c>
      <c r="B456" s="19" t="s">
        <v>97</v>
      </c>
      <c r="C456" s="19" t="s">
        <v>33</v>
      </c>
      <c r="D456" s="19" t="s">
        <v>114</v>
      </c>
      <c r="E456" s="20">
        <v>43910</v>
      </c>
      <c r="F456" s="7" t="str">
        <f>IF(E456&lt;&gt;"",IF(AND(E456&gt;=VLOOKUP(E456,Semanas!$A$1:$C$33,1),E456&lt;=VLOOKUP(E456,Semanas!$A$1:$C$33,2)),VLOOKUP(E456,Semanas!$A$1:$C$33,3),""),"")</f>
        <v>Semana 12</v>
      </c>
      <c r="G456" s="21" t="str">
        <f>IF(Medidas_Analisis!G456&lt;&gt;"",ROUND((Medidas_Analisis!G456/IF(Porcentaje!A456=VLOOKUP(Porcentaje!A456,Tipos_Medida!$H$2:$I$788,1),VLOOKUP(Porcentaje!A456,Tipos_Medida!$H$2:$I$788,2),0))*100,4),"")</f>
        <v/>
      </c>
      <c r="H456" s="21" t="str">
        <f>IF(Medidas_Analisis!H456&lt;&gt;"",ROUND((Medidas_Analisis!H456/IF(Porcentaje!A456=VLOOKUP(Porcentaje!A456,Tipos_Medida!$H$2:$I$788,1),VLOOKUP(Porcentaje!A456,Tipos_Medida!$H$2:$I$788,2),0))*100,4),"")</f>
        <v/>
      </c>
      <c r="I456" s="21" t="str">
        <f>IF(Medidas_Analisis!I456&lt;&gt;"",ROUND((Medidas_Analisis!I456/IF(Porcentaje!A456=VLOOKUP(Porcentaje!A456,Tipos_Medida!$H$2:$I$788,1),VLOOKUP(Porcentaje!A456,Tipos_Medida!$H$2:$I$788,2),0))*100,4),"")</f>
        <v/>
      </c>
      <c r="J456" s="21" t="str">
        <f>IF(Medidas_Analisis!J456&lt;&gt;"",ROUND((Medidas_Analisis!J456/IF(Porcentaje!A456=VLOOKUP(Porcentaje!A456,Tipos_Medida!$H$2:$I$788,1),VLOOKUP(Porcentaje!A456,Tipos_Medida!$H$2:$I$788,2),0))*100,4),"")</f>
        <v/>
      </c>
      <c r="K456" s="21" t="str">
        <f>IF(Medidas_Analisis!K456&lt;&gt;"",ROUND((Medidas_Analisis!K456/IF(Porcentaje!A456=VLOOKUP(Porcentaje!A456,Tipos_Medida!$H$2:$I$788,1),VLOOKUP(Porcentaje!A456,Tipos_Medida!$H$2:$I$788,2),0))*100,4),"")</f>
        <v/>
      </c>
      <c r="L456" s="21" t="str">
        <f>IF(Medidas_Analisis!L456&lt;&gt;"",ROUND((Medidas_Analisis!L456/IF(Porcentaje!A456=VLOOKUP(Porcentaje!A456,Tipos_Medida!$H$2:$I$788,1),VLOOKUP(Porcentaje!A456,Tipos_Medida!$H$2:$I$788,2),0))*100,4),"")</f>
        <v/>
      </c>
      <c r="M456" s="21" t="str">
        <f>IF(Medidas_Analisis!M456&lt;&gt;"",ROUND((Medidas_Analisis!M456/IF(Porcentaje!A456=VLOOKUP(Porcentaje!A456,Tipos_Medida!$H$2:$I$788,1),VLOOKUP(Porcentaje!A456,Tipos_Medida!$H$2:$I$788,2),0))*100,4),"")</f>
        <v/>
      </c>
      <c r="N456" s="21" t="str">
        <f>IF(Medidas_Analisis!N456&lt;&gt;"",ROUND((Medidas_Analisis!N456/IF(Porcentaje!A456=VLOOKUP(Porcentaje!A456,Tipos_Medida!$H$2:$I$788,1),VLOOKUP(Porcentaje!A456,Tipos_Medida!$H$2:$I$788,2),0))*100,4),"")</f>
        <v/>
      </c>
    </row>
    <row r="457" spans="1:14" x14ac:dyDescent="0.25">
      <c r="A457">
        <v>20527</v>
      </c>
      <c r="B457" t="s">
        <v>97</v>
      </c>
      <c r="C457" t="s">
        <v>34</v>
      </c>
      <c r="D457" t="s">
        <v>114</v>
      </c>
      <c r="E457" s="1">
        <v>44049</v>
      </c>
      <c r="F457" s="7" t="str">
        <f>IF(E457&lt;&gt;"",IF(AND(E457&gt;=VLOOKUP(E457,Semanas!$A$1:$C$33,1),E457&lt;=VLOOKUP(E457,Semanas!$A$1:$C$33,2)),VLOOKUP(E457,Semanas!$A$1:$C$33,3),""),"")</f>
        <v>Semana 32</v>
      </c>
      <c r="G457" s="21" t="str">
        <f>IF(Medidas_Analisis!G457&lt;&gt;"",ROUND((Medidas_Analisis!G457/IF(Porcentaje!A457=VLOOKUP(Porcentaje!A457,Tipos_Medida!$H$2:$I$788,1),VLOOKUP(Porcentaje!A457,Tipos_Medida!$H$2:$I$788,2),0))*100,4),"")</f>
        <v/>
      </c>
      <c r="H457" s="21" t="str">
        <f>IF(Medidas_Analisis!H457&lt;&gt;"",ROUND((Medidas_Analisis!H457/IF(Porcentaje!A457=VLOOKUP(Porcentaje!A457,Tipos_Medida!$H$2:$I$788,1),VLOOKUP(Porcentaje!A457,Tipos_Medida!$H$2:$I$788,2),0))*100,4),"")</f>
        <v/>
      </c>
      <c r="I457" s="21" t="str">
        <f>IF(Medidas_Analisis!I457&lt;&gt;"",ROUND((Medidas_Analisis!I457/IF(Porcentaje!A457=VLOOKUP(Porcentaje!A457,Tipos_Medida!$H$2:$I$788,1),VLOOKUP(Porcentaje!A457,Tipos_Medida!$H$2:$I$788,2),0))*100,4),"")</f>
        <v/>
      </c>
      <c r="J457" s="21" t="str">
        <f>IF(Medidas_Analisis!J457&lt;&gt;"",ROUND((Medidas_Analisis!J457/IF(Porcentaje!A457=VLOOKUP(Porcentaje!A457,Tipos_Medida!$H$2:$I$788,1),VLOOKUP(Porcentaje!A457,Tipos_Medida!$H$2:$I$788,2),0))*100,4),"")</f>
        <v/>
      </c>
      <c r="K457" s="21" t="str">
        <f>IF(Medidas_Analisis!K457&lt;&gt;"",ROUND((Medidas_Analisis!K457/IF(Porcentaje!A457=VLOOKUP(Porcentaje!A457,Tipos_Medida!$H$2:$I$788,1),VLOOKUP(Porcentaje!A457,Tipos_Medida!$H$2:$I$788,2),0))*100,4),"")</f>
        <v/>
      </c>
      <c r="L457" s="21" t="str">
        <f>IF(Medidas_Analisis!L457&lt;&gt;"",ROUND((Medidas_Analisis!L457/IF(Porcentaje!A457=VLOOKUP(Porcentaje!A457,Tipos_Medida!$H$2:$I$788,1),VLOOKUP(Porcentaje!A457,Tipos_Medida!$H$2:$I$788,2),0))*100,4),"")</f>
        <v/>
      </c>
      <c r="M457" s="21" t="str">
        <f>IF(Medidas_Analisis!M457&lt;&gt;"",ROUND((Medidas_Analisis!M457/IF(Porcentaje!A457=VLOOKUP(Porcentaje!A457,Tipos_Medida!$H$2:$I$788,1),VLOOKUP(Porcentaje!A457,Tipos_Medida!$H$2:$I$788,2),0))*100,4),"")</f>
        <v/>
      </c>
      <c r="N457" s="21" t="str">
        <f>IF(Medidas_Analisis!N457&lt;&gt;"",ROUND((Medidas_Analisis!N457/IF(Porcentaje!A457=VLOOKUP(Porcentaje!A457,Tipos_Medida!$H$2:$I$788,1),VLOOKUP(Porcentaje!A457,Tipos_Medida!$H$2:$I$788,2),0))*100,4),"")</f>
        <v/>
      </c>
    </row>
    <row r="458" spans="1:14" x14ac:dyDescent="0.25">
      <c r="A458" s="19">
        <v>20527</v>
      </c>
      <c r="B458" s="19" t="s">
        <v>97</v>
      </c>
      <c r="C458" s="19" t="s">
        <v>118</v>
      </c>
      <c r="D458" s="19" t="s">
        <v>117</v>
      </c>
      <c r="E458" s="20"/>
      <c r="F458" s="7" t="str">
        <f>IF(E458&lt;&gt;"",IF(AND(E458&gt;=VLOOKUP(E458,Semanas!$A$1:$C$33,1),E458&lt;=VLOOKUP(E458,Semanas!$A$1:$C$33,2)),VLOOKUP(E458,Semanas!$A$1:$C$33,3),""),"")</f>
        <v/>
      </c>
      <c r="G458" s="21" t="str">
        <f>IF(Medidas_Analisis!G458&lt;&gt;"",ROUND((Medidas_Analisis!G458/IF(Porcentaje!A458=VLOOKUP(Porcentaje!A458,Tipos_Medida!$H$2:$I$788,1),VLOOKUP(Porcentaje!A458,Tipos_Medida!$H$2:$I$788,2),0))*100,4),"")</f>
        <v/>
      </c>
      <c r="H458" s="21" t="str">
        <f>IF(Medidas_Analisis!H458&lt;&gt;"",ROUND((Medidas_Analisis!H458/IF(Porcentaje!A458=VLOOKUP(Porcentaje!A458,Tipos_Medida!$H$2:$I$788,1),VLOOKUP(Porcentaje!A458,Tipos_Medida!$H$2:$I$788,2),0))*100,4),"")</f>
        <v/>
      </c>
      <c r="I458" s="21" t="str">
        <f>IF(Medidas_Analisis!I458&lt;&gt;"",ROUND((Medidas_Analisis!I458/IF(Porcentaje!A458=VLOOKUP(Porcentaje!A458,Tipos_Medida!$H$2:$I$788,1),VLOOKUP(Porcentaje!A458,Tipos_Medida!$H$2:$I$788,2),0))*100,4),"")</f>
        <v/>
      </c>
      <c r="J458" s="21" t="str">
        <f>IF(Medidas_Analisis!J458&lt;&gt;"",ROUND((Medidas_Analisis!J458/IF(Porcentaje!A458=VLOOKUP(Porcentaje!A458,Tipos_Medida!$H$2:$I$788,1),VLOOKUP(Porcentaje!A458,Tipos_Medida!$H$2:$I$788,2),0))*100,4),"")</f>
        <v/>
      </c>
      <c r="K458" s="21" t="str">
        <f>IF(Medidas_Analisis!K458&lt;&gt;"",ROUND((Medidas_Analisis!K458/IF(Porcentaje!A458=VLOOKUP(Porcentaje!A458,Tipos_Medida!$H$2:$I$788,1),VLOOKUP(Porcentaje!A458,Tipos_Medida!$H$2:$I$788,2),0))*100,4),"")</f>
        <v/>
      </c>
      <c r="L458" s="21" t="str">
        <f>IF(Medidas_Analisis!L458&lt;&gt;"",ROUND((Medidas_Analisis!L458/IF(Porcentaje!A458=VLOOKUP(Porcentaje!A458,Tipos_Medida!$H$2:$I$788,1),VLOOKUP(Porcentaje!A458,Tipos_Medida!$H$2:$I$788,2),0))*100,4),"")</f>
        <v/>
      </c>
      <c r="M458" s="21" t="str">
        <f>IF(Medidas_Analisis!M458&lt;&gt;"",ROUND((Medidas_Analisis!M458/IF(Porcentaje!A458=VLOOKUP(Porcentaje!A458,Tipos_Medida!$H$2:$I$788,1),VLOOKUP(Porcentaje!A458,Tipos_Medida!$H$2:$I$788,2),0))*100,4),"")</f>
        <v/>
      </c>
      <c r="N458" s="21" t="str">
        <f>IF(Medidas_Analisis!N458&lt;&gt;"",ROUND((Medidas_Analisis!N458/IF(Porcentaje!A458=VLOOKUP(Porcentaje!A458,Tipos_Medida!$H$2:$I$788,1),VLOOKUP(Porcentaje!A458,Tipos_Medida!$H$2:$I$788,2),0))*100,4),"")</f>
        <v/>
      </c>
    </row>
    <row r="459" spans="1:14" x14ac:dyDescent="0.25">
      <c r="A459">
        <v>20527</v>
      </c>
      <c r="B459" t="s">
        <v>97</v>
      </c>
      <c r="C459" t="s">
        <v>119</v>
      </c>
      <c r="D459" t="s">
        <v>117</v>
      </c>
      <c r="E459" s="1"/>
      <c r="F459" s="7" t="str">
        <f>IF(E459&lt;&gt;"",IF(AND(E459&gt;=VLOOKUP(E459,Semanas!$A$1:$C$33,1),E459&lt;=VLOOKUP(E459,Semanas!$A$1:$C$33,2)),VLOOKUP(E459,Semanas!$A$1:$C$33,3),""),"")</f>
        <v/>
      </c>
      <c r="G459" s="21" t="str">
        <f>IF(Medidas_Analisis!G459&lt;&gt;"",ROUND((Medidas_Analisis!G459/IF(Porcentaje!A459=VLOOKUP(Porcentaje!A459,Tipos_Medida!$H$2:$I$788,1),VLOOKUP(Porcentaje!A459,Tipos_Medida!$H$2:$I$788,2),0))*100,4),"")</f>
        <v/>
      </c>
      <c r="H459" s="21" t="str">
        <f>IF(Medidas_Analisis!H459&lt;&gt;"",ROUND((Medidas_Analisis!H459/IF(Porcentaje!A459=VLOOKUP(Porcentaje!A459,Tipos_Medida!$H$2:$I$788,1),VLOOKUP(Porcentaje!A459,Tipos_Medida!$H$2:$I$788,2),0))*100,4),"")</f>
        <v/>
      </c>
      <c r="I459" s="21" t="str">
        <f>IF(Medidas_Analisis!I459&lt;&gt;"",ROUND((Medidas_Analisis!I459/IF(Porcentaje!A459=VLOOKUP(Porcentaje!A459,Tipos_Medida!$H$2:$I$788,1),VLOOKUP(Porcentaje!A459,Tipos_Medida!$H$2:$I$788,2),0))*100,4),"")</f>
        <v/>
      </c>
      <c r="J459" s="21" t="str">
        <f>IF(Medidas_Analisis!J459&lt;&gt;"",ROUND((Medidas_Analisis!J459/IF(Porcentaje!A459=VLOOKUP(Porcentaje!A459,Tipos_Medida!$H$2:$I$788,1),VLOOKUP(Porcentaje!A459,Tipos_Medida!$H$2:$I$788,2),0))*100,4),"")</f>
        <v/>
      </c>
      <c r="K459" s="21" t="str">
        <f>IF(Medidas_Analisis!K459&lt;&gt;"",ROUND((Medidas_Analisis!K459/IF(Porcentaje!A459=VLOOKUP(Porcentaje!A459,Tipos_Medida!$H$2:$I$788,1),VLOOKUP(Porcentaje!A459,Tipos_Medida!$H$2:$I$788,2),0))*100,4),"")</f>
        <v/>
      </c>
      <c r="L459" s="21" t="str">
        <f>IF(Medidas_Analisis!L459&lt;&gt;"",ROUND((Medidas_Analisis!L459/IF(Porcentaje!A459=VLOOKUP(Porcentaje!A459,Tipos_Medida!$H$2:$I$788,1),VLOOKUP(Porcentaje!A459,Tipos_Medida!$H$2:$I$788,2),0))*100,4),"")</f>
        <v/>
      </c>
      <c r="M459" s="21" t="str">
        <f>IF(Medidas_Analisis!M459&lt;&gt;"",ROUND((Medidas_Analisis!M459/IF(Porcentaje!A459=VLOOKUP(Porcentaje!A459,Tipos_Medida!$H$2:$I$788,1),VLOOKUP(Porcentaje!A459,Tipos_Medida!$H$2:$I$788,2),0))*100,4),"")</f>
        <v/>
      </c>
      <c r="N459" s="21" t="str">
        <f>IF(Medidas_Analisis!N459&lt;&gt;"",ROUND((Medidas_Analisis!N459/IF(Porcentaje!A459=VLOOKUP(Porcentaje!A459,Tipos_Medida!$H$2:$I$788,1),VLOOKUP(Porcentaje!A459,Tipos_Medida!$H$2:$I$788,2),0))*100,4),"")</f>
        <v/>
      </c>
    </row>
    <row r="460" spans="1:14" x14ac:dyDescent="0.25">
      <c r="A460" s="19">
        <v>20527</v>
      </c>
      <c r="B460" s="19" t="s">
        <v>97</v>
      </c>
      <c r="C460" s="19" t="s">
        <v>120</v>
      </c>
      <c r="D460" s="19" t="s">
        <v>117</v>
      </c>
      <c r="E460" s="20"/>
      <c r="F460" s="7" t="str">
        <f>IF(E460&lt;&gt;"",IF(AND(E460&gt;=VLOOKUP(E460,Semanas!$A$1:$C$33,1),E460&lt;=VLOOKUP(E460,Semanas!$A$1:$C$33,2)),VLOOKUP(E460,Semanas!$A$1:$C$33,3),""),"")</f>
        <v/>
      </c>
      <c r="G460" s="21" t="str">
        <f>IF(Medidas_Analisis!G460&lt;&gt;"",ROUND((Medidas_Analisis!G460/IF(Porcentaje!A460=VLOOKUP(Porcentaje!A460,Tipos_Medida!$H$2:$I$788,1),VLOOKUP(Porcentaje!A460,Tipos_Medida!$H$2:$I$788,2),0))*100,4),"")</f>
        <v/>
      </c>
      <c r="H460" s="21" t="str">
        <f>IF(Medidas_Analisis!H460&lt;&gt;"",ROUND((Medidas_Analisis!H460/IF(Porcentaje!A460=VLOOKUP(Porcentaje!A460,Tipos_Medida!$H$2:$I$788,1),VLOOKUP(Porcentaje!A460,Tipos_Medida!$H$2:$I$788,2),0))*100,4),"")</f>
        <v/>
      </c>
      <c r="I460" s="21" t="str">
        <f>IF(Medidas_Analisis!I460&lt;&gt;"",ROUND((Medidas_Analisis!I460/IF(Porcentaje!A460=VLOOKUP(Porcentaje!A460,Tipos_Medida!$H$2:$I$788,1),VLOOKUP(Porcentaje!A460,Tipos_Medida!$H$2:$I$788,2),0))*100,4),"")</f>
        <v/>
      </c>
      <c r="J460" s="21" t="str">
        <f>IF(Medidas_Analisis!J460&lt;&gt;"",ROUND((Medidas_Analisis!J460/IF(Porcentaje!A460=VLOOKUP(Porcentaje!A460,Tipos_Medida!$H$2:$I$788,1),VLOOKUP(Porcentaje!A460,Tipos_Medida!$H$2:$I$788,2),0))*100,4),"")</f>
        <v/>
      </c>
      <c r="K460" s="21" t="str">
        <f>IF(Medidas_Analisis!K460&lt;&gt;"",ROUND((Medidas_Analisis!K460/IF(Porcentaje!A460=VLOOKUP(Porcentaje!A460,Tipos_Medida!$H$2:$I$788,1),VLOOKUP(Porcentaje!A460,Tipos_Medida!$H$2:$I$788,2),0))*100,4),"")</f>
        <v/>
      </c>
      <c r="L460" s="21" t="str">
        <f>IF(Medidas_Analisis!L460&lt;&gt;"",ROUND((Medidas_Analisis!L460/IF(Porcentaje!A460=VLOOKUP(Porcentaje!A460,Tipos_Medida!$H$2:$I$788,1),VLOOKUP(Porcentaje!A460,Tipos_Medida!$H$2:$I$788,2),0))*100,4),"")</f>
        <v/>
      </c>
      <c r="M460" s="21" t="str">
        <f>IF(Medidas_Analisis!M460&lt;&gt;"",ROUND((Medidas_Analisis!M460/IF(Porcentaje!A460=VLOOKUP(Porcentaje!A460,Tipos_Medida!$H$2:$I$788,1),VLOOKUP(Porcentaje!A460,Tipos_Medida!$H$2:$I$788,2),0))*100,4),"")</f>
        <v/>
      </c>
      <c r="N460" s="21" t="str">
        <f>IF(Medidas_Analisis!N460&lt;&gt;"",ROUND((Medidas_Analisis!N460/IF(Porcentaje!A460=VLOOKUP(Porcentaje!A460,Tipos_Medida!$H$2:$I$788,1),VLOOKUP(Porcentaje!A460,Tipos_Medida!$H$2:$I$788,2),0))*100,4),"")</f>
        <v/>
      </c>
    </row>
    <row r="461" spans="1:14" x14ac:dyDescent="0.25">
      <c r="A461">
        <v>20527</v>
      </c>
      <c r="B461" t="s">
        <v>97</v>
      </c>
      <c r="C461" t="s">
        <v>191</v>
      </c>
      <c r="D461" t="s">
        <v>117</v>
      </c>
      <c r="E461" s="1"/>
      <c r="F461" s="7" t="str">
        <f>IF(E461&lt;&gt;"",IF(AND(E461&gt;=VLOOKUP(E461,Semanas!$A$1:$C$33,1),E461&lt;=VLOOKUP(E461,Semanas!$A$1:$C$33,2)),VLOOKUP(E461,Semanas!$A$1:$C$33,3),""),"")</f>
        <v/>
      </c>
      <c r="G461" s="21" t="str">
        <f>IF(Medidas_Analisis!G461&lt;&gt;"",ROUND((Medidas_Analisis!G461/IF(Porcentaje!A461=VLOOKUP(Porcentaje!A461,Tipos_Medida!$H$2:$I$788,1),VLOOKUP(Porcentaje!A461,Tipos_Medida!$H$2:$I$788,2),0))*100,4),"")</f>
        <v/>
      </c>
      <c r="H461" s="21" t="str">
        <f>IF(Medidas_Analisis!H461&lt;&gt;"",ROUND((Medidas_Analisis!H461/IF(Porcentaje!A461=VLOOKUP(Porcentaje!A461,Tipos_Medida!$H$2:$I$788,1),VLOOKUP(Porcentaje!A461,Tipos_Medida!$H$2:$I$788,2),0))*100,4),"")</f>
        <v/>
      </c>
      <c r="I461" s="21" t="str">
        <f>IF(Medidas_Analisis!I461&lt;&gt;"",ROUND((Medidas_Analisis!I461/IF(Porcentaje!A461=VLOOKUP(Porcentaje!A461,Tipos_Medida!$H$2:$I$788,1),VLOOKUP(Porcentaje!A461,Tipos_Medida!$H$2:$I$788,2),0))*100,4),"")</f>
        <v/>
      </c>
      <c r="J461" s="21" t="str">
        <f>IF(Medidas_Analisis!J461&lt;&gt;"",ROUND((Medidas_Analisis!J461/IF(Porcentaje!A461=VLOOKUP(Porcentaje!A461,Tipos_Medida!$H$2:$I$788,1),VLOOKUP(Porcentaje!A461,Tipos_Medida!$H$2:$I$788,2),0))*100,4),"")</f>
        <v/>
      </c>
      <c r="K461" s="21" t="str">
        <f>IF(Medidas_Analisis!K461&lt;&gt;"",ROUND((Medidas_Analisis!K461/IF(Porcentaje!A461=VLOOKUP(Porcentaje!A461,Tipos_Medida!$H$2:$I$788,1),VLOOKUP(Porcentaje!A461,Tipos_Medida!$H$2:$I$788,2),0))*100,4),"")</f>
        <v/>
      </c>
      <c r="L461" s="21" t="str">
        <f>IF(Medidas_Analisis!L461&lt;&gt;"",ROUND((Medidas_Analisis!L461/IF(Porcentaje!A461=VLOOKUP(Porcentaje!A461,Tipos_Medida!$H$2:$I$788,1),VLOOKUP(Porcentaje!A461,Tipos_Medida!$H$2:$I$788,2),0))*100,4),"")</f>
        <v/>
      </c>
      <c r="M461" s="21" t="str">
        <f>IF(Medidas_Analisis!M461&lt;&gt;"",ROUND((Medidas_Analisis!M461/IF(Porcentaje!A461=VLOOKUP(Porcentaje!A461,Tipos_Medida!$H$2:$I$788,1),VLOOKUP(Porcentaje!A461,Tipos_Medida!$H$2:$I$788,2),0))*100,4),"")</f>
        <v/>
      </c>
      <c r="N461" s="21" t="str">
        <f>IF(Medidas_Analisis!N461&lt;&gt;"",ROUND((Medidas_Analisis!N461/IF(Porcentaje!A461=VLOOKUP(Porcentaje!A461,Tipos_Medida!$H$2:$I$788,1),VLOOKUP(Porcentaje!A461,Tipos_Medida!$H$2:$I$788,2),0))*100,4),"")</f>
        <v/>
      </c>
    </row>
    <row r="462" spans="1:14" x14ac:dyDescent="0.25">
      <c r="A462" s="19">
        <v>20527</v>
      </c>
      <c r="B462" s="19" t="s">
        <v>97</v>
      </c>
      <c r="C462" s="19" t="s">
        <v>122</v>
      </c>
      <c r="D462" s="19" t="s">
        <v>116</v>
      </c>
      <c r="E462" s="20"/>
      <c r="F462" s="7" t="str">
        <f>IF(E462&lt;&gt;"",IF(AND(E462&gt;=VLOOKUP(E462,Semanas!$A$1:$C$33,1),E462&lt;=VLOOKUP(E462,Semanas!$A$1:$C$33,2)),VLOOKUP(E462,Semanas!$A$1:$C$33,3),""),"")</f>
        <v/>
      </c>
      <c r="G462" s="21" t="str">
        <f>IF(Medidas_Analisis!G462&lt;&gt;"",ROUND((Medidas_Analisis!G462/IF(Porcentaje!A462=VLOOKUP(Porcentaje!A462,Tipos_Medida!$H$2:$I$788,1),VLOOKUP(Porcentaje!A462,Tipos_Medida!$H$2:$I$788,2),0))*100,4),"")</f>
        <v/>
      </c>
      <c r="H462" s="21" t="str">
        <f>IF(Medidas_Analisis!H462&lt;&gt;"",ROUND((Medidas_Analisis!H462/IF(Porcentaje!A462=VLOOKUP(Porcentaje!A462,Tipos_Medida!$H$2:$I$788,1),VLOOKUP(Porcentaje!A462,Tipos_Medida!$H$2:$I$788,2),0))*100,4),"")</f>
        <v/>
      </c>
      <c r="I462" s="21" t="str">
        <f>IF(Medidas_Analisis!I462&lt;&gt;"",ROUND((Medidas_Analisis!I462/IF(Porcentaje!A462=VLOOKUP(Porcentaje!A462,Tipos_Medida!$H$2:$I$788,1),VLOOKUP(Porcentaje!A462,Tipos_Medida!$H$2:$I$788,2),0))*100,4),"")</f>
        <v/>
      </c>
      <c r="J462" s="21" t="str">
        <f>IF(Medidas_Analisis!J462&lt;&gt;"",ROUND((Medidas_Analisis!J462/IF(Porcentaje!A462=VLOOKUP(Porcentaje!A462,Tipos_Medida!$H$2:$I$788,1),VLOOKUP(Porcentaje!A462,Tipos_Medida!$H$2:$I$788,2),0))*100,4),"")</f>
        <v/>
      </c>
      <c r="K462" s="21" t="str">
        <f>IF(Medidas_Analisis!K462&lt;&gt;"",ROUND((Medidas_Analisis!K462/IF(Porcentaje!A462=VLOOKUP(Porcentaje!A462,Tipos_Medida!$H$2:$I$788,1),VLOOKUP(Porcentaje!A462,Tipos_Medida!$H$2:$I$788,2),0))*100,4),"")</f>
        <v/>
      </c>
      <c r="L462" s="21" t="str">
        <f>IF(Medidas_Analisis!L462&lt;&gt;"",ROUND((Medidas_Analisis!L462/IF(Porcentaje!A462=VLOOKUP(Porcentaje!A462,Tipos_Medida!$H$2:$I$788,1),VLOOKUP(Porcentaje!A462,Tipos_Medida!$H$2:$I$788,2),0))*100,4),"")</f>
        <v/>
      </c>
      <c r="M462" s="21" t="str">
        <f>IF(Medidas_Analisis!M462&lt;&gt;"",ROUND((Medidas_Analisis!M462/IF(Porcentaje!A462=VLOOKUP(Porcentaje!A462,Tipos_Medida!$H$2:$I$788,1),VLOOKUP(Porcentaje!A462,Tipos_Medida!$H$2:$I$788,2),0))*100,4),"")</f>
        <v/>
      </c>
      <c r="N462" s="21" t="str">
        <f>IF(Medidas_Analisis!N462&lt;&gt;"",ROUND((Medidas_Analisis!N462/IF(Porcentaje!A462=VLOOKUP(Porcentaje!A462,Tipos_Medida!$H$2:$I$788,1),VLOOKUP(Porcentaje!A462,Tipos_Medida!$H$2:$I$788,2),0))*100,4),"")</f>
        <v/>
      </c>
    </row>
    <row r="463" spans="1:14" x14ac:dyDescent="0.25">
      <c r="A463">
        <v>20527</v>
      </c>
      <c r="B463" t="s">
        <v>97</v>
      </c>
      <c r="C463" t="s">
        <v>123</v>
      </c>
      <c r="D463" t="s">
        <v>116</v>
      </c>
      <c r="E463" s="1"/>
      <c r="F463" s="7" t="str">
        <f>IF(E463&lt;&gt;"",IF(AND(E463&gt;=VLOOKUP(E463,Semanas!$A$1:$C$33,1),E463&lt;=VLOOKUP(E463,Semanas!$A$1:$C$33,2)),VLOOKUP(E463,Semanas!$A$1:$C$33,3),""),"")</f>
        <v/>
      </c>
      <c r="G463" s="21" t="str">
        <f>IF(Medidas_Analisis!G463&lt;&gt;"",ROUND((Medidas_Analisis!G463/IF(Porcentaje!A463=VLOOKUP(Porcentaje!A463,Tipos_Medida!$H$2:$I$788,1),VLOOKUP(Porcentaje!A463,Tipos_Medida!$H$2:$I$788,2),0))*100,4),"")</f>
        <v/>
      </c>
      <c r="H463" s="21" t="str">
        <f>IF(Medidas_Analisis!H463&lt;&gt;"",ROUND((Medidas_Analisis!H463/IF(Porcentaje!A463=VLOOKUP(Porcentaje!A463,Tipos_Medida!$H$2:$I$788,1),VLOOKUP(Porcentaje!A463,Tipos_Medida!$H$2:$I$788,2),0))*100,4),"")</f>
        <v/>
      </c>
      <c r="I463" s="21" t="str">
        <f>IF(Medidas_Analisis!I463&lt;&gt;"",ROUND((Medidas_Analisis!I463/IF(Porcentaje!A463=VLOOKUP(Porcentaje!A463,Tipos_Medida!$H$2:$I$788,1),VLOOKUP(Porcentaje!A463,Tipos_Medida!$H$2:$I$788,2),0))*100,4),"")</f>
        <v/>
      </c>
      <c r="J463" s="21" t="str">
        <f>IF(Medidas_Analisis!J463&lt;&gt;"",ROUND((Medidas_Analisis!J463/IF(Porcentaje!A463=VLOOKUP(Porcentaje!A463,Tipos_Medida!$H$2:$I$788,1),VLOOKUP(Porcentaje!A463,Tipos_Medida!$H$2:$I$788,2),0))*100,4),"")</f>
        <v/>
      </c>
      <c r="K463" s="21" t="str">
        <f>IF(Medidas_Analisis!K463&lt;&gt;"",ROUND((Medidas_Analisis!K463/IF(Porcentaje!A463=VLOOKUP(Porcentaje!A463,Tipos_Medida!$H$2:$I$788,1),VLOOKUP(Porcentaje!A463,Tipos_Medida!$H$2:$I$788,2),0))*100,4),"")</f>
        <v/>
      </c>
      <c r="L463" s="21" t="str">
        <f>IF(Medidas_Analisis!L463&lt;&gt;"",ROUND((Medidas_Analisis!L463/IF(Porcentaje!A463=VLOOKUP(Porcentaje!A463,Tipos_Medida!$H$2:$I$788,1),VLOOKUP(Porcentaje!A463,Tipos_Medida!$H$2:$I$788,2),0))*100,4),"")</f>
        <v/>
      </c>
      <c r="M463" s="21" t="str">
        <f>IF(Medidas_Analisis!M463&lt;&gt;"",ROUND((Medidas_Analisis!M463/IF(Porcentaje!A463=VLOOKUP(Porcentaje!A463,Tipos_Medida!$H$2:$I$788,1),VLOOKUP(Porcentaje!A463,Tipos_Medida!$H$2:$I$788,2),0))*100,4),"")</f>
        <v/>
      </c>
      <c r="N463" s="21" t="str">
        <f>IF(Medidas_Analisis!N463&lt;&gt;"",ROUND((Medidas_Analisis!N463/IF(Porcentaje!A463=VLOOKUP(Porcentaje!A463,Tipos_Medida!$H$2:$I$788,1),VLOOKUP(Porcentaje!A463,Tipos_Medida!$H$2:$I$788,2),0))*100,4),"")</f>
        <v/>
      </c>
    </row>
    <row r="464" spans="1:14" x14ac:dyDescent="0.25">
      <c r="A464">
        <v>20545</v>
      </c>
      <c r="B464" t="s">
        <v>99</v>
      </c>
      <c r="C464" t="s">
        <v>30</v>
      </c>
      <c r="D464" t="s">
        <v>114</v>
      </c>
      <c r="E464" s="1">
        <v>43913</v>
      </c>
      <c r="F464" s="7" t="str">
        <f>IF(E464&lt;&gt;"",IF(AND(E464&gt;=VLOOKUP(E464,Semanas!$A$1:$C$33,1),E464&lt;=VLOOKUP(E464,Semanas!$A$1:$C$33,2)),VLOOKUP(E464,Semanas!$A$1:$C$33,3),""),"")</f>
        <v>Semana 13</v>
      </c>
      <c r="G464" s="21">
        <f>IF(Medidas_Analisis!G464&lt;&gt;"",ROUND((Medidas_Analisis!G464/IF(Porcentaje!A464=VLOOKUP(Porcentaje!A464,Tipos_Medida!$H$2:$I$788,1),VLOOKUP(Porcentaje!A464,Tipos_Medida!$H$2:$I$788,2),0))*100,4),"")</f>
        <v>0</v>
      </c>
      <c r="H464" s="21">
        <f>IF(Medidas_Analisis!H464&lt;&gt;"",ROUND((Medidas_Analisis!H464/IF(Porcentaje!A464=VLOOKUP(Porcentaje!A464,Tipos_Medida!$H$2:$I$788,1),VLOOKUP(Porcentaje!A464,Tipos_Medida!$H$2:$I$788,2),0))*100,4),"")</f>
        <v>0</v>
      </c>
      <c r="I464" s="21">
        <f>IF(Medidas_Analisis!I464&lt;&gt;"",ROUND((Medidas_Analisis!I464/IF(Porcentaje!A464=VLOOKUP(Porcentaje!A464,Tipos_Medida!$H$2:$I$788,1),VLOOKUP(Porcentaje!A464,Tipos_Medida!$H$2:$I$788,2),0))*100,4),"")</f>
        <v>0</v>
      </c>
      <c r="J464" s="21">
        <f>IF(Medidas_Analisis!J464&lt;&gt;"",ROUND((Medidas_Analisis!J464/IF(Porcentaje!A464=VLOOKUP(Porcentaje!A464,Tipos_Medida!$H$2:$I$788,1),VLOOKUP(Porcentaje!A464,Tipos_Medida!$H$2:$I$788,2),0))*100,4),"")</f>
        <v>0</v>
      </c>
      <c r="K464" s="21">
        <f>IF(Medidas_Analisis!K464&lt;&gt;"",ROUND((Medidas_Analisis!K464/IF(Porcentaje!A464=VLOOKUP(Porcentaje!A464,Tipos_Medida!$H$2:$I$788,1),VLOOKUP(Porcentaje!A464,Tipos_Medida!$H$2:$I$788,2),0))*100,4),"")</f>
        <v>0</v>
      </c>
      <c r="L464" s="21">
        <f>IF(Medidas_Analisis!L464&lt;&gt;"",ROUND((Medidas_Analisis!L464/IF(Porcentaje!A464=VLOOKUP(Porcentaje!A464,Tipos_Medida!$H$2:$I$788,1),VLOOKUP(Porcentaje!A464,Tipos_Medida!$H$2:$I$788,2),0))*100,4),"")</f>
        <v>0</v>
      </c>
      <c r="M464" s="21">
        <f>IF(Medidas_Analisis!M464&lt;&gt;"",ROUND((Medidas_Analisis!M464/IF(Porcentaje!A464=VLOOKUP(Porcentaje!A464,Tipos_Medida!$H$2:$I$788,1),VLOOKUP(Porcentaje!A464,Tipos_Medida!$H$2:$I$788,2),0))*100,4),"")</f>
        <v>1.01E-2</v>
      </c>
      <c r="N464" s="21">
        <f>IF(Medidas_Analisis!N464&lt;&gt;"",ROUND((Medidas_Analisis!N464/IF(Porcentaje!A464=VLOOKUP(Porcentaje!A464,Tipos_Medida!$H$2:$I$788,1),VLOOKUP(Porcentaje!A464,Tipos_Medida!$H$2:$I$788,2),0))*100,4),"")</f>
        <v>3.04E-2</v>
      </c>
    </row>
    <row r="465" spans="1:14" x14ac:dyDescent="0.25">
      <c r="A465" s="19">
        <v>20545</v>
      </c>
      <c r="B465" s="19" t="s">
        <v>99</v>
      </c>
      <c r="C465" s="19" t="s">
        <v>31</v>
      </c>
      <c r="D465" s="19" t="s">
        <v>114</v>
      </c>
      <c r="E465" s="20">
        <v>43913</v>
      </c>
      <c r="F465" s="7" t="str">
        <f>IF(E465&lt;&gt;"",IF(AND(E465&gt;=VLOOKUP(E465,Semanas!$A$1:$C$33,1),E465&lt;=VLOOKUP(E465,Semanas!$A$1:$C$33,2)),VLOOKUP(E465,Semanas!$A$1:$C$33,3),""),"")</f>
        <v>Semana 13</v>
      </c>
      <c r="G465" s="21">
        <f>IF(Medidas_Analisis!G465&lt;&gt;"",ROUND((Medidas_Analisis!G465/IF(Porcentaje!A465=VLOOKUP(Porcentaje!A465,Tipos_Medida!$H$2:$I$788,1),VLOOKUP(Porcentaje!A465,Tipos_Medida!$H$2:$I$788,2),0))*100,4),"")</f>
        <v>0</v>
      </c>
      <c r="H465" s="21">
        <f>IF(Medidas_Analisis!H465&lt;&gt;"",ROUND((Medidas_Analisis!H465/IF(Porcentaje!A465=VLOOKUP(Porcentaje!A465,Tipos_Medida!$H$2:$I$788,1),VLOOKUP(Porcentaje!A465,Tipos_Medida!$H$2:$I$788,2),0))*100,4),"")</f>
        <v>0</v>
      </c>
      <c r="I465" s="21">
        <f>IF(Medidas_Analisis!I465&lt;&gt;"",ROUND((Medidas_Analisis!I465/IF(Porcentaje!A465=VLOOKUP(Porcentaje!A465,Tipos_Medida!$H$2:$I$788,1),VLOOKUP(Porcentaje!A465,Tipos_Medida!$H$2:$I$788,2),0))*100,4),"")</f>
        <v>0</v>
      </c>
      <c r="J465" s="21">
        <f>IF(Medidas_Analisis!J465&lt;&gt;"",ROUND((Medidas_Analisis!J465/IF(Porcentaje!A465=VLOOKUP(Porcentaje!A465,Tipos_Medida!$H$2:$I$788,1),VLOOKUP(Porcentaje!A465,Tipos_Medida!$H$2:$I$788,2),0))*100,4),"")</f>
        <v>0</v>
      </c>
      <c r="K465" s="21">
        <f>IF(Medidas_Analisis!K465&lt;&gt;"",ROUND((Medidas_Analisis!K465/IF(Porcentaje!A465=VLOOKUP(Porcentaje!A465,Tipos_Medida!$H$2:$I$788,1),VLOOKUP(Porcentaje!A465,Tipos_Medida!$H$2:$I$788,2),0))*100,4),"")</f>
        <v>0</v>
      </c>
      <c r="L465" s="21">
        <f>IF(Medidas_Analisis!L465&lt;&gt;"",ROUND((Medidas_Analisis!L465/IF(Porcentaje!A465=VLOOKUP(Porcentaje!A465,Tipos_Medida!$H$2:$I$788,1),VLOOKUP(Porcentaje!A465,Tipos_Medida!$H$2:$I$788,2),0))*100,4),"")</f>
        <v>0</v>
      </c>
      <c r="M465" s="21">
        <f>IF(Medidas_Analisis!M465&lt;&gt;"",ROUND((Medidas_Analisis!M465/IF(Porcentaje!A465=VLOOKUP(Porcentaje!A465,Tipos_Medida!$H$2:$I$788,1),VLOOKUP(Porcentaje!A465,Tipos_Medida!$H$2:$I$788,2),0))*100,4),"")</f>
        <v>1.01E-2</v>
      </c>
      <c r="N465" s="21">
        <f>IF(Medidas_Analisis!N465&lt;&gt;"",ROUND((Medidas_Analisis!N465/IF(Porcentaje!A465=VLOOKUP(Porcentaje!A465,Tipos_Medida!$H$2:$I$788,1),VLOOKUP(Porcentaje!A465,Tipos_Medida!$H$2:$I$788,2),0))*100,4),"")</f>
        <v>3.04E-2</v>
      </c>
    </row>
    <row r="466" spans="1:14" x14ac:dyDescent="0.25">
      <c r="A466">
        <v>20545</v>
      </c>
      <c r="B466" t="s">
        <v>99</v>
      </c>
      <c r="C466" t="s">
        <v>115</v>
      </c>
      <c r="D466" t="s">
        <v>114</v>
      </c>
      <c r="E466" s="1">
        <v>43913</v>
      </c>
      <c r="F466" s="7" t="str">
        <f>IF(E466&lt;&gt;"",IF(AND(E466&gt;=VLOOKUP(E466,Semanas!$A$1:$C$33,1),E466&lt;=VLOOKUP(E466,Semanas!$A$1:$C$33,2)),VLOOKUP(E466,Semanas!$A$1:$C$33,3),""),"")</f>
        <v>Semana 13</v>
      </c>
      <c r="G466" s="21">
        <f>IF(Medidas_Analisis!G466&lt;&gt;"",ROUND((Medidas_Analisis!G466/IF(Porcentaje!A466=VLOOKUP(Porcentaje!A466,Tipos_Medida!$H$2:$I$788,1),VLOOKUP(Porcentaje!A466,Tipos_Medida!$H$2:$I$788,2),0))*100,4),"")</f>
        <v>0</v>
      </c>
      <c r="H466" s="21">
        <f>IF(Medidas_Analisis!H466&lt;&gt;"",ROUND((Medidas_Analisis!H466/IF(Porcentaje!A466=VLOOKUP(Porcentaje!A466,Tipos_Medida!$H$2:$I$788,1),VLOOKUP(Porcentaje!A466,Tipos_Medida!$H$2:$I$788,2),0))*100,4),"")</f>
        <v>0</v>
      </c>
      <c r="I466" s="21">
        <f>IF(Medidas_Analisis!I466&lt;&gt;"",ROUND((Medidas_Analisis!I466/IF(Porcentaje!A466=VLOOKUP(Porcentaje!A466,Tipos_Medida!$H$2:$I$788,1),VLOOKUP(Porcentaje!A466,Tipos_Medida!$H$2:$I$788,2),0))*100,4),"")</f>
        <v>0</v>
      </c>
      <c r="J466" s="21">
        <f>IF(Medidas_Analisis!J466&lt;&gt;"",ROUND((Medidas_Analisis!J466/IF(Porcentaje!A466=VLOOKUP(Porcentaje!A466,Tipos_Medida!$H$2:$I$788,1),VLOOKUP(Porcentaje!A466,Tipos_Medida!$H$2:$I$788,2),0))*100,4),"")</f>
        <v>0</v>
      </c>
      <c r="K466" s="21">
        <f>IF(Medidas_Analisis!K466&lt;&gt;"",ROUND((Medidas_Analisis!K466/IF(Porcentaje!A466=VLOOKUP(Porcentaje!A466,Tipos_Medida!$H$2:$I$788,1),VLOOKUP(Porcentaje!A466,Tipos_Medida!$H$2:$I$788,2),0))*100,4),"")</f>
        <v>0</v>
      </c>
      <c r="L466" s="21">
        <f>IF(Medidas_Analisis!L466&lt;&gt;"",ROUND((Medidas_Analisis!L466/IF(Porcentaje!A466=VLOOKUP(Porcentaje!A466,Tipos_Medida!$H$2:$I$788,1),VLOOKUP(Porcentaje!A466,Tipos_Medida!$H$2:$I$788,2),0))*100,4),"")</f>
        <v>0</v>
      </c>
      <c r="M466" s="21">
        <f>IF(Medidas_Analisis!M466&lt;&gt;"",ROUND((Medidas_Analisis!M466/IF(Porcentaje!A466=VLOOKUP(Porcentaje!A466,Tipos_Medida!$H$2:$I$788,1),VLOOKUP(Porcentaje!A466,Tipos_Medida!$H$2:$I$788,2),0))*100,4),"")</f>
        <v>1.01E-2</v>
      </c>
      <c r="N466" s="21">
        <f>IF(Medidas_Analisis!N466&lt;&gt;"",ROUND((Medidas_Analisis!N466/IF(Porcentaje!A466=VLOOKUP(Porcentaje!A466,Tipos_Medida!$H$2:$I$788,1),VLOOKUP(Porcentaje!A466,Tipos_Medida!$H$2:$I$788,2),0))*100,4),"")</f>
        <v>3.04E-2</v>
      </c>
    </row>
    <row r="467" spans="1:14" x14ac:dyDescent="0.25">
      <c r="A467" s="19">
        <v>20545</v>
      </c>
      <c r="B467" s="19" t="s">
        <v>99</v>
      </c>
      <c r="C467" s="19" t="s">
        <v>33</v>
      </c>
      <c r="D467" s="19" t="s">
        <v>114</v>
      </c>
      <c r="E467" s="20">
        <v>43910</v>
      </c>
      <c r="F467" s="7" t="str">
        <f>IF(E467&lt;&gt;"",IF(AND(E467&gt;=VLOOKUP(E467,Semanas!$A$1:$C$33,1),E467&lt;=VLOOKUP(E467,Semanas!$A$1:$C$33,2)),VLOOKUP(E467,Semanas!$A$1:$C$33,3),""),"")</f>
        <v>Semana 12</v>
      </c>
      <c r="G467" s="21">
        <f>IF(Medidas_Analisis!G467&lt;&gt;"",ROUND((Medidas_Analisis!G467/IF(Porcentaje!A467=VLOOKUP(Porcentaje!A467,Tipos_Medida!$H$2:$I$788,1),VLOOKUP(Porcentaje!A467,Tipos_Medida!$H$2:$I$788,2),0))*100,4),"")</f>
        <v>0</v>
      </c>
      <c r="H467" s="21">
        <f>IF(Medidas_Analisis!H467&lt;&gt;"",ROUND((Medidas_Analisis!H467/IF(Porcentaje!A467=VLOOKUP(Porcentaje!A467,Tipos_Medida!$H$2:$I$788,1),VLOOKUP(Porcentaje!A467,Tipos_Medida!$H$2:$I$788,2),0))*100,4),"")</f>
        <v>0</v>
      </c>
      <c r="I467" s="21">
        <f>IF(Medidas_Analisis!I467&lt;&gt;"",ROUND((Medidas_Analisis!I467/IF(Porcentaje!A467=VLOOKUP(Porcentaje!A467,Tipos_Medida!$H$2:$I$788,1),VLOOKUP(Porcentaje!A467,Tipos_Medida!$H$2:$I$788,2),0))*100,4),"")</f>
        <v>0</v>
      </c>
      <c r="J467" s="21">
        <f>IF(Medidas_Analisis!J467&lt;&gt;"",ROUND((Medidas_Analisis!J467/IF(Porcentaje!A467=VLOOKUP(Porcentaje!A467,Tipos_Medida!$H$2:$I$788,1),VLOOKUP(Porcentaje!A467,Tipos_Medida!$H$2:$I$788,2),0))*100,4),"")</f>
        <v>0</v>
      </c>
      <c r="K467" s="21">
        <f>IF(Medidas_Analisis!K467&lt;&gt;"",ROUND((Medidas_Analisis!K467/IF(Porcentaje!A467=VLOOKUP(Porcentaje!A467,Tipos_Medida!$H$2:$I$788,1),VLOOKUP(Porcentaje!A467,Tipos_Medida!$H$2:$I$788,2),0))*100,4),"")</f>
        <v>0</v>
      </c>
      <c r="L467" s="21">
        <f>IF(Medidas_Analisis!L467&lt;&gt;"",ROUND((Medidas_Analisis!L467/IF(Porcentaje!A467=VLOOKUP(Porcentaje!A467,Tipos_Medida!$H$2:$I$788,1),VLOOKUP(Porcentaje!A467,Tipos_Medida!$H$2:$I$788,2),0))*100,4),"")</f>
        <v>0</v>
      </c>
      <c r="M467" s="21">
        <f>IF(Medidas_Analisis!M467&lt;&gt;"",ROUND((Medidas_Analisis!M467/IF(Porcentaje!A467=VLOOKUP(Porcentaje!A467,Tipos_Medida!$H$2:$I$788,1),VLOOKUP(Porcentaje!A467,Tipos_Medida!$H$2:$I$788,2),0))*100,4),"")</f>
        <v>0</v>
      </c>
      <c r="N467" s="21">
        <f>IF(Medidas_Analisis!N467&lt;&gt;"",ROUND((Medidas_Analisis!N467/IF(Porcentaje!A467=VLOOKUP(Porcentaje!A467,Tipos_Medida!$H$2:$I$788,1),VLOOKUP(Porcentaje!A467,Tipos_Medida!$H$2:$I$788,2),0))*100,4),"")</f>
        <v>1.01E-2</v>
      </c>
    </row>
    <row r="468" spans="1:14" x14ac:dyDescent="0.25">
      <c r="A468">
        <v>20545</v>
      </c>
      <c r="B468" t="s">
        <v>99</v>
      </c>
      <c r="C468" t="s">
        <v>34</v>
      </c>
      <c r="D468" t="s">
        <v>114</v>
      </c>
      <c r="E468" s="1">
        <v>44004</v>
      </c>
      <c r="F468" s="7" t="str">
        <f>IF(E468&lt;&gt;"",IF(AND(E468&gt;=VLOOKUP(E468,Semanas!$A$1:$C$33,1),E468&lt;=VLOOKUP(E468,Semanas!$A$1:$C$33,2)),VLOOKUP(E468,Semanas!$A$1:$C$33,3),""),"")</f>
        <v>Semana 26</v>
      </c>
      <c r="G468" s="21">
        <f>IF(Medidas_Analisis!G468&lt;&gt;"",ROUND((Medidas_Analisis!G468/IF(Porcentaje!A468=VLOOKUP(Porcentaje!A468,Tipos_Medida!$H$2:$I$788,1),VLOOKUP(Porcentaje!A468,Tipos_Medida!$H$2:$I$788,2),0))*100,4),"")</f>
        <v>0.1215</v>
      </c>
      <c r="H468" s="21">
        <f>IF(Medidas_Analisis!H468&lt;&gt;"",ROUND((Medidas_Analisis!H468/IF(Porcentaje!A468=VLOOKUP(Porcentaje!A468,Tipos_Medida!$H$2:$I$788,1),VLOOKUP(Porcentaje!A468,Tipos_Medida!$H$2:$I$788,2),0))*100,4),"")</f>
        <v>0.21260000000000001</v>
      </c>
      <c r="I468" s="21">
        <f>IF(Medidas_Analisis!I468&lt;&gt;"",ROUND((Medidas_Analisis!I468/IF(Porcentaje!A468=VLOOKUP(Porcentaje!A468,Tipos_Medida!$H$2:$I$788,1),VLOOKUP(Porcentaje!A468,Tipos_Medida!$H$2:$I$788,2),0))*100,4),"")</f>
        <v>0.29360000000000003</v>
      </c>
      <c r="J468" s="21">
        <f>IF(Medidas_Analisis!J468&lt;&gt;"",ROUND((Medidas_Analisis!J468/IF(Porcentaje!A468=VLOOKUP(Porcentaje!A468,Tipos_Medida!$H$2:$I$788,1),VLOOKUP(Porcentaje!A468,Tipos_Medida!$H$2:$I$788,2),0))*100,4),"")</f>
        <v>0.33410000000000001</v>
      </c>
      <c r="K468" s="21">
        <f>IF(Medidas_Analisis!K468&lt;&gt;"",ROUND((Medidas_Analisis!K468/IF(Porcentaje!A468=VLOOKUP(Porcentaje!A468,Tipos_Medida!$H$2:$I$788,1),VLOOKUP(Porcentaje!A468,Tipos_Medida!$H$2:$I$788,2),0))*100,4),"")</f>
        <v>4.0500000000000001E-2</v>
      </c>
      <c r="L468" s="21">
        <f>IF(Medidas_Analisis!L468&lt;&gt;"",ROUND((Medidas_Analisis!L468/IF(Porcentaje!A468=VLOOKUP(Porcentaje!A468,Tipos_Medida!$H$2:$I$788,1),VLOOKUP(Porcentaje!A468,Tipos_Medida!$H$2:$I$788,2),0))*100,4),"")</f>
        <v>0.36449999999999999</v>
      </c>
      <c r="M468" s="21">
        <f>IF(Medidas_Analisis!M468&lt;&gt;"",ROUND((Medidas_Analisis!M468/IF(Porcentaje!A468=VLOOKUP(Porcentaje!A468,Tipos_Medida!$H$2:$I$788,1),VLOOKUP(Porcentaje!A468,Tipos_Medida!$H$2:$I$788,2),0))*100,4),"")</f>
        <v>0.40500000000000003</v>
      </c>
      <c r="N468" s="21">
        <f>IF(Medidas_Analisis!N468&lt;&gt;"",ROUND((Medidas_Analisis!N468/IF(Porcentaje!A468=VLOOKUP(Porcentaje!A468,Tipos_Medida!$H$2:$I$788,1),VLOOKUP(Porcentaje!A468,Tipos_Medida!$H$2:$I$788,2),0))*100,4),"")</f>
        <v>0.41510000000000002</v>
      </c>
    </row>
    <row r="469" spans="1:14" x14ac:dyDescent="0.25">
      <c r="A469" s="19">
        <v>20545</v>
      </c>
      <c r="B469" s="19" t="s">
        <v>99</v>
      </c>
      <c r="C469" s="19" t="s">
        <v>118</v>
      </c>
      <c r="D469" s="19" t="s">
        <v>114</v>
      </c>
      <c r="E469" s="20">
        <v>43922</v>
      </c>
      <c r="F469" s="7" t="str">
        <f>IF(E469&lt;&gt;"",IF(AND(E469&gt;=VLOOKUP(E469,Semanas!$A$1:$C$33,1),E469&lt;=VLOOKUP(E469,Semanas!$A$1:$C$33,2)),VLOOKUP(E469,Semanas!$A$1:$C$33,3),""),"")</f>
        <v>Semana 14</v>
      </c>
      <c r="G469" s="21">
        <f>IF(Medidas_Analisis!G469&lt;&gt;"",ROUND((Medidas_Analisis!G469/IF(Porcentaje!A469=VLOOKUP(Porcentaje!A469,Tipos_Medida!$H$2:$I$788,1),VLOOKUP(Porcentaje!A469,Tipos_Medida!$H$2:$I$788,2),0))*100,4),"")</f>
        <v>0</v>
      </c>
      <c r="H469" s="21">
        <f>IF(Medidas_Analisis!H469&lt;&gt;"",ROUND((Medidas_Analisis!H469/IF(Porcentaje!A469=VLOOKUP(Porcentaje!A469,Tipos_Medida!$H$2:$I$788,1),VLOOKUP(Porcentaje!A469,Tipos_Medida!$H$2:$I$788,2),0))*100,4),"")</f>
        <v>0</v>
      </c>
      <c r="I469" s="21">
        <f>IF(Medidas_Analisis!I469&lt;&gt;"",ROUND((Medidas_Analisis!I469/IF(Porcentaje!A469=VLOOKUP(Porcentaje!A469,Tipos_Medida!$H$2:$I$788,1),VLOOKUP(Porcentaje!A469,Tipos_Medida!$H$2:$I$788,2),0))*100,4),"")</f>
        <v>0</v>
      </c>
      <c r="J469" s="21">
        <f>IF(Medidas_Analisis!J469&lt;&gt;"",ROUND((Medidas_Analisis!J469/IF(Porcentaje!A469=VLOOKUP(Porcentaje!A469,Tipos_Medida!$H$2:$I$788,1),VLOOKUP(Porcentaje!A469,Tipos_Medida!$H$2:$I$788,2),0))*100,4),"")</f>
        <v>0</v>
      </c>
      <c r="K469" s="21">
        <f>IF(Medidas_Analisis!K469&lt;&gt;"",ROUND((Medidas_Analisis!K469/IF(Porcentaje!A469=VLOOKUP(Porcentaje!A469,Tipos_Medida!$H$2:$I$788,1),VLOOKUP(Porcentaje!A469,Tipos_Medida!$H$2:$I$788,2),0))*100,4),"")</f>
        <v>0</v>
      </c>
      <c r="L469" s="21">
        <f>IF(Medidas_Analisis!L469&lt;&gt;"",ROUND((Medidas_Analisis!L469/IF(Porcentaje!A469=VLOOKUP(Porcentaje!A469,Tipos_Medida!$H$2:$I$788,1),VLOOKUP(Porcentaje!A469,Tipos_Medida!$H$2:$I$788,2),0))*100,4),"")</f>
        <v>1.01E-2</v>
      </c>
      <c r="M469" s="21">
        <f>IF(Medidas_Analisis!M469&lt;&gt;"",ROUND((Medidas_Analisis!M469/IF(Porcentaje!A469=VLOOKUP(Porcentaje!A469,Tipos_Medida!$H$2:$I$788,1),VLOOKUP(Porcentaje!A469,Tipos_Medida!$H$2:$I$788,2),0))*100,4),"")</f>
        <v>3.04E-2</v>
      </c>
      <c r="N469" s="21">
        <f>IF(Medidas_Analisis!N469&lt;&gt;"",ROUND((Medidas_Analisis!N469/IF(Porcentaje!A469=VLOOKUP(Porcentaje!A469,Tipos_Medida!$H$2:$I$788,1),VLOOKUP(Porcentaje!A469,Tipos_Medida!$H$2:$I$788,2),0))*100,4),"")</f>
        <v>4.0500000000000001E-2</v>
      </c>
    </row>
    <row r="470" spans="1:14" x14ac:dyDescent="0.25">
      <c r="A470">
        <v>20545</v>
      </c>
      <c r="B470" t="s">
        <v>99</v>
      </c>
      <c r="C470" t="s">
        <v>119</v>
      </c>
      <c r="D470" t="s">
        <v>114</v>
      </c>
      <c r="E470" s="1">
        <v>43939</v>
      </c>
      <c r="F470" s="7" t="str">
        <f>IF(E470&lt;&gt;"",IF(AND(E470&gt;=VLOOKUP(E470,Semanas!$A$1:$C$33,1),E470&lt;=VLOOKUP(E470,Semanas!$A$1:$C$33,2)),VLOOKUP(E470,Semanas!$A$1:$C$33,3),""),"")</f>
        <v>Semana 16</v>
      </c>
      <c r="G470" s="21">
        <f>IF(Medidas_Analisis!G470&lt;&gt;"",ROUND((Medidas_Analisis!G470/IF(Porcentaje!A470=VLOOKUP(Porcentaje!A470,Tipos_Medida!$H$2:$I$788,1),VLOOKUP(Porcentaje!A470,Tipos_Medida!$H$2:$I$788,2),0))*100,4),"")</f>
        <v>0</v>
      </c>
      <c r="H470" s="21">
        <f>IF(Medidas_Analisis!H470&lt;&gt;"",ROUND((Medidas_Analisis!H470/IF(Porcentaje!A470=VLOOKUP(Porcentaje!A470,Tipos_Medida!$H$2:$I$788,1),VLOOKUP(Porcentaje!A470,Tipos_Medida!$H$2:$I$788,2),0))*100,4),"")</f>
        <v>0</v>
      </c>
      <c r="I470" s="21">
        <f>IF(Medidas_Analisis!I470&lt;&gt;"",ROUND((Medidas_Analisis!I470/IF(Porcentaje!A470=VLOOKUP(Porcentaje!A470,Tipos_Medida!$H$2:$I$788,1),VLOOKUP(Porcentaje!A470,Tipos_Medida!$H$2:$I$788,2),0))*100,4),"")</f>
        <v>1.01E-2</v>
      </c>
      <c r="J470" s="21">
        <f>IF(Medidas_Analisis!J470&lt;&gt;"",ROUND((Medidas_Analisis!J470/IF(Porcentaje!A470=VLOOKUP(Porcentaje!A470,Tipos_Medida!$H$2:$I$788,1),VLOOKUP(Porcentaje!A470,Tipos_Medida!$H$2:$I$788,2),0))*100,4),"")</f>
        <v>3.04E-2</v>
      </c>
      <c r="K470" s="21">
        <f>IF(Medidas_Analisis!K470&lt;&gt;"",ROUND((Medidas_Analisis!K470/IF(Porcentaje!A470=VLOOKUP(Porcentaje!A470,Tipos_Medida!$H$2:$I$788,1),VLOOKUP(Porcentaje!A470,Tipos_Medida!$H$2:$I$788,2),0))*100,4),"")</f>
        <v>2.0299999999999999E-2</v>
      </c>
      <c r="L470" s="21">
        <f>IF(Medidas_Analisis!L470&lt;&gt;"",ROUND((Medidas_Analisis!L470/IF(Porcentaje!A470=VLOOKUP(Porcentaje!A470,Tipos_Medida!$H$2:$I$788,1),VLOOKUP(Porcentaje!A470,Tipos_Medida!$H$2:$I$788,2),0))*100,4),"")</f>
        <v>4.0500000000000001E-2</v>
      </c>
      <c r="M470" s="21">
        <f>IF(Medidas_Analisis!M470&lt;&gt;"",ROUND((Medidas_Analisis!M470/IF(Porcentaje!A470=VLOOKUP(Porcentaje!A470,Tipos_Medida!$H$2:$I$788,1),VLOOKUP(Porcentaje!A470,Tipos_Medida!$H$2:$I$788,2),0))*100,4),"")</f>
        <v>4.0500000000000001E-2</v>
      </c>
      <c r="N470" s="21">
        <f>IF(Medidas_Analisis!N470&lt;&gt;"",ROUND((Medidas_Analisis!N470/IF(Porcentaje!A470=VLOOKUP(Porcentaje!A470,Tipos_Medida!$H$2:$I$788,1),VLOOKUP(Porcentaje!A470,Tipos_Medida!$H$2:$I$788,2),0))*100,4),"")</f>
        <v>4.0500000000000001E-2</v>
      </c>
    </row>
    <row r="471" spans="1:14" x14ac:dyDescent="0.25">
      <c r="A471" s="19">
        <v>20545</v>
      </c>
      <c r="B471" s="19" t="s">
        <v>99</v>
      </c>
      <c r="C471" s="19" t="s">
        <v>120</v>
      </c>
      <c r="D471" s="19" t="s">
        <v>114</v>
      </c>
      <c r="E471" s="20">
        <v>43916</v>
      </c>
      <c r="F471" s="7" t="str">
        <f>IF(E471&lt;&gt;"",IF(AND(E471&gt;=VLOOKUP(E471,Semanas!$A$1:$C$33,1),E471&lt;=VLOOKUP(E471,Semanas!$A$1:$C$33,2)),VLOOKUP(E471,Semanas!$A$1:$C$33,3),""),"")</f>
        <v>Semana 13</v>
      </c>
      <c r="G471" s="21">
        <f>IF(Medidas_Analisis!G471&lt;&gt;"",ROUND((Medidas_Analisis!G471/IF(Porcentaje!A471=VLOOKUP(Porcentaje!A471,Tipos_Medida!$H$2:$I$788,1),VLOOKUP(Porcentaje!A471,Tipos_Medida!$H$2:$I$788,2),0))*100,4),"")</f>
        <v>0</v>
      </c>
      <c r="H471" s="21">
        <f>IF(Medidas_Analisis!H471&lt;&gt;"",ROUND((Medidas_Analisis!H471/IF(Porcentaje!A471=VLOOKUP(Porcentaje!A471,Tipos_Medida!$H$2:$I$788,1),VLOOKUP(Porcentaje!A471,Tipos_Medida!$H$2:$I$788,2),0))*100,4),"")</f>
        <v>0</v>
      </c>
      <c r="I471" s="21">
        <f>IF(Medidas_Analisis!I471&lt;&gt;"",ROUND((Medidas_Analisis!I471/IF(Porcentaje!A471=VLOOKUP(Porcentaje!A471,Tipos_Medida!$H$2:$I$788,1),VLOOKUP(Porcentaje!A471,Tipos_Medida!$H$2:$I$788,2),0))*100,4),"")</f>
        <v>0</v>
      </c>
      <c r="J471" s="21">
        <f>IF(Medidas_Analisis!J471&lt;&gt;"",ROUND((Medidas_Analisis!J471/IF(Porcentaje!A471=VLOOKUP(Porcentaje!A471,Tipos_Medida!$H$2:$I$788,1),VLOOKUP(Porcentaje!A471,Tipos_Medida!$H$2:$I$788,2),0))*100,4),"")</f>
        <v>0</v>
      </c>
      <c r="K471" s="21">
        <f>IF(Medidas_Analisis!K471&lt;&gt;"",ROUND((Medidas_Analisis!K471/IF(Porcentaje!A471=VLOOKUP(Porcentaje!A471,Tipos_Medida!$H$2:$I$788,1),VLOOKUP(Porcentaje!A471,Tipos_Medida!$H$2:$I$788,2),0))*100,4),"")</f>
        <v>0</v>
      </c>
      <c r="L471" s="21">
        <f>IF(Medidas_Analisis!L471&lt;&gt;"",ROUND((Medidas_Analisis!L471/IF(Porcentaje!A471=VLOOKUP(Porcentaje!A471,Tipos_Medida!$H$2:$I$788,1),VLOOKUP(Porcentaje!A471,Tipos_Medida!$H$2:$I$788,2),0))*100,4),"")</f>
        <v>0</v>
      </c>
      <c r="M471" s="21">
        <f>IF(Medidas_Analisis!M471&lt;&gt;"",ROUND((Medidas_Analisis!M471/IF(Porcentaje!A471=VLOOKUP(Porcentaje!A471,Tipos_Medida!$H$2:$I$788,1),VLOOKUP(Porcentaje!A471,Tipos_Medida!$H$2:$I$788,2),0))*100,4),"")</f>
        <v>1.01E-2</v>
      </c>
      <c r="N471" s="21">
        <f>IF(Medidas_Analisis!N471&lt;&gt;"",ROUND((Medidas_Analisis!N471/IF(Porcentaje!A471=VLOOKUP(Porcentaje!A471,Tipos_Medida!$H$2:$I$788,1),VLOOKUP(Porcentaje!A471,Tipos_Medida!$H$2:$I$788,2),0))*100,4),"")</f>
        <v>3.04E-2</v>
      </c>
    </row>
    <row r="472" spans="1:14" x14ac:dyDescent="0.25">
      <c r="A472">
        <v>20545</v>
      </c>
      <c r="B472" t="s">
        <v>99</v>
      </c>
      <c r="C472" t="s">
        <v>191</v>
      </c>
      <c r="D472" t="s">
        <v>114</v>
      </c>
      <c r="E472" s="1">
        <v>43913</v>
      </c>
      <c r="F472" s="7" t="str">
        <f>IF(E472&lt;&gt;"",IF(AND(E472&gt;=VLOOKUP(E472,Semanas!$A$1:$C$33,1),E472&lt;=VLOOKUP(E472,Semanas!$A$1:$C$33,2)),VLOOKUP(E472,Semanas!$A$1:$C$33,3),""),"")</f>
        <v>Semana 13</v>
      </c>
      <c r="G472" s="21">
        <f>IF(Medidas_Analisis!G472&lt;&gt;"",ROUND((Medidas_Analisis!G472/IF(Porcentaje!A472=VLOOKUP(Porcentaje!A472,Tipos_Medida!$H$2:$I$788,1),VLOOKUP(Porcentaje!A472,Tipos_Medida!$H$2:$I$788,2),0))*100,4),"")</f>
        <v>0</v>
      </c>
      <c r="H472" s="21">
        <f>IF(Medidas_Analisis!H472&lt;&gt;"",ROUND((Medidas_Analisis!H472/IF(Porcentaje!A472=VLOOKUP(Porcentaje!A472,Tipos_Medida!$H$2:$I$788,1),VLOOKUP(Porcentaje!A472,Tipos_Medida!$H$2:$I$788,2),0))*100,4),"")</f>
        <v>0</v>
      </c>
      <c r="I472" s="21">
        <f>IF(Medidas_Analisis!I472&lt;&gt;"",ROUND((Medidas_Analisis!I472/IF(Porcentaje!A472=VLOOKUP(Porcentaje!A472,Tipos_Medida!$H$2:$I$788,1),VLOOKUP(Porcentaje!A472,Tipos_Medida!$H$2:$I$788,2),0))*100,4),"")</f>
        <v>0</v>
      </c>
      <c r="J472" s="21">
        <f>IF(Medidas_Analisis!J472&lt;&gt;"",ROUND((Medidas_Analisis!J472/IF(Porcentaje!A472=VLOOKUP(Porcentaje!A472,Tipos_Medida!$H$2:$I$788,1),VLOOKUP(Porcentaje!A472,Tipos_Medida!$H$2:$I$788,2),0))*100,4),"")</f>
        <v>0</v>
      </c>
      <c r="K472" s="21">
        <f>IF(Medidas_Analisis!K472&lt;&gt;"",ROUND((Medidas_Analisis!K472/IF(Porcentaje!A472=VLOOKUP(Porcentaje!A472,Tipos_Medida!$H$2:$I$788,1),VLOOKUP(Porcentaje!A472,Tipos_Medida!$H$2:$I$788,2),0))*100,4),"")</f>
        <v>0</v>
      </c>
      <c r="L472" s="21">
        <f>IF(Medidas_Analisis!L472&lt;&gt;"",ROUND((Medidas_Analisis!L472/IF(Porcentaje!A472=VLOOKUP(Porcentaje!A472,Tipos_Medida!$H$2:$I$788,1),VLOOKUP(Porcentaje!A472,Tipos_Medida!$H$2:$I$788,2),0))*100,4),"")</f>
        <v>0</v>
      </c>
      <c r="M472" s="21">
        <f>IF(Medidas_Analisis!M472&lt;&gt;"",ROUND((Medidas_Analisis!M472/IF(Porcentaje!A472=VLOOKUP(Porcentaje!A472,Tipos_Medida!$H$2:$I$788,1),VLOOKUP(Porcentaje!A472,Tipos_Medida!$H$2:$I$788,2),0))*100,4),"")</f>
        <v>1.01E-2</v>
      </c>
      <c r="N472" s="21">
        <f>IF(Medidas_Analisis!N472&lt;&gt;"",ROUND((Medidas_Analisis!N472/IF(Porcentaje!A472=VLOOKUP(Porcentaje!A472,Tipos_Medida!$H$2:$I$788,1),VLOOKUP(Porcentaje!A472,Tipos_Medida!$H$2:$I$788,2),0))*100,4),"")</f>
        <v>3.04E-2</v>
      </c>
    </row>
    <row r="473" spans="1:14" x14ac:dyDescent="0.25">
      <c r="A473" s="19">
        <v>20545</v>
      </c>
      <c r="B473" s="19" t="s">
        <v>99</v>
      </c>
      <c r="C473" s="19" t="s">
        <v>122</v>
      </c>
      <c r="D473" s="19" t="s">
        <v>116</v>
      </c>
      <c r="E473" s="20"/>
      <c r="F473" s="7" t="str">
        <f>IF(E473&lt;&gt;"",IF(AND(E473&gt;=VLOOKUP(E473,Semanas!$A$1:$C$33,1),E473&lt;=VLOOKUP(E473,Semanas!$A$1:$C$33,2)),VLOOKUP(E473,Semanas!$A$1:$C$33,3),""),"")</f>
        <v/>
      </c>
      <c r="G473" s="21" t="str">
        <f>IF(Medidas_Analisis!G473&lt;&gt;"",ROUND((Medidas_Analisis!G473/IF(Porcentaje!A473=VLOOKUP(Porcentaje!A473,Tipos_Medida!$H$2:$I$788,1),VLOOKUP(Porcentaje!A473,Tipos_Medida!$H$2:$I$788,2),0))*100,4),"")</f>
        <v/>
      </c>
      <c r="H473" s="21" t="str">
        <f>IF(Medidas_Analisis!H473&lt;&gt;"",ROUND((Medidas_Analisis!H473/IF(Porcentaje!A473=VLOOKUP(Porcentaje!A473,Tipos_Medida!$H$2:$I$788,1),VLOOKUP(Porcentaje!A473,Tipos_Medida!$H$2:$I$788,2),0))*100,4),"")</f>
        <v/>
      </c>
      <c r="I473" s="21" t="str">
        <f>IF(Medidas_Analisis!I473&lt;&gt;"",ROUND((Medidas_Analisis!I473/IF(Porcentaje!A473=VLOOKUP(Porcentaje!A473,Tipos_Medida!$H$2:$I$788,1),VLOOKUP(Porcentaje!A473,Tipos_Medida!$H$2:$I$788,2),0))*100,4),"")</f>
        <v/>
      </c>
      <c r="J473" s="21" t="str">
        <f>IF(Medidas_Analisis!J473&lt;&gt;"",ROUND((Medidas_Analisis!J473/IF(Porcentaje!A473=VLOOKUP(Porcentaje!A473,Tipos_Medida!$H$2:$I$788,1),VLOOKUP(Porcentaje!A473,Tipos_Medida!$H$2:$I$788,2),0))*100,4),"")</f>
        <v/>
      </c>
      <c r="K473" s="21" t="str">
        <f>IF(Medidas_Analisis!K473&lt;&gt;"",ROUND((Medidas_Analisis!K473/IF(Porcentaje!A473=VLOOKUP(Porcentaje!A473,Tipos_Medida!$H$2:$I$788,1),VLOOKUP(Porcentaje!A473,Tipos_Medida!$H$2:$I$788,2),0))*100,4),"")</f>
        <v/>
      </c>
      <c r="L473" s="21" t="str">
        <f>IF(Medidas_Analisis!L473&lt;&gt;"",ROUND((Medidas_Analisis!L473/IF(Porcentaje!A473=VLOOKUP(Porcentaje!A473,Tipos_Medida!$H$2:$I$788,1),VLOOKUP(Porcentaje!A473,Tipos_Medida!$H$2:$I$788,2),0))*100,4),"")</f>
        <v/>
      </c>
      <c r="M473" s="21" t="str">
        <f>IF(Medidas_Analisis!M473&lt;&gt;"",ROUND((Medidas_Analisis!M473/IF(Porcentaje!A473=VLOOKUP(Porcentaje!A473,Tipos_Medida!$H$2:$I$788,1),VLOOKUP(Porcentaje!A473,Tipos_Medida!$H$2:$I$788,2),0))*100,4),"")</f>
        <v/>
      </c>
      <c r="N473" s="21" t="str">
        <f>IF(Medidas_Analisis!N473&lt;&gt;"",ROUND((Medidas_Analisis!N473/IF(Porcentaje!A473=VLOOKUP(Porcentaje!A473,Tipos_Medida!$H$2:$I$788,1),VLOOKUP(Porcentaje!A473,Tipos_Medida!$H$2:$I$788,2),0))*100,4),"")</f>
        <v/>
      </c>
    </row>
    <row r="474" spans="1:14" x14ac:dyDescent="0.25">
      <c r="A474">
        <v>20545</v>
      </c>
      <c r="B474" t="s">
        <v>99</v>
      </c>
      <c r="C474" t="s">
        <v>123</v>
      </c>
      <c r="D474" t="s">
        <v>116</v>
      </c>
      <c r="E474" s="1"/>
      <c r="F474" s="7" t="str">
        <f>IF(E474&lt;&gt;"",IF(AND(E474&gt;=VLOOKUP(E474,Semanas!$A$1:$C$33,1),E474&lt;=VLOOKUP(E474,Semanas!$A$1:$C$33,2)),VLOOKUP(E474,Semanas!$A$1:$C$33,3),""),"")</f>
        <v/>
      </c>
      <c r="G474" s="21" t="str">
        <f>IF(Medidas_Analisis!G474&lt;&gt;"",ROUND((Medidas_Analisis!G474/IF(Porcentaje!A474=VLOOKUP(Porcentaje!A474,Tipos_Medida!$H$2:$I$788,1),VLOOKUP(Porcentaje!A474,Tipos_Medida!$H$2:$I$788,2),0))*100,4),"")</f>
        <v/>
      </c>
      <c r="H474" s="21" t="str">
        <f>IF(Medidas_Analisis!H474&lt;&gt;"",ROUND((Medidas_Analisis!H474/IF(Porcentaje!A474=VLOOKUP(Porcentaje!A474,Tipos_Medida!$H$2:$I$788,1),VLOOKUP(Porcentaje!A474,Tipos_Medida!$H$2:$I$788,2),0))*100,4),"")</f>
        <v/>
      </c>
      <c r="I474" s="21" t="str">
        <f>IF(Medidas_Analisis!I474&lt;&gt;"",ROUND((Medidas_Analisis!I474/IF(Porcentaje!A474=VLOOKUP(Porcentaje!A474,Tipos_Medida!$H$2:$I$788,1),VLOOKUP(Porcentaje!A474,Tipos_Medida!$H$2:$I$788,2),0))*100,4),"")</f>
        <v/>
      </c>
      <c r="J474" s="21" t="str">
        <f>IF(Medidas_Analisis!J474&lt;&gt;"",ROUND((Medidas_Analisis!J474/IF(Porcentaje!A474=VLOOKUP(Porcentaje!A474,Tipos_Medida!$H$2:$I$788,1),VLOOKUP(Porcentaje!A474,Tipos_Medida!$H$2:$I$788,2),0))*100,4),"")</f>
        <v/>
      </c>
      <c r="K474" s="21" t="str">
        <f>IF(Medidas_Analisis!K474&lt;&gt;"",ROUND((Medidas_Analisis!K474/IF(Porcentaje!A474=VLOOKUP(Porcentaje!A474,Tipos_Medida!$H$2:$I$788,1),VLOOKUP(Porcentaje!A474,Tipos_Medida!$H$2:$I$788,2),0))*100,4),"")</f>
        <v/>
      </c>
      <c r="L474" s="21" t="str">
        <f>IF(Medidas_Analisis!L474&lt;&gt;"",ROUND((Medidas_Analisis!L474/IF(Porcentaje!A474=VLOOKUP(Porcentaje!A474,Tipos_Medida!$H$2:$I$788,1),VLOOKUP(Porcentaje!A474,Tipos_Medida!$H$2:$I$788,2),0))*100,4),"")</f>
        <v/>
      </c>
      <c r="M474" s="21" t="str">
        <f>IF(Medidas_Analisis!M474&lt;&gt;"",ROUND((Medidas_Analisis!M474/IF(Porcentaje!A474=VLOOKUP(Porcentaje!A474,Tipos_Medida!$H$2:$I$788,1),VLOOKUP(Porcentaje!A474,Tipos_Medida!$H$2:$I$788,2),0))*100,4),"")</f>
        <v/>
      </c>
      <c r="N474" s="21" t="str">
        <f>IF(Medidas_Analisis!N474&lt;&gt;"",ROUND((Medidas_Analisis!N474/IF(Porcentaje!A474=VLOOKUP(Porcentaje!A474,Tipos_Medida!$H$2:$I$788,1),VLOOKUP(Porcentaje!A474,Tipos_Medida!$H$2:$I$788,2),0))*100,4),"")</f>
        <v/>
      </c>
    </row>
    <row r="475" spans="1:14" x14ac:dyDescent="0.25">
      <c r="A475">
        <v>20558</v>
      </c>
      <c r="B475" t="s">
        <v>102</v>
      </c>
      <c r="C475" t="s">
        <v>30</v>
      </c>
      <c r="D475" t="s">
        <v>114</v>
      </c>
      <c r="E475" s="1">
        <v>43913</v>
      </c>
      <c r="F475" s="7" t="str">
        <f>IF(E475&lt;&gt;"",IF(AND(E475&gt;=VLOOKUP(E475,Semanas!$A$1:$C$33,1),E475&lt;=VLOOKUP(E475,Semanas!$A$1:$C$33,2)),VLOOKUP(E475,Semanas!$A$1:$C$33,3),""),"")</f>
        <v>Semana 13</v>
      </c>
      <c r="G475" s="21">
        <f>IF(Medidas_Analisis!G475&lt;&gt;"",ROUND((Medidas_Analisis!G475/IF(Porcentaje!A475=VLOOKUP(Porcentaje!A475,Tipos_Medida!$H$2:$I$788,1),VLOOKUP(Porcentaje!A475,Tipos_Medida!$H$2:$I$788,2),0))*100,4),"")</f>
        <v>0</v>
      </c>
      <c r="H475" s="21">
        <f>IF(Medidas_Analisis!H475&lt;&gt;"",ROUND((Medidas_Analisis!H475/IF(Porcentaje!A475=VLOOKUP(Porcentaje!A475,Tipos_Medida!$H$2:$I$788,1),VLOOKUP(Porcentaje!A475,Tipos_Medida!$H$2:$I$788,2),0))*100,4),"")</f>
        <v>0</v>
      </c>
      <c r="I475" s="21">
        <f>IF(Medidas_Analisis!I475&lt;&gt;"",ROUND((Medidas_Analisis!I475/IF(Porcentaje!A475=VLOOKUP(Porcentaje!A475,Tipos_Medida!$H$2:$I$788,1),VLOOKUP(Porcentaje!A475,Tipos_Medida!$H$2:$I$788,2),0))*100,4),"")</f>
        <v>0</v>
      </c>
      <c r="J475" s="21">
        <f>IF(Medidas_Analisis!J475&lt;&gt;"",ROUND((Medidas_Analisis!J475/IF(Porcentaje!A475=VLOOKUP(Porcentaje!A475,Tipos_Medida!$H$2:$I$788,1),VLOOKUP(Porcentaje!A475,Tipos_Medida!$H$2:$I$788,2),0))*100,4),"")</f>
        <v>0</v>
      </c>
      <c r="K475" s="21">
        <f>IF(Medidas_Analisis!K475&lt;&gt;"",ROUND((Medidas_Analisis!K475/IF(Porcentaje!A475=VLOOKUP(Porcentaje!A475,Tipos_Medida!$H$2:$I$788,1),VLOOKUP(Porcentaje!A475,Tipos_Medida!$H$2:$I$788,2),0))*100,4),"")</f>
        <v>0</v>
      </c>
      <c r="L475" s="21">
        <f>IF(Medidas_Analisis!L475&lt;&gt;"",ROUND((Medidas_Analisis!L475/IF(Porcentaje!A475=VLOOKUP(Porcentaje!A475,Tipos_Medida!$H$2:$I$788,1),VLOOKUP(Porcentaje!A475,Tipos_Medida!$H$2:$I$788,2),0))*100,4),"")</f>
        <v>0</v>
      </c>
      <c r="M475" s="21">
        <f>IF(Medidas_Analisis!M475&lt;&gt;"",ROUND((Medidas_Analisis!M475/IF(Porcentaje!A475=VLOOKUP(Porcentaje!A475,Tipos_Medida!$H$2:$I$788,1),VLOOKUP(Porcentaje!A475,Tipos_Medida!$H$2:$I$788,2),0))*100,4),"")</f>
        <v>0</v>
      </c>
      <c r="N475" s="21">
        <f>IF(Medidas_Analisis!N475&lt;&gt;"",ROUND((Medidas_Analisis!N475/IF(Porcentaje!A475=VLOOKUP(Porcentaje!A475,Tipos_Medida!$H$2:$I$788,1),VLOOKUP(Porcentaje!A475,Tipos_Medida!$H$2:$I$788,2),0))*100,4),"")</f>
        <v>0</v>
      </c>
    </row>
    <row r="476" spans="1:14" x14ac:dyDescent="0.25">
      <c r="A476" s="19">
        <v>20558</v>
      </c>
      <c r="B476" s="19" t="s">
        <v>102</v>
      </c>
      <c r="C476" s="19" t="s">
        <v>31</v>
      </c>
      <c r="D476" s="19" t="s">
        <v>114</v>
      </c>
      <c r="E476" s="20">
        <v>43913</v>
      </c>
      <c r="F476" s="7" t="str">
        <f>IF(E476&lt;&gt;"",IF(AND(E476&gt;=VLOOKUP(E476,Semanas!$A$1:$C$33,1),E476&lt;=VLOOKUP(E476,Semanas!$A$1:$C$33,2)),VLOOKUP(E476,Semanas!$A$1:$C$33,3),""),"")</f>
        <v>Semana 13</v>
      </c>
      <c r="G476" s="21">
        <f>IF(Medidas_Analisis!G476&lt;&gt;"",ROUND((Medidas_Analisis!G476/IF(Porcentaje!A476=VLOOKUP(Porcentaje!A476,Tipos_Medida!$H$2:$I$788,1),VLOOKUP(Porcentaje!A476,Tipos_Medida!$H$2:$I$788,2),0))*100,4),"")</f>
        <v>0</v>
      </c>
      <c r="H476" s="21">
        <f>IF(Medidas_Analisis!H476&lt;&gt;"",ROUND((Medidas_Analisis!H476/IF(Porcentaje!A476=VLOOKUP(Porcentaje!A476,Tipos_Medida!$H$2:$I$788,1),VLOOKUP(Porcentaje!A476,Tipos_Medida!$H$2:$I$788,2),0))*100,4),"")</f>
        <v>0</v>
      </c>
      <c r="I476" s="21">
        <f>IF(Medidas_Analisis!I476&lt;&gt;"",ROUND((Medidas_Analisis!I476/IF(Porcentaje!A476=VLOOKUP(Porcentaje!A476,Tipos_Medida!$H$2:$I$788,1),VLOOKUP(Porcentaje!A476,Tipos_Medida!$H$2:$I$788,2),0))*100,4),"")</f>
        <v>0</v>
      </c>
      <c r="J476" s="21">
        <f>IF(Medidas_Analisis!J476&lt;&gt;"",ROUND((Medidas_Analisis!J476/IF(Porcentaje!A476=VLOOKUP(Porcentaje!A476,Tipos_Medida!$H$2:$I$788,1),VLOOKUP(Porcentaje!A476,Tipos_Medida!$H$2:$I$788,2),0))*100,4),"")</f>
        <v>0</v>
      </c>
      <c r="K476" s="21">
        <f>IF(Medidas_Analisis!K476&lt;&gt;"",ROUND((Medidas_Analisis!K476/IF(Porcentaje!A476=VLOOKUP(Porcentaje!A476,Tipos_Medida!$H$2:$I$788,1),VLOOKUP(Porcentaje!A476,Tipos_Medida!$H$2:$I$788,2),0))*100,4),"")</f>
        <v>0</v>
      </c>
      <c r="L476" s="21">
        <f>IF(Medidas_Analisis!L476&lt;&gt;"",ROUND((Medidas_Analisis!L476/IF(Porcentaje!A476=VLOOKUP(Porcentaje!A476,Tipos_Medida!$H$2:$I$788,1),VLOOKUP(Porcentaje!A476,Tipos_Medida!$H$2:$I$788,2),0))*100,4),"")</f>
        <v>0</v>
      </c>
      <c r="M476" s="21">
        <f>IF(Medidas_Analisis!M476&lt;&gt;"",ROUND((Medidas_Analisis!M476/IF(Porcentaje!A476=VLOOKUP(Porcentaje!A476,Tipos_Medida!$H$2:$I$788,1),VLOOKUP(Porcentaje!A476,Tipos_Medida!$H$2:$I$788,2),0))*100,4),"")</f>
        <v>0</v>
      </c>
      <c r="N476" s="21">
        <f>IF(Medidas_Analisis!N476&lt;&gt;"",ROUND((Medidas_Analisis!N476/IF(Porcentaje!A476=VLOOKUP(Porcentaje!A476,Tipos_Medida!$H$2:$I$788,1),VLOOKUP(Porcentaje!A476,Tipos_Medida!$H$2:$I$788,2),0))*100,4),"")</f>
        <v>0</v>
      </c>
    </row>
    <row r="477" spans="1:14" x14ac:dyDescent="0.25">
      <c r="A477">
        <v>20558</v>
      </c>
      <c r="B477" t="s">
        <v>102</v>
      </c>
      <c r="C477" t="s">
        <v>115</v>
      </c>
      <c r="D477" t="s">
        <v>114</v>
      </c>
      <c r="E477" s="1">
        <v>43913</v>
      </c>
      <c r="F477" s="7" t="str">
        <f>IF(E477&lt;&gt;"",IF(AND(E477&gt;=VLOOKUP(E477,Semanas!$A$1:$C$33,1),E477&lt;=VLOOKUP(E477,Semanas!$A$1:$C$33,2)),VLOOKUP(E477,Semanas!$A$1:$C$33,3),""),"")</f>
        <v>Semana 13</v>
      </c>
      <c r="G477" s="21">
        <f>IF(Medidas_Analisis!G477&lt;&gt;"",ROUND((Medidas_Analisis!G477/IF(Porcentaje!A477=VLOOKUP(Porcentaje!A477,Tipos_Medida!$H$2:$I$788,1),VLOOKUP(Porcentaje!A477,Tipos_Medida!$H$2:$I$788,2),0))*100,4),"")</f>
        <v>0</v>
      </c>
      <c r="H477" s="21">
        <f>IF(Medidas_Analisis!H477&lt;&gt;"",ROUND((Medidas_Analisis!H477/IF(Porcentaje!A477=VLOOKUP(Porcentaje!A477,Tipos_Medida!$H$2:$I$788,1),VLOOKUP(Porcentaje!A477,Tipos_Medida!$H$2:$I$788,2),0))*100,4),"")</f>
        <v>0</v>
      </c>
      <c r="I477" s="21">
        <f>IF(Medidas_Analisis!I477&lt;&gt;"",ROUND((Medidas_Analisis!I477/IF(Porcentaje!A477=VLOOKUP(Porcentaje!A477,Tipos_Medida!$H$2:$I$788,1),VLOOKUP(Porcentaje!A477,Tipos_Medida!$H$2:$I$788,2),0))*100,4),"")</f>
        <v>0</v>
      </c>
      <c r="J477" s="21">
        <f>IF(Medidas_Analisis!J477&lt;&gt;"",ROUND((Medidas_Analisis!J477/IF(Porcentaje!A477=VLOOKUP(Porcentaje!A477,Tipos_Medida!$H$2:$I$788,1),VLOOKUP(Porcentaje!A477,Tipos_Medida!$H$2:$I$788,2),0))*100,4),"")</f>
        <v>0</v>
      </c>
      <c r="K477" s="21">
        <f>IF(Medidas_Analisis!K477&lt;&gt;"",ROUND((Medidas_Analisis!K477/IF(Porcentaje!A477=VLOOKUP(Porcentaje!A477,Tipos_Medida!$H$2:$I$788,1),VLOOKUP(Porcentaje!A477,Tipos_Medida!$H$2:$I$788,2),0))*100,4),"")</f>
        <v>0</v>
      </c>
      <c r="L477" s="21">
        <f>IF(Medidas_Analisis!L477&lt;&gt;"",ROUND((Medidas_Analisis!L477/IF(Porcentaje!A477=VLOOKUP(Porcentaje!A477,Tipos_Medida!$H$2:$I$788,1),VLOOKUP(Porcentaje!A477,Tipos_Medida!$H$2:$I$788,2),0))*100,4),"")</f>
        <v>0</v>
      </c>
      <c r="M477" s="21">
        <f>IF(Medidas_Analisis!M477&lt;&gt;"",ROUND((Medidas_Analisis!M477/IF(Porcentaje!A477=VLOOKUP(Porcentaje!A477,Tipos_Medida!$H$2:$I$788,1),VLOOKUP(Porcentaje!A477,Tipos_Medida!$H$2:$I$788,2),0))*100,4),"")</f>
        <v>0</v>
      </c>
      <c r="N477" s="21">
        <f>IF(Medidas_Analisis!N477&lt;&gt;"",ROUND((Medidas_Analisis!N477/IF(Porcentaje!A477=VLOOKUP(Porcentaje!A477,Tipos_Medida!$H$2:$I$788,1),VLOOKUP(Porcentaje!A477,Tipos_Medida!$H$2:$I$788,2),0))*100,4),"")</f>
        <v>0</v>
      </c>
    </row>
    <row r="478" spans="1:14" x14ac:dyDescent="0.25">
      <c r="A478" s="19">
        <v>20558</v>
      </c>
      <c r="B478" s="19" t="s">
        <v>102</v>
      </c>
      <c r="C478" s="19" t="s">
        <v>33</v>
      </c>
      <c r="D478" s="19" t="s">
        <v>114</v>
      </c>
      <c r="E478" s="20">
        <v>43910</v>
      </c>
      <c r="F478" s="7" t="str">
        <f>IF(E478&lt;&gt;"",IF(AND(E478&gt;=VLOOKUP(E478,Semanas!$A$1:$C$33,1),E478&lt;=VLOOKUP(E478,Semanas!$A$1:$C$33,2)),VLOOKUP(E478,Semanas!$A$1:$C$33,3),""),"")</f>
        <v>Semana 12</v>
      </c>
      <c r="G478" s="21">
        <f>IF(Medidas_Analisis!G478&lt;&gt;"",ROUND((Medidas_Analisis!G478/IF(Porcentaje!A478=VLOOKUP(Porcentaje!A478,Tipos_Medida!$H$2:$I$788,1),VLOOKUP(Porcentaje!A478,Tipos_Medida!$H$2:$I$788,2),0))*100,4),"")</f>
        <v>0</v>
      </c>
      <c r="H478" s="21">
        <f>IF(Medidas_Analisis!H478&lt;&gt;"",ROUND((Medidas_Analisis!H478/IF(Porcentaje!A478=VLOOKUP(Porcentaje!A478,Tipos_Medida!$H$2:$I$788,1),VLOOKUP(Porcentaje!A478,Tipos_Medida!$H$2:$I$788,2),0))*100,4),"")</f>
        <v>0</v>
      </c>
      <c r="I478" s="21">
        <f>IF(Medidas_Analisis!I478&lt;&gt;"",ROUND((Medidas_Analisis!I478/IF(Porcentaje!A478=VLOOKUP(Porcentaje!A478,Tipos_Medida!$H$2:$I$788,1),VLOOKUP(Porcentaje!A478,Tipos_Medida!$H$2:$I$788,2),0))*100,4),"")</f>
        <v>0</v>
      </c>
      <c r="J478" s="21">
        <f>IF(Medidas_Analisis!J478&lt;&gt;"",ROUND((Medidas_Analisis!J478/IF(Porcentaje!A478=VLOOKUP(Porcentaje!A478,Tipos_Medida!$H$2:$I$788,1),VLOOKUP(Porcentaje!A478,Tipos_Medida!$H$2:$I$788,2),0))*100,4),"")</f>
        <v>0</v>
      </c>
      <c r="K478" s="21">
        <f>IF(Medidas_Analisis!K478&lt;&gt;"",ROUND((Medidas_Analisis!K478/IF(Porcentaje!A478=VLOOKUP(Porcentaje!A478,Tipos_Medida!$H$2:$I$788,1),VLOOKUP(Porcentaje!A478,Tipos_Medida!$H$2:$I$788,2),0))*100,4),"")</f>
        <v>0</v>
      </c>
      <c r="L478" s="21">
        <f>IF(Medidas_Analisis!L478&lt;&gt;"",ROUND((Medidas_Analisis!L478/IF(Porcentaje!A478=VLOOKUP(Porcentaje!A478,Tipos_Medida!$H$2:$I$788,1),VLOOKUP(Porcentaje!A478,Tipos_Medida!$H$2:$I$788,2),0))*100,4),"")</f>
        <v>0</v>
      </c>
      <c r="M478" s="21">
        <f>IF(Medidas_Analisis!M478&lt;&gt;"",ROUND((Medidas_Analisis!M478/IF(Porcentaje!A478=VLOOKUP(Porcentaje!A478,Tipos_Medida!$H$2:$I$788,1),VLOOKUP(Porcentaje!A478,Tipos_Medida!$H$2:$I$788,2),0))*100,4),"")</f>
        <v>0</v>
      </c>
      <c r="N478" s="21">
        <f>IF(Medidas_Analisis!N478&lt;&gt;"",ROUND((Medidas_Analisis!N478/IF(Porcentaje!A478=VLOOKUP(Porcentaje!A478,Tipos_Medida!$H$2:$I$788,1),VLOOKUP(Porcentaje!A478,Tipos_Medida!$H$2:$I$788,2),0))*100,4),"")</f>
        <v>0</v>
      </c>
    </row>
    <row r="479" spans="1:14" x14ac:dyDescent="0.25">
      <c r="A479">
        <v>20558</v>
      </c>
      <c r="B479" t="s">
        <v>102</v>
      </c>
      <c r="C479" t="s">
        <v>34</v>
      </c>
      <c r="D479" t="s">
        <v>114</v>
      </c>
      <c r="E479" s="1">
        <v>43952</v>
      </c>
      <c r="F479" s="7" t="str">
        <f>IF(E479&lt;&gt;"",IF(AND(E479&gt;=VLOOKUP(E479,Semanas!$A$1:$C$33,1),E479&lt;=VLOOKUP(E479,Semanas!$A$1:$C$33,2)),VLOOKUP(E479,Semanas!$A$1:$C$33,3),""),"")</f>
        <v>Semana 18</v>
      </c>
      <c r="G479" s="21">
        <f>IF(Medidas_Analisis!G479&lt;&gt;"",ROUND((Medidas_Analisis!G479/IF(Porcentaje!A479=VLOOKUP(Porcentaje!A479,Tipos_Medida!$H$2:$I$788,1),VLOOKUP(Porcentaje!A479,Tipos_Medida!$H$2:$I$788,2),0))*100,4),"")</f>
        <v>0</v>
      </c>
      <c r="H479" s="21">
        <f>IF(Medidas_Analisis!H479&lt;&gt;"",ROUND((Medidas_Analisis!H479/IF(Porcentaje!A479=VLOOKUP(Porcentaje!A479,Tipos_Medida!$H$2:$I$788,1),VLOOKUP(Porcentaje!A479,Tipos_Medida!$H$2:$I$788,2),0))*100,4),"")</f>
        <v>0</v>
      </c>
      <c r="I479" s="21">
        <f>IF(Medidas_Analisis!I479&lt;&gt;"",ROUND((Medidas_Analisis!I479/IF(Porcentaje!A479=VLOOKUP(Porcentaje!A479,Tipos_Medida!$H$2:$I$788,1),VLOOKUP(Porcentaje!A479,Tipos_Medida!$H$2:$I$788,2),0))*100,4),"")</f>
        <v>0</v>
      </c>
      <c r="J479" s="21">
        <f>IF(Medidas_Analisis!J479&lt;&gt;"",ROUND((Medidas_Analisis!J479/IF(Porcentaje!A479=VLOOKUP(Porcentaje!A479,Tipos_Medida!$H$2:$I$788,1),VLOOKUP(Porcentaje!A479,Tipos_Medida!$H$2:$I$788,2),0))*100,4),"")</f>
        <v>0</v>
      </c>
      <c r="K479" s="21">
        <f>IF(Medidas_Analisis!K479&lt;&gt;"",ROUND((Medidas_Analisis!K479/IF(Porcentaje!A479=VLOOKUP(Porcentaje!A479,Tipos_Medida!$H$2:$I$788,1),VLOOKUP(Porcentaje!A479,Tipos_Medida!$H$2:$I$788,2),0))*100,4),"")</f>
        <v>0</v>
      </c>
      <c r="L479" s="21">
        <f>IF(Medidas_Analisis!L479&lt;&gt;"",ROUND((Medidas_Analisis!L479/IF(Porcentaje!A479=VLOOKUP(Porcentaje!A479,Tipos_Medida!$H$2:$I$788,1),VLOOKUP(Porcentaje!A479,Tipos_Medida!$H$2:$I$788,2),0))*100,4),"")</f>
        <v>0</v>
      </c>
      <c r="M479" s="21">
        <f>IF(Medidas_Analisis!M479&lt;&gt;"",ROUND((Medidas_Analisis!M479/IF(Porcentaje!A479=VLOOKUP(Porcentaje!A479,Tipos_Medida!$H$2:$I$788,1),VLOOKUP(Porcentaje!A479,Tipos_Medida!$H$2:$I$788,2),0))*100,4),"")</f>
        <v>7.2900000000000006E-2</v>
      </c>
      <c r="N479" s="21">
        <f>IF(Medidas_Analisis!N479&lt;&gt;"",ROUND((Medidas_Analisis!N479/IF(Porcentaje!A479=VLOOKUP(Porcentaje!A479,Tipos_Medida!$H$2:$I$788,1),VLOOKUP(Porcentaje!A479,Tipos_Medida!$H$2:$I$788,2),0))*100,4),"")</f>
        <v>7.2900000000000006E-2</v>
      </c>
    </row>
    <row r="480" spans="1:14" x14ac:dyDescent="0.25">
      <c r="A480" s="19">
        <v>20558</v>
      </c>
      <c r="B480" s="19" t="s">
        <v>102</v>
      </c>
      <c r="C480" s="19" t="s">
        <v>118</v>
      </c>
      <c r="D480" s="19" t="s">
        <v>114</v>
      </c>
      <c r="E480" s="20">
        <v>43952</v>
      </c>
      <c r="F480" s="7" t="str">
        <f>IF(E480&lt;&gt;"",IF(AND(E480&gt;=VLOOKUP(E480,Semanas!$A$1:$C$33,1),E480&lt;=VLOOKUP(E480,Semanas!$A$1:$C$33,2)),VLOOKUP(E480,Semanas!$A$1:$C$33,3),""),"")</f>
        <v>Semana 18</v>
      </c>
      <c r="G480" s="21">
        <f>IF(Medidas_Analisis!G480&lt;&gt;"",ROUND((Medidas_Analisis!G480/IF(Porcentaje!A480=VLOOKUP(Porcentaje!A480,Tipos_Medida!$H$2:$I$788,1),VLOOKUP(Porcentaje!A480,Tipos_Medida!$H$2:$I$788,2),0))*100,4),"")</f>
        <v>0</v>
      </c>
      <c r="H480" s="21">
        <f>IF(Medidas_Analisis!H480&lt;&gt;"",ROUND((Medidas_Analisis!H480/IF(Porcentaje!A480=VLOOKUP(Porcentaje!A480,Tipos_Medida!$H$2:$I$788,1),VLOOKUP(Porcentaje!A480,Tipos_Medida!$H$2:$I$788,2),0))*100,4),"")</f>
        <v>0</v>
      </c>
      <c r="I480" s="21">
        <f>IF(Medidas_Analisis!I480&lt;&gt;"",ROUND((Medidas_Analisis!I480/IF(Porcentaje!A480=VLOOKUP(Porcentaje!A480,Tipos_Medida!$H$2:$I$788,1),VLOOKUP(Porcentaje!A480,Tipos_Medida!$H$2:$I$788,2),0))*100,4),"")</f>
        <v>0</v>
      </c>
      <c r="J480" s="21">
        <f>IF(Medidas_Analisis!J480&lt;&gt;"",ROUND((Medidas_Analisis!J480/IF(Porcentaje!A480=VLOOKUP(Porcentaje!A480,Tipos_Medida!$H$2:$I$788,1),VLOOKUP(Porcentaje!A480,Tipos_Medida!$H$2:$I$788,2),0))*100,4),"")</f>
        <v>0</v>
      </c>
      <c r="K480" s="21">
        <f>IF(Medidas_Analisis!K480&lt;&gt;"",ROUND((Medidas_Analisis!K480/IF(Porcentaje!A480=VLOOKUP(Porcentaje!A480,Tipos_Medida!$H$2:$I$788,1),VLOOKUP(Porcentaje!A480,Tipos_Medida!$H$2:$I$788,2),0))*100,4),"")</f>
        <v>0</v>
      </c>
      <c r="L480" s="21">
        <f>IF(Medidas_Analisis!L480&lt;&gt;"",ROUND((Medidas_Analisis!L480/IF(Porcentaje!A480=VLOOKUP(Porcentaje!A480,Tipos_Medida!$H$2:$I$788,1),VLOOKUP(Porcentaje!A480,Tipos_Medida!$H$2:$I$788,2),0))*100,4),"")</f>
        <v>0</v>
      </c>
      <c r="M480" s="21">
        <f>IF(Medidas_Analisis!M480&lt;&gt;"",ROUND((Medidas_Analisis!M480/IF(Porcentaje!A480=VLOOKUP(Porcentaje!A480,Tipos_Medida!$H$2:$I$788,1),VLOOKUP(Porcentaje!A480,Tipos_Medida!$H$2:$I$788,2),0))*100,4),"")</f>
        <v>7.2900000000000006E-2</v>
      </c>
      <c r="N480" s="21">
        <f>IF(Medidas_Analisis!N480&lt;&gt;"",ROUND((Medidas_Analisis!N480/IF(Porcentaje!A480=VLOOKUP(Porcentaje!A480,Tipos_Medida!$H$2:$I$788,1),VLOOKUP(Porcentaje!A480,Tipos_Medida!$H$2:$I$788,2),0))*100,4),"")</f>
        <v>7.2900000000000006E-2</v>
      </c>
    </row>
    <row r="481" spans="1:14" x14ac:dyDescent="0.25">
      <c r="A481">
        <v>20558</v>
      </c>
      <c r="B481" t="s">
        <v>102</v>
      </c>
      <c r="C481" t="s">
        <v>119</v>
      </c>
      <c r="D481" t="s">
        <v>116</v>
      </c>
      <c r="E481" s="1"/>
      <c r="F481" s="7" t="str">
        <f>IF(E481&lt;&gt;"",IF(AND(E481&gt;=VLOOKUP(E481,Semanas!$A$1:$C$33,1),E481&lt;=VLOOKUP(E481,Semanas!$A$1:$C$33,2)),VLOOKUP(E481,Semanas!$A$1:$C$33,3),""),"")</f>
        <v/>
      </c>
      <c r="G481" s="21" t="str">
        <f>IF(Medidas_Analisis!G481&lt;&gt;"",ROUND((Medidas_Analisis!G481/IF(Porcentaje!A481=VLOOKUP(Porcentaje!A481,Tipos_Medida!$H$2:$I$788,1),VLOOKUP(Porcentaje!A481,Tipos_Medida!$H$2:$I$788,2),0))*100,4),"")</f>
        <v/>
      </c>
      <c r="H481" s="21" t="str">
        <f>IF(Medidas_Analisis!H481&lt;&gt;"",ROUND((Medidas_Analisis!H481/IF(Porcentaje!A481=VLOOKUP(Porcentaje!A481,Tipos_Medida!$H$2:$I$788,1),VLOOKUP(Porcentaje!A481,Tipos_Medida!$H$2:$I$788,2),0))*100,4),"")</f>
        <v/>
      </c>
      <c r="I481" s="21" t="str">
        <f>IF(Medidas_Analisis!I481&lt;&gt;"",ROUND((Medidas_Analisis!I481/IF(Porcentaje!A481=VLOOKUP(Porcentaje!A481,Tipos_Medida!$H$2:$I$788,1),VLOOKUP(Porcentaje!A481,Tipos_Medida!$H$2:$I$788,2),0))*100,4),"")</f>
        <v/>
      </c>
      <c r="J481" s="21" t="str">
        <f>IF(Medidas_Analisis!J481&lt;&gt;"",ROUND((Medidas_Analisis!J481/IF(Porcentaje!A481=VLOOKUP(Porcentaje!A481,Tipos_Medida!$H$2:$I$788,1),VLOOKUP(Porcentaje!A481,Tipos_Medida!$H$2:$I$788,2),0))*100,4),"")</f>
        <v/>
      </c>
      <c r="K481" s="21" t="str">
        <f>IF(Medidas_Analisis!K481&lt;&gt;"",ROUND((Medidas_Analisis!K481/IF(Porcentaje!A481=VLOOKUP(Porcentaje!A481,Tipos_Medida!$H$2:$I$788,1),VLOOKUP(Porcentaje!A481,Tipos_Medida!$H$2:$I$788,2),0))*100,4),"")</f>
        <v/>
      </c>
      <c r="L481" s="21" t="str">
        <f>IF(Medidas_Analisis!L481&lt;&gt;"",ROUND((Medidas_Analisis!L481/IF(Porcentaje!A481=VLOOKUP(Porcentaje!A481,Tipos_Medida!$H$2:$I$788,1),VLOOKUP(Porcentaje!A481,Tipos_Medida!$H$2:$I$788,2),0))*100,4),"")</f>
        <v/>
      </c>
      <c r="M481" s="21" t="str">
        <f>IF(Medidas_Analisis!M481&lt;&gt;"",ROUND((Medidas_Analisis!M481/IF(Porcentaje!A481=VLOOKUP(Porcentaje!A481,Tipos_Medida!$H$2:$I$788,1),VLOOKUP(Porcentaje!A481,Tipos_Medida!$H$2:$I$788,2),0))*100,4),"")</f>
        <v/>
      </c>
      <c r="N481" s="21" t="str">
        <f>IF(Medidas_Analisis!N481&lt;&gt;"",ROUND((Medidas_Analisis!N481/IF(Porcentaje!A481=VLOOKUP(Porcentaje!A481,Tipos_Medida!$H$2:$I$788,1),VLOOKUP(Porcentaje!A481,Tipos_Medida!$H$2:$I$788,2),0))*100,4),"")</f>
        <v/>
      </c>
    </row>
    <row r="482" spans="1:14" x14ac:dyDescent="0.25">
      <c r="A482" s="19">
        <v>20558</v>
      </c>
      <c r="B482" s="19" t="s">
        <v>102</v>
      </c>
      <c r="C482" s="19" t="s">
        <v>120</v>
      </c>
      <c r="D482" s="19" t="s">
        <v>114</v>
      </c>
      <c r="E482" s="20">
        <v>43952</v>
      </c>
      <c r="F482" s="7" t="str">
        <f>IF(E482&lt;&gt;"",IF(AND(E482&gt;=VLOOKUP(E482,Semanas!$A$1:$C$33,1),E482&lt;=VLOOKUP(E482,Semanas!$A$1:$C$33,2)),VLOOKUP(E482,Semanas!$A$1:$C$33,3),""),"")</f>
        <v>Semana 18</v>
      </c>
      <c r="G482" s="21">
        <f>IF(Medidas_Analisis!G482&lt;&gt;"",ROUND((Medidas_Analisis!G482/IF(Porcentaje!A482=VLOOKUP(Porcentaje!A482,Tipos_Medida!$H$2:$I$788,1),VLOOKUP(Porcentaje!A482,Tipos_Medida!$H$2:$I$788,2),0))*100,4),"")</f>
        <v>0</v>
      </c>
      <c r="H482" s="21">
        <f>IF(Medidas_Analisis!H482&lt;&gt;"",ROUND((Medidas_Analisis!H482/IF(Porcentaje!A482=VLOOKUP(Porcentaje!A482,Tipos_Medida!$H$2:$I$788,1),VLOOKUP(Porcentaje!A482,Tipos_Medida!$H$2:$I$788,2),0))*100,4),"")</f>
        <v>0</v>
      </c>
      <c r="I482" s="21">
        <f>IF(Medidas_Analisis!I482&lt;&gt;"",ROUND((Medidas_Analisis!I482/IF(Porcentaje!A482=VLOOKUP(Porcentaje!A482,Tipos_Medida!$H$2:$I$788,1),VLOOKUP(Porcentaje!A482,Tipos_Medida!$H$2:$I$788,2),0))*100,4),"")</f>
        <v>0</v>
      </c>
      <c r="J482" s="21">
        <f>IF(Medidas_Analisis!J482&lt;&gt;"",ROUND((Medidas_Analisis!J482/IF(Porcentaje!A482=VLOOKUP(Porcentaje!A482,Tipos_Medida!$H$2:$I$788,1),VLOOKUP(Porcentaje!A482,Tipos_Medida!$H$2:$I$788,2),0))*100,4),"")</f>
        <v>0</v>
      </c>
      <c r="K482" s="21">
        <f>IF(Medidas_Analisis!K482&lt;&gt;"",ROUND((Medidas_Analisis!K482/IF(Porcentaje!A482=VLOOKUP(Porcentaje!A482,Tipos_Medida!$H$2:$I$788,1),VLOOKUP(Porcentaje!A482,Tipos_Medida!$H$2:$I$788,2),0))*100,4),"")</f>
        <v>0</v>
      </c>
      <c r="L482" s="21">
        <f>IF(Medidas_Analisis!L482&lt;&gt;"",ROUND((Medidas_Analisis!L482/IF(Porcentaje!A482=VLOOKUP(Porcentaje!A482,Tipos_Medida!$H$2:$I$788,1),VLOOKUP(Porcentaje!A482,Tipos_Medida!$H$2:$I$788,2),0))*100,4),"")</f>
        <v>0</v>
      </c>
      <c r="M482" s="21">
        <f>IF(Medidas_Analisis!M482&lt;&gt;"",ROUND((Medidas_Analisis!M482/IF(Porcentaje!A482=VLOOKUP(Porcentaje!A482,Tipos_Medida!$H$2:$I$788,1),VLOOKUP(Porcentaje!A482,Tipos_Medida!$H$2:$I$788,2),0))*100,4),"")</f>
        <v>7.2900000000000006E-2</v>
      </c>
      <c r="N482" s="21">
        <f>IF(Medidas_Analisis!N482&lt;&gt;"",ROUND((Medidas_Analisis!N482/IF(Porcentaje!A482=VLOOKUP(Porcentaje!A482,Tipos_Medida!$H$2:$I$788,1),VLOOKUP(Porcentaje!A482,Tipos_Medida!$H$2:$I$788,2),0))*100,4),"")</f>
        <v>7.2900000000000006E-2</v>
      </c>
    </row>
    <row r="483" spans="1:14" x14ac:dyDescent="0.25">
      <c r="A483">
        <v>20558</v>
      </c>
      <c r="B483" t="s">
        <v>102</v>
      </c>
      <c r="C483" t="s">
        <v>191</v>
      </c>
      <c r="D483" t="s">
        <v>116</v>
      </c>
      <c r="E483" s="1"/>
      <c r="F483" s="7" t="str">
        <f>IF(E483&lt;&gt;"",IF(AND(E483&gt;=VLOOKUP(E483,Semanas!$A$1:$C$33,1),E483&lt;=VLOOKUP(E483,Semanas!$A$1:$C$33,2)),VLOOKUP(E483,Semanas!$A$1:$C$33,3),""),"")</f>
        <v/>
      </c>
      <c r="G483" s="21" t="str">
        <f>IF(Medidas_Analisis!G483&lt;&gt;"",ROUND((Medidas_Analisis!G483/IF(Porcentaje!A483=VLOOKUP(Porcentaje!A483,Tipos_Medida!$H$2:$I$788,1),VLOOKUP(Porcentaje!A483,Tipos_Medida!$H$2:$I$788,2),0))*100,4),"")</f>
        <v/>
      </c>
      <c r="H483" s="21" t="str">
        <f>IF(Medidas_Analisis!H483&lt;&gt;"",ROUND((Medidas_Analisis!H483/IF(Porcentaje!A483=VLOOKUP(Porcentaje!A483,Tipos_Medida!$H$2:$I$788,1),VLOOKUP(Porcentaje!A483,Tipos_Medida!$H$2:$I$788,2),0))*100,4),"")</f>
        <v/>
      </c>
      <c r="I483" s="21" t="str">
        <f>IF(Medidas_Analisis!I483&lt;&gt;"",ROUND((Medidas_Analisis!I483/IF(Porcentaje!A483=VLOOKUP(Porcentaje!A483,Tipos_Medida!$H$2:$I$788,1),VLOOKUP(Porcentaje!A483,Tipos_Medida!$H$2:$I$788,2),0))*100,4),"")</f>
        <v/>
      </c>
      <c r="J483" s="21" t="str">
        <f>IF(Medidas_Analisis!J483&lt;&gt;"",ROUND((Medidas_Analisis!J483/IF(Porcentaje!A483=VLOOKUP(Porcentaje!A483,Tipos_Medida!$H$2:$I$788,1),VLOOKUP(Porcentaje!A483,Tipos_Medida!$H$2:$I$788,2),0))*100,4),"")</f>
        <v/>
      </c>
      <c r="K483" s="21" t="str">
        <f>IF(Medidas_Analisis!K483&lt;&gt;"",ROUND((Medidas_Analisis!K483/IF(Porcentaje!A483=VLOOKUP(Porcentaje!A483,Tipos_Medida!$H$2:$I$788,1),VLOOKUP(Porcentaje!A483,Tipos_Medida!$H$2:$I$788,2),0))*100,4),"")</f>
        <v/>
      </c>
      <c r="L483" s="21" t="str">
        <f>IF(Medidas_Analisis!L483&lt;&gt;"",ROUND((Medidas_Analisis!L483/IF(Porcentaje!A483=VLOOKUP(Porcentaje!A483,Tipos_Medida!$H$2:$I$788,1),VLOOKUP(Porcentaje!A483,Tipos_Medida!$H$2:$I$788,2),0))*100,4),"")</f>
        <v/>
      </c>
      <c r="M483" s="21" t="str">
        <f>IF(Medidas_Analisis!M483&lt;&gt;"",ROUND((Medidas_Analisis!M483/IF(Porcentaje!A483=VLOOKUP(Porcentaje!A483,Tipos_Medida!$H$2:$I$788,1),VLOOKUP(Porcentaje!A483,Tipos_Medida!$H$2:$I$788,2),0))*100,4),"")</f>
        <v/>
      </c>
      <c r="N483" s="21" t="str">
        <f>IF(Medidas_Analisis!N483&lt;&gt;"",ROUND((Medidas_Analisis!N483/IF(Porcentaje!A483=VLOOKUP(Porcentaje!A483,Tipos_Medida!$H$2:$I$788,1),VLOOKUP(Porcentaje!A483,Tipos_Medida!$H$2:$I$788,2),0))*100,4),"")</f>
        <v/>
      </c>
    </row>
    <row r="484" spans="1:14" x14ac:dyDescent="0.25">
      <c r="A484" s="19">
        <v>20558</v>
      </c>
      <c r="B484" s="19" t="s">
        <v>102</v>
      </c>
      <c r="C484" s="19" t="s">
        <v>122</v>
      </c>
      <c r="D484" s="19" t="s">
        <v>116</v>
      </c>
      <c r="E484" s="20"/>
      <c r="F484" s="7" t="str">
        <f>IF(E484&lt;&gt;"",IF(AND(E484&gt;=VLOOKUP(E484,Semanas!$A$1:$C$33,1),E484&lt;=VLOOKUP(E484,Semanas!$A$1:$C$33,2)),VLOOKUP(E484,Semanas!$A$1:$C$33,3),""),"")</f>
        <v/>
      </c>
      <c r="G484" s="21" t="str">
        <f>IF(Medidas_Analisis!G484&lt;&gt;"",ROUND((Medidas_Analisis!G484/IF(Porcentaje!A484=VLOOKUP(Porcentaje!A484,Tipos_Medida!$H$2:$I$788,1),VLOOKUP(Porcentaje!A484,Tipos_Medida!$H$2:$I$788,2),0))*100,4),"")</f>
        <v/>
      </c>
      <c r="H484" s="21" t="str">
        <f>IF(Medidas_Analisis!H484&lt;&gt;"",ROUND((Medidas_Analisis!H484/IF(Porcentaje!A484=VLOOKUP(Porcentaje!A484,Tipos_Medida!$H$2:$I$788,1),VLOOKUP(Porcentaje!A484,Tipos_Medida!$H$2:$I$788,2),0))*100,4),"")</f>
        <v/>
      </c>
      <c r="I484" s="21" t="str">
        <f>IF(Medidas_Analisis!I484&lt;&gt;"",ROUND((Medidas_Analisis!I484/IF(Porcentaje!A484=VLOOKUP(Porcentaje!A484,Tipos_Medida!$H$2:$I$788,1),VLOOKUP(Porcentaje!A484,Tipos_Medida!$H$2:$I$788,2),0))*100,4),"")</f>
        <v/>
      </c>
      <c r="J484" s="21" t="str">
        <f>IF(Medidas_Analisis!J484&lt;&gt;"",ROUND((Medidas_Analisis!J484/IF(Porcentaje!A484=VLOOKUP(Porcentaje!A484,Tipos_Medida!$H$2:$I$788,1),VLOOKUP(Porcentaje!A484,Tipos_Medida!$H$2:$I$788,2),0))*100,4),"")</f>
        <v/>
      </c>
      <c r="K484" s="21" t="str">
        <f>IF(Medidas_Analisis!K484&lt;&gt;"",ROUND((Medidas_Analisis!K484/IF(Porcentaje!A484=VLOOKUP(Porcentaje!A484,Tipos_Medida!$H$2:$I$788,1),VLOOKUP(Porcentaje!A484,Tipos_Medida!$H$2:$I$788,2),0))*100,4),"")</f>
        <v/>
      </c>
      <c r="L484" s="21" t="str">
        <f>IF(Medidas_Analisis!L484&lt;&gt;"",ROUND((Medidas_Analisis!L484/IF(Porcentaje!A484=VLOOKUP(Porcentaje!A484,Tipos_Medida!$H$2:$I$788,1),VLOOKUP(Porcentaje!A484,Tipos_Medida!$H$2:$I$788,2),0))*100,4),"")</f>
        <v/>
      </c>
      <c r="M484" s="21" t="str">
        <f>IF(Medidas_Analisis!M484&lt;&gt;"",ROUND((Medidas_Analisis!M484/IF(Porcentaje!A484=VLOOKUP(Porcentaje!A484,Tipos_Medida!$H$2:$I$788,1),VLOOKUP(Porcentaje!A484,Tipos_Medida!$H$2:$I$788,2),0))*100,4),"")</f>
        <v/>
      </c>
      <c r="N484" s="21" t="str">
        <f>IF(Medidas_Analisis!N484&lt;&gt;"",ROUND((Medidas_Analisis!N484/IF(Porcentaje!A484=VLOOKUP(Porcentaje!A484,Tipos_Medida!$H$2:$I$788,1),VLOOKUP(Porcentaje!A484,Tipos_Medida!$H$2:$I$788,2),0))*100,4),"")</f>
        <v/>
      </c>
    </row>
    <row r="485" spans="1:14" x14ac:dyDescent="0.25">
      <c r="A485">
        <v>20558</v>
      </c>
      <c r="B485" t="s">
        <v>102</v>
      </c>
      <c r="C485" t="s">
        <v>123</v>
      </c>
      <c r="D485" t="s">
        <v>116</v>
      </c>
      <c r="E485" s="1"/>
      <c r="F485" s="7" t="str">
        <f>IF(E485&lt;&gt;"",IF(AND(E485&gt;=VLOOKUP(E485,Semanas!$A$1:$C$33,1),E485&lt;=VLOOKUP(E485,Semanas!$A$1:$C$33,2)),VLOOKUP(E485,Semanas!$A$1:$C$33,3),""),"")</f>
        <v/>
      </c>
      <c r="G485" s="21" t="str">
        <f>IF(Medidas_Analisis!G485&lt;&gt;"",ROUND((Medidas_Analisis!G485/IF(Porcentaje!A485=VLOOKUP(Porcentaje!A485,Tipos_Medida!$H$2:$I$788,1),VLOOKUP(Porcentaje!A485,Tipos_Medida!$H$2:$I$788,2),0))*100,4),"")</f>
        <v/>
      </c>
      <c r="H485" s="21" t="str">
        <f>IF(Medidas_Analisis!H485&lt;&gt;"",ROUND((Medidas_Analisis!H485/IF(Porcentaje!A485=VLOOKUP(Porcentaje!A485,Tipos_Medida!$H$2:$I$788,1),VLOOKUP(Porcentaje!A485,Tipos_Medida!$H$2:$I$788,2),0))*100,4),"")</f>
        <v/>
      </c>
      <c r="I485" s="21" t="str">
        <f>IF(Medidas_Analisis!I485&lt;&gt;"",ROUND((Medidas_Analisis!I485/IF(Porcentaje!A485=VLOOKUP(Porcentaje!A485,Tipos_Medida!$H$2:$I$788,1),VLOOKUP(Porcentaje!A485,Tipos_Medida!$H$2:$I$788,2),0))*100,4),"")</f>
        <v/>
      </c>
      <c r="J485" s="21" t="str">
        <f>IF(Medidas_Analisis!J485&lt;&gt;"",ROUND((Medidas_Analisis!J485/IF(Porcentaje!A485=VLOOKUP(Porcentaje!A485,Tipos_Medida!$H$2:$I$788,1),VLOOKUP(Porcentaje!A485,Tipos_Medida!$H$2:$I$788,2),0))*100,4),"")</f>
        <v/>
      </c>
      <c r="K485" s="21" t="str">
        <f>IF(Medidas_Analisis!K485&lt;&gt;"",ROUND((Medidas_Analisis!K485/IF(Porcentaje!A485=VLOOKUP(Porcentaje!A485,Tipos_Medida!$H$2:$I$788,1),VLOOKUP(Porcentaje!A485,Tipos_Medida!$H$2:$I$788,2),0))*100,4),"")</f>
        <v/>
      </c>
      <c r="L485" s="21" t="str">
        <f>IF(Medidas_Analisis!L485&lt;&gt;"",ROUND((Medidas_Analisis!L485/IF(Porcentaje!A485=VLOOKUP(Porcentaje!A485,Tipos_Medida!$H$2:$I$788,1),VLOOKUP(Porcentaje!A485,Tipos_Medida!$H$2:$I$788,2),0))*100,4),"")</f>
        <v/>
      </c>
      <c r="M485" s="21" t="str">
        <f>IF(Medidas_Analisis!M485&lt;&gt;"",ROUND((Medidas_Analisis!M485/IF(Porcentaje!A485=VLOOKUP(Porcentaje!A485,Tipos_Medida!$H$2:$I$788,1),VLOOKUP(Porcentaje!A485,Tipos_Medida!$H$2:$I$788,2),0))*100,4),"")</f>
        <v/>
      </c>
      <c r="N485" s="21" t="str">
        <f>IF(Medidas_Analisis!N485&lt;&gt;"",ROUND((Medidas_Analisis!N485/IF(Porcentaje!A485=VLOOKUP(Porcentaje!A485,Tipos_Medida!$H$2:$I$788,1),VLOOKUP(Porcentaje!A485,Tipos_Medida!$H$2:$I$788,2),0))*100,4),"")</f>
        <v/>
      </c>
    </row>
    <row r="486" spans="1:14" x14ac:dyDescent="0.25">
      <c r="A486">
        <v>21010</v>
      </c>
      <c r="B486" t="s">
        <v>40</v>
      </c>
      <c r="C486" t="s">
        <v>30</v>
      </c>
      <c r="D486" t="s">
        <v>114</v>
      </c>
      <c r="E486" s="1">
        <v>43913</v>
      </c>
      <c r="F486" s="7" t="str">
        <f>IF(E486&lt;&gt;"",IF(AND(E486&gt;=VLOOKUP(E486,Semanas!$A$1:$C$33,1),E486&lt;=VLOOKUP(E486,Semanas!$A$1:$C$33,2)),VLOOKUP(E486,Semanas!$A$1:$C$33,3),""),"")</f>
        <v>Semana 13</v>
      </c>
      <c r="G486" s="21">
        <f>IF(Medidas_Analisis!G486&lt;&gt;"",ROUND((Medidas_Analisis!G486/IF(Porcentaje!A486=VLOOKUP(Porcentaje!A486,Tipos_Medida!$H$2:$I$788,1),VLOOKUP(Porcentaje!A486,Tipos_Medida!$H$2:$I$788,2),0))*100,4),"")</f>
        <v>0</v>
      </c>
      <c r="H486" s="21">
        <f>IF(Medidas_Analisis!H486&lt;&gt;"",ROUND((Medidas_Analisis!H486/IF(Porcentaje!A486=VLOOKUP(Porcentaje!A486,Tipos_Medida!$H$2:$I$788,1),VLOOKUP(Porcentaje!A486,Tipos_Medida!$H$2:$I$788,2),0))*100,4),"")</f>
        <v>0</v>
      </c>
      <c r="I486" s="21">
        <f>IF(Medidas_Analisis!I486&lt;&gt;"",ROUND((Medidas_Analisis!I486/IF(Porcentaje!A486=VLOOKUP(Porcentaje!A486,Tipos_Medida!$H$2:$I$788,1),VLOOKUP(Porcentaje!A486,Tipos_Medida!$H$2:$I$788,2),0))*100,4),"")</f>
        <v>0</v>
      </c>
      <c r="J486" s="21">
        <f>IF(Medidas_Analisis!J486&lt;&gt;"",ROUND((Medidas_Analisis!J486/IF(Porcentaje!A486=VLOOKUP(Porcentaje!A486,Tipos_Medida!$H$2:$I$788,1),VLOOKUP(Porcentaje!A486,Tipos_Medida!$H$2:$I$788,2),0))*100,4),"")</f>
        <v>0</v>
      </c>
      <c r="K486" s="21">
        <f>IF(Medidas_Analisis!K486&lt;&gt;"",ROUND((Medidas_Analisis!K486/IF(Porcentaje!A486=VLOOKUP(Porcentaje!A486,Tipos_Medida!$H$2:$I$788,1),VLOOKUP(Porcentaje!A486,Tipos_Medida!$H$2:$I$788,2),0))*100,4),"")</f>
        <v>0</v>
      </c>
      <c r="L486" s="21">
        <f>IF(Medidas_Analisis!L486&lt;&gt;"",ROUND((Medidas_Analisis!L486/IF(Porcentaje!A486=VLOOKUP(Porcentaje!A486,Tipos_Medida!$H$2:$I$788,1),VLOOKUP(Porcentaje!A486,Tipos_Medida!$H$2:$I$788,2),0))*100,4),"")</f>
        <v>0</v>
      </c>
      <c r="M486" s="21">
        <f>IF(Medidas_Analisis!M486&lt;&gt;"",ROUND((Medidas_Analisis!M486/IF(Porcentaje!A486=VLOOKUP(Porcentaje!A486,Tipos_Medida!$H$2:$I$788,1),VLOOKUP(Porcentaje!A486,Tipos_Medida!$H$2:$I$788,2),0))*100,4),"")</f>
        <v>0</v>
      </c>
      <c r="N486" s="21">
        <f>IF(Medidas_Analisis!N486&lt;&gt;"",ROUND((Medidas_Analisis!N486/IF(Porcentaje!A486=VLOOKUP(Porcentaje!A486,Tipos_Medida!$H$2:$I$788,1),VLOOKUP(Porcentaje!A486,Tipos_Medida!$H$2:$I$788,2),0))*100,4),"")</f>
        <v>0</v>
      </c>
    </row>
    <row r="487" spans="1:14" x14ac:dyDescent="0.25">
      <c r="A487" s="19">
        <v>21010</v>
      </c>
      <c r="B487" s="19" t="s">
        <v>40</v>
      </c>
      <c r="C487" s="19" t="s">
        <v>31</v>
      </c>
      <c r="D487" s="19" t="s">
        <v>114</v>
      </c>
      <c r="E487" s="20">
        <v>43913</v>
      </c>
      <c r="F487" s="7" t="str">
        <f>IF(E487&lt;&gt;"",IF(AND(E487&gt;=VLOOKUP(E487,Semanas!$A$1:$C$33,1),E487&lt;=VLOOKUP(E487,Semanas!$A$1:$C$33,2)),VLOOKUP(E487,Semanas!$A$1:$C$33,3),""),"")</f>
        <v>Semana 13</v>
      </c>
      <c r="G487" s="21">
        <f>IF(Medidas_Analisis!G487&lt;&gt;"",ROUND((Medidas_Analisis!G487/IF(Porcentaje!A487=VLOOKUP(Porcentaje!A487,Tipos_Medida!$H$2:$I$788,1),VLOOKUP(Porcentaje!A487,Tipos_Medida!$H$2:$I$788,2),0))*100,4),"")</f>
        <v>0</v>
      </c>
      <c r="H487" s="21">
        <f>IF(Medidas_Analisis!H487&lt;&gt;"",ROUND((Medidas_Analisis!H487/IF(Porcentaje!A487=VLOOKUP(Porcentaje!A487,Tipos_Medida!$H$2:$I$788,1),VLOOKUP(Porcentaje!A487,Tipos_Medida!$H$2:$I$788,2),0))*100,4),"")</f>
        <v>0</v>
      </c>
      <c r="I487" s="21">
        <f>IF(Medidas_Analisis!I487&lt;&gt;"",ROUND((Medidas_Analisis!I487/IF(Porcentaje!A487=VLOOKUP(Porcentaje!A487,Tipos_Medida!$H$2:$I$788,1),VLOOKUP(Porcentaje!A487,Tipos_Medida!$H$2:$I$788,2),0))*100,4),"")</f>
        <v>0</v>
      </c>
      <c r="J487" s="21">
        <f>IF(Medidas_Analisis!J487&lt;&gt;"",ROUND((Medidas_Analisis!J487/IF(Porcentaje!A487=VLOOKUP(Porcentaje!A487,Tipos_Medida!$H$2:$I$788,1),VLOOKUP(Porcentaje!A487,Tipos_Medida!$H$2:$I$788,2),0))*100,4),"")</f>
        <v>0</v>
      </c>
      <c r="K487" s="21">
        <f>IF(Medidas_Analisis!K487&lt;&gt;"",ROUND((Medidas_Analisis!K487/IF(Porcentaje!A487=VLOOKUP(Porcentaje!A487,Tipos_Medida!$H$2:$I$788,1),VLOOKUP(Porcentaje!A487,Tipos_Medida!$H$2:$I$788,2),0))*100,4),"")</f>
        <v>0</v>
      </c>
      <c r="L487" s="21">
        <f>IF(Medidas_Analisis!L487&lt;&gt;"",ROUND((Medidas_Analisis!L487/IF(Porcentaje!A487=VLOOKUP(Porcentaje!A487,Tipos_Medida!$H$2:$I$788,1),VLOOKUP(Porcentaje!A487,Tipos_Medida!$H$2:$I$788,2),0))*100,4),"")</f>
        <v>0</v>
      </c>
      <c r="M487" s="21">
        <f>IF(Medidas_Analisis!M487&lt;&gt;"",ROUND((Medidas_Analisis!M487/IF(Porcentaje!A487=VLOOKUP(Porcentaje!A487,Tipos_Medida!$H$2:$I$788,1),VLOOKUP(Porcentaje!A487,Tipos_Medida!$H$2:$I$788,2),0))*100,4),"")</f>
        <v>0</v>
      </c>
      <c r="N487" s="21">
        <f>IF(Medidas_Analisis!N487&lt;&gt;"",ROUND((Medidas_Analisis!N487/IF(Porcentaje!A487=VLOOKUP(Porcentaje!A487,Tipos_Medida!$H$2:$I$788,1),VLOOKUP(Porcentaje!A487,Tipos_Medida!$H$2:$I$788,2),0))*100,4),"")</f>
        <v>0</v>
      </c>
    </row>
    <row r="488" spans="1:14" x14ac:dyDescent="0.25">
      <c r="A488">
        <v>21010</v>
      </c>
      <c r="B488" t="s">
        <v>40</v>
      </c>
      <c r="C488" t="s">
        <v>115</v>
      </c>
      <c r="D488" t="s">
        <v>114</v>
      </c>
      <c r="E488" s="1">
        <v>43913</v>
      </c>
      <c r="F488" s="7" t="str">
        <f>IF(E488&lt;&gt;"",IF(AND(E488&gt;=VLOOKUP(E488,Semanas!$A$1:$C$33,1),E488&lt;=VLOOKUP(E488,Semanas!$A$1:$C$33,2)),VLOOKUP(E488,Semanas!$A$1:$C$33,3),""),"")</f>
        <v>Semana 13</v>
      </c>
      <c r="G488" s="21">
        <f>IF(Medidas_Analisis!G488&lt;&gt;"",ROUND((Medidas_Analisis!G488/IF(Porcentaje!A488=VLOOKUP(Porcentaje!A488,Tipos_Medida!$H$2:$I$788,1),VLOOKUP(Porcentaje!A488,Tipos_Medida!$H$2:$I$788,2),0))*100,4),"")</f>
        <v>0</v>
      </c>
      <c r="H488" s="21">
        <f>IF(Medidas_Analisis!H488&lt;&gt;"",ROUND((Medidas_Analisis!H488/IF(Porcentaje!A488=VLOOKUP(Porcentaje!A488,Tipos_Medida!$H$2:$I$788,1),VLOOKUP(Porcentaje!A488,Tipos_Medida!$H$2:$I$788,2),0))*100,4),"")</f>
        <v>0</v>
      </c>
      <c r="I488" s="21">
        <f>IF(Medidas_Analisis!I488&lt;&gt;"",ROUND((Medidas_Analisis!I488/IF(Porcentaje!A488=VLOOKUP(Porcentaje!A488,Tipos_Medida!$H$2:$I$788,1),VLOOKUP(Porcentaje!A488,Tipos_Medida!$H$2:$I$788,2),0))*100,4),"")</f>
        <v>0</v>
      </c>
      <c r="J488" s="21">
        <f>IF(Medidas_Analisis!J488&lt;&gt;"",ROUND((Medidas_Analisis!J488/IF(Porcentaje!A488=VLOOKUP(Porcentaje!A488,Tipos_Medida!$H$2:$I$788,1),VLOOKUP(Porcentaje!A488,Tipos_Medida!$H$2:$I$788,2),0))*100,4),"")</f>
        <v>0</v>
      </c>
      <c r="K488" s="21">
        <f>IF(Medidas_Analisis!K488&lt;&gt;"",ROUND((Medidas_Analisis!K488/IF(Porcentaje!A488=VLOOKUP(Porcentaje!A488,Tipos_Medida!$H$2:$I$788,1),VLOOKUP(Porcentaje!A488,Tipos_Medida!$H$2:$I$788,2),0))*100,4),"")</f>
        <v>0</v>
      </c>
      <c r="L488" s="21">
        <f>IF(Medidas_Analisis!L488&lt;&gt;"",ROUND((Medidas_Analisis!L488/IF(Porcentaje!A488=VLOOKUP(Porcentaje!A488,Tipos_Medida!$H$2:$I$788,1),VLOOKUP(Porcentaje!A488,Tipos_Medida!$H$2:$I$788,2),0))*100,4),"")</f>
        <v>0</v>
      </c>
      <c r="M488" s="21">
        <f>IF(Medidas_Analisis!M488&lt;&gt;"",ROUND((Medidas_Analisis!M488/IF(Porcentaje!A488=VLOOKUP(Porcentaje!A488,Tipos_Medida!$H$2:$I$788,1),VLOOKUP(Porcentaje!A488,Tipos_Medida!$H$2:$I$788,2),0))*100,4),"")</f>
        <v>0</v>
      </c>
      <c r="N488" s="21">
        <f>IF(Medidas_Analisis!N488&lt;&gt;"",ROUND((Medidas_Analisis!N488/IF(Porcentaje!A488=VLOOKUP(Porcentaje!A488,Tipos_Medida!$H$2:$I$788,1),VLOOKUP(Porcentaje!A488,Tipos_Medida!$H$2:$I$788,2),0))*100,4),"")</f>
        <v>0</v>
      </c>
    </row>
    <row r="489" spans="1:14" x14ac:dyDescent="0.25">
      <c r="A489" s="19">
        <v>21010</v>
      </c>
      <c r="B489" s="19" t="s">
        <v>40</v>
      </c>
      <c r="C489" s="19" t="s">
        <v>33</v>
      </c>
      <c r="D489" s="19" t="s">
        <v>114</v>
      </c>
      <c r="E489" s="20">
        <v>43910</v>
      </c>
      <c r="F489" s="7" t="str">
        <f>IF(E489&lt;&gt;"",IF(AND(E489&gt;=VLOOKUP(E489,Semanas!$A$1:$C$33,1),E489&lt;=VLOOKUP(E489,Semanas!$A$1:$C$33,2)),VLOOKUP(E489,Semanas!$A$1:$C$33,3),""),"")</f>
        <v>Semana 12</v>
      </c>
      <c r="G489" s="21">
        <f>IF(Medidas_Analisis!G489&lt;&gt;"",ROUND((Medidas_Analisis!G489/IF(Porcentaje!A489=VLOOKUP(Porcentaje!A489,Tipos_Medida!$H$2:$I$788,1),VLOOKUP(Porcentaje!A489,Tipos_Medida!$H$2:$I$788,2),0))*100,4),"")</f>
        <v>0</v>
      </c>
      <c r="H489" s="21">
        <f>IF(Medidas_Analisis!H489&lt;&gt;"",ROUND((Medidas_Analisis!H489/IF(Porcentaje!A489=VLOOKUP(Porcentaje!A489,Tipos_Medida!$H$2:$I$788,1),VLOOKUP(Porcentaje!A489,Tipos_Medida!$H$2:$I$788,2),0))*100,4),"")</f>
        <v>0</v>
      </c>
      <c r="I489" s="21">
        <f>IF(Medidas_Analisis!I489&lt;&gt;"",ROUND((Medidas_Analisis!I489/IF(Porcentaje!A489=VLOOKUP(Porcentaje!A489,Tipos_Medida!$H$2:$I$788,1),VLOOKUP(Porcentaje!A489,Tipos_Medida!$H$2:$I$788,2),0))*100,4),"")</f>
        <v>0</v>
      </c>
      <c r="J489" s="21">
        <f>IF(Medidas_Analisis!J489&lt;&gt;"",ROUND((Medidas_Analisis!J489/IF(Porcentaje!A489=VLOOKUP(Porcentaje!A489,Tipos_Medida!$H$2:$I$788,1),VLOOKUP(Porcentaje!A489,Tipos_Medida!$H$2:$I$788,2),0))*100,4),"")</f>
        <v>0</v>
      </c>
      <c r="K489" s="21">
        <f>IF(Medidas_Analisis!K489&lt;&gt;"",ROUND((Medidas_Analisis!K489/IF(Porcentaje!A489=VLOOKUP(Porcentaje!A489,Tipos_Medida!$H$2:$I$788,1),VLOOKUP(Porcentaje!A489,Tipos_Medida!$H$2:$I$788,2),0))*100,4),"")</f>
        <v>0</v>
      </c>
      <c r="L489" s="21">
        <f>IF(Medidas_Analisis!L489&lt;&gt;"",ROUND((Medidas_Analisis!L489/IF(Porcentaje!A489=VLOOKUP(Porcentaje!A489,Tipos_Medida!$H$2:$I$788,1),VLOOKUP(Porcentaje!A489,Tipos_Medida!$H$2:$I$788,2),0))*100,4),"")</f>
        <v>0</v>
      </c>
      <c r="M489" s="21">
        <f>IF(Medidas_Analisis!M489&lt;&gt;"",ROUND((Medidas_Analisis!M489/IF(Porcentaje!A489=VLOOKUP(Porcentaje!A489,Tipos_Medida!$H$2:$I$788,1),VLOOKUP(Porcentaje!A489,Tipos_Medida!$H$2:$I$788,2),0))*100,4),"")</f>
        <v>0</v>
      </c>
      <c r="N489" s="21">
        <f>IF(Medidas_Analisis!N489&lt;&gt;"",ROUND((Medidas_Analisis!N489/IF(Porcentaje!A489=VLOOKUP(Porcentaje!A489,Tipos_Medida!$H$2:$I$788,1),VLOOKUP(Porcentaje!A489,Tipos_Medida!$H$2:$I$788,2),0))*100,4),"")</f>
        <v>0</v>
      </c>
    </row>
    <row r="490" spans="1:14" x14ac:dyDescent="0.25">
      <c r="A490">
        <v>21010</v>
      </c>
      <c r="B490" t="s">
        <v>40</v>
      </c>
      <c r="C490" t="s">
        <v>34</v>
      </c>
      <c r="D490" t="s">
        <v>114</v>
      </c>
      <c r="E490" s="1">
        <v>43934</v>
      </c>
      <c r="F490" s="7" t="str">
        <f>IF(E490&lt;&gt;"",IF(AND(E490&gt;=VLOOKUP(E490,Semanas!$A$1:$C$33,1),E490&lt;=VLOOKUP(E490,Semanas!$A$1:$C$33,2)),VLOOKUP(E490,Semanas!$A$1:$C$33,3),""),"")</f>
        <v>Semana 16</v>
      </c>
      <c r="G490" s="21">
        <f>IF(Medidas_Analisis!G490&lt;&gt;"",ROUND((Medidas_Analisis!G490/IF(Porcentaje!A490=VLOOKUP(Porcentaje!A490,Tipos_Medida!$H$2:$I$788,1),VLOOKUP(Porcentaje!A490,Tipos_Medida!$H$2:$I$788,2),0))*100,4),"")</f>
        <v>0</v>
      </c>
      <c r="H490" s="21">
        <f>IF(Medidas_Analisis!H490&lt;&gt;"",ROUND((Medidas_Analisis!H490/IF(Porcentaje!A490=VLOOKUP(Porcentaje!A490,Tipos_Medida!$H$2:$I$788,1),VLOOKUP(Porcentaje!A490,Tipos_Medida!$H$2:$I$788,2),0))*100,4),"")</f>
        <v>0</v>
      </c>
      <c r="I490" s="21">
        <f>IF(Medidas_Analisis!I490&lt;&gt;"",ROUND((Medidas_Analisis!I490/IF(Porcentaje!A490=VLOOKUP(Porcentaje!A490,Tipos_Medida!$H$2:$I$788,1),VLOOKUP(Porcentaje!A490,Tipos_Medida!$H$2:$I$788,2),0))*100,4),"")</f>
        <v>0</v>
      </c>
      <c r="J490" s="21">
        <f>IF(Medidas_Analisis!J490&lt;&gt;"",ROUND((Medidas_Analisis!J490/IF(Porcentaje!A490=VLOOKUP(Porcentaje!A490,Tipos_Medida!$H$2:$I$788,1),VLOOKUP(Porcentaje!A490,Tipos_Medida!$H$2:$I$788,2),0))*100,4),"")</f>
        <v>0</v>
      </c>
      <c r="K490" s="21">
        <f>IF(Medidas_Analisis!K490&lt;&gt;"",ROUND((Medidas_Analisis!K490/IF(Porcentaje!A490=VLOOKUP(Porcentaje!A490,Tipos_Medida!$H$2:$I$788,1),VLOOKUP(Porcentaje!A490,Tipos_Medida!$H$2:$I$788,2),0))*100,4),"")</f>
        <v>0</v>
      </c>
      <c r="L490" s="21">
        <f>IF(Medidas_Analisis!L490&lt;&gt;"",ROUND((Medidas_Analisis!L490/IF(Porcentaje!A490=VLOOKUP(Porcentaje!A490,Tipos_Medida!$H$2:$I$788,1),VLOOKUP(Porcentaje!A490,Tipos_Medida!$H$2:$I$788,2),0))*100,4),"")</f>
        <v>3.0000000000000001E-3</v>
      </c>
      <c r="M490" s="21">
        <f>IF(Medidas_Analisis!M490&lt;&gt;"",ROUND((Medidas_Analisis!M490/IF(Porcentaje!A490=VLOOKUP(Porcentaje!A490,Tipos_Medida!$H$2:$I$788,1),VLOOKUP(Porcentaje!A490,Tipos_Medida!$H$2:$I$788,2),0))*100,4),"")</f>
        <v>7.6E-3</v>
      </c>
      <c r="N490" s="21">
        <f>IF(Medidas_Analisis!N490&lt;&gt;"",ROUND((Medidas_Analisis!N490/IF(Porcentaje!A490=VLOOKUP(Porcentaje!A490,Tipos_Medida!$H$2:$I$788,1),VLOOKUP(Porcentaje!A490,Tipos_Medida!$H$2:$I$788,2),0))*100,4),"")</f>
        <v>1.67E-2</v>
      </c>
    </row>
    <row r="491" spans="1:14" x14ac:dyDescent="0.25">
      <c r="A491" s="19">
        <v>21010</v>
      </c>
      <c r="B491" s="19" t="s">
        <v>40</v>
      </c>
      <c r="C491" s="19" t="s">
        <v>118</v>
      </c>
      <c r="D491" s="19" t="s">
        <v>116</v>
      </c>
      <c r="E491" s="20"/>
      <c r="F491" s="7" t="str">
        <f>IF(E491&lt;&gt;"",IF(AND(E491&gt;=VLOOKUP(E491,Semanas!$A$1:$C$33,1),E491&lt;=VLOOKUP(E491,Semanas!$A$1:$C$33,2)),VLOOKUP(E491,Semanas!$A$1:$C$33,3),""),"")</f>
        <v/>
      </c>
      <c r="G491" s="21" t="str">
        <f>IF(Medidas_Analisis!G491&lt;&gt;"",ROUND((Medidas_Analisis!G491/IF(Porcentaje!A491=VLOOKUP(Porcentaje!A491,Tipos_Medida!$H$2:$I$788,1),VLOOKUP(Porcentaje!A491,Tipos_Medida!$H$2:$I$788,2),0))*100,4),"")</f>
        <v/>
      </c>
      <c r="H491" s="21" t="str">
        <f>IF(Medidas_Analisis!H491&lt;&gt;"",ROUND((Medidas_Analisis!H491/IF(Porcentaje!A491=VLOOKUP(Porcentaje!A491,Tipos_Medida!$H$2:$I$788,1),VLOOKUP(Porcentaje!A491,Tipos_Medida!$H$2:$I$788,2),0))*100,4),"")</f>
        <v/>
      </c>
      <c r="I491" s="21" t="str">
        <f>IF(Medidas_Analisis!I491&lt;&gt;"",ROUND((Medidas_Analisis!I491/IF(Porcentaje!A491=VLOOKUP(Porcentaje!A491,Tipos_Medida!$H$2:$I$788,1),VLOOKUP(Porcentaje!A491,Tipos_Medida!$H$2:$I$788,2),0))*100,4),"")</f>
        <v/>
      </c>
      <c r="J491" s="21" t="str">
        <f>IF(Medidas_Analisis!J491&lt;&gt;"",ROUND((Medidas_Analisis!J491/IF(Porcentaje!A491=VLOOKUP(Porcentaje!A491,Tipos_Medida!$H$2:$I$788,1),VLOOKUP(Porcentaje!A491,Tipos_Medida!$H$2:$I$788,2),0))*100,4),"")</f>
        <v/>
      </c>
      <c r="K491" s="21" t="str">
        <f>IF(Medidas_Analisis!K491&lt;&gt;"",ROUND((Medidas_Analisis!K491/IF(Porcentaje!A491=VLOOKUP(Porcentaje!A491,Tipos_Medida!$H$2:$I$788,1),VLOOKUP(Porcentaje!A491,Tipos_Medida!$H$2:$I$788,2),0))*100,4),"")</f>
        <v/>
      </c>
      <c r="L491" s="21" t="str">
        <f>IF(Medidas_Analisis!L491&lt;&gt;"",ROUND((Medidas_Analisis!L491/IF(Porcentaje!A491=VLOOKUP(Porcentaje!A491,Tipos_Medida!$H$2:$I$788,1),VLOOKUP(Porcentaje!A491,Tipos_Medida!$H$2:$I$788,2),0))*100,4),"")</f>
        <v/>
      </c>
      <c r="M491" s="21" t="str">
        <f>IF(Medidas_Analisis!M491&lt;&gt;"",ROUND((Medidas_Analisis!M491/IF(Porcentaje!A491=VLOOKUP(Porcentaje!A491,Tipos_Medida!$H$2:$I$788,1),VLOOKUP(Porcentaje!A491,Tipos_Medida!$H$2:$I$788,2),0))*100,4),"")</f>
        <v/>
      </c>
      <c r="N491" s="21" t="str">
        <f>IF(Medidas_Analisis!N491&lt;&gt;"",ROUND((Medidas_Analisis!N491/IF(Porcentaje!A491=VLOOKUP(Porcentaje!A491,Tipos_Medida!$H$2:$I$788,1),VLOOKUP(Porcentaje!A491,Tipos_Medida!$H$2:$I$788,2),0))*100,4),"")</f>
        <v/>
      </c>
    </row>
    <row r="492" spans="1:14" x14ac:dyDescent="0.25">
      <c r="A492">
        <v>21010</v>
      </c>
      <c r="B492" t="s">
        <v>40</v>
      </c>
      <c r="C492" t="s">
        <v>119</v>
      </c>
      <c r="D492" t="s">
        <v>114</v>
      </c>
      <c r="E492" s="1">
        <v>43931</v>
      </c>
      <c r="F492" s="7" t="str">
        <f>IF(E492&lt;&gt;"",IF(AND(E492&gt;=VLOOKUP(E492,Semanas!$A$1:$C$33,1),E492&lt;=VLOOKUP(E492,Semanas!$A$1:$C$33,2)),VLOOKUP(E492,Semanas!$A$1:$C$33,3),""),"")</f>
        <v>Semana 15</v>
      </c>
      <c r="G492" s="21">
        <f>IF(Medidas_Analisis!G492&lt;&gt;"",ROUND((Medidas_Analisis!G492/IF(Porcentaje!A492=VLOOKUP(Porcentaje!A492,Tipos_Medida!$H$2:$I$788,1),VLOOKUP(Porcentaje!A492,Tipos_Medida!$H$2:$I$788,2),0))*100,4),"")</f>
        <v>0</v>
      </c>
      <c r="H492" s="21">
        <f>IF(Medidas_Analisis!H492&lt;&gt;"",ROUND((Medidas_Analisis!H492/IF(Porcentaje!A492=VLOOKUP(Porcentaje!A492,Tipos_Medida!$H$2:$I$788,1),VLOOKUP(Porcentaje!A492,Tipos_Medida!$H$2:$I$788,2),0))*100,4),"")</f>
        <v>0</v>
      </c>
      <c r="I492" s="21">
        <f>IF(Medidas_Analisis!I492&lt;&gt;"",ROUND((Medidas_Analisis!I492/IF(Porcentaje!A492=VLOOKUP(Porcentaje!A492,Tipos_Medida!$H$2:$I$788,1),VLOOKUP(Porcentaje!A492,Tipos_Medida!$H$2:$I$788,2),0))*100,4),"")</f>
        <v>0</v>
      </c>
      <c r="J492" s="21">
        <f>IF(Medidas_Analisis!J492&lt;&gt;"",ROUND((Medidas_Analisis!J492/IF(Porcentaje!A492=VLOOKUP(Porcentaje!A492,Tipos_Medida!$H$2:$I$788,1),VLOOKUP(Porcentaje!A492,Tipos_Medida!$H$2:$I$788,2),0))*100,4),"")</f>
        <v>0</v>
      </c>
      <c r="K492" s="21">
        <f>IF(Medidas_Analisis!K492&lt;&gt;"",ROUND((Medidas_Analisis!K492/IF(Porcentaje!A492=VLOOKUP(Porcentaje!A492,Tipos_Medida!$H$2:$I$788,1),VLOOKUP(Porcentaje!A492,Tipos_Medida!$H$2:$I$788,2),0))*100,4),"")</f>
        <v>0</v>
      </c>
      <c r="L492" s="21">
        <f>IF(Medidas_Analisis!L492&lt;&gt;"",ROUND((Medidas_Analisis!L492/IF(Porcentaje!A492=VLOOKUP(Porcentaje!A492,Tipos_Medida!$H$2:$I$788,1),VLOOKUP(Porcentaje!A492,Tipos_Medida!$H$2:$I$788,2),0))*100,4),"")</f>
        <v>0</v>
      </c>
      <c r="M492" s="21">
        <f>IF(Medidas_Analisis!M492&lt;&gt;"",ROUND((Medidas_Analisis!M492/IF(Porcentaje!A492=VLOOKUP(Porcentaje!A492,Tipos_Medida!$H$2:$I$788,1),VLOOKUP(Porcentaje!A492,Tipos_Medida!$H$2:$I$788,2),0))*100,4),"")</f>
        <v>3.0000000000000001E-3</v>
      </c>
      <c r="N492" s="21">
        <f>IF(Medidas_Analisis!N492&lt;&gt;"",ROUND((Medidas_Analisis!N492/IF(Porcentaje!A492=VLOOKUP(Porcentaje!A492,Tipos_Medida!$H$2:$I$788,1),VLOOKUP(Porcentaje!A492,Tipos_Medida!$H$2:$I$788,2),0))*100,4),"")</f>
        <v>7.6E-3</v>
      </c>
    </row>
    <row r="493" spans="1:14" x14ac:dyDescent="0.25">
      <c r="A493" s="19">
        <v>21010</v>
      </c>
      <c r="B493" s="19" t="s">
        <v>40</v>
      </c>
      <c r="C493" s="19" t="s">
        <v>120</v>
      </c>
      <c r="D493" s="19" t="s">
        <v>116</v>
      </c>
      <c r="E493" s="20"/>
      <c r="F493" s="7" t="str">
        <f>IF(E493&lt;&gt;"",IF(AND(E493&gt;=VLOOKUP(E493,Semanas!$A$1:$C$33,1),E493&lt;=VLOOKUP(E493,Semanas!$A$1:$C$33,2)),VLOOKUP(E493,Semanas!$A$1:$C$33,3),""),"")</f>
        <v/>
      </c>
      <c r="G493" s="21" t="str">
        <f>IF(Medidas_Analisis!G493&lt;&gt;"",ROUND((Medidas_Analisis!G493/IF(Porcentaje!A493=VLOOKUP(Porcentaje!A493,Tipos_Medida!$H$2:$I$788,1),VLOOKUP(Porcentaje!A493,Tipos_Medida!$H$2:$I$788,2),0))*100,4),"")</f>
        <v/>
      </c>
      <c r="H493" s="21" t="str">
        <f>IF(Medidas_Analisis!H493&lt;&gt;"",ROUND((Medidas_Analisis!H493/IF(Porcentaje!A493=VLOOKUP(Porcentaje!A493,Tipos_Medida!$H$2:$I$788,1),VLOOKUP(Porcentaje!A493,Tipos_Medida!$H$2:$I$788,2),0))*100,4),"")</f>
        <v/>
      </c>
      <c r="I493" s="21" t="str">
        <f>IF(Medidas_Analisis!I493&lt;&gt;"",ROUND((Medidas_Analisis!I493/IF(Porcentaje!A493=VLOOKUP(Porcentaje!A493,Tipos_Medida!$H$2:$I$788,1),VLOOKUP(Porcentaje!A493,Tipos_Medida!$H$2:$I$788,2),0))*100,4),"")</f>
        <v/>
      </c>
      <c r="J493" s="21" t="str">
        <f>IF(Medidas_Analisis!J493&lt;&gt;"",ROUND((Medidas_Analisis!J493/IF(Porcentaje!A493=VLOOKUP(Porcentaje!A493,Tipos_Medida!$H$2:$I$788,1),VLOOKUP(Porcentaje!A493,Tipos_Medida!$H$2:$I$788,2),0))*100,4),"")</f>
        <v/>
      </c>
      <c r="K493" s="21" t="str">
        <f>IF(Medidas_Analisis!K493&lt;&gt;"",ROUND((Medidas_Analisis!K493/IF(Porcentaje!A493=VLOOKUP(Porcentaje!A493,Tipos_Medida!$H$2:$I$788,1),VLOOKUP(Porcentaje!A493,Tipos_Medida!$H$2:$I$788,2),0))*100,4),"")</f>
        <v/>
      </c>
      <c r="L493" s="21" t="str">
        <f>IF(Medidas_Analisis!L493&lt;&gt;"",ROUND((Medidas_Analisis!L493/IF(Porcentaje!A493=VLOOKUP(Porcentaje!A493,Tipos_Medida!$H$2:$I$788,1),VLOOKUP(Porcentaje!A493,Tipos_Medida!$H$2:$I$788,2),0))*100,4),"")</f>
        <v/>
      </c>
      <c r="M493" s="21" t="str">
        <f>IF(Medidas_Analisis!M493&lt;&gt;"",ROUND((Medidas_Analisis!M493/IF(Porcentaje!A493=VLOOKUP(Porcentaje!A493,Tipos_Medida!$H$2:$I$788,1),VLOOKUP(Porcentaje!A493,Tipos_Medida!$H$2:$I$788,2),0))*100,4),"")</f>
        <v/>
      </c>
      <c r="N493" s="21" t="str">
        <f>IF(Medidas_Analisis!N493&lt;&gt;"",ROUND((Medidas_Analisis!N493/IF(Porcentaje!A493=VLOOKUP(Porcentaje!A493,Tipos_Medida!$H$2:$I$788,1),VLOOKUP(Porcentaje!A493,Tipos_Medida!$H$2:$I$788,2),0))*100,4),"")</f>
        <v/>
      </c>
    </row>
    <row r="494" spans="1:14" x14ac:dyDescent="0.25">
      <c r="A494">
        <v>21010</v>
      </c>
      <c r="B494" t="s">
        <v>40</v>
      </c>
      <c r="C494" t="s">
        <v>191</v>
      </c>
      <c r="D494" t="s">
        <v>114</v>
      </c>
      <c r="E494" s="1">
        <v>43913</v>
      </c>
      <c r="F494" s="7" t="str">
        <f>IF(E494&lt;&gt;"",IF(AND(E494&gt;=VLOOKUP(E494,Semanas!$A$1:$C$33,1),E494&lt;=VLOOKUP(E494,Semanas!$A$1:$C$33,2)),VLOOKUP(E494,Semanas!$A$1:$C$33,3),""),"")</f>
        <v>Semana 13</v>
      </c>
      <c r="G494" s="21">
        <f>IF(Medidas_Analisis!G494&lt;&gt;"",ROUND((Medidas_Analisis!G494/IF(Porcentaje!A494=VLOOKUP(Porcentaje!A494,Tipos_Medida!$H$2:$I$788,1),VLOOKUP(Porcentaje!A494,Tipos_Medida!$H$2:$I$788,2),0))*100,4),"")</f>
        <v>0</v>
      </c>
      <c r="H494" s="21">
        <f>IF(Medidas_Analisis!H494&lt;&gt;"",ROUND((Medidas_Analisis!H494/IF(Porcentaje!A494=VLOOKUP(Porcentaje!A494,Tipos_Medida!$H$2:$I$788,1),VLOOKUP(Porcentaje!A494,Tipos_Medida!$H$2:$I$788,2),0))*100,4),"")</f>
        <v>0</v>
      </c>
      <c r="I494" s="21">
        <f>IF(Medidas_Analisis!I494&lt;&gt;"",ROUND((Medidas_Analisis!I494/IF(Porcentaje!A494=VLOOKUP(Porcentaje!A494,Tipos_Medida!$H$2:$I$788,1),VLOOKUP(Porcentaje!A494,Tipos_Medida!$H$2:$I$788,2),0))*100,4),"")</f>
        <v>0</v>
      </c>
      <c r="J494" s="21">
        <f>IF(Medidas_Analisis!J494&lt;&gt;"",ROUND((Medidas_Analisis!J494/IF(Porcentaje!A494=VLOOKUP(Porcentaje!A494,Tipos_Medida!$H$2:$I$788,1),VLOOKUP(Porcentaje!A494,Tipos_Medida!$H$2:$I$788,2),0))*100,4),"")</f>
        <v>0</v>
      </c>
      <c r="K494" s="21">
        <f>IF(Medidas_Analisis!K494&lt;&gt;"",ROUND((Medidas_Analisis!K494/IF(Porcentaje!A494=VLOOKUP(Porcentaje!A494,Tipos_Medida!$H$2:$I$788,1),VLOOKUP(Porcentaje!A494,Tipos_Medida!$H$2:$I$788,2),0))*100,4),"")</f>
        <v>0</v>
      </c>
      <c r="L494" s="21">
        <f>IF(Medidas_Analisis!L494&lt;&gt;"",ROUND((Medidas_Analisis!L494/IF(Porcentaje!A494=VLOOKUP(Porcentaje!A494,Tipos_Medida!$H$2:$I$788,1),VLOOKUP(Porcentaje!A494,Tipos_Medida!$H$2:$I$788,2),0))*100,4),"")</f>
        <v>0</v>
      </c>
      <c r="M494" s="21">
        <f>IF(Medidas_Analisis!M494&lt;&gt;"",ROUND((Medidas_Analisis!M494/IF(Porcentaje!A494=VLOOKUP(Porcentaje!A494,Tipos_Medida!$H$2:$I$788,1),VLOOKUP(Porcentaje!A494,Tipos_Medida!$H$2:$I$788,2),0))*100,4),"")</f>
        <v>0</v>
      </c>
      <c r="N494" s="21">
        <f>IF(Medidas_Analisis!N494&lt;&gt;"",ROUND((Medidas_Analisis!N494/IF(Porcentaje!A494=VLOOKUP(Porcentaje!A494,Tipos_Medida!$H$2:$I$788,1),VLOOKUP(Porcentaje!A494,Tipos_Medida!$H$2:$I$788,2),0))*100,4),"")</f>
        <v>0</v>
      </c>
    </row>
    <row r="495" spans="1:14" x14ac:dyDescent="0.25">
      <c r="A495" s="19">
        <v>21010</v>
      </c>
      <c r="B495" s="19" t="s">
        <v>40</v>
      </c>
      <c r="C495" s="19" t="s">
        <v>122</v>
      </c>
      <c r="D495" s="19" t="s">
        <v>116</v>
      </c>
      <c r="E495" s="20"/>
      <c r="F495" s="7" t="str">
        <f>IF(E495&lt;&gt;"",IF(AND(E495&gt;=VLOOKUP(E495,Semanas!$A$1:$C$33,1),E495&lt;=VLOOKUP(E495,Semanas!$A$1:$C$33,2)),VLOOKUP(E495,Semanas!$A$1:$C$33,3),""),"")</f>
        <v/>
      </c>
      <c r="G495" s="21" t="str">
        <f>IF(Medidas_Analisis!G495&lt;&gt;"",ROUND((Medidas_Analisis!G495/IF(Porcentaje!A495=VLOOKUP(Porcentaje!A495,Tipos_Medida!$H$2:$I$788,1),VLOOKUP(Porcentaje!A495,Tipos_Medida!$H$2:$I$788,2),0))*100,4),"")</f>
        <v/>
      </c>
      <c r="H495" s="21" t="str">
        <f>IF(Medidas_Analisis!H495&lt;&gt;"",ROUND((Medidas_Analisis!H495/IF(Porcentaje!A495=VLOOKUP(Porcentaje!A495,Tipos_Medida!$H$2:$I$788,1),VLOOKUP(Porcentaje!A495,Tipos_Medida!$H$2:$I$788,2),0))*100,4),"")</f>
        <v/>
      </c>
      <c r="I495" s="21" t="str">
        <f>IF(Medidas_Analisis!I495&lt;&gt;"",ROUND((Medidas_Analisis!I495/IF(Porcentaje!A495=VLOOKUP(Porcentaje!A495,Tipos_Medida!$H$2:$I$788,1),VLOOKUP(Porcentaje!A495,Tipos_Medida!$H$2:$I$788,2),0))*100,4),"")</f>
        <v/>
      </c>
      <c r="J495" s="21" t="str">
        <f>IF(Medidas_Analisis!J495&lt;&gt;"",ROUND((Medidas_Analisis!J495/IF(Porcentaje!A495=VLOOKUP(Porcentaje!A495,Tipos_Medida!$H$2:$I$788,1),VLOOKUP(Porcentaje!A495,Tipos_Medida!$H$2:$I$788,2),0))*100,4),"")</f>
        <v/>
      </c>
      <c r="K495" s="21" t="str">
        <f>IF(Medidas_Analisis!K495&lt;&gt;"",ROUND((Medidas_Analisis!K495/IF(Porcentaje!A495=VLOOKUP(Porcentaje!A495,Tipos_Medida!$H$2:$I$788,1),VLOOKUP(Porcentaje!A495,Tipos_Medida!$H$2:$I$788,2),0))*100,4),"")</f>
        <v/>
      </c>
      <c r="L495" s="21" t="str">
        <f>IF(Medidas_Analisis!L495&lt;&gt;"",ROUND((Medidas_Analisis!L495/IF(Porcentaje!A495=VLOOKUP(Porcentaje!A495,Tipos_Medida!$H$2:$I$788,1),VLOOKUP(Porcentaje!A495,Tipos_Medida!$H$2:$I$788,2),0))*100,4),"")</f>
        <v/>
      </c>
      <c r="M495" s="21" t="str">
        <f>IF(Medidas_Analisis!M495&lt;&gt;"",ROUND((Medidas_Analisis!M495/IF(Porcentaje!A495=VLOOKUP(Porcentaje!A495,Tipos_Medida!$H$2:$I$788,1),VLOOKUP(Porcentaje!A495,Tipos_Medida!$H$2:$I$788,2),0))*100,4),"")</f>
        <v/>
      </c>
      <c r="N495" s="21" t="str">
        <f>IF(Medidas_Analisis!N495&lt;&gt;"",ROUND((Medidas_Analisis!N495/IF(Porcentaje!A495=VLOOKUP(Porcentaje!A495,Tipos_Medida!$H$2:$I$788,1),VLOOKUP(Porcentaje!A495,Tipos_Medida!$H$2:$I$788,2),0))*100,4),"")</f>
        <v/>
      </c>
    </row>
    <row r="496" spans="1:14" x14ac:dyDescent="0.25">
      <c r="A496">
        <v>21010</v>
      </c>
      <c r="B496" t="s">
        <v>40</v>
      </c>
      <c r="C496" t="s">
        <v>123</v>
      </c>
      <c r="D496" t="s">
        <v>116</v>
      </c>
      <c r="E496" s="1"/>
      <c r="F496" s="7" t="str">
        <f>IF(E496&lt;&gt;"",IF(AND(E496&gt;=VLOOKUP(E496,Semanas!$A$1:$C$33,1),E496&lt;=VLOOKUP(E496,Semanas!$A$1:$C$33,2)),VLOOKUP(E496,Semanas!$A$1:$C$33,3),""),"")</f>
        <v/>
      </c>
      <c r="G496" s="21" t="str">
        <f>IF(Medidas_Analisis!G496&lt;&gt;"",ROUND((Medidas_Analisis!G496/IF(Porcentaje!A496=VLOOKUP(Porcentaje!A496,Tipos_Medida!$H$2:$I$788,1),VLOOKUP(Porcentaje!A496,Tipos_Medida!$H$2:$I$788,2),0))*100,4),"")</f>
        <v/>
      </c>
      <c r="H496" s="21" t="str">
        <f>IF(Medidas_Analisis!H496&lt;&gt;"",ROUND((Medidas_Analisis!H496/IF(Porcentaje!A496=VLOOKUP(Porcentaje!A496,Tipos_Medida!$H$2:$I$788,1),VLOOKUP(Porcentaje!A496,Tipos_Medida!$H$2:$I$788,2),0))*100,4),"")</f>
        <v/>
      </c>
      <c r="I496" s="21" t="str">
        <f>IF(Medidas_Analisis!I496&lt;&gt;"",ROUND((Medidas_Analisis!I496/IF(Porcentaje!A496=VLOOKUP(Porcentaje!A496,Tipos_Medida!$H$2:$I$788,1),VLOOKUP(Porcentaje!A496,Tipos_Medida!$H$2:$I$788,2),0))*100,4),"")</f>
        <v/>
      </c>
      <c r="J496" s="21" t="str">
        <f>IF(Medidas_Analisis!J496&lt;&gt;"",ROUND((Medidas_Analisis!J496/IF(Porcentaje!A496=VLOOKUP(Porcentaje!A496,Tipos_Medida!$H$2:$I$788,1),VLOOKUP(Porcentaje!A496,Tipos_Medida!$H$2:$I$788,2),0))*100,4),"")</f>
        <v/>
      </c>
      <c r="K496" s="21" t="str">
        <f>IF(Medidas_Analisis!K496&lt;&gt;"",ROUND((Medidas_Analisis!K496/IF(Porcentaje!A496=VLOOKUP(Porcentaje!A496,Tipos_Medida!$H$2:$I$788,1),VLOOKUP(Porcentaje!A496,Tipos_Medida!$H$2:$I$788,2),0))*100,4),"")</f>
        <v/>
      </c>
      <c r="L496" s="21" t="str">
        <f>IF(Medidas_Analisis!L496&lt;&gt;"",ROUND((Medidas_Analisis!L496/IF(Porcentaje!A496=VLOOKUP(Porcentaje!A496,Tipos_Medida!$H$2:$I$788,1),VLOOKUP(Porcentaje!A496,Tipos_Medida!$H$2:$I$788,2),0))*100,4),"")</f>
        <v/>
      </c>
      <c r="M496" s="21" t="str">
        <f>IF(Medidas_Analisis!M496&lt;&gt;"",ROUND((Medidas_Analisis!M496/IF(Porcentaje!A496=VLOOKUP(Porcentaje!A496,Tipos_Medida!$H$2:$I$788,1),VLOOKUP(Porcentaje!A496,Tipos_Medida!$H$2:$I$788,2),0))*100,4),"")</f>
        <v/>
      </c>
      <c r="N496" s="21" t="str">
        <f>IF(Medidas_Analisis!N496&lt;&gt;"",ROUND((Medidas_Analisis!N496/IF(Porcentaje!A496=VLOOKUP(Porcentaje!A496,Tipos_Medida!$H$2:$I$788,1),VLOOKUP(Porcentaje!A496,Tipos_Medida!$H$2:$I$788,2),0))*100,4),"")</f>
        <v/>
      </c>
    </row>
    <row r="497" spans="1:14" x14ac:dyDescent="0.25">
      <c r="A497">
        <v>21013</v>
      </c>
      <c r="B497" t="s">
        <v>42</v>
      </c>
      <c r="C497" t="s">
        <v>30</v>
      </c>
      <c r="D497" t="s">
        <v>114</v>
      </c>
      <c r="E497" s="1">
        <v>43913</v>
      </c>
      <c r="F497" s="7" t="str">
        <f>IF(E497&lt;&gt;"",IF(AND(E497&gt;=VLOOKUP(E497,Semanas!$A$1:$C$33,1),E497&lt;=VLOOKUP(E497,Semanas!$A$1:$C$33,2)),VLOOKUP(E497,Semanas!$A$1:$C$33,3),""),"")</f>
        <v>Semana 13</v>
      </c>
      <c r="G497" s="21">
        <f>IF(Medidas_Analisis!G497&lt;&gt;"",ROUND((Medidas_Analisis!G497/IF(Porcentaje!A497=VLOOKUP(Porcentaje!A497,Tipos_Medida!$H$2:$I$788,1),VLOOKUP(Porcentaje!A497,Tipos_Medida!$H$2:$I$788,2),0))*100,4),"")</f>
        <v>0</v>
      </c>
      <c r="H497" s="21">
        <f>IF(Medidas_Analisis!H497&lt;&gt;"",ROUND((Medidas_Analisis!H497/IF(Porcentaje!A497=VLOOKUP(Porcentaje!A497,Tipos_Medida!$H$2:$I$788,1),VLOOKUP(Porcentaje!A497,Tipos_Medida!$H$2:$I$788,2),0))*100,4),"")</f>
        <v>0</v>
      </c>
      <c r="I497" s="21">
        <f>IF(Medidas_Analisis!I497&lt;&gt;"",ROUND((Medidas_Analisis!I497/IF(Porcentaje!A497=VLOOKUP(Porcentaje!A497,Tipos_Medida!$H$2:$I$788,1),VLOOKUP(Porcentaje!A497,Tipos_Medida!$H$2:$I$788,2),0))*100,4),"")</f>
        <v>0</v>
      </c>
      <c r="J497" s="21">
        <f>IF(Medidas_Analisis!J497&lt;&gt;"",ROUND((Medidas_Analisis!J497/IF(Porcentaje!A497=VLOOKUP(Porcentaje!A497,Tipos_Medida!$H$2:$I$788,1),VLOOKUP(Porcentaje!A497,Tipos_Medida!$H$2:$I$788,2),0))*100,4),"")</f>
        <v>0</v>
      </c>
      <c r="K497" s="21">
        <f>IF(Medidas_Analisis!K497&lt;&gt;"",ROUND((Medidas_Analisis!K497/IF(Porcentaje!A497=VLOOKUP(Porcentaje!A497,Tipos_Medida!$H$2:$I$788,1),VLOOKUP(Porcentaje!A497,Tipos_Medida!$H$2:$I$788,2),0))*100,4),"")</f>
        <v>0</v>
      </c>
      <c r="L497" s="21">
        <f>IF(Medidas_Analisis!L497&lt;&gt;"",ROUND((Medidas_Analisis!L497/IF(Porcentaje!A497=VLOOKUP(Porcentaje!A497,Tipos_Medida!$H$2:$I$788,1),VLOOKUP(Porcentaje!A497,Tipos_Medida!$H$2:$I$788,2),0))*100,4),"")</f>
        <v>0</v>
      </c>
      <c r="M497" s="21">
        <f>IF(Medidas_Analisis!M497&lt;&gt;"",ROUND((Medidas_Analisis!M497/IF(Porcentaje!A497=VLOOKUP(Porcentaje!A497,Tipos_Medida!$H$2:$I$788,1),VLOOKUP(Porcentaje!A497,Tipos_Medida!$H$2:$I$788,2),0))*100,4),"")</f>
        <v>0</v>
      </c>
      <c r="N497" s="21">
        <f>IF(Medidas_Analisis!N497&lt;&gt;"",ROUND((Medidas_Analisis!N497/IF(Porcentaje!A497=VLOOKUP(Porcentaje!A497,Tipos_Medida!$H$2:$I$788,1),VLOOKUP(Porcentaje!A497,Tipos_Medida!$H$2:$I$788,2),0))*100,4),"")</f>
        <v>0</v>
      </c>
    </row>
    <row r="498" spans="1:14" x14ac:dyDescent="0.25">
      <c r="A498" s="19">
        <v>21013</v>
      </c>
      <c r="B498" s="19" t="s">
        <v>42</v>
      </c>
      <c r="C498" s="19" t="s">
        <v>31</v>
      </c>
      <c r="D498" s="19" t="s">
        <v>114</v>
      </c>
      <c r="E498" s="20">
        <v>43913</v>
      </c>
      <c r="F498" s="7" t="str">
        <f>IF(E498&lt;&gt;"",IF(AND(E498&gt;=VLOOKUP(E498,Semanas!$A$1:$C$33,1),E498&lt;=VLOOKUP(E498,Semanas!$A$1:$C$33,2)),VLOOKUP(E498,Semanas!$A$1:$C$33,3),""),"")</f>
        <v>Semana 13</v>
      </c>
      <c r="G498" s="21">
        <f>IF(Medidas_Analisis!G498&lt;&gt;"",ROUND((Medidas_Analisis!G498/IF(Porcentaje!A498=VLOOKUP(Porcentaje!A498,Tipos_Medida!$H$2:$I$788,1),VLOOKUP(Porcentaje!A498,Tipos_Medida!$H$2:$I$788,2),0))*100,4),"")</f>
        <v>0</v>
      </c>
      <c r="H498" s="21">
        <f>IF(Medidas_Analisis!H498&lt;&gt;"",ROUND((Medidas_Analisis!H498/IF(Porcentaje!A498=VLOOKUP(Porcentaje!A498,Tipos_Medida!$H$2:$I$788,1),VLOOKUP(Porcentaje!A498,Tipos_Medida!$H$2:$I$788,2),0))*100,4),"")</f>
        <v>0</v>
      </c>
      <c r="I498" s="21">
        <f>IF(Medidas_Analisis!I498&lt;&gt;"",ROUND((Medidas_Analisis!I498/IF(Porcentaje!A498=VLOOKUP(Porcentaje!A498,Tipos_Medida!$H$2:$I$788,1),VLOOKUP(Porcentaje!A498,Tipos_Medida!$H$2:$I$788,2),0))*100,4),"")</f>
        <v>0</v>
      </c>
      <c r="J498" s="21">
        <f>IF(Medidas_Analisis!J498&lt;&gt;"",ROUND((Medidas_Analisis!J498/IF(Porcentaje!A498=VLOOKUP(Porcentaje!A498,Tipos_Medida!$H$2:$I$788,1),VLOOKUP(Porcentaje!A498,Tipos_Medida!$H$2:$I$788,2),0))*100,4),"")</f>
        <v>0</v>
      </c>
      <c r="K498" s="21">
        <f>IF(Medidas_Analisis!K498&lt;&gt;"",ROUND((Medidas_Analisis!K498/IF(Porcentaje!A498=VLOOKUP(Porcentaje!A498,Tipos_Medida!$H$2:$I$788,1),VLOOKUP(Porcentaje!A498,Tipos_Medida!$H$2:$I$788,2),0))*100,4),"")</f>
        <v>0</v>
      </c>
      <c r="L498" s="21">
        <f>IF(Medidas_Analisis!L498&lt;&gt;"",ROUND((Medidas_Analisis!L498/IF(Porcentaje!A498=VLOOKUP(Porcentaje!A498,Tipos_Medida!$H$2:$I$788,1),VLOOKUP(Porcentaje!A498,Tipos_Medida!$H$2:$I$788,2),0))*100,4),"")</f>
        <v>0</v>
      </c>
      <c r="M498" s="21">
        <f>IF(Medidas_Analisis!M498&lt;&gt;"",ROUND((Medidas_Analisis!M498/IF(Porcentaje!A498=VLOOKUP(Porcentaje!A498,Tipos_Medida!$H$2:$I$788,1),VLOOKUP(Porcentaje!A498,Tipos_Medida!$H$2:$I$788,2),0))*100,4),"")</f>
        <v>0</v>
      </c>
      <c r="N498" s="21">
        <f>IF(Medidas_Analisis!N498&lt;&gt;"",ROUND((Medidas_Analisis!N498/IF(Porcentaje!A498=VLOOKUP(Porcentaje!A498,Tipos_Medida!$H$2:$I$788,1),VLOOKUP(Porcentaje!A498,Tipos_Medida!$H$2:$I$788,2),0))*100,4),"")</f>
        <v>0</v>
      </c>
    </row>
    <row r="499" spans="1:14" x14ac:dyDescent="0.25">
      <c r="A499">
        <v>21013</v>
      </c>
      <c r="B499" t="s">
        <v>42</v>
      </c>
      <c r="C499" t="s">
        <v>115</v>
      </c>
      <c r="D499" t="s">
        <v>114</v>
      </c>
      <c r="E499" s="1">
        <v>43913</v>
      </c>
      <c r="F499" s="7" t="str">
        <f>IF(E499&lt;&gt;"",IF(AND(E499&gt;=VLOOKUP(E499,Semanas!$A$1:$C$33,1),E499&lt;=VLOOKUP(E499,Semanas!$A$1:$C$33,2)),VLOOKUP(E499,Semanas!$A$1:$C$33,3),""),"")</f>
        <v>Semana 13</v>
      </c>
      <c r="G499" s="21">
        <f>IF(Medidas_Analisis!G499&lt;&gt;"",ROUND((Medidas_Analisis!G499/IF(Porcentaje!A499=VLOOKUP(Porcentaje!A499,Tipos_Medida!$H$2:$I$788,1),VLOOKUP(Porcentaje!A499,Tipos_Medida!$H$2:$I$788,2),0))*100,4),"")</f>
        <v>0</v>
      </c>
      <c r="H499" s="21">
        <f>IF(Medidas_Analisis!H499&lt;&gt;"",ROUND((Medidas_Analisis!H499/IF(Porcentaje!A499=VLOOKUP(Porcentaje!A499,Tipos_Medida!$H$2:$I$788,1),VLOOKUP(Porcentaje!A499,Tipos_Medida!$H$2:$I$788,2),0))*100,4),"")</f>
        <v>0</v>
      </c>
      <c r="I499" s="21">
        <f>IF(Medidas_Analisis!I499&lt;&gt;"",ROUND((Medidas_Analisis!I499/IF(Porcentaje!A499=VLOOKUP(Porcentaje!A499,Tipos_Medida!$H$2:$I$788,1),VLOOKUP(Porcentaje!A499,Tipos_Medida!$H$2:$I$788,2),0))*100,4),"")</f>
        <v>0</v>
      </c>
      <c r="J499" s="21">
        <f>IF(Medidas_Analisis!J499&lt;&gt;"",ROUND((Medidas_Analisis!J499/IF(Porcentaje!A499=VLOOKUP(Porcentaje!A499,Tipos_Medida!$H$2:$I$788,1),VLOOKUP(Porcentaje!A499,Tipos_Medida!$H$2:$I$788,2),0))*100,4),"")</f>
        <v>0</v>
      </c>
      <c r="K499" s="21">
        <f>IF(Medidas_Analisis!K499&lt;&gt;"",ROUND((Medidas_Analisis!K499/IF(Porcentaje!A499=VLOOKUP(Porcentaje!A499,Tipos_Medida!$H$2:$I$788,1),VLOOKUP(Porcentaje!A499,Tipos_Medida!$H$2:$I$788,2),0))*100,4),"")</f>
        <v>0</v>
      </c>
      <c r="L499" s="21">
        <f>IF(Medidas_Analisis!L499&lt;&gt;"",ROUND((Medidas_Analisis!L499/IF(Porcentaje!A499=VLOOKUP(Porcentaje!A499,Tipos_Medida!$H$2:$I$788,1),VLOOKUP(Porcentaje!A499,Tipos_Medida!$H$2:$I$788,2),0))*100,4),"")</f>
        <v>0</v>
      </c>
      <c r="M499" s="21">
        <f>IF(Medidas_Analisis!M499&lt;&gt;"",ROUND((Medidas_Analisis!M499/IF(Porcentaje!A499=VLOOKUP(Porcentaje!A499,Tipos_Medida!$H$2:$I$788,1),VLOOKUP(Porcentaje!A499,Tipos_Medida!$H$2:$I$788,2),0))*100,4),"")</f>
        <v>0</v>
      </c>
      <c r="N499" s="21">
        <f>IF(Medidas_Analisis!N499&lt;&gt;"",ROUND((Medidas_Analisis!N499/IF(Porcentaje!A499=VLOOKUP(Porcentaje!A499,Tipos_Medida!$H$2:$I$788,1),VLOOKUP(Porcentaje!A499,Tipos_Medida!$H$2:$I$788,2),0))*100,4),"")</f>
        <v>0</v>
      </c>
    </row>
    <row r="500" spans="1:14" x14ac:dyDescent="0.25">
      <c r="A500" s="19">
        <v>21013</v>
      </c>
      <c r="B500" s="19" t="s">
        <v>42</v>
      </c>
      <c r="C500" s="19" t="s">
        <v>33</v>
      </c>
      <c r="D500" s="19" t="s">
        <v>114</v>
      </c>
      <c r="E500" s="20">
        <v>43910</v>
      </c>
      <c r="F500" s="7" t="str">
        <f>IF(E500&lt;&gt;"",IF(AND(E500&gt;=VLOOKUP(E500,Semanas!$A$1:$C$33,1),E500&lt;=VLOOKUP(E500,Semanas!$A$1:$C$33,2)),VLOOKUP(E500,Semanas!$A$1:$C$33,3),""),"")</f>
        <v>Semana 12</v>
      </c>
      <c r="G500" s="21">
        <f>IF(Medidas_Analisis!G500&lt;&gt;"",ROUND((Medidas_Analisis!G500/IF(Porcentaje!A500=VLOOKUP(Porcentaje!A500,Tipos_Medida!$H$2:$I$788,1),VLOOKUP(Porcentaje!A500,Tipos_Medida!$H$2:$I$788,2),0))*100,4),"")</f>
        <v>0</v>
      </c>
      <c r="H500" s="21">
        <f>IF(Medidas_Analisis!H500&lt;&gt;"",ROUND((Medidas_Analisis!H500/IF(Porcentaje!A500=VLOOKUP(Porcentaje!A500,Tipos_Medida!$H$2:$I$788,1),VLOOKUP(Porcentaje!A500,Tipos_Medida!$H$2:$I$788,2),0))*100,4),"")</f>
        <v>0</v>
      </c>
      <c r="I500" s="21">
        <f>IF(Medidas_Analisis!I500&lt;&gt;"",ROUND((Medidas_Analisis!I500/IF(Porcentaje!A500=VLOOKUP(Porcentaje!A500,Tipos_Medida!$H$2:$I$788,1),VLOOKUP(Porcentaje!A500,Tipos_Medida!$H$2:$I$788,2),0))*100,4),"")</f>
        <v>0</v>
      </c>
      <c r="J500" s="21">
        <f>IF(Medidas_Analisis!J500&lt;&gt;"",ROUND((Medidas_Analisis!J500/IF(Porcentaje!A500=VLOOKUP(Porcentaje!A500,Tipos_Medida!$H$2:$I$788,1),VLOOKUP(Porcentaje!A500,Tipos_Medida!$H$2:$I$788,2),0))*100,4),"")</f>
        <v>0</v>
      </c>
      <c r="K500" s="21">
        <f>IF(Medidas_Analisis!K500&lt;&gt;"",ROUND((Medidas_Analisis!K500/IF(Porcentaje!A500=VLOOKUP(Porcentaje!A500,Tipos_Medida!$H$2:$I$788,1),VLOOKUP(Porcentaje!A500,Tipos_Medida!$H$2:$I$788,2),0))*100,4),"")</f>
        <v>0</v>
      </c>
      <c r="L500" s="21">
        <f>IF(Medidas_Analisis!L500&lt;&gt;"",ROUND((Medidas_Analisis!L500/IF(Porcentaje!A500=VLOOKUP(Porcentaje!A500,Tipos_Medida!$H$2:$I$788,1),VLOOKUP(Porcentaje!A500,Tipos_Medida!$H$2:$I$788,2),0))*100,4),"")</f>
        <v>0</v>
      </c>
      <c r="M500" s="21">
        <f>IF(Medidas_Analisis!M500&lt;&gt;"",ROUND((Medidas_Analisis!M500/IF(Porcentaje!A500=VLOOKUP(Porcentaje!A500,Tipos_Medida!$H$2:$I$788,1),VLOOKUP(Porcentaje!A500,Tipos_Medida!$H$2:$I$788,2),0))*100,4),"")</f>
        <v>0</v>
      </c>
      <c r="N500" s="21">
        <f>IF(Medidas_Analisis!N500&lt;&gt;"",ROUND((Medidas_Analisis!N500/IF(Porcentaje!A500=VLOOKUP(Porcentaje!A500,Tipos_Medida!$H$2:$I$788,1),VLOOKUP(Porcentaje!A500,Tipos_Medida!$H$2:$I$788,2),0))*100,4),"")</f>
        <v>0</v>
      </c>
    </row>
    <row r="501" spans="1:14" x14ac:dyDescent="0.25">
      <c r="A501">
        <v>21013</v>
      </c>
      <c r="B501" t="s">
        <v>42</v>
      </c>
      <c r="C501" t="s">
        <v>34</v>
      </c>
      <c r="D501" t="s">
        <v>114</v>
      </c>
      <c r="E501" s="1">
        <v>43934</v>
      </c>
      <c r="F501" s="7" t="str">
        <f>IF(E501&lt;&gt;"",IF(AND(E501&gt;=VLOOKUP(E501,Semanas!$A$1:$C$33,1),E501&lt;=VLOOKUP(E501,Semanas!$A$1:$C$33,2)),VLOOKUP(E501,Semanas!$A$1:$C$33,3),""),"")</f>
        <v>Semana 16</v>
      </c>
      <c r="G501" s="21">
        <f>IF(Medidas_Analisis!G501&lt;&gt;"",ROUND((Medidas_Analisis!G501/IF(Porcentaje!A501=VLOOKUP(Porcentaje!A501,Tipos_Medida!$H$2:$I$788,1),VLOOKUP(Porcentaje!A501,Tipos_Medida!$H$2:$I$788,2),0))*100,4),"")</f>
        <v>0</v>
      </c>
      <c r="H501" s="21">
        <f>IF(Medidas_Analisis!H501&lt;&gt;"",ROUND((Medidas_Analisis!H501/IF(Porcentaje!A501=VLOOKUP(Porcentaje!A501,Tipos_Medida!$H$2:$I$788,1),VLOOKUP(Porcentaje!A501,Tipos_Medida!$H$2:$I$788,2),0))*100,4),"")</f>
        <v>0</v>
      </c>
      <c r="I501" s="21">
        <f>IF(Medidas_Analisis!I501&lt;&gt;"",ROUND((Medidas_Analisis!I501/IF(Porcentaje!A501=VLOOKUP(Porcentaje!A501,Tipos_Medida!$H$2:$I$788,1),VLOOKUP(Porcentaje!A501,Tipos_Medida!$H$2:$I$788,2),0))*100,4),"")</f>
        <v>0</v>
      </c>
      <c r="J501" s="21">
        <f>IF(Medidas_Analisis!J501&lt;&gt;"",ROUND((Medidas_Analisis!J501/IF(Porcentaje!A501=VLOOKUP(Porcentaje!A501,Tipos_Medida!$H$2:$I$788,1),VLOOKUP(Porcentaje!A501,Tipos_Medida!$H$2:$I$788,2),0))*100,4),"")</f>
        <v>0</v>
      </c>
      <c r="K501" s="21">
        <f>IF(Medidas_Analisis!K501&lt;&gt;"",ROUND((Medidas_Analisis!K501/IF(Porcentaje!A501=VLOOKUP(Porcentaje!A501,Tipos_Medida!$H$2:$I$788,1),VLOOKUP(Porcentaje!A501,Tipos_Medida!$H$2:$I$788,2),0))*100,4),"")</f>
        <v>0</v>
      </c>
      <c r="L501" s="21">
        <f>IF(Medidas_Analisis!L501&lt;&gt;"",ROUND((Medidas_Analisis!L501/IF(Porcentaje!A501=VLOOKUP(Porcentaje!A501,Tipos_Medida!$H$2:$I$788,1),VLOOKUP(Porcentaje!A501,Tipos_Medida!$H$2:$I$788,2),0))*100,4),"")</f>
        <v>4.7000000000000002E-3</v>
      </c>
      <c r="M501" s="21">
        <f>IF(Medidas_Analisis!M501&lt;&gt;"",ROUND((Medidas_Analisis!M501/IF(Porcentaje!A501=VLOOKUP(Porcentaje!A501,Tipos_Medida!$H$2:$I$788,1),VLOOKUP(Porcentaje!A501,Tipos_Medida!$H$2:$I$788,2),0))*100,4),"")</f>
        <v>4.7000000000000002E-3</v>
      </c>
      <c r="N501" s="21">
        <f>IF(Medidas_Analisis!N501&lt;&gt;"",ROUND((Medidas_Analisis!N501/IF(Porcentaje!A501=VLOOKUP(Porcentaje!A501,Tipos_Medida!$H$2:$I$788,1),VLOOKUP(Porcentaje!A501,Tipos_Medida!$H$2:$I$788,2),0))*100,4),"")</f>
        <v>1.9E-2</v>
      </c>
    </row>
    <row r="502" spans="1:14" x14ac:dyDescent="0.25">
      <c r="A502" s="19">
        <v>21013</v>
      </c>
      <c r="B502" s="19" t="s">
        <v>42</v>
      </c>
      <c r="C502" s="19" t="s">
        <v>118</v>
      </c>
      <c r="D502" s="19" t="s">
        <v>116</v>
      </c>
      <c r="E502" s="20"/>
      <c r="F502" s="7" t="str">
        <f>IF(E502&lt;&gt;"",IF(AND(E502&gt;=VLOOKUP(E502,Semanas!$A$1:$C$33,1),E502&lt;=VLOOKUP(E502,Semanas!$A$1:$C$33,2)),VLOOKUP(E502,Semanas!$A$1:$C$33,3),""),"")</f>
        <v/>
      </c>
      <c r="G502" s="21" t="str">
        <f>IF(Medidas_Analisis!G502&lt;&gt;"",ROUND((Medidas_Analisis!G502/IF(Porcentaje!A502=VLOOKUP(Porcentaje!A502,Tipos_Medida!$H$2:$I$788,1),VLOOKUP(Porcentaje!A502,Tipos_Medida!$H$2:$I$788,2),0))*100,4),"")</f>
        <v/>
      </c>
      <c r="H502" s="21" t="str">
        <f>IF(Medidas_Analisis!H502&lt;&gt;"",ROUND((Medidas_Analisis!H502/IF(Porcentaje!A502=VLOOKUP(Porcentaje!A502,Tipos_Medida!$H$2:$I$788,1),VLOOKUP(Porcentaje!A502,Tipos_Medida!$H$2:$I$788,2),0))*100,4),"")</f>
        <v/>
      </c>
      <c r="I502" s="21" t="str">
        <f>IF(Medidas_Analisis!I502&lt;&gt;"",ROUND((Medidas_Analisis!I502/IF(Porcentaje!A502=VLOOKUP(Porcentaje!A502,Tipos_Medida!$H$2:$I$788,1),VLOOKUP(Porcentaje!A502,Tipos_Medida!$H$2:$I$788,2),0))*100,4),"")</f>
        <v/>
      </c>
      <c r="J502" s="21" t="str">
        <f>IF(Medidas_Analisis!J502&lt;&gt;"",ROUND((Medidas_Analisis!J502/IF(Porcentaje!A502=VLOOKUP(Porcentaje!A502,Tipos_Medida!$H$2:$I$788,1),VLOOKUP(Porcentaje!A502,Tipos_Medida!$H$2:$I$788,2),0))*100,4),"")</f>
        <v/>
      </c>
      <c r="K502" s="21" t="str">
        <f>IF(Medidas_Analisis!K502&lt;&gt;"",ROUND((Medidas_Analisis!K502/IF(Porcentaje!A502=VLOOKUP(Porcentaje!A502,Tipos_Medida!$H$2:$I$788,1),VLOOKUP(Porcentaje!A502,Tipos_Medida!$H$2:$I$788,2),0))*100,4),"")</f>
        <v/>
      </c>
      <c r="L502" s="21" t="str">
        <f>IF(Medidas_Analisis!L502&lt;&gt;"",ROUND((Medidas_Analisis!L502/IF(Porcentaje!A502=VLOOKUP(Porcentaje!A502,Tipos_Medida!$H$2:$I$788,1),VLOOKUP(Porcentaje!A502,Tipos_Medida!$H$2:$I$788,2),0))*100,4),"")</f>
        <v/>
      </c>
      <c r="M502" s="21" t="str">
        <f>IF(Medidas_Analisis!M502&lt;&gt;"",ROUND((Medidas_Analisis!M502/IF(Porcentaje!A502=VLOOKUP(Porcentaje!A502,Tipos_Medida!$H$2:$I$788,1),VLOOKUP(Porcentaje!A502,Tipos_Medida!$H$2:$I$788,2),0))*100,4),"")</f>
        <v/>
      </c>
      <c r="N502" s="21" t="str">
        <f>IF(Medidas_Analisis!N502&lt;&gt;"",ROUND((Medidas_Analisis!N502/IF(Porcentaje!A502=VLOOKUP(Porcentaje!A502,Tipos_Medida!$H$2:$I$788,1),VLOOKUP(Porcentaje!A502,Tipos_Medida!$H$2:$I$788,2),0))*100,4),"")</f>
        <v/>
      </c>
    </row>
    <row r="503" spans="1:14" x14ac:dyDescent="0.25">
      <c r="A503">
        <v>21013</v>
      </c>
      <c r="B503" t="s">
        <v>42</v>
      </c>
      <c r="C503" t="s">
        <v>119</v>
      </c>
      <c r="D503" t="s">
        <v>114</v>
      </c>
      <c r="E503" s="1">
        <v>44028</v>
      </c>
      <c r="F503" s="7" t="str">
        <f>IF(E503&lt;&gt;"",IF(AND(E503&gt;=VLOOKUP(E503,Semanas!$A$1:$C$33,1),E503&lt;=VLOOKUP(E503,Semanas!$A$1:$C$33,2)),VLOOKUP(E503,Semanas!$A$1:$C$33,3),""),"")</f>
        <v>Semana 29</v>
      </c>
      <c r="G503" s="21">
        <f>IF(Medidas_Analisis!G503&lt;&gt;"",ROUND((Medidas_Analisis!G503/IF(Porcentaje!A503=VLOOKUP(Porcentaje!A503,Tipos_Medida!$H$2:$I$788,1),VLOOKUP(Porcentaje!A503,Tipos_Medida!$H$2:$I$788,2),0))*100,4),"")</f>
        <v>0.16589999999999999</v>
      </c>
      <c r="H503" s="21">
        <f>IF(Medidas_Analisis!H503&lt;&gt;"",ROUND((Medidas_Analisis!H503/IF(Porcentaje!A503=VLOOKUP(Porcentaje!A503,Tipos_Medida!$H$2:$I$788,1),VLOOKUP(Porcentaje!A503,Tipos_Medida!$H$2:$I$788,2),0))*100,4),"")</f>
        <v>0.1706</v>
      </c>
      <c r="I503" s="21">
        <f>IF(Medidas_Analisis!I503&lt;&gt;"",ROUND((Medidas_Analisis!I503/IF(Porcentaje!A503=VLOOKUP(Porcentaje!A503,Tipos_Medida!$H$2:$I$788,1),VLOOKUP(Porcentaje!A503,Tipos_Medida!$H$2:$I$788,2),0))*100,4),"")</f>
        <v>0.18479999999999999</v>
      </c>
      <c r="J503" s="21">
        <f>IF(Medidas_Analisis!J503&lt;&gt;"",ROUND((Medidas_Analisis!J503/IF(Porcentaje!A503=VLOOKUP(Porcentaje!A503,Tipos_Medida!$H$2:$I$788,1),VLOOKUP(Porcentaje!A503,Tipos_Medida!$H$2:$I$788,2),0))*100,4),"")</f>
        <v>0.1991</v>
      </c>
      <c r="K503" s="21">
        <f>IF(Medidas_Analisis!K503&lt;&gt;"",ROUND((Medidas_Analisis!K503/IF(Porcentaje!A503=VLOOKUP(Porcentaje!A503,Tipos_Medida!$H$2:$I$788,1),VLOOKUP(Porcentaje!A503,Tipos_Medida!$H$2:$I$788,2),0))*100,4),"")</f>
        <v>1.4200000000000001E-2</v>
      </c>
      <c r="L503" s="21">
        <f>IF(Medidas_Analisis!L503&lt;&gt;"",ROUND((Medidas_Analisis!L503/IF(Porcentaje!A503=VLOOKUP(Porcentaje!A503,Tipos_Medida!$H$2:$I$788,1),VLOOKUP(Porcentaje!A503,Tipos_Medida!$H$2:$I$788,2),0))*100,4),"")</f>
        <v>0.20380000000000001</v>
      </c>
      <c r="M503" s="21">
        <f>IF(Medidas_Analisis!M503&lt;&gt;"",ROUND((Medidas_Analisis!M503/IF(Porcentaje!A503=VLOOKUP(Porcentaje!A503,Tipos_Medida!$H$2:$I$788,1),VLOOKUP(Porcentaje!A503,Tipos_Medida!$H$2:$I$788,2),0))*100,4),"")</f>
        <v>0.21329999999999999</v>
      </c>
      <c r="N503" s="21">
        <f>IF(Medidas_Analisis!N503&lt;&gt;"",ROUND((Medidas_Analisis!N503/IF(Porcentaje!A503=VLOOKUP(Porcentaje!A503,Tipos_Medida!$H$2:$I$788,1),VLOOKUP(Porcentaje!A503,Tipos_Medida!$H$2:$I$788,2),0))*100,4),"")</f>
        <v>0.22750000000000001</v>
      </c>
    </row>
    <row r="504" spans="1:14" x14ac:dyDescent="0.25">
      <c r="A504" s="19">
        <v>21013</v>
      </c>
      <c r="B504" s="19" t="s">
        <v>42</v>
      </c>
      <c r="C504" s="19" t="s">
        <v>120</v>
      </c>
      <c r="D504" s="19" t="s">
        <v>116</v>
      </c>
      <c r="E504" s="20"/>
      <c r="F504" s="7" t="str">
        <f>IF(E504&lt;&gt;"",IF(AND(E504&gt;=VLOOKUP(E504,Semanas!$A$1:$C$33,1),E504&lt;=VLOOKUP(E504,Semanas!$A$1:$C$33,2)),VLOOKUP(E504,Semanas!$A$1:$C$33,3),""),"")</f>
        <v/>
      </c>
      <c r="G504" s="21" t="str">
        <f>IF(Medidas_Analisis!G504&lt;&gt;"",ROUND((Medidas_Analisis!G504/IF(Porcentaje!A504=VLOOKUP(Porcentaje!A504,Tipos_Medida!$H$2:$I$788,1),VLOOKUP(Porcentaje!A504,Tipos_Medida!$H$2:$I$788,2),0))*100,4),"")</f>
        <v/>
      </c>
      <c r="H504" s="21" t="str">
        <f>IF(Medidas_Analisis!H504&lt;&gt;"",ROUND((Medidas_Analisis!H504/IF(Porcentaje!A504=VLOOKUP(Porcentaje!A504,Tipos_Medida!$H$2:$I$788,1),VLOOKUP(Porcentaje!A504,Tipos_Medida!$H$2:$I$788,2),0))*100,4),"")</f>
        <v/>
      </c>
      <c r="I504" s="21" t="str">
        <f>IF(Medidas_Analisis!I504&lt;&gt;"",ROUND((Medidas_Analisis!I504/IF(Porcentaje!A504=VLOOKUP(Porcentaje!A504,Tipos_Medida!$H$2:$I$788,1),VLOOKUP(Porcentaje!A504,Tipos_Medida!$H$2:$I$788,2),0))*100,4),"")</f>
        <v/>
      </c>
      <c r="J504" s="21" t="str">
        <f>IF(Medidas_Analisis!J504&lt;&gt;"",ROUND((Medidas_Analisis!J504/IF(Porcentaje!A504=VLOOKUP(Porcentaje!A504,Tipos_Medida!$H$2:$I$788,1),VLOOKUP(Porcentaje!A504,Tipos_Medida!$H$2:$I$788,2),0))*100,4),"")</f>
        <v/>
      </c>
      <c r="K504" s="21" t="str">
        <f>IF(Medidas_Analisis!K504&lt;&gt;"",ROUND((Medidas_Analisis!K504/IF(Porcentaje!A504=VLOOKUP(Porcentaje!A504,Tipos_Medida!$H$2:$I$788,1),VLOOKUP(Porcentaje!A504,Tipos_Medida!$H$2:$I$788,2),0))*100,4),"")</f>
        <v/>
      </c>
      <c r="L504" s="21" t="str">
        <f>IF(Medidas_Analisis!L504&lt;&gt;"",ROUND((Medidas_Analisis!L504/IF(Porcentaje!A504=VLOOKUP(Porcentaje!A504,Tipos_Medida!$H$2:$I$788,1),VLOOKUP(Porcentaje!A504,Tipos_Medida!$H$2:$I$788,2),0))*100,4),"")</f>
        <v/>
      </c>
      <c r="M504" s="21" t="str">
        <f>IF(Medidas_Analisis!M504&lt;&gt;"",ROUND((Medidas_Analisis!M504/IF(Porcentaje!A504=VLOOKUP(Porcentaje!A504,Tipos_Medida!$H$2:$I$788,1),VLOOKUP(Porcentaje!A504,Tipos_Medida!$H$2:$I$788,2),0))*100,4),"")</f>
        <v/>
      </c>
      <c r="N504" s="21" t="str">
        <f>IF(Medidas_Analisis!N504&lt;&gt;"",ROUND((Medidas_Analisis!N504/IF(Porcentaje!A504=VLOOKUP(Porcentaje!A504,Tipos_Medida!$H$2:$I$788,1),VLOOKUP(Porcentaje!A504,Tipos_Medida!$H$2:$I$788,2),0))*100,4),"")</f>
        <v/>
      </c>
    </row>
    <row r="505" spans="1:14" x14ac:dyDescent="0.25">
      <c r="A505">
        <v>21013</v>
      </c>
      <c r="B505" t="s">
        <v>42</v>
      </c>
      <c r="C505" t="s">
        <v>191</v>
      </c>
      <c r="D505" t="s">
        <v>114</v>
      </c>
      <c r="E505" s="1">
        <v>43913</v>
      </c>
      <c r="F505" s="7" t="str">
        <f>IF(E505&lt;&gt;"",IF(AND(E505&gt;=VLOOKUP(E505,Semanas!$A$1:$C$33,1),E505&lt;=VLOOKUP(E505,Semanas!$A$1:$C$33,2)),VLOOKUP(E505,Semanas!$A$1:$C$33,3),""),"")</f>
        <v>Semana 13</v>
      </c>
      <c r="G505" s="21">
        <f>IF(Medidas_Analisis!G505&lt;&gt;"",ROUND((Medidas_Analisis!G505/IF(Porcentaje!A505=VLOOKUP(Porcentaje!A505,Tipos_Medida!$H$2:$I$788,1),VLOOKUP(Porcentaje!A505,Tipos_Medida!$H$2:$I$788,2),0))*100,4),"")</f>
        <v>0</v>
      </c>
      <c r="H505" s="21">
        <f>IF(Medidas_Analisis!H505&lt;&gt;"",ROUND((Medidas_Analisis!H505/IF(Porcentaje!A505=VLOOKUP(Porcentaje!A505,Tipos_Medida!$H$2:$I$788,1),VLOOKUP(Porcentaje!A505,Tipos_Medida!$H$2:$I$788,2),0))*100,4),"")</f>
        <v>0</v>
      </c>
      <c r="I505" s="21">
        <f>IF(Medidas_Analisis!I505&lt;&gt;"",ROUND((Medidas_Analisis!I505/IF(Porcentaje!A505=VLOOKUP(Porcentaje!A505,Tipos_Medida!$H$2:$I$788,1),VLOOKUP(Porcentaje!A505,Tipos_Medida!$H$2:$I$788,2),0))*100,4),"")</f>
        <v>0</v>
      </c>
      <c r="J505" s="21">
        <f>IF(Medidas_Analisis!J505&lt;&gt;"",ROUND((Medidas_Analisis!J505/IF(Porcentaje!A505=VLOOKUP(Porcentaje!A505,Tipos_Medida!$H$2:$I$788,1),VLOOKUP(Porcentaje!A505,Tipos_Medida!$H$2:$I$788,2),0))*100,4),"")</f>
        <v>0</v>
      </c>
      <c r="K505" s="21">
        <f>IF(Medidas_Analisis!K505&lt;&gt;"",ROUND((Medidas_Analisis!K505/IF(Porcentaje!A505=VLOOKUP(Porcentaje!A505,Tipos_Medida!$H$2:$I$788,1),VLOOKUP(Porcentaje!A505,Tipos_Medida!$H$2:$I$788,2),0))*100,4),"")</f>
        <v>0</v>
      </c>
      <c r="L505" s="21">
        <f>IF(Medidas_Analisis!L505&lt;&gt;"",ROUND((Medidas_Analisis!L505/IF(Porcentaje!A505=VLOOKUP(Porcentaje!A505,Tipos_Medida!$H$2:$I$788,1),VLOOKUP(Porcentaje!A505,Tipos_Medida!$H$2:$I$788,2),0))*100,4),"")</f>
        <v>0</v>
      </c>
      <c r="M505" s="21">
        <f>IF(Medidas_Analisis!M505&lt;&gt;"",ROUND((Medidas_Analisis!M505/IF(Porcentaje!A505=VLOOKUP(Porcentaje!A505,Tipos_Medida!$H$2:$I$788,1),VLOOKUP(Porcentaje!A505,Tipos_Medida!$H$2:$I$788,2),0))*100,4),"")</f>
        <v>0</v>
      </c>
      <c r="N505" s="21">
        <f>IF(Medidas_Analisis!N505&lt;&gt;"",ROUND((Medidas_Analisis!N505/IF(Porcentaje!A505=VLOOKUP(Porcentaje!A505,Tipos_Medida!$H$2:$I$788,1),VLOOKUP(Porcentaje!A505,Tipos_Medida!$H$2:$I$788,2),0))*100,4),"")</f>
        <v>0</v>
      </c>
    </row>
    <row r="506" spans="1:14" x14ac:dyDescent="0.25">
      <c r="A506" s="19">
        <v>21013</v>
      </c>
      <c r="B506" s="19" t="s">
        <v>42</v>
      </c>
      <c r="C506" s="19" t="s">
        <v>122</v>
      </c>
      <c r="D506" s="19" t="s">
        <v>116</v>
      </c>
      <c r="E506" s="20"/>
      <c r="F506" s="7" t="str">
        <f>IF(E506&lt;&gt;"",IF(AND(E506&gt;=VLOOKUP(E506,Semanas!$A$1:$C$33,1),E506&lt;=VLOOKUP(E506,Semanas!$A$1:$C$33,2)),VLOOKUP(E506,Semanas!$A$1:$C$33,3),""),"")</f>
        <v/>
      </c>
      <c r="G506" s="21" t="str">
        <f>IF(Medidas_Analisis!G506&lt;&gt;"",ROUND((Medidas_Analisis!G506/IF(Porcentaje!A506=VLOOKUP(Porcentaje!A506,Tipos_Medida!$H$2:$I$788,1),VLOOKUP(Porcentaje!A506,Tipos_Medida!$H$2:$I$788,2),0))*100,4),"")</f>
        <v/>
      </c>
      <c r="H506" s="21" t="str">
        <f>IF(Medidas_Analisis!H506&lt;&gt;"",ROUND((Medidas_Analisis!H506/IF(Porcentaje!A506=VLOOKUP(Porcentaje!A506,Tipos_Medida!$H$2:$I$788,1),VLOOKUP(Porcentaje!A506,Tipos_Medida!$H$2:$I$788,2),0))*100,4),"")</f>
        <v/>
      </c>
      <c r="I506" s="21" t="str">
        <f>IF(Medidas_Analisis!I506&lt;&gt;"",ROUND((Medidas_Analisis!I506/IF(Porcentaje!A506=VLOOKUP(Porcentaje!A506,Tipos_Medida!$H$2:$I$788,1),VLOOKUP(Porcentaje!A506,Tipos_Medida!$H$2:$I$788,2),0))*100,4),"")</f>
        <v/>
      </c>
      <c r="J506" s="21" t="str">
        <f>IF(Medidas_Analisis!J506&lt;&gt;"",ROUND((Medidas_Analisis!J506/IF(Porcentaje!A506=VLOOKUP(Porcentaje!A506,Tipos_Medida!$H$2:$I$788,1),VLOOKUP(Porcentaje!A506,Tipos_Medida!$H$2:$I$788,2),0))*100,4),"")</f>
        <v/>
      </c>
      <c r="K506" s="21" t="str">
        <f>IF(Medidas_Analisis!K506&lt;&gt;"",ROUND((Medidas_Analisis!K506/IF(Porcentaje!A506=VLOOKUP(Porcentaje!A506,Tipos_Medida!$H$2:$I$788,1),VLOOKUP(Porcentaje!A506,Tipos_Medida!$H$2:$I$788,2),0))*100,4),"")</f>
        <v/>
      </c>
      <c r="L506" s="21" t="str">
        <f>IF(Medidas_Analisis!L506&lt;&gt;"",ROUND((Medidas_Analisis!L506/IF(Porcentaje!A506=VLOOKUP(Porcentaje!A506,Tipos_Medida!$H$2:$I$788,1),VLOOKUP(Porcentaje!A506,Tipos_Medida!$H$2:$I$788,2),0))*100,4),"")</f>
        <v/>
      </c>
      <c r="M506" s="21" t="str">
        <f>IF(Medidas_Analisis!M506&lt;&gt;"",ROUND((Medidas_Analisis!M506/IF(Porcentaje!A506=VLOOKUP(Porcentaje!A506,Tipos_Medida!$H$2:$I$788,1),VLOOKUP(Porcentaje!A506,Tipos_Medida!$H$2:$I$788,2),0))*100,4),"")</f>
        <v/>
      </c>
      <c r="N506" s="21" t="str">
        <f>IF(Medidas_Analisis!N506&lt;&gt;"",ROUND((Medidas_Analisis!N506/IF(Porcentaje!A506=VLOOKUP(Porcentaje!A506,Tipos_Medida!$H$2:$I$788,1),VLOOKUP(Porcentaje!A506,Tipos_Medida!$H$2:$I$788,2),0))*100,4),"")</f>
        <v/>
      </c>
    </row>
    <row r="507" spans="1:14" x14ac:dyDescent="0.25">
      <c r="A507">
        <v>21013</v>
      </c>
      <c r="B507" t="s">
        <v>42</v>
      </c>
      <c r="C507" t="s">
        <v>123</v>
      </c>
      <c r="D507" t="s">
        <v>116</v>
      </c>
      <c r="E507" s="1"/>
      <c r="F507" s="7" t="str">
        <f>IF(E507&lt;&gt;"",IF(AND(E507&gt;=VLOOKUP(E507,Semanas!$A$1:$C$33,1),E507&lt;=VLOOKUP(E507,Semanas!$A$1:$C$33,2)),VLOOKUP(E507,Semanas!$A$1:$C$33,3),""),"")</f>
        <v/>
      </c>
      <c r="G507" s="21" t="str">
        <f>IF(Medidas_Analisis!G507&lt;&gt;"",ROUND((Medidas_Analisis!G507/IF(Porcentaje!A507=VLOOKUP(Porcentaje!A507,Tipos_Medida!$H$2:$I$788,1),VLOOKUP(Porcentaje!A507,Tipos_Medida!$H$2:$I$788,2),0))*100,4),"")</f>
        <v/>
      </c>
      <c r="H507" s="21" t="str">
        <f>IF(Medidas_Analisis!H507&lt;&gt;"",ROUND((Medidas_Analisis!H507/IF(Porcentaje!A507=VLOOKUP(Porcentaje!A507,Tipos_Medida!$H$2:$I$788,1),VLOOKUP(Porcentaje!A507,Tipos_Medida!$H$2:$I$788,2),0))*100,4),"")</f>
        <v/>
      </c>
      <c r="I507" s="21" t="str">
        <f>IF(Medidas_Analisis!I507&lt;&gt;"",ROUND((Medidas_Analisis!I507/IF(Porcentaje!A507=VLOOKUP(Porcentaje!A507,Tipos_Medida!$H$2:$I$788,1),VLOOKUP(Porcentaje!A507,Tipos_Medida!$H$2:$I$788,2),0))*100,4),"")</f>
        <v/>
      </c>
      <c r="J507" s="21" t="str">
        <f>IF(Medidas_Analisis!J507&lt;&gt;"",ROUND((Medidas_Analisis!J507/IF(Porcentaje!A507=VLOOKUP(Porcentaje!A507,Tipos_Medida!$H$2:$I$788,1),VLOOKUP(Porcentaje!A507,Tipos_Medida!$H$2:$I$788,2),0))*100,4),"")</f>
        <v/>
      </c>
      <c r="K507" s="21" t="str">
        <f>IF(Medidas_Analisis!K507&lt;&gt;"",ROUND((Medidas_Analisis!K507/IF(Porcentaje!A507=VLOOKUP(Porcentaje!A507,Tipos_Medida!$H$2:$I$788,1),VLOOKUP(Porcentaje!A507,Tipos_Medida!$H$2:$I$788,2),0))*100,4),"")</f>
        <v/>
      </c>
      <c r="L507" s="21" t="str">
        <f>IF(Medidas_Analisis!L507&lt;&gt;"",ROUND((Medidas_Analisis!L507/IF(Porcentaje!A507=VLOOKUP(Porcentaje!A507,Tipos_Medida!$H$2:$I$788,1),VLOOKUP(Porcentaje!A507,Tipos_Medida!$H$2:$I$788,2),0))*100,4),"")</f>
        <v/>
      </c>
      <c r="M507" s="21" t="str">
        <f>IF(Medidas_Analisis!M507&lt;&gt;"",ROUND((Medidas_Analisis!M507/IF(Porcentaje!A507=VLOOKUP(Porcentaje!A507,Tipos_Medida!$H$2:$I$788,1),VLOOKUP(Porcentaje!A507,Tipos_Medida!$H$2:$I$788,2),0))*100,4),"")</f>
        <v/>
      </c>
      <c r="N507" s="21" t="str">
        <f>IF(Medidas_Analisis!N507&lt;&gt;"",ROUND((Medidas_Analisis!N507/IF(Porcentaje!A507=VLOOKUP(Porcentaje!A507,Tipos_Medida!$H$2:$I$788,1),VLOOKUP(Porcentaje!A507,Tipos_Medida!$H$2:$I$788,2),0))*100,4),"")</f>
        <v/>
      </c>
    </row>
    <row r="508" spans="1:14" x14ac:dyDescent="0.25">
      <c r="A508">
        <v>21027</v>
      </c>
      <c r="B508" t="s">
        <v>43</v>
      </c>
      <c r="C508" t="s">
        <v>30</v>
      </c>
      <c r="D508" t="s">
        <v>114</v>
      </c>
      <c r="E508" s="1">
        <v>43913</v>
      </c>
      <c r="F508" s="7" t="str">
        <f>IF(E508&lt;&gt;"",IF(AND(E508&gt;=VLOOKUP(E508,Semanas!$A$1:$C$33,1),E508&lt;=VLOOKUP(E508,Semanas!$A$1:$C$33,2)),VLOOKUP(E508,Semanas!$A$1:$C$33,3),""),"")</f>
        <v>Semana 13</v>
      </c>
      <c r="G508" s="21">
        <f>IF(Medidas_Analisis!G508&lt;&gt;"",ROUND((Medidas_Analisis!G508/IF(Porcentaje!A508=VLOOKUP(Porcentaje!A508,Tipos_Medida!$H$2:$I$788,1),VLOOKUP(Porcentaje!A508,Tipos_Medida!$H$2:$I$788,2),0))*100,4),"")</f>
        <v>0</v>
      </c>
      <c r="H508" s="21">
        <f>IF(Medidas_Analisis!H508&lt;&gt;"",ROUND((Medidas_Analisis!H508/IF(Porcentaje!A508=VLOOKUP(Porcentaje!A508,Tipos_Medida!$H$2:$I$788,1),VLOOKUP(Porcentaje!A508,Tipos_Medida!$H$2:$I$788,2),0))*100,4),"")</f>
        <v>0</v>
      </c>
      <c r="I508" s="21">
        <f>IF(Medidas_Analisis!I508&lt;&gt;"",ROUND((Medidas_Analisis!I508/IF(Porcentaje!A508=VLOOKUP(Porcentaje!A508,Tipos_Medida!$H$2:$I$788,1),VLOOKUP(Porcentaje!A508,Tipos_Medida!$H$2:$I$788,2),0))*100,4),"")</f>
        <v>0</v>
      </c>
      <c r="J508" s="21">
        <f>IF(Medidas_Analisis!J508&lt;&gt;"",ROUND((Medidas_Analisis!J508/IF(Porcentaje!A508=VLOOKUP(Porcentaje!A508,Tipos_Medida!$H$2:$I$788,1),VLOOKUP(Porcentaje!A508,Tipos_Medida!$H$2:$I$788,2),0))*100,4),"")</f>
        <v>0</v>
      </c>
      <c r="K508" s="21">
        <f>IF(Medidas_Analisis!K508&lt;&gt;"",ROUND((Medidas_Analisis!K508/IF(Porcentaje!A508=VLOOKUP(Porcentaje!A508,Tipos_Medida!$H$2:$I$788,1),VLOOKUP(Porcentaje!A508,Tipos_Medida!$H$2:$I$788,2),0))*100,4),"")</f>
        <v>0</v>
      </c>
      <c r="L508" s="21">
        <f>IF(Medidas_Analisis!L508&lt;&gt;"",ROUND((Medidas_Analisis!L508/IF(Porcentaje!A508=VLOOKUP(Porcentaje!A508,Tipos_Medida!$H$2:$I$788,1),VLOOKUP(Porcentaje!A508,Tipos_Medida!$H$2:$I$788,2),0))*100,4),"")</f>
        <v>0</v>
      </c>
      <c r="M508" s="21">
        <f>IF(Medidas_Analisis!M508&lt;&gt;"",ROUND((Medidas_Analisis!M508/IF(Porcentaje!A508=VLOOKUP(Porcentaje!A508,Tipos_Medida!$H$2:$I$788,1),VLOOKUP(Porcentaje!A508,Tipos_Medida!$H$2:$I$788,2),0))*100,4),"")</f>
        <v>0</v>
      </c>
      <c r="N508" s="21">
        <f>IF(Medidas_Analisis!N508&lt;&gt;"",ROUND((Medidas_Analisis!N508/IF(Porcentaje!A508=VLOOKUP(Porcentaje!A508,Tipos_Medida!$H$2:$I$788,1),VLOOKUP(Porcentaje!A508,Tipos_Medida!$H$2:$I$788,2),0))*100,4),"")</f>
        <v>0</v>
      </c>
    </row>
    <row r="509" spans="1:14" x14ac:dyDescent="0.25">
      <c r="A509" s="19">
        <v>21027</v>
      </c>
      <c r="B509" s="19" t="s">
        <v>43</v>
      </c>
      <c r="C509" s="19" t="s">
        <v>31</v>
      </c>
      <c r="D509" s="19" t="s">
        <v>114</v>
      </c>
      <c r="E509" s="20">
        <v>43913</v>
      </c>
      <c r="F509" s="7" t="str">
        <f>IF(E509&lt;&gt;"",IF(AND(E509&gt;=VLOOKUP(E509,Semanas!$A$1:$C$33,1),E509&lt;=VLOOKUP(E509,Semanas!$A$1:$C$33,2)),VLOOKUP(E509,Semanas!$A$1:$C$33,3),""),"")</f>
        <v>Semana 13</v>
      </c>
      <c r="G509" s="21">
        <f>IF(Medidas_Analisis!G509&lt;&gt;"",ROUND((Medidas_Analisis!G509/IF(Porcentaje!A509=VLOOKUP(Porcentaje!A509,Tipos_Medida!$H$2:$I$788,1),VLOOKUP(Porcentaje!A509,Tipos_Medida!$H$2:$I$788,2),0))*100,4),"")</f>
        <v>0</v>
      </c>
      <c r="H509" s="21">
        <f>IF(Medidas_Analisis!H509&lt;&gt;"",ROUND((Medidas_Analisis!H509/IF(Porcentaje!A509=VLOOKUP(Porcentaje!A509,Tipos_Medida!$H$2:$I$788,1),VLOOKUP(Porcentaje!A509,Tipos_Medida!$H$2:$I$788,2),0))*100,4),"")</f>
        <v>0</v>
      </c>
      <c r="I509" s="21">
        <f>IF(Medidas_Analisis!I509&lt;&gt;"",ROUND((Medidas_Analisis!I509/IF(Porcentaje!A509=VLOOKUP(Porcentaje!A509,Tipos_Medida!$H$2:$I$788,1),VLOOKUP(Porcentaje!A509,Tipos_Medida!$H$2:$I$788,2),0))*100,4),"")</f>
        <v>0</v>
      </c>
      <c r="J509" s="21">
        <f>IF(Medidas_Analisis!J509&lt;&gt;"",ROUND((Medidas_Analisis!J509/IF(Porcentaje!A509=VLOOKUP(Porcentaje!A509,Tipos_Medida!$H$2:$I$788,1),VLOOKUP(Porcentaje!A509,Tipos_Medida!$H$2:$I$788,2),0))*100,4),"")</f>
        <v>0</v>
      </c>
      <c r="K509" s="21">
        <f>IF(Medidas_Analisis!K509&lt;&gt;"",ROUND((Medidas_Analisis!K509/IF(Porcentaje!A509=VLOOKUP(Porcentaje!A509,Tipos_Medida!$H$2:$I$788,1),VLOOKUP(Porcentaje!A509,Tipos_Medida!$H$2:$I$788,2),0))*100,4),"")</f>
        <v>0</v>
      </c>
      <c r="L509" s="21">
        <f>IF(Medidas_Analisis!L509&lt;&gt;"",ROUND((Medidas_Analisis!L509/IF(Porcentaje!A509=VLOOKUP(Porcentaje!A509,Tipos_Medida!$H$2:$I$788,1),VLOOKUP(Porcentaje!A509,Tipos_Medida!$H$2:$I$788,2),0))*100,4),"")</f>
        <v>0</v>
      </c>
      <c r="M509" s="21">
        <f>IF(Medidas_Analisis!M509&lt;&gt;"",ROUND((Medidas_Analisis!M509/IF(Porcentaje!A509=VLOOKUP(Porcentaje!A509,Tipos_Medida!$H$2:$I$788,1),VLOOKUP(Porcentaje!A509,Tipos_Medida!$H$2:$I$788,2),0))*100,4),"")</f>
        <v>0</v>
      </c>
      <c r="N509" s="21">
        <f>IF(Medidas_Analisis!N509&lt;&gt;"",ROUND((Medidas_Analisis!N509/IF(Porcentaje!A509=VLOOKUP(Porcentaje!A509,Tipos_Medida!$H$2:$I$788,1),VLOOKUP(Porcentaje!A509,Tipos_Medida!$H$2:$I$788,2),0))*100,4),"")</f>
        <v>0</v>
      </c>
    </row>
    <row r="510" spans="1:14" x14ac:dyDescent="0.25">
      <c r="A510">
        <v>21027</v>
      </c>
      <c r="B510" t="s">
        <v>43</v>
      </c>
      <c r="C510" t="s">
        <v>115</v>
      </c>
      <c r="D510" t="s">
        <v>114</v>
      </c>
      <c r="E510" s="1">
        <v>43913</v>
      </c>
      <c r="F510" s="7" t="str">
        <f>IF(E510&lt;&gt;"",IF(AND(E510&gt;=VLOOKUP(E510,Semanas!$A$1:$C$33,1),E510&lt;=VLOOKUP(E510,Semanas!$A$1:$C$33,2)),VLOOKUP(E510,Semanas!$A$1:$C$33,3),""),"")</f>
        <v>Semana 13</v>
      </c>
      <c r="G510" s="21">
        <f>IF(Medidas_Analisis!G510&lt;&gt;"",ROUND((Medidas_Analisis!G510/IF(Porcentaje!A510=VLOOKUP(Porcentaje!A510,Tipos_Medida!$H$2:$I$788,1),VLOOKUP(Porcentaje!A510,Tipos_Medida!$H$2:$I$788,2),0))*100,4),"")</f>
        <v>0</v>
      </c>
      <c r="H510" s="21">
        <f>IF(Medidas_Analisis!H510&lt;&gt;"",ROUND((Medidas_Analisis!H510/IF(Porcentaje!A510=VLOOKUP(Porcentaje!A510,Tipos_Medida!$H$2:$I$788,1),VLOOKUP(Porcentaje!A510,Tipos_Medida!$H$2:$I$788,2),0))*100,4),"")</f>
        <v>0</v>
      </c>
      <c r="I510" s="21">
        <f>IF(Medidas_Analisis!I510&lt;&gt;"",ROUND((Medidas_Analisis!I510/IF(Porcentaje!A510=VLOOKUP(Porcentaje!A510,Tipos_Medida!$H$2:$I$788,1),VLOOKUP(Porcentaje!A510,Tipos_Medida!$H$2:$I$788,2),0))*100,4),"")</f>
        <v>0</v>
      </c>
      <c r="J510" s="21">
        <f>IF(Medidas_Analisis!J510&lt;&gt;"",ROUND((Medidas_Analisis!J510/IF(Porcentaje!A510=VLOOKUP(Porcentaje!A510,Tipos_Medida!$H$2:$I$788,1),VLOOKUP(Porcentaje!A510,Tipos_Medida!$H$2:$I$788,2),0))*100,4),"")</f>
        <v>0</v>
      </c>
      <c r="K510" s="21">
        <f>IF(Medidas_Analisis!K510&lt;&gt;"",ROUND((Medidas_Analisis!K510/IF(Porcentaje!A510=VLOOKUP(Porcentaje!A510,Tipos_Medida!$H$2:$I$788,1),VLOOKUP(Porcentaje!A510,Tipos_Medida!$H$2:$I$788,2),0))*100,4),"")</f>
        <v>0</v>
      </c>
      <c r="L510" s="21">
        <f>IF(Medidas_Analisis!L510&lt;&gt;"",ROUND((Medidas_Analisis!L510/IF(Porcentaje!A510=VLOOKUP(Porcentaje!A510,Tipos_Medida!$H$2:$I$788,1),VLOOKUP(Porcentaje!A510,Tipos_Medida!$H$2:$I$788,2),0))*100,4),"")</f>
        <v>0</v>
      </c>
      <c r="M510" s="21">
        <f>IF(Medidas_Analisis!M510&lt;&gt;"",ROUND((Medidas_Analisis!M510/IF(Porcentaje!A510=VLOOKUP(Porcentaje!A510,Tipos_Medida!$H$2:$I$788,1),VLOOKUP(Porcentaje!A510,Tipos_Medida!$H$2:$I$788,2),0))*100,4),"")</f>
        <v>0</v>
      </c>
      <c r="N510" s="21">
        <f>IF(Medidas_Analisis!N510&lt;&gt;"",ROUND((Medidas_Analisis!N510/IF(Porcentaje!A510=VLOOKUP(Porcentaje!A510,Tipos_Medida!$H$2:$I$788,1),VLOOKUP(Porcentaje!A510,Tipos_Medida!$H$2:$I$788,2),0))*100,4),"")</f>
        <v>0</v>
      </c>
    </row>
    <row r="511" spans="1:14" x14ac:dyDescent="0.25">
      <c r="A511" s="19">
        <v>21027</v>
      </c>
      <c r="B511" s="19" t="s">
        <v>43</v>
      </c>
      <c r="C511" s="19" t="s">
        <v>33</v>
      </c>
      <c r="D511" s="19" t="s">
        <v>114</v>
      </c>
      <c r="E511" s="20">
        <v>43910</v>
      </c>
      <c r="F511" s="7" t="str">
        <f>IF(E511&lt;&gt;"",IF(AND(E511&gt;=VLOOKUP(E511,Semanas!$A$1:$C$33,1),E511&lt;=VLOOKUP(E511,Semanas!$A$1:$C$33,2)),VLOOKUP(E511,Semanas!$A$1:$C$33,3),""),"")</f>
        <v>Semana 12</v>
      </c>
      <c r="G511" s="21">
        <f>IF(Medidas_Analisis!G511&lt;&gt;"",ROUND((Medidas_Analisis!G511/IF(Porcentaje!A511=VLOOKUP(Porcentaje!A511,Tipos_Medida!$H$2:$I$788,1),VLOOKUP(Porcentaje!A511,Tipos_Medida!$H$2:$I$788,2),0))*100,4),"")</f>
        <v>0</v>
      </c>
      <c r="H511" s="21">
        <f>IF(Medidas_Analisis!H511&lt;&gt;"",ROUND((Medidas_Analisis!H511/IF(Porcentaje!A511=VLOOKUP(Porcentaje!A511,Tipos_Medida!$H$2:$I$788,1),VLOOKUP(Porcentaje!A511,Tipos_Medida!$H$2:$I$788,2),0))*100,4),"")</f>
        <v>0</v>
      </c>
      <c r="I511" s="21">
        <f>IF(Medidas_Analisis!I511&lt;&gt;"",ROUND((Medidas_Analisis!I511/IF(Porcentaje!A511=VLOOKUP(Porcentaje!A511,Tipos_Medida!$H$2:$I$788,1),VLOOKUP(Porcentaje!A511,Tipos_Medida!$H$2:$I$788,2),0))*100,4),"")</f>
        <v>0</v>
      </c>
      <c r="J511" s="21">
        <f>IF(Medidas_Analisis!J511&lt;&gt;"",ROUND((Medidas_Analisis!J511/IF(Porcentaje!A511=VLOOKUP(Porcentaje!A511,Tipos_Medida!$H$2:$I$788,1),VLOOKUP(Porcentaje!A511,Tipos_Medida!$H$2:$I$788,2),0))*100,4),"")</f>
        <v>0</v>
      </c>
      <c r="K511" s="21">
        <f>IF(Medidas_Analisis!K511&lt;&gt;"",ROUND((Medidas_Analisis!K511/IF(Porcentaje!A511=VLOOKUP(Porcentaje!A511,Tipos_Medida!$H$2:$I$788,1),VLOOKUP(Porcentaje!A511,Tipos_Medida!$H$2:$I$788,2),0))*100,4),"")</f>
        <v>0</v>
      </c>
      <c r="L511" s="21">
        <f>IF(Medidas_Analisis!L511&lt;&gt;"",ROUND((Medidas_Analisis!L511/IF(Porcentaje!A511=VLOOKUP(Porcentaje!A511,Tipos_Medida!$H$2:$I$788,1),VLOOKUP(Porcentaje!A511,Tipos_Medida!$H$2:$I$788,2),0))*100,4),"")</f>
        <v>0</v>
      </c>
      <c r="M511" s="21">
        <f>IF(Medidas_Analisis!M511&lt;&gt;"",ROUND((Medidas_Analisis!M511/IF(Porcentaje!A511=VLOOKUP(Porcentaje!A511,Tipos_Medida!$H$2:$I$788,1),VLOOKUP(Porcentaje!A511,Tipos_Medida!$H$2:$I$788,2),0))*100,4),"")</f>
        <v>0</v>
      </c>
      <c r="N511" s="21">
        <f>IF(Medidas_Analisis!N511&lt;&gt;"",ROUND((Medidas_Analisis!N511/IF(Porcentaje!A511=VLOOKUP(Porcentaje!A511,Tipos_Medida!$H$2:$I$788,1),VLOOKUP(Porcentaje!A511,Tipos_Medida!$H$2:$I$788,2),0))*100,4),"")</f>
        <v>0</v>
      </c>
    </row>
    <row r="512" spans="1:14" x14ac:dyDescent="0.25">
      <c r="A512">
        <v>21027</v>
      </c>
      <c r="B512" t="s">
        <v>43</v>
      </c>
      <c r="C512" t="s">
        <v>34</v>
      </c>
      <c r="D512" t="s">
        <v>114</v>
      </c>
      <c r="E512" s="1">
        <v>43934</v>
      </c>
      <c r="F512" s="7" t="str">
        <f>IF(E512&lt;&gt;"",IF(AND(E512&gt;=VLOOKUP(E512,Semanas!$A$1:$C$33,1),E512&lt;=VLOOKUP(E512,Semanas!$A$1:$C$33,2)),VLOOKUP(E512,Semanas!$A$1:$C$33,3),""),"")</f>
        <v>Semana 16</v>
      </c>
      <c r="G512" s="21">
        <f>IF(Medidas_Analisis!G512&lt;&gt;"",ROUND((Medidas_Analisis!G512/IF(Porcentaje!A512=VLOOKUP(Porcentaje!A512,Tipos_Medida!$H$2:$I$788,1),VLOOKUP(Porcentaje!A512,Tipos_Medida!$H$2:$I$788,2),0))*100,4),"")</f>
        <v>0</v>
      </c>
      <c r="H512" s="21">
        <f>IF(Medidas_Analisis!H512&lt;&gt;"",ROUND((Medidas_Analisis!H512/IF(Porcentaje!A512=VLOOKUP(Porcentaje!A512,Tipos_Medida!$H$2:$I$788,1),VLOOKUP(Porcentaje!A512,Tipos_Medida!$H$2:$I$788,2),0))*100,4),"")</f>
        <v>0</v>
      </c>
      <c r="I512" s="21">
        <f>IF(Medidas_Analisis!I512&lt;&gt;"",ROUND((Medidas_Analisis!I512/IF(Porcentaje!A512=VLOOKUP(Porcentaje!A512,Tipos_Medida!$H$2:$I$788,1),VLOOKUP(Porcentaje!A512,Tipos_Medida!$H$2:$I$788,2),0))*100,4),"")</f>
        <v>0</v>
      </c>
      <c r="J512" s="21">
        <f>IF(Medidas_Analisis!J512&lt;&gt;"",ROUND((Medidas_Analisis!J512/IF(Porcentaje!A512=VLOOKUP(Porcentaje!A512,Tipos_Medida!$H$2:$I$788,1),VLOOKUP(Porcentaje!A512,Tipos_Medida!$H$2:$I$788,2),0))*100,4),"")</f>
        <v>0</v>
      </c>
      <c r="K512" s="21">
        <f>IF(Medidas_Analisis!K512&lt;&gt;"",ROUND((Medidas_Analisis!K512/IF(Porcentaje!A512=VLOOKUP(Porcentaje!A512,Tipos_Medida!$H$2:$I$788,1),VLOOKUP(Porcentaje!A512,Tipos_Medida!$H$2:$I$788,2),0))*100,4),"")</f>
        <v>0</v>
      </c>
      <c r="L512" s="21">
        <f>IF(Medidas_Analisis!L512&lt;&gt;"",ROUND((Medidas_Analisis!L512/IF(Porcentaje!A512=VLOOKUP(Porcentaje!A512,Tipos_Medida!$H$2:$I$788,1),VLOOKUP(Porcentaje!A512,Tipos_Medida!$H$2:$I$788,2),0))*100,4),"")</f>
        <v>0</v>
      </c>
      <c r="M512" s="21">
        <f>IF(Medidas_Analisis!M512&lt;&gt;"",ROUND((Medidas_Analisis!M512/IF(Porcentaje!A512=VLOOKUP(Porcentaje!A512,Tipos_Medida!$H$2:$I$788,1),VLOOKUP(Porcentaje!A512,Tipos_Medida!$H$2:$I$788,2),0))*100,4),"")</f>
        <v>0</v>
      </c>
      <c r="N512" s="21">
        <f>IF(Medidas_Analisis!N512&lt;&gt;"",ROUND((Medidas_Analisis!N512/IF(Porcentaje!A512=VLOOKUP(Porcentaje!A512,Tipos_Medida!$H$2:$I$788,1),VLOOKUP(Porcentaje!A512,Tipos_Medida!$H$2:$I$788,2),0))*100,4),"")</f>
        <v>0</v>
      </c>
    </row>
    <row r="513" spans="1:14" x14ac:dyDescent="0.25">
      <c r="A513" s="19">
        <v>21027</v>
      </c>
      <c r="B513" s="19" t="s">
        <v>43</v>
      </c>
      <c r="C513" s="19" t="s">
        <v>118</v>
      </c>
      <c r="D513" s="19" t="s">
        <v>117</v>
      </c>
      <c r="E513" s="20">
        <v>43934</v>
      </c>
      <c r="F513" s="7" t="str">
        <f>IF(E513&lt;&gt;"",IF(AND(E513&gt;=VLOOKUP(E513,Semanas!$A$1:$C$33,1),E513&lt;=VLOOKUP(E513,Semanas!$A$1:$C$33,2)),VLOOKUP(E513,Semanas!$A$1:$C$33,3),""),"")</f>
        <v>Semana 16</v>
      </c>
      <c r="G513" s="21">
        <f>IF(Medidas_Analisis!G513&lt;&gt;"",ROUND((Medidas_Analisis!G513/IF(Porcentaje!A513=VLOOKUP(Porcentaje!A513,Tipos_Medida!$H$2:$I$788,1),VLOOKUP(Porcentaje!A513,Tipos_Medida!$H$2:$I$788,2),0))*100,4),"")</f>
        <v>0</v>
      </c>
      <c r="H513" s="21">
        <f>IF(Medidas_Analisis!H513&lt;&gt;"",ROUND((Medidas_Analisis!H513/IF(Porcentaje!A513=VLOOKUP(Porcentaje!A513,Tipos_Medida!$H$2:$I$788,1),VLOOKUP(Porcentaje!A513,Tipos_Medida!$H$2:$I$788,2),0))*100,4),"")</f>
        <v>0</v>
      </c>
      <c r="I513" s="21">
        <f>IF(Medidas_Analisis!I513&lt;&gt;"",ROUND((Medidas_Analisis!I513/IF(Porcentaje!A513=VLOOKUP(Porcentaje!A513,Tipos_Medida!$H$2:$I$788,1),VLOOKUP(Porcentaje!A513,Tipos_Medida!$H$2:$I$788,2),0))*100,4),"")</f>
        <v>0</v>
      </c>
      <c r="J513" s="21">
        <f>IF(Medidas_Analisis!J513&lt;&gt;"",ROUND((Medidas_Analisis!J513/IF(Porcentaje!A513=VLOOKUP(Porcentaje!A513,Tipos_Medida!$H$2:$I$788,1),VLOOKUP(Porcentaje!A513,Tipos_Medida!$H$2:$I$788,2),0))*100,4),"")</f>
        <v>0</v>
      </c>
      <c r="K513" s="21">
        <f>IF(Medidas_Analisis!K513&lt;&gt;"",ROUND((Medidas_Analisis!K513/IF(Porcentaje!A513=VLOOKUP(Porcentaje!A513,Tipos_Medida!$H$2:$I$788,1),VLOOKUP(Porcentaje!A513,Tipos_Medida!$H$2:$I$788,2),0))*100,4),"")</f>
        <v>0</v>
      </c>
      <c r="L513" s="21">
        <f>IF(Medidas_Analisis!L513&lt;&gt;"",ROUND((Medidas_Analisis!L513/IF(Porcentaje!A513=VLOOKUP(Porcentaje!A513,Tipos_Medida!$H$2:$I$788,1),VLOOKUP(Porcentaje!A513,Tipos_Medida!$H$2:$I$788,2),0))*100,4),"")</f>
        <v>0</v>
      </c>
      <c r="M513" s="21">
        <f>IF(Medidas_Analisis!M513&lt;&gt;"",ROUND((Medidas_Analisis!M513/IF(Porcentaje!A513=VLOOKUP(Porcentaje!A513,Tipos_Medida!$H$2:$I$788,1),VLOOKUP(Porcentaje!A513,Tipos_Medida!$H$2:$I$788,2),0))*100,4),"")</f>
        <v>0</v>
      </c>
      <c r="N513" s="21">
        <f>IF(Medidas_Analisis!N513&lt;&gt;"",ROUND((Medidas_Analisis!N513/IF(Porcentaje!A513=VLOOKUP(Porcentaje!A513,Tipos_Medida!$H$2:$I$788,1),VLOOKUP(Porcentaje!A513,Tipos_Medida!$H$2:$I$788,2),0))*100,4),"")</f>
        <v>0</v>
      </c>
    </row>
    <row r="514" spans="1:14" x14ac:dyDescent="0.25">
      <c r="A514">
        <v>21027</v>
      </c>
      <c r="B514" t="s">
        <v>43</v>
      </c>
      <c r="C514" t="s">
        <v>119</v>
      </c>
      <c r="D514" t="s">
        <v>114</v>
      </c>
      <c r="E514" s="1">
        <v>43934</v>
      </c>
      <c r="F514" s="7" t="str">
        <f>IF(E514&lt;&gt;"",IF(AND(E514&gt;=VLOOKUP(E514,Semanas!$A$1:$C$33,1),E514&lt;=VLOOKUP(E514,Semanas!$A$1:$C$33,2)),VLOOKUP(E514,Semanas!$A$1:$C$33,3),""),"")</f>
        <v>Semana 16</v>
      </c>
      <c r="G514" s="21">
        <f>IF(Medidas_Analisis!G514&lt;&gt;"",ROUND((Medidas_Analisis!G514/IF(Porcentaje!A514=VLOOKUP(Porcentaje!A514,Tipos_Medida!$H$2:$I$788,1),VLOOKUP(Porcentaje!A514,Tipos_Medida!$H$2:$I$788,2),0))*100,4),"")</f>
        <v>0</v>
      </c>
      <c r="H514" s="21">
        <f>IF(Medidas_Analisis!H514&lt;&gt;"",ROUND((Medidas_Analisis!H514/IF(Porcentaje!A514=VLOOKUP(Porcentaje!A514,Tipos_Medida!$H$2:$I$788,1),VLOOKUP(Porcentaje!A514,Tipos_Medida!$H$2:$I$788,2),0))*100,4),"")</f>
        <v>0</v>
      </c>
      <c r="I514" s="21">
        <f>IF(Medidas_Analisis!I514&lt;&gt;"",ROUND((Medidas_Analisis!I514/IF(Porcentaje!A514=VLOOKUP(Porcentaje!A514,Tipos_Medida!$H$2:$I$788,1),VLOOKUP(Porcentaje!A514,Tipos_Medida!$H$2:$I$788,2),0))*100,4),"")</f>
        <v>0</v>
      </c>
      <c r="J514" s="21">
        <f>IF(Medidas_Analisis!J514&lt;&gt;"",ROUND((Medidas_Analisis!J514/IF(Porcentaje!A514=VLOOKUP(Porcentaje!A514,Tipos_Medida!$H$2:$I$788,1),VLOOKUP(Porcentaje!A514,Tipos_Medida!$H$2:$I$788,2),0))*100,4),"")</f>
        <v>0</v>
      </c>
      <c r="K514" s="21">
        <f>IF(Medidas_Analisis!K514&lt;&gt;"",ROUND((Medidas_Analisis!K514/IF(Porcentaje!A514=VLOOKUP(Porcentaje!A514,Tipos_Medida!$H$2:$I$788,1),VLOOKUP(Porcentaje!A514,Tipos_Medida!$H$2:$I$788,2),0))*100,4),"")</f>
        <v>0</v>
      </c>
      <c r="L514" s="21">
        <f>IF(Medidas_Analisis!L514&lt;&gt;"",ROUND((Medidas_Analisis!L514/IF(Porcentaje!A514=VLOOKUP(Porcentaje!A514,Tipos_Medida!$H$2:$I$788,1),VLOOKUP(Porcentaje!A514,Tipos_Medida!$H$2:$I$788,2),0))*100,4),"")</f>
        <v>0</v>
      </c>
      <c r="M514" s="21">
        <f>IF(Medidas_Analisis!M514&lt;&gt;"",ROUND((Medidas_Analisis!M514/IF(Porcentaje!A514=VLOOKUP(Porcentaje!A514,Tipos_Medida!$H$2:$I$788,1),VLOOKUP(Porcentaje!A514,Tipos_Medida!$H$2:$I$788,2),0))*100,4),"")</f>
        <v>0</v>
      </c>
      <c r="N514" s="21">
        <f>IF(Medidas_Analisis!N514&lt;&gt;"",ROUND((Medidas_Analisis!N514/IF(Porcentaje!A514=VLOOKUP(Porcentaje!A514,Tipos_Medida!$H$2:$I$788,1),VLOOKUP(Porcentaje!A514,Tipos_Medida!$H$2:$I$788,2),0))*100,4),"")</f>
        <v>0</v>
      </c>
    </row>
    <row r="515" spans="1:14" x14ac:dyDescent="0.25">
      <c r="A515" s="19">
        <v>21027</v>
      </c>
      <c r="B515" s="19" t="s">
        <v>43</v>
      </c>
      <c r="C515" s="19" t="s">
        <v>120</v>
      </c>
      <c r="D515" s="19" t="s">
        <v>114</v>
      </c>
      <c r="E515" s="20">
        <v>43930</v>
      </c>
      <c r="F515" s="7" t="str">
        <f>IF(E515&lt;&gt;"",IF(AND(E515&gt;=VLOOKUP(E515,Semanas!$A$1:$C$33,1),E515&lt;=VLOOKUP(E515,Semanas!$A$1:$C$33,2)),VLOOKUP(E515,Semanas!$A$1:$C$33,3),""),"")</f>
        <v>Semana 15</v>
      </c>
      <c r="G515" s="21">
        <f>IF(Medidas_Analisis!G515&lt;&gt;"",ROUND((Medidas_Analisis!G515/IF(Porcentaje!A515=VLOOKUP(Porcentaje!A515,Tipos_Medida!$H$2:$I$788,1),VLOOKUP(Porcentaje!A515,Tipos_Medida!$H$2:$I$788,2),0))*100,4),"")</f>
        <v>0</v>
      </c>
      <c r="H515" s="21">
        <f>IF(Medidas_Analisis!H515&lt;&gt;"",ROUND((Medidas_Analisis!H515/IF(Porcentaje!A515=VLOOKUP(Porcentaje!A515,Tipos_Medida!$H$2:$I$788,1),VLOOKUP(Porcentaje!A515,Tipos_Medida!$H$2:$I$788,2),0))*100,4),"")</f>
        <v>0</v>
      </c>
      <c r="I515" s="21">
        <f>IF(Medidas_Analisis!I515&lt;&gt;"",ROUND((Medidas_Analisis!I515/IF(Porcentaje!A515=VLOOKUP(Porcentaje!A515,Tipos_Medida!$H$2:$I$788,1),VLOOKUP(Porcentaje!A515,Tipos_Medida!$H$2:$I$788,2),0))*100,4),"")</f>
        <v>0</v>
      </c>
      <c r="J515" s="21">
        <f>IF(Medidas_Analisis!J515&lt;&gt;"",ROUND((Medidas_Analisis!J515/IF(Porcentaje!A515=VLOOKUP(Porcentaje!A515,Tipos_Medida!$H$2:$I$788,1),VLOOKUP(Porcentaje!A515,Tipos_Medida!$H$2:$I$788,2),0))*100,4),"")</f>
        <v>0</v>
      </c>
      <c r="K515" s="21">
        <f>IF(Medidas_Analisis!K515&lt;&gt;"",ROUND((Medidas_Analisis!K515/IF(Porcentaje!A515=VLOOKUP(Porcentaje!A515,Tipos_Medida!$H$2:$I$788,1),VLOOKUP(Porcentaje!A515,Tipos_Medida!$H$2:$I$788,2),0))*100,4),"")</f>
        <v>0</v>
      </c>
      <c r="L515" s="21">
        <f>IF(Medidas_Analisis!L515&lt;&gt;"",ROUND((Medidas_Analisis!L515/IF(Porcentaje!A515=VLOOKUP(Porcentaje!A515,Tipos_Medida!$H$2:$I$788,1),VLOOKUP(Porcentaje!A515,Tipos_Medida!$H$2:$I$788,2),0))*100,4),"")</f>
        <v>0</v>
      </c>
      <c r="M515" s="21">
        <f>IF(Medidas_Analisis!M515&lt;&gt;"",ROUND((Medidas_Analisis!M515/IF(Porcentaje!A515=VLOOKUP(Porcentaje!A515,Tipos_Medida!$H$2:$I$788,1),VLOOKUP(Porcentaje!A515,Tipos_Medida!$H$2:$I$788,2),0))*100,4),"")</f>
        <v>0</v>
      </c>
      <c r="N515" s="21">
        <f>IF(Medidas_Analisis!N515&lt;&gt;"",ROUND((Medidas_Analisis!N515/IF(Porcentaje!A515=VLOOKUP(Porcentaje!A515,Tipos_Medida!$H$2:$I$788,1),VLOOKUP(Porcentaje!A515,Tipos_Medida!$H$2:$I$788,2),0))*100,4),"")</f>
        <v>0</v>
      </c>
    </row>
    <row r="516" spans="1:14" x14ac:dyDescent="0.25">
      <c r="A516">
        <v>21027</v>
      </c>
      <c r="B516" t="s">
        <v>43</v>
      </c>
      <c r="C516" t="s">
        <v>191</v>
      </c>
      <c r="D516" t="s">
        <v>114</v>
      </c>
      <c r="E516" s="1">
        <v>43913</v>
      </c>
      <c r="F516" s="7" t="str">
        <f>IF(E516&lt;&gt;"",IF(AND(E516&gt;=VLOOKUP(E516,Semanas!$A$1:$C$33,1),E516&lt;=VLOOKUP(E516,Semanas!$A$1:$C$33,2)),VLOOKUP(E516,Semanas!$A$1:$C$33,3),""),"")</f>
        <v>Semana 13</v>
      </c>
      <c r="G516" s="21">
        <f>IF(Medidas_Analisis!G516&lt;&gt;"",ROUND((Medidas_Analisis!G516/IF(Porcentaje!A516=VLOOKUP(Porcentaje!A516,Tipos_Medida!$H$2:$I$788,1),VLOOKUP(Porcentaje!A516,Tipos_Medida!$H$2:$I$788,2),0))*100,4),"")</f>
        <v>0</v>
      </c>
      <c r="H516" s="21">
        <f>IF(Medidas_Analisis!H516&lt;&gt;"",ROUND((Medidas_Analisis!H516/IF(Porcentaje!A516=VLOOKUP(Porcentaje!A516,Tipos_Medida!$H$2:$I$788,1),VLOOKUP(Porcentaje!A516,Tipos_Medida!$H$2:$I$788,2),0))*100,4),"")</f>
        <v>0</v>
      </c>
      <c r="I516" s="21">
        <f>IF(Medidas_Analisis!I516&lt;&gt;"",ROUND((Medidas_Analisis!I516/IF(Porcentaje!A516=VLOOKUP(Porcentaje!A516,Tipos_Medida!$H$2:$I$788,1),VLOOKUP(Porcentaje!A516,Tipos_Medida!$H$2:$I$788,2),0))*100,4),"")</f>
        <v>0</v>
      </c>
      <c r="J516" s="21">
        <f>IF(Medidas_Analisis!J516&lt;&gt;"",ROUND((Medidas_Analisis!J516/IF(Porcentaje!A516=VLOOKUP(Porcentaje!A516,Tipos_Medida!$H$2:$I$788,1),VLOOKUP(Porcentaje!A516,Tipos_Medida!$H$2:$I$788,2),0))*100,4),"")</f>
        <v>0</v>
      </c>
      <c r="K516" s="21">
        <f>IF(Medidas_Analisis!K516&lt;&gt;"",ROUND((Medidas_Analisis!K516/IF(Porcentaje!A516=VLOOKUP(Porcentaje!A516,Tipos_Medida!$H$2:$I$788,1),VLOOKUP(Porcentaje!A516,Tipos_Medida!$H$2:$I$788,2),0))*100,4),"")</f>
        <v>0</v>
      </c>
      <c r="L516" s="21">
        <f>IF(Medidas_Analisis!L516&lt;&gt;"",ROUND((Medidas_Analisis!L516/IF(Porcentaje!A516=VLOOKUP(Porcentaje!A516,Tipos_Medida!$H$2:$I$788,1),VLOOKUP(Porcentaje!A516,Tipos_Medida!$H$2:$I$788,2),0))*100,4),"")</f>
        <v>0</v>
      </c>
      <c r="M516" s="21">
        <f>IF(Medidas_Analisis!M516&lt;&gt;"",ROUND((Medidas_Analisis!M516/IF(Porcentaje!A516=VLOOKUP(Porcentaje!A516,Tipos_Medida!$H$2:$I$788,1),VLOOKUP(Porcentaje!A516,Tipos_Medida!$H$2:$I$788,2),0))*100,4),"")</f>
        <v>0</v>
      </c>
      <c r="N516" s="21">
        <f>IF(Medidas_Analisis!N516&lt;&gt;"",ROUND((Medidas_Analisis!N516/IF(Porcentaje!A516=VLOOKUP(Porcentaje!A516,Tipos_Medida!$H$2:$I$788,1),VLOOKUP(Porcentaje!A516,Tipos_Medida!$H$2:$I$788,2),0))*100,4),"")</f>
        <v>0</v>
      </c>
    </row>
    <row r="517" spans="1:14" x14ac:dyDescent="0.25">
      <c r="A517" s="19">
        <v>21027</v>
      </c>
      <c r="B517" s="19" t="s">
        <v>43</v>
      </c>
      <c r="C517" s="19" t="s">
        <v>122</v>
      </c>
      <c r="D517" s="19" t="s">
        <v>116</v>
      </c>
      <c r="E517" s="20"/>
      <c r="F517" s="7" t="str">
        <f>IF(E517&lt;&gt;"",IF(AND(E517&gt;=VLOOKUP(E517,Semanas!$A$1:$C$33,1),E517&lt;=VLOOKUP(E517,Semanas!$A$1:$C$33,2)),VLOOKUP(E517,Semanas!$A$1:$C$33,3),""),"")</f>
        <v/>
      </c>
      <c r="G517" s="21" t="str">
        <f>IF(Medidas_Analisis!G517&lt;&gt;"",ROUND((Medidas_Analisis!G517/IF(Porcentaje!A517=VLOOKUP(Porcentaje!A517,Tipos_Medida!$H$2:$I$788,1),VLOOKUP(Porcentaje!A517,Tipos_Medida!$H$2:$I$788,2),0))*100,4),"")</f>
        <v/>
      </c>
      <c r="H517" s="21" t="str">
        <f>IF(Medidas_Analisis!H517&lt;&gt;"",ROUND((Medidas_Analisis!H517/IF(Porcentaje!A517=VLOOKUP(Porcentaje!A517,Tipos_Medida!$H$2:$I$788,1),VLOOKUP(Porcentaje!A517,Tipos_Medida!$H$2:$I$788,2),0))*100,4),"")</f>
        <v/>
      </c>
      <c r="I517" s="21" t="str">
        <f>IF(Medidas_Analisis!I517&lt;&gt;"",ROUND((Medidas_Analisis!I517/IF(Porcentaje!A517=VLOOKUP(Porcentaje!A517,Tipos_Medida!$H$2:$I$788,1),VLOOKUP(Porcentaje!A517,Tipos_Medida!$H$2:$I$788,2),0))*100,4),"")</f>
        <v/>
      </c>
      <c r="J517" s="21" t="str">
        <f>IF(Medidas_Analisis!J517&lt;&gt;"",ROUND((Medidas_Analisis!J517/IF(Porcentaje!A517=VLOOKUP(Porcentaje!A517,Tipos_Medida!$H$2:$I$788,1),VLOOKUP(Porcentaje!A517,Tipos_Medida!$H$2:$I$788,2),0))*100,4),"")</f>
        <v/>
      </c>
      <c r="K517" s="21" t="str">
        <f>IF(Medidas_Analisis!K517&lt;&gt;"",ROUND((Medidas_Analisis!K517/IF(Porcentaje!A517=VLOOKUP(Porcentaje!A517,Tipos_Medida!$H$2:$I$788,1),VLOOKUP(Porcentaje!A517,Tipos_Medida!$H$2:$I$788,2),0))*100,4),"")</f>
        <v/>
      </c>
      <c r="L517" s="21" t="str">
        <f>IF(Medidas_Analisis!L517&lt;&gt;"",ROUND((Medidas_Analisis!L517/IF(Porcentaje!A517=VLOOKUP(Porcentaje!A517,Tipos_Medida!$H$2:$I$788,1),VLOOKUP(Porcentaje!A517,Tipos_Medida!$H$2:$I$788,2),0))*100,4),"")</f>
        <v/>
      </c>
      <c r="M517" s="21" t="str">
        <f>IF(Medidas_Analisis!M517&lt;&gt;"",ROUND((Medidas_Analisis!M517/IF(Porcentaje!A517=VLOOKUP(Porcentaje!A517,Tipos_Medida!$H$2:$I$788,1),VLOOKUP(Porcentaje!A517,Tipos_Medida!$H$2:$I$788,2),0))*100,4),"")</f>
        <v/>
      </c>
      <c r="N517" s="21" t="str">
        <f>IF(Medidas_Analisis!N517&lt;&gt;"",ROUND((Medidas_Analisis!N517/IF(Porcentaje!A517=VLOOKUP(Porcentaje!A517,Tipos_Medida!$H$2:$I$788,1),VLOOKUP(Porcentaje!A517,Tipos_Medida!$H$2:$I$788,2),0))*100,4),"")</f>
        <v/>
      </c>
    </row>
    <row r="518" spans="1:14" x14ac:dyDescent="0.25">
      <c r="A518">
        <v>21027</v>
      </c>
      <c r="B518" t="s">
        <v>43</v>
      </c>
      <c r="C518" t="s">
        <v>123</v>
      </c>
      <c r="D518" t="s">
        <v>116</v>
      </c>
      <c r="E518" s="1"/>
      <c r="F518" s="7" t="str">
        <f>IF(E518&lt;&gt;"",IF(AND(E518&gt;=VLOOKUP(E518,Semanas!$A$1:$C$33,1),E518&lt;=VLOOKUP(E518,Semanas!$A$1:$C$33,2)),VLOOKUP(E518,Semanas!$A$1:$C$33,3),""),"")</f>
        <v/>
      </c>
      <c r="G518" s="21" t="str">
        <f>IF(Medidas_Analisis!G518&lt;&gt;"",ROUND((Medidas_Analisis!G518/IF(Porcentaje!A518=VLOOKUP(Porcentaje!A518,Tipos_Medida!$H$2:$I$788,1),VLOOKUP(Porcentaje!A518,Tipos_Medida!$H$2:$I$788,2),0))*100,4),"")</f>
        <v/>
      </c>
      <c r="H518" s="21" t="str">
        <f>IF(Medidas_Analisis!H518&lt;&gt;"",ROUND((Medidas_Analisis!H518/IF(Porcentaje!A518=VLOOKUP(Porcentaje!A518,Tipos_Medida!$H$2:$I$788,1),VLOOKUP(Porcentaje!A518,Tipos_Medida!$H$2:$I$788,2),0))*100,4),"")</f>
        <v/>
      </c>
      <c r="I518" s="21" t="str">
        <f>IF(Medidas_Analisis!I518&lt;&gt;"",ROUND((Medidas_Analisis!I518/IF(Porcentaje!A518=VLOOKUP(Porcentaje!A518,Tipos_Medida!$H$2:$I$788,1),VLOOKUP(Porcentaje!A518,Tipos_Medida!$H$2:$I$788,2),0))*100,4),"")</f>
        <v/>
      </c>
      <c r="J518" s="21" t="str">
        <f>IF(Medidas_Analisis!J518&lt;&gt;"",ROUND((Medidas_Analisis!J518/IF(Porcentaje!A518=VLOOKUP(Porcentaje!A518,Tipos_Medida!$H$2:$I$788,1),VLOOKUP(Porcentaje!A518,Tipos_Medida!$H$2:$I$788,2),0))*100,4),"")</f>
        <v/>
      </c>
      <c r="K518" s="21" t="str">
        <f>IF(Medidas_Analisis!K518&lt;&gt;"",ROUND((Medidas_Analisis!K518/IF(Porcentaje!A518=VLOOKUP(Porcentaje!A518,Tipos_Medida!$H$2:$I$788,1),VLOOKUP(Porcentaje!A518,Tipos_Medida!$H$2:$I$788,2),0))*100,4),"")</f>
        <v/>
      </c>
      <c r="L518" s="21" t="str">
        <f>IF(Medidas_Analisis!L518&lt;&gt;"",ROUND((Medidas_Analisis!L518/IF(Porcentaje!A518=VLOOKUP(Porcentaje!A518,Tipos_Medida!$H$2:$I$788,1),VLOOKUP(Porcentaje!A518,Tipos_Medida!$H$2:$I$788,2),0))*100,4),"")</f>
        <v/>
      </c>
      <c r="M518" s="21" t="str">
        <f>IF(Medidas_Analisis!M518&lt;&gt;"",ROUND((Medidas_Analisis!M518/IF(Porcentaje!A518=VLOOKUP(Porcentaje!A518,Tipos_Medida!$H$2:$I$788,1),VLOOKUP(Porcentaje!A518,Tipos_Medida!$H$2:$I$788,2),0))*100,4),"")</f>
        <v/>
      </c>
      <c r="N518" s="21" t="str">
        <f>IF(Medidas_Analisis!N518&lt;&gt;"",ROUND((Medidas_Analisis!N518/IF(Porcentaje!A518=VLOOKUP(Porcentaje!A518,Tipos_Medida!$H$2:$I$788,1),VLOOKUP(Porcentaje!A518,Tipos_Medida!$H$2:$I$788,2),0))*100,4),"")</f>
        <v/>
      </c>
    </row>
    <row r="519" spans="1:14" x14ac:dyDescent="0.25">
      <c r="A519">
        <v>21035</v>
      </c>
      <c r="B519" t="s">
        <v>48</v>
      </c>
      <c r="C519" t="s">
        <v>30</v>
      </c>
      <c r="D519" t="s">
        <v>114</v>
      </c>
      <c r="E519" s="1">
        <v>43913</v>
      </c>
      <c r="F519" s="7" t="str">
        <f>IF(E519&lt;&gt;"",IF(AND(E519&gt;=VLOOKUP(E519,Semanas!$A$1:$C$33,1),E519&lt;=VLOOKUP(E519,Semanas!$A$1:$C$33,2)),VLOOKUP(E519,Semanas!$A$1:$C$33,3),""),"")</f>
        <v>Semana 13</v>
      </c>
      <c r="G519" s="21">
        <f>IF(Medidas_Analisis!G519&lt;&gt;"",ROUND((Medidas_Analisis!G519/IF(Porcentaje!A519=VLOOKUP(Porcentaje!A519,Tipos_Medida!$H$2:$I$788,1),VLOOKUP(Porcentaje!A519,Tipos_Medida!$H$2:$I$788,2),0))*100,4),"")</f>
        <v>0</v>
      </c>
      <c r="H519" s="21">
        <f>IF(Medidas_Analisis!H519&lt;&gt;"",ROUND((Medidas_Analisis!H519/IF(Porcentaje!A519=VLOOKUP(Porcentaje!A519,Tipos_Medida!$H$2:$I$788,1),VLOOKUP(Porcentaje!A519,Tipos_Medida!$H$2:$I$788,2),0))*100,4),"")</f>
        <v>0</v>
      </c>
      <c r="I519" s="21">
        <f>IF(Medidas_Analisis!I519&lt;&gt;"",ROUND((Medidas_Analisis!I519/IF(Porcentaje!A519=VLOOKUP(Porcentaje!A519,Tipos_Medida!$H$2:$I$788,1),VLOOKUP(Porcentaje!A519,Tipos_Medida!$H$2:$I$788,2),0))*100,4),"")</f>
        <v>0</v>
      </c>
      <c r="J519" s="21">
        <f>IF(Medidas_Analisis!J519&lt;&gt;"",ROUND((Medidas_Analisis!J519/IF(Porcentaje!A519=VLOOKUP(Porcentaje!A519,Tipos_Medida!$H$2:$I$788,1),VLOOKUP(Porcentaje!A519,Tipos_Medida!$H$2:$I$788,2),0))*100,4),"")</f>
        <v>0</v>
      </c>
      <c r="K519" s="21">
        <f>IF(Medidas_Analisis!K519&lt;&gt;"",ROUND((Medidas_Analisis!K519/IF(Porcentaje!A519=VLOOKUP(Porcentaje!A519,Tipos_Medida!$H$2:$I$788,1),VLOOKUP(Porcentaje!A519,Tipos_Medida!$H$2:$I$788,2),0))*100,4),"")</f>
        <v>0</v>
      </c>
      <c r="L519" s="21">
        <f>IF(Medidas_Analisis!L519&lt;&gt;"",ROUND((Medidas_Analisis!L519/IF(Porcentaje!A519=VLOOKUP(Porcentaje!A519,Tipos_Medida!$H$2:$I$788,1),VLOOKUP(Porcentaje!A519,Tipos_Medida!$H$2:$I$788,2),0))*100,4),"")</f>
        <v>4.8999999999999998E-3</v>
      </c>
      <c r="M519" s="21">
        <f>IF(Medidas_Analisis!M519&lt;&gt;"",ROUND((Medidas_Analisis!M519/IF(Porcentaje!A519=VLOOKUP(Porcentaje!A519,Tipos_Medida!$H$2:$I$788,1),VLOOKUP(Porcentaje!A519,Tipos_Medida!$H$2:$I$788,2),0))*100,4),"")</f>
        <v>9.7999999999999997E-3</v>
      </c>
      <c r="N519" s="21">
        <f>IF(Medidas_Analisis!N519&lt;&gt;"",ROUND((Medidas_Analisis!N519/IF(Porcentaje!A519=VLOOKUP(Porcentaje!A519,Tipos_Medida!$H$2:$I$788,1),VLOOKUP(Porcentaje!A519,Tipos_Medida!$H$2:$I$788,2),0))*100,4),"")</f>
        <v>9.7999999999999997E-3</v>
      </c>
    </row>
    <row r="520" spans="1:14" x14ac:dyDescent="0.25">
      <c r="A520" s="19">
        <v>21035</v>
      </c>
      <c r="B520" s="19" t="s">
        <v>48</v>
      </c>
      <c r="C520" s="19" t="s">
        <v>31</v>
      </c>
      <c r="D520" s="19" t="s">
        <v>114</v>
      </c>
      <c r="E520" s="20">
        <v>43913</v>
      </c>
      <c r="F520" s="7" t="str">
        <f>IF(E520&lt;&gt;"",IF(AND(E520&gt;=VLOOKUP(E520,Semanas!$A$1:$C$33,1),E520&lt;=VLOOKUP(E520,Semanas!$A$1:$C$33,2)),VLOOKUP(E520,Semanas!$A$1:$C$33,3),""),"")</f>
        <v>Semana 13</v>
      </c>
      <c r="G520" s="21">
        <f>IF(Medidas_Analisis!G520&lt;&gt;"",ROUND((Medidas_Analisis!G520/IF(Porcentaje!A520=VLOOKUP(Porcentaje!A520,Tipos_Medida!$H$2:$I$788,1),VLOOKUP(Porcentaje!A520,Tipos_Medida!$H$2:$I$788,2),0))*100,4),"")</f>
        <v>0</v>
      </c>
      <c r="H520" s="21">
        <f>IF(Medidas_Analisis!H520&lt;&gt;"",ROUND((Medidas_Analisis!H520/IF(Porcentaje!A520=VLOOKUP(Porcentaje!A520,Tipos_Medida!$H$2:$I$788,1),VLOOKUP(Porcentaje!A520,Tipos_Medida!$H$2:$I$788,2),0))*100,4),"")</f>
        <v>0</v>
      </c>
      <c r="I520" s="21">
        <f>IF(Medidas_Analisis!I520&lt;&gt;"",ROUND((Medidas_Analisis!I520/IF(Porcentaje!A520=VLOOKUP(Porcentaje!A520,Tipos_Medida!$H$2:$I$788,1),VLOOKUP(Porcentaje!A520,Tipos_Medida!$H$2:$I$788,2),0))*100,4),"")</f>
        <v>0</v>
      </c>
      <c r="J520" s="21">
        <f>IF(Medidas_Analisis!J520&lt;&gt;"",ROUND((Medidas_Analisis!J520/IF(Porcentaje!A520=VLOOKUP(Porcentaje!A520,Tipos_Medida!$H$2:$I$788,1),VLOOKUP(Porcentaje!A520,Tipos_Medida!$H$2:$I$788,2),0))*100,4),"")</f>
        <v>0</v>
      </c>
      <c r="K520" s="21">
        <f>IF(Medidas_Analisis!K520&lt;&gt;"",ROUND((Medidas_Analisis!K520/IF(Porcentaje!A520=VLOOKUP(Porcentaje!A520,Tipos_Medida!$H$2:$I$788,1),VLOOKUP(Porcentaje!A520,Tipos_Medida!$H$2:$I$788,2),0))*100,4),"")</f>
        <v>0</v>
      </c>
      <c r="L520" s="21">
        <f>IF(Medidas_Analisis!L520&lt;&gt;"",ROUND((Medidas_Analisis!L520/IF(Porcentaje!A520=VLOOKUP(Porcentaje!A520,Tipos_Medida!$H$2:$I$788,1),VLOOKUP(Porcentaje!A520,Tipos_Medida!$H$2:$I$788,2),0))*100,4),"")</f>
        <v>4.8999999999999998E-3</v>
      </c>
      <c r="M520" s="21">
        <f>IF(Medidas_Analisis!M520&lt;&gt;"",ROUND((Medidas_Analisis!M520/IF(Porcentaje!A520=VLOOKUP(Porcentaje!A520,Tipos_Medida!$H$2:$I$788,1),VLOOKUP(Porcentaje!A520,Tipos_Medida!$H$2:$I$788,2),0))*100,4),"")</f>
        <v>9.7999999999999997E-3</v>
      </c>
      <c r="N520" s="21">
        <f>IF(Medidas_Analisis!N520&lt;&gt;"",ROUND((Medidas_Analisis!N520/IF(Porcentaje!A520=VLOOKUP(Porcentaje!A520,Tipos_Medida!$H$2:$I$788,1),VLOOKUP(Porcentaje!A520,Tipos_Medida!$H$2:$I$788,2),0))*100,4),"")</f>
        <v>9.7999999999999997E-3</v>
      </c>
    </row>
    <row r="521" spans="1:14" x14ac:dyDescent="0.25">
      <c r="A521">
        <v>21035</v>
      </c>
      <c r="B521" t="s">
        <v>48</v>
      </c>
      <c r="C521" t="s">
        <v>115</v>
      </c>
      <c r="D521" t="s">
        <v>114</v>
      </c>
      <c r="E521" s="1">
        <v>43913</v>
      </c>
      <c r="F521" s="7" t="str">
        <f>IF(E521&lt;&gt;"",IF(AND(E521&gt;=VLOOKUP(E521,Semanas!$A$1:$C$33,1),E521&lt;=VLOOKUP(E521,Semanas!$A$1:$C$33,2)),VLOOKUP(E521,Semanas!$A$1:$C$33,3),""),"")</f>
        <v>Semana 13</v>
      </c>
      <c r="G521" s="21">
        <f>IF(Medidas_Analisis!G521&lt;&gt;"",ROUND((Medidas_Analisis!G521/IF(Porcentaje!A521=VLOOKUP(Porcentaje!A521,Tipos_Medida!$H$2:$I$788,1),VLOOKUP(Porcentaje!A521,Tipos_Medida!$H$2:$I$788,2),0))*100,4),"")</f>
        <v>0</v>
      </c>
      <c r="H521" s="21">
        <f>IF(Medidas_Analisis!H521&lt;&gt;"",ROUND((Medidas_Analisis!H521/IF(Porcentaje!A521=VLOOKUP(Porcentaje!A521,Tipos_Medida!$H$2:$I$788,1),VLOOKUP(Porcentaje!A521,Tipos_Medida!$H$2:$I$788,2),0))*100,4),"")</f>
        <v>0</v>
      </c>
      <c r="I521" s="21">
        <f>IF(Medidas_Analisis!I521&lt;&gt;"",ROUND((Medidas_Analisis!I521/IF(Porcentaje!A521=VLOOKUP(Porcentaje!A521,Tipos_Medida!$H$2:$I$788,1),VLOOKUP(Porcentaje!A521,Tipos_Medida!$H$2:$I$788,2),0))*100,4),"")</f>
        <v>0</v>
      </c>
      <c r="J521" s="21">
        <f>IF(Medidas_Analisis!J521&lt;&gt;"",ROUND((Medidas_Analisis!J521/IF(Porcentaje!A521=VLOOKUP(Porcentaje!A521,Tipos_Medida!$H$2:$I$788,1),VLOOKUP(Porcentaje!A521,Tipos_Medida!$H$2:$I$788,2),0))*100,4),"")</f>
        <v>0</v>
      </c>
      <c r="K521" s="21">
        <f>IF(Medidas_Analisis!K521&lt;&gt;"",ROUND((Medidas_Analisis!K521/IF(Porcentaje!A521=VLOOKUP(Porcentaje!A521,Tipos_Medida!$H$2:$I$788,1),VLOOKUP(Porcentaje!A521,Tipos_Medida!$H$2:$I$788,2),0))*100,4),"")</f>
        <v>0</v>
      </c>
      <c r="L521" s="21">
        <f>IF(Medidas_Analisis!L521&lt;&gt;"",ROUND((Medidas_Analisis!L521/IF(Porcentaje!A521=VLOOKUP(Porcentaje!A521,Tipos_Medida!$H$2:$I$788,1),VLOOKUP(Porcentaje!A521,Tipos_Medida!$H$2:$I$788,2),0))*100,4),"")</f>
        <v>4.8999999999999998E-3</v>
      </c>
      <c r="M521" s="21">
        <f>IF(Medidas_Analisis!M521&lt;&gt;"",ROUND((Medidas_Analisis!M521/IF(Porcentaje!A521=VLOOKUP(Porcentaje!A521,Tipos_Medida!$H$2:$I$788,1),VLOOKUP(Porcentaje!A521,Tipos_Medida!$H$2:$I$788,2),0))*100,4),"")</f>
        <v>9.7999999999999997E-3</v>
      </c>
      <c r="N521" s="21">
        <f>IF(Medidas_Analisis!N521&lt;&gt;"",ROUND((Medidas_Analisis!N521/IF(Porcentaje!A521=VLOOKUP(Porcentaje!A521,Tipos_Medida!$H$2:$I$788,1),VLOOKUP(Porcentaje!A521,Tipos_Medida!$H$2:$I$788,2),0))*100,4),"")</f>
        <v>9.7999999999999997E-3</v>
      </c>
    </row>
    <row r="522" spans="1:14" x14ac:dyDescent="0.25">
      <c r="A522" s="19">
        <v>21035</v>
      </c>
      <c r="B522" s="19" t="s">
        <v>48</v>
      </c>
      <c r="C522" s="19" t="s">
        <v>33</v>
      </c>
      <c r="D522" s="19" t="s">
        <v>114</v>
      </c>
      <c r="E522" s="20">
        <v>43910</v>
      </c>
      <c r="F522" s="7" t="str">
        <f>IF(E522&lt;&gt;"",IF(AND(E522&gt;=VLOOKUP(E522,Semanas!$A$1:$C$33,1),E522&lt;=VLOOKUP(E522,Semanas!$A$1:$C$33,2)),VLOOKUP(E522,Semanas!$A$1:$C$33,3),""),"")</f>
        <v>Semana 12</v>
      </c>
      <c r="G522" s="21">
        <f>IF(Medidas_Analisis!G522&lt;&gt;"",ROUND((Medidas_Analisis!G522/IF(Porcentaje!A522=VLOOKUP(Porcentaje!A522,Tipos_Medida!$H$2:$I$788,1),VLOOKUP(Porcentaje!A522,Tipos_Medida!$H$2:$I$788,2),0))*100,4),"")</f>
        <v>0</v>
      </c>
      <c r="H522" s="21">
        <f>IF(Medidas_Analisis!H522&lt;&gt;"",ROUND((Medidas_Analisis!H522/IF(Porcentaje!A522=VLOOKUP(Porcentaje!A522,Tipos_Medida!$H$2:$I$788,1),VLOOKUP(Porcentaje!A522,Tipos_Medida!$H$2:$I$788,2),0))*100,4),"")</f>
        <v>0</v>
      </c>
      <c r="I522" s="21">
        <f>IF(Medidas_Analisis!I522&lt;&gt;"",ROUND((Medidas_Analisis!I522/IF(Porcentaje!A522=VLOOKUP(Porcentaje!A522,Tipos_Medida!$H$2:$I$788,1),VLOOKUP(Porcentaje!A522,Tipos_Medida!$H$2:$I$788,2),0))*100,4),"")</f>
        <v>0</v>
      </c>
      <c r="J522" s="21">
        <f>IF(Medidas_Analisis!J522&lt;&gt;"",ROUND((Medidas_Analisis!J522/IF(Porcentaje!A522=VLOOKUP(Porcentaje!A522,Tipos_Medida!$H$2:$I$788,1),VLOOKUP(Porcentaje!A522,Tipos_Medida!$H$2:$I$788,2),0))*100,4),"")</f>
        <v>0</v>
      </c>
      <c r="K522" s="21">
        <f>IF(Medidas_Analisis!K522&lt;&gt;"",ROUND((Medidas_Analisis!K522/IF(Porcentaje!A522=VLOOKUP(Porcentaje!A522,Tipos_Medida!$H$2:$I$788,1),VLOOKUP(Porcentaje!A522,Tipos_Medida!$H$2:$I$788,2),0))*100,4),"")</f>
        <v>0</v>
      </c>
      <c r="L522" s="21">
        <f>IF(Medidas_Analisis!L522&lt;&gt;"",ROUND((Medidas_Analisis!L522/IF(Porcentaje!A522=VLOOKUP(Porcentaje!A522,Tipos_Medida!$H$2:$I$788,1),VLOOKUP(Porcentaje!A522,Tipos_Medida!$H$2:$I$788,2),0))*100,4),"")</f>
        <v>0</v>
      </c>
      <c r="M522" s="21">
        <f>IF(Medidas_Analisis!M522&lt;&gt;"",ROUND((Medidas_Analisis!M522/IF(Porcentaje!A522=VLOOKUP(Porcentaje!A522,Tipos_Medida!$H$2:$I$788,1),VLOOKUP(Porcentaje!A522,Tipos_Medida!$H$2:$I$788,2),0))*100,4),"")</f>
        <v>4.8999999999999998E-3</v>
      </c>
      <c r="N522" s="21">
        <f>IF(Medidas_Analisis!N522&lt;&gt;"",ROUND((Medidas_Analisis!N522/IF(Porcentaje!A522=VLOOKUP(Porcentaje!A522,Tipos_Medida!$H$2:$I$788,1),VLOOKUP(Porcentaje!A522,Tipos_Medida!$H$2:$I$788,2),0))*100,4),"")</f>
        <v>9.7999999999999997E-3</v>
      </c>
    </row>
    <row r="523" spans="1:14" x14ac:dyDescent="0.25">
      <c r="A523">
        <v>21035</v>
      </c>
      <c r="B523" t="s">
        <v>48</v>
      </c>
      <c r="C523" t="s">
        <v>34</v>
      </c>
      <c r="D523" t="s">
        <v>114</v>
      </c>
      <c r="E523" s="1">
        <v>43934</v>
      </c>
      <c r="F523" s="7" t="str">
        <f>IF(E523&lt;&gt;"",IF(AND(E523&gt;=VLOOKUP(E523,Semanas!$A$1:$C$33,1),E523&lt;=VLOOKUP(E523,Semanas!$A$1:$C$33,2)),VLOOKUP(E523,Semanas!$A$1:$C$33,3),""),"")</f>
        <v>Semana 16</v>
      </c>
      <c r="G523" s="21">
        <f>IF(Medidas_Analisis!G523&lt;&gt;"",ROUND((Medidas_Analisis!G523/IF(Porcentaje!A523=VLOOKUP(Porcentaje!A523,Tipos_Medida!$H$2:$I$788,1),VLOOKUP(Porcentaje!A523,Tipos_Medida!$H$2:$I$788,2),0))*100,4),"")</f>
        <v>0</v>
      </c>
      <c r="H523" s="21">
        <f>IF(Medidas_Analisis!H523&lt;&gt;"",ROUND((Medidas_Analisis!H523/IF(Porcentaje!A523=VLOOKUP(Porcentaje!A523,Tipos_Medida!$H$2:$I$788,1),VLOOKUP(Porcentaje!A523,Tipos_Medida!$H$2:$I$788,2),0))*100,4),"")</f>
        <v>4.8999999999999998E-3</v>
      </c>
      <c r="I523" s="21">
        <f>IF(Medidas_Analisis!I523&lt;&gt;"",ROUND((Medidas_Analisis!I523/IF(Porcentaje!A523=VLOOKUP(Porcentaje!A523,Tipos_Medida!$H$2:$I$788,1),VLOOKUP(Porcentaje!A523,Tipos_Medida!$H$2:$I$788,2),0))*100,4),"")</f>
        <v>9.7999999999999997E-3</v>
      </c>
      <c r="J523" s="21">
        <f>IF(Medidas_Analisis!J523&lt;&gt;"",ROUND((Medidas_Analisis!J523/IF(Porcentaje!A523=VLOOKUP(Porcentaje!A523,Tipos_Medida!$H$2:$I$788,1),VLOOKUP(Porcentaje!A523,Tipos_Medida!$H$2:$I$788,2),0))*100,4),"")</f>
        <v>9.7999999999999997E-3</v>
      </c>
      <c r="K523" s="21">
        <f>IF(Medidas_Analisis!K523&lt;&gt;"",ROUND((Medidas_Analisis!K523/IF(Porcentaje!A523=VLOOKUP(Porcentaje!A523,Tipos_Medida!$H$2:$I$788,1),VLOOKUP(Porcentaje!A523,Tipos_Medida!$H$2:$I$788,2),0))*100,4),"")</f>
        <v>0</v>
      </c>
      <c r="L523" s="21">
        <f>IF(Medidas_Analisis!L523&lt;&gt;"",ROUND((Medidas_Analisis!L523/IF(Porcentaje!A523=VLOOKUP(Porcentaje!A523,Tipos_Medida!$H$2:$I$788,1),VLOOKUP(Porcentaje!A523,Tipos_Medida!$H$2:$I$788,2),0))*100,4),"")</f>
        <v>9.7999999999999997E-3</v>
      </c>
      <c r="M523" s="21">
        <f>IF(Medidas_Analisis!M523&lt;&gt;"",ROUND((Medidas_Analisis!M523/IF(Porcentaje!A523=VLOOKUP(Porcentaje!A523,Tipos_Medida!$H$2:$I$788,1),VLOOKUP(Porcentaje!A523,Tipos_Medida!$H$2:$I$788,2),0))*100,4),"")</f>
        <v>9.7999999999999997E-3</v>
      </c>
      <c r="N523" s="21">
        <f>IF(Medidas_Analisis!N523&lt;&gt;"",ROUND((Medidas_Analisis!N523/IF(Porcentaje!A523=VLOOKUP(Porcentaje!A523,Tipos_Medida!$H$2:$I$788,1),VLOOKUP(Porcentaje!A523,Tipos_Medida!$H$2:$I$788,2),0))*100,4),"")</f>
        <v>5.3800000000000001E-2</v>
      </c>
    </row>
    <row r="524" spans="1:14" x14ac:dyDescent="0.25">
      <c r="A524" s="19">
        <v>21035</v>
      </c>
      <c r="B524" s="19" t="s">
        <v>48</v>
      </c>
      <c r="C524" s="19" t="s">
        <v>118</v>
      </c>
      <c r="D524" s="19" t="s">
        <v>116</v>
      </c>
      <c r="E524" s="20"/>
      <c r="F524" s="7" t="str">
        <f>IF(E524&lt;&gt;"",IF(AND(E524&gt;=VLOOKUP(E524,Semanas!$A$1:$C$33,1),E524&lt;=VLOOKUP(E524,Semanas!$A$1:$C$33,2)),VLOOKUP(E524,Semanas!$A$1:$C$33,3),""),"")</f>
        <v/>
      </c>
      <c r="G524" s="21" t="str">
        <f>IF(Medidas_Analisis!G524&lt;&gt;"",ROUND((Medidas_Analisis!G524/IF(Porcentaje!A524=VLOOKUP(Porcentaje!A524,Tipos_Medida!$H$2:$I$788,1),VLOOKUP(Porcentaje!A524,Tipos_Medida!$H$2:$I$788,2),0))*100,4),"")</f>
        <v/>
      </c>
      <c r="H524" s="21" t="str">
        <f>IF(Medidas_Analisis!H524&lt;&gt;"",ROUND((Medidas_Analisis!H524/IF(Porcentaje!A524=VLOOKUP(Porcentaje!A524,Tipos_Medida!$H$2:$I$788,1),VLOOKUP(Porcentaje!A524,Tipos_Medida!$H$2:$I$788,2),0))*100,4),"")</f>
        <v/>
      </c>
      <c r="I524" s="21" t="str">
        <f>IF(Medidas_Analisis!I524&lt;&gt;"",ROUND((Medidas_Analisis!I524/IF(Porcentaje!A524=VLOOKUP(Porcentaje!A524,Tipos_Medida!$H$2:$I$788,1),VLOOKUP(Porcentaje!A524,Tipos_Medida!$H$2:$I$788,2),0))*100,4),"")</f>
        <v/>
      </c>
      <c r="J524" s="21" t="str">
        <f>IF(Medidas_Analisis!J524&lt;&gt;"",ROUND((Medidas_Analisis!J524/IF(Porcentaje!A524=VLOOKUP(Porcentaje!A524,Tipos_Medida!$H$2:$I$788,1),VLOOKUP(Porcentaje!A524,Tipos_Medida!$H$2:$I$788,2),0))*100,4),"")</f>
        <v/>
      </c>
      <c r="K524" s="21" t="str">
        <f>IF(Medidas_Analisis!K524&lt;&gt;"",ROUND((Medidas_Analisis!K524/IF(Porcentaje!A524=VLOOKUP(Porcentaje!A524,Tipos_Medida!$H$2:$I$788,1),VLOOKUP(Porcentaje!A524,Tipos_Medida!$H$2:$I$788,2),0))*100,4),"")</f>
        <v/>
      </c>
      <c r="L524" s="21" t="str">
        <f>IF(Medidas_Analisis!L524&lt;&gt;"",ROUND((Medidas_Analisis!L524/IF(Porcentaje!A524=VLOOKUP(Porcentaje!A524,Tipos_Medida!$H$2:$I$788,1),VLOOKUP(Porcentaje!A524,Tipos_Medida!$H$2:$I$788,2),0))*100,4),"")</f>
        <v/>
      </c>
      <c r="M524" s="21" t="str">
        <f>IF(Medidas_Analisis!M524&lt;&gt;"",ROUND((Medidas_Analisis!M524/IF(Porcentaje!A524=VLOOKUP(Porcentaje!A524,Tipos_Medida!$H$2:$I$788,1),VLOOKUP(Porcentaje!A524,Tipos_Medida!$H$2:$I$788,2),0))*100,4),"")</f>
        <v/>
      </c>
      <c r="N524" s="21" t="str">
        <f>IF(Medidas_Analisis!N524&lt;&gt;"",ROUND((Medidas_Analisis!N524/IF(Porcentaje!A524=VLOOKUP(Porcentaje!A524,Tipos_Medida!$H$2:$I$788,1),VLOOKUP(Porcentaje!A524,Tipos_Medida!$H$2:$I$788,2),0))*100,4),"")</f>
        <v/>
      </c>
    </row>
    <row r="525" spans="1:14" x14ac:dyDescent="0.25">
      <c r="A525">
        <v>21035</v>
      </c>
      <c r="B525" t="s">
        <v>48</v>
      </c>
      <c r="C525" t="s">
        <v>119</v>
      </c>
      <c r="D525" t="s">
        <v>116</v>
      </c>
      <c r="E525" s="1"/>
      <c r="F525" s="7" t="str">
        <f>IF(E525&lt;&gt;"",IF(AND(E525&gt;=VLOOKUP(E525,Semanas!$A$1:$C$33,1),E525&lt;=VLOOKUP(E525,Semanas!$A$1:$C$33,2)),VLOOKUP(E525,Semanas!$A$1:$C$33,3),""),"")</f>
        <v/>
      </c>
      <c r="G525" s="21" t="str">
        <f>IF(Medidas_Analisis!G525&lt;&gt;"",ROUND((Medidas_Analisis!G525/IF(Porcentaje!A525=VLOOKUP(Porcentaje!A525,Tipos_Medida!$H$2:$I$788,1),VLOOKUP(Porcentaje!A525,Tipos_Medida!$H$2:$I$788,2),0))*100,4),"")</f>
        <v/>
      </c>
      <c r="H525" s="21" t="str">
        <f>IF(Medidas_Analisis!H525&lt;&gt;"",ROUND((Medidas_Analisis!H525/IF(Porcentaje!A525=VLOOKUP(Porcentaje!A525,Tipos_Medida!$H$2:$I$788,1),VLOOKUP(Porcentaje!A525,Tipos_Medida!$H$2:$I$788,2),0))*100,4),"")</f>
        <v/>
      </c>
      <c r="I525" s="21" t="str">
        <f>IF(Medidas_Analisis!I525&lt;&gt;"",ROUND((Medidas_Analisis!I525/IF(Porcentaje!A525=VLOOKUP(Porcentaje!A525,Tipos_Medida!$H$2:$I$788,1),VLOOKUP(Porcentaje!A525,Tipos_Medida!$H$2:$I$788,2),0))*100,4),"")</f>
        <v/>
      </c>
      <c r="J525" s="21" t="str">
        <f>IF(Medidas_Analisis!J525&lt;&gt;"",ROUND((Medidas_Analisis!J525/IF(Porcentaje!A525=VLOOKUP(Porcentaje!A525,Tipos_Medida!$H$2:$I$788,1),VLOOKUP(Porcentaje!A525,Tipos_Medida!$H$2:$I$788,2),0))*100,4),"")</f>
        <v/>
      </c>
      <c r="K525" s="21" t="str">
        <f>IF(Medidas_Analisis!K525&lt;&gt;"",ROUND((Medidas_Analisis!K525/IF(Porcentaje!A525=VLOOKUP(Porcentaje!A525,Tipos_Medida!$H$2:$I$788,1),VLOOKUP(Porcentaje!A525,Tipos_Medida!$H$2:$I$788,2),0))*100,4),"")</f>
        <v/>
      </c>
      <c r="L525" s="21" t="str">
        <f>IF(Medidas_Analisis!L525&lt;&gt;"",ROUND((Medidas_Analisis!L525/IF(Porcentaje!A525=VLOOKUP(Porcentaje!A525,Tipos_Medida!$H$2:$I$788,1),VLOOKUP(Porcentaje!A525,Tipos_Medida!$H$2:$I$788,2),0))*100,4),"")</f>
        <v/>
      </c>
      <c r="M525" s="21" t="str">
        <f>IF(Medidas_Analisis!M525&lt;&gt;"",ROUND((Medidas_Analisis!M525/IF(Porcentaje!A525=VLOOKUP(Porcentaje!A525,Tipos_Medida!$H$2:$I$788,1),VLOOKUP(Porcentaje!A525,Tipos_Medida!$H$2:$I$788,2),0))*100,4),"")</f>
        <v/>
      </c>
      <c r="N525" s="21" t="str">
        <f>IF(Medidas_Analisis!N525&lt;&gt;"",ROUND((Medidas_Analisis!N525/IF(Porcentaje!A525=VLOOKUP(Porcentaje!A525,Tipos_Medida!$H$2:$I$788,1),VLOOKUP(Porcentaje!A525,Tipos_Medida!$H$2:$I$788,2),0))*100,4),"")</f>
        <v/>
      </c>
    </row>
    <row r="526" spans="1:14" x14ac:dyDescent="0.25">
      <c r="A526" s="19">
        <v>21035</v>
      </c>
      <c r="B526" s="19" t="s">
        <v>48</v>
      </c>
      <c r="C526" s="19" t="s">
        <v>120</v>
      </c>
      <c r="D526" s="19" t="s">
        <v>116</v>
      </c>
      <c r="E526" s="20"/>
      <c r="F526" s="7" t="str">
        <f>IF(E526&lt;&gt;"",IF(AND(E526&gt;=VLOOKUP(E526,Semanas!$A$1:$C$33,1),E526&lt;=VLOOKUP(E526,Semanas!$A$1:$C$33,2)),VLOOKUP(E526,Semanas!$A$1:$C$33,3),""),"")</f>
        <v/>
      </c>
      <c r="G526" s="21" t="str">
        <f>IF(Medidas_Analisis!G526&lt;&gt;"",ROUND((Medidas_Analisis!G526/IF(Porcentaje!A526=VLOOKUP(Porcentaje!A526,Tipos_Medida!$H$2:$I$788,1),VLOOKUP(Porcentaje!A526,Tipos_Medida!$H$2:$I$788,2),0))*100,4),"")</f>
        <v/>
      </c>
      <c r="H526" s="21" t="str">
        <f>IF(Medidas_Analisis!H526&lt;&gt;"",ROUND((Medidas_Analisis!H526/IF(Porcentaje!A526=VLOOKUP(Porcentaje!A526,Tipos_Medida!$H$2:$I$788,1),VLOOKUP(Porcentaje!A526,Tipos_Medida!$H$2:$I$788,2),0))*100,4),"")</f>
        <v/>
      </c>
      <c r="I526" s="21" t="str">
        <f>IF(Medidas_Analisis!I526&lt;&gt;"",ROUND((Medidas_Analisis!I526/IF(Porcentaje!A526=VLOOKUP(Porcentaje!A526,Tipos_Medida!$H$2:$I$788,1),VLOOKUP(Porcentaje!A526,Tipos_Medida!$H$2:$I$788,2),0))*100,4),"")</f>
        <v/>
      </c>
      <c r="J526" s="21" t="str">
        <f>IF(Medidas_Analisis!J526&lt;&gt;"",ROUND((Medidas_Analisis!J526/IF(Porcentaje!A526=VLOOKUP(Porcentaje!A526,Tipos_Medida!$H$2:$I$788,1),VLOOKUP(Porcentaje!A526,Tipos_Medida!$H$2:$I$788,2),0))*100,4),"")</f>
        <v/>
      </c>
      <c r="K526" s="21" t="str">
        <f>IF(Medidas_Analisis!K526&lt;&gt;"",ROUND((Medidas_Analisis!K526/IF(Porcentaje!A526=VLOOKUP(Porcentaje!A526,Tipos_Medida!$H$2:$I$788,1),VLOOKUP(Porcentaje!A526,Tipos_Medida!$H$2:$I$788,2),0))*100,4),"")</f>
        <v/>
      </c>
      <c r="L526" s="21" t="str">
        <f>IF(Medidas_Analisis!L526&lt;&gt;"",ROUND((Medidas_Analisis!L526/IF(Porcentaje!A526=VLOOKUP(Porcentaje!A526,Tipos_Medida!$H$2:$I$788,1),VLOOKUP(Porcentaje!A526,Tipos_Medida!$H$2:$I$788,2),0))*100,4),"")</f>
        <v/>
      </c>
      <c r="M526" s="21" t="str">
        <f>IF(Medidas_Analisis!M526&lt;&gt;"",ROUND((Medidas_Analisis!M526/IF(Porcentaje!A526=VLOOKUP(Porcentaje!A526,Tipos_Medida!$H$2:$I$788,1),VLOOKUP(Porcentaje!A526,Tipos_Medida!$H$2:$I$788,2),0))*100,4),"")</f>
        <v/>
      </c>
      <c r="N526" s="21" t="str">
        <f>IF(Medidas_Analisis!N526&lt;&gt;"",ROUND((Medidas_Analisis!N526/IF(Porcentaje!A526=VLOOKUP(Porcentaje!A526,Tipos_Medida!$H$2:$I$788,1),VLOOKUP(Porcentaje!A526,Tipos_Medida!$H$2:$I$788,2),0))*100,4),"")</f>
        <v/>
      </c>
    </row>
    <row r="527" spans="1:14" x14ac:dyDescent="0.25">
      <c r="A527">
        <v>21035</v>
      </c>
      <c r="B527" t="s">
        <v>48</v>
      </c>
      <c r="C527" t="s">
        <v>191</v>
      </c>
      <c r="D527" t="s">
        <v>114</v>
      </c>
      <c r="E527" s="1">
        <v>43913</v>
      </c>
      <c r="F527" s="7" t="str">
        <f>IF(E527&lt;&gt;"",IF(AND(E527&gt;=VLOOKUP(E527,Semanas!$A$1:$C$33,1),E527&lt;=VLOOKUP(E527,Semanas!$A$1:$C$33,2)),VLOOKUP(E527,Semanas!$A$1:$C$33,3),""),"")</f>
        <v>Semana 13</v>
      </c>
      <c r="G527" s="21">
        <f>IF(Medidas_Analisis!G527&lt;&gt;"",ROUND((Medidas_Analisis!G527/IF(Porcentaje!A527=VLOOKUP(Porcentaje!A527,Tipos_Medida!$H$2:$I$788,1),VLOOKUP(Porcentaje!A527,Tipos_Medida!$H$2:$I$788,2),0))*100,4),"")</f>
        <v>0</v>
      </c>
      <c r="H527" s="21">
        <f>IF(Medidas_Analisis!H527&lt;&gt;"",ROUND((Medidas_Analisis!H527/IF(Porcentaje!A527=VLOOKUP(Porcentaje!A527,Tipos_Medida!$H$2:$I$788,1),VLOOKUP(Porcentaje!A527,Tipos_Medida!$H$2:$I$788,2),0))*100,4),"")</f>
        <v>0</v>
      </c>
      <c r="I527" s="21">
        <f>IF(Medidas_Analisis!I527&lt;&gt;"",ROUND((Medidas_Analisis!I527/IF(Porcentaje!A527=VLOOKUP(Porcentaje!A527,Tipos_Medida!$H$2:$I$788,1),VLOOKUP(Porcentaje!A527,Tipos_Medida!$H$2:$I$788,2),0))*100,4),"")</f>
        <v>0</v>
      </c>
      <c r="J527" s="21">
        <f>IF(Medidas_Analisis!J527&lt;&gt;"",ROUND((Medidas_Analisis!J527/IF(Porcentaje!A527=VLOOKUP(Porcentaje!A527,Tipos_Medida!$H$2:$I$788,1),VLOOKUP(Porcentaje!A527,Tipos_Medida!$H$2:$I$788,2),0))*100,4),"")</f>
        <v>0</v>
      </c>
      <c r="K527" s="21">
        <f>IF(Medidas_Analisis!K527&lt;&gt;"",ROUND((Medidas_Analisis!K527/IF(Porcentaje!A527=VLOOKUP(Porcentaje!A527,Tipos_Medida!$H$2:$I$788,1),VLOOKUP(Porcentaje!A527,Tipos_Medida!$H$2:$I$788,2),0))*100,4),"")</f>
        <v>0</v>
      </c>
      <c r="L527" s="21">
        <f>IF(Medidas_Analisis!L527&lt;&gt;"",ROUND((Medidas_Analisis!L527/IF(Porcentaje!A527=VLOOKUP(Porcentaje!A527,Tipos_Medida!$H$2:$I$788,1),VLOOKUP(Porcentaje!A527,Tipos_Medida!$H$2:$I$788,2),0))*100,4),"")</f>
        <v>4.8999999999999998E-3</v>
      </c>
      <c r="M527" s="21">
        <f>IF(Medidas_Analisis!M527&lt;&gt;"",ROUND((Medidas_Analisis!M527/IF(Porcentaje!A527=VLOOKUP(Porcentaje!A527,Tipos_Medida!$H$2:$I$788,1),VLOOKUP(Porcentaje!A527,Tipos_Medida!$H$2:$I$788,2),0))*100,4),"")</f>
        <v>9.7999999999999997E-3</v>
      </c>
      <c r="N527" s="21">
        <f>IF(Medidas_Analisis!N527&lt;&gt;"",ROUND((Medidas_Analisis!N527/IF(Porcentaje!A527=VLOOKUP(Porcentaje!A527,Tipos_Medida!$H$2:$I$788,1),VLOOKUP(Porcentaje!A527,Tipos_Medida!$H$2:$I$788,2),0))*100,4),"")</f>
        <v>9.7999999999999997E-3</v>
      </c>
    </row>
    <row r="528" spans="1:14" x14ac:dyDescent="0.25">
      <c r="A528" s="19">
        <v>21035</v>
      </c>
      <c r="B528" s="19" t="s">
        <v>48</v>
      </c>
      <c r="C528" s="19" t="s">
        <v>122</v>
      </c>
      <c r="D528" s="19" t="s">
        <v>116</v>
      </c>
      <c r="E528" s="20"/>
      <c r="F528" s="7" t="str">
        <f>IF(E528&lt;&gt;"",IF(AND(E528&gt;=VLOOKUP(E528,Semanas!$A$1:$C$33,1),E528&lt;=VLOOKUP(E528,Semanas!$A$1:$C$33,2)),VLOOKUP(E528,Semanas!$A$1:$C$33,3),""),"")</f>
        <v/>
      </c>
      <c r="G528" s="21" t="str">
        <f>IF(Medidas_Analisis!G528&lt;&gt;"",ROUND((Medidas_Analisis!G528/IF(Porcentaje!A528=VLOOKUP(Porcentaje!A528,Tipos_Medida!$H$2:$I$788,1),VLOOKUP(Porcentaje!A528,Tipos_Medida!$H$2:$I$788,2),0))*100,4),"")</f>
        <v/>
      </c>
      <c r="H528" s="21" t="str">
        <f>IF(Medidas_Analisis!H528&lt;&gt;"",ROUND((Medidas_Analisis!H528/IF(Porcentaje!A528=VLOOKUP(Porcentaje!A528,Tipos_Medida!$H$2:$I$788,1),VLOOKUP(Porcentaje!A528,Tipos_Medida!$H$2:$I$788,2),0))*100,4),"")</f>
        <v/>
      </c>
      <c r="I528" s="21" t="str">
        <f>IF(Medidas_Analisis!I528&lt;&gt;"",ROUND((Medidas_Analisis!I528/IF(Porcentaje!A528=VLOOKUP(Porcentaje!A528,Tipos_Medida!$H$2:$I$788,1),VLOOKUP(Porcentaje!A528,Tipos_Medida!$H$2:$I$788,2),0))*100,4),"")</f>
        <v/>
      </c>
      <c r="J528" s="21" t="str">
        <f>IF(Medidas_Analisis!J528&lt;&gt;"",ROUND((Medidas_Analisis!J528/IF(Porcentaje!A528=VLOOKUP(Porcentaje!A528,Tipos_Medida!$H$2:$I$788,1),VLOOKUP(Porcentaje!A528,Tipos_Medida!$H$2:$I$788,2),0))*100,4),"")</f>
        <v/>
      </c>
      <c r="K528" s="21" t="str">
        <f>IF(Medidas_Analisis!K528&lt;&gt;"",ROUND((Medidas_Analisis!K528/IF(Porcentaje!A528=VLOOKUP(Porcentaje!A528,Tipos_Medida!$H$2:$I$788,1),VLOOKUP(Porcentaje!A528,Tipos_Medida!$H$2:$I$788,2),0))*100,4),"")</f>
        <v/>
      </c>
      <c r="L528" s="21" t="str">
        <f>IF(Medidas_Analisis!L528&lt;&gt;"",ROUND((Medidas_Analisis!L528/IF(Porcentaje!A528=VLOOKUP(Porcentaje!A528,Tipos_Medida!$H$2:$I$788,1),VLOOKUP(Porcentaje!A528,Tipos_Medida!$H$2:$I$788,2),0))*100,4),"")</f>
        <v/>
      </c>
      <c r="M528" s="21" t="str">
        <f>IF(Medidas_Analisis!M528&lt;&gt;"",ROUND((Medidas_Analisis!M528/IF(Porcentaje!A528=VLOOKUP(Porcentaje!A528,Tipos_Medida!$H$2:$I$788,1),VLOOKUP(Porcentaje!A528,Tipos_Medida!$H$2:$I$788,2),0))*100,4),"")</f>
        <v/>
      </c>
      <c r="N528" s="21" t="str">
        <f>IF(Medidas_Analisis!N528&lt;&gt;"",ROUND((Medidas_Analisis!N528/IF(Porcentaje!A528=VLOOKUP(Porcentaje!A528,Tipos_Medida!$H$2:$I$788,1),VLOOKUP(Porcentaje!A528,Tipos_Medida!$H$2:$I$788,2),0))*100,4),"")</f>
        <v/>
      </c>
    </row>
    <row r="529" spans="1:14" x14ac:dyDescent="0.25">
      <c r="A529">
        <v>21035</v>
      </c>
      <c r="B529" t="s">
        <v>48</v>
      </c>
      <c r="C529" t="s">
        <v>123</v>
      </c>
      <c r="D529" t="s">
        <v>116</v>
      </c>
      <c r="E529" s="1"/>
      <c r="F529" s="7" t="str">
        <f>IF(E529&lt;&gt;"",IF(AND(E529&gt;=VLOOKUP(E529,Semanas!$A$1:$C$33,1),E529&lt;=VLOOKUP(E529,Semanas!$A$1:$C$33,2)),VLOOKUP(E529,Semanas!$A$1:$C$33,3),""),"")</f>
        <v/>
      </c>
      <c r="G529" s="21" t="str">
        <f>IF(Medidas_Analisis!G529&lt;&gt;"",ROUND((Medidas_Analisis!G529/IF(Porcentaje!A529=VLOOKUP(Porcentaje!A529,Tipos_Medida!$H$2:$I$788,1),VLOOKUP(Porcentaje!A529,Tipos_Medida!$H$2:$I$788,2),0))*100,4),"")</f>
        <v/>
      </c>
      <c r="H529" s="21" t="str">
        <f>IF(Medidas_Analisis!H529&lt;&gt;"",ROUND((Medidas_Analisis!H529/IF(Porcentaje!A529=VLOOKUP(Porcentaje!A529,Tipos_Medida!$H$2:$I$788,1),VLOOKUP(Porcentaje!A529,Tipos_Medida!$H$2:$I$788,2),0))*100,4),"")</f>
        <v/>
      </c>
      <c r="I529" s="21" t="str">
        <f>IF(Medidas_Analisis!I529&lt;&gt;"",ROUND((Medidas_Analisis!I529/IF(Porcentaje!A529=VLOOKUP(Porcentaje!A529,Tipos_Medida!$H$2:$I$788,1),VLOOKUP(Porcentaje!A529,Tipos_Medida!$H$2:$I$788,2),0))*100,4),"")</f>
        <v/>
      </c>
      <c r="J529" s="21" t="str">
        <f>IF(Medidas_Analisis!J529&lt;&gt;"",ROUND((Medidas_Analisis!J529/IF(Porcentaje!A529=VLOOKUP(Porcentaje!A529,Tipos_Medida!$H$2:$I$788,1),VLOOKUP(Porcentaje!A529,Tipos_Medida!$H$2:$I$788,2),0))*100,4),"")</f>
        <v/>
      </c>
      <c r="K529" s="21" t="str">
        <f>IF(Medidas_Analisis!K529&lt;&gt;"",ROUND((Medidas_Analisis!K529/IF(Porcentaje!A529=VLOOKUP(Porcentaje!A529,Tipos_Medida!$H$2:$I$788,1),VLOOKUP(Porcentaje!A529,Tipos_Medida!$H$2:$I$788,2),0))*100,4),"")</f>
        <v/>
      </c>
      <c r="L529" s="21" t="str">
        <f>IF(Medidas_Analisis!L529&lt;&gt;"",ROUND((Medidas_Analisis!L529/IF(Porcentaje!A529=VLOOKUP(Porcentaje!A529,Tipos_Medida!$H$2:$I$788,1),VLOOKUP(Porcentaje!A529,Tipos_Medida!$H$2:$I$788,2),0))*100,4),"")</f>
        <v/>
      </c>
      <c r="M529" s="21" t="str">
        <f>IF(Medidas_Analisis!M529&lt;&gt;"",ROUND((Medidas_Analisis!M529/IF(Porcentaje!A529=VLOOKUP(Porcentaje!A529,Tipos_Medida!$H$2:$I$788,1),VLOOKUP(Porcentaje!A529,Tipos_Medida!$H$2:$I$788,2),0))*100,4),"")</f>
        <v/>
      </c>
      <c r="N529" s="21" t="str">
        <f>IF(Medidas_Analisis!N529&lt;&gt;"",ROUND((Medidas_Analisis!N529/IF(Porcentaje!A529=VLOOKUP(Porcentaje!A529,Tipos_Medida!$H$2:$I$788,1),VLOOKUP(Porcentaje!A529,Tipos_Medida!$H$2:$I$788,2),0))*100,4),"")</f>
        <v/>
      </c>
    </row>
    <row r="530" spans="1:14" x14ac:dyDescent="0.25">
      <c r="A530">
        <v>21036</v>
      </c>
      <c r="B530" t="s">
        <v>49</v>
      </c>
      <c r="C530" t="s">
        <v>30</v>
      </c>
      <c r="D530" t="s">
        <v>114</v>
      </c>
      <c r="E530" s="1">
        <v>43913</v>
      </c>
      <c r="F530" s="7" t="str">
        <f>IF(E530&lt;&gt;"",IF(AND(E530&gt;=VLOOKUP(E530,Semanas!$A$1:$C$33,1),E530&lt;=VLOOKUP(E530,Semanas!$A$1:$C$33,2)),VLOOKUP(E530,Semanas!$A$1:$C$33,3),""),"")</f>
        <v>Semana 13</v>
      </c>
      <c r="G530" s="21" t="str">
        <f>IF(Medidas_Analisis!G530&lt;&gt;"",ROUND((Medidas_Analisis!G530/IF(Porcentaje!A530=VLOOKUP(Porcentaje!A530,Tipos_Medida!$H$2:$I$788,1),VLOOKUP(Porcentaje!A530,Tipos_Medida!$H$2:$I$788,2),0))*100,4),"")</f>
        <v/>
      </c>
      <c r="H530" s="21" t="str">
        <f>IF(Medidas_Analisis!H530&lt;&gt;"",ROUND((Medidas_Analisis!H530/IF(Porcentaje!A530=VLOOKUP(Porcentaje!A530,Tipos_Medida!$H$2:$I$788,1),VLOOKUP(Porcentaje!A530,Tipos_Medida!$H$2:$I$788,2),0))*100,4),"")</f>
        <v/>
      </c>
      <c r="I530" s="21" t="str">
        <f>IF(Medidas_Analisis!I530&lt;&gt;"",ROUND((Medidas_Analisis!I530/IF(Porcentaje!A530=VLOOKUP(Porcentaje!A530,Tipos_Medida!$H$2:$I$788,1),VLOOKUP(Porcentaje!A530,Tipos_Medida!$H$2:$I$788,2),0))*100,4),"")</f>
        <v/>
      </c>
      <c r="J530" s="21" t="str">
        <f>IF(Medidas_Analisis!J530&lt;&gt;"",ROUND((Medidas_Analisis!J530/IF(Porcentaje!A530=VLOOKUP(Porcentaje!A530,Tipos_Medida!$H$2:$I$788,1),VLOOKUP(Porcentaje!A530,Tipos_Medida!$H$2:$I$788,2),0))*100,4),"")</f>
        <v/>
      </c>
      <c r="K530" s="21" t="str">
        <f>IF(Medidas_Analisis!K530&lt;&gt;"",ROUND((Medidas_Analisis!K530/IF(Porcentaje!A530=VLOOKUP(Porcentaje!A530,Tipos_Medida!$H$2:$I$788,1),VLOOKUP(Porcentaje!A530,Tipos_Medida!$H$2:$I$788,2),0))*100,4),"")</f>
        <v/>
      </c>
      <c r="L530" s="21" t="str">
        <f>IF(Medidas_Analisis!L530&lt;&gt;"",ROUND((Medidas_Analisis!L530/IF(Porcentaje!A530=VLOOKUP(Porcentaje!A530,Tipos_Medida!$H$2:$I$788,1),VLOOKUP(Porcentaje!A530,Tipos_Medida!$H$2:$I$788,2),0))*100,4),"")</f>
        <v/>
      </c>
      <c r="M530" s="21" t="str">
        <f>IF(Medidas_Analisis!M530&lt;&gt;"",ROUND((Medidas_Analisis!M530/IF(Porcentaje!A530=VLOOKUP(Porcentaje!A530,Tipos_Medida!$H$2:$I$788,1),VLOOKUP(Porcentaje!A530,Tipos_Medida!$H$2:$I$788,2),0))*100,4),"")</f>
        <v/>
      </c>
      <c r="N530" s="21" t="str">
        <f>IF(Medidas_Analisis!N530&lt;&gt;"",ROUND((Medidas_Analisis!N530/IF(Porcentaje!A530=VLOOKUP(Porcentaje!A530,Tipos_Medida!$H$2:$I$788,1),VLOOKUP(Porcentaje!A530,Tipos_Medida!$H$2:$I$788,2),0))*100,4),"")</f>
        <v/>
      </c>
    </row>
    <row r="531" spans="1:14" x14ac:dyDescent="0.25">
      <c r="A531" s="19">
        <v>21036</v>
      </c>
      <c r="B531" s="19" t="s">
        <v>49</v>
      </c>
      <c r="C531" s="19" t="s">
        <v>31</v>
      </c>
      <c r="D531" s="19" t="s">
        <v>114</v>
      </c>
      <c r="E531" s="20">
        <v>43913</v>
      </c>
      <c r="F531" s="7" t="str">
        <f>IF(E531&lt;&gt;"",IF(AND(E531&gt;=VLOOKUP(E531,Semanas!$A$1:$C$33,1),E531&lt;=VLOOKUP(E531,Semanas!$A$1:$C$33,2)),VLOOKUP(E531,Semanas!$A$1:$C$33,3),""),"")</f>
        <v>Semana 13</v>
      </c>
      <c r="G531" s="21" t="str">
        <f>IF(Medidas_Analisis!G531&lt;&gt;"",ROUND((Medidas_Analisis!G531/IF(Porcentaje!A531=VLOOKUP(Porcentaje!A531,Tipos_Medida!$H$2:$I$788,1),VLOOKUP(Porcentaje!A531,Tipos_Medida!$H$2:$I$788,2),0))*100,4),"")</f>
        <v/>
      </c>
      <c r="H531" s="21" t="str">
        <f>IF(Medidas_Analisis!H531&lt;&gt;"",ROUND((Medidas_Analisis!H531/IF(Porcentaje!A531=VLOOKUP(Porcentaje!A531,Tipos_Medida!$H$2:$I$788,1),VLOOKUP(Porcentaje!A531,Tipos_Medida!$H$2:$I$788,2),0))*100,4),"")</f>
        <v/>
      </c>
      <c r="I531" s="21" t="str">
        <f>IF(Medidas_Analisis!I531&lt;&gt;"",ROUND((Medidas_Analisis!I531/IF(Porcentaje!A531=VLOOKUP(Porcentaje!A531,Tipos_Medida!$H$2:$I$788,1),VLOOKUP(Porcentaje!A531,Tipos_Medida!$H$2:$I$788,2),0))*100,4),"")</f>
        <v/>
      </c>
      <c r="J531" s="21" t="str">
        <f>IF(Medidas_Analisis!J531&lt;&gt;"",ROUND((Medidas_Analisis!J531/IF(Porcentaje!A531=VLOOKUP(Porcentaje!A531,Tipos_Medida!$H$2:$I$788,1),VLOOKUP(Porcentaje!A531,Tipos_Medida!$H$2:$I$788,2),0))*100,4),"")</f>
        <v/>
      </c>
      <c r="K531" s="21" t="str">
        <f>IF(Medidas_Analisis!K531&lt;&gt;"",ROUND((Medidas_Analisis!K531/IF(Porcentaje!A531=VLOOKUP(Porcentaje!A531,Tipos_Medida!$H$2:$I$788,1),VLOOKUP(Porcentaje!A531,Tipos_Medida!$H$2:$I$788,2),0))*100,4),"")</f>
        <v/>
      </c>
      <c r="L531" s="21" t="str">
        <f>IF(Medidas_Analisis!L531&lt;&gt;"",ROUND((Medidas_Analisis!L531/IF(Porcentaje!A531=VLOOKUP(Porcentaje!A531,Tipos_Medida!$H$2:$I$788,1),VLOOKUP(Porcentaje!A531,Tipos_Medida!$H$2:$I$788,2),0))*100,4),"")</f>
        <v/>
      </c>
      <c r="M531" s="21" t="str">
        <f>IF(Medidas_Analisis!M531&lt;&gt;"",ROUND((Medidas_Analisis!M531/IF(Porcentaje!A531=VLOOKUP(Porcentaje!A531,Tipos_Medida!$H$2:$I$788,1),VLOOKUP(Porcentaje!A531,Tipos_Medida!$H$2:$I$788,2),0))*100,4),"")</f>
        <v/>
      </c>
      <c r="N531" s="21" t="str">
        <f>IF(Medidas_Analisis!N531&lt;&gt;"",ROUND((Medidas_Analisis!N531/IF(Porcentaje!A531=VLOOKUP(Porcentaje!A531,Tipos_Medida!$H$2:$I$788,1),VLOOKUP(Porcentaje!A531,Tipos_Medida!$H$2:$I$788,2),0))*100,4),"")</f>
        <v/>
      </c>
    </row>
    <row r="532" spans="1:14" x14ac:dyDescent="0.25">
      <c r="A532">
        <v>21036</v>
      </c>
      <c r="B532" t="s">
        <v>49</v>
      </c>
      <c r="C532" t="s">
        <v>115</v>
      </c>
      <c r="D532" t="s">
        <v>114</v>
      </c>
      <c r="E532" s="1">
        <v>43913</v>
      </c>
      <c r="F532" s="7" t="str">
        <f>IF(E532&lt;&gt;"",IF(AND(E532&gt;=VLOOKUP(E532,Semanas!$A$1:$C$33,1),E532&lt;=VLOOKUP(E532,Semanas!$A$1:$C$33,2)),VLOOKUP(E532,Semanas!$A$1:$C$33,3),""),"")</f>
        <v>Semana 13</v>
      </c>
      <c r="G532" s="21" t="str">
        <f>IF(Medidas_Analisis!G532&lt;&gt;"",ROUND((Medidas_Analisis!G532/IF(Porcentaje!A532=VLOOKUP(Porcentaje!A532,Tipos_Medida!$H$2:$I$788,1),VLOOKUP(Porcentaje!A532,Tipos_Medida!$H$2:$I$788,2),0))*100,4),"")</f>
        <v/>
      </c>
      <c r="H532" s="21" t="str">
        <f>IF(Medidas_Analisis!H532&lt;&gt;"",ROUND((Medidas_Analisis!H532/IF(Porcentaje!A532=VLOOKUP(Porcentaje!A532,Tipos_Medida!$H$2:$I$788,1),VLOOKUP(Porcentaje!A532,Tipos_Medida!$H$2:$I$788,2),0))*100,4),"")</f>
        <v/>
      </c>
      <c r="I532" s="21" t="str">
        <f>IF(Medidas_Analisis!I532&lt;&gt;"",ROUND((Medidas_Analisis!I532/IF(Porcentaje!A532=VLOOKUP(Porcentaje!A532,Tipos_Medida!$H$2:$I$788,1),VLOOKUP(Porcentaje!A532,Tipos_Medida!$H$2:$I$788,2),0))*100,4),"")</f>
        <v/>
      </c>
      <c r="J532" s="21" t="str">
        <f>IF(Medidas_Analisis!J532&lt;&gt;"",ROUND((Medidas_Analisis!J532/IF(Porcentaje!A532=VLOOKUP(Porcentaje!A532,Tipos_Medida!$H$2:$I$788,1),VLOOKUP(Porcentaje!A532,Tipos_Medida!$H$2:$I$788,2),0))*100,4),"")</f>
        <v/>
      </c>
      <c r="K532" s="21" t="str">
        <f>IF(Medidas_Analisis!K532&lt;&gt;"",ROUND((Medidas_Analisis!K532/IF(Porcentaje!A532=VLOOKUP(Porcentaje!A532,Tipos_Medida!$H$2:$I$788,1),VLOOKUP(Porcentaje!A532,Tipos_Medida!$H$2:$I$788,2),0))*100,4),"")</f>
        <v/>
      </c>
      <c r="L532" s="21" t="str">
        <f>IF(Medidas_Analisis!L532&lt;&gt;"",ROUND((Medidas_Analisis!L532/IF(Porcentaje!A532=VLOOKUP(Porcentaje!A532,Tipos_Medida!$H$2:$I$788,1),VLOOKUP(Porcentaje!A532,Tipos_Medida!$H$2:$I$788,2),0))*100,4),"")</f>
        <v/>
      </c>
      <c r="M532" s="21" t="str">
        <f>IF(Medidas_Analisis!M532&lt;&gt;"",ROUND((Medidas_Analisis!M532/IF(Porcentaje!A532=VLOOKUP(Porcentaje!A532,Tipos_Medida!$H$2:$I$788,1),VLOOKUP(Porcentaje!A532,Tipos_Medida!$H$2:$I$788,2),0))*100,4),"")</f>
        <v/>
      </c>
      <c r="N532" s="21" t="str">
        <f>IF(Medidas_Analisis!N532&lt;&gt;"",ROUND((Medidas_Analisis!N532/IF(Porcentaje!A532=VLOOKUP(Porcentaje!A532,Tipos_Medida!$H$2:$I$788,1),VLOOKUP(Porcentaje!A532,Tipos_Medida!$H$2:$I$788,2),0))*100,4),"")</f>
        <v/>
      </c>
    </row>
    <row r="533" spans="1:14" x14ac:dyDescent="0.25">
      <c r="A533" s="19">
        <v>21036</v>
      </c>
      <c r="B533" s="19" t="s">
        <v>49</v>
      </c>
      <c r="C533" s="19" t="s">
        <v>33</v>
      </c>
      <c r="D533" s="19" t="s">
        <v>114</v>
      </c>
      <c r="E533" s="20">
        <v>43910</v>
      </c>
      <c r="F533" s="7" t="str">
        <f>IF(E533&lt;&gt;"",IF(AND(E533&gt;=VLOOKUP(E533,Semanas!$A$1:$C$33,1),E533&lt;=VLOOKUP(E533,Semanas!$A$1:$C$33,2)),VLOOKUP(E533,Semanas!$A$1:$C$33,3),""),"")</f>
        <v>Semana 12</v>
      </c>
      <c r="G533" s="21" t="str">
        <f>IF(Medidas_Analisis!G533&lt;&gt;"",ROUND((Medidas_Analisis!G533/IF(Porcentaje!A533=VLOOKUP(Porcentaje!A533,Tipos_Medida!$H$2:$I$788,1),VLOOKUP(Porcentaje!A533,Tipos_Medida!$H$2:$I$788,2),0))*100,4),"")</f>
        <v/>
      </c>
      <c r="H533" s="21" t="str">
        <f>IF(Medidas_Analisis!H533&lt;&gt;"",ROUND((Medidas_Analisis!H533/IF(Porcentaje!A533=VLOOKUP(Porcentaje!A533,Tipos_Medida!$H$2:$I$788,1),VLOOKUP(Porcentaje!A533,Tipos_Medida!$H$2:$I$788,2),0))*100,4),"")</f>
        <v/>
      </c>
      <c r="I533" s="21" t="str">
        <f>IF(Medidas_Analisis!I533&lt;&gt;"",ROUND((Medidas_Analisis!I533/IF(Porcentaje!A533=VLOOKUP(Porcentaje!A533,Tipos_Medida!$H$2:$I$788,1),VLOOKUP(Porcentaje!A533,Tipos_Medida!$H$2:$I$788,2),0))*100,4),"")</f>
        <v/>
      </c>
      <c r="J533" s="21" t="str">
        <f>IF(Medidas_Analisis!J533&lt;&gt;"",ROUND((Medidas_Analisis!J533/IF(Porcentaje!A533=VLOOKUP(Porcentaje!A533,Tipos_Medida!$H$2:$I$788,1),VLOOKUP(Porcentaje!A533,Tipos_Medida!$H$2:$I$788,2),0))*100,4),"")</f>
        <v/>
      </c>
      <c r="K533" s="21" t="str">
        <f>IF(Medidas_Analisis!K533&lt;&gt;"",ROUND((Medidas_Analisis!K533/IF(Porcentaje!A533=VLOOKUP(Porcentaje!A533,Tipos_Medida!$H$2:$I$788,1),VLOOKUP(Porcentaje!A533,Tipos_Medida!$H$2:$I$788,2),0))*100,4),"")</f>
        <v/>
      </c>
      <c r="L533" s="21" t="str">
        <f>IF(Medidas_Analisis!L533&lt;&gt;"",ROUND((Medidas_Analisis!L533/IF(Porcentaje!A533=VLOOKUP(Porcentaje!A533,Tipos_Medida!$H$2:$I$788,1),VLOOKUP(Porcentaje!A533,Tipos_Medida!$H$2:$I$788,2),0))*100,4),"")</f>
        <v/>
      </c>
      <c r="M533" s="21" t="str">
        <f>IF(Medidas_Analisis!M533&lt;&gt;"",ROUND((Medidas_Analisis!M533/IF(Porcentaje!A533=VLOOKUP(Porcentaje!A533,Tipos_Medida!$H$2:$I$788,1),VLOOKUP(Porcentaje!A533,Tipos_Medida!$H$2:$I$788,2),0))*100,4),"")</f>
        <v/>
      </c>
      <c r="N533" s="21" t="str">
        <f>IF(Medidas_Analisis!N533&lt;&gt;"",ROUND((Medidas_Analisis!N533/IF(Porcentaje!A533=VLOOKUP(Porcentaje!A533,Tipos_Medida!$H$2:$I$788,1),VLOOKUP(Porcentaje!A533,Tipos_Medida!$H$2:$I$788,2),0))*100,4),"")</f>
        <v/>
      </c>
    </row>
    <row r="534" spans="1:14" x14ac:dyDescent="0.25">
      <c r="A534">
        <v>21036</v>
      </c>
      <c r="B534" t="s">
        <v>49</v>
      </c>
      <c r="C534" t="s">
        <v>34</v>
      </c>
      <c r="D534" t="s">
        <v>114</v>
      </c>
      <c r="E534" s="1">
        <v>43934</v>
      </c>
      <c r="F534" s="7" t="str">
        <f>IF(E534&lt;&gt;"",IF(AND(E534&gt;=VLOOKUP(E534,Semanas!$A$1:$C$33,1),E534&lt;=VLOOKUP(E534,Semanas!$A$1:$C$33,2)),VLOOKUP(E534,Semanas!$A$1:$C$33,3),""),"")</f>
        <v>Semana 16</v>
      </c>
      <c r="G534" s="21" t="str">
        <f>IF(Medidas_Analisis!G534&lt;&gt;"",ROUND((Medidas_Analisis!G534/IF(Porcentaje!A534=VLOOKUP(Porcentaje!A534,Tipos_Medida!$H$2:$I$788,1),VLOOKUP(Porcentaje!A534,Tipos_Medida!$H$2:$I$788,2),0))*100,4),"")</f>
        <v/>
      </c>
      <c r="H534" s="21" t="str">
        <f>IF(Medidas_Analisis!H534&lt;&gt;"",ROUND((Medidas_Analisis!H534/IF(Porcentaje!A534=VLOOKUP(Porcentaje!A534,Tipos_Medida!$H$2:$I$788,1),VLOOKUP(Porcentaje!A534,Tipos_Medida!$H$2:$I$788,2),0))*100,4),"")</f>
        <v/>
      </c>
      <c r="I534" s="21" t="str">
        <f>IF(Medidas_Analisis!I534&lt;&gt;"",ROUND((Medidas_Analisis!I534/IF(Porcentaje!A534=VLOOKUP(Porcentaje!A534,Tipos_Medida!$H$2:$I$788,1),VLOOKUP(Porcentaje!A534,Tipos_Medida!$H$2:$I$788,2),0))*100,4),"")</f>
        <v/>
      </c>
      <c r="J534" s="21" t="str">
        <f>IF(Medidas_Analisis!J534&lt;&gt;"",ROUND((Medidas_Analisis!J534/IF(Porcentaje!A534=VLOOKUP(Porcentaje!A534,Tipos_Medida!$H$2:$I$788,1),VLOOKUP(Porcentaje!A534,Tipos_Medida!$H$2:$I$788,2),0))*100,4),"")</f>
        <v/>
      </c>
      <c r="K534" s="21" t="str">
        <f>IF(Medidas_Analisis!K534&lt;&gt;"",ROUND((Medidas_Analisis!K534/IF(Porcentaje!A534=VLOOKUP(Porcentaje!A534,Tipos_Medida!$H$2:$I$788,1),VLOOKUP(Porcentaje!A534,Tipos_Medida!$H$2:$I$788,2),0))*100,4),"")</f>
        <v/>
      </c>
      <c r="L534" s="21" t="str">
        <f>IF(Medidas_Analisis!L534&lt;&gt;"",ROUND((Medidas_Analisis!L534/IF(Porcentaje!A534=VLOOKUP(Porcentaje!A534,Tipos_Medida!$H$2:$I$788,1),VLOOKUP(Porcentaje!A534,Tipos_Medida!$H$2:$I$788,2),0))*100,4),"")</f>
        <v/>
      </c>
      <c r="M534" s="21" t="str">
        <f>IF(Medidas_Analisis!M534&lt;&gt;"",ROUND((Medidas_Analisis!M534/IF(Porcentaje!A534=VLOOKUP(Porcentaje!A534,Tipos_Medida!$H$2:$I$788,1),VLOOKUP(Porcentaje!A534,Tipos_Medida!$H$2:$I$788,2),0))*100,4),"")</f>
        <v/>
      </c>
      <c r="N534" s="21" t="str">
        <f>IF(Medidas_Analisis!N534&lt;&gt;"",ROUND((Medidas_Analisis!N534/IF(Porcentaje!A534=VLOOKUP(Porcentaje!A534,Tipos_Medida!$H$2:$I$788,1),VLOOKUP(Porcentaje!A534,Tipos_Medida!$H$2:$I$788,2),0))*100,4),"")</f>
        <v/>
      </c>
    </row>
    <row r="535" spans="1:14" x14ac:dyDescent="0.25">
      <c r="A535" s="19">
        <v>21036</v>
      </c>
      <c r="B535" s="19" t="s">
        <v>49</v>
      </c>
      <c r="C535" s="19" t="s">
        <v>118</v>
      </c>
      <c r="D535" s="19" t="s">
        <v>116</v>
      </c>
      <c r="E535" s="20"/>
      <c r="F535" s="7" t="str">
        <f>IF(E535&lt;&gt;"",IF(AND(E535&gt;=VLOOKUP(E535,Semanas!$A$1:$C$33,1),E535&lt;=VLOOKUP(E535,Semanas!$A$1:$C$33,2)),VLOOKUP(E535,Semanas!$A$1:$C$33,3),""),"")</f>
        <v/>
      </c>
      <c r="G535" s="21" t="str">
        <f>IF(Medidas_Analisis!G535&lt;&gt;"",ROUND((Medidas_Analisis!G535/IF(Porcentaje!A535=VLOOKUP(Porcentaje!A535,Tipos_Medida!$H$2:$I$788,1),VLOOKUP(Porcentaje!A535,Tipos_Medida!$H$2:$I$788,2),0))*100,4),"")</f>
        <v/>
      </c>
      <c r="H535" s="21" t="str">
        <f>IF(Medidas_Analisis!H535&lt;&gt;"",ROUND((Medidas_Analisis!H535/IF(Porcentaje!A535=VLOOKUP(Porcentaje!A535,Tipos_Medida!$H$2:$I$788,1),VLOOKUP(Porcentaje!A535,Tipos_Medida!$H$2:$I$788,2),0))*100,4),"")</f>
        <v/>
      </c>
      <c r="I535" s="21" t="str">
        <f>IF(Medidas_Analisis!I535&lt;&gt;"",ROUND((Medidas_Analisis!I535/IF(Porcentaje!A535=VLOOKUP(Porcentaje!A535,Tipos_Medida!$H$2:$I$788,1),VLOOKUP(Porcentaje!A535,Tipos_Medida!$H$2:$I$788,2),0))*100,4),"")</f>
        <v/>
      </c>
      <c r="J535" s="21" t="str">
        <f>IF(Medidas_Analisis!J535&lt;&gt;"",ROUND((Medidas_Analisis!J535/IF(Porcentaje!A535=VLOOKUP(Porcentaje!A535,Tipos_Medida!$H$2:$I$788,1),VLOOKUP(Porcentaje!A535,Tipos_Medida!$H$2:$I$788,2),0))*100,4),"")</f>
        <v/>
      </c>
      <c r="K535" s="21" t="str">
        <f>IF(Medidas_Analisis!K535&lt;&gt;"",ROUND((Medidas_Analisis!K535/IF(Porcentaje!A535=VLOOKUP(Porcentaje!A535,Tipos_Medida!$H$2:$I$788,1),VLOOKUP(Porcentaje!A535,Tipos_Medida!$H$2:$I$788,2),0))*100,4),"")</f>
        <v/>
      </c>
      <c r="L535" s="21" t="str">
        <f>IF(Medidas_Analisis!L535&lt;&gt;"",ROUND((Medidas_Analisis!L535/IF(Porcentaje!A535=VLOOKUP(Porcentaje!A535,Tipos_Medida!$H$2:$I$788,1),VLOOKUP(Porcentaje!A535,Tipos_Medida!$H$2:$I$788,2),0))*100,4),"")</f>
        <v/>
      </c>
      <c r="M535" s="21" t="str">
        <f>IF(Medidas_Analisis!M535&lt;&gt;"",ROUND((Medidas_Analisis!M535/IF(Porcentaje!A535=VLOOKUP(Porcentaje!A535,Tipos_Medida!$H$2:$I$788,1),VLOOKUP(Porcentaje!A535,Tipos_Medida!$H$2:$I$788,2),0))*100,4),"")</f>
        <v/>
      </c>
      <c r="N535" s="21" t="str">
        <f>IF(Medidas_Analisis!N535&lt;&gt;"",ROUND((Medidas_Analisis!N535/IF(Porcentaje!A535=VLOOKUP(Porcentaje!A535,Tipos_Medida!$H$2:$I$788,1),VLOOKUP(Porcentaje!A535,Tipos_Medida!$H$2:$I$788,2),0))*100,4),"")</f>
        <v/>
      </c>
    </row>
    <row r="536" spans="1:14" x14ac:dyDescent="0.25">
      <c r="A536">
        <v>21036</v>
      </c>
      <c r="B536" t="s">
        <v>49</v>
      </c>
      <c r="C536" t="s">
        <v>119</v>
      </c>
      <c r="D536" t="s">
        <v>116</v>
      </c>
      <c r="E536" s="1"/>
      <c r="F536" s="7" t="str">
        <f>IF(E536&lt;&gt;"",IF(AND(E536&gt;=VLOOKUP(E536,Semanas!$A$1:$C$33,1),E536&lt;=VLOOKUP(E536,Semanas!$A$1:$C$33,2)),VLOOKUP(E536,Semanas!$A$1:$C$33,3),""),"")</f>
        <v/>
      </c>
      <c r="G536" s="21" t="str">
        <f>IF(Medidas_Analisis!G536&lt;&gt;"",ROUND((Medidas_Analisis!G536/IF(Porcentaje!A536=VLOOKUP(Porcentaje!A536,Tipos_Medida!$H$2:$I$788,1),VLOOKUP(Porcentaje!A536,Tipos_Medida!$H$2:$I$788,2),0))*100,4),"")</f>
        <v/>
      </c>
      <c r="H536" s="21" t="str">
        <f>IF(Medidas_Analisis!H536&lt;&gt;"",ROUND((Medidas_Analisis!H536/IF(Porcentaje!A536=VLOOKUP(Porcentaje!A536,Tipos_Medida!$H$2:$I$788,1),VLOOKUP(Porcentaje!A536,Tipos_Medida!$H$2:$I$788,2),0))*100,4),"")</f>
        <v/>
      </c>
      <c r="I536" s="21" t="str">
        <f>IF(Medidas_Analisis!I536&lt;&gt;"",ROUND((Medidas_Analisis!I536/IF(Porcentaje!A536=VLOOKUP(Porcentaje!A536,Tipos_Medida!$H$2:$I$788,1),VLOOKUP(Porcentaje!A536,Tipos_Medida!$H$2:$I$788,2),0))*100,4),"")</f>
        <v/>
      </c>
      <c r="J536" s="21" t="str">
        <f>IF(Medidas_Analisis!J536&lt;&gt;"",ROUND((Medidas_Analisis!J536/IF(Porcentaje!A536=VLOOKUP(Porcentaje!A536,Tipos_Medida!$H$2:$I$788,1),VLOOKUP(Porcentaje!A536,Tipos_Medida!$H$2:$I$788,2),0))*100,4),"")</f>
        <v/>
      </c>
      <c r="K536" s="21" t="str">
        <f>IF(Medidas_Analisis!K536&lt;&gt;"",ROUND((Medidas_Analisis!K536/IF(Porcentaje!A536=VLOOKUP(Porcentaje!A536,Tipos_Medida!$H$2:$I$788,1),VLOOKUP(Porcentaje!A536,Tipos_Medida!$H$2:$I$788,2),0))*100,4),"")</f>
        <v/>
      </c>
      <c r="L536" s="21" t="str">
        <f>IF(Medidas_Analisis!L536&lt;&gt;"",ROUND((Medidas_Analisis!L536/IF(Porcentaje!A536=VLOOKUP(Porcentaje!A536,Tipos_Medida!$H$2:$I$788,1),VLOOKUP(Porcentaje!A536,Tipos_Medida!$H$2:$I$788,2),0))*100,4),"")</f>
        <v/>
      </c>
      <c r="M536" s="21" t="str">
        <f>IF(Medidas_Analisis!M536&lt;&gt;"",ROUND((Medidas_Analisis!M536/IF(Porcentaje!A536=VLOOKUP(Porcentaje!A536,Tipos_Medida!$H$2:$I$788,1),VLOOKUP(Porcentaje!A536,Tipos_Medida!$H$2:$I$788,2),0))*100,4),"")</f>
        <v/>
      </c>
      <c r="N536" s="21" t="str">
        <f>IF(Medidas_Analisis!N536&lt;&gt;"",ROUND((Medidas_Analisis!N536/IF(Porcentaje!A536=VLOOKUP(Porcentaje!A536,Tipos_Medida!$H$2:$I$788,1),VLOOKUP(Porcentaje!A536,Tipos_Medida!$H$2:$I$788,2),0))*100,4),"")</f>
        <v/>
      </c>
    </row>
    <row r="537" spans="1:14" x14ac:dyDescent="0.25">
      <c r="A537" s="19">
        <v>21036</v>
      </c>
      <c r="B537" s="19" t="s">
        <v>49</v>
      </c>
      <c r="C537" s="19" t="s">
        <v>120</v>
      </c>
      <c r="D537" s="19" t="s">
        <v>116</v>
      </c>
      <c r="E537" s="20"/>
      <c r="F537" s="7" t="str">
        <f>IF(E537&lt;&gt;"",IF(AND(E537&gt;=VLOOKUP(E537,Semanas!$A$1:$C$33,1),E537&lt;=VLOOKUP(E537,Semanas!$A$1:$C$33,2)),VLOOKUP(E537,Semanas!$A$1:$C$33,3),""),"")</f>
        <v/>
      </c>
      <c r="G537" s="21" t="str">
        <f>IF(Medidas_Analisis!G537&lt;&gt;"",ROUND((Medidas_Analisis!G537/IF(Porcentaje!A537=VLOOKUP(Porcentaje!A537,Tipos_Medida!$H$2:$I$788,1),VLOOKUP(Porcentaje!A537,Tipos_Medida!$H$2:$I$788,2),0))*100,4),"")</f>
        <v/>
      </c>
      <c r="H537" s="21" t="str">
        <f>IF(Medidas_Analisis!H537&lt;&gt;"",ROUND((Medidas_Analisis!H537/IF(Porcentaje!A537=VLOOKUP(Porcentaje!A537,Tipos_Medida!$H$2:$I$788,1),VLOOKUP(Porcentaje!A537,Tipos_Medida!$H$2:$I$788,2),0))*100,4),"")</f>
        <v/>
      </c>
      <c r="I537" s="21" t="str">
        <f>IF(Medidas_Analisis!I537&lt;&gt;"",ROUND((Medidas_Analisis!I537/IF(Porcentaje!A537=VLOOKUP(Porcentaje!A537,Tipos_Medida!$H$2:$I$788,1),VLOOKUP(Porcentaje!A537,Tipos_Medida!$H$2:$I$788,2),0))*100,4),"")</f>
        <v/>
      </c>
      <c r="J537" s="21" t="str">
        <f>IF(Medidas_Analisis!J537&lt;&gt;"",ROUND((Medidas_Analisis!J537/IF(Porcentaje!A537=VLOOKUP(Porcentaje!A537,Tipos_Medida!$H$2:$I$788,1),VLOOKUP(Porcentaje!A537,Tipos_Medida!$H$2:$I$788,2),0))*100,4),"")</f>
        <v/>
      </c>
      <c r="K537" s="21" t="str">
        <f>IF(Medidas_Analisis!K537&lt;&gt;"",ROUND((Medidas_Analisis!K537/IF(Porcentaje!A537=VLOOKUP(Porcentaje!A537,Tipos_Medida!$H$2:$I$788,1),VLOOKUP(Porcentaje!A537,Tipos_Medida!$H$2:$I$788,2),0))*100,4),"")</f>
        <v/>
      </c>
      <c r="L537" s="21" t="str">
        <f>IF(Medidas_Analisis!L537&lt;&gt;"",ROUND((Medidas_Analisis!L537/IF(Porcentaje!A537=VLOOKUP(Porcentaje!A537,Tipos_Medida!$H$2:$I$788,1),VLOOKUP(Porcentaje!A537,Tipos_Medida!$H$2:$I$788,2),0))*100,4),"")</f>
        <v/>
      </c>
      <c r="M537" s="21" t="str">
        <f>IF(Medidas_Analisis!M537&lt;&gt;"",ROUND((Medidas_Analisis!M537/IF(Porcentaje!A537=VLOOKUP(Porcentaje!A537,Tipos_Medida!$H$2:$I$788,1),VLOOKUP(Porcentaje!A537,Tipos_Medida!$H$2:$I$788,2),0))*100,4),"")</f>
        <v/>
      </c>
      <c r="N537" s="21" t="str">
        <f>IF(Medidas_Analisis!N537&lt;&gt;"",ROUND((Medidas_Analisis!N537/IF(Porcentaje!A537=VLOOKUP(Porcentaje!A537,Tipos_Medida!$H$2:$I$788,1),VLOOKUP(Porcentaje!A537,Tipos_Medida!$H$2:$I$788,2),0))*100,4),"")</f>
        <v/>
      </c>
    </row>
    <row r="538" spans="1:14" x14ac:dyDescent="0.25">
      <c r="A538">
        <v>21036</v>
      </c>
      <c r="B538" t="s">
        <v>49</v>
      </c>
      <c r="C538" t="s">
        <v>191</v>
      </c>
      <c r="D538" t="s">
        <v>114</v>
      </c>
      <c r="E538" s="1">
        <v>43913</v>
      </c>
      <c r="F538" s="7" t="str">
        <f>IF(E538&lt;&gt;"",IF(AND(E538&gt;=VLOOKUP(E538,Semanas!$A$1:$C$33,1),E538&lt;=VLOOKUP(E538,Semanas!$A$1:$C$33,2)),VLOOKUP(E538,Semanas!$A$1:$C$33,3),""),"")</f>
        <v>Semana 13</v>
      </c>
      <c r="G538" s="21" t="str">
        <f>IF(Medidas_Analisis!G538&lt;&gt;"",ROUND((Medidas_Analisis!G538/IF(Porcentaje!A538=VLOOKUP(Porcentaje!A538,Tipos_Medida!$H$2:$I$788,1),VLOOKUP(Porcentaje!A538,Tipos_Medida!$H$2:$I$788,2),0))*100,4),"")</f>
        <v/>
      </c>
      <c r="H538" s="21" t="str">
        <f>IF(Medidas_Analisis!H538&lt;&gt;"",ROUND((Medidas_Analisis!H538/IF(Porcentaje!A538=VLOOKUP(Porcentaje!A538,Tipos_Medida!$H$2:$I$788,1),VLOOKUP(Porcentaje!A538,Tipos_Medida!$H$2:$I$788,2),0))*100,4),"")</f>
        <v/>
      </c>
      <c r="I538" s="21" t="str">
        <f>IF(Medidas_Analisis!I538&lt;&gt;"",ROUND((Medidas_Analisis!I538/IF(Porcentaje!A538=VLOOKUP(Porcentaje!A538,Tipos_Medida!$H$2:$I$788,1),VLOOKUP(Porcentaje!A538,Tipos_Medida!$H$2:$I$788,2),0))*100,4),"")</f>
        <v/>
      </c>
      <c r="J538" s="21" t="str">
        <f>IF(Medidas_Analisis!J538&lt;&gt;"",ROUND((Medidas_Analisis!J538/IF(Porcentaje!A538=VLOOKUP(Porcentaje!A538,Tipos_Medida!$H$2:$I$788,1),VLOOKUP(Porcentaje!A538,Tipos_Medida!$H$2:$I$788,2),0))*100,4),"")</f>
        <v/>
      </c>
      <c r="K538" s="21" t="str">
        <f>IF(Medidas_Analisis!K538&lt;&gt;"",ROUND((Medidas_Analisis!K538/IF(Porcentaje!A538=VLOOKUP(Porcentaje!A538,Tipos_Medida!$H$2:$I$788,1),VLOOKUP(Porcentaje!A538,Tipos_Medida!$H$2:$I$788,2),0))*100,4),"")</f>
        <v/>
      </c>
      <c r="L538" s="21" t="str">
        <f>IF(Medidas_Analisis!L538&lt;&gt;"",ROUND((Medidas_Analisis!L538/IF(Porcentaje!A538=VLOOKUP(Porcentaje!A538,Tipos_Medida!$H$2:$I$788,1),VLOOKUP(Porcentaje!A538,Tipos_Medida!$H$2:$I$788,2),0))*100,4),"")</f>
        <v/>
      </c>
      <c r="M538" s="21" t="str">
        <f>IF(Medidas_Analisis!M538&lt;&gt;"",ROUND((Medidas_Analisis!M538/IF(Porcentaje!A538=VLOOKUP(Porcentaje!A538,Tipos_Medida!$H$2:$I$788,1),VLOOKUP(Porcentaje!A538,Tipos_Medida!$H$2:$I$788,2),0))*100,4),"")</f>
        <v/>
      </c>
      <c r="N538" s="21" t="str">
        <f>IF(Medidas_Analisis!N538&lt;&gt;"",ROUND((Medidas_Analisis!N538/IF(Porcentaje!A538=VLOOKUP(Porcentaje!A538,Tipos_Medida!$H$2:$I$788,1),VLOOKUP(Porcentaje!A538,Tipos_Medida!$H$2:$I$788,2),0))*100,4),"")</f>
        <v/>
      </c>
    </row>
    <row r="539" spans="1:14" x14ac:dyDescent="0.25">
      <c r="A539" s="19">
        <v>21036</v>
      </c>
      <c r="B539" s="19" t="s">
        <v>49</v>
      </c>
      <c r="C539" s="19" t="s">
        <v>122</v>
      </c>
      <c r="D539" s="19" t="s">
        <v>116</v>
      </c>
      <c r="E539" s="20"/>
      <c r="F539" s="7" t="str">
        <f>IF(E539&lt;&gt;"",IF(AND(E539&gt;=VLOOKUP(E539,Semanas!$A$1:$C$33,1),E539&lt;=VLOOKUP(E539,Semanas!$A$1:$C$33,2)),VLOOKUP(E539,Semanas!$A$1:$C$33,3),""),"")</f>
        <v/>
      </c>
      <c r="G539" s="21" t="str">
        <f>IF(Medidas_Analisis!G539&lt;&gt;"",ROUND((Medidas_Analisis!G539/IF(Porcentaje!A539=VLOOKUP(Porcentaje!A539,Tipos_Medida!$H$2:$I$788,1),VLOOKUP(Porcentaje!A539,Tipos_Medida!$H$2:$I$788,2),0))*100,4),"")</f>
        <v/>
      </c>
      <c r="H539" s="21" t="str">
        <f>IF(Medidas_Analisis!H539&lt;&gt;"",ROUND((Medidas_Analisis!H539/IF(Porcentaje!A539=VLOOKUP(Porcentaje!A539,Tipos_Medida!$H$2:$I$788,1),VLOOKUP(Porcentaje!A539,Tipos_Medida!$H$2:$I$788,2),0))*100,4),"")</f>
        <v/>
      </c>
      <c r="I539" s="21" t="str">
        <f>IF(Medidas_Analisis!I539&lt;&gt;"",ROUND((Medidas_Analisis!I539/IF(Porcentaje!A539=VLOOKUP(Porcentaje!A539,Tipos_Medida!$H$2:$I$788,1),VLOOKUP(Porcentaje!A539,Tipos_Medida!$H$2:$I$788,2),0))*100,4),"")</f>
        <v/>
      </c>
      <c r="J539" s="21" t="str">
        <f>IF(Medidas_Analisis!J539&lt;&gt;"",ROUND((Medidas_Analisis!J539/IF(Porcentaje!A539=VLOOKUP(Porcentaje!A539,Tipos_Medida!$H$2:$I$788,1),VLOOKUP(Porcentaje!A539,Tipos_Medida!$H$2:$I$788,2),0))*100,4),"")</f>
        <v/>
      </c>
      <c r="K539" s="21" t="str">
        <f>IF(Medidas_Analisis!K539&lt;&gt;"",ROUND((Medidas_Analisis!K539/IF(Porcentaje!A539=VLOOKUP(Porcentaje!A539,Tipos_Medida!$H$2:$I$788,1),VLOOKUP(Porcentaje!A539,Tipos_Medida!$H$2:$I$788,2),0))*100,4),"")</f>
        <v/>
      </c>
      <c r="L539" s="21" t="str">
        <f>IF(Medidas_Analisis!L539&lt;&gt;"",ROUND((Medidas_Analisis!L539/IF(Porcentaje!A539=VLOOKUP(Porcentaje!A539,Tipos_Medida!$H$2:$I$788,1),VLOOKUP(Porcentaje!A539,Tipos_Medida!$H$2:$I$788,2),0))*100,4),"")</f>
        <v/>
      </c>
      <c r="M539" s="21" t="str">
        <f>IF(Medidas_Analisis!M539&lt;&gt;"",ROUND((Medidas_Analisis!M539/IF(Porcentaje!A539=VLOOKUP(Porcentaje!A539,Tipos_Medida!$H$2:$I$788,1),VLOOKUP(Porcentaje!A539,Tipos_Medida!$H$2:$I$788,2),0))*100,4),"")</f>
        <v/>
      </c>
      <c r="N539" s="21" t="str">
        <f>IF(Medidas_Analisis!N539&lt;&gt;"",ROUND((Medidas_Analisis!N539/IF(Porcentaje!A539=VLOOKUP(Porcentaje!A539,Tipos_Medida!$H$2:$I$788,1),VLOOKUP(Porcentaje!A539,Tipos_Medida!$H$2:$I$788,2),0))*100,4),"")</f>
        <v/>
      </c>
    </row>
    <row r="540" spans="1:14" x14ac:dyDescent="0.25">
      <c r="A540">
        <v>21036</v>
      </c>
      <c r="B540" t="s">
        <v>49</v>
      </c>
      <c r="C540" t="s">
        <v>123</v>
      </c>
      <c r="D540" t="s">
        <v>116</v>
      </c>
      <c r="E540" s="1"/>
      <c r="F540" s="7" t="str">
        <f>IF(E540&lt;&gt;"",IF(AND(E540&gt;=VLOOKUP(E540,Semanas!$A$1:$C$33,1),E540&lt;=VLOOKUP(E540,Semanas!$A$1:$C$33,2)),VLOOKUP(E540,Semanas!$A$1:$C$33,3),""),"")</f>
        <v/>
      </c>
      <c r="G540" s="21" t="str">
        <f>IF(Medidas_Analisis!G540&lt;&gt;"",ROUND((Medidas_Analisis!G540/IF(Porcentaje!A540=VLOOKUP(Porcentaje!A540,Tipos_Medida!$H$2:$I$788,1),VLOOKUP(Porcentaje!A540,Tipos_Medida!$H$2:$I$788,2),0))*100,4),"")</f>
        <v/>
      </c>
      <c r="H540" s="21" t="str">
        <f>IF(Medidas_Analisis!H540&lt;&gt;"",ROUND((Medidas_Analisis!H540/IF(Porcentaje!A540=VLOOKUP(Porcentaje!A540,Tipos_Medida!$H$2:$I$788,1),VLOOKUP(Porcentaje!A540,Tipos_Medida!$H$2:$I$788,2),0))*100,4),"")</f>
        <v/>
      </c>
      <c r="I540" s="21" t="str">
        <f>IF(Medidas_Analisis!I540&lt;&gt;"",ROUND((Medidas_Analisis!I540/IF(Porcentaje!A540=VLOOKUP(Porcentaje!A540,Tipos_Medida!$H$2:$I$788,1),VLOOKUP(Porcentaje!A540,Tipos_Medida!$H$2:$I$788,2),0))*100,4),"")</f>
        <v/>
      </c>
      <c r="J540" s="21" t="str">
        <f>IF(Medidas_Analisis!J540&lt;&gt;"",ROUND((Medidas_Analisis!J540/IF(Porcentaje!A540=VLOOKUP(Porcentaje!A540,Tipos_Medida!$H$2:$I$788,1),VLOOKUP(Porcentaje!A540,Tipos_Medida!$H$2:$I$788,2),0))*100,4),"")</f>
        <v/>
      </c>
      <c r="K540" s="21" t="str">
        <f>IF(Medidas_Analisis!K540&lt;&gt;"",ROUND((Medidas_Analisis!K540/IF(Porcentaje!A540=VLOOKUP(Porcentaje!A540,Tipos_Medida!$H$2:$I$788,1),VLOOKUP(Porcentaje!A540,Tipos_Medida!$H$2:$I$788,2),0))*100,4),"")</f>
        <v/>
      </c>
      <c r="L540" s="21" t="str">
        <f>IF(Medidas_Analisis!L540&lt;&gt;"",ROUND((Medidas_Analisis!L540/IF(Porcentaje!A540=VLOOKUP(Porcentaje!A540,Tipos_Medida!$H$2:$I$788,1),VLOOKUP(Porcentaje!A540,Tipos_Medida!$H$2:$I$788,2),0))*100,4),"")</f>
        <v/>
      </c>
      <c r="M540" s="21" t="str">
        <f>IF(Medidas_Analisis!M540&lt;&gt;"",ROUND((Medidas_Analisis!M540/IF(Porcentaje!A540=VLOOKUP(Porcentaje!A540,Tipos_Medida!$H$2:$I$788,1),VLOOKUP(Porcentaje!A540,Tipos_Medida!$H$2:$I$788,2),0))*100,4),"")</f>
        <v/>
      </c>
      <c r="N540" s="21" t="str">
        <f>IF(Medidas_Analisis!N540&lt;&gt;"",ROUND((Medidas_Analisis!N540/IF(Porcentaje!A540=VLOOKUP(Porcentaje!A540,Tipos_Medida!$H$2:$I$788,1),VLOOKUP(Porcentaje!A540,Tipos_Medida!$H$2:$I$788,2),0))*100,4),"")</f>
        <v/>
      </c>
    </row>
    <row r="541" spans="1:14" x14ac:dyDescent="0.25">
      <c r="A541">
        <v>21046</v>
      </c>
      <c r="B541" t="s">
        <v>44</v>
      </c>
      <c r="C541" t="s">
        <v>30</v>
      </c>
      <c r="D541" t="s">
        <v>114</v>
      </c>
      <c r="E541" s="1">
        <v>43913</v>
      </c>
      <c r="F541" s="7" t="str">
        <f>IF(E541&lt;&gt;"",IF(AND(E541&gt;=VLOOKUP(E541,Semanas!$A$1:$C$33,1),E541&lt;=VLOOKUP(E541,Semanas!$A$1:$C$33,2)),VLOOKUP(E541,Semanas!$A$1:$C$33,3),""),"")</f>
        <v>Semana 13</v>
      </c>
      <c r="G541" s="21">
        <f>IF(Medidas_Analisis!G541&lt;&gt;"",ROUND((Medidas_Analisis!G541/IF(Porcentaje!A541=VLOOKUP(Porcentaje!A541,Tipos_Medida!$H$2:$I$788,1),VLOOKUP(Porcentaje!A541,Tipos_Medida!$H$2:$I$788,2),0))*100,4),"")</f>
        <v>0</v>
      </c>
      <c r="H541" s="21">
        <f>IF(Medidas_Analisis!H541&lt;&gt;"",ROUND((Medidas_Analisis!H541/IF(Porcentaje!A541=VLOOKUP(Porcentaje!A541,Tipos_Medida!$H$2:$I$788,1),VLOOKUP(Porcentaje!A541,Tipos_Medida!$H$2:$I$788,2),0))*100,4),"")</f>
        <v>0</v>
      </c>
      <c r="I541" s="21">
        <f>IF(Medidas_Analisis!I541&lt;&gt;"",ROUND((Medidas_Analisis!I541/IF(Porcentaje!A541=VLOOKUP(Porcentaje!A541,Tipos_Medida!$H$2:$I$788,1),VLOOKUP(Porcentaje!A541,Tipos_Medida!$H$2:$I$788,2),0))*100,4),"")</f>
        <v>0</v>
      </c>
      <c r="J541" s="21">
        <f>IF(Medidas_Analisis!J541&lt;&gt;"",ROUND((Medidas_Analisis!J541/IF(Porcentaje!A541=VLOOKUP(Porcentaje!A541,Tipos_Medida!$H$2:$I$788,1),VLOOKUP(Porcentaje!A541,Tipos_Medida!$H$2:$I$788,2),0))*100,4),"")</f>
        <v>0</v>
      </c>
      <c r="K541" s="21">
        <f>IF(Medidas_Analisis!K541&lt;&gt;"",ROUND((Medidas_Analisis!K541/IF(Porcentaje!A541=VLOOKUP(Porcentaje!A541,Tipos_Medida!$H$2:$I$788,1),VLOOKUP(Porcentaje!A541,Tipos_Medida!$H$2:$I$788,2),0))*100,4),"")</f>
        <v>0</v>
      </c>
      <c r="L541" s="21">
        <f>IF(Medidas_Analisis!L541&lt;&gt;"",ROUND((Medidas_Analisis!L541/IF(Porcentaje!A541=VLOOKUP(Porcentaje!A541,Tipos_Medida!$H$2:$I$788,1),VLOOKUP(Porcentaje!A541,Tipos_Medida!$H$2:$I$788,2),0))*100,4),"")</f>
        <v>0</v>
      </c>
      <c r="M541" s="21">
        <f>IF(Medidas_Analisis!M541&lt;&gt;"",ROUND((Medidas_Analisis!M541/IF(Porcentaje!A541=VLOOKUP(Porcentaje!A541,Tipos_Medida!$H$2:$I$788,1),VLOOKUP(Porcentaje!A541,Tipos_Medida!$H$2:$I$788,2),0))*100,4),"")</f>
        <v>0</v>
      </c>
      <c r="N541" s="21">
        <f>IF(Medidas_Analisis!N541&lt;&gt;"",ROUND((Medidas_Analisis!N541/IF(Porcentaje!A541=VLOOKUP(Porcentaje!A541,Tipos_Medida!$H$2:$I$788,1),VLOOKUP(Porcentaje!A541,Tipos_Medida!$H$2:$I$788,2),0))*100,4),"")</f>
        <v>1.29E-2</v>
      </c>
    </row>
    <row r="542" spans="1:14" x14ac:dyDescent="0.25">
      <c r="A542" s="19">
        <v>21046</v>
      </c>
      <c r="B542" s="19" t="s">
        <v>44</v>
      </c>
      <c r="C542" s="19" t="s">
        <v>31</v>
      </c>
      <c r="D542" s="19" t="s">
        <v>114</v>
      </c>
      <c r="E542" s="20">
        <v>43913</v>
      </c>
      <c r="F542" s="7" t="str">
        <f>IF(E542&lt;&gt;"",IF(AND(E542&gt;=VLOOKUP(E542,Semanas!$A$1:$C$33,1),E542&lt;=VLOOKUP(E542,Semanas!$A$1:$C$33,2)),VLOOKUP(E542,Semanas!$A$1:$C$33,3),""),"")</f>
        <v>Semana 13</v>
      </c>
      <c r="G542" s="21">
        <f>IF(Medidas_Analisis!G542&lt;&gt;"",ROUND((Medidas_Analisis!G542/IF(Porcentaje!A542=VLOOKUP(Porcentaje!A542,Tipos_Medida!$H$2:$I$788,1),VLOOKUP(Porcentaje!A542,Tipos_Medida!$H$2:$I$788,2),0))*100,4),"")</f>
        <v>0</v>
      </c>
      <c r="H542" s="21">
        <f>IF(Medidas_Analisis!H542&lt;&gt;"",ROUND((Medidas_Analisis!H542/IF(Porcentaje!A542=VLOOKUP(Porcentaje!A542,Tipos_Medida!$H$2:$I$788,1),VLOOKUP(Porcentaje!A542,Tipos_Medida!$H$2:$I$788,2),0))*100,4),"")</f>
        <v>0</v>
      </c>
      <c r="I542" s="21">
        <f>IF(Medidas_Analisis!I542&lt;&gt;"",ROUND((Medidas_Analisis!I542/IF(Porcentaje!A542=VLOOKUP(Porcentaje!A542,Tipos_Medida!$H$2:$I$788,1),VLOOKUP(Porcentaje!A542,Tipos_Medida!$H$2:$I$788,2),0))*100,4),"")</f>
        <v>0</v>
      </c>
      <c r="J542" s="21">
        <f>IF(Medidas_Analisis!J542&lt;&gt;"",ROUND((Medidas_Analisis!J542/IF(Porcentaje!A542=VLOOKUP(Porcentaje!A542,Tipos_Medida!$H$2:$I$788,1),VLOOKUP(Porcentaje!A542,Tipos_Medida!$H$2:$I$788,2),0))*100,4),"")</f>
        <v>0</v>
      </c>
      <c r="K542" s="21">
        <f>IF(Medidas_Analisis!K542&lt;&gt;"",ROUND((Medidas_Analisis!K542/IF(Porcentaje!A542=VLOOKUP(Porcentaje!A542,Tipos_Medida!$H$2:$I$788,1),VLOOKUP(Porcentaje!A542,Tipos_Medida!$H$2:$I$788,2),0))*100,4),"")</f>
        <v>0</v>
      </c>
      <c r="L542" s="21">
        <f>IF(Medidas_Analisis!L542&lt;&gt;"",ROUND((Medidas_Analisis!L542/IF(Porcentaje!A542=VLOOKUP(Porcentaje!A542,Tipos_Medida!$H$2:$I$788,1),VLOOKUP(Porcentaje!A542,Tipos_Medida!$H$2:$I$788,2),0))*100,4),"")</f>
        <v>0</v>
      </c>
      <c r="M542" s="21">
        <f>IF(Medidas_Analisis!M542&lt;&gt;"",ROUND((Medidas_Analisis!M542/IF(Porcentaje!A542=VLOOKUP(Porcentaje!A542,Tipos_Medida!$H$2:$I$788,1),VLOOKUP(Porcentaje!A542,Tipos_Medida!$H$2:$I$788,2),0))*100,4),"")</f>
        <v>0</v>
      </c>
      <c r="N542" s="21">
        <f>IF(Medidas_Analisis!N542&lt;&gt;"",ROUND((Medidas_Analisis!N542/IF(Porcentaje!A542=VLOOKUP(Porcentaje!A542,Tipos_Medida!$H$2:$I$788,1),VLOOKUP(Porcentaje!A542,Tipos_Medida!$H$2:$I$788,2),0))*100,4),"")</f>
        <v>1.29E-2</v>
      </c>
    </row>
    <row r="543" spans="1:14" x14ac:dyDescent="0.25">
      <c r="A543">
        <v>21046</v>
      </c>
      <c r="B543" t="s">
        <v>44</v>
      </c>
      <c r="C543" t="s">
        <v>115</v>
      </c>
      <c r="D543" t="s">
        <v>114</v>
      </c>
      <c r="E543" s="1">
        <v>43913</v>
      </c>
      <c r="F543" s="7" t="str">
        <f>IF(E543&lt;&gt;"",IF(AND(E543&gt;=VLOOKUP(E543,Semanas!$A$1:$C$33,1),E543&lt;=VLOOKUP(E543,Semanas!$A$1:$C$33,2)),VLOOKUP(E543,Semanas!$A$1:$C$33,3),""),"")</f>
        <v>Semana 13</v>
      </c>
      <c r="G543" s="21">
        <f>IF(Medidas_Analisis!G543&lt;&gt;"",ROUND((Medidas_Analisis!G543/IF(Porcentaje!A543=VLOOKUP(Porcentaje!A543,Tipos_Medida!$H$2:$I$788,1),VLOOKUP(Porcentaje!A543,Tipos_Medida!$H$2:$I$788,2),0))*100,4),"")</f>
        <v>0</v>
      </c>
      <c r="H543" s="21">
        <f>IF(Medidas_Analisis!H543&lt;&gt;"",ROUND((Medidas_Analisis!H543/IF(Porcentaje!A543=VLOOKUP(Porcentaje!A543,Tipos_Medida!$H$2:$I$788,1),VLOOKUP(Porcentaje!A543,Tipos_Medida!$H$2:$I$788,2),0))*100,4),"")</f>
        <v>0</v>
      </c>
      <c r="I543" s="21">
        <f>IF(Medidas_Analisis!I543&lt;&gt;"",ROUND((Medidas_Analisis!I543/IF(Porcentaje!A543=VLOOKUP(Porcentaje!A543,Tipos_Medida!$H$2:$I$788,1),VLOOKUP(Porcentaje!A543,Tipos_Medida!$H$2:$I$788,2),0))*100,4),"")</f>
        <v>0</v>
      </c>
      <c r="J543" s="21">
        <f>IF(Medidas_Analisis!J543&lt;&gt;"",ROUND((Medidas_Analisis!J543/IF(Porcentaje!A543=VLOOKUP(Porcentaje!A543,Tipos_Medida!$H$2:$I$788,1),VLOOKUP(Porcentaje!A543,Tipos_Medida!$H$2:$I$788,2),0))*100,4),"")</f>
        <v>0</v>
      </c>
      <c r="K543" s="21">
        <f>IF(Medidas_Analisis!K543&lt;&gt;"",ROUND((Medidas_Analisis!K543/IF(Porcentaje!A543=VLOOKUP(Porcentaje!A543,Tipos_Medida!$H$2:$I$788,1),VLOOKUP(Porcentaje!A543,Tipos_Medida!$H$2:$I$788,2),0))*100,4),"")</f>
        <v>0</v>
      </c>
      <c r="L543" s="21">
        <f>IF(Medidas_Analisis!L543&lt;&gt;"",ROUND((Medidas_Analisis!L543/IF(Porcentaje!A543=VLOOKUP(Porcentaje!A543,Tipos_Medida!$H$2:$I$788,1),VLOOKUP(Porcentaje!A543,Tipos_Medida!$H$2:$I$788,2),0))*100,4),"")</f>
        <v>0</v>
      </c>
      <c r="M543" s="21">
        <f>IF(Medidas_Analisis!M543&lt;&gt;"",ROUND((Medidas_Analisis!M543/IF(Porcentaje!A543=VLOOKUP(Porcentaje!A543,Tipos_Medida!$H$2:$I$788,1),VLOOKUP(Porcentaje!A543,Tipos_Medida!$H$2:$I$788,2),0))*100,4),"")</f>
        <v>0</v>
      </c>
      <c r="N543" s="21">
        <f>IF(Medidas_Analisis!N543&lt;&gt;"",ROUND((Medidas_Analisis!N543/IF(Porcentaje!A543=VLOOKUP(Porcentaje!A543,Tipos_Medida!$H$2:$I$788,1),VLOOKUP(Porcentaje!A543,Tipos_Medida!$H$2:$I$788,2),0))*100,4),"")</f>
        <v>1.29E-2</v>
      </c>
    </row>
    <row r="544" spans="1:14" x14ac:dyDescent="0.25">
      <c r="A544" s="19">
        <v>21046</v>
      </c>
      <c r="B544" s="19" t="s">
        <v>44</v>
      </c>
      <c r="C544" s="19" t="s">
        <v>33</v>
      </c>
      <c r="D544" s="19" t="s">
        <v>114</v>
      </c>
      <c r="E544" s="20">
        <v>43910</v>
      </c>
      <c r="F544" s="7" t="str">
        <f>IF(E544&lt;&gt;"",IF(AND(E544&gt;=VLOOKUP(E544,Semanas!$A$1:$C$33,1),E544&lt;=VLOOKUP(E544,Semanas!$A$1:$C$33,2)),VLOOKUP(E544,Semanas!$A$1:$C$33,3),""),"")</f>
        <v>Semana 12</v>
      </c>
      <c r="G544" s="21">
        <f>IF(Medidas_Analisis!G544&lt;&gt;"",ROUND((Medidas_Analisis!G544/IF(Porcentaje!A544=VLOOKUP(Porcentaje!A544,Tipos_Medida!$H$2:$I$788,1),VLOOKUP(Porcentaje!A544,Tipos_Medida!$H$2:$I$788,2),0))*100,4),"")</f>
        <v>0</v>
      </c>
      <c r="H544" s="21">
        <f>IF(Medidas_Analisis!H544&lt;&gt;"",ROUND((Medidas_Analisis!H544/IF(Porcentaje!A544=VLOOKUP(Porcentaje!A544,Tipos_Medida!$H$2:$I$788,1),VLOOKUP(Porcentaje!A544,Tipos_Medida!$H$2:$I$788,2),0))*100,4),"")</f>
        <v>0</v>
      </c>
      <c r="I544" s="21">
        <f>IF(Medidas_Analisis!I544&lt;&gt;"",ROUND((Medidas_Analisis!I544/IF(Porcentaje!A544=VLOOKUP(Porcentaje!A544,Tipos_Medida!$H$2:$I$788,1),VLOOKUP(Porcentaje!A544,Tipos_Medida!$H$2:$I$788,2),0))*100,4),"")</f>
        <v>0</v>
      </c>
      <c r="J544" s="21">
        <f>IF(Medidas_Analisis!J544&lt;&gt;"",ROUND((Medidas_Analisis!J544/IF(Porcentaje!A544=VLOOKUP(Porcentaje!A544,Tipos_Medida!$H$2:$I$788,1),VLOOKUP(Porcentaje!A544,Tipos_Medida!$H$2:$I$788,2),0))*100,4),"")</f>
        <v>0</v>
      </c>
      <c r="K544" s="21">
        <f>IF(Medidas_Analisis!K544&lt;&gt;"",ROUND((Medidas_Analisis!K544/IF(Porcentaje!A544=VLOOKUP(Porcentaje!A544,Tipos_Medida!$H$2:$I$788,1),VLOOKUP(Porcentaje!A544,Tipos_Medida!$H$2:$I$788,2),0))*100,4),"")</f>
        <v>0</v>
      </c>
      <c r="L544" s="21">
        <f>IF(Medidas_Analisis!L544&lt;&gt;"",ROUND((Medidas_Analisis!L544/IF(Porcentaje!A544=VLOOKUP(Porcentaje!A544,Tipos_Medida!$H$2:$I$788,1),VLOOKUP(Porcentaje!A544,Tipos_Medida!$H$2:$I$788,2),0))*100,4),"")</f>
        <v>0</v>
      </c>
      <c r="M544" s="21">
        <f>IF(Medidas_Analisis!M544&lt;&gt;"",ROUND((Medidas_Analisis!M544/IF(Porcentaje!A544=VLOOKUP(Porcentaje!A544,Tipos_Medida!$H$2:$I$788,1),VLOOKUP(Porcentaje!A544,Tipos_Medida!$H$2:$I$788,2),0))*100,4),"")</f>
        <v>0</v>
      </c>
      <c r="N544" s="21">
        <f>IF(Medidas_Analisis!N544&lt;&gt;"",ROUND((Medidas_Analisis!N544/IF(Porcentaje!A544=VLOOKUP(Porcentaje!A544,Tipos_Medida!$H$2:$I$788,1),VLOOKUP(Porcentaje!A544,Tipos_Medida!$H$2:$I$788,2),0))*100,4),"")</f>
        <v>0</v>
      </c>
    </row>
    <row r="545" spans="1:14" x14ac:dyDescent="0.25">
      <c r="A545">
        <v>21046</v>
      </c>
      <c r="B545" t="s">
        <v>44</v>
      </c>
      <c r="C545" t="s">
        <v>34</v>
      </c>
      <c r="D545" t="s">
        <v>114</v>
      </c>
      <c r="E545" s="1">
        <v>43934</v>
      </c>
      <c r="F545" s="7" t="str">
        <f>IF(E545&lt;&gt;"",IF(AND(E545&gt;=VLOOKUP(E545,Semanas!$A$1:$C$33,1),E545&lt;=VLOOKUP(E545,Semanas!$A$1:$C$33,2)),VLOOKUP(E545,Semanas!$A$1:$C$33,3),""),"")</f>
        <v>Semana 16</v>
      </c>
      <c r="G545" s="21">
        <f>IF(Medidas_Analisis!G545&lt;&gt;"",ROUND((Medidas_Analisis!G545/IF(Porcentaje!A545=VLOOKUP(Porcentaje!A545,Tipos_Medida!$H$2:$I$788,1),VLOOKUP(Porcentaje!A545,Tipos_Medida!$H$2:$I$788,2),0))*100,4),"")</f>
        <v>0</v>
      </c>
      <c r="H545" s="21">
        <f>IF(Medidas_Analisis!H545&lt;&gt;"",ROUND((Medidas_Analisis!H545/IF(Porcentaje!A545=VLOOKUP(Porcentaje!A545,Tipos_Medida!$H$2:$I$788,1),VLOOKUP(Porcentaje!A545,Tipos_Medida!$H$2:$I$788,2),0))*100,4),"")</f>
        <v>0</v>
      </c>
      <c r="I545" s="21">
        <f>IF(Medidas_Analisis!I545&lt;&gt;"",ROUND((Medidas_Analisis!I545/IF(Porcentaje!A545=VLOOKUP(Porcentaje!A545,Tipos_Medida!$H$2:$I$788,1),VLOOKUP(Porcentaje!A545,Tipos_Medida!$H$2:$I$788,2),0))*100,4),"")</f>
        <v>0</v>
      </c>
      <c r="J545" s="21">
        <f>IF(Medidas_Analisis!J545&lt;&gt;"",ROUND((Medidas_Analisis!J545/IF(Porcentaje!A545=VLOOKUP(Porcentaje!A545,Tipos_Medida!$H$2:$I$788,1),VLOOKUP(Porcentaje!A545,Tipos_Medida!$H$2:$I$788,2),0))*100,4),"")</f>
        <v>1.29E-2</v>
      </c>
      <c r="K545" s="21">
        <f>IF(Medidas_Analisis!K545&lt;&gt;"",ROUND((Medidas_Analisis!K545/IF(Porcentaje!A545=VLOOKUP(Porcentaje!A545,Tipos_Medida!$H$2:$I$788,1),VLOOKUP(Porcentaje!A545,Tipos_Medida!$H$2:$I$788,2),0))*100,4),"")</f>
        <v>1.29E-2</v>
      </c>
      <c r="L545" s="21">
        <f>IF(Medidas_Analisis!L545&lt;&gt;"",ROUND((Medidas_Analisis!L545/IF(Porcentaje!A545=VLOOKUP(Porcentaje!A545,Tipos_Medida!$H$2:$I$788,1),VLOOKUP(Porcentaje!A545,Tipos_Medida!$H$2:$I$788,2),0))*100,4),"")</f>
        <v>2.58E-2</v>
      </c>
      <c r="M545" s="21">
        <f>IF(Medidas_Analisis!M545&lt;&gt;"",ROUND((Medidas_Analisis!M545/IF(Porcentaje!A545=VLOOKUP(Porcentaje!A545,Tipos_Medida!$H$2:$I$788,1),VLOOKUP(Porcentaje!A545,Tipos_Medida!$H$2:$I$788,2),0))*100,4),"")</f>
        <v>2.58E-2</v>
      </c>
      <c r="N545" s="21">
        <f>IF(Medidas_Analisis!N545&lt;&gt;"",ROUND((Medidas_Analisis!N545/IF(Porcentaje!A545=VLOOKUP(Porcentaje!A545,Tipos_Medida!$H$2:$I$788,1),VLOOKUP(Porcentaje!A545,Tipos_Medida!$H$2:$I$788,2),0))*100,4),"")</f>
        <v>2.58E-2</v>
      </c>
    </row>
    <row r="546" spans="1:14" x14ac:dyDescent="0.25">
      <c r="A546" s="19">
        <v>21046</v>
      </c>
      <c r="B546" s="19" t="s">
        <v>44</v>
      </c>
      <c r="C546" s="19" t="s">
        <v>118</v>
      </c>
      <c r="D546" s="19" t="s">
        <v>116</v>
      </c>
      <c r="E546" s="20"/>
      <c r="F546" s="7" t="str">
        <f>IF(E546&lt;&gt;"",IF(AND(E546&gt;=VLOOKUP(E546,Semanas!$A$1:$C$33,1),E546&lt;=VLOOKUP(E546,Semanas!$A$1:$C$33,2)),VLOOKUP(E546,Semanas!$A$1:$C$33,3),""),"")</f>
        <v/>
      </c>
      <c r="G546" s="21" t="str">
        <f>IF(Medidas_Analisis!G546&lt;&gt;"",ROUND((Medidas_Analisis!G546/IF(Porcentaje!A546=VLOOKUP(Porcentaje!A546,Tipos_Medida!$H$2:$I$788,1),VLOOKUP(Porcentaje!A546,Tipos_Medida!$H$2:$I$788,2),0))*100,4),"")</f>
        <v/>
      </c>
      <c r="H546" s="21" t="str">
        <f>IF(Medidas_Analisis!H546&lt;&gt;"",ROUND((Medidas_Analisis!H546/IF(Porcentaje!A546=VLOOKUP(Porcentaje!A546,Tipos_Medida!$H$2:$I$788,1),VLOOKUP(Porcentaje!A546,Tipos_Medida!$H$2:$I$788,2),0))*100,4),"")</f>
        <v/>
      </c>
      <c r="I546" s="21" t="str">
        <f>IF(Medidas_Analisis!I546&lt;&gt;"",ROUND((Medidas_Analisis!I546/IF(Porcentaje!A546=VLOOKUP(Porcentaje!A546,Tipos_Medida!$H$2:$I$788,1),VLOOKUP(Porcentaje!A546,Tipos_Medida!$H$2:$I$788,2),0))*100,4),"")</f>
        <v/>
      </c>
      <c r="J546" s="21" t="str">
        <f>IF(Medidas_Analisis!J546&lt;&gt;"",ROUND((Medidas_Analisis!J546/IF(Porcentaje!A546=VLOOKUP(Porcentaje!A546,Tipos_Medida!$H$2:$I$788,1),VLOOKUP(Porcentaje!A546,Tipos_Medida!$H$2:$I$788,2),0))*100,4),"")</f>
        <v/>
      </c>
      <c r="K546" s="21" t="str">
        <f>IF(Medidas_Analisis!K546&lt;&gt;"",ROUND((Medidas_Analisis!K546/IF(Porcentaje!A546=VLOOKUP(Porcentaje!A546,Tipos_Medida!$H$2:$I$788,1),VLOOKUP(Porcentaje!A546,Tipos_Medida!$H$2:$I$788,2),0))*100,4),"")</f>
        <v/>
      </c>
      <c r="L546" s="21" t="str">
        <f>IF(Medidas_Analisis!L546&lt;&gt;"",ROUND((Medidas_Analisis!L546/IF(Porcentaje!A546=VLOOKUP(Porcentaje!A546,Tipos_Medida!$H$2:$I$788,1),VLOOKUP(Porcentaje!A546,Tipos_Medida!$H$2:$I$788,2),0))*100,4),"")</f>
        <v/>
      </c>
      <c r="M546" s="21" t="str">
        <f>IF(Medidas_Analisis!M546&lt;&gt;"",ROUND((Medidas_Analisis!M546/IF(Porcentaje!A546=VLOOKUP(Porcentaje!A546,Tipos_Medida!$H$2:$I$788,1),VLOOKUP(Porcentaje!A546,Tipos_Medida!$H$2:$I$788,2),0))*100,4),"")</f>
        <v/>
      </c>
      <c r="N546" s="21" t="str">
        <f>IF(Medidas_Analisis!N546&lt;&gt;"",ROUND((Medidas_Analisis!N546/IF(Porcentaje!A546=VLOOKUP(Porcentaje!A546,Tipos_Medida!$H$2:$I$788,1),VLOOKUP(Porcentaje!A546,Tipos_Medida!$H$2:$I$788,2),0))*100,4),"")</f>
        <v/>
      </c>
    </row>
    <row r="547" spans="1:14" x14ac:dyDescent="0.25">
      <c r="A547">
        <v>21046</v>
      </c>
      <c r="B547" t="s">
        <v>44</v>
      </c>
      <c r="C547" t="s">
        <v>119</v>
      </c>
      <c r="D547" t="s">
        <v>114</v>
      </c>
      <c r="E547" s="1">
        <v>44029</v>
      </c>
      <c r="F547" s="7" t="str">
        <f>IF(E547&lt;&gt;"",IF(AND(E547&gt;=VLOOKUP(E547,Semanas!$A$1:$C$33,1),E547&lt;=VLOOKUP(E547,Semanas!$A$1:$C$33,2)),VLOOKUP(E547,Semanas!$A$1:$C$33,3),""),"")</f>
        <v>Semana 29</v>
      </c>
      <c r="G547" s="21">
        <f>IF(Medidas_Analisis!G547&lt;&gt;"",ROUND((Medidas_Analisis!G547/IF(Porcentaje!A547=VLOOKUP(Porcentaje!A547,Tipos_Medida!$H$2:$I$788,1),VLOOKUP(Porcentaje!A547,Tipos_Medida!$H$2:$I$788,2),0))*100,4),"")</f>
        <v>9.0300000000000005E-2</v>
      </c>
      <c r="H547" s="21">
        <f>IF(Medidas_Analisis!H547&lt;&gt;"",ROUND((Medidas_Analisis!H547/IF(Porcentaje!A547=VLOOKUP(Porcentaje!A547,Tipos_Medida!$H$2:$I$788,1),VLOOKUP(Porcentaje!A547,Tipos_Medida!$H$2:$I$788,2),0))*100,4),"")</f>
        <v>0.1419</v>
      </c>
      <c r="I547" s="21">
        <f>IF(Medidas_Analisis!I547&lt;&gt;"",ROUND((Medidas_Analisis!I547/IF(Porcentaje!A547=VLOOKUP(Porcentaje!A547,Tipos_Medida!$H$2:$I$788,1),VLOOKUP(Porcentaje!A547,Tipos_Medida!$H$2:$I$788,2),0))*100,4),"")</f>
        <v>0.1419</v>
      </c>
      <c r="J547" s="21">
        <f>IF(Medidas_Analisis!J547&lt;&gt;"",ROUND((Medidas_Analisis!J547/IF(Porcentaje!A547=VLOOKUP(Porcentaje!A547,Tipos_Medida!$H$2:$I$788,1),VLOOKUP(Porcentaje!A547,Tipos_Medida!$H$2:$I$788,2),0))*100,4),"")</f>
        <v>0.1419</v>
      </c>
      <c r="K547" s="21">
        <f>IF(Medidas_Analisis!K547&lt;&gt;"",ROUND((Medidas_Analisis!K547/IF(Porcentaje!A547=VLOOKUP(Porcentaje!A547,Tipos_Medida!$H$2:$I$788,1),VLOOKUP(Porcentaje!A547,Tipos_Medida!$H$2:$I$788,2),0))*100,4),"")</f>
        <v>0</v>
      </c>
      <c r="L547" s="21">
        <f>IF(Medidas_Analisis!L547&lt;&gt;"",ROUND((Medidas_Analisis!L547/IF(Porcentaje!A547=VLOOKUP(Porcentaje!A547,Tipos_Medida!$H$2:$I$788,1),VLOOKUP(Porcentaje!A547,Tipos_Medida!$H$2:$I$788,2),0))*100,4),"")</f>
        <v>0.15479999999999999</v>
      </c>
      <c r="M547" s="21">
        <f>IF(Medidas_Analisis!M547&lt;&gt;"",ROUND((Medidas_Analisis!M547/IF(Porcentaje!A547=VLOOKUP(Porcentaje!A547,Tipos_Medida!$H$2:$I$788,1),VLOOKUP(Porcentaje!A547,Tipos_Medida!$H$2:$I$788,2),0))*100,4),"")</f>
        <v>0.16769999999999999</v>
      </c>
      <c r="N547" s="21">
        <f>IF(Medidas_Analisis!N547&lt;&gt;"",ROUND((Medidas_Analisis!N547/IF(Porcentaje!A547=VLOOKUP(Porcentaje!A547,Tipos_Medida!$H$2:$I$788,1),VLOOKUP(Porcentaje!A547,Tipos_Medida!$H$2:$I$788,2),0))*100,4),"")</f>
        <v>0.16769999999999999</v>
      </c>
    </row>
    <row r="548" spans="1:14" x14ac:dyDescent="0.25">
      <c r="A548" s="19">
        <v>21046</v>
      </c>
      <c r="B548" s="19" t="s">
        <v>44</v>
      </c>
      <c r="C548" s="19" t="s">
        <v>120</v>
      </c>
      <c r="D548" s="19" t="s">
        <v>116</v>
      </c>
      <c r="E548" s="20"/>
      <c r="F548" s="7" t="str">
        <f>IF(E548&lt;&gt;"",IF(AND(E548&gt;=VLOOKUP(E548,Semanas!$A$1:$C$33,1),E548&lt;=VLOOKUP(E548,Semanas!$A$1:$C$33,2)),VLOOKUP(E548,Semanas!$A$1:$C$33,3),""),"")</f>
        <v/>
      </c>
      <c r="G548" s="21" t="str">
        <f>IF(Medidas_Analisis!G548&lt;&gt;"",ROUND((Medidas_Analisis!G548/IF(Porcentaje!A548=VLOOKUP(Porcentaje!A548,Tipos_Medida!$H$2:$I$788,1),VLOOKUP(Porcentaje!A548,Tipos_Medida!$H$2:$I$788,2),0))*100,4),"")</f>
        <v/>
      </c>
      <c r="H548" s="21" t="str">
        <f>IF(Medidas_Analisis!H548&lt;&gt;"",ROUND((Medidas_Analisis!H548/IF(Porcentaje!A548=VLOOKUP(Porcentaje!A548,Tipos_Medida!$H$2:$I$788,1),VLOOKUP(Porcentaje!A548,Tipos_Medida!$H$2:$I$788,2),0))*100,4),"")</f>
        <v/>
      </c>
      <c r="I548" s="21" t="str">
        <f>IF(Medidas_Analisis!I548&lt;&gt;"",ROUND((Medidas_Analisis!I548/IF(Porcentaje!A548=VLOOKUP(Porcentaje!A548,Tipos_Medida!$H$2:$I$788,1),VLOOKUP(Porcentaje!A548,Tipos_Medida!$H$2:$I$788,2),0))*100,4),"")</f>
        <v/>
      </c>
      <c r="J548" s="21" t="str">
        <f>IF(Medidas_Analisis!J548&lt;&gt;"",ROUND((Medidas_Analisis!J548/IF(Porcentaje!A548=VLOOKUP(Porcentaje!A548,Tipos_Medida!$H$2:$I$788,1),VLOOKUP(Porcentaje!A548,Tipos_Medida!$H$2:$I$788,2),0))*100,4),"")</f>
        <v/>
      </c>
      <c r="K548" s="21" t="str">
        <f>IF(Medidas_Analisis!K548&lt;&gt;"",ROUND((Medidas_Analisis!K548/IF(Porcentaje!A548=VLOOKUP(Porcentaje!A548,Tipos_Medida!$H$2:$I$788,1),VLOOKUP(Porcentaje!A548,Tipos_Medida!$H$2:$I$788,2),0))*100,4),"")</f>
        <v/>
      </c>
      <c r="L548" s="21" t="str">
        <f>IF(Medidas_Analisis!L548&lt;&gt;"",ROUND((Medidas_Analisis!L548/IF(Porcentaje!A548=VLOOKUP(Porcentaje!A548,Tipos_Medida!$H$2:$I$788,1),VLOOKUP(Porcentaje!A548,Tipos_Medida!$H$2:$I$788,2),0))*100,4),"")</f>
        <v/>
      </c>
      <c r="M548" s="21" t="str">
        <f>IF(Medidas_Analisis!M548&lt;&gt;"",ROUND((Medidas_Analisis!M548/IF(Porcentaje!A548=VLOOKUP(Porcentaje!A548,Tipos_Medida!$H$2:$I$788,1),VLOOKUP(Porcentaje!A548,Tipos_Medida!$H$2:$I$788,2),0))*100,4),"")</f>
        <v/>
      </c>
      <c r="N548" s="21" t="str">
        <f>IF(Medidas_Analisis!N548&lt;&gt;"",ROUND((Medidas_Analisis!N548/IF(Porcentaje!A548=VLOOKUP(Porcentaje!A548,Tipos_Medida!$H$2:$I$788,1),VLOOKUP(Porcentaje!A548,Tipos_Medida!$H$2:$I$788,2),0))*100,4),"")</f>
        <v/>
      </c>
    </row>
    <row r="549" spans="1:14" x14ac:dyDescent="0.25">
      <c r="A549">
        <v>21046</v>
      </c>
      <c r="B549" t="s">
        <v>44</v>
      </c>
      <c r="C549" t="s">
        <v>191</v>
      </c>
      <c r="D549" t="s">
        <v>114</v>
      </c>
      <c r="E549" s="1">
        <v>43913</v>
      </c>
      <c r="F549" s="7" t="str">
        <f>IF(E549&lt;&gt;"",IF(AND(E549&gt;=VLOOKUP(E549,Semanas!$A$1:$C$33,1),E549&lt;=VLOOKUP(E549,Semanas!$A$1:$C$33,2)),VLOOKUP(E549,Semanas!$A$1:$C$33,3),""),"")</f>
        <v>Semana 13</v>
      </c>
      <c r="G549" s="21">
        <f>IF(Medidas_Analisis!G549&lt;&gt;"",ROUND((Medidas_Analisis!G549/IF(Porcentaje!A549=VLOOKUP(Porcentaje!A549,Tipos_Medida!$H$2:$I$788,1),VLOOKUP(Porcentaje!A549,Tipos_Medida!$H$2:$I$788,2),0))*100,4),"")</f>
        <v>0</v>
      </c>
      <c r="H549" s="21">
        <f>IF(Medidas_Analisis!H549&lt;&gt;"",ROUND((Medidas_Analisis!H549/IF(Porcentaje!A549=VLOOKUP(Porcentaje!A549,Tipos_Medida!$H$2:$I$788,1),VLOOKUP(Porcentaje!A549,Tipos_Medida!$H$2:$I$788,2),0))*100,4),"")</f>
        <v>0</v>
      </c>
      <c r="I549" s="21">
        <f>IF(Medidas_Analisis!I549&lt;&gt;"",ROUND((Medidas_Analisis!I549/IF(Porcentaje!A549=VLOOKUP(Porcentaje!A549,Tipos_Medida!$H$2:$I$788,1),VLOOKUP(Porcentaje!A549,Tipos_Medida!$H$2:$I$788,2),0))*100,4),"")</f>
        <v>0</v>
      </c>
      <c r="J549" s="21">
        <f>IF(Medidas_Analisis!J549&lt;&gt;"",ROUND((Medidas_Analisis!J549/IF(Porcentaje!A549=VLOOKUP(Porcentaje!A549,Tipos_Medida!$H$2:$I$788,1),VLOOKUP(Porcentaje!A549,Tipos_Medida!$H$2:$I$788,2),0))*100,4),"")</f>
        <v>0</v>
      </c>
      <c r="K549" s="21">
        <f>IF(Medidas_Analisis!K549&lt;&gt;"",ROUND((Medidas_Analisis!K549/IF(Porcentaje!A549=VLOOKUP(Porcentaje!A549,Tipos_Medida!$H$2:$I$788,1),VLOOKUP(Porcentaje!A549,Tipos_Medida!$H$2:$I$788,2),0))*100,4),"")</f>
        <v>0</v>
      </c>
      <c r="L549" s="21">
        <f>IF(Medidas_Analisis!L549&lt;&gt;"",ROUND((Medidas_Analisis!L549/IF(Porcentaje!A549=VLOOKUP(Porcentaje!A549,Tipos_Medida!$H$2:$I$788,1),VLOOKUP(Porcentaje!A549,Tipos_Medida!$H$2:$I$788,2),0))*100,4),"")</f>
        <v>0</v>
      </c>
      <c r="M549" s="21">
        <f>IF(Medidas_Analisis!M549&lt;&gt;"",ROUND((Medidas_Analisis!M549/IF(Porcentaje!A549=VLOOKUP(Porcentaje!A549,Tipos_Medida!$H$2:$I$788,1),VLOOKUP(Porcentaje!A549,Tipos_Medida!$H$2:$I$788,2),0))*100,4),"")</f>
        <v>0</v>
      </c>
      <c r="N549" s="21">
        <f>IF(Medidas_Analisis!N549&lt;&gt;"",ROUND((Medidas_Analisis!N549/IF(Porcentaje!A549=VLOOKUP(Porcentaje!A549,Tipos_Medida!$H$2:$I$788,1),VLOOKUP(Porcentaje!A549,Tipos_Medida!$H$2:$I$788,2),0))*100,4),"")</f>
        <v>1.29E-2</v>
      </c>
    </row>
    <row r="550" spans="1:14" x14ac:dyDescent="0.25">
      <c r="A550" s="19">
        <v>21046</v>
      </c>
      <c r="B550" s="19" t="s">
        <v>44</v>
      </c>
      <c r="C550" s="19" t="s">
        <v>122</v>
      </c>
      <c r="D550" s="19" t="s">
        <v>114</v>
      </c>
      <c r="E550" s="20">
        <v>43963</v>
      </c>
      <c r="F550" s="7" t="str">
        <f>IF(E550&lt;&gt;"",IF(AND(E550&gt;=VLOOKUP(E550,Semanas!$A$1:$C$33,1),E550&lt;=VLOOKUP(E550,Semanas!$A$1:$C$33,2)),VLOOKUP(E550,Semanas!$A$1:$C$33,3),""),"")</f>
        <v>Semana 20</v>
      </c>
      <c r="G550" s="21">
        <f>IF(Medidas_Analisis!G550&lt;&gt;"",ROUND((Medidas_Analisis!G550/IF(Porcentaje!A550=VLOOKUP(Porcentaje!A550,Tipos_Medida!$H$2:$I$788,1),VLOOKUP(Porcentaje!A550,Tipos_Medida!$H$2:$I$788,2),0))*100,4),"")</f>
        <v>2.58E-2</v>
      </c>
      <c r="H550" s="21">
        <f>IF(Medidas_Analisis!H550&lt;&gt;"",ROUND((Medidas_Analisis!H550/IF(Porcentaje!A550=VLOOKUP(Porcentaje!A550,Tipos_Medida!$H$2:$I$788,1),VLOOKUP(Porcentaje!A550,Tipos_Medida!$H$2:$I$788,2),0))*100,4),"")</f>
        <v>2.58E-2</v>
      </c>
      <c r="I550" s="21">
        <f>IF(Medidas_Analisis!I550&lt;&gt;"",ROUND((Medidas_Analisis!I550/IF(Porcentaje!A550=VLOOKUP(Porcentaje!A550,Tipos_Medida!$H$2:$I$788,1),VLOOKUP(Porcentaje!A550,Tipos_Medida!$H$2:$I$788,2),0))*100,4),"")</f>
        <v>2.58E-2</v>
      </c>
      <c r="J550" s="21">
        <f>IF(Medidas_Analisis!J550&lt;&gt;"",ROUND((Medidas_Analisis!J550/IF(Porcentaje!A550=VLOOKUP(Porcentaje!A550,Tipos_Medida!$H$2:$I$788,1),VLOOKUP(Porcentaje!A550,Tipos_Medida!$H$2:$I$788,2),0))*100,4),"")</f>
        <v>5.16E-2</v>
      </c>
      <c r="K550" s="21">
        <f>IF(Medidas_Analisis!K550&lt;&gt;"",ROUND((Medidas_Analisis!K550/IF(Porcentaje!A550=VLOOKUP(Porcentaje!A550,Tipos_Medida!$H$2:$I$788,1),VLOOKUP(Porcentaje!A550,Tipos_Medida!$H$2:$I$788,2),0))*100,4),"")</f>
        <v>2.58E-2</v>
      </c>
      <c r="L550" s="21">
        <f>IF(Medidas_Analisis!L550&lt;&gt;"",ROUND((Medidas_Analisis!L550/IF(Porcentaje!A550=VLOOKUP(Porcentaje!A550,Tipos_Medida!$H$2:$I$788,1),VLOOKUP(Porcentaje!A550,Tipos_Medida!$H$2:$I$788,2),0))*100,4),"")</f>
        <v>6.4500000000000002E-2</v>
      </c>
      <c r="M550" s="21">
        <f>IF(Medidas_Analisis!M550&lt;&gt;"",ROUND((Medidas_Analisis!M550/IF(Porcentaje!A550=VLOOKUP(Porcentaje!A550,Tipos_Medida!$H$2:$I$788,1),VLOOKUP(Porcentaje!A550,Tipos_Medida!$H$2:$I$788,2),0))*100,4),"")</f>
        <v>6.4500000000000002E-2</v>
      </c>
      <c r="N550" s="21">
        <f>IF(Medidas_Analisis!N550&lt;&gt;"",ROUND((Medidas_Analisis!N550/IF(Porcentaje!A550=VLOOKUP(Porcentaje!A550,Tipos_Medida!$H$2:$I$788,1),VLOOKUP(Porcentaje!A550,Tipos_Medida!$H$2:$I$788,2),0))*100,4),"")</f>
        <v>6.4500000000000002E-2</v>
      </c>
    </row>
    <row r="551" spans="1:14" x14ac:dyDescent="0.25">
      <c r="A551">
        <v>21046</v>
      </c>
      <c r="B551" t="s">
        <v>44</v>
      </c>
      <c r="C551" t="s">
        <v>123</v>
      </c>
      <c r="D551" t="s">
        <v>114</v>
      </c>
      <c r="E551" s="1">
        <v>43997</v>
      </c>
      <c r="F551" s="7" t="str">
        <f>IF(E551&lt;&gt;"",IF(AND(E551&gt;=VLOOKUP(E551,Semanas!$A$1:$C$33,1),E551&lt;=VLOOKUP(E551,Semanas!$A$1:$C$33,2)),VLOOKUP(E551,Semanas!$A$1:$C$33,3),""),"")</f>
        <v>Semana 25</v>
      </c>
      <c r="G551" s="21">
        <f>IF(Medidas_Analisis!G551&lt;&gt;"",ROUND((Medidas_Analisis!G551/IF(Porcentaje!A551=VLOOKUP(Porcentaje!A551,Tipos_Medida!$H$2:$I$788,1),VLOOKUP(Porcentaje!A551,Tipos_Medida!$H$2:$I$788,2),0))*100,4),"")</f>
        <v>6.4500000000000002E-2</v>
      </c>
      <c r="H551" s="21">
        <f>IF(Medidas_Analisis!H551&lt;&gt;"",ROUND((Medidas_Analisis!H551/IF(Porcentaje!A551=VLOOKUP(Porcentaje!A551,Tipos_Medida!$H$2:$I$788,1),VLOOKUP(Porcentaje!A551,Tipos_Medida!$H$2:$I$788,2),0))*100,4),"")</f>
        <v>6.4500000000000002E-2</v>
      </c>
      <c r="I551" s="21">
        <f>IF(Medidas_Analisis!I551&lt;&gt;"",ROUND((Medidas_Analisis!I551/IF(Porcentaje!A551=VLOOKUP(Porcentaje!A551,Tipos_Medida!$H$2:$I$788,1),VLOOKUP(Porcentaje!A551,Tipos_Medida!$H$2:$I$788,2),0))*100,4),"")</f>
        <v>6.4500000000000002E-2</v>
      </c>
      <c r="J551" s="21">
        <f>IF(Medidas_Analisis!J551&lt;&gt;"",ROUND((Medidas_Analisis!J551/IF(Porcentaje!A551=VLOOKUP(Porcentaje!A551,Tipos_Medida!$H$2:$I$788,1),VLOOKUP(Porcentaje!A551,Tipos_Medida!$H$2:$I$788,2),0))*100,4),"")</f>
        <v>9.0300000000000005E-2</v>
      </c>
      <c r="K551" s="21">
        <f>IF(Medidas_Analisis!K551&lt;&gt;"",ROUND((Medidas_Analisis!K551/IF(Porcentaje!A551=VLOOKUP(Porcentaje!A551,Tipos_Medida!$H$2:$I$788,1),VLOOKUP(Porcentaje!A551,Tipos_Medida!$H$2:$I$788,2),0))*100,4),"")</f>
        <v>2.58E-2</v>
      </c>
      <c r="L551" s="21">
        <f>IF(Medidas_Analisis!L551&lt;&gt;"",ROUND((Medidas_Analisis!L551/IF(Porcentaje!A551=VLOOKUP(Porcentaje!A551,Tipos_Medida!$H$2:$I$788,1),VLOOKUP(Porcentaje!A551,Tipos_Medida!$H$2:$I$788,2),0))*100,4),"")</f>
        <v>9.0300000000000005E-2</v>
      </c>
      <c r="M551" s="21">
        <f>IF(Medidas_Analisis!M551&lt;&gt;"",ROUND((Medidas_Analisis!M551/IF(Porcentaje!A551=VLOOKUP(Porcentaje!A551,Tipos_Medida!$H$2:$I$788,1),VLOOKUP(Porcentaje!A551,Tipos_Medida!$H$2:$I$788,2),0))*100,4),"")</f>
        <v>0.1419</v>
      </c>
      <c r="N551" s="21">
        <f>IF(Medidas_Analisis!N551&lt;&gt;"",ROUND((Medidas_Analisis!N551/IF(Porcentaje!A551=VLOOKUP(Porcentaje!A551,Tipos_Medida!$H$2:$I$788,1),VLOOKUP(Porcentaje!A551,Tipos_Medida!$H$2:$I$788,2),0))*100,4),"")</f>
        <v>0.1419</v>
      </c>
    </row>
    <row r="552" spans="1:14" x14ac:dyDescent="0.25">
      <c r="A552">
        <v>21061</v>
      </c>
      <c r="B552" t="s">
        <v>51</v>
      </c>
      <c r="C552" t="s">
        <v>30</v>
      </c>
      <c r="D552" t="s">
        <v>114</v>
      </c>
      <c r="E552" s="1">
        <v>43913</v>
      </c>
      <c r="F552" s="7" t="str">
        <f>IF(E552&lt;&gt;"",IF(AND(E552&gt;=VLOOKUP(E552,Semanas!$A$1:$C$33,1),E552&lt;=VLOOKUP(E552,Semanas!$A$1:$C$33,2)),VLOOKUP(E552,Semanas!$A$1:$C$33,3),""),"")</f>
        <v>Semana 13</v>
      </c>
      <c r="G552" s="21">
        <f>IF(Medidas_Analisis!G552&lt;&gt;"",ROUND((Medidas_Analisis!G552/IF(Porcentaje!A552=VLOOKUP(Porcentaje!A552,Tipos_Medida!$H$2:$I$788,1),VLOOKUP(Porcentaje!A552,Tipos_Medida!$H$2:$I$788,2),0))*100,4),"")</f>
        <v>0</v>
      </c>
      <c r="H552" s="21">
        <f>IF(Medidas_Analisis!H552&lt;&gt;"",ROUND((Medidas_Analisis!H552/IF(Porcentaje!A552=VLOOKUP(Porcentaje!A552,Tipos_Medida!$H$2:$I$788,1),VLOOKUP(Porcentaje!A552,Tipos_Medida!$H$2:$I$788,2),0))*100,4),"")</f>
        <v>0</v>
      </c>
      <c r="I552" s="21">
        <f>IF(Medidas_Analisis!I552&lt;&gt;"",ROUND((Medidas_Analisis!I552/IF(Porcentaje!A552=VLOOKUP(Porcentaje!A552,Tipos_Medida!$H$2:$I$788,1),VLOOKUP(Porcentaje!A552,Tipos_Medida!$H$2:$I$788,2),0))*100,4),"")</f>
        <v>0</v>
      </c>
      <c r="J552" s="21">
        <f>IF(Medidas_Analisis!J552&lt;&gt;"",ROUND((Medidas_Analisis!J552/IF(Porcentaje!A552=VLOOKUP(Porcentaje!A552,Tipos_Medida!$H$2:$I$788,1),VLOOKUP(Porcentaje!A552,Tipos_Medida!$H$2:$I$788,2),0))*100,4),"")</f>
        <v>0</v>
      </c>
      <c r="K552" s="21">
        <f>IF(Medidas_Analisis!K552&lt;&gt;"",ROUND((Medidas_Analisis!K552/IF(Porcentaje!A552=VLOOKUP(Porcentaje!A552,Tipos_Medida!$H$2:$I$788,1),VLOOKUP(Porcentaje!A552,Tipos_Medida!$H$2:$I$788,2),0))*100,4),"")</f>
        <v>0</v>
      </c>
      <c r="L552" s="21">
        <f>IF(Medidas_Analisis!L552&lt;&gt;"",ROUND((Medidas_Analisis!L552/IF(Porcentaje!A552=VLOOKUP(Porcentaje!A552,Tipos_Medida!$H$2:$I$788,1),VLOOKUP(Porcentaje!A552,Tipos_Medida!$H$2:$I$788,2),0))*100,4),"")</f>
        <v>0</v>
      </c>
      <c r="M552" s="21">
        <f>IF(Medidas_Analisis!M552&lt;&gt;"",ROUND((Medidas_Analisis!M552/IF(Porcentaje!A552=VLOOKUP(Porcentaje!A552,Tipos_Medida!$H$2:$I$788,1),VLOOKUP(Porcentaje!A552,Tipos_Medida!$H$2:$I$788,2),0))*100,4),"")</f>
        <v>0</v>
      </c>
      <c r="N552" s="21">
        <f>IF(Medidas_Analisis!N552&lt;&gt;"",ROUND((Medidas_Analisis!N552/IF(Porcentaje!A552=VLOOKUP(Porcentaje!A552,Tipos_Medida!$H$2:$I$788,1),VLOOKUP(Porcentaje!A552,Tipos_Medida!$H$2:$I$788,2),0))*100,4),"")</f>
        <v>0</v>
      </c>
    </row>
    <row r="553" spans="1:14" x14ac:dyDescent="0.25">
      <c r="A553" s="19">
        <v>21061</v>
      </c>
      <c r="B553" s="19" t="s">
        <v>51</v>
      </c>
      <c r="C553" s="19" t="s">
        <v>31</v>
      </c>
      <c r="D553" s="19" t="s">
        <v>114</v>
      </c>
      <c r="E553" s="20">
        <v>43913</v>
      </c>
      <c r="F553" s="7" t="str">
        <f>IF(E553&lt;&gt;"",IF(AND(E553&gt;=VLOOKUP(E553,Semanas!$A$1:$C$33,1),E553&lt;=VLOOKUP(E553,Semanas!$A$1:$C$33,2)),VLOOKUP(E553,Semanas!$A$1:$C$33,3),""),"")</f>
        <v>Semana 13</v>
      </c>
      <c r="G553" s="21">
        <f>IF(Medidas_Analisis!G553&lt;&gt;"",ROUND((Medidas_Analisis!G553/IF(Porcentaje!A553=VLOOKUP(Porcentaje!A553,Tipos_Medida!$H$2:$I$788,1),VLOOKUP(Porcentaje!A553,Tipos_Medida!$H$2:$I$788,2),0))*100,4),"")</f>
        <v>0</v>
      </c>
      <c r="H553" s="21">
        <f>IF(Medidas_Analisis!H553&lt;&gt;"",ROUND((Medidas_Analisis!H553/IF(Porcentaje!A553=VLOOKUP(Porcentaje!A553,Tipos_Medida!$H$2:$I$788,1),VLOOKUP(Porcentaje!A553,Tipos_Medida!$H$2:$I$788,2),0))*100,4),"")</f>
        <v>0</v>
      </c>
      <c r="I553" s="21">
        <f>IF(Medidas_Analisis!I553&lt;&gt;"",ROUND((Medidas_Analisis!I553/IF(Porcentaje!A553=VLOOKUP(Porcentaje!A553,Tipos_Medida!$H$2:$I$788,1),VLOOKUP(Porcentaje!A553,Tipos_Medida!$H$2:$I$788,2),0))*100,4),"")</f>
        <v>0</v>
      </c>
      <c r="J553" s="21">
        <f>IF(Medidas_Analisis!J553&lt;&gt;"",ROUND((Medidas_Analisis!J553/IF(Porcentaje!A553=VLOOKUP(Porcentaje!A553,Tipos_Medida!$H$2:$I$788,1),VLOOKUP(Porcentaje!A553,Tipos_Medida!$H$2:$I$788,2),0))*100,4),"")</f>
        <v>0</v>
      </c>
      <c r="K553" s="21">
        <f>IF(Medidas_Analisis!K553&lt;&gt;"",ROUND((Medidas_Analisis!K553/IF(Porcentaje!A553=VLOOKUP(Porcentaje!A553,Tipos_Medida!$H$2:$I$788,1),VLOOKUP(Porcentaje!A553,Tipos_Medida!$H$2:$I$788,2),0))*100,4),"")</f>
        <v>0</v>
      </c>
      <c r="L553" s="21">
        <f>IF(Medidas_Analisis!L553&lt;&gt;"",ROUND((Medidas_Analisis!L553/IF(Porcentaje!A553=VLOOKUP(Porcentaje!A553,Tipos_Medida!$H$2:$I$788,1),VLOOKUP(Porcentaje!A553,Tipos_Medida!$H$2:$I$788,2),0))*100,4),"")</f>
        <v>0</v>
      </c>
      <c r="M553" s="21">
        <f>IF(Medidas_Analisis!M553&lt;&gt;"",ROUND((Medidas_Analisis!M553/IF(Porcentaje!A553=VLOOKUP(Porcentaje!A553,Tipos_Medida!$H$2:$I$788,1),VLOOKUP(Porcentaje!A553,Tipos_Medida!$H$2:$I$788,2),0))*100,4),"")</f>
        <v>0</v>
      </c>
      <c r="N553" s="21">
        <f>IF(Medidas_Analisis!N553&lt;&gt;"",ROUND((Medidas_Analisis!N553/IF(Porcentaje!A553=VLOOKUP(Porcentaje!A553,Tipos_Medida!$H$2:$I$788,1),VLOOKUP(Porcentaje!A553,Tipos_Medida!$H$2:$I$788,2),0))*100,4),"")</f>
        <v>0</v>
      </c>
    </row>
    <row r="554" spans="1:14" x14ac:dyDescent="0.25">
      <c r="A554">
        <v>21061</v>
      </c>
      <c r="B554" t="s">
        <v>51</v>
      </c>
      <c r="C554" t="s">
        <v>115</v>
      </c>
      <c r="D554" t="s">
        <v>114</v>
      </c>
      <c r="E554" s="1">
        <v>43913</v>
      </c>
      <c r="F554" s="7" t="str">
        <f>IF(E554&lt;&gt;"",IF(AND(E554&gt;=VLOOKUP(E554,Semanas!$A$1:$C$33,1),E554&lt;=VLOOKUP(E554,Semanas!$A$1:$C$33,2)),VLOOKUP(E554,Semanas!$A$1:$C$33,3),""),"")</f>
        <v>Semana 13</v>
      </c>
      <c r="G554" s="21">
        <f>IF(Medidas_Analisis!G554&lt;&gt;"",ROUND((Medidas_Analisis!G554/IF(Porcentaje!A554=VLOOKUP(Porcentaje!A554,Tipos_Medida!$H$2:$I$788,1),VLOOKUP(Porcentaje!A554,Tipos_Medida!$H$2:$I$788,2),0))*100,4),"")</f>
        <v>0</v>
      </c>
      <c r="H554" s="21">
        <f>IF(Medidas_Analisis!H554&lt;&gt;"",ROUND((Medidas_Analisis!H554/IF(Porcentaje!A554=VLOOKUP(Porcentaje!A554,Tipos_Medida!$H$2:$I$788,1),VLOOKUP(Porcentaje!A554,Tipos_Medida!$H$2:$I$788,2),0))*100,4),"")</f>
        <v>0</v>
      </c>
      <c r="I554" s="21">
        <f>IF(Medidas_Analisis!I554&lt;&gt;"",ROUND((Medidas_Analisis!I554/IF(Porcentaje!A554=VLOOKUP(Porcentaje!A554,Tipos_Medida!$H$2:$I$788,1),VLOOKUP(Porcentaje!A554,Tipos_Medida!$H$2:$I$788,2),0))*100,4),"")</f>
        <v>0</v>
      </c>
      <c r="J554" s="21">
        <f>IF(Medidas_Analisis!J554&lt;&gt;"",ROUND((Medidas_Analisis!J554/IF(Porcentaje!A554=VLOOKUP(Porcentaje!A554,Tipos_Medida!$H$2:$I$788,1),VLOOKUP(Porcentaje!A554,Tipos_Medida!$H$2:$I$788,2),0))*100,4),"")</f>
        <v>0</v>
      </c>
      <c r="K554" s="21">
        <f>IF(Medidas_Analisis!K554&lt;&gt;"",ROUND((Medidas_Analisis!K554/IF(Porcentaje!A554=VLOOKUP(Porcentaje!A554,Tipos_Medida!$H$2:$I$788,1),VLOOKUP(Porcentaje!A554,Tipos_Medida!$H$2:$I$788,2),0))*100,4),"")</f>
        <v>0</v>
      </c>
      <c r="L554" s="21">
        <f>IF(Medidas_Analisis!L554&lt;&gt;"",ROUND((Medidas_Analisis!L554/IF(Porcentaje!A554=VLOOKUP(Porcentaje!A554,Tipos_Medida!$H$2:$I$788,1),VLOOKUP(Porcentaje!A554,Tipos_Medida!$H$2:$I$788,2),0))*100,4),"")</f>
        <v>0</v>
      </c>
      <c r="M554" s="21">
        <f>IF(Medidas_Analisis!M554&lt;&gt;"",ROUND((Medidas_Analisis!M554/IF(Porcentaje!A554=VLOOKUP(Porcentaje!A554,Tipos_Medida!$H$2:$I$788,1),VLOOKUP(Porcentaje!A554,Tipos_Medida!$H$2:$I$788,2),0))*100,4),"")</f>
        <v>0</v>
      </c>
      <c r="N554" s="21">
        <f>IF(Medidas_Analisis!N554&lt;&gt;"",ROUND((Medidas_Analisis!N554/IF(Porcentaje!A554=VLOOKUP(Porcentaje!A554,Tipos_Medida!$H$2:$I$788,1),VLOOKUP(Porcentaje!A554,Tipos_Medida!$H$2:$I$788,2),0))*100,4),"")</f>
        <v>0</v>
      </c>
    </row>
    <row r="555" spans="1:14" x14ac:dyDescent="0.25">
      <c r="A555" s="19">
        <v>21061</v>
      </c>
      <c r="B555" s="19" t="s">
        <v>51</v>
      </c>
      <c r="C555" s="19" t="s">
        <v>33</v>
      </c>
      <c r="D555" s="19" t="s">
        <v>114</v>
      </c>
      <c r="E555" s="20">
        <v>43910</v>
      </c>
      <c r="F555" s="7" t="str">
        <f>IF(E555&lt;&gt;"",IF(AND(E555&gt;=VLOOKUP(E555,Semanas!$A$1:$C$33,1),E555&lt;=VLOOKUP(E555,Semanas!$A$1:$C$33,2)),VLOOKUP(E555,Semanas!$A$1:$C$33,3),""),"")</f>
        <v>Semana 12</v>
      </c>
      <c r="G555" s="21">
        <f>IF(Medidas_Analisis!G555&lt;&gt;"",ROUND((Medidas_Analisis!G555/IF(Porcentaje!A555=VLOOKUP(Porcentaje!A555,Tipos_Medida!$H$2:$I$788,1),VLOOKUP(Porcentaje!A555,Tipos_Medida!$H$2:$I$788,2),0))*100,4),"")</f>
        <v>0</v>
      </c>
      <c r="H555" s="21">
        <f>IF(Medidas_Analisis!H555&lt;&gt;"",ROUND((Medidas_Analisis!H555/IF(Porcentaje!A555=VLOOKUP(Porcentaje!A555,Tipos_Medida!$H$2:$I$788,1),VLOOKUP(Porcentaje!A555,Tipos_Medida!$H$2:$I$788,2),0))*100,4),"")</f>
        <v>0</v>
      </c>
      <c r="I555" s="21">
        <f>IF(Medidas_Analisis!I555&lt;&gt;"",ROUND((Medidas_Analisis!I555/IF(Porcentaje!A555=VLOOKUP(Porcentaje!A555,Tipos_Medida!$H$2:$I$788,1),VLOOKUP(Porcentaje!A555,Tipos_Medida!$H$2:$I$788,2),0))*100,4),"")</f>
        <v>0</v>
      </c>
      <c r="J555" s="21">
        <f>IF(Medidas_Analisis!J555&lt;&gt;"",ROUND((Medidas_Analisis!J555/IF(Porcentaje!A555=VLOOKUP(Porcentaje!A555,Tipos_Medida!$H$2:$I$788,1),VLOOKUP(Porcentaje!A555,Tipos_Medida!$H$2:$I$788,2),0))*100,4),"")</f>
        <v>0</v>
      </c>
      <c r="K555" s="21">
        <f>IF(Medidas_Analisis!K555&lt;&gt;"",ROUND((Medidas_Analisis!K555/IF(Porcentaje!A555=VLOOKUP(Porcentaje!A555,Tipos_Medida!$H$2:$I$788,1),VLOOKUP(Porcentaje!A555,Tipos_Medida!$H$2:$I$788,2),0))*100,4),"")</f>
        <v>0</v>
      </c>
      <c r="L555" s="21">
        <f>IF(Medidas_Analisis!L555&lt;&gt;"",ROUND((Medidas_Analisis!L555/IF(Porcentaje!A555=VLOOKUP(Porcentaje!A555,Tipos_Medida!$H$2:$I$788,1),VLOOKUP(Porcentaje!A555,Tipos_Medida!$H$2:$I$788,2),0))*100,4),"")</f>
        <v>0</v>
      </c>
      <c r="M555" s="21">
        <f>IF(Medidas_Analisis!M555&lt;&gt;"",ROUND((Medidas_Analisis!M555/IF(Porcentaje!A555=VLOOKUP(Porcentaje!A555,Tipos_Medida!$H$2:$I$788,1),VLOOKUP(Porcentaje!A555,Tipos_Medida!$H$2:$I$788,2),0))*100,4),"")</f>
        <v>0</v>
      </c>
      <c r="N555" s="21">
        <f>IF(Medidas_Analisis!N555&lt;&gt;"",ROUND((Medidas_Analisis!N555/IF(Porcentaje!A555=VLOOKUP(Porcentaje!A555,Tipos_Medida!$H$2:$I$788,1),VLOOKUP(Porcentaje!A555,Tipos_Medida!$H$2:$I$788,2),0))*100,4),"")</f>
        <v>0</v>
      </c>
    </row>
    <row r="556" spans="1:14" x14ac:dyDescent="0.25">
      <c r="A556">
        <v>21061</v>
      </c>
      <c r="B556" t="s">
        <v>51</v>
      </c>
      <c r="C556" t="s">
        <v>34</v>
      </c>
      <c r="D556" t="s">
        <v>114</v>
      </c>
      <c r="E556" s="1">
        <v>43934</v>
      </c>
      <c r="F556" s="7" t="str">
        <f>IF(E556&lt;&gt;"",IF(AND(E556&gt;=VLOOKUP(E556,Semanas!$A$1:$C$33,1),E556&lt;=VLOOKUP(E556,Semanas!$A$1:$C$33,2)),VLOOKUP(E556,Semanas!$A$1:$C$33,3),""),"")</f>
        <v>Semana 16</v>
      </c>
      <c r="G556" s="21">
        <f>IF(Medidas_Analisis!G556&lt;&gt;"",ROUND((Medidas_Analisis!G556/IF(Porcentaje!A556=VLOOKUP(Porcentaje!A556,Tipos_Medida!$H$2:$I$788,1),VLOOKUP(Porcentaje!A556,Tipos_Medida!$H$2:$I$788,2),0))*100,4),"")</f>
        <v>0</v>
      </c>
      <c r="H556" s="21">
        <f>IF(Medidas_Analisis!H556&lt;&gt;"",ROUND((Medidas_Analisis!H556/IF(Porcentaje!A556=VLOOKUP(Porcentaje!A556,Tipos_Medida!$H$2:$I$788,1),VLOOKUP(Porcentaje!A556,Tipos_Medida!$H$2:$I$788,2),0))*100,4),"")</f>
        <v>0</v>
      </c>
      <c r="I556" s="21">
        <f>IF(Medidas_Analisis!I556&lt;&gt;"",ROUND((Medidas_Analisis!I556/IF(Porcentaje!A556=VLOOKUP(Porcentaje!A556,Tipos_Medida!$H$2:$I$788,1),VLOOKUP(Porcentaje!A556,Tipos_Medida!$H$2:$I$788,2),0))*100,4),"")</f>
        <v>0</v>
      </c>
      <c r="J556" s="21">
        <f>IF(Medidas_Analisis!J556&lt;&gt;"",ROUND((Medidas_Analisis!J556/IF(Porcentaje!A556=VLOOKUP(Porcentaje!A556,Tipos_Medida!$H$2:$I$788,1),VLOOKUP(Porcentaje!A556,Tipos_Medida!$H$2:$I$788,2),0))*100,4),"")</f>
        <v>0</v>
      </c>
      <c r="K556" s="21">
        <f>IF(Medidas_Analisis!K556&lt;&gt;"",ROUND((Medidas_Analisis!K556/IF(Porcentaje!A556=VLOOKUP(Porcentaje!A556,Tipos_Medida!$H$2:$I$788,1),VLOOKUP(Porcentaje!A556,Tipos_Medida!$H$2:$I$788,2),0))*100,4),"")</f>
        <v>0</v>
      </c>
      <c r="L556" s="21">
        <f>IF(Medidas_Analisis!L556&lt;&gt;"",ROUND((Medidas_Analisis!L556/IF(Porcentaje!A556=VLOOKUP(Porcentaje!A556,Tipos_Medida!$H$2:$I$788,1),VLOOKUP(Porcentaje!A556,Tipos_Medida!$H$2:$I$788,2),0))*100,4),"")</f>
        <v>0</v>
      </c>
      <c r="M556" s="21">
        <f>IF(Medidas_Analisis!M556&lt;&gt;"",ROUND((Medidas_Analisis!M556/IF(Porcentaje!A556=VLOOKUP(Porcentaje!A556,Tipos_Medida!$H$2:$I$788,1),VLOOKUP(Porcentaje!A556,Tipos_Medida!$H$2:$I$788,2),0))*100,4),"")</f>
        <v>0</v>
      </c>
      <c r="N556" s="21">
        <f>IF(Medidas_Analisis!N556&lt;&gt;"",ROUND((Medidas_Analisis!N556/IF(Porcentaje!A556=VLOOKUP(Porcentaje!A556,Tipos_Medida!$H$2:$I$788,1),VLOOKUP(Porcentaje!A556,Tipos_Medida!$H$2:$I$788,2),0))*100,4),"")</f>
        <v>0</v>
      </c>
    </row>
    <row r="557" spans="1:14" x14ac:dyDescent="0.25">
      <c r="A557" s="19">
        <v>21061</v>
      </c>
      <c r="B557" s="19" t="s">
        <v>51</v>
      </c>
      <c r="C557" s="19" t="s">
        <v>118</v>
      </c>
      <c r="D557" s="19" t="s">
        <v>116</v>
      </c>
      <c r="E557" s="20"/>
      <c r="F557" s="7" t="str">
        <f>IF(E557&lt;&gt;"",IF(AND(E557&gt;=VLOOKUP(E557,Semanas!$A$1:$C$33,1),E557&lt;=VLOOKUP(E557,Semanas!$A$1:$C$33,2)),VLOOKUP(E557,Semanas!$A$1:$C$33,3),""),"")</f>
        <v/>
      </c>
      <c r="G557" s="21" t="str">
        <f>IF(Medidas_Analisis!G557&lt;&gt;"",ROUND((Medidas_Analisis!G557/IF(Porcentaje!A557=VLOOKUP(Porcentaje!A557,Tipos_Medida!$H$2:$I$788,1),VLOOKUP(Porcentaje!A557,Tipos_Medida!$H$2:$I$788,2),0))*100,4),"")</f>
        <v/>
      </c>
      <c r="H557" s="21" t="str">
        <f>IF(Medidas_Analisis!H557&lt;&gt;"",ROUND((Medidas_Analisis!H557/IF(Porcentaje!A557=VLOOKUP(Porcentaje!A557,Tipos_Medida!$H$2:$I$788,1),VLOOKUP(Porcentaje!A557,Tipos_Medida!$H$2:$I$788,2),0))*100,4),"")</f>
        <v/>
      </c>
      <c r="I557" s="21" t="str">
        <f>IF(Medidas_Analisis!I557&lt;&gt;"",ROUND((Medidas_Analisis!I557/IF(Porcentaje!A557=VLOOKUP(Porcentaje!A557,Tipos_Medida!$H$2:$I$788,1),VLOOKUP(Porcentaje!A557,Tipos_Medida!$H$2:$I$788,2),0))*100,4),"")</f>
        <v/>
      </c>
      <c r="J557" s="21" t="str">
        <f>IF(Medidas_Analisis!J557&lt;&gt;"",ROUND((Medidas_Analisis!J557/IF(Porcentaje!A557=VLOOKUP(Porcentaje!A557,Tipos_Medida!$H$2:$I$788,1),VLOOKUP(Porcentaje!A557,Tipos_Medida!$H$2:$I$788,2),0))*100,4),"")</f>
        <v/>
      </c>
      <c r="K557" s="21" t="str">
        <f>IF(Medidas_Analisis!K557&lt;&gt;"",ROUND((Medidas_Analisis!K557/IF(Porcentaje!A557=VLOOKUP(Porcentaje!A557,Tipos_Medida!$H$2:$I$788,1),VLOOKUP(Porcentaje!A557,Tipos_Medida!$H$2:$I$788,2),0))*100,4),"")</f>
        <v/>
      </c>
      <c r="L557" s="21" t="str">
        <f>IF(Medidas_Analisis!L557&lt;&gt;"",ROUND((Medidas_Analisis!L557/IF(Porcentaje!A557=VLOOKUP(Porcentaje!A557,Tipos_Medida!$H$2:$I$788,1),VLOOKUP(Porcentaje!A557,Tipos_Medida!$H$2:$I$788,2),0))*100,4),"")</f>
        <v/>
      </c>
      <c r="M557" s="21" t="str">
        <f>IF(Medidas_Analisis!M557&lt;&gt;"",ROUND((Medidas_Analisis!M557/IF(Porcentaje!A557=VLOOKUP(Porcentaje!A557,Tipos_Medida!$H$2:$I$788,1),VLOOKUP(Porcentaje!A557,Tipos_Medida!$H$2:$I$788,2),0))*100,4),"")</f>
        <v/>
      </c>
      <c r="N557" s="21" t="str">
        <f>IF(Medidas_Analisis!N557&lt;&gt;"",ROUND((Medidas_Analisis!N557/IF(Porcentaje!A557=VLOOKUP(Porcentaje!A557,Tipos_Medida!$H$2:$I$788,1),VLOOKUP(Porcentaje!A557,Tipos_Medida!$H$2:$I$788,2),0))*100,4),"")</f>
        <v/>
      </c>
    </row>
    <row r="558" spans="1:14" x14ac:dyDescent="0.25">
      <c r="A558">
        <v>21061</v>
      </c>
      <c r="B558" t="s">
        <v>51</v>
      </c>
      <c r="C558" t="s">
        <v>119</v>
      </c>
      <c r="D558" t="s">
        <v>116</v>
      </c>
      <c r="E558" s="1"/>
      <c r="F558" s="7" t="str">
        <f>IF(E558&lt;&gt;"",IF(AND(E558&gt;=VLOOKUP(E558,Semanas!$A$1:$C$33,1),E558&lt;=VLOOKUP(E558,Semanas!$A$1:$C$33,2)),VLOOKUP(E558,Semanas!$A$1:$C$33,3),""),"")</f>
        <v/>
      </c>
      <c r="G558" s="21" t="str">
        <f>IF(Medidas_Analisis!G558&lt;&gt;"",ROUND((Medidas_Analisis!G558/IF(Porcentaje!A558=VLOOKUP(Porcentaje!A558,Tipos_Medida!$H$2:$I$788,1),VLOOKUP(Porcentaje!A558,Tipos_Medida!$H$2:$I$788,2),0))*100,4),"")</f>
        <v/>
      </c>
      <c r="H558" s="21" t="str">
        <f>IF(Medidas_Analisis!H558&lt;&gt;"",ROUND((Medidas_Analisis!H558/IF(Porcentaje!A558=VLOOKUP(Porcentaje!A558,Tipos_Medida!$H$2:$I$788,1),VLOOKUP(Porcentaje!A558,Tipos_Medida!$H$2:$I$788,2),0))*100,4),"")</f>
        <v/>
      </c>
      <c r="I558" s="21" t="str">
        <f>IF(Medidas_Analisis!I558&lt;&gt;"",ROUND((Medidas_Analisis!I558/IF(Porcentaje!A558=VLOOKUP(Porcentaje!A558,Tipos_Medida!$H$2:$I$788,1),VLOOKUP(Porcentaje!A558,Tipos_Medida!$H$2:$I$788,2),0))*100,4),"")</f>
        <v/>
      </c>
      <c r="J558" s="21" t="str">
        <f>IF(Medidas_Analisis!J558&lt;&gt;"",ROUND((Medidas_Analisis!J558/IF(Porcentaje!A558=VLOOKUP(Porcentaje!A558,Tipos_Medida!$H$2:$I$788,1),VLOOKUP(Porcentaje!A558,Tipos_Medida!$H$2:$I$788,2),0))*100,4),"")</f>
        <v/>
      </c>
      <c r="K558" s="21" t="str">
        <f>IF(Medidas_Analisis!K558&lt;&gt;"",ROUND((Medidas_Analisis!K558/IF(Porcentaje!A558=VLOOKUP(Porcentaje!A558,Tipos_Medida!$H$2:$I$788,1),VLOOKUP(Porcentaje!A558,Tipos_Medida!$H$2:$I$788,2),0))*100,4),"")</f>
        <v/>
      </c>
      <c r="L558" s="21" t="str">
        <f>IF(Medidas_Analisis!L558&lt;&gt;"",ROUND((Medidas_Analisis!L558/IF(Porcentaje!A558=VLOOKUP(Porcentaje!A558,Tipos_Medida!$H$2:$I$788,1),VLOOKUP(Porcentaje!A558,Tipos_Medida!$H$2:$I$788,2),0))*100,4),"")</f>
        <v/>
      </c>
      <c r="M558" s="21" t="str">
        <f>IF(Medidas_Analisis!M558&lt;&gt;"",ROUND((Medidas_Analisis!M558/IF(Porcentaje!A558=VLOOKUP(Porcentaje!A558,Tipos_Medida!$H$2:$I$788,1),VLOOKUP(Porcentaje!A558,Tipos_Medida!$H$2:$I$788,2),0))*100,4),"")</f>
        <v/>
      </c>
      <c r="N558" s="21" t="str">
        <f>IF(Medidas_Analisis!N558&lt;&gt;"",ROUND((Medidas_Analisis!N558/IF(Porcentaje!A558=VLOOKUP(Porcentaje!A558,Tipos_Medida!$H$2:$I$788,1),VLOOKUP(Porcentaje!A558,Tipos_Medida!$H$2:$I$788,2),0))*100,4),"")</f>
        <v/>
      </c>
    </row>
    <row r="559" spans="1:14" x14ac:dyDescent="0.25">
      <c r="A559" s="19">
        <v>21061</v>
      </c>
      <c r="B559" s="19" t="s">
        <v>51</v>
      </c>
      <c r="C559" s="19" t="s">
        <v>120</v>
      </c>
      <c r="D559" s="19" t="s">
        <v>116</v>
      </c>
      <c r="E559" s="20"/>
      <c r="F559" s="7" t="str">
        <f>IF(E559&lt;&gt;"",IF(AND(E559&gt;=VLOOKUP(E559,Semanas!$A$1:$C$33,1),E559&lt;=VLOOKUP(E559,Semanas!$A$1:$C$33,2)),VLOOKUP(E559,Semanas!$A$1:$C$33,3),""),"")</f>
        <v/>
      </c>
      <c r="G559" s="21" t="str">
        <f>IF(Medidas_Analisis!G559&lt;&gt;"",ROUND((Medidas_Analisis!G559/IF(Porcentaje!A559=VLOOKUP(Porcentaje!A559,Tipos_Medida!$H$2:$I$788,1),VLOOKUP(Porcentaje!A559,Tipos_Medida!$H$2:$I$788,2),0))*100,4),"")</f>
        <v/>
      </c>
      <c r="H559" s="21" t="str">
        <f>IF(Medidas_Analisis!H559&lt;&gt;"",ROUND((Medidas_Analisis!H559/IF(Porcentaje!A559=VLOOKUP(Porcentaje!A559,Tipos_Medida!$H$2:$I$788,1),VLOOKUP(Porcentaje!A559,Tipos_Medida!$H$2:$I$788,2),0))*100,4),"")</f>
        <v/>
      </c>
      <c r="I559" s="21" t="str">
        <f>IF(Medidas_Analisis!I559&lt;&gt;"",ROUND((Medidas_Analisis!I559/IF(Porcentaje!A559=VLOOKUP(Porcentaje!A559,Tipos_Medida!$H$2:$I$788,1),VLOOKUP(Porcentaje!A559,Tipos_Medida!$H$2:$I$788,2),0))*100,4),"")</f>
        <v/>
      </c>
      <c r="J559" s="21" t="str">
        <f>IF(Medidas_Analisis!J559&lt;&gt;"",ROUND((Medidas_Analisis!J559/IF(Porcentaje!A559=VLOOKUP(Porcentaje!A559,Tipos_Medida!$H$2:$I$788,1),VLOOKUP(Porcentaje!A559,Tipos_Medida!$H$2:$I$788,2),0))*100,4),"")</f>
        <v/>
      </c>
      <c r="K559" s="21" t="str">
        <f>IF(Medidas_Analisis!K559&lt;&gt;"",ROUND((Medidas_Analisis!K559/IF(Porcentaje!A559=VLOOKUP(Porcentaje!A559,Tipos_Medida!$H$2:$I$788,1),VLOOKUP(Porcentaje!A559,Tipos_Medida!$H$2:$I$788,2),0))*100,4),"")</f>
        <v/>
      </c>
      <c r="L559" s="21" t="str">
        <f>IF(Medidas_Analisis!L559&lt;&gt;"",ROUND((Medidas_Analisis!L559/IF(Porcentaje!A559=VLOOKUP(Porcentaje!A559,Tipos_Medida!$H$2:$I$788,1),VLOOKUP(Porcentaje!A559,Tipos_Medida!$H$2:$I$788,2),0))*100,4),"")</f>
        <v/>
      </c>
      <c r="M559" s="21" t="str">
        <f>IF(Medidas_Analisis!M559&lt;&gt;"",ROUND((Medidas_Analisis!M559/IF(Porcentaje!A559=VLOOKUP(Porcentaje!A559,Tipos_Medida!$H$2:$I$788,1),VLOOKUP(Porcentaje!A559,Tipos_Medida!$H$2:$I$788,2),0))*100,4),"")</f>
        <v/>
      </c>
      <c r="N559" s="21" t="str">
        <f>IF(Medidas_Analisis!N559&lt;&gt;"",ROUND((Medidas_Analisis!N559/IF(Porcentaje!A559=VLOOKUP(Porcentaje!A559,Tipos_Medida!$H$2:$I$788,1),VLOOKUP(Porcentaje!A559,Tipos_Medida!$H$2:$I$788,2),0))*100,4),"")</f>
        <v/>
      </c>
    </row>
    <row r="560" spans="1:14" x14ac:dyDescent="0.25">
      <c r="A560">
        <v>21061</v>
      </c>
      <c r="B560" t="s">
        <v>51</v>
      </c>
      <c r="C560" t="s">
        <v>191</v>
      </c>
      <c r="D560" t="s">
        <v>114</v>
      </c>
      <c r="E560" s="1">
        <v>43913</v>
      </c>
      <c r="F560" s="7" t="str">
        <f>IF(E560&lt;&gt;"",IF(AND(E560&gt;=VLOOKUP(E560,Semanas!$A$1:$C$33,1),E560&lt;=VLOOKUP(E560,Semanas!$A$1:$C$33,2)),VLOOKUP(E560,Semanas!$A$1:$C$33,3),""),"")</f>
        <v>Semana 13</v>
      </c>
      <c r="G560" s="21">
        <f>IF(Medidas_Analisis!G560&lt;&gt;"",ROUND((Medidas_Analisis!G560/IF(Porcentaje!A560=VLOOKUP(Porcentaje!A560,Tipos_Medida!$H$2:$I$788,1),VLOOKUP(Porcentaje!A560,Tipos_Medida!$H$2:$I$788,2),0))*100,4),"")</f>
        <v>0</v>
      </c>
      <c r="H560" s="21">
        <f>IF(Medidas_Analisis!H560&lt;&gt;"",ROUND((Medidas_Analisis!H560/IF(Porcentaje!A560=VLOOKUP(Porcentaje!A560,Tipos_Medida!$H$2:$I$788,1),VLOOKUP(Porcentaje!A560,Tipos_Medida!$H$2:$I$788,2),0))*100,4),"")</f>
        <v>0</v>
      </c>
      <c r="I560" s="21">
        <f>IF(Medidas_Analisis!I560&lt;&gt;"",ROUND((Medidas_Analisis!I560/IF(Porcentaje!A560=VLOOKUP(Porcentaje!A560,Tipos_Medida!$H$2:$I$788,1),VLOOKUP(Porcentaje!A560,Tipos_Medida!$H$2:$I$788,2),0))*100,4),"")</f>
        <v>0</v>
      </c>
      <c r="J560" s="21">
        <f>IF(Medidas_Analisis!J560&lt;&gt;"",ROUND((Medidas_Analisis!J560/IF(Porcentaje!A560=VLOOKUP(Porcentaje!A560,Tipos_Medida!$H$2:$I$788,1),VLOOKUP(Porcentaje!A560,Tipos_Medida!$H$2:$I$788,2),0))*100,4),"")</f>
        <v>0</v>
      </c>
      <c r="K560" s="21">
        <f>IF(Medidas_Analisis!K560&lt;&gt;"",ROUND((Medidas_Analisis!K560/IF(Porcentaje!A560=VLOOKUP(Porcentaje!A560,Tipos_Medida!$H$2:$I$788,1),VLOOKUP(Porcentaje!A560,Tipos_Medida!$H$2:$I$788,2),0))*100,4),"")</f>
        <v>0</v>
      </c>
      <c r="L560" s="21">
        <f>IF(Medidas_Analisis!L560&lt;&gt;"",ROUND((Medidas_Analisis!L560/IF(Porcentaje!A560=VLOOKUP(Porcentaje!A560,Tipos_Medida!$H$2:$I$788,1),VLOOKUP(Porcentaje!A560,Tipos_Medida!$H$2:$I$788,2),0))*100,4),"")</f>
        <v>0</v>
      </c>
      <c r="M560" s="21">
        <f>IF(Medidas_Analisis!M560&lt;&gt;"",ROUND((Medidas_Analisis!M560/IF(Porcentaje!A560=VLOOKUP(Porcentaje!A560,Tipos_Medida!$H$2:$I$788,1),VLOOKUP(Porcentaje!A560,Tipos_Medida!$H$2:$I$788,2),0))*100,4),"")</f>
        <v>0</v>
      </c>
      <c r="N560" s="21">
        <f>IF(Medidas_Analisis!N560&lt;&gt;"",ROUND((Medidas_Analisis!N560/IF(Porcentaje!A560=VLOOKUP(Porcentaje!A560,Tipos_Medida!$H$2:$I$788,1),VLOOKUP(Porcentaje!A560,Tipos_Medida!$H$2:$I$788,2),0))*100,4),"")</f>
        <v>0</v>
      </c>
    </row>
    <row r="561" spans="1:14" x14ac:dyDescent="0.25">
      <c r="A561" s="19">
        <v>21061</v>
      </c>
      <c r="B561" s="19" t="s">
        <v>51</v>
      </c>
      <c r="C561" s="19" t="s">
        <v>122</v>
      </c>
      <c r="D561" s="19" t="s">
        <v>116</v>
      </c>
      <c r="E561" s="20"/>
      <c r="F561" s="7" t="str">
        <f>IF(E561&lt;&gt;"",IF(AND(E561&gt;=VLOOKUP(E561,Semanas!$A$1:$C$33,1),E561&lt;=VLOOKUP(E561,Semanas!$A$1:$C$33,2)),VLOOKUP(E561,Semanas!$A$1:$C$33,3),""),"")</f>
        <v/>
      </c>
      <c r="G561" s="21" t="str">
        <f>IF(Medidas_Analisis!G561&lt;&gt;"",ROUND((Medidas_Analisis!G561/IF(Porcentaje!A561=VLOOKUP(Porcentaje!A561,Tipos_Medida!$H$2:$I$788,1),VLOOKUP(Porcentaje!A561,Tipos_Medida!$H$2:$I$788,2),0))*100,4),"")</f>
        <v/>
      </c>
      <c r="H561" s="21" t="str">
        <f>IF(Medidas_Analisis!H561&lt;&gt;"",ROUND((Medidas_Analisis!H561/IF(Porcentaje!A561=VLOOKUP(Porcentaje!A561,Tipos_Medida!$H$2:$I$788,1),VLOOKUP(Porcentaje!A561,Tipos_Medida!$H$2:$I$788,2),0))*100,4),"")</f>
        <v/>
      </c>
      <c r="I561" s="21" t="str">
        <f>IF(Medidas_Analisis!I561&lt;&gt;"",ROUND((Medidas_Analisis!I561/IF(Porcentaje!A561=VLOOKUP(Porcentaje!A561,Tipos_Medida!$H$2:$I$788,1),VLOOKUP(Porcentaje!A561,Tipos_Medida!$H$2:$I$788,2),0))*100,4),"")</f>
        <v/>
      </c>
      <c r="J561" s="21" t="str">
        <f>IF(Medidas_Analisis!J561&lt;&gt;"",ROUND((Medidas_Analisis!J561/IF(Porcentaje!A561=VLOOKUP(Porcentaje!A561,Tipos_Medida!$H$2:$I$788,1),VLOOKUP(Porcentaje!A561,Tipos_Medida!$H$2:$I$788,2),0))*100,4),"")</f>
        <v/>
      </c>
      <c r="K561" s="21" t="str">
        <f>IF(Medidas_Analisis!K561&lt;&gt;"",ROUND((Medidas_Analisis!K561/IF(Porcentaje!A561=VLOOKUP(Porcentaje!A561,Tipos_Medida!$H$2:$I$788,1),VLOOKUP(Porcentaje!A561,Tipos_Medida!$H$2:$I$788,2),0))*100,4),"")</f>
        <v/>
      </c>
      <c r="L561" s="21" t="str">
        <f>IF(Medidas_Analisis!L561&lt;&gt;"",ROUND((Medidas_Analisis!L561/IF(Porcentaje!A561=VLOOKUP(Porcentaje!A561,Tipos_Medida!$H$2:$I$788,1),VLOOKUP(Porcentaje!A561,Tipos_Medida!$H$2:$I$788,2),0))*100,4),"")</f>
        <v/>
      </c>
      <c r="M561" s="21" t="str">
        <f>IF(Medidas_Analisis!M561&lt;&gt;"",ROUND((Medidas_Analisis!M561/IF(Porcentaje!A561=VLOOKUP(Porcentaje!A561,Tipos_Medida!$H$2:$I$788,1),VLOOKUP(Porcentaje!A561,Tipos_Medida!$H$2:$I$788,2),0))*100,4),"")</f>
        <v/>
      </c>
      <c r="N561" s="21" t="str">
        <f>IF(Medidas_Analisis!N561&lt;&gt;"",ROUND((Medidas_Analisis!N561/IF(Porcentaje!A561=VLOOKUP(Porcentaje!A561,Tipos_Medida!$H$2:$I$788,1),VLOOKUP(Porcentaje!A561,Tipos_Medida!$H$2:$I$788,2),0))*100,4),"")</f>
        <v/>
      </c>
    </row>
    <row r="562" spans="1:14" x14ac:dyDescent="0.25">
      <c r="A562">
        <v>21061</v>
      </c>
      <c r="B562" t="s">
        <v>51</v>
      </c>
      <c r="C562" t="s">
        <v>123</v>
      </c>
      <c r="D562" t="s">
        <v>116</v>
      </c>
      <c r="E562" s="1"/>
      <c r="F562" s="7" t="str">
        <f>IF(E562&lt;&gt;"",IF(AND(E562&gt;=VLOOKUP(E562,Semanas!$A$1:$C$33,1),E562&lt;=VLOOKUP(E562,Semanas!$A$1:$C$33,2)),VLOOKUP(E562,Semanas!$A$1:$C$33,3),""),"")</f>
        <v/>
      </c>
      <c r="G562" s="21" t="str">
        <f>IF(Medidas_Analisis!G562&lt;&gt;"",ROUND((Medidas_Analisis!G562/IF(Porcentaje!A562=VLOOKUP(Porcentaje!A562,Tipos_Medida!$H$2:$I$788,1),VLOOKUP(Porcentaje!A562,Tipos_Medida!$H$2:$I$788,2),0))*100,4),"")</f>
        <v/>
      </c>
      <c r="H562" s="21" t="str">
        <f>IF(Medidas_Analisis!H562&lt;&gt;"",ROUND((Medidas_Analisis!H562/IF(Porcentaje!A562=VLOOKUP(Porcentaje!A562,Tipos_Medida!$H$2:$I$788,1),VLOOKUP(Porcentaje!A562,Tipos_Medida!$H$2:$I$788,2),0))*100,4),"")</f>
        <v/>
      </c>
      <c r="I562" s="21" t="str">
        <f>IF(Medidas_Analisis!I562&lt;&gt;"",ROUND((Medidas_Analisis!I562/IF(Porcentaje!A562=VLOOKUP(Porcentaje!A562,Tipos_Medida!$H$2:$I$788,1),VLOOKUP(Porcentaje!A562,Tipos_Medida!$H$2:$I$788,2),0))*100,4),"")</f>
        <v/>
      </c>
      <c r="J562" s="21" t="str">
        <f>IF(Medidas_Analisis!J562&lt;&gt;"",ROUND((Medidas_Analisis!J562/IF(Porcentaje!A562=VLOOKUP(Porcentaje!A562,Tipos_Medida!$H$2:$I$788,1),VLOOKUP(Porcentaje!A562,Tipos_Medida!$H$2:$I$788,2),0))*100,4),"")</f>
        <v/>
      </c>
      <c r="K562" s="21" t="str">
        <f>IF(Medidas_Analisis!K562&lt;&gt;"",ROUND((Medidas_Analisis!K562/IF(Porcentaje!A562=VLOOKUP(Porcentaje!A562,Tipos_Medida!$H$2:$I$788,1),VLOOKUP(Porcentaje!A562,Tipos_Medida!$H$2:$I$788,2),0))*100,4),"")</f>
        <v/>
      </c>
      <c r="L562" s="21" t="str">
        <f>IF(Medidas_Analisis!L562&lt;&gt;"",ROUND((Medidas_Analisis!L562/IF(Porcentaje!A562=VLOOKUP(Porcentaje!A562,Tipos_Medida!$H$2:$I$788,1),VLOOKUP(Porcentaje!A562,Tipos_Medida!$H$2:$I$788,2),0))*100,4),"")</f>
        <v/>
      </c>
      <c r="M562" s="21" t="str">
        <f>IF(Medidas_Analisis!M562&lt;&gt;"",ROUND((Medidas_Analisis!M562/IF(Porcentaje!A562=VLOOKUP(Porcentaje!A562,Tipos_Medida!$H$2:$I$788,1),VLOOKUP(Porcentaje!A562,Tipos_Medida!$H$2:$I$788,2),0))*100,4),"")</f>
        <v/>
      </c>
      <c r="N562" s="21" t="str">
        <f>IF(Medidas_Analisis!N562&lt;&gt;"",ROUND((Medidas_Analisis!N562/IF(Porcentaje!A562=VLOOKUP(Porcentaje!A562,Tipos_Medida!$H$2:$I$788,1),VLOOKUP(Porcentaje!A562,Tipos_Medida!$H$2:$I$788,2),0))*100,4),"")</f>
        <v/>
      </c>
    </row>
    <row r="563" spans="1:14" x14ac:dyDescent="0.25">
      <c r="A563">
        <v>21103</v>
      </c>
      <c r="B563" t="s">
        <v>56</v>
      </c>
      <c r="C563" t="s">
        <v>30</v>
      </c>
      <c r="D563" t="s">
        <v>114</v>
      </c>
      <c r="E563" s="1">
        <v>43913</v>
      </c>
      <c r="F563" s="7" t="str">
        <f>IF(E563&lt;&gt;"",IF(AND(E563&gt;=VLOOKUP(E563,Semanas!$A$1:$C$33,1),E563&lt;=VLOOKUP(E563,Semanas!$A$1:$C$33,2)),VLOOKUP(E563,Semanas!$A$1:$C$33,3),""),"")</f>
        <v>Semana 13</v>
      </c>
      <c r="G563" s="21">
        <f>IF(Medidas_Analisis!G563&lt;&gt;"",ROUND((Medidas_Analisis!G563/IF(Porcentaje!A563=VLOOKUP(Porcentaje!A563,Tipos_Medida!$H$2:$I$788,1),VLOOKUP(Porcentaje!A563,Tipos_Medida!$H$2:$I$788,2),0))*100,4),"")</f>
        <v>0</v>
      </c>
      <c r="H563" s="21">
        <f>IF(Medidas_Analisis!H563&lt;&gt;"",ROUND((Medidas_Analisis!H563/IF(Porcentaje!A563=VLOOKUP(Porcentaje!A563,Tipos_Medida!$H$2:$I$788,1),VLOOKUP(Porcentaje!A563,Tipos_Medida!$H$2:$I$788,2),0))*100,4),"")</f>
        <v>0</v>
      </c>
      <c r="I563" s="21">
        <f>IF(Medidas_Analisis!I563&lt;&gt;"",ROUND((Medidas_Analisis!I563/IF(Porcentaje!A563=VLOOKUP(Porcentaje!A563,Tipos_Medida!$H$2:$I$788,1),VLOOKUP(Porcentaje!A563,Tipos_Medida!$H$2:$I$788,2),0))*100,4),"")</f>
        <v>0</v>
      </c>
      <c r="J563" s="21">
        <f>IF(Medidas_Analisis!J563&lt;&gt;"",ROUND((Medidas_Analisis!J563/IF(Porcentaje!A563=VLOOKUP(Porcentaje!A563,Tipos_Medida!$H$2:$I$788,1),VLOOKUP(Porcentaje!A563,Tipos_Medida!$H$2:$I$788,2),0))*100,4),"")</f>
        <v>0</v>
      </c>
      <c r="K563" s="21">
        <f>IF(Medidas_Analisis!K563&lt;&gt;"",ROUND((Medidas_Analisis!K563/IF(Porcentaje!A563=VLOOKUP(Porcentaje!A563,Tipos_Medida!$H$2:$I$788,1),VLOOKUP(Porcentaje!A563,Tipos_Medida!$H$2:$I$788,2),0))*100,4),"")</f>
        <v>0</v>
      </c>
      <c r="L563" s="21">
        <f>IF(Medidas_Analisis!L563&lt;&gt;"",ROUND((Medidas_Analisis!L563/IF(Porcentaje!A563=VLOOKUP(Porcentaje!A563,Tipos_Medida!$H$2:$I$788,1),VLOOKUP(Porcentaje!A563,Tipos_Medida!$H$2:$I$788,2),0))*100,4),"")</f>
        <v>0</v>
      </c>
      <c r="M563" s="21">
        <f>IF(Medidas_Analisis!M563&lt;&gt;"",ROUND((Medidas_Analisis!M563/IF(Porcentaje!A563=VLOOKUP(Porcentaje!A563,Tipos_Medida!$H$2:$I$788,1),VLOOKUP(Porcentaje!A563,Tipos_Medida!$H$2:$I$788,2),0))*100,4),"")</f>
        <v>0</v>
      </c>
      <c r="N563" s="21">
        <f>IF(Medidas_Analisis!N563&lt;&gt;"",ROUND((Medidas_Analisis!N563/IF(Porcentaje!A563=VLOOKUP(Porcentaje!A563,Tipos_Medida!$H$2:$I$788,1),VLOOKUP(Porcentaje!A563,Tipos_Medida!$H$2:$I$788,2),0))*100,4),"")</f>
        <v>0</v>
      </c>
    </row>
    <row r="564" spans="1:14" x14ac:dyDescent="0.25">
      <c r="A564" s="19">
        <v>21103</v>
      </c>
      <c r="B564" s="19" t="s">
        <v>56</v>
      </c>
      <c r="C564" s="19" t="s">
        <v>31</v>
      </c>
      <c r="D564" s="19" t="s">
        <v>114</v>
      </c>
      <c r="E564" s="20">
        <v>43913</v>
      </c>
      <c r="F564" s="7" t="str">
        <f>IF(E564&lt;&gt;"",IF(AND(E564&gt;=VLOOKUP(E564,Semanas!$A$1:$C$33,1),E564&lt;=VLOOKUP(E564,Semanas!$A$1:$C$33,2)),VLOOKUP(E564,Semanas!$A$1:$C$33,3),""),"")</f>
        <v>Semana 13</v>
      </c>
      <c r="G564" s="21">
        <f>IF(Medidas_Analisis!G564&lt;&gt;"",ROUND((Medidas_Analisis!G564/IF(Porcentaje!A564=VLOOKUP(Porcentaje!A564,Tipos_Medida!$H$2:$I$788,1),VLOOKUP(Porcentaje!A564,Tipos_Medida!$H$2:$I$788,2),0))*100,4),"")</f>
        <v>0</v>
      </c>
      <c r="H564" s="21">
        <f>IF(Medidas_Analisis!H564&lt;&gt;"",ROUND((Medidas_Analisis!H564/IF(Porcentaje!A564=VLOOKUP(Porcentaje!A564,Tipos_Medida!$H$2:$I$788,1),VLOOKUP(Porcentaje!A564,Tipos_Medida!$H$2:$I$788,2),0))*100,4),"")</f>
        <v>0</v>
      </c>
      <c r="I564" s="21">
        <f>IF(Medidas_Analisis!I564&lt;&gt;"",ROUND((Medidas_Analisis!I564/IF(Porcentaje!A564=VLOOKUP(Porcentaje!A564,Tipos_Medida!$H$2:$I$788,1),VLOOKUP(Porcentaje!A564,Tipos_Medida!$H$2:$I$788,2),0))*100,4),"")</f>
        <v>0</v>
      </c>
      <c r="J564" s="21">
        <f>IF(Medidas_Analisis!J564&lt;&gt;"",ROUND((Medidas_Analisis!J564/IF(Porcentaje!A564=VLOOKUP(Porcentaje!A564,Tipos_Medida!$H$2:$I$788,1),VLOOKUP(Porcentaje!A564,Tipos_Medida!$H$2:$I$788,2),0))*100,4),"")</f>
        <v>0</v>
      </c>
      <c r="K564" s="21">
        <f>IF(Medidas_Analisis!K564&lt;&gt;"",ROUND((Medidas_Analisis!K564/IF(Porcentaje!A564=VLOOKUP(Porcentaje!A564,Tipos_Medida!$H$2:$I$788,1),VLOOKUP(Porcentaje!A564,Tipos_Medida!$H$2:$I$788,2),0))*100,4),"")</f>
        <v>0</v>
      </c>
      <c r="L564" s="21">
        <f>IF(Medidas_Analisis!L564&lt;&gt;"",ROUND((Medidas_Analisis!L564/IF(Porcentaje!A564=VLOOKUP(Porcentaje!A564,Tipos_Medida!$H$2:$I$788,1),VLOOKUP(Porcentaje!A564,Tipos_Medida!$H$2:$I$788,2),0))*100,4),"")</f>
        <v>0</v>
      </c>
      <c r="M564" s="21">
        <f>IF(Medidas_Analisis!M564&lt;&gt;"",ROUND((Medidas_Analisis!M564/IF(Porcentaje!A564=VLOOKUP(Porcentaje!A564,Tipos_Medida!$H$2:$I$788,1),VLOOKUP(Porcentaje!A564,Tipos_Medida!$H$2:$I$788,2),0))*100,4),"")</f>
        <v>0</v>
      </c>
      <c r="N564" s="21">
        <f>IF(Medidas_Analisis!N564&lt;&gt;"",ROUND((Medidas_Analisis!N564/IF(Porcentaje!A564=VLOOKUP(Porcentaje!A564,Tipos_Medida!$H$2:$I$788,1),VLOOKUP(Porcentaje!A564,Tipos_Medida!$H$2:$I$788,2),0))*100,4),"")</f>
        <v>0</v>
      </c>
    </row>
    <row r="565" spans="1:14" x14ac:dyDescent="0.25">
      <c r="A565">
        <v>21103</v>
      </c>
      <c r="B565" t="s">
        <v>56</v>
      </c>
      <c r="C565" t="s">
        <v>115</v>
      </c>
      <c r="D565" t="s">
        <v>114</v>
      </c>
      <c r="E565" s="1">
        <v>43913</v>
      </c>
      <c r="F565" s="7" t="str">
        <f>IF(E565&lt;&gt;"",IF(AND(E565&gt;=VLOOKUP(E565,Semanas!$A$1:$C$33,1),E565&lt;=VLOOKUP(E565,Semanas!$A$1:$C$33,2)),VLOOKUP(E565,Semanas!$A$1:$C$33,3),""),"")</f>
        <v>Semana 13</v>
      </c>
      <c r="G565" s="21">
        <f>IF(Medidas_Analisis!G565&lt;&gt;"",ROUND((Medidas_Analisis!G565/IF(Porcentaje!A565=VLOOKUP(Porcentaje!A565,Tipos_Medida!$H$2:$I$788,1),VLOOKUP(Porcentaje!A565,Tipos_Medida!$H$2:$I$788,2),0))*100,4),"")</f>
        <v>0</v>
      </c>
      <c r="H565" s="21">
        <f>IF(Medidas_Analisis!H565&lt;&gt;"",ROUND((Medidas_Analisis!H565/IF(Porcentaje!A565=VLOOKUP(Porcentaje!A565,Tipos_Medida!$H$2:$I$788,1),VLOOKUP(Porcentaje!A565,Tipos_Medida!$H$2:$I$788,2),0))*100,4),"")</f>
        <v>0</v>
      </c>
      <c r="I565" s="21">
        <f>IF(Medidas_Analisis!I565&lt;&gt;"",ROUND((Medidas_Analisis!I565/IF(Porcentaje!A565=VLOOKUP(Porcentaje!A565,Tipos_Medida!$H$2:$I$788,1),VLOOKUP(Porcentaje!A565,Tipos_Medida!$H$2:$I$788,2),0))*100,4),"")</f>
        <v>0</v>
      </c>
      <c r="J565" s="21">
        <f>IF(Medidas_Analisis!J565&lt;&gt;"",ROUND((Medidas_Analisis!J565/IF(Porcentaje!A565=VLOOKUP(Porcentaje!A565,Tipos_Medida!$H$2:$I$788,1),VLOOKUP(Porcentaje!A565,Tipos_Medida!$H$2:$I$788,2),0))*100,4),"")</f>
        <v>0</v>
      </c>
      <c r="K565" s="21">
        <f>IF(Medidas_Analisis!K565&lt;&gt;"",ROUND((Medidas_Analisis!K565/IF(Porcentaje!A565=VLOOKUP(Porcentaje!A565,Tipos_Medida!$H$2:$I$788,1),VLOOKUP(Porcentaje!A565,Tipos_Medida!$H$2:$I$788,2),0))*100,4),"")</f>
        <v>0</v>
      </c>
      <c r="L565" s="21">
        <f>IF(Medidas_Analisis!L565&lt;&gt;"",ROUND((Medidas_Analisis!L565/IF(Porcentaje!A565=VLOOKUP(Porcentaje!A565,Tipos_Medida!$H$2:$I$788,1),VLOOKUP(Porcentaje!A565,Tipos_Medida!$H$2:$I$788,2),0))*100,4),"")</f>
        <v>0</v>
      </c>
      <c r="M565" s="21">
        <f>IF(Medidas_Analisis!M565&lt;&gt;"",ROUND((Medidas_Analisis!M565/IF(Porcentaje!A565=VLOOKUP(Porcentaje!A565,Tipos_Medida!$H$2:$I$788,1),VLOOKUP(Porcentaje!A565,Tipos_Medida!$H$2:$I$788,2),0))*100,4),"")</f>
        <v>0</v>
      </c>
      <c r="N565" s="21">
        <f>IF(Medidas_Analisis!N565&lt;&gt;"",ROUND((Medidas_Analisis!N565/IF(Porcentaje!A565=VLOOKUP(Porcentaje!A565,Tipos_Medida!$H$2:$I$788,1),VLOOKUP(Porcentaje!A565,Tipos_Medida!$H$2:$I$788,2),0))*100,4),"")</f>
        <v>0</v>
      </c>
    </row>
    <row r="566" spans="1:14" x14ac:dyDescent="0.25">
      <c r="A566" s="19">
        <v>21103</v>
      </c>
      <c r="B566" s="19" t="s">
        <v>56</v>
      </c>
      <c r="C566" s="19" t="s">
        <v>33</v>
      </c>
      <c r="D566" s="19" t="s">
        <v>114</v>
      </c>
      <c r="E566" s="20">
        <v>43910</v>
      </c>
      <c r="F566" s="7" t="str">
        <f>IF(E566&lt;&gt;"",IF(AND(E566&gt;=VLOOKUP(E566,Semanas!$A$1:$C$33,1),E566&lt;=VLOOKUP(E566,Semanas!$A$1:$C$33,2)),VLOOKUP(E566,Semanas!$A$1:$C$33,3),""),"")</f>
        <v>Semana 12</v>
      </c>
      <c r="G566" s="21">
        <f>IF(Medidas_Analisis!G566&lt;&gt;"",ROUND((Medidas_Analisis!G566/IF(Porcentaje!A566=VLOOKUP(Porcentaje!A566,Tipos_Medida!$H$2:$I$788,1),VLOOKUP(Porcentaje!A566,Tipos_Medida!$H$2:$I$788,2),0))*100,4),"")</f>
        <v>0</v>
      </c>
      <c r="H566" s="21">
        <f>IF(Medidas_Analisis!H566&lt;&gt;"",ROUND((Medidas_Analisis!H566/IF(Porcentaje!A566=VLOOKUP(Porcentaje!A566,Tipos_Medida!$H$2:$I$788,1),VLOOKUP(Porcentaje!A566,Tipos_Medida!$H$2:$I$788,2),0))*100,4),"")</f>
        <v>0</v>
      </c>
      <c r="I566" s="21">
        <f>IF(Medidas_Analisis!I566&lt;&gt;"",ROUND((Medidas_Analisis!I566/IF(Porcentaje!A566=VLOOKUP(Porcentaje!A566,Tipos_Medida!$H$2:$I$788,1),VLOOKUP(Porcentaje!A566,Tipos_Medida!$H$2:$I$788,2),0))*100,4),"")</f>
        <v>0</v>
      </c>
      <c r="J566" s="21">
        <f>IF(Medidas_Analisis!J566&lt;&gt;"",ROUND((Medidas_Analisis!J566/IF(Porcentaje!A566=VLOOKUP(Porcentaje!A566,Tipos_Medida!$H$2:$I$788,1),VLOOKUP(Porcentaje!A566,Tipos_Medida!$H$2:$I$788,2),0))*100,4),"")</f>
        <v>0</v>
      </c>
      <c r="K566" s="21">
        <f>IF(Medidas_Analisis!K566&lt;&gt;"",ROUND((Medidas_Analisis!K566/IF(Porcentaje!A566=VLOOKUP(Porcentaje!A566,Tipos_Medida!$H$2:$I$788,1),VLOOKUP(Porcentaje!A566,Tipos_Medida!$H$2:$I$788,2),0))*100,4),"")</f>
        <v>0</v>
      </c>
      <c r="L566" s="21">
        <f>IF(Medidas_Analisis!L566&lt;&gt;"",ROUND((Medidas_Analisis!L566/IF(Porcentaje!A566=VLOOKUP(Porcentaje!A566,Tipos_Medida!$H$2:$I$788,1),VLOOKUP(Porcentaje!A566,Tipos_Medida!$H$2:$I$788,2),0))*100,4),"")</f>
        <v>0</v>
      </c>
      <c r="M566" s="21">
        <f>IF(Medidas_Analisis!M566&lt;&gt;"",ROUND((Medidas_Analisis!M566/IF(Porcentaje!A566=VLOOKUP(Porcentaje!A566,Tipos_Medida!$H$2:$I$788,1),VLOOKUP(Porcentaje!A566,Tipos_Medida!$H$2:$I$788,2),0))*100,4),"")</f>
        <v>0</v>
      </c>
      <c r="N566" s="21">
        <f>IF(Medidas_Analisis!N566&lt;&gt;"",ROUND((Medidas_Analisis!N566/IF(Porcentaje!A566=VLOOKUP(Porcentaje!A566,Tipos_Medida!$H$2:$I$788,1),VLOOKUP(Porcentaje!A566,Tipos_Medida!$H$2:$I$788,2),0))*100,4),"")</f>
        <v>0</v>
      </c>
    </row>
    <row r="567" spans="1:14" x14ac:dyDescent="0.25">
      <c r="A567">
        <v>21103</v>
      </c>
      <c r="B567" t="s">
        <v>56</v>
      </c>
      <c r="C567" t="s">
        <v>34</v>
      </c>
      <c r="D567" t="s">
        <v>114</v>
      </c>
      <c r="E567" s="1">
        <v>43934</v>
      </c>
      <c r="F567" s="7" t="str">
        <f>IF(E567&lt;&gt;"",IF(AND(E567&gt;=VLOOKUP(E567,Semanas!$A$1:$C$33,1),E567&lt;=VLOOKUP(E567,Semanas!$A$1:$C$33,2)),VLOOKUP(E567,Semanas!$A$1:$C$33,3),""),"")</f>
        <v>Semana 16</v>
      </c>
      <c r="G567" s="21">
        <f>IF(Medidas_Analisis!G567&lt;&gt;"",ROUND((Medidas_Analisis!G567/IF(Porcentaje!A567=VLOOKUP(Porcentaje!A567,Tipos_Medida!$H$2:$I$788,1),VLOOKUP(Porcentaje!A567,Tipos_Medida!$H$2:$I$788,2),0))*100,4),"")</f>
        <v>0</v>
      </c>
      <c r="H567" s="21">
        <f>IF(Medidas_Analisis!H567&lt;&gt;"",ROUND((Medidas_Analisis!H567/IF(Porcentaje!A567=VLOOKUP(Porcentaje!A567,Tipos_Medida!$H$2:$I$788,1),VLOOKUP(Porcentaje!A567,Tipos_Medida!$H$2:$I$788,2),0))*100,4),"")</f>
        <v>0</v>
      </c>
      <c r="I567" s="21">
        <f>IF(Medidas_Analisis!I567&lt;&gt;"",ROUND((Medidas_Analisis!I567/IF(Porcentaje!A567=VLOOKUP(Porcentaje!A567,Tipos_Medida!$H$2:$I$788,1),VLOOKUP(Porcentaje!A567,Tipos_Medida!$H$2:$I$788,2),0))*100,4),"")</f>
        <v>0</v>
      </c>
      <c r="J567" s="21">
        <f>IF(Medidas_Analisis!J567&lt;&gt;"",ROUND((Medidas_Analisis!J567/IF(Porcentaje!A567=VLOOKUP(Porcentaje!A567,Tipos_Medida!$H$2:$I$788,1),VLOOKUP(Porcentaje!A567,Tipos_Medida!$H$2:$I$788,2),0))*100,4),"")</f>
        <v>0</v>
      </c>
      <c r="K567" s="21">
        <f>IF(Medidas_Analisis!K567&lt;&gt;"",ROUND((Medidas_Analisis!K567/IF(Porcentaje!A567=VLOOKUP(Porcentaje!A567,Tipos_Medida!$H$2:$I$788,1),VLOOKUP(Porcentaje!A567,Tipos_Medida!$H$2:$I$788,2),0))*100,4),"")</f>
        <v>0</v>
      </c>
      <c r="L567" s="21">
        <f>IF(Medidas_Analisis!L567&lt;&gt;"",ROUND((Medidas_Analisis!L567/IF(Porcentaje!A567=VLOOKUP(Porcentaje!A567,Tipos_Medida!$H$2:$I$788,1),VLOOKUP(Porcentaje!A567,Tipos_Medida!$H$2:$I$788,2),0))*100,4),"")</f>
        <v>0</v>
      </c>
      <c r="M567" s="21">
        <f>IF(Medidas_Analisis!M567&lt;&gt;"",ROUND((Medidas_Analisis!M567/IF(Porcentaje!A567=VLOOKUP(Porcentaje!A567,Tipos_Medida!$H$2:$I$788,1),VLOOKUP(Porcentaje!A567,Tipos_Medida!$H$2:$I$788,2),0))*100,4),"")</f>
        <v>0</v>
      </c>
      <c r="N567" s="21">
        <f>IF(Medidas_Analisis!N567&lt;&gt;"",ROUND((Medidas_Analisis!N567/IF(Porcentaje!A567=VLOOKUP(Porcentaje!A567,Tipos_Medida!$H$2:$I$788,1),VLOOKUP(Porcentaje!A567,Tipos_Medida!$H$2:$I$788,2),0))*100,4),"")</f>
        <v>0</v>
      </c>
    </row>
    <row r="568" spans="1:14" x14ac:dyDescent="0.25">
      <c r="A568" s="19">
        <v>21103</v>
      </c>
      <c r="B568" s="19" t="s">
        <v>56</v>
      </c>
      <c r="C568" s="19" t="s">
        <v>118</v>
      </c>
      <c r="D568" s="19" t="s">
        <v>116</v>
      </c>
      <c r="E568" s="20"/>
      <c r="F568" s="7" t="str">
        <f>IF(E568&lt;&gt;"",IF(AND(E568&gt;=VLOOKUP(E568,Semanas!$A$1:$C$33,1),E568&lt;=VLOOKUP(E568,Semanas!$A$1:$C$33,2)),VLOOKUP(E568,Semanas!$A$1:$C$33,3),""),"")</f>
        <v/>
      </c>
      <c r="G568" s="21" t="str">
        <f>IF(Medidas_Analisis!G568&lt;&gt;"",ROUND((Medidas_Analisis!G568/IF(Porcentaje!A568=VLOOKUP(Porcentaje!A568,Tipos_Medida!$H$2:$I$788,1),VLOOKUP(Porcentaje!A568,Tipos_Medida!$H$2:$I$788,2),0))*100,4),"")</f>
        <v/>
      </c>
      <c r="H568" s="21" t="str">
        <f>IF(Medidas_Analisis!H568&lt;&gt;"",ROUND((Medidas_Analisis!H568/IF(Porcentaje!A568=VLOOKUP(Porcentaje!A568,Tipos_Medida!$H$2:$I$788,1),VLOOKUP(Porcentaje!A568,Tipos_Medida!$H$2:$I$788,2),0))*100,4),"")</f>
        <v/>
      </c>
      <c r="I568" s="21" t="str">
        <f>IF(Medidas_Analisis!I568&lt;&gt;"",ROUND((Medidas_Analisis!I568/IF(Porcentaje!A568=VLOOKUP(Porcentaje!A568,Tipos_Medida!$H$2:$I$788,1),VLOOKUP(Porcentaje!A568,Tipos_Medida!$H$2:$I$788,2),0))*100,4),"")</f>
        <v/>
      </c>
      <c r="J568" s="21" t="str">
        <f>IF(Medidas_Analisis!J568&lt;&gt;"",ROUND((Medidas_Analisis!J568/IF(Porcentaje!A568=VLOOKUP(Porcentaje!A568,Tipos_Medida!$H$2:$I$788,1),VLOOKUP(Porcentaje!A568,Tipos_Medida!$H$2:$I$788,2),0))*100,4),"")</f>
        <v/>
      </c>
      <c r="K568" s="21" t="str">
        <f>IF(Medidas_Analisis!K568&lt;&gt;"",ROUND((Medidas_Analisis!K568/IF(Porcentaje!A568=VLOOKUP(Porcentaje!A568,Tipos_Medida!$H$2:$I$788,1),VLOOKUP(Porcentaje!A568,Tipos_Medida!$H$2:$I$788,2),0))*100,4),"")</f>
        <v/>
      </c>
      <c r="L568" s="21" t="str">
        <f>IF(Medidas_Analisis!L568&lt;&gt;"",ROUND((Medidas_Analisis!L568/IF(Porcentaje!A568=VLOOKUP(Porcentaje!A568,Tipos_Medida!$H$2:$I$788,1),VLOOKUP(Porcentaje!A568,Tipos_Medida!$H$2:$I$788,2),0))*100,4),"")</f>
        <v/>
      </c>
      <c r="M568" s="21" t="str">
        <f>IF(Medidas_Analisis!M568&lt;&gt;"",ROUND((Medidas_Analisis!M568/IF(Porcentaje!A568=VLOOKUP(Porcentaje!A568,Tipos_Medida!$H$2:$I$788,1),VLOOKUP(Porcentaje!A568,Tipos_Medida!$H$2:$I$788,2),0))*100,4),"")</f>
        <v/>
      </c>
      <c r="N568" s="21" t="str">
        <f>IF(Medidas_Analisis!N568&lt;&gt;"",ROUND((Medidas_Analisis!N568/IF(Porcentaje!A568=VLOOKUP(Porcentaje!A568,Tipos_Medida!$H$2:$I$788,1),VLOOKUP(Porcentaje!A568,Tipos_Medida!$H$2:$I$788,2),0))*100,4),"")</f>
        <v/>
      </c>
    </row>
    <row r="569" spans="1:14" x14ac:dyDescent="0.25">
      <c r="A569">
        <v>21103</v>
      </c>
      <c r="B569" t="s">
        <v>56</v>
      </c>
      <c r="C569" t="s">
        <v>119</v>
      </c>
      <c r="D569" t="s">
        <v>116</v>
      </c>
      <c r="E569" s="1"/>
      <c r="F569" s="7" t="str">
        <f>IF(E569&lt;&gt;"",IF(AND(E569&gt;=VLOOKUP(E569,Semanas!$A$1:$C$33,1),E569&lt;=VLOOKUP(E569,Semanas!$A$1:$C$33,2)),VLOOKUP(E569,Semanas!$A$1:$C$33,3),""),"")</f>
        <v/>
      </c>
      <c r="G569" s="21" t="str">
        <f>IF(Medidas_Analisis!G569&lt;&gt;"",ROUND((Medidas_Analisis!G569/IF(Porcentaje!A569=VLOOKUP(Porcentaje!A569,Tipos_Medida!$H$2:$I$788,1),VLOOKUP(Porcentaje!A569,Tipos_Medida!$H$2:$I$788,2),0))*100,4),"")</f>
        <v/>
      </c>
      <c r="H569" s="21" t="str">
        <f>IF(Medidas_Analisis!H569&lt;&gt;"",ROUND((Medidas_Analisis!H569/IF(Porcentaje!A569=VLOOKUP(Porcentaje!A569,Tipos_Medida!$H$2:$I$788,1),VLOOKUP(Porcentaje!A569,Tipos_Medida!$H$2:$I$788,2),0))*100,4),"")</f>
        <v/>
      </c>
      <c r="I569" s="21" t="str">
        <f>IF(Medidas_Analisis!I569&lt;&gt;"",ROUND((Medidas_Analisis!I569/IF(Porcentaje!A569=VLOOKUP(Porcentaje!A569,Tipos_Medida!$H$2:$I$788,1),VLOOKUP(Porcentaje!A569,Tipos_Medida!$H$2:$I$788,2),0))*100,4),"")</f>
        <v/>
      </c>
      <c r="J569" s="21" t="str">
        <f>IF(Medidas_Analisis!J569&lt;&gt;"",ROUND((Medidas_Analisis!J569/IF(Porcentaje!A569=VLOOKUP(Porcentaje!A569,Tipos_Medida!$H$2:$I$788,1),VLOOKUP(Porcentaje!A569,Tipos_Medida!$H$2:$I$788,2),0))*100,4),"")</f>
        <v/>
      </c>
      <c r="K569" s="21" t="str">
        <f>IF(Medidas_Analisis!K569&lt;&gt;"",ROUND((Medidas_Analisis!K569/IF(Porcentaje!A569=VLOOKUP(Porcentaje!A569,Tipos_Medida!$H$2:$I$788,1),VLOOKUP(Porcentaje!A569,Tipos_Medida!$H$2:$I$788,2),0))*100,4),"")</f>
        <v/>
      </c>
      <c r="L569" s="21" t="str">
        <f>IF(Medidas_Analisis!L569&lt;&gt;"",ROUND((Medidas_Analisis!L569/IF(Porcentaje!A569=VLOOKUP(Porcentaje!A569,Tipos_Medida!$H$2:$I$788,1),VLOOKUP(Porcentaje!A569,Tipos_Medida!$H$2:$I$788,2),0))*100,4),"")</f>
        <v/>
      </c>
      <c r="M569" s="21" t="str">
        <f>IF(Medidas_Analisis!M569&lt;&gt;"",ROUND((Medidas_Analisis!M569/IF(Porcentaje!A569=VLOOKUP(Porcentaje!A569,Tipos_Medida!$H$2:$I$788,1),VLOOKUP(Porcentaje!A569,Tipos_Medida!$H$2:$I$788,2),0))*100,4),"")</f>
        <v/>
      </c>
      <c r="N569" s="21" t="str">
        <f>IF(Medidas_Analisis!N569&lt;&gt;"",ROUND((Medidas_Analisis!N569/IF(Porcentaje!A569=VLOOKUP(Porcentaje!A569,Tipos_Medida!$H$2:$I$788,1),VLOOKUP(Porcentaje!A569,Tipos_Medida!$H$2:$I$788,2),0))*100,4),"")</f>
        <v/>
      </c>
    </row>
    <row r="570" spans="1:14" x14ac:dyDescent="0.25">
      <c r="A570" s="19">
        <v>21103</v>
      </c>
      <c r="B570" s="19" t="s">
        <v>56</v>
      </c>
      <c r="C570" s="19" t="s">
        <v>120</v>
      </c>
      <c r="D570" s="19" t="s">
        <v>116</v>
      </c>
      <c r="E570" s="20"/>
      <c r="F570" s="7" t="str">
        <f>IF(E570&lt;&gt;"",IF(AND(E570&gt;=VLOOKUP(E570,Semanas!$A$1:$C$33,1),E570&lt;=VLOOKUP(E570,Semanas!$A$1:$C$33,2)),VLOOKUP(E570,Semanas!$A$1:$C$33,3),""),"")</f>
        <v/>
      </c>
      <c r="G570" s="21" t="str">
        <f>IF(Medidas_Analisis!G570&lt;&gt;"",ROUND((Medidas_Analisis!G570/IF(Porcentaje!A570=VLOOKUP(Porcentaje!A570,Tipos_Medida!$H$2:$I$788,1),VLOOKUP(Porcentaje!A570,Tipos_Medida!$H$2:$I$788,2),0))*100,4),"")</f>
        <v/>
      </c>
      <c r="H570" s="21" t="str">
        <f>IF(Medidas_Analisis!H570&lt;&gt;"",ROUND((Medidas_Analisis!H570/IF(Porcentaje!A570=VLOOKUP(Porcentaje!A570,Tipos_Medida!$H$2:$I$788,1),VLOOKUP(Porcentaje!A570,Tipos_Medida!$H$2:$I$788,2),0))*100,4),"")</f>
        <v/>
      </c>
      <c r="I570" s="21" t="str">
        <f>IF(Medidas_Analisis!I570&lt;&gt;"",ROUND((Medidas_Analisis!I570/IF(Porcentaje!A570=VLOOKUP(Porcentaje!A570,Tipos_Medida!$H$2:$I$788,1),VLOOKUP(Porcentaje!A570,Tipos_Medida!$H$2:$I$788,2),0))*100,4),"")</f>
        <v/>
      </c>
      <c r="J570" s="21" t="str">
        <f>IF(Medidas_Analisis!J570&lt;&gt;"",ROUND((Medidas_Analisis!J570/IF(Porcentaje!A570=VLOOKUP(Porcentaje!A570,Tipos_Medida!$H$2:$I$788,1),VLOOKUP(Porcentaje!A570,Tipos_Medida!$H$2:$I$788,2),0))*100,4),"")</f>
        <v/>
      </c>
      <c r="K570" s="21" t="str">
        <f>IF(Medidas_Analisis!K570&lt;&gt;"",ROUND((Medidas_Analisis!K570/IF(Porcentaje!A570=VLOOKUP(Porcentaje!A570,Tipos_Medida!$H$2:$I$788,1),VLOOKUP(Porcentaje!A570,Tipos_Medida!$H$2:$I$788,2),0))*100,4),"")</f>
        <v/>
      </c>
      <c r="L570" s="21" t="str">
        <f>IF(Medidas_Analisis!L570&lt;&gt;"",ROUND((Medidas_Analisis!L570/IF(Porcentaje!A570=VLOOKUP(Porcentaje!A570,Tipos_Medida!$H$2:$I$788,1),VLOOKUP(Porcentaje!A570,Tipos_Medida!$H$2:$I$788,2),0))*100,4),"")</f>
        <v/>
      </c>
      <c r="M570" s="21" t="str">
        <f>IF(Medidas_Analisis!M570&lt;&gt;"",ROUND((Medidas_Analisis!M570/IF(Porcentaje!A570=VLOOKUP(Porcentaje!A570,Tipos_Medida!$H$2:$I$788,1),VLOOKUP(Porcentaje!A570,Tipos_Medida!$H$2:$I$788,2),0))*100,4),"")</f>
        <v/>
      </c>
      <c r="N570" s="21" t="str">
        <f>IF(Medidas_Analisis!N570&lt;&gt;"",ROUND((Medidas_Analisis!N570/IF(Porcentaje!A570=VLOOKUP(Porcentaje!A570,Tipos_Medida!$H$2:$I$788,1),VLOOKUP(Porcentaje!A570,Tipos_Medida!$H$2:$I$788,2),0))*100,4),"")</f>
        <v/>
      </c>
    </row>
    <row r="571" spans="1:14" x14ac:dyDescent="0.25">
      <c r="A571">
        <v>21103</v>
      </c>
      <c r="B571" t="s">
        <v>56</v>
      </c>
      <c r="C571" t="s">
        <v>191</v>
      </c>
      <c r="D571" t="s">
        <v>114</v>
      </c>
      <c r="E571" s="1">
        <v>43913</v>
      </c>
      <c r="F571" s="7" t="str">
        <f>IF(E571&lt;&gt;"",IF(AND(E571&gt;=VLOOKUP(E571,Semanas!$A$1:$C$33,1),E571&lt;=VLOOKUP(E571,Semanas!$A$1:$C$33,2)),VLOOKUP(E571,Semanas!$A$1:$C$33,3),""),"")</f>
        <v>Semana 13</v>
      </c>
      <c r="G571" s="21">
        <f>IF(Medidas_Analisis!G571&lt;&gt;"",ROUND((Medidas_Analisis!G571/IF(Porcentaje!A571=VLOOKUP(Porcentaje!A571,Tipos_Medida!$H$2:$I$788,1),VLOOKUP(Porcentaje!A571,Tipos_Medida!$H$2:$I$788,2),0))*100,4),"")</f>
        <v>0</v>
      </c>
      <c r="H571" s="21">
        <f>IF(Medidas_Analisis!H571&lt;&gt;"",ROUND((Medidas_Analisis!H571/IF(Porcentaje!A571=VLOOKUP(Porcentaje!A571,Tipos_Medida!$H$2:$I$788,1),VLOOKUP(Porcentaje!A571,Tipos_Medida!$H$2:$I$788,2),0))*100,4),"")</f>
        <v>0</v>
      </c>
      <c r="I571" s="21">
        <f>IF(Medidas_Analisis!I571&lt;&gt;"",ROUND((Medidas_Analisis!I571/IF(Porcentaje!A571=VLOOKUP(Porcentaje!A571,Tipos_Medida!$H$2:$I$788,1),VLOOKUP(Porcentaje!A571,Tipos_Medida!$H$2:$I$788,2),0))*100,4),"")</f>
        <v>0</v>
      </c>
      <c r="J571" s="21">
        <f>IF(Medidas_Analisis!J571&lt;&gt;"",ROUND((Medidas_Analisis!J571/IF(Porcentaje!A571=VLOOKUP(Porcentaje!A571,Tipos_Medida!$H$2:$I$788,1),VLOOKUP(Porcentaje!A571,Tipos_Medida!$H$2:$I$788,2),0))*100,4),"")</f>
        <v>0</v>
      </c>
      <c r="K571" s="21">
        <f>IF(Medidas_Analisis!K571&lt;&gt;"",ROUND((Medidas_Analisis!K571/IF(Porcentaje!A571=VLOOKUP(Porcentaje!A571,Tipos_Medida!$H$2:$I$788,1),VLOOKUP(Porcentaje!A571,Tipos_Medida!$H$2:$I$788,2),0))*100,4),"")</f>
        <v>0</v>
      </c>
      <c r="L571" s="21">
        <f>IF(Medidas_Analisis!L571&lt;&gt;"",ROUND((Medidas_Analisis!L571/IF(Porcentaje!A571=VLOOKUP(Porcentaje!A571,Tipos_Medida!$H$2:$I$788,1),VLOOKUP(Porcentaje!A571,Tipos_Medida!$H$2:$I$788,2),0))*100,4),"")</f>
        <v>0</v>
      </c>
      <c r="M571" s="21">
        <f>IF(Medidas_Analisis!M571&lt;&gt;"",ROUND((Medidas_Analisis!M571/IF(Porcentaje!A571=VLOOKUP(Porcentaje!A571,Tipos_Medida!$H$2:$I$788,1),VLOOKUP(Porcentaje!A571,Tipos_Medida!$H$2:$I$788,2),0))*100,4),"")</f>
        <v>0</v>
      </c>
      <c r="N571" s="21">
        <f>IF(Medidas_Analisis!N571&lt;&gt;"",ROUND((Medidas_Analisis!N571/IF(Porcentaje!A571=VLOOKUP(Porcentaje!A571,Tipos_Medida!$H$2:$I$788,1),VLOOKUP(Porcentaje!A571,Tipos_Medida!$H$2:$I$788,2),0))*100,4),"")</f>
        <v>0</v>
      </c>
    </row>
    <row r="572" spans="1:14" x14ac:dyDescent="0.25">
      <c r="A572" s="19">
        <v>21103</v>
      </c>
      <c r="B572" s="19" t="s">
        <v>56</v>
      </c>
      <c r="C572" s="19" t="s">
        <v>122</v>
      </c>
      <c r="D572" s="19" t="s">
        <v>116</v>
      </c>
      <c r="E572" s="20"/>
      <c r="F572" s="7" t="str">
        <f>IF(E572&lt;&gt;"",IF(AND(E572&gt;=VLOOKUP(E572,Semanas!$A$1:$C$33,1),E572&lt;=VLOOKUP(E572,Semanas!$A$1:$C$33,2)),VLOOKUP(E572,Semanas!$A$1:$C$33,3),""),"")</f>
        <v/>
      </c>
      <c r="G572" s="21" t="str">
        <f>IF(Medidas_Analisis!G572&lt;&gt;"",ROUND((Medidas_Analisis!G572/IF(Porcentaje!A572=VLOOKUP(Porcentaje!A572,Tipos_Medida!$H$2:$I$788,1),VLOOKUP(Porcentaje!A572,Tipos_Medida!$H$2:$I$788,2),0))*100,4),"")</f>
        <v/>
      </c>
      <c r="H572" s="21" t="str">
        <f>IF(Medidas_Analisis!H572&lt;&gt;"",ROUND((Medidas_Analisis!H572/IF(Porcentaje!A572=VLOOKUP(Porcentaje!A572,Tipos_Medida!$H$2:$I$788,1),VLOOKUP(Porcentaje!A572,Tipos_Medida!$H$2:$I$788,2),0))*100,4),"")</f>
        <v/>
      </c>
      <c r="I572" s="21" t="str">
        <f>IF(Medidas_Analisis!I572&lt;&gt;"",ROUND((Medidas_Analisis!I572/IF(Porcentaje!A572=VLOOKUP(Porcentaje!A572,Tipos_Medida!$H$2:$I$788,1),VLOOKUP(Porcentaje!A572,Tipos_Medida!$H$2:$I$788,2),0))*100,4),"")</f>
        <v/>
      </c>
      <c r="J572" s="21" t="str">
        <f>IF(Medidas_Analisis!J572&lt;&gt;"",ROUND((Medidas_Analisis!J572/IF(Porcentaje!A572=VLOOKUP(Porcentaje!A572,Tipos_Medida!$H$2:$I$788,1),VLOOKUP(Porcentaje!A572,Tipos_Medida!$H$2:$I$788,2),0))*100,4),"")</f>
        <v/>
      </c>
      <c r="K572" s="21" t="str">
        <f>IF(Medidas_Analisis!K572&lt;&gt;"",ROUND((Medidas_Analisis!K572/IF(Porcentaje!A572=VLOOKUP(Porcentaje!A572,Tipos_Medida!$H$2:$I$788,1),VLOOKUP(Porcentaje!A572,Tipos_Medida!$H$2:$I$788,2),0))*100,4),"")</f>
        <v/>
      </c>
      <c r="L572" s="21" t="str">
        <f>IF(Medidas_Analisis!L572&lt;&gt;"",ROUND((Medidas_Analisis!L572/IF(Porcentaje!A572=VLOOKUP(Porcentaje!A572,Tipos_Medida!$H$2:$I$788,1),VLOOKUP(Porcentaje!A572,Tipos_Medida!$H$2:$I$788,2),0))*100,4),"")</f>
        <v/>
      </c>
      <c r="M572" s="21" t="str">
        <f>IF(Medidas_Analisis!M572&lt;&gt;"",ROUND((Medidas_Analisis!M572/IF(Porcentaje!A572=VLOOKUP(Porcentaje!A572,Tipos_Medida!$H$2:$I$788,1),VLOOKUP(Porcentaje!A572,Tipos_Medida!$H$2:$I$788,2),0))*100,4),"")</f>
        <v/>
      </c>
      <c r="N572" s="21" t="str">
        <f>IF(Medidas_Analisis!N572&lt;&gt;"",ROUND((Medidas_Analisis!N572/IF(Porcentaje!A572=VLOOKUP(Porcentaje!A572,Tipos_Medida!$H$2:$I$788,1),VLOOKUP(Porcentaje!A572,Tipos_Medida!$H$2:$I$788,2),0))*100,4),"")</f>
        <v/>
      </c>
    </row>
    <row r="573" spans="1:14" x14ac:dyDescent="0.25">
      <c r="A573">
        <v>21103</v>
      </c>
      <c r="B573" t="s">
        <v>56</v>
      </c>
      <c r="C573" t="s">
        <v>123</v>
      </c>
      <c r="D573" t="s">
        <v>116</v>
      </c>
      <c r="E573" s="1"/>
      <c r="F573" s="7" t="str">
        <f>IF(E573&lt;&gt;"",IF(AND(E573&gt;=VLOOKUP(E573,Semanas!$A$1:$C$33,1),E573&lt;=VLOOKUP(E573,Semanas!$A$1:$C$33,2)),VLOOKUP(E573,Semanas!$A$1:$C$33,3),""),"")</f>
        <v/>
      </c>
      <c r="G573" s="21" t="str">
        <f>IF(Medidas_Analisis!G573&lt;&gt;"",ROUND((Medidas_Analisis!G573/IF(Porcentaje!A573=VLOOKUP(Porcentaje!A573,Tipos_Medida!$H$2:$I$788,1),VLOOKUP(Porcentaje!A573,Tipos_Medida!$H$2:$I$788,2),0))*100,4),"")</f>
        <v/>
      </c>
      <c r="H573" s="21" t="str">
        <f>IF(Medidas_Analisis!H573&lt;&gt;"",ROUND((Medidas_Analisis!H573/IF(Porcentaje!A573=VLOOKUP(Porcentaje!A573,Tipos_Medida!$H$2:$I$788,1),VLOOKUP(Porcentaje!A573,Tipos_Medida!$H$2:$I$788,2),0))*100,4),"")</f>
        <v/>
      </c>
      <c r="I573" s="21" t="str">
        <f>IF(Medidas_Analisis!I573&lt;&gt;"",ROUND((Medidas_Analisis!I573/IF(Porcentaje!A573=VLOOKUP(Porcentaje!A573,Tipos_Medida!$H$2:$I$788,1),VLOOKUP(Porcentaje!A573,Tipos_Medida!$H$2:$I$788,2),0))*100,4),"")</f>
        <v/>
      </c>
      <c r="J573" s="21" t="str">
        <f>IF(Medidas_Analisis!J573&lt;&gt;"",ROUND((Medidas_Analisis!J573/IF(Porcentaje!A573=VLOOKUP(Porcentaje!A573,Tipos_Medida!$H$2:$I$788,1),VLOOKUP(Porcentaje!A573,Tipos_Medida!$H$2:$I$788,2),0))*100,4),"")</f>
        <v/>
      </c>
      <c r="K573" s="21" t="str">
        <f>IF(Medidas_Analisis!K573&lt;&gt;"",ROUND((Medidas_Analisis!K573/IF(Porcentaje!A573=VLOOKUP(Porcentaje!A573,Tipos_Medida!$H$2:$I$788,1),VLOOKUP(Porcentaje!A573,Tipos_Medida!$H$2:$I$788,2),0))*100,4),"")</f>
        <v/>
      </c>
      <c r="L573" s="21" t="str">
        <f>IF(Medidas_Analisis!L573&lt;&gt;"",ROUND((Medidas_Analisis!L573/IF(Porcentaje!A573=VLOOKUP(Porcentaje!A573,Tipos_Medida!$H$2:$I$788,1),VLOOKUP(Porcentaje!A573,Tipos_Medida!$H$2:$I$788,2),0))*100,4),"")</f>
        <v/>
      </c>
      <c r="M573" s="21" t="str">
        <f>IF(Medidas_Analisis!M573&lt;&gt;"",ROUND((Medidas_Analisis!M573/IF(Porcentaje!A573=VLOOKUP(Porcentaje!A573,Tipos_Medida!$H$2:$I$788,1),VLOOKUP(Porcentaje!A573,Tipos_Medida!$H$2:$I$788,2),0))*100,4),"")</f>
        <v/>
      </c>
      <c r="N573" s="21" t="str">
        <f>IF(Medidas_Analisis!N573&lt;&gt;"",ROUND((Medidas_Analisis!N573/IF(Porcentaje!A573=VLOOKUP(Porcentaje!A573,Tipos_Medida!$H$2:$I$788,1),VLOOKUP(Porcentaje!A573,Tipos_Medida!$H$2:$I$788,2),0))*100,4),"")</f>
        <v/>
      </c>
    </row>
    <row r="574" spans="1:14" x14ac:dyDescent="0.25">
      <c r="A574">
        <v>21120</v>
      </c>
      <c r="B574" t="s">
        <v>58</v>
      </c>
      <c r="C574" t="s">
        <v>30</v>
      </c>
      <c r="D574" t="s">
        <v>114</v>
      </c>
      <c r="E574" s="1">
        <v>43913</v>
      </c>
      <c r="F574" s="7" t="str">
        <f>IF(E574&lt;&gt;"",IF(AND(E574&gt;=VLOOKUP(E574,Semanas!$A$1:$C$33,1),E574&lt;=VLOOKUP(E574,Semanas!$A$1:$C$33,2)),VLOOKUP(E574,Semanas!$A$1:$C$33,3),""),"")</f>
        <v>Semana 13</v>
      </c>
      <c r="G574" s="21">
        <f>IF(Medidas_Analisis!G574&lt;&gt;"",ROUND((Medidas_Analisis!G574/IF(Porcentaje!A574=VLOOKUP(Porcentaje!A574,Tipos_Medida!$H$2:$I$788,1),VLOOKUP(Porcentaje!A574,Tipos_Medida!$H$2:$I$788,2),0))*100,4),"")</f>
        <v>0</v>
      </c>
      <c r="H574" s="21">
        <f>IF(Medidas_Analisis!H574&lt;&gt;"",ROUND((Medidas_Analisis!H574/IF(Porcentaje!A574=VLOOKUP(Porcentaje!A574,Tipos_Medida!$H$2:$I$788,1),VLOOKUP(Porcentaje!A574,Tipos_Medida!$H$2:$I$788,2),0))*100,4),"")</f>
        <v>0</v>
      </c>
      <c r="I574" s="21">
        <f>IF(Medidas_Analisis!I574&lt;&gt;"",ROUND((Medidas_Analisis!I574/IF(Porcentaje!A574=VLOOKUP(Porcentaje!A574,Tipos_Medida!$H$2:$I$788,1),VLOOKUP(Porcentaje!A574,Tipos_Medida!$H$2:$I$788,2),0))*100,4),"")</f>
        <v>0</v>
      </c>
      <c r="J574" s="21">
        <f>IF(Medidas_Analisis!J574&lt;&gt;"",ROUND((Medidas_Analisis!J574/IF(Porcentaje!A574=VLOOKUP(Porcentaje!A574,Tipos_Medida!$H$2:$I$788,1),VLOOKUP(Porcentaje!A574,Tipos_Medida!$H$2:$I$788,2),0))*100,4),"")</f>
        <v>0</v>
      </c>
      <c r="K574" s="21">
        <f>IF(Medidas_Analisis!K574&lt;&gt;"",ROUND((Medidas_Analisis!K574/IF(Porcentaje!A574=VLOOKUP(Porcentaje!A574,Tipos_Medida!$H$2:$I$788,1),VLOOKUP(Porcentaje!A574,Tipos_Medida!$H$2:$I$788,2),0))*100,4),"")</f>
        <v>0</v>
      </c>
      <c r="L574" s="21">
        <f>IF(Medidas_Analisis!L574&lt;&gt;"",ROUND((Medidas_Analisis!L574/IF(Porcentaje!A574=VLOOKUP(Porcentaje!A574,Tipos_Medida!$H$2:$I$788,1),VLOOKUP(Porcentaje!A574,Tipos_Medida!$H$2:$I$788,2),0))*100,4),"")</f>
        <v>0</v>
      </c>
      <c r="M574" s="21">
        <f>IF(Medidas_Analisis!M574&lt;&gt;"",ROUND((Medidas_Analisis!M574/IF(Porcentaje!A574=VLOOKUP(Porcentaje!A574,Tipos_Medida!$H$2:$I$788,1),VLOOKUP(Porcentaje!A574,Tipos_Medida!$H$2:$I$788,2),0))*100,4),"")</f>
        <v>0</v>
      </c>
      <c r="N574" s="21">
        <f>IF(Medidas_Analisis!N574&lt;&gt;"",ROUND((Medidas_Analisis!N574/IF(Porcentaje!A574=VLOOKUP(Porcentaje!A574,Tipos_Medida!$H$2:$I$788,1),VLOOKUP(Porcentaje!A574,Tipos_Medida!$H$2:$I$788,2),0))*100,4),"")</f>
        <v>0</v>
      </c>
    </row>
    <row r="575" spans="1:14" x14ac:dyDescent="0.25">
      <c r="A575" s="19">
        <v>21120</v>
      </c>
      <c r="B575" s="19" t="s">
        <v>58</v>
      </c>
      <c r="C575" s="19" t="s">
        <v>31</v>
      </c>
      <c r="D575" s="19" t="s">
        <v>114</v>
      </c>
      <c r="E575" s="20">
        <v>43913</v>
      </c>
      <c r="F575" s="7" t="str">
        <f>IF(E575&lt;&gt;"",IF(AND(E575&gt;=VLOOKUP(E575,Semanas!$A$1:$C$33,1),E575&lt;=VLOOKUP(E575,Semanas!$A$1:$C$33,2)),VLOOKUP(E575,Semanas!$A$1:$C$33,3),""),"")</f>
        <v>Semana 13</v>
      </c>
      <c r="G575" s="21">
        <f>IF(Medidas_Analisis!G575&lt;&gt;"",ROUND((Medidas_Analisis!G575/IF(Porcentaje!A575=VLOOKUP(Porcentaje!A575,Tipos_Medida!$H$2:$I$788,1),VLOOKUP(Porcentaje!A575,Tipos_Medida!$H$2:$I$788,2),0))*100,4),"")</f>
        <v>0</v>
      </c>
      <c r="H575" s="21">
        <f>IF(Medidas_Analisis!H575&lt;&gt;"",ROUND((Medidas_Analisis!H575/IF(Porcentaje!A575=VLOOKUP(Porcentaje!A575,Tipos_Medida!$H$2:$I$788,1),VLOOKUP(Porcentaje!A575,Tipos_Medida!$H$2:$I$788,2),0))*100,4),"")</f>
        <v>0</v>
      </c>
      <c r="I575" s="21">
        <f>IF(Medidas_Analisis!I575&lt;&gt;"",ROUND((Medidas_Analisis!I575/IF(Porcentaje!A575=VLOOKUP(Porcentaje!A575,Tipos_Medida!$H$2:$I$788,1),VLOOKUP(Porcentaje!A575,Tipos_Medida!$H$2:$I$788,2),0))*100,4),"")</f>
        <v>0</v>
      </c>
      <c r="J575" s="21">
        <f>IF(Medidas_Analisis!J575&lt;&gt;"",ROUND((Medidas_Analisis!J575/IF(Porcentaje!A575=VLOOKUP(Porcentaje!A575,Tipos_Medida!$H$2:$I$788,1),VLOOKUP(Porcentaje!A575,Tipos_Medida!$H$2:$I$788,2),0))*100,4),"")</f>
        <v>0</v>
      </c>
      <c r="K575" s="21">
        <f>IF(Medidas_Analisis!K575&lt;&gt;"",ROUND((Medidas_Analisis!K575/IF(Porcentaje!A575=VLOOKUP(Porcentaje!A575,Tipos_Medida!$H$2:$I$788,1),VLOOKUP(Porcentaje!A575,Tipos_Medida!$H$2:$I$788,2),0))*100,4),"")</f>
        <v>0</v>
      </c>
      <c r="L575" s="21">
        <f>IF(Medidas_Analisis!L575&lt;&gt;"",ROUND((Medidas_Analisis!L575/IF(Porcentaje!A575=VLOOKUP(Porcentaje!A575,Tipos_Medida!$H$2:$I$788,1),VLOOKUP(Porcentaje!A575,Tipos_Medida!$H$2:$I$788,2),0))*100,4),"")</f>
        <v>0</v>
      </c>
      <c r="M575" s="21">
        <f>IF(Medidas_Analisis!M575&lt;&gt;"",ROUND((Medidas_Analisis!M575/IF(Porcentaje!A575=VLOOKUP(Porcentaje!A575,Tipos_Medida!$H$2:$I$788,1),VLOOKUP(Porcentaje!A575,Tipos_Medida!$H$2:$I$788,2),0))*100,4),"")</f>
        <v>0</v>
      </c>
      <c r="N575" s="21">
        <f>IF(Medidas_Analisis!N575&lt;&gt;"",ROUND((Medidas_Analisis!N575/IF(Porcentaje!A575=VLOOKUP(Porcentaje!A575,Tipos_Medida!$H$2:$I$788,1),VLOOKUP(Porcentaje!A575,Tipos_Medida!$H$2:$I$788,2),0))*100,4),"")</f>
        <v>0</v>
      </c>
    </row>
    <row r="576" spans="1:14" x14ac:dyDescent="0.25">
      <c r="A576">
        <v>21120</v>
      </c>
      <c r="B576" t="s">
        <v>58</v>
      </c>
      <c r="C576" t="s">
        <v>115</v>
      </c>
      <c r="D576" t="s">
        <v>114</v>
      </c>
      <c r="E576" s="1">
        <v>43913</v>
      </c>
      <c r="F576" s="7" t="str">
        <f>IF(E576&lt;&gt;"",IF(AND(E576&gt;=VLOOKUP(E576,Semanas!$A$1:$C$33,1),E576&lt;=VLOOKUP(E576,Semanas!$A$1:$C$33,2)),VLOOKUP(E576,Semanas!$A$1:$C$33,3),""),"")</f>
        <v>Semana 13</v>
      </c>
      <c r="G576" s="21">
        <f>IF(Medidas_Analisis!G576&lt;&gt;"",ROUND((Medidas_Analisis!G576/IF(Porcentaje!A576=VLOOKUP(Porcentaje!A576,Tipos_Medida!$H$2:$I$788,1),VLOOKUP(Porcentaje!A576,Tipos_Medida!$H$2:$I$788,2),0))*100,4),"")</f>
        <v>0</v>
      </c>
      <c r="H576" s="21">
        <f>IF(Medidas_Analisis!H576&lt;&gt;"",ROUND((Medidas_Analisis!H576/IF(Porcentaje!A576=VLOOKUP(Porcentaje!A576,Tipos_Medida!$H$2:$I$788,1),VLOOKUP(Porcentaje!A576,Tipos_Medida!$H$2:$I$788,2),0))*100,4),"")</f>
        <v>0</v>
      </c>
      <c r="I576" s="21">
        <f>IF(Medidas_Analisis!I576&lt;&gt;"",ROUND((Medidas_Analisis!I576/IF(Porcentaje!A576=VLOOKUP(Porcentaje!A576,Tipos_Medida!$H$2:$I$788,1),VLOOKUP(Porcentaje!A576,Tipos_Medida!$H$2:$I$788,2),0))*100,4),"")</f>
        <v>0</v>
      </c>
      <c r="J576" s="21">
        <f>IF(Medidas_Analisis!J576&lt;&gt;"",ROUND((Medidas_Analisis!J576/IF(Porcentaje!A576=VLOOKUP(Porcentaje!A576,Tipos_Medida!$H$2:$I$788,1),VLOOKUP(Porcentaje!A576,Tipos_Medida!$H$2:$I$788,2),0))*100,4),"")</f>
        <v>0</v>
      </c>
      <c r="K576" s="21">
        <f>IF(Medidas_Analisis!K576&lt;&gt;"",ROUND((Medidas_Analisis!K576/IF(Porcentaje!A576=VLOOKUP(Porcentaje!A576,Tipos_Medida!$H$2:$I$788,1),VLOOKUP(Porcentaje!A576,Tipos_Medida!$H$2:$I$788,2),0))*100,4),"")</f>
        <v>0</v>
      </c>
      <c r="L576" s="21">
        <f>IF(Medidas_Analisis!L576&lt;&gt;"",ROUND((Medidas_Analisis!L576/IF(Porcentaje!A576=VLOOKUP(Porcentaje!A576,Tipos_Medida!$H$2:$I$788,1),VLOOKUP(Porcentaje!A576,Tipos_Medida!$H$2:$I$788,2),0))*100,4),"")</f>
        <v>0</v>
      </c>
      <c r="M576" s="21">
        <f>IF(Medidas_Analisis!M576&lt;&gt;"",ROUND((Medidas_Analisis!M576/IF(Porcentaje!A576=VLOOKUP(Porcentaje!A576,Tipos_Medida!$H$2:$I$788,1),VLOOKUP(Porcentaje!A576,Tipos_Medida!$H$2:$I$788,2),0))*100,4),"")</f>
        <v>0</v>
      </c>
      <c r="N576" s="21">
        <f>IF(Medidas_Analisis!N576&lt;&gt;"",ROUND((Medidas_Analisis!N576/IF(Porcentaje!A576=VLOOKUP(Porcentaje!A576,Tipos_Medida!$H$2:$I$788,1),VLOOKUP(Porcentaje!A576,Tipos_Medida!$H$2:$I$788,2),0))*100,4),"")</f>
        <v>0</v>
      </c>
    </row>
    <row r="577" spans="1:14" x14ac:dyDescent="0.25">
      <c r="A577" s="19">
        <v>21120</v>
      </c>
      <c r="B577" s="19" t="s">
        <v>58</v>
      </c>
      <c r="C577" s="19" t="s">
        <v>33</v>
      </c>
      <c r="D577" s="19" t="s">
        <v>114</v>
      </c>
      <c r="E577" s="20">
        <v>43910</v>
      </c>
      <c r="F577" s="7" t="str">
        <f>IF(E577&lt;&gt;"",IF(AND(E577&gt;=VLOOKUP(E577,Semanas!$A$1:$C$33,1),E577&lt;=VLOOKUP(E577,Semanas!$A$1:$C$33,2)),VLOOKUP(E577,Semanas!$A$1:$C$33,3),""),"")</f>
        <v>Semana 12</v>
      </c>
      <c r="G577" s="21">
        <f>IF(Medidas_Analisis!G577&lt;&gt;"",ROUND((Medidas_Analisis!G577/IF(Porcentaje!A577=VLOOKUP(Porcentaje!A577,Tipos_Medida!$H$2:$I$788,1),VLOOKUP(Porcentaje!A577,Tipos_Medida!$H$2:$I$788,2),0))*100,4),"")</f>
        <v>0</v>
      </c>
      <c r="H577" s="21">
        <f>IF(Medidas_Analisis!H577&lt;&gt;"",ROUND((Medidas_Analisis!H577/IF(Porcentaje!A577=VLOOKUP(Porcentaje!A577,Tipos_Medida!$H$2:$I$788,1),VLOOKUP(Porcentaje!A577,Tipos_Medida!$H$2:$I$788,2),0))*100,4),"")</f>
        <v>0</v>
      </c>
      <c r="I577" s="21">
        <f>IF(Medidas_Analisis!I577&lt;&gt;"",ROUND((Medidas_Analisis!I577/IF(Porcentaje!A577=VLOOKUP(Porcentaje!A577,Tipos_Medida!$H$2:$I$788,1),VLOOKUP(Porcentaje!A577,Tipos_Medida!$H$2:$I$788,2),0))*100,4),"")</f>
        <v>0</v>
      </c>
      <c r="J577" s="21">
        <f>IF(Medidas_Analisis!J577&lt;&gt;"",ROUND((Medidas_Analisis!J577/IF(Porcentaje!A577=VLOOKUP(Porcentaje!A577,Tipos_Medida!$H$2:$I$788,1),VLOOKUP(Porcentaje!A577,Tipos_Medida!$H$2:$I$788,2),0))*100,4),"")</f>
        <v>0</v>
      </c>
      <c r="K577" s="21">
        <f>IF(Medidas_Analisis!K577&lt;&gt;"",ROUND((Medidas_Analisis!K577/IF(Porcentaje!A577=VLOOKUP(Porcentaje!A577,Tipos_Medida!$H$2:$I$788,1),VLOOKUP(Porcentaje!A577,Tipos_Medida!$H$2:$I$788,2),0))*100,4),"")</f>
        <v>0</v>
      </c>
      <c r="L577" s="21">
        <f>IF(Medidas_Analisis!L577&lt;&gt;"",ROUND((Medidas_Analisis!L577/IF(Porcentaje!A577=VLOOKUP(Porcentaje!A577,Tipos_Medida!$H$2:$I$788,1),VLOOKUP(Porcentaje!A577,Tipos_Medida!$H$2:$I$788,2),0))*100,4),"")</f>
        <v>0</v>
      </c>
      <c r="M577" s="21">
        <f>IF(Medidas_Analisis!M577&lt;&gt;"",ROUND((Medidas_Analisis!M577/IF(Porcentaje!A577=VLOOKUP(Porcentaje!A577,Tipos_Medida!$H$2:$I$788,1),VLOOKUP(Porcentaje!A577,Tipos_Medida!$H$2:$I$788,2),0))*100,4),"")</f>
        <v>0</v>
      </c>
      <c r="N577" s="21">
        <f>IF(Medidas_Analisis!N577&lt;&gt;"",ROUND((Medidas_Analisis!N577/IF(Porcentaje!A577=VLOOKUP(Porcentaje!A577,Tipos_Medida!$H$2:$I$788,1),VLOOKUP(Porcentaje!A577,Tipos_Medida!$H$2:$I$788,2),0))*100,4),"")</f>
        <v>0</v>
      </c>
    </row>
    <row r="578" spans="1:14" x14ac:dyDescent="0.25">
      <c r="A578">
        <v>21120</v>
      </c>
      <c r="B578" t="s">
        <v>58</v>
      </c>
      <c r="C578" t="s">
        <v>34</v>
      </c>
      <c r="D578" t="s">
        <v>114</v>
      </c>
      <c r="E578" s="1">
        <v>43934</v>
      </c>
      <c r="F578" s="7" t="str">
        <f>IF(E578&lt;&gt;"",IF(AND(E578&gt;=VLOOKUP(E578,Semanas!$A$1:$C$33,1),E578&lt;=VLOOKUP(E578,Semanas!$A$1:$C$33,2)),VLOOKUP(E578,Semanas!$A$1:$C$33,3),""),"")</f>
        <v>Semana 16</v>
      </c>
      <c r="G578" s="21">
        <f>IF(Medidas_Analisis!G578&lt;&gt;"",ROUND((Medidas_Analisis!G578/IF(Porcentaje!A578=VLOOKUP(Porcentaje!A578,Tipos_Medida!$H$2:$I$788,1),VLOOKUP(Porcentaje!A578,Tipos_Medida!$H$2:$I$788,2),0))*100,4),"")</f>
        <v>0</v>
      </c>
      <c r="H578" s="21">
        <f>IF(Medidas_Analisis!H578&lt;&gt;"",ROUND((Medidas_Analisis!H578/IF(Porcentaje!A578=VLOOKUP(Porcentaje!A578,Tipos_Medida!$H$2:$I$788,1),VLOOKUP(Porcentaje!A578,Tipos_Medida!$H$2:$I$788,2),0))*100,4),"")</f>
        <v>0</v>
      </c>
      <c r="I578" s="21">
        <f>IF(Medidas_Analisis!I578&lt;&gt;"",ROUND((Medidas_Analisis!I578/IF(Porcentaje!A578=VLOOKUP(Porcentaje!A578,Tipos_Medida!$H$2:$I$788,1),VLOOKUP(Porcentaje!A578,Tipos_Medida!$H$2:$I$788,2),0))*100,4),"")</f>
        <v>0</v>
      </c>
      <c r="J578" s="21">
        <f>IF(Medidas_Analisis!J578&lt;&gt;"",ROUND((Medidas_Analisis!J578/IF(Porcentaje!A578=VLOOKUP(Porcentaje!A578,Tipos_Medida!$H$2:$I$788,1),VLOOKUP(Porcentaje!A578,Tipos_Medida!$H$2:$I$788,2),0))*100,4),"")</f>
        <v>0</v>
      </c>
      <c r="K578" s="21">
        <f>IF(Medidas_Analisis!K578&lt;&gt;"",ROUND((Medidas_Analisis!K578/IF(Porcentaje!A578=VLOOKUP(Porcentaje!A578,Tipos_Medida!$H$2:$I$788,1),VLOOKUP(Porcentaje!A578,Tipos_Medida!$H$2:$I$788,2),0))*100,4),"")</f>
        <v>0</v>
      </c>
      <c r="L578" s="21">
        <f>IF(Medidas_Analisis!L578&lt;&gt;"",ROUND((Medidas_Analisis!L578/IF(Porcentaje!A578=VLOOKUP(Porcentaje!A578,Tipos_Medida!$H$2:$I$788,1),VLOOKUP(Porcentaje!A578,Tipos_Medida!$H$2:$I$788,2),0))*100,4),"")</f>
        <v>0</v>
      </c>
      <c r="M578" s="21">
        <f>IF(Medidas_Analisis!M578&lt;&gt;"",ROUND((Medidas_Analisis!M578/IF(Porcentaje!A578=VLOOKUP(Porcentaje!A578,Tipos_Medida!$H$2:$I$788,1),VLOOKUP(Porcentaje!A578,Tipos_Medida!$H$2:$I$788,2),0))*100,4),"")</f>
        <v>0</v>
      </c>
      <c r="N578" s="21">
        <f>IF(Medidas_Analisis!N578&lt;&gt;"",ROUND((Medidas_Analisis!N578/IF(Porcentaje!A578=VLOOKUP(Porcentaje!A578,Tipos_Medida!$H$2:$I$788,1),VLOOKUP(Porcentaje!A578,Tipos_Medida!$H$2:$I$788,2),0))*100,4),"")</f>
        <v>0</v>
      </c>
    </row>
    <row r="579" spans="1:14" x14ac:dyDescent="0.25">
      <c r="A579" s="19">
        <v>21120</v>
      </c>
      <c r="B579" s="19" t="s">
        <v>58</v>
      </c>
      <c r="C579" s="19" t="s">
        <v>118</v>
      </c>
      <c r="D579" s="19" t="s">
        <v>116</v>
      </c>
      <c r="E579" s="20"/>
      <c r="F579" s="7" t="str">
        <f>IF(E579&lt;&gt;"",IF(AND(E579&gt;=VLOOKUP(E579,Semanas!$A$1:$C$33,1),E579&lt;=VLOOKUP(E579,Semanas!$A$1:$C$33,2)),VLOOKUP(E579,Semanas!$A$1:$C$33,3),""),"")</f>
        <v/>
      </c>
      <c r="G579" s="21" t="str">
        <f>IF(Medidas_Analisis!G579&lt;&gt;"",ROUND((Medidas_Analisis!G579/IF(Porcentaje!A579=VLOOKUP(Porcentaje!A579,Tipos_Medida!$H$2:$I$788,1),VLOOKUP(Porcentaje!A579,Tipos_Medida!$H$2:$I$788,2),0))*100,4),"")</f>
        <v/>
      </c>
      <c r="H579" s="21" t="str">
        <f>IF(Medidas_Analisis!H579&lt;&gt;"",ROUND((Medidas_Analisis!H579/IF(Porcentaje!A579=VLOOKUP(Porcentaje!A579,Tipos_Medida!$H$2:$I$788,1),VLOOKUP(Porcentaje!A579,Tipos_Medida!$H$2:$I$788,2),0))*100,4),"")</f>
        <v/>
      </c>
      <c r="I579" s="21" t="str">
        <f>IF(Medidas_Analisis!I579&lt;&gt;"",ROUND((Medidas_Analisis!I579/IF(Porcentaje!A579=VLOOKUP(Porcentaje!A579,Tipos_Medida!$H$2:$I$788,1),VLOOKUP(Porcentaje!A579,Tipos_Medida!$H$2:$I$788,2),0))*100,4),"")</f>
        <v/>
      </c>
      <c r="J579" s="21" t="str">
        <f>IF(Medidas_Analisis!J579&lt;&gt;"",ROUND((Medidas_Analisis!J579/IF(Porcentaje!A579=VLOOKUP(Porcentaje!A579,Tipos_Medida!$H$2:$I$788,1),VLOOKUP(Porcentaje!A579,Tipos_Medida!$H$2:$I$788,2),0))*100,4),"")</f>
        <v/>
      </c>
      <c r="K579" s="21" t="str">
        <f>IF(Medidas_Analisis!K579&lt;&gt;"",ROUND((Medidas_Analisis!K579/IF(Porcentaje!A579=VLOOKUP(Porcentaje!A579,Tipos_Medida!$H$2:$I$788,1),VLOOKUP(Porcentaje!A579,Tipos_Medida!$H$2:$I$788,2),0))*100,4),"")</f>
        <v/>
      </c>
      <c r="L579" s="21" t="str">
        <f>IF(Medidas_Analisis!L579&lt;&gt;"",ROUND((Medidas_Analisis!L579/IF(Porcentaje!A579=VLOOKUP(Porcentaje!A579,Tipos_Medida!$H$2:$I$788,1),VLOOKUP(Porcentaje!A579,Tipos_Medida!$H$2:$I$788,2),0))*100,4),"")</f>
        <v/>
      </c>
      <c r="M579" s="21" t="str">
        <f>IF(Medidas_Analisis!M579&lt;&gt;"",ROUND((Medidas_Analisis!M579/IF(Porcentaje!A579=VLOOKUP(Porcentaje!A579,Tipos_Medida!$H$2:$I$788,1),VLOOKUP(Porcentaje!A579,Tipos_Medida!$H$2:$I$788,2),0))*100,4),"")</f>
        <v/>
      </c>
      <c r="N579" s="21" t="str">
        <f>IF(Medidas_Analisis!N579&lt;&gt;"",ROUND((Medidas_Analisis!N579/IF(Porcentaje!A579=VLOOKUP(Porcentaje!A579,Tipos_Medida!$H$2:$I$788,1),VLOOKUP(Porcentaje!A579,Tipos_Medida!$H$2:$I$788,2),0))*100,4),"")</f>
        <v/>
      </c>
    </row>
    <row r="580" spans="1:14" x14ac:dyDescent="0.25">
      <c r="A580">
        <v>21120</v>
      </c>
      <c r="B580" t="s">
        <v>58</v>
      </c>
      <c r="C580" t="s">
        <v>119</v>
      </c>
      <c r="D580" t="s">
        <v>116</v>
      </c>
      <c r="E580" s="1"/>
      <c r="F580" s="7" t="str">
        <f>IF(E580&lt;&gt;"",IF(AND(E580&gt;=VLOOKUP(E580,Semanas!$A$1:$C$33,1),E580&lt;=VLOOKUP(E580,Semanas!$A$1:$C$33,2)),VLOOKUP(E580,Semanas!$A$1:$C$33,3),""),"")</f>
        <v/>
      </c>
      <c r="G580" s="21" t="str">
        <f>IF(Medidas_Analisis!G580&lt;&gt;"",ROUND((Medidas_Analisis!G580/IF(Porcentaje!A580=VLOOKUP(Porcentaje!A580,Tipos_Medida!$H$2:$I$788,1),VLOOKUP(Porcentaje!A580,Tipos_Medida!$H$2:$I$788,2),0))*100,4),"")</f>
        <v/>
      </c>
      <c r="H580" s="21" t="str">
        <f>IF(Medidas_Analisis!H580&lt;&gt;"",ROUND((Medidas_Analisis!H580/IF(Porcentaje!A580=VLOOKUP(Porcentaje!A580,Tipos_Medida!$H$2:$I$788,1),VLOOKUP(Porcentaje!A580,Tipos_Medida!$H$2:$I$788,2),0))*100,4),"")</f>
        <v/>
      </c>
      <c r="I580" s="21" t="str">
        <f>IF(Medidas_Analisis!I580&lt;&gt;"",ROUND((Medidas_Analisis!I580/IF(Porcentaje!A580=VLOOKUP(Porcentaje!A580,Tipos_Medida!$H$2:$I$788,1),VLOOKUP(Porcentaje!A580,Tipos_Medida!$H$2:$I$788,2),0))*100,4),"")</f>
        <v/>
      </c>
      <c r="J580" s="21" t="str">
        <f>IF(Medidas_Analisis!J580&lt;&gt;"",ROUND((Medidas_Analisis!J580/IF(Porcentaje!A580=VLOOKUP(Porcentaje!A580,Tipos_Medida!$H$2:$I$788,1),VLOOKUP(Porcentaje!A580,Tipos_Medida!$H$2:$I$788,2),0))*100,4),"")</f>
        <v/>
      </c>
      <c r="K580" s="21" t="str">
        <f>IF(Medidas_Analisis!K580&lt;&gt;"",ROUND((Medidas_Analisis!K580/IF(Porcentaje!A580=VLOOKUP(Porcentaje!A580,Tipos_Medida!$H$2:$I$788,1),VLOOKUP(Porcentaje!A580,Tipos_Medida!$H$2:$I$788,2),0))*100,4),"")</f>
        <v/>
      </c>
      <c r="L580" s="21" t="str">
        <f>IF(Medidas_Analisis!L580&lt;&gt;"",ROUND((Medidas_Analisis!L580/IF(Porcentaje!A580=VLOOKUP(Porcentaje!A580,Tipos_Medida!$H$2:$I$788,1),VLOOKUP(Porcentaje!A580,Tipos_Medida!$H$2:$I$788,2),0))*100,4),"")</f>
        <v/>
      </c>
      <c r="M580" s="21" t="str">
        <f>IF(Medidas_Analisis!M580&lt;&gt;"",ROUND((Medidas_Analisis!M580/IF(Porcentaje!A580=VLOOKUP(Porcentaje!A580,Tipos_Medida!$H$2:$I$788,1),VLOOKUP(Porcentaje!A580,Tipos_Medida!$H$2:$I$788,2),0))*100,4),"")</f>
        <v/>
      </c>
      <c r="N580" s="21" t="str">
        <f>IF(Medidas_Analisis!N580&lt;&gt;"",ROUND((Medidas_Analisis!N580/IF(Porcentaje!A580=VLOOKUP(Porcentaje!A580,Tipos_Medida!$H$2:$I$788,1),VLOOKUP(Porcentaje!A580,Tipos_Medida!$H$2:$I$788,2),0))*100,4),"")</f>
        <v/>
      </c>
    </row>
    <row r="581" spans="1:14" x14ac:dyDescent="0.25">
      <c r="A581" s="19">
        <v>21120</v>
      </c>
      <c r="B581" s="19" t="s">
        <v>58</v>
      </c>
      <c r="C581" s="19" t="s">
        <v>120</v>
      </c>
      <c r="D581" s="19" t="s">
        <v>116</v>
      </c>
      <c r="E581" s="20"/>
      <c r="F581" s="7" t="str">
        <f>IF(E581&lt;&gt;"",IF(AND(E581&gt;=VLOOKUP(E581,Semanas!$A$1:$C$33,1),E581&lt;=VLOOKUP(E581,Semanas!$A$1:$C$33,2)),VLOOKUP(E581,Semanas!$A$1:$C$33,3),""),"")</f>
        <v/>
      </c>
      <c r="G581" s="21" t="str">
        <f>IF(Medidas_Analisis!G581&lt;&gt;"",ROUND((Medidas_Analisis!G581/IF(Porcentaje!A581=VLOOKUP(Porcentaje!A581,Tipos_Medida!$H$2:$I$788,1),VLOOKUP(Porcentaje!A581,Tipos_Medida!$H$2:$I$788,2),0))*100,4),"")</f>
        <v/>
      </c>
      <c r="H581" s="21" t="str">
        <f>IF(Medidas_Analisis!H581&lt;&gt;"",ROUND((Medidas_Analisis!H581/IF(Porcentaje!A581=VLOOKUP(Porcentaje!A581,Tipos_Medida!$H$2:$I$788,1),VLOOKUP(Porcentaje!A581,Tipos_Medida!$H$2:$I$788,2),0))*100,4),"")</f>
        <v/>
      </c>
      <c r="I581" s="21" t="str">
        <f>IF(Medidas_Analisis!I581&lt;&gt;"",ROUND((Medidas_Analisis!I581/IF(Porcentaje!A581=VLOOKUP(Porcentaje!A581,Tipos_Medida!$H$2:$I$788,1),VLOOKUP(Porcentaje!A581,Tipos_Medida!$H$2:$I$788,2),0))*100,4),"")</f>
        <v/>
      </c>
      <c r="J581" s="21" t="str">
        <f>IF(Medidas_Analisis!J581&lt;&gt;"",ROUND((Medidas_Analisis!J581/IF(Porcentaje!A581=VLOOKUP(Porcentaje!A581,Tipos_Medida!$H$2:$I$788,1),VLOOKUP(Porcentaje!A581,Tipos_Medida!$H$2:$I$788,2),0))*100,4),"")</f>
        <v/>
      </c>
      <c r="K581" s="21" t="str">
        <f>IF(Medidas_Analisis!K581&lt;&gt;"",ROUND((Medidas_Analisis!K581/IF(Porcentaje!A581=VLOOKUP(Porcentaje!A581,Tipos_Medida!$H$2:$I$788,1),VLOOKUP(Porcentaje!A581,Tipos_Medida!$H$2:$I$788,2),0))*100,4),"")</f>
        <v/>
      </c>
      <c r="L581" s="21" t="str">
        <f>IF(Medidas_Analisis!L581&lt;&gt;"",ROUND((Medidas_Analisis!L581/IF(Porcentaje!A581=VLOOKUP(Porcentaje!A581,Tipos_Medida!$H$2:$I$788,1),VLOOKUP(Porcentaje!A581,Tipos_Medida!$H$2:$I$788,2),0))*100,4),"")</f>
        <v/>
      </c>
      <c r="M581" s="21" t="str">
        <f>IF(Medidas_Analisis!M581&lt;&gt;"",ROUND((Medidas_Analisis!M581/IF(Porcentaje!A581=VLOOKUP(Porcentaje!A581,Tipos_Medida!$H$2:$I$788,1),VLOOKUP(Porcentaje!A581,Tipos_Medida!$H$2:$I$788,2),0))*100,4),"")</f>
        <v/>
      </c>
      <c r="N581" s="21" t="str">
        <f>IF(Medidas_Analisis!N581&lt;&gt;"",ROUND((Medidas_Analisis!N581/IF(Porcentaje!A581=VLOOKUP(Porcentaje!A581,Tipos_Medida!$H$2:$I$788,1),VLOOKUP(Porcentaje!A581,Tipos_Medida!$H$2:$I$788,2),0))*100,4),"")</f>
        <v/>
      </c>
    </row>
    <row r="582" spans="1:14" x14ac:dyDescent="0.25">
      <c r="A582">
        <v>21120</v>
      </c>
      <c r="B582" t="s">
        <v>58</v>
      </c>
      <c r="C582" t="s">
        <v>191</v>
      </c>
      <c r="D582" t="s">
        <v>114</v>
      </c>
      <c r="E582" s="1">
        <v>43913</v>
      </c>
      <c r="F582" s="7" t="str">
        <f>IF(E582&lt;&gt;"",IF(AND(E582&gt;=VLOOKUP(E582,Semanas!$A$1:$C$33,1),E582&lt;=VLOOKUP(E582,Semanas!$A$1:$C$33,2)),VLOOKUP(E582,Semanas!$A$1:$C$33,3),""),"")</f>
        <v>Semana 13</v>
      </c>
      <c r="G582" s="21">
        <f>IF(Medidas_Analisis!G582&lt;&gt;"",ROUND((Medidas_Analisis!G582/IF(Porcentaje!A582=VLOOKUP(Porcentaje!A582,Tipos_Medida!$H$2:$I$788,1),VLOOKUP(Porcentaje!A582,Tipos_Medida!$H$2:$I$788,2),0))*100,4),"")</f>
        <v>0</v>
      </c>
      <c r="H582" s="21">
        <f>IF(Medidas_Analisis!H582&lt;&gt;"",ROUND((Medidas_Analisis!H582/IF(Porcentaje!A582=VLOOKUP(Porcentaje!A582,Tipos_Medida!$H$2:$I$788,1),VLOOKUP(Porcentaje!A582,Tipos_Medida!$H$2:$I$788,2),0))*100,4),"")</f>
        <v>0</v>
      </c>
      <c r="I582" s="21">
        <f>IF(Medidas_Analisis!I582&lt;&gt;"",ROUND((Medidas_Analisis!I582/IF(Porcentaje!A582=VLOOKUP(Porcentaje!A582,Tipos_Medida!$H$2:$I$788,1),VLOOKUP(Porcentaje!A582,Tipos_Medida!$H$2:$I$788,2),0))*100,4),"")</f>
        <v>0</v>
      </c>
      <c r="J582" s="21">
        <f>IF(Medidas_Analisis!J582&lt;&gt;"",ROUND((Medidas_Analisis!J582/IF(Porcentaje!A582=VLOOKUP(Porcentaje!A582,Tipos_Medida!$H$2:$I$788,1),VLOOKUP(Porcentaje!A582,Tipos_Medida!$H$2:$I$788,2),0))*100,4),"")</f>
        <v>0</v>
      </c>
      <c r="K582" s="21">
        <f>IF(Medidas_Analisis!K582&lt;&gt;"",ROUND((Medidas_Analisis!K582/IF(Porcentaje!A582=VLOOKUP(Porcentaje!A582,Tipos_Medida!$H$2:$I$788,1),VLOOKUP(Porcentaje!A582,Tipos_Medida!$H$2:$I$788,2),0))*100,4),"")</f>
        <v>0</v>
      </c>
      <c r="L582" s="21">
        <f>IF(Medidas_Analisis!L582&lt;&gt;"",ROUND((Medidas_Analisis!L582/IF(Porcentaje!A582=VLOOKUP(Porcentaje!A582,Tipos_Medida!$H$2:$I$788,1),VLOOKUP(Porcentaje!A582,Tipos_Medida!$H$2:$I$788,2),0))*100,4),"")</f>
        <v>0</v>
      </c>
      <c r="M582" s="21">
        <f>IF(Medidas_Analisis!M582&lt;&gt;"",ROUND((Medidas_Analisis!M582/IF(Porcentaje!A582=VLOOKUP(Porcentaje!A582,Tipos_Medida!$H$2:$I$788,1),VLOOKUP(Porcentaje!A582,Tipos_Medida!$H$2:$I$788,2),0))*100,4),"")</f>
        <v>0</v>
      </c>
      <c r="N582" s="21">
        <f>IF(Medidas_Analisis!N582&lt;&gt;"",ROUND((Medidas_Analisis!N582/IF(Porcentaje!A582=VLOOKUP(Porcentaje!A582,Tipos_Medida!$H$2:$I$788,1),VLOOKUP(Porcentaje!A582,Tipos_Medida!$H$2:$I$788,2),0))*100,4),"")</f>
        <v>0</v>
      </c>
    </row>
    <row r="583" spans="1:14" x14ac:dyDescent="0.25">
      <c r="A583" s="19">
        <v>21120</v>
      </c>
      <c r="B583" s="19" t="s">
        <v>58</v>
      </c>
      <c r="C583" s="19" t="s">
        <v>122</v>
      </c>
      <c r="D583" s="19" t="s">
        <v>116</v>
      </c>
      <c r="E583" s="20"/>
      <c r="F583" s="7" t="str">
        <f>IF(E583&lt;&gt;"",IF(AND(E583&gt;=VLOOKUP(E583,Semanas!$A$1:$C$33,1),E583&lt;=VLOOKUP(E583,Semanas!$A$1:$C$33,2)),VLOOKUP(E583,Semanas!$A$1:$C$33,3),""),"")</f>
        <v/>
      </c>
      <c r="G583" s="21" t="str">
        <f>IF(Medidas_Analisis!G583&lt;&gt;"",ROUND((Medidas_Analisis!G583/IF(Porcentaje!A583=VLOOKUP(Porcentaje!A583,Tipos_Medida!$H$2:$I$788,1),VLOOKUP(Porcentaje!A583,Tipos_Medida!$H$2:$I$788,2),0))*100,4),"")</f>
        <v/>
      </c>
      <c r="H583" s="21" t="str">
        <f>IF(Medidas_Analisis!H583&lt;&gt;"",ROUND((Medidas_Analisis!H583/IF(Porcentaje!A583=VLOOKUP(Porcentaje!A583,Tipos_Medida!$H$2:$I$788,1),VLOOKUP(Porcentaje!A583,Tipos_Medida!$H$2:$I$788,2),0))*100,4),"")</f>
        <v/>
      </c>
      <c r="I583" s="21" t="str">
        <f>IF(Medidas_Analisis!I583&lt;&gt;"",ROUND((Medidas_Analisis!I583/IF(Porcentaje!A583=VLOOKUP(Porcentaje!A583,Tipos_Medida!$H$2:$I$788,1),VLOOKUP(Porcentaje!A583,Tipos_Medida!$H$2:$I$788,2),0))*100,4),"")</f>
        <v/>
      </c>
      <c r="J583" s="21" t="str">
        <f>IF(Medidas_Analisis!J583&lt;&gt;"",ROUND((Medidas_Analisis!J583/IF(Porcentaje!A583=VLOOKUP(Porcentaje!A583,Tipos_Medida!$H$2:$I$788,1),VLOOKUP(Porcentaje!A583,Tipos_Medida!$H$2:$I$788,2),0))*100,4),"")</f>
        <v/>
      </c>
      <c r="K583" s="21" t="str">
        <f>IF(Medidas_Analisis!K583&lt;&gt;"",ROUND((Medidas_Analisis!K583/IF(Porcentaje!A583=VLOOKUP(Porcentaje!A583,Tipos_Medida!$H$2:$I$788,1),VLOOKUP(Porcentaje!A583,Tipos_Medida!$H$2:$I$788,2),0))*100,4),"")</f>
        <v/>
      </c>
      <c r="L583" s="21" t="str">
        <f>IF(Medidas_Analisis!L583&lt;&gt;"",ROUND((Medidas_Analisis!L583/IF(Porcentaje!A583=VLOOKUP(Porcentaje!A583,Tipos_Medida!$H$2:$I$788,1),VLOOKUP(Porcentaje!A583,Tipos_Medida!$H$2:$I$788,2),0))*100,4),"")</f>
        <v/>
      </c>
      <c r="M583" s="21" t="str">
        <f>IF(Medidas_Analisis!M583&lt;&gt;"",ROUND((Medidas_Analisis!M583/IF(Porcentaje!A583=VLOOKUP(Porcentaje!A583,Tipos_Medida!$H$2:$I$788,1),VLOOKUP(Porcentaje!A583,Tipos_Medida!$H$2:$I$788,2),0))*100,4),"")</f>
        <v/>
      </c>
      <c r="N583" s="21" t="str">
        <f>IF(Medidas_Analisis!N583&lt;&gt;"",ROUND((Medidas_Analisis!N583/IF(Porcentaje!A583=VLOOKUP(Porcentaje!A583,Tipos_Medida!$H$2:$I$788,1),VLOOKUP(Porcentaje!A583,Tipos_Medida!$H$2:$I$788,2),0))*100,4),"")</f>
        <v/>
      </c>
    </row>
    <row r="584" spans="1:14" x14ac:dyDescent="0.25">
      <c r="A584">
        <v>21120</v>
      </c>
      <c r="B584" t="s">
        <v>58</v>
      </c>
      <c r="C584" t="s">
        <v>123</v>
      </c>
      <c r="D584" t="s">
        <v>116</v>
      </c>
      <c r="E584" s="1"/>
      <c r="F584" s="7" t="str">
        <f>IF(E584&lt;&gt;"",IF(AND(E584&gt;=VLOOKUP(E584,Semanas!$A$1:$C$33,1),E584&lt;=VLOOKUP(E584,Semanas!$A$1:$C$33,2)),VLOOKUP(E584,Semanas!$A$1:$C$33,3),""),"")</f>
        <v/>
      </c>
      <c r="G584" s="21" t="str">
        <f>IF(Medidas_Analisis!G584&lt;&gt;"",ROUND((Medidas_Analisis!G584/IF(Porcentaje!A584=VLOOKUP(Porcentaje!A584,Tipos_Medida!$H$2:$I$788,1),VLOOKUP(Porcentaje!A584,Tipos_Medida!$H$2:$I$788,2),0))*100,4),"")</f>
        <v/>
      </c>
      <c r="H584" s="21" t="str">
        <f>IF(Medidas_Analisis!H584&lt;&gt;"",ROUND((Medidas_Analisis!H584/IF(Porcentaje!A584=VLOOKUP(Porcentaje!A584,Tipos_Medida!$H$2:$I$788,1),VLOOKUP(Porcentaje!A584,Tipos_Medida!$H$2:$I$788,2),0))*100,4),"")</f>
        <v/>
      </c>
      <c r="I584" s="21" t="str">
        <f>IF(Medidas_Analisis!I584&lt;&gt;"",ROUND((Medidas_Analisis!I584/IF(Porcentaje!A584=VLOOKUP(Porcentaje!A584,Tipos_Medida!$H$2:$I$788,1),VLOOKUP(Porcentaje!A584,Tipos_Medida!$H$2:$I$788,2),0))*100,4),"")</f>
        <v/>
      </c>
      <c r="J584" s="21" t="str">
        <f>IF(Medidas_Analisis!J584&lt;&gt;"",ROUND((Medidas_Analisis!J584/IF(Porcentaje!A584=VLOOKUP(Porcentaje!A584,Tipos_Medida!$H$2:$I$788,1),VLOOKUP(Porcentaje!A584,Tipos_Medida!$H$2:$I$788,2),0))*100,4),"")</f>
        <v/>
      </c>
      <c r="K584" s="21" t="str">
        <f>IF(Medidas_Analisis!K584&lt;&gt;"",ROUND((Medidas_Analisis!K584/IF(Porcentaje!A584=VLOOKUP(Porcentaje!A584,Tipos_Medida!$H$2:$I$788,1),VLOOKUP(Porcentaje!A584,Tipos_Medida!$H$2:$I$788,2),0))*100,4),"")</f>
        <v/>
      </c>
      <c r="L584" s="21" t="str">
        <f>IF(Medidas_Analisis!L584&lt;&gt;"",ROUND((Medidas_Analisis!L584/IF(Porcentaje!A584=VLOOKUP(Porcentaje!A584,Tipos_Medida!$H$2:$I$788,1),VLOOKUP(Porcentaje!A584,Tipos_Medida!$H$2:$I$788,2),0))*100,4),"")</f>
        <v/>
      </c>
      <c r="M584" s="21" t="str">
        <f>IF(Medidas_Analisis!M584&lt;&gt;"",ROUND((Medidas_Analisis!M584/IF(Porcentaje!A584=VLOOKUP(Porcentaje!A584,Tipos_Medida!$H$2:$I$788,1),VLOOKUP(Porcentaje!A584,Tipos_Medida!$H$2:$I$788,2),0))*100,4),"")</f>
        <v/>
      </c>
      <c r="N584" s="21" t="str">
        <f>IF(Medidas_Analisis!N584&lt;&gt;"",ROUND((Medidas_Analisis!N584/IF(Porcentaje!A584=VLOOKUP(Porcentaje!A584,Tipos_Medida!$H$2:$I$788,1),VLOOKUP(Porcentaje!A584,Tipos_Medida!$H$2:$I$788,2),0))*100,4),"")</f>
        <v/>
      </c>
    </row>
    <row r="585" spans="1:14" x14ac:dyDescent="0.25">
      <c r="A585">
        <v>21124</v>
      </c>
      <c r="B585" t="s">
        <v>63</v>
      </c>
      <c r="C585" t="s">
        <v>30</v>
      </c>
      <c r="D585" t="s">
        <v>114</v>
      </c>
      <c r="E585" s="1">
        <v>43913</v>
      </c>
      <c r="F585" s="7" t="str">
        <f>IF(E585&lt;&gt;"",IF(AND(E585&gt;=VLOOKUP(E585,Semanas!$A$1:$C$33,1),E585&lt;=VLOOKUP(E585,Semanas!$A$1:$C$33,2)),VLOOKUP(E585,Semanas!$A$1:$C$33,3),""),"")</f>
        <v>Semana 13</v>
      </c>
      <c r="G585" s="21">
        <f>IF(Medidas_Analisis!G585&lt;&gt;"",ROUND((Medidas_Analisis!G585/IF(Porcentaje!A585=VLOOKUP(Porcentaje!A585,Tipos_Medida!$H$2:$I$788,1),VLOOKUP(Porcentaje!A585,Tipos_Medida!$H$2:$I$788,2),0))*100,4),"")</f>
        <v>0</v>
      </c>
      <c r="H585" s="21">
        <f>IF(Medidas_Analisis!H585&lt;&gt;"",ROUND((Medidas_Analisis!H585/IF(Porcentaje!A585=VLOOKUP(Porcentaje!A585,Tipos_Medida!$H$2:$I$788,1),VLOOKUP(Porcentaje!A585,Tipos_Medida!$H$2:$I$788,2),0))*100,4),"")</f>
        <v>0</v>
      </c>
      <c r="I585" s="21">
        <f>IF(Medidas_Analisis!I585&lt;&gt;"",ROUND((Medidas_Analisis!I585/IF(Porcentaje!A585=VLOOKUP(Porcentaje!A585,Tipos_Medida!$H$2:$I$788,1),VLOOKUP(Porcentaje!A585,Tipos_Medida!$H$2:$I$788,2),0))*100,4),"")</f>
        <v>6.3E-3</v>
      </c>
      <c r="J585" s="21">
        <f>IF(Medidas_Analisis!J585&lt;&gt;"",ROUND((Medidas_Analisis!J585/IF(Porcentaje!A585=VLOOKUP(Porcentaje!A585,Tipos_Medida!$H$2:$I$788,1),VLOOKUP(Porcentaje!A585,Tipos_Medida!$H$2:$I$788,2),0))*100,4),"")</f>
        <v>6.3E-3</v>
      </c>
      <c r="K585" s="21">
        <f>IF(Medidas_Analisis!K585&lt;&gt;"",ROUND((Medidas_Analisis!K585/IF(Porcentaje!A585=VLOOKUP(Porcentaje!A585,Tipos_Medida!$H$2:$I$788,1),VLOOKUP(Porcentaje!A585,Tipos_Medida!$H$2:$I$788,2),0))*100,4),"")</f>
        <v>0</v>
      </c>
      <c r="L585" s="21">
        <f>IF(Medidas_Analisis!L585&lt;&gt;"",ROUND((Medidas_Analisis!L585/IF(Porcentaje!A585=VLOOKUP(Porcentaje!A585,Tipos_Medida!$H$2:$I$788,1),VLOOKUP(Porcentaje!A585,Tipos_Medida!$H$2:$I$788,2),0))*100,4),"")</f>
        <v>6.3E-3</v>
      </c>
      <c r="M585" s="21">
        <f>IF(Medidas_Analisis!M585&lt;&gt;"",ROUND((Medidas_Analisis!M585/IF(Porcentaje!A585=VLOOKUP(Porcentaje!A585,Tipos_Medida!$H$2:$I$788,1),VLOOKUP(Porcentaje!A585,Tipos_Medida!$H$2:$I$788,2),0))*100,4),"")</f>
        <v>1.2699999999999999E-2</v>
      </c>
      <c r="N585" s="21">
        <f>IF(Medidas_Analisis!N585&lt;&gt;"",ROUND((Medidas_Analisis!N585/IF(Porcentaje!A585=VLOOKUP(Porcentaje!A585,Tipos_Medida!$H$2:$I$788,1),VLOOKUP(Porcentaje!A585,Tipos_Medida!$H$2:$I$788,2),0))*100,4),"")</f>
        <v>1.9E-2</v>
      </c>
    </row>
    <row r="586" spans="1:14" x14ac:dyDescent="0.25">
      <c r="A586" s="19">
        <v>21124</v>
      </c>
      <c r="B586" s="19" t="s">
        <v>63</v>
      </c>
      <c r="C586" s="19" t="s">
        <v>31</v>
      </c>
      <c r="D586" s="19" t="s">
        <v>114</v>
      </c>
      <c r="E586" s="20">
        <v>43913</v>
      </c>
      <c r="F586" s="7" t="str">
        <f>IF(E586&lt;&gt;"",IF(AND(E586&gt;=VLOOKUP(E586,Semanas!$A$1:$C$33,1),E586&lt;=VLOOKUP(E586,Semanas!$A$1:$C$33,2)),VLOOKUP(E586,Semanas!$A$1:$C$33,3),""),"")</f>
        <v>Semana 13</v>
      </c>
      <c r="G586" s="21">
        <f>IF(Medidas_Analisis!G586&lt;&gt;"",ROUND((Medidas_Analisis!G586/IF(Porcentaje!A586=VLOOKUP(Porcentaje!A586,Tipos_Medida!$H$2:$I$788,1),VLOOKUP(Porcentaje!A586,Tipos_Medida!$H$2:$I$788,2),0))*100,4),"")</f>
        <v>0</v>
      </c>
      <c r="H586" s="21">
        <f>IF(Medidas_Analisis!H586&lt;&gt;"",ROUND((Medidas_Analisis!H586/IF(Porcentaje!A586=VLOOKUP(Porcentaje!A586,Tipos_Medida!$H$2:$I$788,1),VLOOKUP(Porcentaje!A586,Tipos_Medida!$H$2:$I$788,2),0))*100,4),"")</f>
        <v>0</v>
      </c>
      <c r="I586" s="21">
        <f>IF(Medidas_Analisis!I586&lt;&gt;"",ROUND((Medidas_Analisis!I586/IF(Porcentaje!A586=VLOOKUP(Porcentaje!A586,Tipos_Medida!$H$2:$I$788,1),VLOOKUP(Porcentaje!A586,Tipos_Medida!$H$2:$I$788,2),0))*100,4),"")</f>
        <v>6.3E-3</v>
      </c>
      <c r="J586" s="21">
        <f>IF(Medidas_Analisis!J586&lt;&gt;"",ROUND((Medidas_Analisis!J586/IF(Porcentaje!A586=VLOOKUP(Porcentaje!A586,Tipos_Medida!$H$2:$I$788,1),VLOOKUP(Porcentaje!A586,Tipos_Medida!$H$2:$I$788,2),0))*100,4),"")</f>
        <v>6.3E-3</v>
      </c>
      <c r="K586" s="21">
        <f>IF(Medidas_Analisis!K586&lt;&gt;"",ROUND((Medidas_Analisis!K586/IF(Porcentaje!A586=VLOOKUP(Porcentaje!A586,Tipos_Medida!$H$2:$I$788,1),VLOOKUP(Porcentaje!A586,Tipos_Medida!$H$2:$I$788,2),0))*100,4),"")</f>
        <v>0</v>
      </c>
      <c r="L586" s="21">
        <f>IF(Medidas_Analisis!L586&lt;&gt;"",ROUND((Medidas_Analisis!L586/IF(Porcentaje!A586=VLOOKUP(Porcentaje!A586,Tipos_Medida!$H$2:$I$788,1),VLOOKUP(Porcentaje!A586,Tipos_Medida!$H$2:$I$788,2),0))*100,4),"")</f>
        <v>6.3E-3</v>
      </c>
      <c r="M586" s="21">
        <f>IF(Medidas_Analisis!M586&lt;&gt;"",ROUND((Medidas_Analisis!M586/IF(Porcentaje!A586=VLOOKUP(Porcentaje!A586,Tipos_Medida!$H$2:$I$788,1),VLOOKUP(Porcentaje!A586,Tipos_Medida!$H$2:$I$788,2),0))*100,4),"")</f>
        <v>1.2699999999999999E-2</v>
      </c>
      <c r="N586" s="21">
        <f>IF(Medidas_Analisis!N586&lt;&gt;"",ROUND((Medidas_Analisis!N586/IF(Porcentaje!A586=VLOOKUP(Porcentaje!A586,Tipos_Medida!$H$2:$I$788,1),VLOOKUP(Porcentaje!A586,Tipos_Medida!$H$2:$I$788,2),0))*100,4),"")</f>
        <v>1.9E-2</v>
      </c>
    </row>
    <row r="587" spans="1:14" x14ac:dyDescent="0.25">
      <c r="A587">
        <v>21124</v>
      </c>
      <c r="B587" t="s">
        <v>63</v>
      </c>
      <c r="C587" t="s">
        <v>115</v>
      </c>
      <c r="D587" t="s">
        <v>114</v>
      </c>
      <c r="E587" s="1">
        <v>43913</v>
      </c>
      <c r="F587" s="7" t="str">
        <f>IF(E587&lt;&gt;"",IF(AND(E587&gt;=VLOOKUP(E587,Semanas!$A$1:$C$33,1),E587&lt;=VLOOKUP(E587,Semanas!$A$1:$C$33,2)),VLOOKUP(E587,Semanas!$A$1:$C$33,3),""),"")</f>
        <v>Semana 13</v>
      </c>
      <c r="G587" s="21">
        <f>IF(Medidas_Analisis!G587&lt;&gt;"",ROUND((Medidas_Analisis!G587/IF(Porcentaje!A587=VLOOKUP(Porcentaje!A587,Tipos_Medida!$H$2:$I$788,1),VLOOKUP(Porcentaje!A587,Tipos_Medida!$H$2:$I$788,2),0))*100,4),"")</f>
        <v>0</v>
      </c>
      <c r="H587" s="21">
        <f>IF(Medidas_Analisis!H587&lt;&gt;"",ROUND((Medidas_Analisis!H587/IF(Porcentaje!A587=VLOOKUP(Porcentaje!A587,Tipos_Medida!$H$2:$I$788,1),VLOOKUP(Porcentaje!A587,Tipos_Medida!$H$2:$I$788,2),0))*100,4),"")</f>
        <v>0</v>
      </c>
      <c r="I587" s="21">
        <f>IF(Medidas_Analisis!I587&lt;&gt;"",ROUND((Medidas_Analisis!I587/IF(Porcentaje!A587=VLOOKUP(Porcentaje!A587,Tipos_Medida!$H$2:$I$788,1),VLOOKUP(Porcentaje!A587,Tipos_Medida!$H$2:$I$788,2),0))*100,4),"")</f>
        <v>6.3E-3</v>
      </c>
      <c r="J587" s="21">
        <f>IF(Medidas_Analisis!J587&lt;&gt;"",ROUND((Medidas_Analisis!J587/IF(Porcentaje!A587=VLOOKUP(Porcentaje!A587,Tipos_Medida!$H$2:$I$788,1),VLOOKUP(Porcentaje!A587,Tipos_Medida!$H$2:$I$788,2),0))*100,4),"")</f>
        <v>6.3E-3</v>
      </c>
      <c r="K587" s="21">
        <f>IF(Medidas_Analisis!K587&lt;&gt;"",ROUND((Medidas_Analisis!K587/IF(Porcentaje!A587=VLOOKUP(Porcentaje!A587,Tipos_Medida!$H$2:$I$788,1),VLOOKUP(Porcentaje!A587,Tipos_Medida!$H$2:$I$788,2),0))*100,4),"")</f>
        <v>0</v>
      </c>
      <c r="L587" s="21">
        <f>IF(Medidas_Analisis!L587&lt;&gt;"",ROUND((Medidas_Analisis!L587/IF(Porcentaje!A587=VLOOKUP(Porcentaje!A587,Tipos_Medida!$H$2:$I$788,1),VLOOKUP(Porcentaje!A587,Tipos_Medida!$H$2:$I$788,2),0))*100,4),"")</f>
        <v>6.3E-3</v>
      </c>
      <c r="M587" s="21">
        <f>IF(Medidas_Analisis!M587&lt;&gt;"",ROUND((Medidas_Analisis!M587/IF(Porcentaje!A587=VLOOKUP(Porcentaje!A587,Tipos_Medida!$H$2:$I$788,1),VLOOKUP(Porcentaje!A587,Tipos_Medida!$H$2:$I$788,2),0))*100,4),"")</f>
        <v>1.2699999999999999E-2</v>
      </c>
      <c r="N587" s="21">
        <f>IF(Medidas_Analisis!N587&lt;&gt;"",ROUND((Medidas_Analisis!N587/IF(Porcentaje!A587=VLOOKUP(Porcentaje!A587,Tipos_Medida!$H$2:$I$788,1),VLOOKUP(Porcentaje!A587,Tipos_Medida!$H$2:$I$788,2),0))*100,4),"")</f>
        <v>1.9E-2</v>
      </c>
    </row>
    <row r="588" spans="1:14" x14ac:dyDescent="0.25">
      <c r="A588" s="19">
        <v>21124</v>
      </c>
      <c r="B588" s="19" t="s">
        <v>63</v>
      </c>
      <c r="C588" s="19" t="s">
        <v>33</v>
      </c>
      <c r="D588" s="19" t="s">
        <v>114</v>
      </c>
      <c r="E588" s="20">
        <v>43910</v>
      </c>
      <c r="F588" s="7" t="str">
        <f>IF(E588&lt;&gt;"",IF(AND(E588&gt;=VLOOKUP(E588,Semanas!$A$1:$C$33,1),E588&lt;=VLOOKUP(E588,Semanas!$A$1:$C$33,2)),VLOOKUP(E588,Semanas!$A$1:$C$33,3),""),"")</f>
        <v>Semana 12</v>
      </c>
      <c r="G588" s="21">
        <f>IF(Medidas_Analisis!G588&lt;&gt;"",ROUND((Medidas_Analisis!G588/IF(Porcentaje!A588=VLOOKUP(Porcentaje!A588,Tipos_Medida!$H$2:$I$788,1),VLOOKUP(Porcentaje!A588,Tipos_Medida!$H$2:$I$788,2),0))*100,4),"")</f>
        <v>0</v>
      </c>
      <c r="H588" s="21">
        <f>IF(Medidas_Analisis!H588&lt;&gt;"",ROUND((Medidas_Analisis!H588/IF(Porcentaje!A588=VLOOKUP(Porcentaje!A588,Tipos_Medida!$H$2:$I$788,1),VLOOKUP(Porcentaje!A588,Tipos_Medida!$H$2:$I$788,2),0))*100,4),"")</f>
        <v>0</v>
      </c>
      <c r="I588" s="21">
        <f>IF(Medidas_Analisis!I588&lt;&gt;"",ROUND((Medidas_Analisis!I588/IF(Porcentaje!A588=VLOOKUP(Porcentaje!A588,Tipos_Medida!$H$2:$I$788,1),VLOOKUP(Porcentaje!A588,Tipos_Medida!$H$2:$I$788,2),0))*100,4),"")</f>
        <v>0</v>
      </c>
      <c r="J588" s="21">
        <f>IF(Medidas_Analisis!J588&lt;&gt;"",ROUND((Medidas_Analisis!J588/IF(Porcentaje!A588=VLOOKUP(Porcentaje!A588,Tipos_Medida!$H$2:$I$788,1),VLOOKUP(Porcentaje!A588,Tipos_Medida!$H$2:$I$788,2),0))*100,4),"")</f>
        <v>6.3E-3</v>
      </c>
      <c r="K588" s="21">
        <f>IF(Medidas_Analisis!K588&lt;&gt;"",ROUND((Medidas_Analisis!K588/IF(Porcentaje!A588=VLOOKUP(Porcentaje!A588,Tipos_Medida!$H$2:$I$788,1),VLOOKUP(Porcentaje!A588,Tipos_Medida!$H$2:$I$788,2),0))*100,4),"")</f>
        <v>6.3E-3</v>
      </c>
      <c r="L588" s="21">
        <f>IF(Medidas_Analisis!L588&lt;&gt;"",ROUND((Medidas_Analisis!L588/IF(Porcentaje!A588=VLOOKUP(Porcentaje!A588,Tipos_Medida!$H$2:$I$788,1),VLOOKUP(Porcentaje!A588,Tipos_Medida!$H$2:$I$788,2),0))*100,4),"")</f>
        <v>6.3E-3</v>
      </c>
      <c r="M588" s="21">
        <f>IF(Medidas_Analisis!M588&lt;&gt;"",ROUND((Medidas_Analisis!M588/IF(Porcentaje!A588=VLOOKUP(Porcentaje!A588,Tipos_Medida!$H$2:$I$788,1),VLOOKUP(Porcentaje!A588,Tipos_Medida!$H$2:$I$788,2),0))*100,4),"")</f>
        <v>6.3E-3</v>
      </c>
      <c r="N588" s="21">
        <f>IF(Medidas_Analisis!N588&lt;&gt;"",ROUND((Medidas_Analisis!N588/IF(Porcentaje!A588=VLOOKUP(Porcentaje!A588,Tipos_Medida!$H$2:$I$788,1),VLOOKUP(Porcentaje!A588,Tipos_Medida!$H$2:$I$788,2),0))*100,4),"")</f>
        <v>1.2699999999999999E-2</v>
      </c>
    </row>
    <row r="589" spans="1:14" x14ac:dyDescent="0.25">
      <c r="A589">
        <v>21124</v>
      </c>
      <c r="B589" t="s">
        <v>63</v>
      </c>
      <c r="C589" t="s">
        <v>34</v>
      </c>
      <c r="D589" t="s">
        <v>114</v>
      </c>
      <c r="E589" s="1">
        <v>43934</v>
      </c>
      <c r="F589" s="7" t="str">
        <f>IF(E589&lt;&gt;"",IF(AND(E589&gt;=VLOOKUP(E589,Semanas!$A$1:$C$33,1),E589&lt;=VLOOKUP(E589,Semanas!$A$1:$C$33,2)),VLOOKUP(E589,Semanas!$A$1:$C$33,3),""),"")</f>
        <v>Semana 16</v>
      </c>
      <c r="G589" s="21">
        <f>IF(Medidas_Analisis!G589&lt;&gt;"",ROUND((Medidas_Analisis!G589/IF(Porcentaje!A589=VLOOKUP(Porcentaje!A589,Tipos_Medida!$H$2:$I$788,1),VLOOKUP(Porcentaje!A589,Tipos_Medida!$H$2:$I$788,2),0))*100,4),"")</f>
        <v>6.3E-3</v>
      </c>
      <c r="H589" s="21">
        <f>IF(Medidas_Analisis!H589&lt;&gt;"",ROUND((Medidas_Analisis!H589/IF(Porcentaje!A589=VLOOKUP(Porcentaje!A589,Tipos_Medida!$H$2:$I$788,1),VLOOKUP(Porcentaje!A589,Tipos_Medida!$H$2:$I$788,2),0))*100,4),"")</f>
        <v>6.3E-3</v>
      </c>
      <c r="I589" s="21">
        <f>IF(Medidas_Analisis!I589&lt;&gt;"",ROUND((Medidas_Analisis!I589/IF(Porcentaje!A589=VLOOKUP(Porcentaje!A589,Tipos_Medida!$H$2:$I$788,1),VLOOKUP(Porcentaje!A589,Tipos_Medida!$H$2:$I$788,2),0))*100,4),"")</f>
        <v>1.2699999999999999E-2</v>
      </c>
      <c r="J589" s="21">
        <f>IF(Medidas_Analisis!J589&lt;&gt;"",ROUND((Medidas_Analisis!J589/IF(Porcentaje!A589=VLOOKUP(Porcentaje!A589,Tipos_Medida!$H$2:$I$788,1),VLOOKUP(Porcentaje!A589,Tipos_Medida!$H$2:$I$788,2),0))*100,4),"")</f>
        <v>1.9E-2</v>
      </c>
      <c r="K589" s="21">
        <f>IF(Medidas_Analisis!K589&lt;&gt;"",ROUND((Medidas_Analisis!K589/IF(Porcentaje!A589=VLOOKUP(Porcentaje!A589,Tipos_Medida!$H$2:$I$788,1),VLOOKUP(Porcentaje!A589,Tipos_Medida!$H$2:$I$788,2),0))*100,4),"")</f>
        <v>6.3E-3</v>
      </c>
      <c r="L589" s="21">
        <f>IF(Medidas_Analisis!L589&lt;&gt;"",ROUND((Medidas_Analisis!L589/IF(Porcentaje!A589=VLOOKUP(Porcentaje!A589,Tipos_Medida!$H$2:$I$788,1),VLOOKUP(Porcentaje!A589,Tipos_Medida!$H$2:$I$788,2),0))*100,4),"")</f>
        <v>2.5399999999999999E-2</v>
      </c>
      <c r="M589" s="21">
        <f>IF(Medidas_Analisis!M589&lt;&gt;"",ROUND((Medidas_Analisis!M589/IF(Porcentaje!A589=VLOOKUP(Porcentaje!A589,Tipos_Medida!$H$2:$I$788,1),VLOOKUP(Porcentaje!A589,Tipos_Medida!$H$2:$I$788,2),0))*100,4),"")</f>
        <v>2.5399999999999999E-2</v>
      </c>
      <c r="N589" s="21">
        <f>IF(Medidas_Analisis!N589&lt;&gt;"",ROUND((Medidas_Analisis!N589/IF(Porcentaje!A589=VLOOKUP(Porcentaje!A589,Tipos_Medida!$H$2:$I$788,1),VLOOKUP(Porcentaje!A589,Tipos_Medida!$H$2:$I$788,2),0))*100,4),"")</f>
        <v>3.8100000000000002E-2</v>
      </c>
    </row>
    <row r="590" spans="1:14" x14ac:dyDescent="0.25">
      <c r="A590" s="19">
        <v>21124</v>
      </c>
      <c r="B590" s="19" t="s">
        <v>63</v>
      </c>
      <c r="C590" s="19" t="s">
        <v>118</v>
      </c>
      <c r="D590" s="19" t="s">
        <v>116</v>
      </c>
      <c r="E590" s="20"/>
      <c r="F590" s="7" t="str">
        <f>IF(E590&lt;&gt;"",IF(AND(E590&gt;=VLOOKUP(E590,Semanas!$A$1:$C$33,1),E590&lt;=VLOOKUP(E590,Semanas!$A$1:$C$33,2)),VLOOKUP(E590,Semanas!$A$1:$C$33,3),""),"")</f>
        <v/>
      </c>
      <c r="G590" s="21" t="str">
        <f>IF(Medidas_Analisis!G590&lt;&gt;"",ROUND((Medidas_Analisis!G590/IF(Porcentaje!A590=VLOOKUP(Porcentaje!A590,Tipos_Medida!$H$2:$I$788,1),VLOOKUP(Porcentaje!A590,Tipos_Medida!$H$2:$I$788,2),0))*100,4),"")</f>
        <v/>
      </c>
      <c r="H590" s="21" t="str">
        <f>IF(Medidas_Analisis!H590&lt;&gt;"",ROUND((Medidas_Analisis!H590/IF(Porcentaje!A590=VLOOKUP(Porcentaje!A590,Tipos_Medida!$H$2:$I$788,1),VLOOKUP(Porcentaje!A590,Tipos_Medida!$H$2:$I$788,2),0))*100,4),"")</f>
        <v/>
      </c>
      <c r="I590" s="21" t="str">
        <f>IF(Medidas_Analisis!I590&lt;&gt;"",ROUND((Medidas_Analisis!I590/IF(Porcentaje!A590=VLOOKUP(Porcentaje!A590,Tipos_Medida!$H$2:$I$788,1),VLOOKUP(Porcentaje!A590,Tipos_Medida!$H$2:$I$788,2),0))*100,4),"")</f>
        <v/>
      </c>
      <c r="J590" s="21" t="str">
        <f>IF(Medidas_Analisis!J590&lt;&gt;"",ROUND((Medidas_Analisis!J590/IF(Porcentaje!A590=VLOOKUP(Porcentaje!A590,Tipos_Medida!$H$2:$I$788,1),VLOOKUP(Porcentaje!A590,Tipos_Medida!$H$2:$I$788,2),0))*100,4),"")</f>
        <v/>
      </c>
      <c r="K590" s="21" t="str">
        <f>IF(Medidas_Analisis!K590&lt;&gt;"",ROUND((Medidas_Analisis!K590/IF(Porcentaje!A590=VLOOKUP(Porcentaje!A590,Tipos_Medida!$H$2:$I$788,1),VLOOKUP(Porcentaje!A590,Tipos_Medida!$H$2:$I$788,2),0))*100,4),"")</f>
        <v/>
      </c>
      <c r="L590" s="21" t="str">
        <f>IF(Medidas_Analisis!L590&lt;&gt;"",ROUND((Medidas_Analisis!L590/IF(Porcentaje!A590=VLOOKUP(Porcentaje!A590,Tipos_Medida!$H$2:$I$788,1),VLOOKUP(Porcentaje!A590,Tipos_Medida!$H$2:$I$788,2),0))*100,4),"")</f>
        <v/>
      </c>
      <c r="M590" s="21" t="str">
        <f>IF(Medidas_Analisis!M590&lt;&gt;"",ROUND((Medidas_Analisis!M590/IF(Porcentaje!A590=VLOOKUP(Porcentaje!A590,Tipos_Medida!$H$2:$I$788,1),VLOOKUP(Porcentaje!A590,Tipos_Medida!$H$2:$I$788,2),0))*100,4),"")</f>
        <v/>
      </c>
      <c r="N590" s="21" t="str">
        <f>IF(Medidas_Analisis!N590&lt;&gt;"",ROUND((Medidas_Analisis!N590/IF(Porcentaje!A590=VLOOKUP(Porcentaje!A590,Tipos_Medida!$H$2:$I$788,1),VLOOKUP(Porcentaje!A590,Tipos_Medida!$H$2:$I$788,2),0))*100,4),"")</f>
        <v/>
      </c>
    </row>
    <row r="591" spans="1:14" x14ac:dyDescent="0.25">
      <c r="A591">
        <v>21124</v>
      </c>
      <c r="B591" t="s">
        <v>63</v>
      </c>
      <c r="C591" t="s">
        <v>119</v>
      </c>
      <c r="D591" t="s">
        <v>116</v>
      </c>
      <c r="E591" s="1"/>
      <c r="F591" s="7" t="str">
        <f>IF(E591&lt;&gt;"",IF(AND(E591&gt;=VLOOKUP(E591,Semanas!$A$1:$C$33,1),E591&lt;=VLOOKUP(E591,Semanas!$A$1:$C$33,2)),VLOOKUP(E591,Semanas!$A$1:$C$33,3),""),"")</f>
        <v/>
      </c>
      <c r="G591" s="21" t="str">
        <f>IF(Medidas_Analisis!G591&lt;&gt;"",ROUND((Medidas_Analisis!G591/IF(Porcentaje!A591=VLOOKUP(Porcentaje!A591,Tipos_Medida!$H$2:$I$788,1),VLOOKUP(Porcentaje!A591,Tipos_Medida!$H$2:$I$788,2),0))*100,4),"")</f>
        <v/>
      </c>
      <c r="H591" s="21" t="str">
        <f>IF(Medidas_Analisis!H591&lt;&gt;"",ROUND((Medidas_Analisis!H591/IF(Porcentaje!A591=VLOOKUP(Porcentaje!A591,Tipos_Medida!$H$2:$I$788,1),VLOOKUP(Porcentaje!A591,Tipos_Medida!$H$2:$I$788,2),0))*100,4),"")</f>
        <v/>
      </c>
      <c r="I591" s="21" t="str">
        <f>IF(Medidas_Analisis!I591&lt;&gt;"",ROUND((Medidas_Analisis!I591/IF(Porcentaje!A591=VLOOKUP(Porcentaje!A591,Tipos_Medida!$H$2:$I$788,1),VLOOKUP(Porcentaje!A591,Tipos_Medida!$H$2:$I$788,2),0))*100,4),"")</f>
        <v/>
      </c>
      <c r="J591" s="21" t="str">
        <f>IF(Medidas_Analisis!J591&lt;&gt;"",ROUND((Medidas_Analisis!J591/IF(Porcentaje!A591=VLOOKUP(Porcentaje!A591,Tipos_Medida!$H$2:$I$788,1),VLOOKUP(Porcentaje!A591,Tipos_Medida!$H$2:$I$788,2),0))*100,4),"")</f>
        <v/>
      </c>
      <c r="K591" s="21" t="str">
        <f>IF(Medidas_Analisis!K591&lt;&gt;"",ROUND((Medidas_Analisis!K591/IF(Porcentaje!A591=VLOOKUP(Porcentaje!A591,Tipos_Medida!$H$2:$I$788,1),VLOOKUP(Porcentaje!A591,Tipos_Medida!$H$2:$I$788,2),0))*100,4),"")</f>
        <v/>
      </c>
      <c r="L591" s="21" t="str">
        <f>IF(Medidas_Analisis!L591&lt;&gt;"",ROUND((Medidas_Analisis!L591/IF(Porcentaje!A591=VLOOKUP(Porcentaje!A591,Tipos_Medida!$H$2:$I$788,1),VLOOKUP(Porcentaje!A591,Tipos_Medida!$H$2:$I$788,2),0))*100,4),"")</f>
        <v/>
      </c>
      <c r="M591" s="21" t="str">
        <f>IF(Medidas_Analisis!M591&lt;&gt;"",ROUND((Medidas_Analisis!M591/IF(Porcentaje!A591=VLOOKUP(Porcentaje!A591,Tipos_Medida!$H$2:$I$788,1),VLOOKUP(Porcentaje!A591,Tipos_Medida!$H$2:$I$788,2),0))*100,4),"")</f>
        <v/>
      </c>
      <c r="N591" s="21" t="str">
        <f>IF(Medidas_Analisis!N591&lt;&gt;"",ROUND((Medidas_Analisis!N591/IF(Porcentaje!A591=VLOOKUP(Porcentaje!A591,Tipos_Medida!$H$2:$I$788,1),VLOOKUP(Porcentaje!A591,Tipos_Medida!$H$2:$I$788,2),0))*100,4),"")</f>
        <v/>
      </c>
    </row>
    <row r="592" spans="1:14" x14ac:dyDescent="0.25">
      <c r="A592" s="19">
        <v>21124</v>
      </c>
      <c r="B592" s="19" t="s">
        <v>63</v>
      </c>
      <c r="C592" s="19" t="s">
        <v>120</v>
      </c>
      <c r="D592" s="19" t="s">
        <v>116</v>
      </c>
      <c r="E592" s="20"/>
      <c r="F592" s="7" t="str">
        <f>IF(E592&lt;&gt;"",IF(AND(E592&gt;=VLOOKUP(E592,Semanas!$A$1:$C$33,1),E592&lt;=VLOOKUP(E592,Semanas!$A$1:$C$33,2)),VLOOKUP(E592,Semanas!$A$1:$C$33,3),""),"")</f>
        <v/>
      </c>
      <c r="G592" s="21" t="str">
        <f>IF(Medidas_Analisis!G592&lt;&gt;"",ROUND((Medidas_Analisis!G592/IF(Porcentaje!A592=VLOOKUP(Porcentaje!A592,Tipos_Medida!$H$2:$I$788,1),VLOOKUP(Porcentaje!A592,Tipos_Medida!$H$2:$I$788,2),0))*100,4),"")</f>
        <v/>
      </c>
      <c r="H592" s="21" t="str">
        <f>IF(Medidas_Analisis!H592&lt;&gt;"",ROUND((Medidas_Analisis!H592/IF(Porcentaje!A592=VLOOKUP(Porcentaje!A592,Tipos_Medida!$H$2:$I$788,1),VLOOKUP(Porcentaje!A592,Tipos_Medida!$H$2:$I$788,2),0))*100,4),"")</f>
        <v/>
      </c>
      <c r="I592" s="21" t="str">
        <f>IF(Medidas_Analisis!I592&lt;&gt;"",ROUND((Medidas_Analisis!I592/IF(Porcentaje!A592=VLOOKUP(Porcentaje!A592,Tipos_Medida!$H$2:$I$788,1),VLOOKUP(Porcentaje!A592,Tipos_Medida!$H$2:$I$788,2),0))*100,4),"")</f>
        <v/>
      </c>
      <c r="J592" s="21" t="str">
        <f>IF(Medidas_Analisis!J592&lt;&gt;"",ROUND((Medidas_Analisis!J592/IF(Porcentaje!A592=VLOOKUP(Porcentaje!A592,Tipos_Medida!$H$2:$I$788,1),VLOOKUP(Porcentaje!A592,Tipos_Medida!$H$2:$I$788,2),0))*100,4),"")</f>
        <v/>
      </c>
      <c r="K592" s="21" t="str">
        <f>IF(Medidas_Analisis!K592&lt;&gt;"",ROUND((Medidas_Analisis!K592/IF(Porcentaje!A592=VLOOKUP(Porcentaje!A592,Tipos_Medida!$H$2:$I$788,1),VLOOKUP(Porcentaje!A592,Tipos_Medida!$H$2:$I$788,2),0))*100,4),"")</f>
        <v/>
      </c>
      <c r="L592" s="21" t="str">
        <f>IF(Medidas_Analisis!L592&lt;&gt;"",ROUND((Medidas_Analisis!L592/IF(Porcentaje!A592=VLOOKUP(Porcentaje!A592,Tipos_Medida!$H$2:$I$788,1),VLOOKUP(Porcentaje!A592,Tipos_Medida!$H$2:$I$788,2),0))*100,4),"")</f>
        <v/>
      </c>
      <c r="M592" s="21" t="str">
        <f>IF(Medidas_Analisis!M592&lt;&gt;"",ROUND((Medidas_Analisis!M592/IF(Porcentaje!A592=VLOOKUP(Porcentaje!A592,Tipos_Medida!$H$2:$I$788,1),VLOOKUP(Porcentaje!A592,Tipos_Medida!$H$2:$I$788,2),0))*100,4),"")</f>
        <v/>
      </c>
      <c r="N592" s="21" t="str">
        <f>IF(Medidas_Analisis!N592&lt;&gt;"",ROUND((Medidas_Analisis!N592/IF(Porcentaje!A592=VLOOKUP(Porcentaje!A592,Tipos_Medida!$H$2:$I$788,1),VLOOKUP(Porcentaje!A592,Tipos_Medida!$H$2:$I$788,2),0))*100,4),"")</f>
        <v/>
      </c>
    </row>
    <row r="593" spans="1:14" x14ac:dyDescent="0.25">
      <c r="A593">
        <v>21124</v>
      </c>
      <c r="B593" t="s">
        <v>63</v>
      </c>
      <c r="C593" t="s">
        <v>191</v>
      </c>
      <c r="D593" t="s">
        <v>114</v>
      </c>
      <c r="E593" s="1">
        <v>43913</v>
      </c>
      <c r="F593" s="7" t="str">
        <f>IF(E593&lt;&gt;"",IF(AND(E593&gt;=VLOOKUP(E593,Semanas!$A$1:$C$33,1),E593&lt;=VLOOKUP(E593,Semanas!$A$1:$C$33,2)),VLOOKUP(E593,Semanas!$A$1:$C$33,3),""),"")</f>
        <v>Semana 13</v>
      </c>
      <c r="G593" s="21">
        <f>IF(Medidas_Analisis!G593&lt;&gt;"",ROUND((Medidas_Analisis!G593/IF(Porcentaje!A593=VLOOKUP(Porcentaje!A593,Tipos_Medida!$H$2:$I$788,1),VLOOKUP(Porcentaje!A593,Tipos_Medida!$H$2:$I$788,2),0))*100,4),"")</f>
        <v>0</v>
      </c>
      <c r="H593" s="21">
        <f>IF(Medidas_Analisis!H593&lt;&gt;"",ROUND((Medidas_Analisis!H593/IF(Porcentaje!A593=VLOOKUP(Porcentaje!A593,Tipos_Medida!$H$2:$I$788,1),VLOOKUP(Porcentaje!A593,Tipos_Medida!$H$2:$I$788,2),0))*100,4),"")</f>
        <v>0</v>
      </c>
      <c r="I593" s="21">
        <f>IF(Medidas_Analisis!I593&lt;&gt;"",ROUND((Medidas_Analisis!I593/IF(Porcentaje!A593=VLOOKUP(Porcentaje!A593,Tipos_Medida!$H$2:$I$788,1),VLOOKUP(Porcentaje!A593,Tipos_Medida!$H$2:$I$788,2),0))*100,4),"")</f>
        <v>6.3E-3</v>
      </c>
      <c r="J593" s="21">
        <f>IF(Medidas_Analisis!J593&lt;&gt;"",ROUND((Medidas_Analisis!J593/IF(Porcentaje!A593=VLOOKUP(Porcentaje!A593,Tipos_Medida!$H$2:$I$788,1),VLOOKUP(Porcentaje!A593,Tipos_Medida!$H$2:$I$788,2),0))*100,4),"")</f>
        <v>6.3E-3</v>
      </c>
      <c r="K593" s="21">
        <f>IF(Medidas_Analisis!K593&lt;&gt;"",ROUND((Medidas_Analisis!K593/IF(Porcentaje!A593=VLOOKUP(Porcentaje!A593,Tipos_Medida!$H$2:$I$788,1),VLOOKUP(Porcentaje!A593,Tipos_Medida!$H$2:$I$788,2),0))*100,4),"")</f>
        <v>0</v>
      </c>
      <c r="L593" s="21">
        <f>IF(Medidas_Analisis!L593&lt;&gt;"",ROUND((Medidas_Analisis!L593/IF(Porcentaje!A593=VLOOKUP(Porcentaje!A593,Tipos_Medida!$H$2:$I$788,1),VLOOKUP(Porcentaje!A593,Tipos_Medida!$H$2:$I$788,2),0))*100,4),"")</f>
        <v>6.3E-3</v>
      </c>
      <c r="M593" s="21">
        <f>IF(Medidas_Analisis!M593&lt;&gt;"",ROUND((Medidas_Analisis!M593/IF(Porcentaje!A593=VLOOKUP(Porcentaje!A593,Tipos_Medida!$H$2:$I$788,1),VLOOKUP(Porcentaje!A593,Tipos_Medida!$H$2:$I$788,2),0))*100,4),"")</f>
        <v>1.2699999999999999E-2</v>
      </c>
      <c r="N593" s="21">
        <f>IF(Medidas_Analisis!N593&lt;&gt;"",ROUND((Medidas_Analisis!N593/IF(Porcentaje!A593=VLOOKUP(Porcentaje!A593,Tipos_Medida!$H$2:$I$788,1),VLOOKUP(Porcentaje!A593,Tipos_Medida!$H$2:$I$788,2),0))*100,4),"")</f>
        <v>1.9E-2</v>
      </c>
    </row>
    <row r="594" spans="1:14" x14ac:dyDescent="0.25">
      <c r="A594" s="19">
        <v>21124</v>
      </c>
      <c r="B594" s="19" t="s">
        <v>63</v>
      </c>
      <c r="C594" s="19" t="s">
        <v>122</v>
      </c>
      <c r="D594" s="19" t="s">
        <v>116</v>
      </c>
      <c r="E594" s="20"/>
      <c r="F594" s="7" t="str">
        <f>IF(E594&lt;&gt;"",IF(AND(E594&gt;=VLOOKUP(E594,Semanas!$A$1:$C$33,1),E594&lt;=VLOOKUP(E594,Semanas!$A$1:$C$33,2)),VLOOKUP(E594,Semanas!$A$1:$C$33,3),""),"")</f>
        <v/>
      </c>
      <c r="G594" s="21" t="str">
        <f>IF(Medidas_Analisis!G594&lt;&gt;"",ROUND((Medidas_Analisis!G594/IF(Porcentaje!A594=VLOOKUP(Porcentaje!A594,Tipos_Medida!$H$2:$I$788,1),VLOOKUP(Porcentaje!A594,Tipos_Medida!$H$2:$I$788,2),0))*100,4),"")</f>
        <v/>
      </c>
      <c r="H594" s="21" t="str">
        <f>IF(Medidas_Analisis!H594&lt;&gt;"",ROUND((Medidas_Analisis!H594/IF(Porcentaje!A594=VLOOKUP(Porcentaje!A594,Tipos_Medida!$H$2:$I$788,1),VLOOKUP(Porcentaje!A594,Tipos_Medida!$H$2:$I$788,2),0))*100,4),"")</f>
        <v/>
      </c>
      <c r="I594" s="21" t="str">
        <f>IF(Medidas_Analisis!I594&lt;&gt;"",ROUND((Medidas_Analisis!I594/IF(Porcentaje!A594=VLOOKUP(Porcentaje!A594,Tipos_Medida!$H$2:$I$788,1),VLOOKUP(Porcentaje!A594,Tipos_Medida!$H$2:$I$788,2),0))*100,4),"")</f>
        <v/>
      </c>
      <c r="J594" s="21" t="str">
        <f>IF(Medidas_Analisis!J594&lt;&gt;"",ROUND((Medidas_Analisis!J594/IF(Porcentaje!A594=VLOOKUP(Porcentaje!A594,Tipos_Medida!$H$2:$I$788,1),VLOOKUP(Porcentaje!A594,Tipos_Medida!$H$2:$I$788,2),0))*100,4),"")</f>
        <v/>
      </c>
      <c r="K594" s="21" t="str">
        <f>IF(Medidas_Analisis!K594&lt;&gt;"",ROUND((Medidas_Analisis!K594/IF(Porcentaje!A594=VLOOKUP(Porcentaje!A594,Tipos_Medida!$H$2:$I$788,1),VLOOKUP(Porcentaje!A594,Tipos_Medida!$H$2:$I$788,2),0))*100,4),"")</f>
        <v/>
      </c>
      <c r="L594" s="21" t="str">
        <f>IF(Medidas_Analisis!L594&lt;&gt;"",ROUND((Medidas_Analisis!L594/IF(Porcentaje!A594=VLOOKUP(Porcentaje!A594,Tipos_Medida!$H$2:$I$788,1),VLOOKUP(Porcentaje!A594,Tipos_Medida!$H$2:$I$788,2),0))*100,4),"")</f>
        <v/>
      </c>
      <c r="M594" s="21" t="str">
        <f>IF(Medidas_Analisis!M594&lt;&gt;"",ROUND((Medidas_Analisis!M594/IF(Porcentaje!A594=VLOOKUP(Porcentaje!A594,Tipos_Medida!$H$2:$I$788,1),VLOOKUP(Porcentaje!A594,Tipos_Medida!$H$2:$I$788,2),0))*100,4),"")</f>
        <v/>
      </c>
      <c r="N594" s="21" t="str">
        <f>IF(Medidas_Analisis!N594&lt;&gt;"",ROUND((Medidas_Analisis!N594/IF(Porcentaje!A594=VLOOKUP(Porcentaje!A594,Tipos_Medida!$H$2:$I$788,1),VLOOKUP(Porcentaje!A594,Tipos_Medida!$H$2:$I$788,2),0))*100,4),"")</f>
        <v/>
      </c>
    </row>
    <row r="595" spans="1:14" x14ac:dyDescent="0.25">
      <c r="A595">
        <v>21124</v>
      </c>
      <c r="B595" t="s">
        <v>63</v>
      </c>
      <c r="C595" t="s">
        <v>123</v>
      </c>
      <c r="D595" t="s">
        <v>116</v>
      </c>
      <c r="E595" s="1"/>
      <c r="F595" s="7" t="str">
        <f>IF(E595&lt;&gt;"",IF(AND(E595&gt;=VLOOKUP(E595,Semanas!$A$1:$C$33,1),E595&lt;=VLOOKUP(E595,Semanas!$A$1:$C$33,2)),VLOOKUP(E595,Semanas!$A$1:$C$33,3),""),"")</f>
        <v/>
      </c>
      <c r="G595" s="21" t="str">
        <f>IF(Medidas_Analisis!G595&lt;&gt;"",ROUND((Medidas_Analisis!G595/IF(Porcentaje!A595=VLOOKUP(Porcentaje!A595,Tipos_Medida!$H$2:$I$788,1),VLOOKUP(Porcentaje!A595,Tipos_Medida!$H$2:$I$788,2),0))*100,4),"")</f>
        <v/>
      </c>
      <c r="H595" s="21" t="str">
        <f>IF(Medidas_Analisis!H595&lt;&gt;"",ROUND((Medidas_Analisis!H595/IF(Porcentaje!A595=VLOOKUP(Porcentaje!A595,Tipos_Medida!$H$2:$I$788,1),VLOOKUP(Porcentaje!A595,Tipos_Medida!$H$2:$I$788,2),0))*100,4),"")</f>
        <v/>
      </c>
      <c r="I595" s="21" t="str">
        <f>IF(Medidas_Analisis!I595&lt;&gt;"",ROUND((Medidas_Analisis!I595/IF(Porcentaje!A595=VLOOKUP(Porcentaje!A595,Tipos_Medida!$H$2:$I$788,1),VLOOKUP(Porcentaje!A595,Tipos_Medida!$H$2:$I$788,2),0))*100,4),"")</f>
        <v/>
      </c>
      <c r="J595" s="21" t="str">
        <f>IF(Medidas_Analisis!J595&lt;&gt;"",ROUND((Medidas_Analisis!J595/IF(Porcentaje!A595=VLOOKUP(Porcentaje!A595,Tipos_Medida!$H$2:$I$788,1),VLOOKUP(Porcentaje!A595,Tipos_Medida!$H$2:$I$788,2),0))*100,4),"")</f>
        <v/>
      </c>
      <c r="K595" s="21" t="str">
        <f>IF(Medidas_Analisis!K595&lt;&gt;"",ROUND((Medidas_Analisis!K595/IF(Porcentaje!A595=VLOOKUP(Porcentaje!A595,Tipos_Medida!$H$2:$I$788,1),VLOOKUP(Porcentaje!A595,Tipos_Medida!$H$2:$I$788,2),0))*100,4),"")</f>
        <v/>
      </c>
      <c r="L595" s="21" t="str">
        <f>IF(Medidas_Analisis!L595&lt;&gt;"",ROUND((Medidas_Analisis!L595/IF(Porcentaje!A595=VLOOKUP(Porcentaje!A595,Tipos_Medida!$H$2:$I$788,1),VLOOKUP(Porcentaje!A595,Tipos_Medida!$H$2:$I$788,2),0))*100,4),"")</f>
        <v/>
      </c>
      <c r="M595" s="21" t="str">
        <f>IF(Medidas_Analisis!M595&lt;&gt;"",ROUND((Medidas_Analisis!M595/IF(Porcentaje!A595=VLOOKUP(Porcentaje!A595,Tipos_Medida!$H$2:$I$788,1),VLOOKUP(Porcentaje!A595,Tipos_Medida!$H$2:$I$788,2),0))*100,4),"")</f>
        <v/>
      </c>
      <c r="N595" s="21" t="str">
        <f>IF(Medidas_Analisis!N595&lt;&gt;"",ROUND((Medidas_Analisis!N595/IF(Porcentaje!A595=VLOOKUP(Porcentaje!A595,Tipos_Medida!$H$2:$I$788,1),VLOOKUP(Porcentaje!A595,Tipos_Medida!$H$2:$I$788,2),0))*100,4),"")</f>
        <v/>
      </c>
    </row>
    <row r="596" spans="1:14" x14ac:dyDescent="0.25">
      <c r="A596">
        <v>21129</v>
      </c>
      <c r="B596" t="s">
        <v>65</v>
      </c>
      <c r="C596" t="s">
        <v>30</v>
      </c>
      <c r="D596" t="s">
        <v>114</v>
      </c>
      <c r="E596" s="1">
        <v>43913</v>
      </c>
      <c r="F596" s="7" t="str">
        <f>IF(E596&lt;&gt;"",IF(AND(E596&gt;=VLOOKUP(E596,Semanas!$A$1:$C$33,1),E596&lt;=VLOOKUP(E596,Semanas!$A$1:$C$33,2)),VLOOKUP(E596,Semanas!$A$1:$C$33,3),""),"")</f>
        <v>Semana 13</v>
      </c>
      <c r="G596" s="21">
        <f>IF(Medidas_Analisis!G596&lt;&gt;"",ROUND((Medidas_Analisis!G596/IF(Porcentaje!A596=VLOOKUP(Porcentaje!A596,Tipos_Medida!$H$2:$I$788,1),VLOOKUP(Porcentaje!A596,Tipos_Medida!$H$2:$I$788,2),0))*100,4),"")</f>
        <v>0</v>
      </c>
      <c r="H596" s="21">
        <f>IF(Medidas_Analisis!H596&lt;&gt;"",ROUND((Medidas_Analisis!H596/IF(Porcentaje!A596=VLOOKUP(Porcentaje!A596,Tipos_Medida!$H$2:$I$788,1),VLOOKUP(Porcentaje!A596,Tipos_Medida!$H$2:$I$788,2),0))*100,4),"")</f>
        <v>0</v>
      </c>
      <c r="I596" s="21">
        <f>IF(Medidas_Analisis!I596&lt;&gt;"",ROUND((Medidas_Analisis!I596/IF(Porcentaje!A596=VLOOKUP(Porcentaje!A596,Tipos_Medida!$H$2:$I$788,1),VLOOKUP(Porcentaje!A596,Tipos_Medida!$H$2:$I$788,2),0))*100,4),"")</f>
        <v>0</v>
      </c>
      <c r="J596" s="21">
        <f>IF(Medidas_Analisis!J596&lt;&gt;"",ROUND((Medidas_Analisis!J596/IF(Porcentaje!A596=VLOOKUP(Porcentaje!A596,Tipos_Medida!$H$2:$I$788,1),VLOOKUP(Porcentaje!A596,Tipos_Medida!$H$2:$I$788,2),0))*100,4),"")</f>
        <v>0</v>
      </c>
      <c r="K596" s="21">
        <f>IF(Medidas_Analisis!K596&lt;&gt;"",ROUND((Medidas_Analisis!K596/IF(Porcentaje!A596=VLOOKUP(Porcentaje!A596,Tipos_Medida!$H$2:$I$788,1),VLOOKUP(Porcentaje!A596,Tipos_Medida!$H$2:$I$788,2),0))*100,4),"")</f>
        <v>0</v>
      </c>
      <c r="L596" s="21">
        <f>IF(Medidas_Analisis!L596&lt;&gt;"",ROUND((Medidas_Analisis!L596/IF(Porcentaje!A596=VLOOKUP(Porcentaje!A596,Tipos_Medida!$H$2:$I$788,1),VLOOKUP(Porcentaje!A596,Tipos_Medida!$H$2:$I$788,2),0))*100,4),"")</f>
        <v>0</v>
      </c>
      <c r="M596" s="21">
        <f>IF(Medidas_Analisis!M596&lt;&gt;"",ROUND((Medidas_Analisis!M596/IF(Porcentaje!A596=VLOOKUP(Porcentaje!A596,Tipos_Medida!$H$2:$I$788,1),VLOOKUP(Porcentaje!A596,Tipos_Medida!$H$2:$I$788,2),0))*100,4),"")</f>
        <v>0</v>
      </c>
      <c r="N596" s="21">
        <f>IF(Medidas_Analisis!N596&lt;&gt;"",ROUND((Medidas_Analisis!N596/IF(Porcentaje!A596=VLOOKUP(Porcentaje!A596,Tipos_Medida!$H$2:$I$788,1),VLOOKUP(Porcentaje!A596,Tipos_Medida!$H$2:$I$788,2),0))*100,4),"")</f>
        <v>0</v>
      </c>
    </row>
    <row r="597" spans="1:14" x14ac:dyDescent="0.25">
      <c r="A597" s="19">
        <v>21129</v>
      </c>
      <c r="B597" s="19" t="s">
        <v>65</v>
      </c>
      <c r="C597" s="19" t="s">
        <v>31</v>
      </c>
      <c r="D597" s="19" t="s">
        <v>114</v>
      </c>
      <c r="E597" s="20">
        <v>43913</v>
      </c>
      <c r="F597" s="7" t="str">
        <f>IF(E597&lt;&gt;"",IF(AND(E597&gt;=VLOOKUP(E597,Semanas!$A$1:$C$33,1),E597&lt;=VLOOKUP(E597,Semanas!$A$1:$C$33,2)),VLOOKUP(E597,Semanas!$A$1:$C$33,3),""),"")</f>
        <v>Semana 13</v>
      </c>
      <c r="G597" s="21">
        <f>IF(Medidas_Analisis!G597&lt;&gt;"",ROUND((Medidas_Analisis!G597/IF(Porcentaje!A597=VLOOKUP(Porcentaje!A597,Tipos_Medida!$H$2:$I$788,1),VLOOKUP(Porcentaje!A597,Tipos_Medida!$H$2:$I$788,2),0))*100,4),"")</f>
        <v>0</v>
      </c>
      <c r="H597" s="21">
        <f>IF(Medidas_Analisis!H597&lt;&gt;"",ROUND((Medidas_Analisis!H597/IF(Porcentaje!A597=VLOOKUP(Porcentaje!A597,Tipos_Medida!$H$2:$I$788,1),VLOOKUP(Porcentaje!A597,Tipos_Medida!$H$2:$I$788,2),0))*100,4),"")</f>
        <v>0</v>
      </c>
      <c r="I597" s="21">
        <f>IF(Medidas_Analisis!I597&lt;&gt;"",ROUND((Medidas_Analisis!I597/IF(Porcentaje!A597=VLOOKUP(Porcentaje!A597,Tipos_Medida!$H$2:$I$788,1),VLOOKUP(Porcentaje!A597,Tipos_Medida!$H$2:$I$788,2),0))*100,4),"")</f>
        <v>0</v>
      </c>
      <c r="J597" s="21">
        <f>IF(Medidas_Analisis!J597&lt;&gt;"",ROUND((Medidas_Analisis!J597/IF(Porcentaje!A597=VLOOKUP(Porcentaje!A597,Tipos_Medida!$H$2:$I$788,1),VLOOKUP(Porcentaje!A597,Tipos_Medida!$H$2:$I$788,2),0))*100,4),"")</f>
        <v>0</v>
      </c>
      <c r="K597" s="21">
        <f>IF(Medidas_Analisis!K597&lt;&gt;"",ROUND((Medidas_Analisis!K597/IF(Porcentaje!A597=VLOOKUP(Porcentaje!A597,Tipos_Medida!$H$2:$I$788,1),VLOOKUP(Porcentaje!A597,Tipos_Medida!$H$2:$I$788,2),0))*100,4),"")</f>
        <v>0</v>
      </c>
      <c r="L597" s="21">
        <f>IF(Medidas_Analisis!L597&lt;&gt;"",ROUND((Medidas_Analisis!L597/IF(Porcentaje!A597=VLOOKUP(Porcentaje!A597,Tipos_Medida!$H$2:$I$788,1),VLOOKUP(Porcentaje!A597,Tipos_Medida!$H$2:$I$788,2),0))*100,4),"")</f>
        <v>0</v>
      </c>
      <c r="M597" s="21">
        <f>IF(Medidas_Analisis!M597&lt;&gt;"",ROUND((Medidas_Analisis!M597/IF(Porcentaje!A597=VLOOKUP(Porcentaje!A597,Tipos_Medida!$H$2:$I$788,1),VLOOKUP(Porcentaje!A597,Tipos_Medida!$H$2:$I$788,2),0))*100,4),"")</f>
        <v>0</v>
      </c>
      <c r="N597" s="21">
        <f>IF(Medidas_Analisis!N597&lt;&gt;"",ROUND((Medidas_Analisis!N597/IF(Porcentaje!A597=VLOOKUP(Porcentaje!A597,Tipos_Medida!$H$2:$I$788,1),VLOOKUP(Porcentaje!A597,Tipos_Medida!$H$2:$I$788,2),0))*100,4),"")</f>
        <v>0</v>
      </c>
    </row>
    <row r="598" spans="1:14" x14ac:dyDescent="0.25">
      <c r="A598">
        <v>21129</v>
      </c>
      <c r="B598" t="s">
        <v>65</v>
      </c>
      <c r="C598" t="s">
        <v>115</v>
      </c>
      <c r="D598" t="s">
        <v>114</v>
      </c>
      <c r="E598" s="1">
        <v>43913</v>
      </c>
      <c r="F598" s="7" t="str">
        <f>IF(E598&lt;&gt;"",IF(AND(E598&gt;=VLOOKUP(E598,Semanas!$A$1:$C$33,1),E598&lt;=VLOOKUP(E598,Semanas!$A$1:$C$33,2)),VLOOKUP(E598,Semanas!$A$1:$C$33,3),""),"")</f>
        <v>Semana 13</v>
      </c>
      <c r="G598" s="21">
        <f>IF(Medidas_Analisis!G598&lt;&gt;"",ROUND((Medidas_Analisis!G598/IF(Porcentaje!A598=VLOOKUP(Porcentaje!A598,Tipos_Medida!$H$2:$I$788,1),VLOOKUP(Porcentaje!A598,Tipos_Medida!$H$2:$I$788,2),0))*100,4),"")</f>
        <v>0</v>
      </c>
      <c r="H598" s="21">
        <f>IF(Medidas_Analisis!H598&lt;&gt;"",ROUND((Medidas_Analisis!H598/IF(Porcentaje!A598=VLOOKUP(Porcentaje!A598,Tipos_Medida!$H$2:$I$788,1),VLOOKUP(Porcentaje!A598,Tipos_Medida!$H$2:$I$788,2),0))*100,4),"")</f>
        <v>0</v>
      </c>
      <c r="I598" s="21">
        <f>IF(Medidas_Analisis!I598&lt;&gt;"",ROUND((Medidas_Analisis!I598/IF(Porcentaje!A598=VLOOKUP(Porcentaje!A598,Tipos_Medida!$H$2:$I$788,1),VLOOKUP(Porcentaje!A598,Tipos_Medida!$H$2:$I$788,2),0))*100,4),"")</f>
        <v>0</v>
      </c>
      <c r="J598" s="21">
        <f>IF(Medidas_Analisis!J598&lt;&gt;"",ROUND((Medidas_Analisis!J598/IF(Porcentaje!A598=VLOOKUP(Porcentaje!A598,Tipos_Medida!$H$2:$I$788,1),VLOOKUP(Porcentaje!A598,Tipos_Medida!$H$2:$I$788,2),0))*100,4),"")</f>
        <v>0</v>
      </c>
      <c r="K598" s="21">
        <f>IF(Medidas_Analisis!K598&lt;&gt;"",ROUND((Medidas_Analisis!K598/IF(Porcentaje!A598=VLOOKUP(Porcentaje!A598,Tipos_Medida!$H$2:$I$788,1),VLOOKUP(Porcentaje!A598,Tipos_Medida!$H$2:$I$788,2),0))*100,4),"")</f>
        <v>0</v>
      </c>
      <c r="L598" s="21">
        <f>IF(Medidas_Analisis!L598&lt;&gt;"",ROUND((Medidas_Analisis!L598/IF(Porcentaje!A598=VLOOKUP(Porcentaje!A598,Tipos_Medida!$H$2:$I$788,1),VLOOKUP(Porcentaje!A598,Tipos_Medida!$H$2:$I$788,2),0))*100,4),"")</f>
        <v>0</v>
      </c>
      <c r="M598" s="21">
        <f>IF(Medidas_Analisis!M598&lt;&gt;"",ROUND((Medidas_Analisis!M598/IF(Porcentaje!A598=VLOOKUP(Porcentaje!A598,Tipos_Medida!$H$2:$I$788,1),VLOOKUP(Porcentaje!A598,Tipos_Medida!$H$2:$I$788,2),0))*100,4),"")</f>
        <v>0</v>
      </c>
      <c r="N598" s="21">
        <f>IF(Medidas_Analisis!N598&lt;&gt;"",ROUND((Medidas_Analisis!N598/IF(Porcentaje!A598=VLOOKUP(Porcentaje!A598,Tipos_Medida!$H$2:$I$788,1),VLOOKUP(Porcentaje!A598,Tipos_Medida!$H$2:$I$788,2),0))*100,4),"")</f>
        <v>0</v>
      </c>
    </row>
    <row r="599" spans="1:14" x14ac:dyDescent="0.25">
      <c r="A599" s="19">
        <v>21129</v>
      </c>
      <c r="B599" s="19" t="s">
        <v>65</v>
      </c>
      <c r="C599" s="19" t="s">
        <v>33</v>
      </c>
      <c r="D599" s="19" t="s">
        <v>114</v>
      </c>
      <c r="E599" s="20">
        <v>43910</v>
      </c>
      <c r="F599" s="7" t="str">
        <f>IF(E599&lt;&gt;"",IF(AND(E599&gt;=VLOOKUP(E599,Semanas!$A$1:$C$33,1),E599&lt;=VLOOKUP(E599,Semanas!$A$1:$C$33,2)),VLOOKUP(E599,Semanas!$A$1:$C$33,3),""),"")</f>
        <v>Semana 12</v>
      </c>
      <c r="G599" s="21">
        <f>IF(Medidas_Analisis!G599&lt;&gt;"",ROUND((Medidas_Analisis!G599/IF(Porcentaje!A599=VLOOKUP(Porcentaje!A599,Tipos_Medida!$H$2:$I$788,1),VLOOKUP(Porcentaje!A599,Tipos_Medida!$H$2:$I$788,2),0))*100,4),"")</f>
        <v>0</v>
      </c>
      <c r="H599" s="21">
        <f>IF(Medidas_Analisis!H599&lt;&gt;"",ROUND((Medidas_Analisis!H599/IF(Porcentaje!A599=VLOOKUP(Porcentaje!A599,Tipos_Medida!$H$2:$I$788,1),VLOOKUP(Porcentaje!A599,Tipos_Medida!$H$2:$I$788,2),0))*100,4),"")</f>
        <v>0</v>
      </c>
      <c r="I599" s="21">
        <f>IF(Medidas_Analisis!I599&lt;&gt;"",ROUND((Medidas_Analisis!I599/IF(Porcentaje!A599=VLOOKUP(Porcentaje!A599,Tipos_Medida!$H$2:$I$788,1),VLOOKUP(Porcentaje!A599,Tipos_Medida!$H$2:$I$788,2),0))*100,4),"")</f>
        <v>0</v>
      </c>
      <c r="J599" s="21">
        <f>IF(Medidas_Analisis!J599&lt;&gt;"",ROUND((Medidas_Analisis!J599/IF(Porcentaje!A599=VLOOKUP(Porcentaje!A599,Tipos_Medida!$H$2:$I$788,1),VLOOKUP(Porcentaje!A599,Tipos_Medida!$H$2:$I$788,2),0))*100,4),"")</f>
        <v>0</v>
      </c>
      <c r="K599" s="21">
        <f>IF(Medidas_Analisis!K599&lt;&gt;"",ROUND((Medidas_Analisis!K599/IF(Porcentaje!A599=VLOOKUP(Porcentaje!A599,Tipos_Medida!$H$2:$I$788,1),VLOOKUP(Porcentaje!A599,Tipos_Medida!$H$2:$I$788,2),0))*100,4),"")</f>
        <v>0</v>
      </c>
      <c r="L599" s="21">
        <f>IF(Medidas_Analisis!L599&lt;&gt;"",ROUND((Medidas_Analisis!L599/IF(Porcentaje!A599=VLOOKUP(Porcentaje!A599,Tipos_Medida!$H$2:$I$788,1),VLOOKUP(Porcentaje!A599,Tipos_Medida!$H$2:$I$788,2),0))*100,4),"")</f>
        <v>0</v>
      </c>
      <c r="M599" s="21">
        <f>IF(Medidas_Analisis!M599&lt;&gt;"",ROUND((Medidas_Analisis!M599/IF(Porcentaje!A599=VLOOKUP(Porcentaje!A599,Tipos_Medida!$H$2:$I$788,1),VLOOKUP(Porcentaje!A599,Tipos_Medida!$H$2:$I$788,2),0))*100,4),"")</f>
        <v>0</v>
      </c>
      <c r="N599" s="21">
        <f>IF(Medidas_Analisis!N599&lt;&gt;"",ROUND((Medidas_Analisis!N599/IF(Porcentaje!A599=VLOOKUP(Porcentaje!A599,Tipos_Medida!$H$2:$I$788,1),VLOOKUP(Porcentaje!A599,Tipos_Medida!$H$2:$I$788,2),0))*100,4),"")</f>
        <v>0</v>
      </c>
    </row>
    <row r="600" spans="1:14" x14ac:dyDescent="0.25">
      <c r="A600">
        <v>21129</v>
      </c>
      <c r="B600" t="s">
        <v>65</v>
      </c>
      <c r="C600" t="s">
        <v>34</v>
      </c>
      <c r="D600" t="s">
        <v>114</v>
      </c>
      <c r="E600" s="1">
        <v>43934</v>
      </c>
      <c r="F600" s="7" t="str">
        <f>IF(E600&lt;&gt;"",IF(AND(E600&gt;=VLOOKUP(E600,Semanas!$A$1:$C$33,1),E600&lt;=VLOOKUP(E600,Semanas!$A$1:$C$33,2)),VLOOKUP(E600,Semanas!$A$1:$C$33,3),""),"")</f>
        <v>Semana 16</v>
      </c>
      <c r="G600" s="21">
        <f>IF(Medidas_Analisis!G600&lt;&gt;"",ROUND((Medidas_Analisis!G600/IF(Porcentaje!A600=VLOOKUP(Porcentaje!A600,Tipos_Medida!$H$2:$I$788,1),VLOOKUP(Porcentaje!A600,Tipos_Medida!$H$2:$I$788,2),0))*100,4),"")</f>
        <v>0</v>
      </c>
      <c r="H600" s="21">
        <f>IF(Medidas_Analisis!H600&lt;&gt;"",ROUND((Medidas_Analisis!H600/IF(Porcentaje!A600=VLOOKUP(Porcentaje!A600,Tipos_Medida!$H$2:$I$788,1),VLOOKUP(Porcentaje!A600,Tipos_Medida!$H$2:$I$788,2),0))*100,4),"")</f>
        <v>0</v>
      </c>
      <c r="I600" s="21">
        <f>IF(Medidas_Analisis!I600&lt;&gt;"",ROUND((Medidas_Analisis!I600/IF(Porcentaje!A600=VLOOKUP(Porcentaje!A600,Tipos_Medida!$H$2:$I$788,1),VLOOKUP(Porcentaje!A600,Tipos_Medida!$H$2:$I$788,2),0))*100,4),"")</f>
        <v>0</v>
      </c>
      <c r="J600" s="21">
        <f>IF(Medidas_Analisis!J600&lt;&gt;"",ROUND((Medidas_Analisis!J600/IF(Porcentaje!A600=VLOOKUP(Porcentaje!A600,Tipos_Medida!$H$2:$I$788,1),VLOOKUP(Porcentaje!A600,Tipos_Medida!$H$2:$I$788,2),0))*100,4),"")</f>
        <v>0</v>
      </c>
      <c r="K600" s="21">
        <f>IF(Medidas_Analisis!K600&lt;&gt;"",ROUND((Medidas_Analisis!K600/IF(Porcentaje!A600=VLOOKUP(Porcentaje!A600,Tipos_Medida!$H$2:$I$788,1),VLOOKUP(Porcentaje!A600,Tipos_Medida!$H$2:$I$788,2),0))*100,4),"")</f>
        <v>0</v>
      </c>
      <c r="L600" s="21">
        <f>IF(Medidas_Analisis!L600&lt;&gt;"",ROUND((Medidas_Analisis!L600/IF(Porcentaje!A600=VLOOKUP(Porcentaje!A600,Tipos_Medida!$H$2:$I$788,1),VLOOKUP(Porcentaje!A600,Tipos_Medida!$H$2:$I$788,2),0))*100,4),"")</f>
        <v>0</v>
      </c>
      <c r="M600" s="21">
        <f>IF(Medidas_Analisis!M600&lt;&gt;"",ROUND((Medidas_Analisis!M600/IF(Porcentaje!A600=VLOOKUP(Porcentaje!A600,Tipos_Medida!$H$2:$I$788,1),VLOOKUP(Porcentaje!A600,Tipos_Medida!$H$2:$I$788,2),0))*100,4),"")</f>
        <v>7.6E-3</v>
      </c>
      <c r="N600" s="21">
        <f>IF(Medidas_Analisis!N600&lt;&gt;"",ROUND((Medidas_Analisis!N600/IF(Porcentaje!A600=VLOOKUP(Porcentaje!A600,Tipos_Medida!$H$2:$I$788,1),VLOOKUP(Porcentaje!A600,Tipos_Medida!$H$2:$I$788,2),0))*100,4),"")</f>
        <v>7.6E-3</v>
      </c>
    </row>
    <row r="601" spans="1:14" x14ac:dyDescent="0.25">
      <c r="A601" s="19">
        <v>21129</v>
      </c>
      <c r="B601" s="19" t="s">
        <v>65</v>
      </c>
      <c r="C601" s="19" t="s">
        <v>118</v>
      </c>
      <c r="D601" s="19" t="s">
        <v>116</v>
      </c>
      <c r="E601" s="20"/>
      <c r="F601" s="7" t="str">
        <f>IF(E601&lt;&gt;"",IF(AND(E601&gt;=VLOOKUP(E601,Semanas!$A$1:$C$33,1),E601&lt;=VLOOKUP(E601,Semanas!$A$1:$C$33,2)),VLOOKUP(E601,Semanas!$A$1:$C$33,3),""),"")</f>
        <v/>
      </c>
      <c r="G601" s="21" t="str">
        <f>IF(Medidas_Analisis!G601&lt;&gt;"",ROUND((Medidas_Analisis!G601/IF(Porcentaje!A601=VLOOKUP(Porcentaje!A601,Tipos_Medida!$H$2:$I$788,1),VLOOKUP(Porcentaje!A601,Tipos_Medida!$H$2:$I$788,2),0))*100,4),"")</f>
        <v/>
      </c>
      <c r="H601" s="21" t="str">
        <f>IF(Medidas_Analisis!H601&lt;&gt;"",ROUND((Medidas_Analisis!H601/IF(Porcentaje!A601=VLOOKUP(Porcentaje!A601,Tipos_Medida!$H$2:$I$788,1),VLOOKUP(Porcentaje!A601,Tipos_Medida!$H$2:$I$788,2),0))*100,4),"")</f>
        <v/>
      </c>
      <c r="I601" s="21" t="str">
        <f>IF(Medidas_Analisis!I601&lt;&gt;"",ROUND((Medidas_Analisis!I601/IF(Porcentaje!A601=VLOOKUP(Porcentaje!A601,Tipos_Medida!$H$2:$I$788,1),VLOOKUP(Porcentaje!A601,Tipos_Medida!$H$2:$I$788,2),0))*100,4),"")</f>
        <v/>
      </c>
      <c r="J601" s="21" t="str">
        <f>IF(Medidas_Analisis!J601&lt;&gt;"",ROUND((Medidas_Analisis!J601/IF(Porcentaje!A601=VLOOKUP(Porcentaje!A601,Tipos_Medida!$H$2:$I$788,1),VLOOKUP(Porcentaje!A601,Tipos_Medida!$H$2:$I$788,2),0))*100,4),"")</f>
        <v/>
      </c>
      <c r="K601" s="21" t="str">
        <f>IF(Medidas_Analisis!K601&lt;&gt;"",ROUND((Medidas_Analisis!K601/IF(Porcentaje!A601=VLOOKUP(Porcentaje!A601,Tipos_Medida!$H$2:$I$788,1),VLOOKUP(Porcentaje!A601,Tipos_Medida!$H$2:$I$788,2),0))*100,4),"")</f>
        <v/>
      </c>
      <c r="L601" s="21" t="str">
        <f>IF(Medidas_Analisis!L601&lt;&gt;"",ROUND((Medidas_Analisis!L601/IF(Porcentaje!A601=VLOOKUP(Porcentaje!A601,Tipos_Medida!$H$2:$I$788,1),VLOOKUP(Porcentaje!A601,Tipos_Medida!$H$2:$I$788,2),0))*100,4),"")</f>
        <v/>
      </c>
      <c r="M601" s="21" t="str">
        <f>IF(Medidas_Analisis!M601&lt;&gt;"",ROUND((Medidas_Analisis!M601/IF(Porcentaje!A601=VLOOKUP(Porcentaje!A601,Tipos_Medida!$H$2:$I$788,1),VLOOKUP(Porcentaje!A601,Tipos_Medida!$H$2:$I$788,2),0))*100,4),"")</f>
        <v/>
      </c>
      <c r="N601" s="21" t="str">
        <f>IF(Medidas_Analisis!N601&lt;&gt;"",ROUND((Medidas_Analisis!N601/IF(Porcentaje!A601=VLOOKUP(Porcentaje!A601,Tipos_Medida!$H$2:$I$788,1),VLOOKUP(Porcentaje!A601,Tipos_Medida!$H$2:$I$788,2),0))*100,4),"")</f>
        <v/>
      </c>
    </row>
    <row r="602" spans="1:14" x14ac:dyDescent="0.25">
      <c r="A602">
        <v>21129</v>
      </c>
      <c r="B602" t="s">
        <v>65</v>
      </c>
      <c r="C602" t="s">
        <v>119</v>
      </c>
      <c r="D602" t="s">
        <v>116</v>
      </c>
      <c r="E602" s="1"/>
      <c r="F602" s="7" t="str">
        <f>IF(E602&lt;&gt;"",IF(AND(E602&gt;=VLOOKUP(E602,Semanas!$A$1:$C$33,1),E602&lt;=VLOOKUP(E602,Semanas!$A$1:$C$33,2)),VLOOKUP(E602,Semanas!$A$1:$C$33,3),""),"")</f>
        <v/>
      </c>
      <c r="G602" s="21" t="str">
        <f>IF(Medidas_Analisis!G602&lt;&gt;"",ROUND((Medidas_Analisis!G602/IF(Porcentaje!A602=VLOOKUP(Porcentaje!A602,Tipos_Medida!$H$2:$I$788,1),VLOOKUP(Porcentaje!A602,Tipos_Medida!$H$2:$I$788,2),0))*100,4),"")</f>
        <v/>
      </c>
      <c r="H602" s="21" t="str">
        <f>IF(Medidas_Analisis!H602&lt;&gt;"",ROUND((Medidas_Analisis!H602/IF(Porcentaje!A602=VLOOKUP(Porcentaje!A602,Tipos_Medida!$H$2:$I$788,1),VLOOKUP(Porcentaje!A602,Tipos_Medida!$H$2:$I$788,2),0))*100,4),"")</f>
        <v/>
      </c>
      <c r="I602" s="21" t="str">
        <f>IF(Medidas_Analisis!I602&lt;&gt;"",ROUND((Medidas_Analisis!I602/IF(Porcentaje!A602=VLOOKUP(Porcentaje!A602,Tipos_Medida!$H$2:$I$788,1),VLOOKUP(Porcentaje!A602,Tipos_Medida!$H$2:$I$788,2),0))*100,4),"")</f>
        <v/>
      </c>
      <c r="J602" s="21" t="str">
        <f>IF(Medidas_Analisis!J602&lt;&gt;"",ROUND((Medidas_Analisis!J602/IF(Porcentaje!A602=VLOOKUP(Porcentaje!A602,Tipos_Medida!$H$2:$I$788,1),VLOOKUP(Porcentaje!A602,Tipos_Medida!$H$2:$I$788,2),0))*100,4),"")</f>
        <v/>
      </c>
      <c r="K602" s="21" t="str">
        <f>IF(Medidas_Analisis!K602&lt;&gt;"",ROUND((Medidas_Analisis!K602/IF(Porcentaje!A602=VLOOKUP(Porcentaje!A602,Tipos_Medida!$H$2:$I$788,1),VLOOKUP(Porcentaje!A602,Tipos_Medida!$H$2:$I$788,2),0))*100,4),"")</f>
        <v/>
      </c>
      <c r="L602" s="21" t="str">
        <f>IF(Medidas_Analisis!L602&lt;&gt;"",ROUND((Medidas_Analisis!L602/IF(Porcentaje!A602=VLOOKUP(Porcentaje!A602,Tipos_Medida!$H$2:$I$788,1),VLOOKUP(Porcentaje!A602,Tipos_Medida!$H$2:$I$788,2),0))*100,4),"")</f>
        <v/>
      </c>
      <c r="M602" s="21" t="str">
        <f>IF(Medidas_Analisis!M602&lt;&gt;"",ROUND((Medidas_Analisis!M602/IF(Porcentaje!A602=VLOOKUP(Porcentaje!A602,Tipos_Medida!$H$2:$I$788,1),VLOOKUP(Porcentaje!A602,Tipos_Medida!$H$2:$I$788,2),0))*100,4),"")</f>
        <v/>
      </c>
      <c r="N602" s="21" t="str">
        <f>IF(Medidas_Analisis!N602&lt;&gt;"",ROUND((Medidas_Analisis!N602/IF(Porcentaje!A602=VLOOKUP(Porcentaje!A602,Tipos_Medida!$H$2:$I$788,1),VLOOKUP(Porcentaje!A602,Tipos_Medida!$H$2:$I$788,2),0))*100,4),"")</f>
        <v/>
      </c>
    </row>
    <row r="603" spans="1:14" x14ac:dyDescent="0.25">
      <c r="A603" s="19">
        <v>21129</v>
      </c>
      <c r="B603" s="19" t="s">
        <v>65</v>
      </c>
      <c r="C603" s="19" t="s">
        <v>120</v>
      </c>
      <c r="D603" s="19" t="s">
        <v>116</v>
      </c>
      <c r="E603" s="20"/>
      <c r="F603" s="7" t="str">
        <f>IF(E603&lt;&gt;"",IF(AND(E603&gt;=VLOOKUP(E603,Semanas!$A$1:$C$33,1),E603&lt;=VLOOKUP(E603,Semanas!$A$1:$C$33,2)),VLOOKUP(E603,Semanas!$A$1:$C$33,3),""),"")</f>
        <v/>
      </c>
      <c r="G603" s="21" t="str">
        <f>IF(Medidas_Analisis!G603&lt;&gt;"",ROUND((Medidas_Analisis!G603/IF(Porcentaje!A603=VLOOKUP(Porcentaje!A603,Tipos_Medida!$H$2:$I$788,1),VLOOKUP(Porcentaje!A603,Tipos_Medida!$H$2:$I$788,2),0))*100,4),"")</f>
        <v/>
      </c>
      <c r="H603" s="21" t="str">
        <f>IF(Medidas_Analisis!H603&lt;&gt;"",ROUND((Medidas_Analisis!H603/IF(Porcentaje!A603=VLOOKUP(Porcentaje!A603,Tipos_Medida!$H$2:$I$788,1),VLOOKUP(Porcentaje!A603,Tipos_Medida!$H$2:$I$788,2),0))*100,4),"")</f>
        <v/>
      </c>
      <c r="I603" s="21" t="str">
        <f>IF(Medidas_Analisis!I603&lt;&gt;"",ROUND((Medidas_Analisis!I603/IF(Porcentaje!A603=VLOOKUP(Porcentaje!A603,Tipos_Medida!$H$2:$I$788,1),VLOOKUP(Porcentaje!A603,Tipos_Medida!$H$2:$I$788,2),0))*100,4),"")</f>
        <v/>
      </c>
      <c r="J603" s="21" t="str">
        <f>IF(Medidas_Analisis!J603&lt;&gt;"",ROUND((Medidas_Analisis!J603/IF(Porcentaje!A603=VLOOKUP(Porcentaje!A603,Tipos_Medida!$H$2:$I$788,1),VLOOKUP(Porcentaje!A603,Tipos_Medida!$H$2:$I$788,2),0))*100,4),"")</f>
        <v/>
      </c>
      <c r="K603" s="21" t="str">
        <f>IF(Medidas_Analisis!K603&lt;&gt;"",ROUND((Medidas_Analisis!K603/IF(Porcentaje!A603=VLOOKUP(Porcentaje!A603,Tipos_Medida!$H$2:$I$788,1),VLOOKUP(Porcentaje!A603,Tipos_Medida!$H$2:$I$788,2),0))*100,4),"")</f>
        <v/>
      </c>
      <c r="L603" s="21" t="str">
        <f>IF(Medidas_Analisis!L603&lt;&gt;"",ROUND((Medidas_Analisis!L603/IF(Porcentaje!A603=VLOOKUP(Porcentaje!A603,Tipos_Medida!$H$2:$I$788,1),VLOOKUP(Porcentaje!A603,Tipos_Medida!$H$2:$I$788,2),0))*100,4),"")</f>
        <v/>
      </c>
      <c r="M603" s="21" t="str">
        <f>IF(Medidas_Analisis!M603&lt;&gt;"",ROUND((Medidas_Analisis!M603/IF(Porcentaje!A603=VLOOKUP(Porcentaje!A603,Tipos_Medida!$H$2:$I$788,1),VLOOKUP(Porcentaje!A603,Tipos_Medida!$H$2:$I$788,2),0))*100,4),"")</f>
        <v/>
      </c>
      <c r="N603" s="21" t="str">
        <f>IF(Medidas_Analisis!N603&lt;&gt;"",ROUND((Medidas_Analisis!N603/IF(Porcentaje!A603=VLOOKUP(Porcentaje!A603,Tipos_Medida!$H$2:$I$788,1),VLOOKUP(Porcentaje!A603,Tipos_Medida!$H$2:$I$788,2),0))*100,4),"")</f>
        <v/>
      </c>
    </row>
    <row r="604" spans="1:14" x14ac:dyDescent="0.25">
      <c r="A604">
        <v>21129</v>
      </c>
      <c r="B604" t="s">
        <v>65</v>
      </c>
      <c r="C604" t="s">
        <v>191</v>
      </c>
      <c r="D604" t="s">
        <v>114</v>
      </c>
      <c r="E604" s="1">
        <v>43913</v>
      </c>
      <c r="F604" s="7" t="str">
        <f>IF(E604&lt;&gt;"",IF(AND(E604&gt;=VLOOKUP(E604,Semanas!$A$1:$C$33,1),E604&lt;=VLOOKUP(E604,Semanas!$A$1:$C$33,2)),VLOOKUP(E604,Semanas!$A$1:$C$33,3),""),"")</f>
        <v>Semana 13</v>
      </c>
      <c r="G604" s="21">
        <f>IF(Medidas_Analisis!G604&lt;&gt;"",ROUND((Medidas_Analisis!G604/IF(Porcentaje!A604=VLOOKUP(Porcentaje!A604,Tipos_Medida!$H$2:$I$788,1),VLOOKUP(Porcentaje!A604,Tipos_Medida!$H$2:$I$788,2),0))*100,4),"")</f>
        <v>0</v>
      </c>
      <c r="H604" s="21">
        <f>IF(Medidas_Analisis!H604&lt;&gt;"",ROUND((Medidas_Analisis!H604/IF(Porcentaje!A604=VLOOKUP(Porcentaje!A604,Tipos_Medida!$H$2:$I$788,1),VLOOKUP(Porcentaje!A604,Tipos_Medida!$H$2:$I$788,2),0))*100,4),"")</f>
        <v>0</v>
      </c>
      <c r="I604" s="21">
        <f>IF(Medidas_Analisis!I604&lt;&gt;"",ROUND((Medidas_Analisis!I604/IF(Porcentaje!A604=VLOOKUP(Porcentaje!A604,Tipos_Medida!$H$2:$I$788,1),VLOOKUP(Porcentaje!A604,Tipos_Medida!$H$2:$I$788,2),0))*100,4),"")</f>
        <v>0</v>
      </c>
      <c r="J604" s="21">
        <f>IF(Medidas_Analisis!J604&lt;&gt;"",ROUND((Medidas_Analisis!J604/IF(Porcentaje!A604=VLOOKUP(Porcentaje!A604,Tipos_Medida!$H$2:$I$788,1),VLOOKUP(Porcentaje!A604,Tipos_Medida!$H$2:$I$788,2),0))*100,4),"")</f>
        <v>0</v>
      </c>
      <c r="K604" s="21">
        <f>IF(Medidas_Analisis!K604&lt;&gt;"",ROUND((Medidas_Analisis!K604/IF(Porcentaje!A604=VLOOKUP(Porcentaje!A604,Tipos_Medida!$H$2:$I$788,1),VLOOKUP(Porcentaje!A604,Tipos_Medida!$H$2:$I$788,2),0))*100,4),"")</f>
        <v>0</v>
      </c>
      <c r="L604" s="21">
        <f>IF(Medidas_Analisis!L604&lt;&gt;"",ROUND((Medidas_Analisis!L604/IF(Porcentaje!A604=VLOOKUP(Porcentaje!A604,Tipos_Medida!$H$2:$I$788,1),VLOOKUP(Porcentaje!A604,Tipos_Medida!$H$2:$I$788,2),0))*100,4),"")</f>
        <v>0</v>
      </c>
      <c r="M604" s="21">
        <f>IF(Medidas_Analisis!M604&lt;&gt;"",ROUND((Medidas_Analisis!M604/IF(Porcentaje!A604=VLOOKUP(Porcentaje!A604,Tipos_Medida!$H$2:$I$788,1),VLOOKUP(Porcentaje!A604,Tipos_Medida!$H$2:$I$788,2),0))*100,4),"")</f>
        <v>0</v>
      </c>
      <c r="N604" s="21">
        <f>IF(Medidas_Analisis!N604&lt;&gt;"",ROUND((Medidas_Analisis!N604/IF(Porcentaje!A604=VLOOKUP(Porcentaje!A604,Tipos_Medida!$H$2:$I$788,1),VLOOKUP(Porcentaje!A604,Tipos_Medida!$H$2:$I$788,2),0))*100,4),"")</f>
        <v>0</v>
      </c>
    </row>
    <row r="605" spans="1:14" x14ac:dyDescent="0.25">
      <c r="A605" s="19">
        <v>21129</v>
      </c>
      <c r="B605" s="19" t="s">
        <v>65</v>
      </c>
      <c r="C605" s="19" t="s">
        <v>122</v>
      </c>
      <c r="D605" s="19" t="s">
        <v>116</v>
      </c>
      <c r="E605" s="20"/>
      <c r="F605" s="7" t="str">
        <f>IF(E605&lt;&gt;"",IF(AND(E605&gt;=VLOOKUP(E605,Semanas!$A$1:$C$33,1),E605&lt;=VLOOKUP(E605,Semanas!$A$1:$C$33,2)),VLOOKUP(E605,Semanas!$A$1:$C$33,3),""),"")</f>
        <v/>
      </c>
      <c r="G605" s="21" t="str">
        <f>IF(Medidas_Analisis!G605&lt;&gt;"",ROUND((Medidas_Analisis!G605/IF(Porcentaje!A605=VLOOKUP(Porcentaje!A605,Tipos_Medida!$H$2:$I$788,1),VLOOKUP(Porcentaje!A605,Tipos_Medida!$H$2:$I$788,2),0))*100,4),"")</f>
        <v/>
      </c>
      <c r="H605" s="21" t="str">
        <f>IF(Medidas_Analisis!H605&lt;&gt;"",ROUND((Medidas_Analisis!H605/IF(Porcentaje!A605=VLOOKUP(Porcentaje!A605,Tipos_Medida!$H$2:$I$788,1),VLOOKUP(Porcentaje!A605,Tipos_Medida!$H$2:$I$788,2),0))*100,4),"")</f>
        <v/>
      </c>
      <c r="I605" s="21" t="str">
        <f>IF(Medidas_Analisis!I605&lt;&gt;"",ROUND((Medidas_Analisis!I605/IF(Porcentaje!A605=VLOOKUP(Porcentaje!A605,Tipos_Medida!$H$2:$I$788,1),VLOOKUP(Porcentaje!A605,Tipos_Medida!$H$2:$I$788,2),0))*100,4),"")</f>
        <v/>
      </c>
      <c r="J605" s="21" t="str">
        <f>IF(Medidas_Analisis!J605&lt;&gt;"",ROUND((Medidas_Analisis!J605/IF(Porcentaje!A605=VLOOKUP(Porcentaje!A605,Tipos_Medida!$H$2:$I$788,1),VLOOKUP(Porcentaje!A605,Tipos_Medida!$H$2:$I$788,2),0))*100,4),"")</f>
        <v/>
      </c>
      <c r="K605" s="21" t="str">
        <f>IF(Medidas_Analisis!K605&lt;&gt;"",ROUND((Medidas_Analisis!K605/IF(Porcentaje!A605=VLOOKUP(Porcentaje!A605,Tipos_Medida!$H$2:$I$788,1),VLOOKUP(Porcentaje!A605,Tipos_Medida!$H$2:$I$788,2),0))*100,4),"")</f>
        <v/>
      </c>
      <c r="L605" s="21" t="str">
        <f>IF(Medidas_Analisis!L605&lt;&gt;"",ROUND((Medidas_Analisis!L605/IF(Porcentaje!A605=VLOOKUP(Porcentaje!A605,Tipos_Medida!$H$2:$I$788,1),VLOOKUP(Porcentaje!A605,Tipos_Medida!$H$2:$I$788,2),0))*100,4),"")</f>
        <v/>
      </c>
      <c r="M605" s="21" t="str">
        <f>IF(Medidas_Analisis!M605&lt;&gt;"",ROUND((Medidas_Analisis!M605/IF(Porcentaje!A605=VLOOKUP(Porcentaje!A605,Tipos_Medida!$H$2:$I$788,1),VLOOKUP(Porcentaje!A605,Tipos_Medida!$H$2:$I$788,2),0))*100,4),"")</f>
        <v/>
      </c>
      <c r="N605" s="21" t="str">
        <f>IF(Medidas_Analisis!N605&lt;&gt;"",ROUND((Medidas_Analisis!N605/IF(Porcentaje!A605=VLOOKUP(Porcentaje!A605,Tipos_Medida!$H$2:$I$788,1),VLOOKUP(Porcentaje!A605,Tipos_Medida!$H$2:$I$788,2),0))*100,4),"")</f>
        <v/>
      </c>
    </row>
    <row r="606" spans="1:14" x14ac:dyDescent="0.25">
      <c r="A606">
        <v>21129</v>
      </c>
      <c r="B606" t="s">
        <v>65</v>
      </c>
      <c r="C606" t="s">
        <v>123</v>
      </c>
      <c r="D606" t="s">
        <v>116</v>
      </c>
      <c r="E606" s="1"/>
      <c r="F606" s="7" t="str">
        <f>IF(E606&lt;&gt;"",IF(AND(E606&gt;=VLOOKUP(E606,Semanas!$A$1:$C$33,1),E606&lt;=VLOOKUP(E606,Semanas!$A$1:$C$33,2)),VLOOKUP(E606,Semanas!$A$1:$C$33,3),""),"")</f>
        <v/>
      </c>
      <c r="G606" s="21" t="str">
        <f>IF(Medidas_Analisis!G606&lt;&gt;"",ROUND((Medidas_Analisis!G606/IF(Porcentaje!A606=VLOOKUP(Porcentaje!A606,Tipos_Medida!$H$2:$I$788,1),VLOOKUP(Porcentaje!A606,Tipos_Medida!$H$2:$I$788,2),0))*100,4),"")</f>
        <v/>
      </c>
      <c r="H606" s="21" t="str">
        <f>IF(Medidas_Analisis!H606&lt;&gt;"",ROUND((Medidas_Analisis!H606/IF(Porcentaje!A606=VLOOKUP(Porcentaje!A606,Tipos_Medida!$H$2:$I$788,1),VLOOKUP(Porcentaje!A606,Tipos_Medida!$H$2:$I$788,2),0))*100,4),"")</f>
        <v/>
      </c>
      <c r="I606" s="21" t="str">
        <f>IF(Medidas_Analisis!I606&lt;&gt;"",ROUND((Medidas_Analisis!I606/IF(Porcentaje!A606=VLOOKUP(Porcentaje!A606,Tipos_Medida!$H$2:$I$788,1),VLOOKUP(Porcentaje!A606,Tipos_Medida!$H$2:$I$788,2),0))*100,4),"")</f>
        <v/>
      </c>
      <c r="J606" s="21" t="str">
        <f>IF(Medidas_Analisis!J606&lt;&gt;"",ROUND((Medidas_Analisis!J606/IF(Porcentaje!A606=VLOOKUP(Porcentaje!A606,Tipos_Medida!$H$2:$I$788,1),VLOOKUP(Porcentaje!A606,Tipos_Medida!$H$2:$I$788,2),0))*100,4),"")</f>
        <v/>
      </c>
      <c r="K606" s="21" t="str">
        <f>IF(Medidas_Analisis!K606&lt;&gt;"",ROUND((Medidas_Analisis!K606/IF(Porcentaje!A606=VLOOKUP(Porcentaje!A606,Tipos_Medida!$H$2:$I$788,1),VLOOKUP(Porcentaje!A606,Tipos_Medida!$H$2:$I$788,2),0))*100,4),"")</f>
        <v/>
      </c>
      <c r="L606" s="21" t="str">
        <f>IF(Medidas_Analisis!L606&lt;&gt;"",ROUND((Medidas_Analisis!L606/IF(Porcentaje!A606=VLOOKUP(Porcentaje!A606,Tipos_Medida!$H$2:$I$788,1),VLOOKUP(Porcentaje!A606,Tipos_Medida!$H$2:$I$788,2),0))*100,4),"")</f>
        <v/>
      </c>
      <c r="M606" s="21" t="str">
        <f>IF(Medidas_Analisis!M606&lt;&gt;"",ROUND((Medidas_Analisis!M606/IF(Porcentaje!A606=VLOOKUP(Porcentaje!A606,Tipos_Medida!$H$2:$I$788,1),VLOOKUP(Porcentaje!A606,Tipos_Medida!$H$2:$I$788,2),0))*100,4),"")</f>
        <v/>
      </c>
      <c r="N606" s="21" t="str">
        <f>IF(Medidas_Analisis!N606&lt;&gt;"",ROUND((Medidas_Analisis!N606/IF(Porcentaje!A606=VLOOKUP(Porcentaje!A606,Tipos_Medida!$H$2:$I$788,1),VLOOKUP(Porcentaje!A606,Tipos_Medida!$H$2:$I$788,2),0))*100,4),"")</f>
        <v/>
      </c>
    </row>
    <row r="607" spans="1:14" x14ac:dyDescent="0.25">
      <c r="A607">
        <v>21145</v>
      </c>
      <c r="B607" t="s">
        <v>82</v>
      </c>
      <c r="C607" t="s">
        <v>30</v>
      </c>
      <c r="D607" t="s">
        <v>114</v>
      </c>
      <c r="E607" s="1">
        <v>43913</v>
      </c>
      <c r="F607" s="7" t="str">
        <f>IF(E607&lt;&gt;"",IF(AND(E607&gt;=VLOOKUP(E607,Semanas!$A$1:$C$33,1),E607&lt;=VLOOKUP(E607,Semanas!$A$1:$C$33,2)),VLOOKUP(E607,Semanas!$A$1:$C$33,3),""),"")</f>
        <v>Semana 13</v>
      </c>
      <c r="G607" s="21">
        <f>IF(Medidas_Analisis!G607&lt;&gt;"",ROUND((Medidas_Analisis!G607/IF(Porcentaje!A607=VLOOKUP(Porcentaje!A607,Tipos_Medida!$H$2:$I$788,1),VLOOKUP(Porcentaje!A607,Tipos_Medida!$H$2:$I$788,2),0))*100,4),"")</f>
        <v>0</v>
      </c>
      <c r="H607" s="21">
        <f>IF(Medidas_Analisis!H607&lt;&gt;"",ROUND((Medidas_Analisis!H607/IF(Porcentaje!A607=VLOOKUP(Porcentaje!A607,Tipos_Medida!$H$2:$I$788,1),VLOOKUP(Porcentaje!A607,Tipos_Medida!$H$2:$I$788,2),0))*100,4),"")</f>
        <v>0</v>
      </c>
      <c r="I607" s="21">
        <f>IF(Medidas_Analisis!I607&lt;&gt;"",ROUND((Medidas_Analisis!I607/IF(Porcentaje!A607=VLOOKUP(Porcentaje!A607,Tipos_Medida!$H$2:$I$788,1),VLOOKUP(Porcentaje!A607,Tipos_Medida!$H$2:$I$788,2),0))*100,4),"")</f>
        <v>0</v>
      </c>
      <c r="J607" s="21">
        <f>IF(Medidas_Analisis!J607&lt;&gt;"",ROUND((Medidas_Analisis!J607/IF(Porcentaje!A607=VLOOKUP(Porcentaje!A607,Tipos_Medida!$H$2:$I$788,1),VLOOKUP(Porcentaje!A607,Tipos_Medida!$H$2:$I$788,2),0))*100,4),"")</f>
        <v>0</v>
      </c>
      <c r="K607" s="21">
        <f>IF(Medidas_Analisis!K607&lt;&gt;"",ROUND((Medidas_Analisis!K607/IF(Porcentaje!A607=VLOOKUP(Porcentaje!A607,Tipos_Medida!$H$2:$I$788,1),VLOOKUP(Porcentaje!A607,Tipos_Medida!$H$2:$I$788,2),0))*100,4),"")</f>
        <v>0</v>
      </c>
      <c r="L607" s="21">
        <f>IF(Medidas_Analisis!L607&lt;&gt;"",ROUND((Medidas_Analisis!L607/IF(Porcentaje!A607=VLOOKUP(Porcentaje!A607,Tipos_Medida!$H$2:$I$788,1),VLOOKUP(Porcentaje!A607,Tipos_Medida!$H$2:$I$788,2),0))*100,4),"")</f>
        <v>0</v>
      </c>
      <c r="M607" s="21">
        <f>IF(Medidas_Analisis!M607&lt;&gt;"",ROUND((Medidas_Analisis!M607/IF(Porcentaje!A607=VLOOKUP(Porcentaje!A607,Tipos_Medida!$H$2:$I$788,1),VLOOKUP(Porcentaje!A607,Tipos_Medida!$H$2:$I$788,2),0))*100,4),"")</f>
        <v>0</v>
      </c>
      <c r="N607" s="21">
        <f>IF(Medidas_Analisis!N607&lt;&gt;"",ROUND((Medidas_Analisis!N607/IF(Porcentaje!A607=VLOOKUP(Porcentaje!A607,Tipos_Medida!$H$2:$I$788,1),VLOOKUP(Porcentaje!A607,Tipos_Medida!$H$2:$I$788,2),0))*100,4),"")</f>
        <v>0</v>
      </c>
    </row>
    <row r="608" spans="1:14" x14ac:dyDescent="0.25">
      <c r="A608" s="19">
        <v>21145</v>
      </c>
      <c r="B608" s="19" t="s">
        <v>82</v>
      </c>
      <c r="C608" s="19" t="s">
        <v>31</v>
      </c>
      <c r="D608" s="19" t="s">
        <v>114</v>
      </c>
      <c r="E608" s="20">
        <v>43913</v>
      </c>
      <c r="F608" s="7" t="str">
        <f>IF(E608&lt;&gt;"",IF(AND(E608&gt;=VLOOKUP(E608,Semanas!$A$1:$C$33,1),E608&lt;=VLOOKUP(E608,Semanas!$A$1:$C$33,2)),VLOOKUP(E608,Semanas!$A$1:$C$33,3),""),"")</f>
        <v>Semana 13</v>
      </c>
      <c r="G608" s="21">
        <f>IF(Medidas_Analisis!G608&lt;&gt;"",ROUND((Medidas_Analisis!G608/IF(Porcentaje!A608=VLOOKUP(Porcentaje!A608,Tipos_Medida!$H$2:$I$788,1),VLOOKUP(Porcentaje!A608,Tipos_Medida!$H$2:$I$788,2),0))*100,4),"")</f>
        <v>0</v>
      </c>
      <c r="H608" s="21">
        <f>IF(Medidas_Analisis!H608&lt;&gt;"",ROUND((Medidas_Analisis!H608/IF(Porcentaje!A608=VLOOKUP(Porcentaje!A608,Tipos_Medida!$H$2:$I$788,1),VLOOKUP(Porcentaje!A608,Tipos_Medida!$H$2:$I$788,2),0))*100,4),"")</f>
        <v>0</v>
      </c>
      <c r="I608" s="21">
        <f>IF(Medidas_Analisis!I608&lt;&gt;"",ROUND((Medidas_Analisis!I608/IF(Porcentaje!A608=VLOOKUP(Porcentaje!A608,Tipos_Medida!$H$2:$I$788,1),VLOOKUP(Porcentaje!A608,Tipos_Medida!$H$2:$I$788,2),0))*100,4),"")</f>
        <v>0</v>
      </c>
      <c r="J608" s="21">
        <f>IF(Medidas_Analisis!J608&lt;&gt;"",ROUND((Medidas_Analisis!J608/IF(Porcentaje!A608=VLOOKUP(Porcentaje!A608,Tipos_Medida!$H$2:$I$788,1),VLOOKUP(Porcentaje!A608,Tipos_Medida!$H$2:$I$788,2),0))*100,4),"")</f>
        <v>0</v>
      </c>
      <c r="K608" s="21">
        <f>IF(Medidas_Analisis!K608&lt;&gt;"",ROUND((Medidas_Analisis!K608/IF(Porcentaje!A608=VLOOKUP(Porcentaje!A608,Tipos_Medida!$H$2:$I$788,1),VLOOKUP(Porcentaje!A608,Tipos_Medida!$H$2:$I$788,2),0))*100,4),"")</f>
        <v>0</v>
      </c>
      <c r="L608" s="21">
        <f>IF(Medidas_Analisis!L608&lt;&gt;"",ROUND((Medidas_Analisis!L608/IF(Porcentaje!A608=VLOOKUP(Porcentaje!A608,Tipos_Medida!$H$2:$I$788,1),VLOOKUP(Porcentaje!A608,Tipos_Medida!$H$2:$I$788,2),0))*100,4),"")</f>
        <v>0</v>
      </c>
      <c r="M608" s="21">
        <f>IF(Medidas_Analisis!M608&lt;&gt;"",ROUND((Medidas_Analisis!M608/IF(Porcentaje!A608=VLOOKUP(Porcentaje!A608,Tipos_Medida!$H$2:$I$788,1),VLOOKUP(Porcentaje!A608,Tipos_Medida!$H$2:$I$788,2),0))*100,4),"")</f>
        <v>0</v>
      </c>
      <c r="N608" s="21">
        <f>IF(Medidas_Analisis!N608&lt;&gt;"",ROUND((Medidas_Analisis!N608/IF(Porcentaje!A608=VLOOKUP(Porcentaje!A608,Tipos_Medida!$H$2:$I$788,1),VLOOKUP(Porcentaje!A608,Tipos_Medida!$H$2:$I$788,2),0))*100,4),"")</f>
        <v>0</v>
      </c>
    </row>
    <row r="609" spans="1:14" x14ac:dyDescent="0.25">
      <c r="A609">
        <v>21145</v>
      </c>
      <c r="B609" t="s">
        <v>82</v>
      </c>
      <c r="C609" t="s">
        <v>115</v>
      </c>
      <c r="D609" t="s">
        <v>114</v>
      </c>
      <c r="E609" s="1">
        <v>43913</v>
      </c>
      <c r="F609" s="7" t="str">
        <f>IF(E609&lt;&gt;"",IF(AND(E609&gt;=VLOOKUP(E609,Semanas!$A$1:$C$33,1),E609&lt;=VLOOKUP(E609,Semanas!$A$1:$C$33,2)),VLOOKUP(E609,Semanas!$A$1:$C$33,3),""),"")</f>
        <v>Semana 13</v>
      </c>
      <c r="G609" s="21">
        <f>IF(Medidas_Analisis!G609&lt;&gt;"",ROUND((Medidas_Analisis!G609/IF(Porcentaje!A609=VLOOKUP(Porcentaje!A609,Tipos_Medida!$H$2:$I$788,1),VLOOKUP(Porcentaje!A609,Tipos_Medida!$H$2:$I$788,2),0))*100,4),"")</f>
        <v>0</v>
      </c>
      <c r="H609" s="21">
        <f>IF(Medidas_Analisis!H609&lt;&gt;"",ROUND((Medidas_Analisis!H609/IF(Porcentaje!A609=VLOOKUP(Porcentaje!A609,Tipos_Medida!$H$2:$I$788,1),VLOOKUP(Porcentaje!A609,Tipos_Medida!$H$2:$I$788,2),0))*100,4),"")</f>
        <v>0</v>
      </c>
      <c r="I609" s="21">
        <f>IF(Medidas_Analisis!I609&lt;&gt;"",ROUND((Medidas_Analisis!I609/IF(Porcentaje!A609=VLOOKUP(Porcentaje!A609,Tipos_Medida!$H$2:$I$788,1),VLOOKUP(Porcentaje!A609,Tipos_Medida!$H$2:$I$788,2),0))*100,4),"")</f>
        <v>0</v>
      </c>
      <c r="J609" s="21">
        <f>IF(Medidas_Analisis!J609&lt;&gt;"",ROUND((Medidas_Analisis!J609/IF(Porcentaje!A609=VLOOKUP(Porcentaje!A609,Tipos_Medida!$H$2:$I$788,1),VLOOKUP(Porcentaje!A609,Tipos_Medida!$H$2:$I$788,2),0))*100,4),"")</f>
        <v>0</v>
      </c>
      <c r="K609" s="21">
        <f>IF(Medidas_Analisis!K609&lt;&gt;"",ROUND((Medidas_Analisis!K609/IF(Porcentaje!A609=VLOOKUP(Porcentaje!A609,Tipos_Medida!$H$2:$I$788,1),VLOOKUP(Porcentaje!A609,Tipos_Medida!$H$2:$I$788,2),0))*100,4),"")</f>
        <v>0</v>
      </c>
      <c r="L609" s="21">
        <f>IF(Medidas_Analisis!L609&lt;&gt;"",ROUND((Medidas_Analisis!L609/IF(Porcentaje!A609=VLOOKUP(Porcentaje!A609,Tipos_Medida!$H$2:$I$788,1),VLOOKUP(Porcentaje!A609,Tipos_Medida!$H$2:$I$788,2),0))*100,4),"")</f>
        <v>0</v>
      </c>
      <c r="M609" s="21">
        <f>IF(Medidas_Analisis!M609&lt;&gt;"",ROUND((Medidas_Analisis!M609/IF(Porcentaje!A609=VLOOKUP(Porcentaje!A609,Tipos_Medida!$H$2:$I$788,1),VLOOKUP(Porcentaje!A609,Tipos_Medida!$H$2:$I$788,2),0))*100,4),"")</f>
        <v>0</v>
      </c>
      <c r="N609" s="21">
        <f>IF(Medidas_Analisis!N609&lt;&gt;"",ROUND((Medidas_Analisis!N609/IF(Porcentaje!A609=VLOOKUP(Porcentaje!A609,Tipos_Medida!$H$2:$I$788,1),VLOOKUP(Porcentaje!A609,Tipos_Medida!$H$2:$I$788,2),0))*100,4),"")</f>
        <v>0</v>
      </c>
    </row>
    <row r="610" spans="1:14" x14ac:dyDescent="0.25">
      <c r="A610" s="19">
        <v>21145</v>
      </c>
      <c r="B610" s="19" t="s">
        <v>82</v>
      </c>
      <c r="C610" s="19" t="s">
        <v>33</v>
      </c>
      <c r="D610" s="19" t="s">
        <v>114</v>
      </c>
      <c r="E610" s="20">
        <v>43910</v>
      </c>
      <c r="F610" s="7" t="str">
        <f>IF(E610&lt;&gt;"",IF(AND(E610&gt;=VLOOKUP(E610,Semanas!$A$1:$C$33,1),E610&lt;=VLOOKUP(E610,Semanas!$A$1:$C$33,2)),VLOOKUP(E610,Semanas!$A$1:$C$33,3),""),"")</f>
        <v>Semana 12</v>
      </c>
      <c r="G610" s="21">
        <f>IF(Medidas_Analisis!G610&lt;&gt;"",ROUND((Medidas_Analisis!G610/IF(Porcentaje!A610=VLOOKUP(Porcentaje!A610,Tipos_Medida!$H$2:$I$788,1),VLOOKUP(Porcentaje!A610,Tipos_Medida!$H$2:$I$788,2),0))*100,4),"")</f>
        <v>0</v>
      </c>
      <c r="H610" s="21">
        <f>IF(Medidas_Analisis!H610&lt;&gt;"",ROUND((Medidas_Analisis!H610/IF(Porcentaje!A610=VLOOKUP(Porcentaje!A610,Tipos_Medida!$H$2:$I$788,1),VLOOKUP(Porcentaje!A610,Tipos_Medida!$H$2:$I$788,2),0))*100,4),"")</f>
        <v>0</v>
      </c>
      <c r="I610" s="21">
        <f>IF(Medidas_Analisis!I610&lt;&gt;"",ROUND((Medidas_Analisis!I610/IF(Porcentaje!A610=VLOOKUP(Porcentaje!A610,Tipos_Medida!$H$2:$I$788,1),VLOOKUP(Porcentaje!A610,Tipos_Medida!$H$2:$I$788,2),0))*100,4),"")</f>
        <v>0</v>
      </c>
      <c r="J610" s="21">
        <f>IF(Medidas_Analisis!J610&lt;&gt;"",ROUND((Medidas_Analisis!J610/IF(Porcentaje!A610=VLOOKUP(Porcentaje!A610,Tipos_Medida!$H$2:$I$788,1),VLOOKUP(Porcentaje!A610,Tipos_Medida!$H$2:$I$788,2),0))*100,4),"")</f>
        <v>0</v>
      </c>
      <c r="K610" s="21">
        <f>IF(Medidas_Analisis!K610&lt;&gt;"",ROUND((Medidas_Analisis!K610/IF(Porcentaje!A610=VLOOKUP(Porcentaje!A610,Tipos_Medida!$H$2:$I$788,1),VLOOKUP(Porcentaje!A610,Tipos_Medida!$H$2:$I$788,2),0))*100,4),"")</f>
        <v>0</v>
      </c>
      <c r="L610" s="21">
        <f>IF(Medidas_Analisis!L610&lt;&gt;"",ROUND((Medidas_Analisis!L610/IF(Porcentaje!A610=VLOOKUP(Porcentaje!A610,Tipos_Medida!$H$2:$I$788,1),VLOOKUP(Porcentaje!A610,Tipos_Medida!$H$2:$I$788,2),0))*100,4),"")</f>
        <v>0</v>
      </c>
      <c r="M610" s="21">
        <f>IF(Medidas_Analisis!M610&lt;&gt;"",ROUND((Medidas_Analisis!M610/IF(Porcentaje!A610=VLOOKUP(Porcentaje!A610,Tipos_Medida!$H$2:$I$788,1),VLOOKUP(Porcentaje!A610,Tipos_Medida!$H$2:$I$788,2),0))*100,4),"")</f>
        <v>0</v>
      </c>
      <c r="N610" s="21">
        <f>IF(Medidas_Analisis!N610&lt;&gt;"",ROUND((Medidas_Analisis!N610/IF(Porcentaje!A610=VLOOKUP(Porcentaje!A610,Tipos_Medida!$H$2:$I$788,1),VLOOKUP(Porcentaje!A610,Tipos_Medida!$H$2:$I$788,2),0))*100,4),"")</f>
        <v>0</v>
      </c>
    </row>
    <row r="611" spans="1:14" x14ac:dyDescent="0.25">
      <c r="A611">
        <v>21145</v>
      </c>
      <c r="B611" t="s">
        <v>82</v>
      </c>
      <c r="C611" t="s">
        <v>34</v>
      </c>
      <c r="D611" t="s">
        <v>114</v>
      </c>
      <c r="E611" s="1">
        <v>43934</v>
      </c>
      <c r="F611" s="7" t="str">
        <f>IF(E611&lt;&gt;"",IF(AND(E611&gt;=VLOOKUP(E611,Semanas!$A$1:$C$33,1),E611&lt;=VLOOKUP(E611,Semanas!$A$1:$C$33,2)),VLOOKUP(E611,Semanas!$A$1:$C$33,3),""),"")</f>
        <v>Semana 16</v>
      </c>
      <c r="G611" s="21">
        <f>IF(Medidas_Analisis!G611&lt;&gt;"",ROUND((Medidas_Analisis!G611/IF(Porcentaje!A611=VLOOKUP(Porcentaje!A611,Tipos_Medida!$H$2:$I$788,1),VLOOKUP(Porcentaje!A611,Tipos_Medida!$H$2:$I$788,2),0))*100,4),"")</f>
        <v>0</v>
      </c>
      <c r="H611" s="21">
        <f>IF(Medidas_Analisis!H611&lt;&gt;"",ROUND((Medidas_Analisis!H611/IF(Porcentaje!A611=VLOOKUP(Porcentaje!A611,Tipos_Medida!$H$2:$I$788,1),VLOOKUP(Porcentaje!A611,Tipos_Medida!$H$2:$I$788,2),0))*100,4),"")</f>
        <v>0</v>
      </c>
      <c r="I611" s="21">
        <f>IF(Medidas_Analisis!I611&lt;&gt;"",ROUND((Medidas_Analisis!I611/IF(Porcentaje!A611=VLOOKUP(Porcentaje!A611,Tipos_Medida!$H$2:$I$788,1),VLOOKUP(Porcentaje!A611,Tipos_Medida!$H$2:$I$788,2),0))*100,4),"")</f>
        <v>0</v>
      </c>
      <c r="J611" s="21">
        <f>IF(Medidas_Analisis!J611&lt;&gt;"",ROUND((Medidas_Analisis!J611/IF(Porcentaje!A611=VLOOKUP(Porcentaje!A611,Tipos_Medida!$H$2:$I$788,1),VLOOKUP(Porcentaje!A611,Tipos_Medida!$H$2:$I$788,2),0))*100,4),"")</f>
        <v>0</v>
      </c>
      <c r="K611" s="21">
        <f>IF(Medidas_Analisis!K611&lt;&gt;"",ROUND((Medidas_Analisis!K611/IF(Porcentaje!A611=VLOOKUP(Porcentaje!A611,Tipos_Medida!$H$2:$I$788,1),VLOOKUP(Porcentaje!A611,Tipos_Medida!$H$2:$I$788,2),0))*100,4),"")</f>
        <v>0</v>
      </c>
      <c r="L611" s="21">
        <f>IF(Medidas_Analisis!L611&lt;&gt;"",ROUND((Medidas_Analisis!L611/IF(Porcentaje!A611=VLOOKUP(Porcentaje!A611,Tipos_Medida!$H$2:$I$788,1),VLOOKUP(Porcentaje!A611,Tipos_Medida!$H$2:$I$788,2),0))*100,4),"")</f>
        <v>0</v>
      </c>
      <c r="M611" s="21">
        <f>IF(Medidas_Analisis!M611&lt;&gt;"",ROUND((Medidas_Analisis!M611/IF(Porcentaje!A611=VLOOKUP(Porcentaje!A611,Tipos_Medida!$H$2:$I$788,1),VLOOKUP(Porcentaje!A611,Tipos_Medida!$H$2:$I$788,2),0))*100,4),"")</f>
        <v>0</v>
      </c>
      <c r="N611" s="21">
        <f>IF(Medidas_Analisis!N611&lt;&gt;"",ROUND((Medidas_Analisis!N611/IF(Porcentaje!A611=VLOOKUP(Porcentaje!A611,Tipos_Medida!$H$2:$I$788,1),VLOOKUP(Porcentaje!A611,Tipos_Medida!$H$2:$I$788,2),0))*100,4),"")</f>
        <v>0</v>
      </c>
    </row>
    <row r="612" spans="1:14" x14ac:dyDescent="0.25">
      <c r="A612" s="19">
        <v>21145</v>
      </c>
      <c r="B612" s="19" t="s">
        <v>82</v>
      </c>
      <c r="C612" s="19" t="s">
        <v>118</v>
      </c>
      <c r="D612" s="19" t="s">
        <v>116</v>
      </c>
      <c r="E612" s="20"/>
      <c r="F612" s="7" t="str">
        <f>IF(E612&lt;&gt;"",IF(AND(E612&gt;=VLOOKUP(E612,Semanas!$A$1:$C$33,1),E612&lt;=VLOOKUP(E612,Semanas!$A$1:$C$33,2)),VLOOKUP(E612,Semanas!$A$1:$C$33,3),""),"")</f>
        <v/>
      </c>
      <c r="G612" s="21" t="str">
        <f>IF(Medidas_Analisis!G612&lt;&gt;"",ROUND((Medidas_Analisis!G612/IF(Porcentaje!A612=VLOOKUP(Porcentaje!A612,Tipos_Medida!$H$2:$I$788,1),VLOOKUP(Porcentaje!A612,Tipos_Medida!$H$2:$I$788,2),0))*100,4),"")</f>
        <v/>
      </c>
      <c r="H612" s="21" t="str">
        <f>IF(Medidas_Analisis!H612&lt;&gt;"",ROUND((Medidas_Analisis!H612/IF(Porcentaje!A612=VLOOKUP(Porcentaje!A612,Tipos_Medida!$H$2:$I$788,1),VLOOKUP(Porcentaje!A612,Tipos_Medida!$H$2:$I$788,2),0))*100,4),"")</f>
        <v/>
      </c>
      <c r="I612" s="21" t="str">
        <f>IF(Medidas_Analisis!I612&lt;&gt;"",ROUND((Medidas_Analisis!I612/IF(Porcentaje!A612=VLOOKUP(Porcentaje!A612,Tipos_Medida!$H$2:$I$788,1),VLOOKUP(Porcentaje!A612,Tipos_Medida!$H$2:$I$788,2),0))*100,4),"")</f>
        <v/>
      </c>
      <c r="J612" s="21" t="str">
        <f>IF(Medidas_Analisis!J612&lt;&gt;"",ROUND((Medidas_Analisis!J612/IF(Porcentaje!A612=VLOOKUP(Porcentaje!A612,Tipos_Medida!$H$2:$I$788,1),VLOOKUP(Porcentaje!A612,Tipos_Medida!$H$2:$I$788,2),0))*100,4),"")</f>
        <v/>
      </c>
      <c r="K612" s="21" t="str">
        <f>IF(Medidas_Analisis!K612&lt;&gt;"",ROUND((Medidas_Analisis!K612/IF(Porcentaje!A612=VLOOKUP(Porcentaje!A612,Tipos_Medida!$H$2:$I$788,1),VLOOKUP(Porcentaje!A612,Tipos_Medida!$H$2:$I$788,2),0))*100,4),"")</f>
        <v/>
      </c>
      <c r="L612" s="21" t="str">
        <f>IF(Medidas_Analisis!L612&lt;&gt;"",ROUND((Medidas_Analisis!L612/IF(Porcentaje!A612=VLOOKUP(Porcentaje!A612,Tipos_Medida!$H$2:$I$788,1),VLOOKUP(Porcentaje!A612,Tipos_Medida!$H$2:$I$788,2),0))*100,4),"")</f>
        <v/>
      </c>
      <c r="M612" s="21" t="str">
        <f>IF(Medidas_Analisis!M612&lt;&gt;"",ROUND((Medidas_Analisis!M612/IF(Porcentaje!A612=VLOOKUP(Porcentaje!A612,Tipos_Medida!$H$2:$I$788,1),VLOOKUP(Porcentaje!A612,Tipos_Medida!$H$2:$I$788,2),0))*100,4),"")</f>
        <v/>
      </c>
      <c r="N612" s="21" t="str">
        <f>IF(Medidas_Analisis!N612&lt;&gt;"",ROUND((Medidas_Analisis!N612/IF(Porcentaje!A612=VLOOKUP(Porcentaje!A612,Tipos_Medida!$H$2:$I$788,1),VLOOKUP(Porcentaje!A612,Tipos_Medida!$H$2:$I$788,2),0))*100,4),"")</f>
        <v/>
      </c>
    </row>
    <row r="613" spans="1:14" x14ac:dyDescent="0.25">
      <c r="A613">
        <v>21145</v>
      </c>
      <c r="B613" t="s">
        <v>82</v>
      </c>
      <c r="C613" t="s">
        <v>119</v>
      </c>
      <c r="D613" t="s">
        <v>116</v>
      </c>
      <c r="E613" s="1"/>
      <c r="F613" s="7" t="str">
        <f>IF(E613&lt;&gt;"",IF(AND(E613&gt;=VLOOKUP(E613,Semanas!$A$1:$C$33,1),E613&lt;=VLOOKUP(E613,Semanas!$A$1:$C$33,2)),VLOOKUP(E613,Semanas!$A$1:$C$33,3),""),"")</f>
        <v/>
      </c>
      <c r="G613" s="21" t="str">
        <f>IF(Medidas_Analisis!G613&lt;&gt;"",ROUND((Medidas_Analisis!G613/IF(Porcentaje!A613=VLOOKUP(Porcentaje!A613,Tipos_Medida!$H$2:$I$788,1),VLOOKUP(Porcentaje!A613,Tipos_Medida!$H$2:$I$788,2),0))*100,4),"")</f>
        <v/>
      </c>
      <c r="H613" s="21" t="str">
        <f>IF(Medidas_Analisis!H613&lt;&gt;"",ROUND((Medidas_Analisis!H613/IF(Porcentaje!A613=VLOOKUP(Porcentaje!A613,Tipos_Medida!$H$2:$I$788,1),VLOOKUP(Porcentaje!A613,Tipos_Medida!$H$2:$I$788,2),0))*100,4),"")</f>
        <v/>
      </c>
      <c r="I613" s="21" t="str">
        <f>IF(Medidas_Analisis!I613&lt;&gt;"",ROUND((Medidas_Analisis!I613/IF(Porcentaje!A613=VLOOKUP(Porcentaje!A613,Tipos_Medida!$H$2:$I$788,1),VLOOKUP(Porcentaje!A613,Tipos_Medida!$H$2:$I$788,2),0))*100,4),"")</f>
        <v/>
      </c>
      <c r="J613" s="21" t="str">
        <f>IF(Medidas_Analisis!J613&lt;&gt;"",ROUND((Medidas_Analisis!J613/IF(Porcentaje!A613=VLOOKUP(Porcentaje!A613,Tipos_Medida!$H$2:$I$788,1),VLOOKUP(Porcentaje!A613,Tipos_Medida!$H$2:$I$788,2),0))*100,4),"")</f>
        <v/>
      </c>
      <c r="K613" s="21" t="str">
        <f>IF(Medidas_Analisis!K613&lt;&gt;"",ROUND((Medidas_Analisis!K613/IF(Porcentaje!A613=VLOOKUP(Porcentaje!A613,Tipos_Medida!$H$2:$I$788,1),VLOOKUP(Porcentaje!A613,Tipos_Medida!$H$2:$I$788,2),0))*100,4),"")</f>
        <v/>
      </c>
      <c r="L613" s="21" t="str">
        <f>IF(Medidas_Analisis!L613&lt;&gt;"",ROUND((Medidas_Analisis!L613/IF(Porcentaje!A613=VLOOKUP(Porcentaje!A613,Tipos_Medida!$H$2:$I$788,1),VLOOKUP(Porcentaje!A613,Tipos_Medida!$H$2:$I$788,2),0))*100,4),"")</f>
        <v/>
      </c>
      <c r="M613" s="21" t="str">
        <f>IF(Medidas_Analisis!M613&lt;&gt;"",ROUND((Medidas_Analisis!M613/IF(Porcentaje!A613=VLOOKUP(Porcentaje!A613,Tipos_Medida!$H$2:$I$788,1),VLOOKUP(Porcentaje!A613,Tipos_Medida!$H$2:$I$788,2),0))*100,4),"")</f>
        <v/>
      </c>
      <c r="N613" s="21" t="str">
        <f>IF(Medidas_Analisis!N613&lt;&gt;"",ROUND((Medidas_Analisis!N613/IF(Porcentaje!A613=VLOOKUP(Porcentaje!A613,Tipos_Medida!$H$2:$I$788,1),VLOOKUP(Porcentaje!A613,Tipos_Medida!$H$2:$I$788,2),0))*100,4),"")</f>
        <v/>
      </c>
    </row>
    <row r="614" spans="1:14" x14ac:dyDescent="0.25">
      <c r="A614" s="19">
        <v>21145</v>
      </c>
      <c r="B614" s="19" t="s">
        <v>82</v>
      </c>
      <c r="C614" s="19" t="s">
        <v>120</v>
      </c>
      <c r="D614" s="19" t="s">
        <v>116</v>
      </c>
      <c r="E614" s="20"/>
      <c r="F614" s="7" t="str">
        <f>IF(E614&lt;&gt;"",IF(AND(E614&gt;=VLOOKUP(E614,Semanas!$A$1:$C$33,1),E614&lt;=VLOOKUP(E614,Semanas!$A$1:$C$33,2)),VLOOKUP(E614,Semanas!$A$1:$C$33,3),""),"")</f>
        <v/>
      </c>
      <c r="G614" s="21" t="str">
        <f>IF(Medidas_Analisis!G614&lt;&gt;"",ROUND((Medidas_Analisis!G614/IF(Porcentaje!A614=VLOOKUP(Porcentaje!A614,Tipos_Medida!$H$2:$I$788,1),VLOOKUP(Porcentaje!A614,Tipos_Medida!$H$2:$I$788,2),0))*100,4),"")</f>
        <v/>
      </c>
      <c r="H614" s="21" t="str">
        <f>IF(Medidas_Analisis!H614&lt;&gt;"",ROUND((Medidas_Analisis!H614/IF(Porcentaje!A614=VLOOKUP(Porcentaje!A614,Tipos_Medida!$H$2:$I$788,1),VLOOKUP(Porcentaje!A614,Tipos_Medida!$H$2:$I$788,2),0))*100,4),"")</f>
        <v/>
      </c>
      <c r="I614" s="21" t="str">
        <f>IF(Medidas_Analisis!I614&lt;&gt;"",ROUND((Medidas_Analisis!I614/IF(Porcentaje!A614=VLOOKUP(Porcentaje!A614,Tipos_Medida!$H$2:$I$788,1),VLOOKUP(Porcentaje!A614,Tipos_Medida!$H$2:$I$788,2),0))*100,4),"")</f>
        <v/>
      </c>
      <c r="J614" s="21" t="str">
        <f>IF(Medidas_Analisis!J614&lt;&gt;"",ROUND((Medidas_Analisis!J614/IF(Porcentaje!A614=VLOOKUP(Porcentaje!A614,Tipos_Medida!$H$2:$I$788,1),VLOOKUP(Porcentaje!A614,Tipos_Medida!$H$2:$I$788,2),0))*100,4),"")</f>
        <v/>
      </c>
      <c r="K614" s="21" t="str">
        <f>IF(Medidas_Analisis!K614&lt;&gt;"",ROUND((Medidas_Analisis!K614/IF(Porcentaje!A614=VLOOKUP(Porcentaje!A614,Tipos_Medida!$H$2:$I$788,1),VLOOKUP(Porcentaje!A614,Tipos_Medida!$H$2:$I$788,2),0))*100,4),"")</f>
        <v/>
      </c>
      <c r="L614" s="21" t="str">
        <f>IF(Medidas_Analisis!L614&lt;&gt;"",ROUND((Medidas_Analisis!L614/IF(Porcentaje!A614=VLOOKUP(Porcentaje!A614,Tipos_Medida!$H$2:$I$788,1),VLOOKUP(Porcentaje!A614,Tipos_Medida!$H$2:$I$788,2),0))*100,4),"")</f>
        <v/>
      </c>
      <c r="M614" s="21" t="str">
        <f>IF(Medidas_Analisis!M614&lt;&gt;"",ROUND((Medidas_Analisis!M614/IF(Porcentaje!A614=VLOOKUP(Porcentaje!A614,Tipos_Medida!$H$2:$I$788,1),VLOOKUP(Porcentaje!A614,Tipos_Medida!$H$2:$I$788,2),0))*100,4),"")</f>
        <v/>
      </c>
      <c r="N614" s="21" t="str">
        <f>IF(Medidas_Analisis!N614&lt;&gt;"",ROUND((Medidas_Analisis!N614/IF(Porcentaje!A614=VLOOKUP(Porcentaje!A614,Tipos_Medida!$H$2:$I$788,1),VLOOKUP(Porcentaje!A614,Tipos_Medida!$H$2:$I$788,2),0))*100,4),"")</f>
        <v/>
      </c>
    </row>
    <row r="615" spans="1:14" x14ac:dyDescent="0.25">
      <c r="A615">
        <v>21145</v>
      </c>
      <c r="B615" t="s">
        <v>82</v>
      </c>
      <c r="C615" t="s">
        <v>191</v>
      </c>
      <c r="D615" t="s">
        <v>114</v>
      </c>
      <c r="E615" s="1">
        <v>43913</v>
      </c>
      <c r="F615" s="7" t="str">
        <f>IF(E615&lt;&gt;"",IF(AND(E615&gt;=VLOOKUP(E615,Semanas!$A$1:$C$33,1),E615&lt;=VLOOKUP(E615,Semanas!$A$1:$C$33,2)),VLOOKUP(E615,Semanas!$A$1:$C$33,3),""),"")</f>
        <v>Semana 13</v>
      </c>
      <c r="G615" s="21">
        <f>IF(Medidas_Analisis!G615&lt;&gt;"",ROUND((Medidas_Analisis!G615/IF(Porcentaje!A615=VLOOKUP(Porcentaje!A615,Tipos_Medida!$H$2:$I$788,1),VLOOKUP(Porcentaje!A615,Tipos_Medida!$H$2:$I$788,2),0))*100,4),"")</f>
        <v>0</v>
      </c>
      <c r="H615" s="21">
        <f>IF(Medidas_Analisis!H615&lt;&gt;"",ROUND((Medidas_Analisis!H615/IF(Porcentaje!A615=VLOOKUP(Porcentaje!A615,Tipos_Medida!$H$2:$I$788,1),VLOOKUP(Porcentaje!A615,Tipos_Medida!$H$2:$I$788,2),0))*100,4),"")</f>
        <v>0</v>
      </c>
      <c r="I615" s="21">
        <f>IF(Medidas_Analisis!I615&lt;&gt;"",ROUND((Medidas_Analisis!I615/IF(Porcentaje!A615=VLOOKUP(Porcentaje!A615,Tipos_Medida!$H$2:$I$788,1),VLOOKUP(Porcentaje!A615,Tipos_Medida!$H$2:$I$788,2),0))*100,4),"")</f>
        <v>0</v>
      </c>
      <c r="J615" s="21">
        <f>IF(Medidas_Analisis!J615&lt;&gt;"",ROUND((Medidas_Analisis!J615/IF(Porcentaje!A615=VLOOKUP(Porcentaje!A615,Tipos_Medida!$H$2:$I$788,1),VLOOKUP(Porcentaje!A615,Tipos_Medida!$H$2:$I$788,2),0))*100,4),"")</f>
        <v>0</v>
      </c>
      <c r="K615" s="21">
        <f>IF(Medidas_Analisis!K615&lt;&gt;"",ROUND((Medidas_Analisis!K615/IF(Porcentaje!A615=VLOOKUP(Porcentaje!A615,Tipos_Medida!$H$2:$I$788,1),VLOOKUP(Porcentaje!A615,Tipos_Medida!$H$2:$I$788,2),0))*100,4),"")</f>
        <v>0</v>
      </c>
      <c r="L615" s="21">
        <f>IF(Medidas_Analisis!L615&lt;&gt;"",ROUND((Medidas_Analisis!L615/IF(Porcentaje!A615=VLOOKUP(Porcentaje!A615,Tipos_Medida!$H$2:$I$788,1),VLOOKUP(Porcentaje!A615,Tipos_Medida!$H$2:$I$788,2),0))*100,4),"")</f>
        <v>0</v>
      </c>
      <c r="M615" s="21">
        <f>IF(Medidas_Analisis!M615&lt;&gt;"",ROUND((Medidas_Analisis!M615/IF(Porcentaje!A615=VLOOKUP(Porcentaje!A615,Tipos_Medida!$H$2:$I$788,1),VLOOKUP(Porcentaje!A615,Tipos_Medida!$H$2:$I$788,2),0))*100,4),"")</f>
        <v>0</v>
      </c>
      <c r="N615" s="21">
        <f>IF(Medidas_Analisis!N615&lt;&gt;"",ROUND((Medidas_Analisis!N615/IF(Porcentaje!A615=VLOOKUP(Porcentaje!A615,Tipos_Medida!$H$2:$I$788,1),VLOOKUP(Porcentaje!A615,Tipos_Medida!$H$2:$I$788,2),0))*100,4),"")</f>
        <v>0</v>
      </c>
    </row>
    <row r="616" spans="1:14" x14ac:dyDescent="0.25">
      <c r="A616" s="19">
        <v>21145</v>
      </c>
      <c r="B616" s="19" t="s">
        <v>82</v>
      </c>
      <c r="C616" s="19" t="s">
        <v>122</v>
      </c>
      <c r="D616" s="19" t="s">
        <v>116</v>
      </c>
      <c r="E616" s="20"/>
      <c r="F616" s="7" t="str">
        <f>IF(E616&lt;&gt;"",IF(AND(E616&gt;=VLOOKUP(E616,Semanas!$A$1:$C$33,1),E616&lt;=VLOOKUP(E616,Semanas!$A$1:$C$33,2)),VLOOKUP(E616,Semanas!$A$1:$C$33,3),""),"")</f>
        <v/>
      </c>
      <c r="G616" s="21" t="str">
        <f>IF(Medidas_Analisis!G616&lt;&gt;"",ROUND((Medidas_Analisis!G616/IF(Porcentaje!A616=VLOOKUP(Porcentaje!A616,Tipos_Medida!$H$2:$I$788,1),VLOOKUP(Porcentaje!A616,Tipos_Medida!$H$2:$I$788,2),0))*100,4),"")</f>
        <v/>
      </c>
      <c r="H616" s="21" t="str">
        <f>IF(Medidas_Analisis!H616&lt;&gt;"",ROUND((Medidas_Analisis!H616/IF(Porcentaje!A616=VLOOKUP(Porcentaje!A616,Tipos_Medida!$H$2:$I$788,1),VLOOKUP(Porcentaje!A616,Tipos_Medida!$H$2:$I$788,2),0))*100,4),"")</f>
        <v/>
      </c>
      <c r="I616" s="21" t="str">
        <f>IF(Medidas_Analisis!I616&lt;&gt;"",ROUND((Medidas_Analisis!I616/IF(Porcentaje!A616=VLOOKUP(Porcentaje!A616,Tipos_Medida!$H$2:$I$788,1),VLOOKUP(Porcentaje!A616,Tipos_Medida!$H$2:$I$788,2),0))*100,4),"")</f>
        <v/>
      </c>
      <c r="J616" s="21" t="str">
        <f>IF(Medidas_Analisis!J616&lt;&gt;"",ROUND((Medidas_Analisis!J616/IF(Porcentaje!A616=VLOOKUP(Porcentaje!A616,Tipos_Medida!$H$2:$I$788,1),VLOOKUP(Porcentaje!A616,Tipos_Medida!$H$2:$I$788,2),0))*100,4),"")</f>
        <v/>
      </c>
      <c r="K616" s="21" t="str">
        <f>IF(Medidas_Analisis!K616&lt;&gt;"",ROUND((Medidas_Analisis!K616/IF(Porcentaje!A616=VLOOKUP(Porcentaje!A616,Tipos_Medida!$H$2:$I$788,1),VLOOKUP(Porcentaje!A616,Tipos_Medida!$H$2:$I$788,2),0))*100,4),"")</f>
        <v/>
      </c>
      <c r="L616" s="21" t="str">
        <f>IF(Medidas_Analisis!L616&lt;&gt;"",ROUND((Medidas_Analisis!L616/IF(Porcentaje!A616=VLOOKUP(Porcentaje!A616,Tipos_Medida!$H$2:$I$788,1),VLOOKUP(Porcentaje!A616,Tipos_Medida!$H$2:$I$788,2),0))*100,4),"")</f>
        <v/>
      </c>
      <c r="M616" s="21" t="str">
        <f>IF(Medidas_Analisis!M616&lt;&gt;"",ROUND((Medidas_Analisis!M616/IF(Porcentaje!A616=VLOOKUP(Porcentaje!A616,Tipos_Medida!$H$2:$I$788,1),VLOOKUP(Porcentaje!A616,Tipos_Medida!$H$2:$I$788,2),0))*100,4),"")</f>
        <v/>
      </c>
      <c r="N616" s="21" t="str">
        <f>IF(Medidas_Analisis!N616&lt;&gt;"",ROUND((Medidas_Analisis!N616/IF(Porcentaje!A616=VLOOKUP(Porcentaje!A616,Tipos_Medida!$H$2:$I$788,1),VLOOKUP(Porcentaje!A616,Tipos_Medida!$H$2:$I$788,2),0))*100,4),"")</f>
        <v/>
      </c>
    </row>
    <row r="617" spans="1:14" x14ac:dyDescent="0.25">
      <c r="A617">
        <v>21145</v>
      </c>
      <c r="B617" t="s">
        <v>82</v>
      </c>
      <c r="C617" t="s">
        <v>123</v>
      </c>
      <c r="D617" t="s">
        <v>116</v>
      </c>
      <c r="E617" s="1"/>
      <c r="F617" s="7" t="str">
        <f>IF(E617&lt;&gt;"",IF(AND(E617&gt;=VLOOKUP(E617,Semanas!$A$1:$C$33,1),E617&lt;=VLOOKUP(E617,Semanas!$A$1:$C$33,2)),VLOOKUP(E617,Semanas!$A$1:$C$33,3),""),"")</f>
        <v/>
      </c>
      <c r="G617" s="21" t="str">
        <f>IF(Medidas_Analisis!G617&lt;&gt;"",ROUND((Medidas_Analisis!G617/IF(Porcentaje!A617=VLOOKUP(Porcentaje!A617,Tipos_Medida!$H$2:$I$788,1),VLOOKUP(Porcentaje!A617,Tipos_Medida!$H$2:$I$788,2),0))*100,4),"")</f>
        <v/>
      </c>
      <c r="H617" s="21" t="str">
        <f>IF(Medidas_Analisis!H617&lt;&gt;"",ROUND((Medidas_Analisis!H617/IF(Porcentaje!A617=VLOOKUP(Porcentaje!A617,Tipos_Medida!$H$2:$I$788,1),VLOOKUP(Porcentaje!A617,Tipos_Medida!$H$2:$I$788,2),0))*100,4),"")</f>
        <v/>
      </c>
      <c r="I617" s="21" t="str">
        <f>IF(Medidas_Analisis!I617&lt;&gt;"",ROUND((Medidas_Analisis!I617/IF(Porcentaje!A617=VLOOKUP(Porcentaje!A617,Tipos_Medida!$H$2:$I$788,1),VLOOKUP(Porcentaje!A617,Tipos_Medida!$H$2:$I$788,2),0))*100,4),"")</f>
        <v/>
      </c>
      <c r="J617" s="21" t="str">
        <f>IF(Medidas_Analisis!J617&lt;&gt;"",ROUND((Medidas_Analisis!J617/IF(Porcentaje!A617=VLOOKUP(Porcentaje!A617,Tipos_Medida!$H$2:$I$788,1),VLOOKUP(Porcentaje!A617,Tipos_Medida!$H$2:$I$788,2),0))*100,4),"")</f>
        <v/>
      </c>
      <c r="K617" s="21" t="str">
        <f>IF(Medidas_Analisis!K617&lt;&gt;"",ROUND((Medidas_Analisis!K617/IF(Porcentaje!A617=VLOOKUP(Porcentaje!A617,Tipos_Medida!$H$2:$I$788,1),VLOOKUP(Porcentaje!A617,Tipos_Medida!$H$2:$I$788,2),0))*100,4),"")</f>
        <v/>
      </c>
      <c r="L617" s="21" t="str">
        <f>IF(Medidas_Analisis!L617&lt;&gt;"",ROUND((Medidas_Analisis!L617/IF(Porcentaje!A617=VLOOKUP(Porcentaje!A617,Tipos_Medida!$H$2:$I$788,1),VLOOKUP(Porcentaje!A617,Tipos_Medida!$H$2:$I$788,2),0))*100,4),"")</f>
        <v/>
      </c>
      <c r="M617" s="21" t="str">
        <f>IF(Medidas_Analisis!M617&lt;&gt;"",ROUND((Medidas_Analisis!M617/IF(Porcentaje!A617=VLOOKUP(Porcentaje!A617,Tipos_Medida!$H$2:$I$788,1),VLOOKUP(Porcentaje!A617,Tipos_Medida!$H$2:$I$788,2),0))*100,4),"")</f>
        <v/>
      </c>
      <c r="N617" s="21" t="str">
        <f>IF(Medidas_Analisis!N617&lt;&gt;"",ROUND((Medidas_Analisis!N617/IF(Porcentaje!A617=VLOOKUP(Porcentaje!A617,Tipos_Medida!$H$2:$I$788,1),VLOOKUP(Porcentaje!A617,Tipos_Medida!$H$2:$I$788,2),0))*100,4),"")</f>
        <v/>
      </c>
    </row>
    <row r="618" spans="1:14" x14ac:dyDescent="0.25">
      <c r="A618">
        <v>21149</v>
      </c>
      <c r="B618" t="s">
        <v>94</v>
      </c>
      <c r="C618" t="s">
        <v>30</v>
      </c>
      <c r="D618" t="s">
        <v>114</v>
      </c>
      <c r="E618" s="1">
        <v>43913</v>
      </c>
      <c r="F618" s="7" t="str">
        <f>IF(E618&lt;&gt;"",IF(AND(E618&gt;=VLOOKUP(E618,Semanas!$A$1:$C$33,1),E618&lt;=VLOOKUP(E618,Semanas!$A$1:$C$33,2)),VLOOKUP(E618,Semanas!$A$1:$C$33,3),""),"")</f>
        <v>Semana 13</v>
      </c>
      <c r="G618" s="21">
        <f>IF(Medidas_Analisis!G618&lt;&gt;"",ROUND((Medidas_Analisis!G618/IF(Porcentaje!A618=VLOOKUP(Porcentaje!A618,Tipos_Medida!$H$2:$I$788,1),VLOOKUP(Porcentaje!A618,Tipos_Medida!$H$2:$I$788,2),0))*100,4),"")</f>
        <v>0</v>
      </c>
      <c r="H618" s="21">
        <f>IF(Medidas_Analisis!H618&lt;&gt;"",ROUND((Medidas_Analisis!H618/IF(Porcentaje!A618=VLOOKUP(Porcentaje!A618,Tipos_Medida!$H$2:$I$788,1),VLOOKUP(Porcentaje!A618,Tipos_Medida!$H$2:$I$788,2),0))*100,4),"")</f>
        <v>0</v>
      </c>
      <c r="I618" s="21">
        <f>IF(Medidas_Analisis!I618&lt;&gt;"",ROUND((Medidas_Analisis!I618/IF(Porcentaje!A618=VLOOKUP(Porcentaje!A618,Tipos_Medida!$H$2:$I$788,1),VLOOKUP(Porcentaje!A618,Tipos_Medida!$H$2:$I$788,2),0))*100,4),"")</f>
        <v>0</v>
      </c>
      <c r="J618" s="21">
        <f>IF(Medidas_Analisis!J618&lt;&gt;"",ROUND((Medidas_Analisis!J618/IF(Porcentaje!A618=VLOOKUP(Porcentaje!A618,Tipos_Medida!$H$2:$I$788,1),VLOOKUP(Porcentaje!A618,Tipos_Medida!$H$2:$I$788,2),0))*100,4),"")</f>
        <v>4.0000000000000001E-3</v>
      </c>
      <c r="K618" s="21">
        <f>IF(Medidas_Analisis!K618&lt;&gt;"",ROUND((Medidas_Analisis!K618/IF(Porcentaje!A618=VLOOKUP(Porcentaje!A618,Tipos_Medida!$H$2:$I$788,1),VLOOKUP(Porcentaje!A618,Tipos_Medida!$H$2:$I$788,2),0))*100,4),"")</f>
        <v>4.0000000000000001E-3</v>
      </c>
      <c r="L618" s="21">
        <f>IF(Medidas_Analisis!L618&lt;&gt;"",ROUND((Medidas_Analisis!L618/IF(Porcentaje!A618=VLOOKUP(Porcentaje!A618,Tipos_Medida!$H$2:$I$788,1),VLOOKUP(Porcentaje!A618,Tipos_Medida!$H$2:$I$788,2),0))*100,4),"")</f>
        <v>4.0000000000000001E-3</v>
      </c>
      <c r="M618" s="21">
        <f>IF(Medidas_Analisis!M618&lt;&gt;"",ROUND((Medidas_Analisis!M618/IF(Porcentaje!A618=VLOOKUP(Porcentaje!A618,Tipos_Medida!$H$2:$I$788,1),VLOOKUP(Porcentaje!A618,Tipos_Medida!$H$2:$I$788,2),0))*100,4),"")</f>
        <v>4.0000000000000001E-3</v>
      </c>
      <c r="N618" s="21">
        <f>IF(Medidas_Analisis!N618&lt;&gt;"",ROUND((Medidas_Analisis!N618/IF(Porcentaje!A618=VLOOKUP(Porcentaje!A618,Tipos_Medida!$H$2:$I$788,1),VLOOKUP(Porcentaje!A618,Tipos_Medida!$H$2:$I$788,2),0))*100,4),"")</f>
        <v>4.0000000000000001E-3</v>
      </c>
    </row>
    <row r="619" spans="1:14" x14ac:dyDescent="0.25">
      <c r="A619" s="19">
        <v>21149</v>
      </c>
      <c r="B619" s="19" t="s">
        <v>94</v>
      </c>
      <c r="C619" s="19" t="s">
        <v>31</v>
      </c>
      <c r="D619" s="19" t="s">
        <v>114</v>
      </c>
      <c r="E619" s="20">
        <v>43913</v>
      </c>
      <c r="F619" s="7" t="str">
        <f>IF(E619&lt;&gt;"",IF(AND(E619&gt;=VLOOKUP(E619,Semanas!$A$1:$C$33,1),E619&lt;=VLOOKUP(E619,Semanas!$A$1:$C$33,2)),VLOOKUP(E619,Semanas!$A$1:$C$33,3),""),"")</f>
        <v>Semana 13</v>
      </c>
      <c r="G619" s="21">
        <f>IF(Medidas_Analisis!G619&lt;&gt;"",ROUND((Medidas_Analisis!G619/IF(Porcentaje!A619=VLOOKUP(Porcentaje!A619,Tipos_Medida!$H$2:$I$788,1),VLOOKUP(Porcentaje!A619,Tipos_Medida!$H$2:$I$788,2),0))*100,4),"")</f>
        <v>0</v>
      </c>
      <c r="H619" s="21">
        <f>IF(Medidas_Analisis!H619&lt;&gt;"",ROUND((Medidas_Analisis!H619/IF(Porcentaje!A619=VLOOKUP(Porcentaje!A619,Tipos_Medida!$H$2:$I$788,1),VLOOKUP(Porcentaje!A619,Tipos_Medida!$H$2:$I$788,2),0))*100,4),"")</f>
        <v>0</v>
      </c>
      <c r="I619" s="21">
        <f>IF(Medidas_Analisis!I619&lt;&gt;"",ROUND((Medidas_Analisis!I619/IF(Porcentaje!A619=VLOOKUP(Porcentaje!A619,Tipos_Medida!$H$2:$I$788,1),VLOOKUP(Porcentaje!A619,Tipos_Medida!$H$2:$I$788,2),0))*100,4),"")</f>
        <v>0</v>
      </c>
      <c r="J619" s="21">
        <f>IF(Medidas_Analisis!J619&lt;&gt;"",ROUND((Medidas_Analisis!J619/IF(Porcentaje!A619=VLOOKUP(Porcentaje!A619,Tipos_Medida!$H$2:$I$788,1),VLOOKUP(Porcentaje!A619,Tipos_Medida!$H$2:$I$788,2),0))*100,4),"")</f>
        <v>4.0000000000000001E-3</v>
      </c>
      <c r="K619" s="21">
        <f>IF(Medidas_Analisis!K619&lt;&gt;"",ROUND((Medidas_Analisis!K619/IF(Porcentaje!A619=VLOOKUP(Porcentaje!A619,Tipos_Medida!$H$2:$I$788,1),VLOOKUP(Porcentaje!A619,Tipos_Medida!$H$2:$I$788,2),0))*100,4),"")</f>
        <v>4.0000000000000001E-3</v>
      </c>
      <c r="L619" s="21">
        <f>IF(Medidas_Analisis!L619&lt;&gt;"",ROUND((Medidas_Analisis!L619/IF(Porcentaje!A619=VLOOKUP(Porcentaje!A619,Tipos_Medida!$H$2:$I$788,1),VLOOKUP(Porcentaje!A619,Tipos_Medida!$H$2:$I$788,2),0))*100,4),"")</f>
        <v>4.0000000000000001E-3</v>
      </c>
      <c r="M619" s="21">
        <f>IF(Medidas_Analisis!M619&lt;&gt;"",ROUND((Medidas_Analisis!M619/IF(Porcentaje!A619=VLOOKUP(Porcentaje!A619,Tipos_Medida!$H$2:$I$788,1),VLOOKUP(Porcentaje!A619,Tipos_Medida!$H$2:$I$788,2),0))*100,4),"")</f>
        <v>4.0000000000000001E-3</v>
      </c>
      <c r="N619" s="21">
        <f>IF(Medidas_Analisis!N619&lt;&gt;"",ROUND((Medidas_Analisis!N619/IF(Porcentaje!A619=VLOOKUP(Porcentaje!A619,Tipos_Medida!$H$2:$I$788,1),VLOOKUP(Porcentaje!A619,Tipos_Medida!$H$2:$I$788,2),0))*100,4),"")</f>
        <v>4.0000000000000001E-3</v>
      </c>
    </row>
    <row r="620" spans="1:14" x14ac:dyDescent="0.25">
      <c r="A620">
        <v>21149</v>
      </c>
      <c r="B620" t="s">
        <v>94</v>
      </c>
      <c r="C620" t="s">
        <v>115</v>
      </c>
      <c r="D620" t="s">
        <v>114</v>
      </c>
      <c r="E620" s="1">
        <v>43913</v>
      </c>
      <c r="F620" s="7" t="str">
        <f>IF(E620&lt;&gt;"",IF(AND(E620&gt;=VLOOKUP(E620,Semanas!$A$1:$C$33,1),E620&lt;=VLOOKUP(E620,Semanas!$A$1:$C$33,2)),VLOOKUP(E620,Semanas!$A$1:$C$33,3),""),"")</f>
        <v>Semana 13</v>
      </c>
      <c r="G620" s="21">
        <f>IF(Medidas_Analisis!G620&lt;&gt;"",ROUND((Medidas_Analisis!G620/IF(Porcentaje!A620=VLOOKUP(Porcentaje!A620,Tipos_Medida!$H$2:$I$788,1),VLOOKUP(Porcentaje!A620,Tipos_Medida!$H$2:$I$788,2),0))*100,4),"")</f>
        <v>0</v>
      </c>
      <c r="H620" s="21">
        <f>IF(Medidas_Analisis!H620&lt;&gt;"",ROUND((Medidas_Analisis!H620/IF(Porcentaje!A620=VLOOKUP(Porcentaje!A620,Tipos_Medida!$H$2:$I$788,1),VLOOKUP(Porcentaje!A620,Tipos_Medida!$H$2:$I$788,2),0))*100,4),"")</f>
        <v>0</v>
      </c>
      <c r="I620" s="21">
        <f>IF(Medidas_Analisis!I620&lt;&gt;"",ROUND((Medidas_Analisis!I620/IF(Porcentaje!A620=VLOOKUP(Porcentaje!A620,Tipos_Medida!$H$2:$I$788,1),VLOOKUP(Porcentaje!A620,Tipos_Medida!$H$2:$I$788,2),0))*100,4),"")</f>
        <v>0</v>
      </c>
      <c r="J620" s="21">
        <f>IF(Medidas_Analisis!J620&lt;&gt;"",ROUND((Medidas_Analisis!J620/IF(Porcentaje!A620=VLOOKUP(Porcentaje!A620,Tipos_Medida!$H$2:$I$788,1),VLOOKUP(Porcentaje!A620,Tipos_Medida!$H$2:$I$788,2),0))*100,4),"")</f>
        <v>4.0000000000000001E-3</v>
      </c>
      <c r="K620" s="21">
        <f>IF(Medidas_Analisis!K620&lt;&gt;"",ROUND((Medidas_Analisis!K620/IF(Porcentaje!A620=VLOOKUP(Porcentaje!A620,Tipos_Medida!$H$2:$I$788,1),VLOOKUP(Porcentaje!A620,Tipos_Medida!$H$2:$I$788,2),0))*100,4),"")</f>
        <v>4.0000000000000001E-3</v>
      </c>
      <c r="L620" s="21">
        <f>IF(Medidas_Analisis!L620&lt;&gt;"",ROUND((Medidas_Analisis!L620/IF(Porcentaje!A620=VLOOKUP(Porcentaje!A620,Tipos_Medida!$H$2:$I$788,1),VLOOKUP(Porcentaje!A620,Tipos_Medida!$H$2:$I$788,2),0))*100,4),"")</f>
        <v>4.0000000000000001E-3</v>
      </c>
      <c r="M620" s="21">
        <f>IF(Medidas_Analisis!M620&lt;&gt;"",ROUND((Medidas_Analisis!M620/IF(Porcentaje!A620=VLOOKUP(Porcentaje!A620,Tipos_Medida!$H$2:$I$788,1),VLOOKUP(Porcentaje!A620,Tipos_Medida!$H$2:$I$788,2),0))*100,4),"")</f>
        <v>4.0000000000000001E-3</v>
      </c>
      <c r="N620" s="21">
        <f>IF(Medidas_Analisis!N620&lt;&gt;"",ROUND((Medidas_Analisis!N620/IF(Porcentaje!A620=VLOOKUP(Porcentaje!A620,Tipos_Medida!$H$2:$I$788,1),VLOOKUP(Porcentaje!A620,Tipos_Medida!$H$2:$I$788,2),0))*100,4),"")</f>
        <v>4.0000000000000001E-3</v>
      </c>
    </row>
    <row r="621" spans="1:14" x14ac:dyDescent="0.25">
      <c r="A621" s="19">
        <v>21149</v>
      </c>
      <c r="B621" s="19" t="s">
        <v>94</v>
      </c>
      <c r="C621" s="19" t="s">
        <v>33</v>
      </c>
      <c r="D621" s="19" t="s">
        <v>114</v>
      </c>
      <c r="E621" s="20">
        <v>43910</v>
      </c>
      <c r="F621" s="7" t="str">
        <f>IF(E621&lt;&gt;"",IF(AND(E621&gt;=VLOOKUP(E621,Semanas!$A$1:$C$33,1),E621&lt;=VLOOKUP(E621,Semanas!$A$1:$C$33,2)),VLOOKUP(E621,Semanas!$A$1:$C$33,3),""),"")</f>
        <v>Semana 12</v>
      </c>
      <c r="G621" s="21">
        <f>IF(Medidas_Analisis!G621&lt;&gt;"",ROUND((Medidas_Analisis!G621/IF(Porcentaje!A621=VLOOKUP(Porcentaje!A621,Tipos_Medida!$H$2:$I$788,1),VLOOKUP(Porcentaje!A621,Tipos_Medida!$H$2:$I$788,2),0))*100,4),"")</f>
        <v>0</v>
      </c>
      <c r="H621" s="21">
        <f>IF(Medidas_Analisis!H621&lt;&gt;"",ROUND((Medidas_Analisis!H621/IF(Porcentaje!A621=VLOOKUP(Porcentaje!A621,Tipos_Medida!$H$2:$I$788,1),VLOOKUP(Porcentaje!A621,Tipos_Medida!$H$2:$I$788,2),0))*100,4),"")</f>
        <v>0</v>
      </c>
      <c r="I621" s="21">
        <f>IF(Medidas_Analisis!I621&lt;&gt;"",ROUND((Medidas_Analisis!I621/IF(Porcentaje!A621=VLOOKUP(Porcentaje!A621,Tipos_Medida!$H$2:$I$788,1),VLOOKUP(Porcentaje!A621,Tipos_Medida!$H$2:$I$788,2),0))*100,4),"")</f>
        <v>0</v>
      </c>
      <c r="J621" s="21">
        <f>IF(Medidas_Analisis!J621&lt;&gt;"",ROUND((Medidas_Analisis!J621/IF(Porcentaje!A621=VLOOKUP(Porcentaje!A621,Tipos_Medida!$H$2:$I$788,1),VLOOKUP(Porcentaje!A621,Tipos_Medida!$H$2:$I$788,2),0))*100,4),"")</f>
        <v>0</v>
      </c>
      <c r="K621" s="21">
        <f>IF(Medidas_Analisis!K621&lt;&gt;"",ROUND((Medidas_Analisis!K621/IF(Porcentaje!A621=VLOOKUP(Porcentaje!A621,Tipos_Medida!$H$2:$I$788,1),VLOOKUP(Porcentaje!A621,Tipos_Medida!$H$2:$I$788,2),0))*100,4),"")</f>
        <v>0</v>
      </c>
      <c r="L621" s="21">
        <f>IF(Medidas_Analisis!L621&lt;&gt;"",ROUND((Medidas_Analisis!L621/IF(Porcentaje!A621=VLOOKUP(Porcentaje!A621,Tipos_Medida!$H$2:$I$788,1),VLOOKUP(Porcentaje!A621,Tipos_Medida!$H$2:$I$788,2),0))*100,4),"")</f>
        <v>4.0000000000000001E-3</v>
      </c>
      <c r="M621" s="21">
        <f>IF(Medidas_Analisis!M621&lt;&gt;"",ROUND((Medidas_Analisis!M621/IF(Porcentaje!A621=VLOOKUP(Porcentaje!A621,Tipos_Medida!$H$2:$I$788,1),VLOOKUP(Porcentaje!A621,Tipos_Medida!$H$2:$I$788,2),0))*100,4),"")</f>
        <v>4.0000000000000001E-3</v>
      </c>
      <c r="N621" s="21">
        <f>IF(Medidas_Analisis!N621&lt;&gt;"",ROUND((Medidas_Analisis!N621/IF(Porcentaje!A621=VLOOKUP(Porcentaje!A621,Tipos_Medida!$H$2:$I$788,1),VLOOKUP(Porcentaje!A621,Tipos_Medida!$H$2:$I$788,2),0))*100,4),"")</f>
        <v>4.0000000000000001E-3</v>
      </c>
    </row>
    <row r="622" spans="1:14" x14ac:dyDescent="0.25">
      <c r="A622">
        <v>21149</v>
      </c>
      <c r="B622" t="s">
        <v>94</v>
      </c>
      <c r="C622" t="s">
        <v>34</v>
      </c>
      <c r="D622" t="s">
        <v>114</v>
      </c>
      <c r="E622" s="1">
        <v>43934</v>
      </c>
      <c r="F622" s="7" t="str">
        <f>IF(E622&lt;&gt;"",IF(AND(E622&gt;=VLOOKUP(E622,Semanas!$A$1:$C$33,1),E622&lt;=VLOOKUP(E622,Semanas!$A$1:$C$33,2)),VLOOKUP(E622,Semanas!$A$1:$C$33,3),""),"")</f>
        <v>Semana 16</v>
      </c>
      <c r="G622" s="21">
        <f>IF(Medidas_Analisis!G622&lt;&gt;"",ROUND((Medidas_Analisis!G622/IF(Porcentaje!A622=VLOOKUP(Porcentaje!A622,Tipos_Medida!$H$2:$I$788,1),VLOOKUP(Porcentaje!A622,Tipos_Medida!$H$2:$I$788,2),0))*100,4),"")</f>
        <v>4.0000000000000001E-3</v>
      </c>
      <c r="H622" s="21">
        <f>IF(Medidas_Analisis!H622&lt;&gt;"",ROUND((Medidas_Analisis!H622/IF(Porcentaje!A622=VLOOKUP(Porcentaje!A622,Tipos_Medida!$H$2:$I$788,1),VLOOKUP(Porcentaje!A622,Tipos_Medida!$H$2:$I$788,2),0))*100,4),"")</f>
        <v>4.0000000000000001E-3</v>
      </c>
      <c r="I622" s="21">
        <f>IF(Medidas_Analisis!I622&lt;&gt;"",ROUND((Medidas_Analisis!I622/IF(Porcentaje!A622=VLOOKUP(Porcentaje!A622,Tipos_Medida!$H$2:$I$788,1),VLOOKUP(Porcentaje!A622,Tipos_Medida!$H$2:$I$788,2),0))*100,4),"")</f>
        <v>4.0000000000000001E-3</v>
      </c>
      <c r="J622" s="21">
        <f>IF(Medidas_Analisis!J622&lt;&gt;"",ROUND((Medidas_Analisis!J622/IF(Porcentaje!A622=VLOOKUP(Porcentaje!A622,Tipos_Medida!$H$2:$I$788,1),VLOOKUP(Porcentaje!A622,Tipos_Medida!$H$2:$I$788,2),0))*100,4),"")</f>
        <v>4.0000000000000001E-3</v>
      </c>
      <c r="K622" s="21">
        <f>IF(Medidas_Analisis!K622&lt;&gt;"",ROUND((Medidas_Analisis!K622/IF(Porcentaje!A622=VLOOKUP(Porcentaje!A622,Tipos_Medida!$H$2:$I$788,1),VLOOKUP(Porcentaje!A622,Tipos_Medida!$H$2:$I$788,2),0))*100,4),"")</f>
        <v>0</v>
      </c>
      <c r="L622" s="21">
        <f>IF(Medidas_Analisis!L622&lt;&gt;"",ROUND((Medidas_Analisis!L622/IF(Porcentaje!A622=VLOOKUP(Porcentaje!A622,Tipos_Medida!$H$2:$I$788,1),VLOOKUP(Porcentaje!A622,Tipos_Medida!$H$2:$I$788,2),0))*100,4),"")</f>
        <v>4.0000000000000001E-3</v>
      </c>
      <c r="M622" s="21">
        <f>IF(Medidas_Analisis!M622&lt;&gt;"",ROUND((Medidas_Analisis!M622/IF(Porcentaje!A622=VLOOKUP(Porcentaje!A622,Tipos_Medida!$H$2:$I$788,1),VLOOKUP(Porcentaje!A622,Tipos_Medida!$H$2:$I$788,2),0))*100,4),"")</f>
        <v>4.0000000000000001E-3</v>
      </c>
      <c r="N622" s="21">
        <f>IF(Medidas_Analisis!N622&lt;&gt;"",ROUND((Medidas_Analisis!N622/IF(Porcentaje!A622=VLOOKUP(Porcentaje!A622,Tipos_Medida!$H$2:$I$788,1),VLOOKUP(Porcentaje!A622,Tipos_Medida!$H$2:$I$788,2),0))*100,4),"")</f>
        <v>7.9000000000000008E-3</v>
      </c>
    </row>
    <row r="623" spans="1:14" x14ac:dyDescent="0.25">
      <c r="A623" s="19">
        <v>21149</v>
      </c>
      <c r="B623" s="19" t="s">
        <v>94</v>
      </c>
      <c r="C623" s="19" t="s">
        <v>118</v>
      </c>
      <c r="D623" s="19" t="s">
        <v>116</v>
      </c>
      <c r="E623" s="20"/>
      <c r="F623" s="7" t="str">
        <f>IF(E623&lt;&gt;"",IF(AND(E623&gt;=VLOOKUP(E623,Semanas!$A$1:$C$33,1),E623&lt;=VLOOKUP(E623,Semanas!$A$1:$C$33,2)),VLOOKUP(E623,Semanas!$A$1:$C$33,3),""),"")</f>
        <v/>
      </c>
      <c r="G623" s="21" t="str">
        <f>IF(Medidas_Analisis!G623&lt;&gt;"",ROUND((Medidas_Analisis!G623/IF(Porcentaje!A623=VLOOKUP(Porcentaje!A623,Tipos_Medida!$H$2:$I$788,1),VLOOKUP(Porcentaje!A623,Tipos_Medida!$H$2:$I$788,2),0))*100,4),"")</f>
        <v/>
      </c>
      <c r="H623" s="21" t="str">
        <f>IF(Medidas_Analisis!H623&lt;&gt;"",ROUND((Medidas_Analisis!H623/IF(Porcentaje!A623=VLOOKUP(Porcentaje!A623,Tipos_Medida!$H$2:$I$788,1),VLOOKUP(Porcentaje!A623,Tipos_Medida!$H$2:$I$788,2),0))*100,4),"")</f>
        <v/>
      </c>
      <c r="I623" s="21" t="str">
        <f>IF(Medidas_Analisis!I623&lt;&gt;"",ROUND((Medidas_Analisis!I623/IF(Porcentaje!A623=VLOOKUP(Porcentaje!A623,Tipos_Medida!$H$2:$I$788,1),VLOOKUP(Porcentaje!A623,Tipos_Medida!$H$2:$I$788,2),0))*100,4),"")</f>
        <v/>
      </c>
      <c r="J623" s="21" t="str">
        <f>IF(Medidas_Analisis!J623&lt;&gt;"",ROUND((Medidas_Analisis!J623/IF(Porcentaje!A623=VLOOKUP(Porcentaje!A623,Tipos_Medida!$H$2:$I$788,1),VLOOKUP(Porcentaje!A623,Tipos_Medida!$H$2:$I$788,2),0))*100,4),"")</f>
        <v/>
      </c>
      <c r="K623" s="21" t="str">
        <f>IF(Medidas_Analisis!K623&lt;&gt;"",ROUND((Medidas_Analisis!K623/IF(Porcentaje!A623=VLOOKUP(Porcentaje!A623,Tipos_Medida!$H$2:$I$788,1),VLOOKUP(Porcentaje!A623,Tipos_Medida!$H$2:$I$788,2),0))*100,4),"")</f>
        <v/>
      </c>
      <c r="L623" s="21" t="str">
        <f>IF(Medidas_Analisis!L623&lt;&gt;"",ROUND((Medidas_Analisis!L623/IF(Porcentaje!A623=VLOOKUP(Porcentaje!A623,Tipos_Medida!$H$2:$I$788,1),VLOOKUP(Porcentaje!A623,Tipos_Medida!$H$2:$I$788,2),0))*100,4),"")</f>
        <v/>
      </c>
      <c r="M623" s="21" t="str">
        <f>IF(Medidas_Analisis!M623&lt;&gt;"",ROUND((Medidas_Analisis!M623/IF(Porcentaje!A623=VLOOKUP(Porcentaje!A623,Tipos_Medida!$H$2:$I$788,1),VLOOKUP(Porcentaje!A623,Tipos_Medida!$H$2:$I$788,2),0))*100,4),"")</f>
        <v/>
      </c>
      <c r="N623" s="21" t="str">
        <f>IF(Medidas_Analisis!N623&lt;&gt;"",ROUND((Medidas_Analisis!N623/IF(Porcentaje!A623=VLOOKUP(Porcentaje!A623,Tipos_Medida!$H$2:$I$788,1),VLOOKUP(Porcentaje!A623,Tipos_Medida!$H$2:$I$788,2),0))*100,4),"")</f>
        <v/>
      </c>
    </row>
    <row r="624" spans="1:14" x14ac:dyDescent="0.25">
      <c r="A624">
        <v>21149</v>
      </c>
      <c r="B624" t="s">
        <v>94</v>
      </c>
      <c r="C624" t="s">
        <v>119</v>
      </c>
      <c r="D624" t="s">
        <v>116</v>
      </c>
      <c r="E624" s="1"/>
      <c r="F624" s="7" t="str">
        <f>IF(E624&lt;&gt;"",IF(AND(E624&gt;=VLOOKUP(E624,Semanas!$A$1:$C$33,1),E624&lt;=VLOOKUP(E624,Semanas!$A$1:$C$33,2)),VLOOKUP(E624,Semanas!$A$1:$C$33,3),""),"")</f>
        <v/>
      </c>
      <c r="G624" s="21" t="str">
        <f>IF(Medidas_Analisis!G624&lt;&gt;"",ROUND((Medidas_Analisis!G624/IF(Porcentaje!A624=VLOOKUP(Porcentaje!A624,Tipos_Medida!$H$2:$I$788,1),VLOOKUP(Porcentaje!A624,Tipos_Medida!$H$2:$I$788,2),0))*100,4),"")</f>
        <v/>
      </c>
      <c r="H624" s="21" t="str">
        <f>IF(Medidas_Analisis!H624&lt;&gt;"",ROUND((Medidas_Analisis!H624/IF(Porcentaje!A624=VLOOKUP(Porcentaje!A624,Tipos_Medida!$H$2:$I$788,1),VLOOKUP(Porcentaje!A624,Tipos_Medida!$H$2:$I$788,2),0))*100,4),"")</f>
        <v/>
      </c>
      <c r="I624" s="21" t="str">
        <f>IF(Medidas_Analisis!I624&lt;&gt;"",ROUND((Medidas_Analisis!I624/IF(Porcentaje!A624=VLOOKUP(Porcentaje!A624,Tipos_Medida!$H$2:$I$788,1),VLOOKUP(Porcentaje!A624,Tipos_Medida!$H$2:$I$788,2),0))*100,4),"")</f>
        <v/>
      </c>
      <c r="J624" s="21" t="str">
        <f>IF(Medidas_Analisis!J624&lt;&gt;"",ROUND((Medidas_Analisis!J624/IF(Porcentaje!A624=VLOOKUP(Porcentaje!A624,Tipos_Medida!$H$2:$I$788,1),VLOOKUP(Porcentaje!A624,Tipos_Medida!$H$2:$I$788,2),0))*100,4),"")</f>
        <v/>
      </c>
      <c r="K624" s="21" t="str">
        <f>IF(Medidas_Analisis!K624&lt;&gt;"",ROUND((Medidas_Analisis!K624/IF(Porcentaje!A624=VLOOKUP(Porcentaje!A624,Tipos_Medida!$H$2:$I$788,1),VLOOKUP(Porcentaje!A624,Tipos_Medida!$H$2:$I$788,2),0))*100,4),"")</f>
        <v/>
      </c>
      <c r="L624" s="21" t="str">
        <f>IF(Medidas_Analisis!L624&lt;&gt;"",ROUND((Medidas_Analisis!L624/IF(Porcentaje!A624=VLOOKUP(Porcentaje!A624,Tipos_Medida!$H$2:$I$788,1),VLOOKUP(Porcentaje!A624,Tipos_Medida!$H$2:$I$788,2),0))*100,4),"")</f>
        <v/>
      </c>
      <c r="M624" s="21" t="str">
        <f>IF(Medidas_Analisis!M624&lt;&gt;"",ROUND((Medidas_Analisis!M624/IF(Porcentaje!A624=VLOOKUP(Porcentaje!A624,Tipos_Medida!$H$2:$I$788,1),VLOOKUP(Porcentaje!A624,Tipos_Medida!$H$2:$I$788,2),0))*100,4),"")</f>
        <v/>
      </c>
      <c r="N624" s="21" t="str">
        <f>IF(Medidas_Analisis!N624&lt;&gt;"",ROUND((Medidas_Analisis!N624/IF(Porcentaje!A624=VLOOKUP(Porcentaje!A624,Tipos_Medida!$H$2:$I$788,1),VLOOKUP(Porcentaje!A624,Tipos_Medida!$H$2:$I$788,2),0))*100,4),"")</f>
        <v/>
      </c>
    </row>
    <row r="625" spans="1:14" x14ac:dyDescent="0.25">
      <c r="A625" s="19">
        <v>21149</v>
      </c>
      <c r="B625" s="19" t="s">
        <v>94</v>
      </c>
      <c r="C625" s="19" t="s">
        <v>120</v>
      </c>
      <c r="D625" s="19" t="s">
        <v>116</v>
      </c>
      <c r="E625" s="20"/>
      <c r="F625" s="7" t="str">
        <f>IF(E625&lt;&gt;"",IF(AND(E625&gt;=VLOOKUP(E625,Semanas!$A$1:$C$33,1),E625&lt;=VLOOKUP(E625,Semanas!$A$1:$C$33,2)),VLOOKUP(E625,Semanas!$A$1:$C$33,3),""),"")</f>
        <v/>
      </c>
      <c r="G625" s="21" t="str">
        <f>IF(Medidas_Analisis!G625&lt;&gt;"",ROUND((Medidas_Analisis!G625/IF(Porcentaje!A625=VLOOKUP(Porcentaje!A625,Tipos_Medida!$H$2:$I$788,1),VLOOKUP(Porcentaje!A625,Tipos_Medida!$H$2:$I$788,2),0))*100,4),"")</f>
        <v/>
      </c>
      <c r="H625" s="21" t="str">
        <f>IF(Medidas_Analisis!H625&lt;&gt;"",ROUND((Medidas_Analisis!H625/IF(Porcentaje!A625=VLOOKUP(Porcentaje!A625,Tipos_Medida!$H$2:$I$788,1),VLOOKUP(Porcentaje!A625,Tipos_Medida!$H$2:$I$788,2),0))*100,4),"")</f>
        <v/>
      </c>
      <c r="I625" s="21" t="str">
        <f>IF(Medidas_Analisis!I625&lt;&gt;"",ROUND((Medidas_Analisis!I625/IF(Porcentaje!A625=VLOOKUP(Porcentaje!A625,Tipos_Medida!$H$2:$I$788,1),VLOOKUP(Porcentaje!A625,Tipos_Medida!$H$2:$I$788,2),0))*100,4),"")</f>
        <v/>
      </c>
      <c r="J625" s="21" t="str">
        <f>IF(Medidas_Analisis!J625&lt;&gt;"",ROUND((Medidas_Analisis!J625/IF(Porcentaje!A625=VLOOKUP(Porcentaje!A625,Tipos_Medida!$H$2:$I$788,1),VLOOKUP(Porcentaje!A625,Tipos_Medida!$H$2:$I$788,2),0))*100,4),"")</f>
        <v/>
      </c>
      <c r="K625" s="21" t="str">
        <f>IF(Medidas_Analisis!K625&lt;&gt;"",ROUND((Medidas_Analisis!K625/IF(Porcentaje!A625=VLOOKUP(Porcentaje!A625,Tipos_Medida!$H$2:$I$788,1),VLOOKUP(Porcentaje!A625,Tipos_Medida!$H$2:$I$788,2),0))*100,4),"")</f>
        <v/>
      </c>
      <c r="L625" s="21" t="str">
        <f>IF(Medidas_Analisis!L625&lt;&gt;"",ROUND((Medidas_Analisis!L625/IF(Porcentaje!A625=VLOOKUP(Porcentaje!A625,Tipos_Medida!$H$2:$I$788,1),VLOOKUP(Porcentaje!A625,Tipos_Medida!$H$2:$I$788,2),0))*100,4),"")</f>
        <v/>
      </c>
      <c r="M625" s="21" t="str">
        <f>IF(Medidas_Analisis!M625&lt;&gt;"",ROUND((Medidas_Analisis!M625/IF(Porcentaje!A625=VLOOKUP(Porcentaje!A625,Tipos_Medida!$H$2:$I$788,1),VLOOKUP(Porcentaje!A625,Tipos_Medida!$H$2:$I$788,2),0))*100,4),"")</f>
        <v/>
      </c>
      <c r="N625" s="21" t="str">
        <f>IF(Medidas_Analisis!N625&lt;&gt;"",ROUND((Medidas_Analisis!N625/IF(Porcentaje!A625=VLOOKUP(Porcentaje!A625,Tipos_Medida!$H$2:$I$788,1),VLOOKUP(Porcentaje!A625,Tipos_Medida!$H$2:$I$788,2),0))*100,4),"")</f>
        <v/>
      </c>
    </row>
    <row r="626" spans="1:14" x14ac:dyDescent="0.25">
      <c r="A626">
        <v>21149</v>
      </c>
      <c r="B626" t="s">
        <v>94</v>
      </c>
      <c r="C626" t="s">
        <v>191</v>
      </c>
      <c r="D626" t="s">
        <v>114</v>
      </c>
      <c r="E626" s="1">
        <v>43913</v>
      </c>
      <c r="F626" s="7" t="str">
        <f>IF(E626&lt;&gt;"",IF(AND(E626&gt;=VLOOKUP(E626,Semanas!$A$1:$C$33,1),E626&lt;=VLOOKUP(E626,Semanas!$A$1:$C$33,2)),VLOOKUP(E626,Semanas!$A$1:$C$33,3),""),"")</f>
        <v>Semana 13</v>
      </c>
      <c r="G626" s="21">
        <f>IF(Medidas_Analisis!G626&lt;&gt;"",ROUND((Medidas_Analisis!G626/IF(Porcentaje!A626=VLOOKUP(Porcentaje!A626,Tipos_Medida!$H$2:$I$788,1),VLOOKUP(Porcentaje!A626,Tipos_Medida!$H$2:$I$788,2),0))*100,4),"")</f>
        <v>0</v>
      </c>
      <c r="H626" s="21">
        <f>IF(Medidas_Analisis!H626&lt;&gt;"",ROUND((Medidas_Analisis!H626/IF(Porcentaje!A626=VLOOKUP(Porcentaje!A626,Tipos_Medida!$H$2:$I$788,1),VLOOKUP(Porcentaje!A626,Tipos_Medida!$H$2:$I$788,2),0))*100,4),"")</f>
        <v>0</v>
      </c>
      <c r="I626" s="21">
        <f>IF(Medidas_Analisis!I626&lt;&gt;"",ROUND((Medidas_Analisis!I626/IF(Porcentaje!A626=VLOOKUP(Porcentaje!A626,Tipos_Medida!$H$2:$I$788,1),VLOOKUP(Porcentaje!A626,Tipos_Medida!$H$2:$I$788,2),0))*100,4),"")</f>
        <v>0</v>
      </c>
      <c r="J626" s="21">
        <f>IF(Medidas_Analisis!J626&lt;&gt;"",ROUND((Medidas_Analisis!J626/IF(Porcentaje!A626=VLOOKUP(Porcentaje!A626,Tipos_Medida!$H$2:$I$788,1),VLOOKUP(Porcentaje!A626,Tipos_Medida!$H$2:$I$788,2),0))*100,4),"")</f>
        <v>4.0000000000000001E-3</v>
      </c>
      <c r="K626" s="21">
        <f>IF(Medidas_Analisis!K626&lt;&gt;"",ROUND((Medidas_Analisis!K626/IF(Porcentaje!A626=VLOOKUP(Porcentaje!A626,Tipos_Medida!$H$2:$I$788,1),VLOOKUP(Porcentaje!A626,Tipos_Medida!$H$2:$I$788,2),0))*100,4),"")</f>
        <v>4.0000000000000001E-3</v>
      </c>
      <c r="L626" s="21">
        <f>IF(Medidas_Analisis!L626&lt;&gt;"",ROUND((Medidas_Analisis!L626/IF(Porcentaje!A626=VLOOKUP(Porcentaje!A626,Tipos_Medida!$H$2:$I$788,1),VLOOKUP(Porcentaje!A626,Tipos_Medida!$H$2:$I$788,2),0))*100,4),"")</f>
        <v>4.0000000000000001E-3</v>
      </c>
      <c r="M626" s="21">
        <f>IF(Medidas_Analisis!M626&lt;&gt;"",ROUND((Medidas_Analisis!M626/IF(Porcentaje!A626=VLOOKUP(Porcentaje!A626,Tipos_Medida!$H$2:$I$788,1),VLOOKUP(Porcentaje!A626,Tipos_Medida!$H$2:$I$788,2),0))*100,4),"")</f>
        <v>4.0000000000000001E-3</v>
      </c>
      <c r="N626" s="21">
        <f>IF(Medidas_Analisis!N626&lt;&gt;"",ROUND((Medidas_Analisis!N626/IF(Porcentaje!A626=VLOOKUP(Porcentaje!A626,Tipos_Medida!$H$2:$I$788,1),VLOOKUP(Porcentaje!A626,Tipos_Medida!$H$2:$I$788,2),0))*100,4),"")</f>
        <v>4.0000000000000001E-3</v>
      </c>
    </row>
    <row r="627" spans="1:14" x14ac:dyDescent="0.25">
      <c r="A627" s="19">
        <v>21149</v>
      </c>
      <c r="B627" s="19" t="s">
        <v>94</v>
      </c>
      <c r="C627" s="19" t="s">
        <v>122</v>
      </c>
      <c r="D627" s="19" t="s">
        <v>116</v>
      </c>
      <c r="E627" s="20"/>
      <c r="F627" s="7" t="str">
        <f>IF(E627&lt;&gt;"",IF(AND(E627&gt;=VLOOKUP(E627,Semanas!$A$1:$C$33,1),E627&lt;=VLOOKUP(E627,Semanas!$A$1:$C$33,2)),VLOOKUP(E627,Semanas!$A$1:$C$33,3),""),"")</f>
        <v/>
      </c>
      <c r="G627" s="21" t="str">
        <f>IF(Medidas_Analisis!G627&lt;&gt;"",ROUND((Medidas_Analisis!G627/IF(Porcentaje!A627=VLOOKUP(Porcentaje!A627,Tipos_Medida!$H$2:$I$788,1),VLOOKUP(Porcentaje!A627,Tipos_Medida!$H$2:$I$788,2),0))*100,4),"")</f>
        <v/>
      </c>
      <c r="H627" s="21" t="str">
        <f>IF(Medidas_Analisis!H627&lt;&gt;"",ROUND((Medidas_Analisis!H627/IF(Porcentaje!A627=VLOOKUP(Porcentaje!A627,Tipos_Medida!$H$2:$I$788,1),VLOOKUP(Porcentaje!A627,Tipos_Medida!$H$2:$I$788,2),0))*100,4),"")</f>
        <v/>
      </c>
      <c r="I627" s="21" t="str">
        <f>IF(Medidas_Analisis!I627&lt;&gt;"",ROUND((Medidas_Analisis!I627/IF(Porcentaje!A627=VLOOKUP(Porcentaje!A627,Tipos_Medida!$H$2:$I$788,1),VLOOKUP(Porcentaje!A627,Tipos_Medida!$H$2:$I$788,2),0))*100,4),"")</f>
        <v/>
      </c>
      <c r="J627" s="21" t="str">
        <f>IF(Medidas_Analisis!J627&lt;&gt;"",ROUND((Medidas_Analisis!J627/IF(Porcentaje!A627=VLOOKUP(Porcentaje!A627,Tipos_Medida!$H$2:$I$788,1),VLOOKUP(Porcentaje!A627,Tipos_Medida!$H$2:$I$788,2),0))*100,4),"")</f>
        <v/>
      </c>
      <c r="K627" s="21" t="str">
        <f>IF(Medidas_Analisis!K627&lt;&gt;"",ROUND((Medidas_Analisis!K627/IF(Porcentaje!A627=VLOOKUP(Porcentaje!A627,Tipos_Medida!$H$2:$I$788,1),VLOOKUP(Porcentaje!A627,Tipos_Medida!$H$2:$I$788,2),0))*100,4),"")</f>
        <v/>
      </c>
      <c r="L627" s="21" t="str">
        <f>IF(Medidas_Analisis!L627&lt;&gt;"",ROUND((Medidas_Analisis!L627/IF(Porcentaje!A627=VLOOKUP(Porcentaje!A627,Tipos_Medida!$H$2:$I$788,1),VLOOKUP(Porcentaje!A627,Tipos_Medida!$H$2:$I$788,2),0))*100,4),"")</f>
        <v/>
      </c>
      <c r="M627" s="21" t="str">
        <f>IF(Medidas_Analisis!M627&lt;&gt;"",ROUND((Medidas_Analisis!M627/IF(Porcentaje!A627=VLOOKUP(Porcentaje!A627,Tipos_Medida!$H$2:$I$788,1),VLOOKUP(Porcentaje!A627,Tipos_Medida!$H$2:$I$788,2),0))*100,4),"")</f>
        <v/>
      </c>
      <c r="N627" s="21" t="str">
        <f>IF(Medidas_Analisis!N627&lt;&gt;"",ROUND((Medidas_Analisis!N627/IF(Porcentaje!A627=VLOOKUP(Porcentaje!A627,Tipos_Medida!$H$2:$I$788,1),VLOOKUP(Porcentaje!A627,Tipos_Medida!$H$2:$I$788,2),0))*100,4),"")</f>
        <v/>
      </c>
    </row>
    <row r="628" spans="1:14" x14ac:dyDescent="0.25">
      <c r="A628">
        <v>21149</v>
      </c>
      <c r="B628" t="s">
        <v>94</v>
      </c>
      <c r="C628" t="s">
        <v>123</v>
      </c>
      <c r="D628" t="s">
        <v>116</v>
      </c>
      <c r="E628" s="1"/>
      <c r="F628" s="7" t="str">
        <f>IF(E628&lt;&gt;"",IF(AND(E628&gt;=VLOOKUP(E628,Semanas!$A$1:$C$33,1),E628&lt;=VLOOKUP(E628,Semanas!$A$1:$C$33,2)),VLOOKUP(E628,Semanas!$A$1:$C$33,3),""),"")</f>
        <v/>
      </c>
      <c r="G628" s="21" t="str">
        <f>IF(Medidas_Analisis!G628&lt;&gt;"",ROUND((Medidas_Analisis!G628/IF(Porcentaje!A628=VLOOKUP(Porcentaje!A628,Tipos_Medida!$H$2:$I$788,1),VLOOKUP(Porcentaje!A628,Tipos_Medida!$H$2:$I$788,2),0))*100,4),"")</f>
        <v/>
      </c>
      <c r="H628" s="21" t="str">
        <f>IF(Medidas_Analisis!H628&lt;&gt;"",ROUND((Medidas_Analisis!H628/IF(Porcentaje!A628=VLOOKUP(Porcentaje!A628,Tipos_Medida!$H$2:$I$788,1),VLOOKUP(Porcentaje!A628,Tipos_Medida!$H$2:$I$788,2),0))*100,4),"")</f>
        <v/>
      </c>
      <c r="I628" s="21" t="str">
        <f>IF(Medidas_Analisis!I628&lt;&gt;"",ROUND((Medidas_Analisis!I628/IF(Porcentaje!A628=VLOOKUP(Porcentaje!A628,Tipos_Medida!$H$2:$I$788,1),VLOOKUP(Porcentaje!A628,Tipos_Medida!$H$2:$I$788,2),0))*100,4),"")</f>
        <v/>
      </c>
      <c r="J628" s="21" t="str">
        <f>IF(Medidas_Analisis!J628&lt;&gt;"",ROUND((Medidas_Analisis!J628/IF(Porcentaje!A628=VLOOKUP(Porcentaje!A628,Tipos_Medida!$H$2:$I$788,1),VLOOKUP(Porcentaje!A628,Tipos_Medida!$H$2:$I$788,2),0))*100,4),"")</f>
        <v/>
      </c>
      <c r="K628" s="21" t="str">
        <f>IF(Medidas_Analisis!K628&lt;&gt;"",ROUND((Medidas_Analisis!K628/IF(Porcentaje!A628=VLOOKUP(Porcentaje!A628,Tipos_Medida!$H$2:$I$788,1),VLOOKUP(Porcentaje!A628,Tipos_Medida!$H$2:$I$788,2),0))*100,4),"")</f>
        <v/>
      </c>
      <c r="L628" s="21" t="str">
        <f>IF(Medidas_Analisis!L628&lt;&gt;"",ROUND((Medidas_Analisis!L628/IF(Porcentaje!A628=VLOOKUP(Porcentaje!A628,Tipos_Medida!$H$2:$I$788,1),VLOOKUP(Porcentaje!A628,Tipos_Medida!$H$2:$I$788,2),0))*100,4),"")</f>
        <v/>
      </c>
      <c r="M628" s="21" t="str">
        <f>IF(Medidas_Analisis!M628&lt;&gt;"",ROUND((Medidas_Analisis!M628/IF(Porcentaje!A628=VLOOKUP(Porcentaje!A628,Tipos_Medida!$H$2:$I$788,1),VLOOKUP(Porcentaje!A628,Tipos_Medida!$H$2:$I$788,2),0))*100,4),"")</f>
        <v/>
      </c>
      <c r="N628" s="21" t="str">
        <f>IF(Medidas_Analisis!N628&lt;&gt;"",ROUND((Medidas_Analisis!N628/IF(Porcentaje!A628=VLOOKUP(Porcentaje!A628,Tipos_Medida!$H$2:$I$788,1),VLOOKUP(Porcentaje!A628,Tipos_Medida!$H$2:$I$788,2),0))*100,4),"")</f>
        <v/>
      </c>
    </row>
    <row r="629" spans="1:14" x14ac:dyDescent="0.25">
      <c r="A629">
        <v>21156</v>
      </c>
      <c r="B629" t="s">
        <v>98</v>
      </c>
      <c r="C629" t="s">
        <v>30</v>
      </c>
      <c r="D629" t="s">
        <v>114</v>
      </c>
      <c r="E629" s="1">
        <v>43913</v>
      </c>
      <c r="F629" s="7" t="str">
        <f>IF(E629&lt;&gt;"",IF(AND(E629&gt;=VLOOKUP(E629,Semanas!$A$1:$C$33,1),E629&lt;=VLOOKUP(E629,Semanas!$A$1:$C$33,2)),VLOOKUP(E629,Semanas!$A$1:$C$33,3),""),"")</f>
        <v>Semana 13</v>
      </c>
      <c r="G629" s="21">
        <f>IF(Medidas_Analisis!G629&lt;&gt;"",ROUND((Medidas_Analisis!G629/IF(Porcentaje!A629=VLOOKUP(Porcentaje!A629,Tipos_Medida!$H$2:$I$788,1),VLOOKUP(Porcentaje!A629,Tipos_Medida!$H$2:$I$788,2),0))*100,4),"")</f>
        <v>0</v>
      </c>
      <c r="H629" s="21">
        <f>IF(Medidas_Analisis!H629&lt;&gt;"",ROUND((Medidas_Analisis!H629/IF(Porcentaje!A629=VLOOKUP(Porcentaje!A629,Tipos_Medida!$H$2:$I$788,1),VLOOKUP(Porcentaje!A629,Tipos_Medida!$H$2:$I$788,2),0))*100,4),"")</f>
        <v>0</v>
      </c>
      <c r="I629" s="21">
        <f>IF(Medidas_Analisis!I629&lt;&gt;"",ROUND((Medidas_Analisis!I629/IF(Porcentaje!A629=VLOOKUP(Porcentaje!A629,Tipos_Medida!$H$2:$I$788,1),VLOOKUP(Porcentaje!A629,Tipos_Medida!$H$2:$I$788,2),0))*100,4),"")</f>
        <v>2.9999999999999997E-4</v>
      </c>
      <c r="J629" s="21">
        <f>IF(Medidas_Analisis!J629&lt;&gt;"",ROUND((Medidas_Analisis!J629/IF(Porcentaje!A629=VLOOKUP(Porcentaje!A629,Tipos_Medida!$H$2:$I$788,1),VLOOKUP(Porcentaje!A629,Tipos_Medida!$H$2:$I$788,2),0))*100,4),"")</f>
        <v>3.0999999999999999E-3</v>
      </c>
      <c r="K629" s="21">
        <f>IF(Medidas_Analisis!K629&lt;&gt;"",ROUND((Medidas_Analisis!K629/IF(Porcentaje!A629=VLOOKUP(Porcentaje!A629,Tipos_Medida!$H$2:$I$788,1),VLOOKUP(Porcentaje!A629,Tipos_Medida!$H$2:$I$788,2),0))*100,4),"")</f>
        <v>2.8E-3</v>
      </c>
      <c r="L629" s="21">
        <f>IF(Medidas_Analisis!L629&lt;&gt;"",ROUND((Medidas_Analisis!L629/IF(Porcentaje!A629=VLOOKUP(Porcentaje!A629,Tipos_Medida!$H$2:$I$788,1),VLOOKUP(Porcentaje!A629,Tipos_Medida!$H$2:$I$788,2),0))*100,4),"")</f>
        <v>6.6E-3</v>
      </c>
      <c r="M629" s="21">
        <f>IF(Medidas_Analisis!M629&lt;&gt;"",ROUND((Medidas_Analisis!M629/IF(Porcentaje!A629=VLOOKUP(Porcentaje!A629,Tipos_Medida!$H$2:$I$788,1),VLOOKUP(Porcentaje!A629,Tipos_Medida!$H$2:$I$788,2),0))*100,4),"")</f>
        <v>1.5699999999999999E-2</v>
      </c>
      <c r="N629" s="21">
        <f>IF(Medidas_Analisis!N629&lt;&gt;"",ROUND((Medidas_Analisis!N629/IF(Porcentaje!A629=VLOOKUP(Porcentaje!A629,Tipos_Medida!$H$2:$I$788,1),VLOOKUP(Porcentaje!A629,Tipos_Medida!$H$2:$I$788,2),0))*100,4),"")</f>
        <v>0.02</v>
      </c>
    </row>
    <row r="630" spans="1:14" x14ac:dyDescent="0.25">
      <c r="A630" s="19">
        <v>21156</v>
      </c>
      <c r="B630" s="19" t="s">
        <v>98</v>
      </c>
      <c r="C630" s="19" t="s">
        <v>31</v>
      </c>
      <c r="D630" s="19" t="s">
        <v>114</v>
      </c>
      <c r="E630" s="20">
        <v>43913</v>
      </c>
      <c r="F630" s="7" t="str">
        <f>IF(E630&lt;&gt;"",IF(AND(E630&gt;=VLOOKUP(E630,Semanas!$A$1:$C$33,1),E630&lt;=VLOOKUP(E630,Semanas!$A$1:$C$33,2)),VLOOKUP(E630,Semanas!$A$1:$C$33,3),""),"")</f>
        <v>Semana 13</v>
      </c>
      <c r="G630" s="21">
        <f>IF(Medidas_Analisis!G630&lt;&gt;"",ROUND((Medidas_Analisis!G630/IF(Porcentaje!A630=VLOOKUP(Porcentaje!A630,Tipos_Medida!$H$2:$I$788,1),VLOOKUP(Porcentaje!A630,Tipos_Medida!$H$2:$I$788,2),0))*100,4),"")</f>
        <v>0</v>
      </c>
      <c r="H630" s="21">
        <f>IF(Medidas_Analisis!H630&lt;&gt;"",ROUND((Medidas_Analisis!H630/IF(Porcentaje!A630=VLOOKUP(Porcentaje!A630,Tipos_Medida!$H$2:$I$788,1),VLOOKUP(Porcentaje!A630,Tipos_Medida!$H$2:$I$788,2),0))*100,4),"")</f>
        <v>0</v>
      </c>
      <c r="I630" s="21">
        <f>IF(Medidas_Analisis!I630&lt;&gt;"",ROUND((Medidas_Analisis!I630/IF(Porcentaje!A630=VLOOKUP(Porcentaje!A630,Tipos_Medida!$H$2:$I$788,1),VLOOKUP(Porcentaje!A630,Tipos_Medida!$H$2:$I$788,2),0))*100,4),"")</f>
        <v>2.9999999999999997E-4</v>
      </c>
      <c r="J630" s="21">
        <f>IF(Medidas_Analisis!J630&lt;&gt;"",ROUND((Medidas_Analisis!J630/IF(Porcentaje!A630=VLOOKUP(Porcentaje!A630,Tipos_Medida!$H$2:$I$788,1),VLOOKUP(Porcentaje!A630,Tipos_Medida!$H$2:$I$788,2),0))*100,4),"")</f>
        <v>3.0999999999999999E-3</v>
      </c>
      <c r="K630" s="21">
        <f>IF(Medidas_Analisis!K630&lt;&gt;"",ROUND((Medidas_Analisis!K630/IF(Porcentaje!A630=VLOOKUP(Porcentaje!A630,Tipos_Medida!$H$2:$I$788,1),VLOOKUP(Porcentaje!A630,Tipos_Medida!$H$2:$I$788,2),0))*100,4),"")</f>
        <v>2.8E-3</v>
      </c>
      <c r="L630" s="21">
        <f>IF(Medidas_Analisis!L630&lt;&gt;"",ROUND((Medidas_Analisis!L630/IF(Porcentaje!A630=VLOOKUP(Porcentaje!A630,Tipos_Medida!$H$2:$I$788,1),VLOOKUP(Porcentaje!A630,Tipos_Medida!$H$2:$I$788,2),0))*100,4),"")</f>
        <v>6.6E-3</v>
      </c>
      <c r="M630" s="21">
        <f>IF(Medidas_Analisis!M630&lt;&gt;"",ROUND((Medidas_Analisis!M630/IF(Porcentaje!A630=VLOOKUP(Porcentaje!A630,Tipos_Medida!$H$2:$I$788,1),VLOOKUP(Porcentaje!A630,Tipos_Medida!$H$2:$I$788,2),0))*100,4),"")</f>
        <v>1.5699999999999999E-2</v>
      </c>
      <c r="N630" s="21">
        <f>IF(Medidas_Analisis!N630&lt;&gt;"",ROUND((Medidas_Analisis!N630/IF(Porcentaje!A630=VLOOKUP(Porcentaje!A630,Tipos_Medida!$H$2:$I$788,1),VLOOKUP(Porcentaje!A630,Tipos_Medida!$H$2:$I$788,2),0))*100,4),"")</f>
        <v>0.02</v>
      </c>
    </row>
    <row r="631" spans="1:14" x14ac:dyDescent="0.25">
      <c r="A631">
        <v>21156</v>
      </c>
      <c r="B631" t="s">
        <v>98</v>
      </c>
      <c r="C631" t="s">
        <v>115</v>
      </c>
      <c r="D631" t="s">
        <v>114</v>
      </c>
      <c r="E631" s="1">
        <v>43913</v>
      </c>
      <c r="F631" s="7" t="str">
        <f>IF(E631&lt;&gt;"",IF(AND(E631&gt;=VLOOKUP(E631,Semanas!$A$1:$C$33,1),E631&lt;=VLOOKUP(E631,Semanas!$A$1:$C$33,2)),VLOOKUP(E631,Semanas!$A$1:$C$33,3),""),"")</f>
        <v>Semana 13</v>
      </c>
      <c r="G631" s="21">
        <f>IF(Medidas_Analisis!G631&lt;&gt;"",ROUND((Medidas_Analisis!G631/IF(Porcentaje!A631=VLOOKUP(Porcentaje!A631,Tipos_Medida!$H$2:$I$788,1),VLOOKUP(Porcentaje!A631,Tipos_Medida!$H$2:$I$788,2),0))*100,4),"")</f>
        <v>0</v>
      </c>
      <c r="H631" s="21">
        <f>IF(Medidas_Analisis!H631&lt;&gt;"",ROUND((Medidas_Analisis!H631/IF(Porcentaje!A631=VLOOKUP(Porcentaje!A631,Tipos_Medida!$H$2:$I$788,1),VLOOKUP(Porcentaje!A631,Tipos_Medida!$H$2:$I$788,2),0))*100,4),"")</f>
        <v>0</v>
      </c>
      <c r="I631" s="21">
        <f>IF(Medidas_Analisis!I631&lt;&gt;"",ROUND((Medidas_Analisis!I631/IF(Porcentaje!A631=VLOOKUP(Porcentaje!A631,Tipos_Medida!$H$2:$I$788,1),VLOOKUP(Porcentaje!A631,Tipos_Medida!$H$2:$I$788,2),0))*100,4),"")</f>
        <v>2.9999999999999997E-4</v>
      </c>
      <c r="J631" s="21">
        <f>IF(Medidas_Analisis!J631&lt;&gt;"",ROUND((Medidas_Analisis!J631/IF(Porcentaje!A631=VLOOKUP(Porcentaje!A631,Tipos_Medida!$H$2:$I$788,1),VLOOKUP(Porcentaje!A631,Tipos_Medida!$H$2:$I$788,2),0))*100,4),"")</f>
        <v>3.0999999999999999E-3</v>
      </c>
      <c r="K631" s="21">
        <f>IF(Medidas_Analisis!K631&lt;&gt;"",ROUND((Medidas_Analisis!K631/IF(Porcentaje!A631=VLOOKUP(Porcentaje!A631,Tipos_Medida!$H$2:$I$788,1),VLOOKUP(Porcentaje!A631,Tipos_Medida!$H$2:$I$788,2),0))*100,4),"")</f>
        <v>2.8E-3</v>
      </c>
      <c r="L631" s="21">
        <f>IF(Medidas_Analisis!L631&lt;&gt;"",ROUND((Medidas_Analisis!L631/IF(Porcentaje!A631=VLOOKUP(Porcentaje!A631,Tipos_Medida!$H$2:$I$788,1),VLOOKUP(Porcentaje!A631,Tipos_Medida!$H$2:$I$788,2),0))*100,4),"")</f>
        <v>6.6E-3</v>
      </c>
      <c r="M631" s="21">
        <f>IF(Medidas_Analisis!M631&lt;&gt;"",ROUND((Medidas_Analisis!M631/IF(Porcentaje!A631=VLOOKUP(Porcentaje!A631,Tipos_Medida!$H$2:$I$788,1),VLOOKUP(Porcentaje!A631,Tipos_Medida!$H$2:$I$788,2),0))*100,4),"")</f>
        <v>1.5699999999999999E-2</v>
      </c>
      <c r="N631" s="21">
        <f>IF(Medidas_Analisis!N631&lt;&gt;"",ROUND((Medidas_Analisis!N631/IF(Porcentaje!A631=VLOOKUP(Porcentaje!A631,Tipos_Medida!$H$2:$I$788,1),VLOOKUP(Porcentaje!A631,Tipos_Medida!$H$2:$I$788,2),0))*100,4),"")</f>
        <v>0.02</v>
      </c>
    </row>
    <row r="632" spans="1:14" x14ac:dyDescent="0.25">
      <c r="A632" s="19">
        <v>21156</v>
      </c>
      <c r="B632" s="19" t="s">
        <v>98</v>
      </c>
      <c r="C632" s="19" t="s">
        <v>33</v>
      </c>
      <c r="D632" s="19" t="s">
        <v>114</v>
      </c>
      <c r="E632" s="20">
        <v>43910</v>
      </c>
      <c r="F632" s="7" t="str">
        <f>IF(E632&lt;&gt;"",IF(AND(E632&gt;=VLOOKUP(E632,Semanas!$A$1:$C$33,1),E632&lt;=VLOOKUP(E632,Semanas!$A$1:$C$33,2)),VLOOKUP(E632,Semanas!$A$1:$C$33,3),""),"")</f>
        <v>Semana 12</v>
      </c>
      <c r="G632" s="21">
        <f>IF(Medidas_Analisis!G632&lt;&gt;"",ROUND((Medidas_Analisis!G632/IF(Porcentaje!A632=VLOOKUP(Porcentaje!A632,Tipos_Medida!$H$2:$I$788,1),VLOOKUP(Porcentaje!A632,Tipos_Medida!$H$2:$I$788,2),0))*100,4),"")</f>
        <v>0</v>
      </c>
      <c r="H632" s="21">
        <f>IF(Medidas_Analisis!H632&lt;&gt;"",ROUND((Medidas_Analisis!H632/IF(Porcentaje!A632=VLOOKUP(Porcentaje!A632,Tipos_Medida!$H$2:$I$788,1),VLOOKUP(Porcentaje!A632,Tipos_Medida!$H$2:$I$788,2),0))*100,4),"")</f>
        <v>0</v>
      </c>
      <c r="I632" s="21">
        <f>IF(Medidas_Analisis!I632&lt;&gt;"",ROUND((Medidas_Analisis!I632/IF(Porcentaje!A632=VLOOKUP(Porcentaje!A632,Tipos_Medida!$H$2:$I$788,1),VLOOKUP(Porcentaje!A632,Tipos_Medida!$H$2:$I$788,2),0))*100,4),"")</f>
        <v>0</v>
      </c>
      <c r="J632" s="21">
        <f>IF(Medidas_Analisis!J632&lt;&gt;"",ROUND((Medidas_Analisis!J632/IF(Porcentaje!A632=VLOOKUP(Porcentaje!A632,Tipos_Medida!$H$2:$I$788,1),VLOOKUP(Porcentaje!A632,Tipos_Medida!$H$2:$I$788,2),0))*100,4),"")</f>
        <v>2.9999999999999997E-4</v>
      </c>
      <c r="K632" s="21">
        <f>IF(Medidas_Analisis!K632&lt;&gt;"",ROUND((Medidas_Analisis!K632/IF(Porcentaje!A632=VLOOKUP(Porcentaje!A632,Tipos_Medida!$H$2:$I$788,1),VLOOKUP(Porcentaje!A632,Tipos_Medida!$H$2:$I$788,2),0))*100,4),"")</f>
        <v>2.9999999999999997E-4</v>
      </c>
      <c r="L632" s="21">
        <f>IF(Medidas_Analisis!L632&lt;&gt;"",ROUND((Medidas_Analisis!L632/IF(Porcentaje!A632=VLOOKUP(Porcentaje!A632,Tipos_Medida!$H$2:$I$788,1),VLOOKUP(Porcentaje!A632,Tipos_Medida!$H$2:$I$788,2),0))*100,4),"")</f>
        <v>3.0999999999999999E-3</v>
      </c>
      <c r="M632" s="21">
        <f>IF(Medidas_Analisis!M632&lt;&gt;"",ROUND((Medidas_Analisis!M632/IF(Porcentaje!A632=VLOOKUP(Porcentaje!A632,Tipos_Medida!$H$2:$I$788,1),VLOOKUP(Porcentaje!A632,Tipos_Medida!$H$2:$I$788,2),0))*100,4),"")</f>
        <v>6.6E-3</v>
      </c>
      <c r="N632" s="21">
        <f>IF(Medidas_Analisis!N632&lt;&gt;"",ROUND((Medidas_Analisis!N632/IF(Porcentaje!A632=VLOOKUP(Porcentaje!A632,Tipos_Medida!$H$2:$I$788,1),VLOOKUP(Porcentaje!A632,Tipos_Medida!$H$2:$I$788,2),0))*100,4),"")</f>
        <v>1.5699999999999999E-2</v>
      </c>
    </row>
    <row r="633" spans="1:14" x14ac:dyDescent="0.25">
      <c r="A633">
        <v>21156</v>
      </c>
      <c r="B633" t="s">
        <v>98</v>
      </c>
      <c r="C633" t="s">
        <v>34</v>
      </c>
      <c r="D633" t="s">
        <v>114</v>
      </c>
      <c r="E633" s="1">
        <v>43934</v>
      </c>
      <c r="F633" s="7" t="str">
        <f>IF(E633&lt;&gt;"",IF(AND(E633&gt;=VLOOKUP(E633,Semanas!$A$1:$C$33,1),E633&lt;=VLOOKUP(E633,Semanas!$A$1:$C$33,2)),VLOOKUP(E633,Semanas!$A$1:$C$33,3),""),"")</f>
        <v>Semana 16</v>
      </c>
      <c r="G633" s="21">
        <f>IF(Medidas_Analisis!G633&lt;&gt;"",ROUND((Medidas_Analisis!G633/IF(Porcentaje!A633=VLOOKUP(Porcentaje!A633,Tipos_Medida!$H$2:$I$788,1),VLOOKUP(Porcentaje!A633,Tipos_Medida!$H$2:$I$788,2),0))*100,4),"")</f>
        <v>3.0999999999999999E-3</v>
      </c>
      <c r="H633" s="21">
        <f>IF(Medidas_Analisis!H633&lt;&gt;"",ROUND((Medidas_Analisis!H633/IF(Porcentaje!A633=VLOOKUP(Porcentaje!A633,Tipos_Medida!$H$2:$I$788,1),VLOOKUP(Porcentaje!A633,Tipos_Medida!$H$2:$I$788,2),0))*100,4),"")</f>
        <v>6.6E-3</v>
      </c>
      <c r="I633" s="21">
        <f>IF(Medidas_Analisis!I633&lt;&gt;"",ROUND((Medidas_Analisis!I633/IF(Porcentaje!A633=VLOOKUP(Porcentaje!A633,Tipos_Medida!$H$2:$I$788,1),VLOOKUP(Porcentaje!A633,Tipos_Medida!$H$2:$I$788,2),0))*100,4),"")</f>
        <v>1.5699999999999999E-2</v>
      </c>
      <c r="J633" s="21">
        <f>IF(Medidas_Analisis!J633&lt;&gt;"",ROUND((Medidas_Analisis!J633/IF(Porcentaje!A633=VLOOKUP(Porcentaje!A633,Tipos_Medida!$H$2:$I$788,1),VLOOKUP(Porcentaje!A633,Tipos_Medida!$H$2:$I$788,2),0))*100,4),"")</f>
        <v>0.02</v>
      </c>
      <c r="K633" s="21">
        <f>IF(Medidas_Analisis!K633&lt;&gt;"",ROUND((Medidas_Analisis!K633/IF(Porcentaje!A633=VLOOKUP(Porcentaje!A633,Tipos_Medida!$H$2:$I$788,1),VLOOKUP(Porcentaje!A633,Tipos_Medida!$H$2:$I$788,2),0))*100,4),"")</f>
        <v>4.4000000000000003E-3</v>
      </c>
      <c r="L633" s="21">
        <f>IF(Medidas_Analisis!L633&lt;&gt;"",ROUND((Medidas_Analisis!L633/IF(Porcentaje!A633=VLOOKUP(Porcentaje!A633,Tipos_Medida!$H$2:$I$788,1),VLOOKUP(Porcentaje!A633,Tipos_Medida!$H$2:$I$788,2),0))*100,4),"")</f>
        <v>2.7900000000000001E-2</v>
      </c>
      <c r="M633" s="21">
        <f>IF(Medidas_Analisis!M633&lt;&gt;"",ROUND((Medidas_Analisis!M633/IF(Porcentaje!A633=VLOOKUP(Porcentaje!A633,Tipos_Medida!$H$2:$I$788,1),VLOOKUP(Porcentaje!A633,Tipos_Medida!$H$2:$I$788,2),0))*100,4),"")</f>
        <v>4.0099999999999997E-2</v>
      </c>
      <c r="N633" s="21">
        <f>IF(Medidas_Analisis!N633&lt;&gt;"",ROUND((Medidas_Analisis!N633/IF(Porcentaje!A633=VLOOKUP(Porcentaje!A633,Tipos_Medida!$H$2:$I$788,1),VLOOKUP(Porcentaje!A633,Tipos_Medida!$H$2:$I$788,2),0))*100,4),"")</f>
        <v>6.2E-2</v>
      </c>
    </row>
    <row r="634" spans="1:14" x14ac:dyDescent="0.25">
      <c r="A634" s="19">
        <v>21156</v>
      </c>
      <c r="B634" s="19" t="s">
        <v>98</v>
      </c>
      <c r="C634" s="19" t="s">
        <v>118</v>
      </c>
      <c r="D634" s="19" t="s">
        <v>116</v>
      </c>
      <c r="E634" s="20"/>
      <c r="F634" s="7" t="str">
        <f>IF(E634&lt;&gt;"",IF(AND(E634&gt;=VLOOKUP(E634,Semanas!$A$1:$C$33,1),E634&lt;=VLOOKUP(E634,Semanas!$A$1:$C$33,2)),VLOOKUP(E634,Semanas!$A$1:$C$33,3),""),"")</f>
        <v/>
      </c>
      <c r="G634" s="21" t="str">
        <f>IF(Medidas_Analisis!G634&lt;&gt;"",ROUND((Medidas_Analisis!G634/IF(Porcentaje!A634=VLOOKUP(Porcentaje!A634,Tipos_Medida!$H$2:$I$788,1),VLOOKUP(Porcentaje!A634,Tipos_Medida!$H$2:$I$788,2),0))*100,4),"")</f>
        <v/>
      </c>
      <c r="H634" s="21" t="str">
        <f>IF(Medidas_Analisis!H634&lt;&gt;"",ROUND((Medidas_Analisis!H634/IF(Porcentaje!A634=VLOOKUP(Porcentaje!A634,Tipos_Medida!$H$2:$I$788,1),VLOOKUP(Porcentaje!A634,Tipos_Medida!$H$2:$I$788,2),0))*100,4),"")</f>
        <v/>
      </c>
      <c r="I634" s="21" t="str">
        <f>IF(Medidas_Analisis!I634&lt;&gt;"",ROUND((Medidas_Analisis!I634/IF(Porcentaje!A634=VLOOKUP(Porcentaje!A634,Tipos_Medida!$H$2:$I$788,1),VLOOKUP(Porcentaje!A634,Tipos_Medida!$H$2:$I$788,2),0))*100,4),"")</f>
        <v/>
      </c>
      <c r="J634" s="21" t="str">
        <f>IF(Medidas_Analisis!J634&lt;&gt;"",ROUND((Medidas_Analisis!J634/IF(Porcentaje!A634=VLOOKUP(Porcentaje!A634,Tipos_Medida!$H$2:$I$788,1),VLOOKUP(Porcentaje!A634,Tipos_Medida!$H$2:$I$788,2),0))*100,4),"")</f>
        <v/>
      </c>
      <c r="K634" s="21" t="str">
        <f>IF(Medidas_Analisis!K634&lt;&gt;"",ROUND((Medidas_Analisis!K634/IF(Porcentaje!A634=VLOOKUP(Porcentaje!A634,Tipos_Medida!$H$2:$I$788,1),VLOOKUP(Porcentaje!A634,Tipos_Medida!$H$2:$I$788,2),0))*100,4),"")</f>
        <v/>
      </c>
      <c r="L634" s="21" t="str">
        <f>IF(Medidas_Analisis!L634&lt;&gt;"",ROUND((Medidas_Analisis!L634/IF(Porcentaje!A634=VLOOKUP(Porcentaje!A634,Tipos_Medida!$H$2:$I$788,1),VLOOKUP(Porcentaje!A634,Tipos_Medida!$H$2:$I$788,2),0))*100,4),"")</f>
        <v/>
      </c>
      <c r="M634" s="21" t="str">
        <f>IF(Medidas_Analisis!M634&lt;&gt;"",ROUND((Medidas_Analisis!M634/IF(Porcentaje!A634=VLOOKUP(Porcentaje!A634,Tipos_Medida!$H$2:$I$788,1),VLOOKUP(Porcentaje!A634,Tipos_Medida!$H$2:$I$788,2),0))*100,4),"")</f>
        <v/>
      </c>
      <c r="N634" s="21" t="str">
        <f>IF(Medidas_Analisis!N634&lt;&gt;"",ROUND((Medidas_Analisis!N634/IF(Porcentaje!A634=VLOOKUP(Porcentaje!A634,Tipos_Medida!$H$2:$I$788,1),VLOOKUP(Porcentaje!A634,Tipos_Medida!$H$2:$I$788,2),0))*100,4),"")</f>
        <v/>
      </c>
    </row>
    <row r="635" spans="1:14" x14ac:dyDescent="0.25">
      <c r="A635">
        <v>21156</v>
      </c>
      <c r="B635" t="s">
        <v>98</v>
      </c>
      <c r="C635" t="s">
        <v>119</v>
      </c>
      <c r="D635" t="s">
        <v>116</v>
      </c>
      <c r="E635" s="1"/>
      <c r="F635" s="7" t="str">
        <f>IF(E635&lt;&gt;"",IF(AND(E635&gt;=VLOOKUP(E635,Semanas!$A$1:$C$33,1),E635&lt;=VLOOKUP(E635,Semanas!$A$1:$C$33,2)),VLOOKUP(E635,Semanas!$A$1:$C$33,3),""),"")</f>
        <v/>
      </c>
      <c r="G635" s="21" t="str">
        <f>IF(Medidas_Analisis!G635&lt;&gt;"",ROUND((Medidas_Analisis!G635/IF(Porcentaje!A635=VLOOKUP(Porcentaje!A635,Tipos_Medida!$H$2:$I$788,1),VLOOKUP(Porcentaje!A635,Tipos_Medida!$H$2:$I$788,2),0))*100,4),"")</f>
        <v/>
      </c>
      <c r="H635" s="21" t="str">
        <f>IF(Medidas_Analisis!H635&lt;&gt;"",ROUND((Medidas_Analisis!H635/IF(Porcentaje!A635=VLOOKUP(Porcentaje!A635,Tipos_Medida!$H$2:$I$788,1),VLOOKUP(Porcentaje!A635,Tipos_Medida!$H$2:$I$788,2),0))*100,4),"")</f>
        <v/>
      </c>
      <c r="I635" s="21" t="str">
        <f>IF(Medidas_Analisis!I635&lt;&gt;"",ROUND((Medidas_Analisis!I635/IF(Porcentaje!A635=VLOOKUP(Porcentaje!A635,Tipos_Medida!$H$2:$I$788,1),VLOOKUP(Porcentaje!A635,Tipos_Medida!$H$2:$I$788,2),0))*100,4),"")</f>
        <v/>
      </c>
      <c r="J635" s="21" t="str">
        <f>IF(Medidas_Analisis!J635&lt;&gt;"",ROUND((Medidas_Analisis!J635/IF(Porcentaje!A635=VLOOKUP(Porcentaje!A635,Tipos_Medida!$H$2:$I$788,1),VLOOKUP(Porcentaje!A635,Tipos_Medida!$H$2:$I$788,2),0))*100,4),"")</f>
        <v/>
      </c>
      <c r="K635" s="21" t="str">
        <f>IF(Medidas_Analisis!K635&lt;&gt;"",ROUND((Medidas_Analisis!K635/IF(Porcentaje!A635=VLOOKUP(Porcentaje!A635,Tipos_Medida!$H$2:$I$788,1),VLOOKUP(Porcentaje!A635,Tipos_Medida!$H$2:$I$788,2),0))*100,4),"")</f>
        <v/>
      </c>
      <c r="L635" s="21" t="str">
        <f>IF(Medidas_Analisis!L635&lt;&gt;"",ROUND((Medidas_Analisis!L635/IF(Porcentaje!A635=VLOOKUP(Porcentaje!A635,Tipos_Medida!$H$2:$I$788,1),VLOOKUP(Porcentaje!A635,Tipos_Medida!$H$2:$I$788,2),0))*100,4),"")</f>
        <v/>
      </c>
      <c r="M635" s="21" t="str">
        <f>IF(Medidas_Analisis!M635&lt;&gt;"",ROUND((Medidas_Analisis!M635/IF(Porcentaje!A635=VLOOKUP(Porcentaje!A635,Tipos_Medida!$H$2:$I$788,1),VLOOKUP(Porcentaje!A635,Tipos_Medida!$H$2:$I$788,2),0))*100,4),"")</f>
        <v/>
      </c>
      <c r="N635" s="21" t="str">
        <f>IF(Medidas_Analisis!N635&lt;&gt;"",ROUND((Medidas_Analisis!N635/IF(Porcentaje!A635=VLOOKUP(Porcentaje!A635,Tipos_Medida!$H$2:$I$788,1),VLOOKUP(Porcentaje!A635,Tipos_Medida!$H$2:$I$788,2),0))*100,4),"")</f>
        <v/>
      </c>
    </row>
    <row r="636" spans="1:14" x14ac:dyDescent="0.25">
      <c r="A636" s="19">
        <v>21156</v>
      </c>
      <c r="B636" s="19" t="s">
        <v>98</v>
      </c>
      <c r="C636" s="19" t="s">
        <v>120</v>
      </c>
      <c r="D636" s="19" t="s">
        <v>116</v>
      </c>
      <c r="E636" s="20"/>
      <c r="F636" s="7" t="str">
        <f>IF(E636&lt;&gt;"",IF(AND(E636&gt;=VLOOKUP(E636,Semanas!$A$1:$C$33,1),E636&lt;=VLOOKUP(E636,Semanas!$A$1:$C$33,2)),VLOOKUP(E636,Semanas!$A$1:$C$33,3),""),"")</f>
        <v/>
      </c>
      <c r="G636" s="21" t="str">
        <f>IF(Medidas_Analisis!G636&lt;&gt;"",ROUND((Medidas_Analisis!G636/IF(Porcentaje!A636=VLOOKUP(Porcentaje!A636,Tipos_Medida!$H$2:$I$788,1),VLOOKUP(Porcentaje!A636,Tipos_Medida!$H$2:$I$788,2),0))*100,4),"")</f>
        <v/>
      </c>
      <c r="H636" s="21" t="str">
        <f>IF(Medidas_Analisis!H636&lt;&gt;"",ROUND((Medidas_Analisis!H636/IF(Porcentaje!A636=VLOOKUP(Porcentaje!A636,Tipos_Medida!$H$2:$I$788,1),VLOOKUP(Porcentaje!A636,Tipos_Medida!$H$2:$I$788,2),0))*100,4),"")</f>
        <v/>
      </c>
      <c r="I636" s="21" t="str">
        <f>IF(Medidas_Analisis!I636&lt;&gt;"",ROUND((Medidas_Analisis!I636/IF(Porcentaje!A636=VLOOKUP(Porcentaje!A636,Tipos_Medida!$H$2:$I$788,1),VLOOKUP(Porcentaje!A636,Tipos_Medida!$H$2:$I$788,2),0))*100,4),"")</f>
        <v/>
      </c>
      <c r="J636" s="21" t="str">
        <f>IF(Medidas_Analisis!J636&lt;&gt;"",ROUND((Medidas_Analisis!J636/IF(Porcentaje!A636=VLOOKUP(Porcentaje!A636,Tipos_Medida!$H$2:$I$788,1),VLOOKUP(Porcentaje!A636,Tipos_Medida!$H$2:$I$788,2),0))*100,4),"")</f>
        <v/>
      </c>
      <c r="K636" s="21" t="str">
        <f>IF(Medidas_Analisis!K636&lt;&gt;"",ROUND((Medidas_Analisis!K636/IF(Porcentaje!A636=VLOOKUP(Porcentaje!A636,Tipos_Medida!$H$2:$I$788,1),VLOOKUP(Porcentaje!A636,Tipos_Medida!$H$2:$I$788,2),0))*100,4),"")</f>
        <v/>
      </c>
      <c r="L636" s="21" t="str">
        <f>IF(Medidas_Analisis!L636&lt;&gt;"",ROUND((Medidas_Analisis!L636/IF(Porcentaje!A636=VLOOKUP(Porcentaje!A636,Tipos_Medida!$H$2:$I$788,1),VLOOKUP(Porcentaje!A636,Tipos_Medida!$H$2:$I$788,2),0))*100,4),"")</f>
        <v/>
      </c>
      <c r="M636" s="21" t="str">
        <f>IF(Medidas_Analisis!M636&lt;&gt;"",ROUND((Medidas_Analisis!M636/IF(Porcentaje!A636=VLOOKUP(Porcentaje!A636,Tipos_Medida!$H$2:$I$788,1),VLOOKUP(Porcentaje!A636,Tipos_Medida!$H$2:$I$788,2),0))*100,4),"")</f>
        <v/>
      </c>
      <c r="N636" s="21" t="str">
        <f>IF(Medidas_Analisis!N636&lt;&gt;"",ROUND((Medidas_Analisis!N636/IF(Porcentaje!A636=VLOOKUP(Porcentaje!A636,Tipos_Medida!$H$2:$I$788,1),VLOOKUP(Porcentaje!A636,Tipos_Medida!$H$2:$I$788,2),0))*100,4),"")</f>
        <v/>
      </c>
    </row>
    <row r="637" spans="1:14" x14ac:dyDescent="0.25">
      <c r="A637">
        <v>21156</v>
      </c>
      <c r="B637" t="s">
        <v>98</v>
      </c>
      <c r="C637" t="s">
        <v>191</v>
      </c>
      <c r="D637" t="s">
        <v>114</v>
      </c>
      <c r="E637" s="1">
        <v>43913</v>
      </c>
      <c r="F637" s="7" t="str">
        <f>IF(E637&lt;&gt;"",IF(AND(E637&gt;=VLOOKUP(E637,Semanas!$A$1:$C$33,1),E637&lt;=VLOOKUP(E637,Semanas!$A$1:$C$33,2)),VLOOKUP(E637,Semanas!$A$1:$C$33,3),""),"")</f>
        <v>Semana 13</v>
      </c>
      <c r="G637" s="21">
        <f>IF(Medidas_Analisis!G637&lt;&gt;"",ROUND((Medidas_Analisis!G637/IF(Porcentaje!A637=VLOOKUP(Porcentaje!A637,Tipos_Medida!$H$2:$I$788,1),VLOOKUP(Porcentaje!A637,Tipos_Medida!$H$2:$I$788,2),0))*100,4),"")</f>
        <v>0</v>
      </c>
      <c r="H637" s="21">
        <f>IF(Medidas_Analisis!H637&lt;&gt;"",ROUND((Medidas_Analisis!H637/IF(Porcentaje!A637=VLOOKUP(Porcentaje!A637,Tipos_Medida!$H$2:$I$788,1),VLOOKUP(Porcentaje!A637,Tipos_Medida!$H$2:$I$788,2),0))*100,4),"")</f>
        <v>0</v>
      </c>
      <c r="I637" s="21">
        <f>IF(Medidas_Analisis!I637&lt;&gt;"",ROUND((Medidas_Analisis!I637/IF(Porcentaje!A637=VLOOKUP(Porcentaje!A637,Tipos_Medida!$H$2:$I$788,1),VLOOKUP(Porcentaje!A637,Tipos_Medida!$H$2:$I$788,2),0))*100,4),"")</f>
        <v>2.9999999999999997E-4</v>
      </c>
      <c r="J637" s="21">
        <f>IF(Medidas_Analisis!J637&lt;&gt;"",ROUND((Medidas_Analisis!J637/IF(Porcentaje!A637=VLOOKUP(Porcentaje!A637,Tipos_Medida!$H$2:$I$788,1),VLOOKUP(Porcentaje!A637,Tipos_Medida!$H$2:$I$788,2),0))*100,4),"")</f>
        <v>3.0999999999999999E-3</v>
      </c>
      <c r="K637" s="21">
        <f>IF(Medidas_Analisis!K637&lt;&gt;"",ROUND((Medidas_Analisis!K637/IF(Porcentaje!A637=VLOOKUP(Porcentaje!A637,Tipos_Medida!$H$2:$I$788,1),VLOOKUP(Porcentaje!A637,Tipos_Medida!$H$2:$I$788,2),0))*100,4),"")</f>
        <v>2.8E-3</v>
      </c>
      <c r="L637" s="21">
        <f>IF(Medidas_Analisis!L637&lt;&gt;"",ROUND((Medidas_Analisis!L637/IF(Porcentaje!A637=VLOOKUP(Porcentaje!A637,Tipos_Medida!$H$2:$I$788,1),VLOOKUP(Porcentaje!A637,Tipos_Medida!$H$2:$I$788,2),0))*100,4),"")</f>
        <v>6.6E-3</v>
      </c>
      <c r="M637" s="21">
        <f>IF(Medidas_Analisis!M637&lt;&gt;"",ROUND((Medidas_Analisis!M637/IF(Porcentaje!A637=VLOOKUP(Porcentaje!A637,Tipos_Medida!$H$2:$I$788,1),VLOOKUP(Porcentaje!A637,Tipos_Medida!$H$2:$I$788,2),0))*100,4),"")</f>
        <v>1.5699999999999999E-2</v>
      </c>
      <c r="N637" s="21">
        <f>IF(Medidas_Analisis!N637&lt;&gt;"",ROUND((Medidas_Analisis!N637/IF(Porcentaje!A637=VLOOKUP(Porcentaje!A637,Tipos_Medida!$H$2:$I$788,1),VLOOKUP(Porcentaje!A637,Tipos_Medida!$H$2:$I$788,2),0))*100,4),"")</f>
        <v>0.02</v>
      </c>
    </row>
    <row r="638" spans="1:14" x14ac:dyDescent="0.25">
      <c r="A638" s="19">
        <v>21156</v>
      </c>
      <c r="B638" s="19" t="s">
        <v>98</v>
      </c>
      <c r="C638" s="19" t="s">
        <v>122</v>
      </c>
      <c r="D638" s="19" t="s">
        <v>114</v>
      </c>
      <c r="E638" s="20">
        <v>43963</v>
      </c>
      <c r="F638" s="7" t="str">
        <f>IF(E638&lt;&gt;"",IF(AND(E638&gt;=VLOOKUP(E638,Semanas!$A$1:$C$33,1),E638&lt;=VLOOKUP(E638,Semanas!$A$1:$C$33,2)),VLOOKUP(E638,Semanas!$A$1:$C$33,3),""),"")</f>
        <v>Semana 20</v>
      </c>
      <c r="G638" s="21">
        <f>IF(Medidas_Analisis!G638&lt;&gt;"",ROUND((Medidas_Analisis!G638/IF(Porcentaje!A638=VLOOKUP(Porcentaje!A638,Tipos_Medida!$H$2:$I$788,1),VLOOKUP(Porcentaje!A638,Tipos_Medida!$H$2:$I$788,2),0))*100,4),"")</f>
        <v>2.7900000000000001E-2</v>
      </c>
      <c r="H638" s="21">
        <f>IF(Medidas_Analisis!H638&lt;&gt;"",ROUND((Medidas_Analisis!H638/IF(Porcentaje!A638=VLOOKUP(Porcentaje!A638,Tipos_Medida!$H$2:$I$788,1),VLOOKUP(Porcentaje!A638,Tipos_Medida!$H$2:$I$788,2),0))*100,4),"")</f>
        <v>4.0099999999999997E-2</v>
      </c>
      <c r="I638" s="21">
        <f>IF(Medidas_Analisis!I638&lt;&gt;"",ROUND((Medidas_Analisis!I638/IF(Porcentaje!A638=VLOOKUP(Porcentaje!A638,Tipos_Medida!$H$2:$I$788,1),VLOOKUP(Porcentaje!A638,Tipos_Medida!$H$2:$I$788,2),0))*100,4),"")</f>
        <v>6.2E-2</v>
      </c>
      <c r="J638" s="21">
        <f>IF(Medidas_Analisis!J638&lt;&gt;"",ROUND((Medidas_Analisis!J638/IF(Porcentaje!A638=VLOOKUP(Porcentaje!A638,Tipos_Medida!$H$2:$I$788,1),VLOOKUP(Porcentaje!A638,Tipos_Medida!$H$2:$I$788,2),0))*100,4),"")</f>
        <v>7.3899999999999993E-2</v>
      </c>
      <c r="K638" s="21">
        <f>IF(Medidas_Analisis!K638&lt;&gt;"",ROUND((Medidas_Analisis!K638/IF(Porcentaje!A638=VLOOKUP(Porcentaje!A638,Tipos_Medida!$H$2:$I$788,1),VLOOKUP(Porcentaje!A638,Tipos_Medida!$H$2:$I$788,2),0))*100,4),"")</f>
        <v>1.1900000000000001E-2</v>
      </c>
      <c r="L638" s="21">
        <f>IF(Medidas_Analisis!L638&lt;&gt;"",ROUND((Medidas_Analisis!L638/IF(Porcentaje!A638=VLOOKUP(Porcentaje!A638,Tipos_Medida!$H$2:$I$788,1),VLOOKUP(Porcentaje!A638,Tipos_Medida!$H$2:$I$788,2),0))*100,4),"")</f>
        <v>9.1399999999999995E-2</v>
      </c>
      <c r="M638" s="21">
        <f>IF(Medidas_Analisis!M638&lt;&gt;"",ROUND((Medidas_Analisis!M638/IF(Porcentaje!A638=VLOOKUP(Porcentaje!A638,Tipos_Medida!$H$2:$I$788,1),VLOOKUP(Porcentaje!A638,Tipos_Medida!$H$2:$I$788,2),0))*100,4),"")</f>
        <v>0.1143</v>
      </c>
      <c r="N638" s="21">
        <f>IF(Medidas_Analisis!N638&lt;&gt;"",ROUND((Medidas_Analisis!N638/IF(Porcentaje!A638=VLOOKUP(Porcentaje!A638,Tipos_Medida!$H$2:$I$788,1),VLOOKUP(Porcentaje!A638,Tipos_Medida!$H$2:$I$788,2),0))*100,4),"")</f>
        <v>0.1396</v>
      </c>
    </row>
    <row r="639" spans="1:14" x14ac:dyDescent="0.25">
      <c r="A639">
        <v>21156</v>
      </c>
      <c r="B639" t="s">
        <v>98</v>
      </c>
      <c r="C639" t="s">
        <v>123</v>
      </c>
      <c r="D639" t="s">
        <v>114</v>
      </c>
      <c r="E639" s="1">
        <v>43997</v>
      </c>
      <c r="F639" s="7" t="str">
        <f>IF(E639&lt;&gt;"",IF(AND(E639&gt;=VLOOKUP(E639,Semanas!$A$1:$C$33,1),E639&lt;=VLOOKUP(E639,Semanas!$A$1:$C$33,2)),VLOOKUP(E639,Semanas!$A$1:$C$33,3),""),"")</f>
        <v>Semana 25</v>
      </c>
      <c r="G639" s="21">
        <f>IF(Medidas_Analisis!G639&lt;&gt;"",ROUND((Medidas_Analisis!G639/IF(Porcentaje!A639=VLOOKUP(Porcentaje!A639,Tipos_Medida!$H$2:$I$788,1),VLOOKUP(Porcentaje!A639,Tipos_Medida!$H$2:$I$788,2),0))*100,4),"")</f>
        <v>0.1143</v>
      </c>
      <c r="H639" s="21">
        <f>IF(Medidas_Analisis!H639&lt;&gt;"",ROUND((Medidas_Analisis!H639/IF(Porcentaje!A639=VLOOKUP(Porcentaje!A639,Tipos_Medida!$H$2:$I$788,1),VLOOKUP(Porcentaje!A639,Tipos_Medida!$H$2:$I$788,2),0))*100,4),"")</f>
        <v>0.1396</v>
      </c>
      <c r="I639" s="21">
        <f>IF(Medidas_Analisis!I639&lt;&gt;"",ROUND((Medidas_Analisis!I639/IF(Porcentaje!A639=VLOOKUP(Porcentaje!A639,Tipos_Medida!$H$2:$I$788,1),VLOOKUP(Porcentaje!A639,Tipos_Medida!$H$2:$I$788,2),0))*100,4),"")</f>
        <v>0.17849999999999999</v>
      </c>
      <c r="J639" s="21">
        <f>IF(Medidas_Analisis!J639&lt;&gt;"",ROUND((Medidas_Analisis!J639/IF(Porcentaje!A639=VLOOKUP(Porcentaje!A639,Tipos_Medida!$H$2:$I$788,1),VLOOKUP(Porcentaje!A639,Tipos_Medida!$H$2:$I$788,2),0))*100,4),"")</f>
        <v>0.23139999999999999</v>
      </c>
      <c r="K639" s="21">
        <f>IF(Medidas_Analisis!K639&lt;&gt;"",ROUND((Medidas_Analisis!K639/IF(Porcentaje!A639=VLOOKUP(Porcentaje!A639,Tipos_Medida!$H$2:$I$788,1),VLOOKUP(Porcentaje!A639,Tipos_Medida!$H$2:$I$788,2),0))*100,4),"")</f>
        <v>5.2900000000000003E-2</v>
      </c>
      <c r="L639" s="21">
        <f>IF(Medidas_Analisis!L639&lt;&gt;"",ROUND((Medidas_Analisis!L639/IF(Porcentaje!A639=VLOOKUP(Porcentaje!A639,Tipos_Medida!$H$2:$I$788,1),VLOOKUP(Porcentaje!A639,Tipos_Medida!$H$2:$I$788,2),0))*100,4),"")</f>
        <v>0.28960000000000002</v>
      </c>
      <c r="M639" s="21">
        <f>IF(Medidas_Analisis!M639&lt;&gt;"",ROUND((Medidas_Analisis!M639/IF(Porcentaje!A639=VLOOKUP(Porcentaje!A639,Tipos_Medida!$H$2:$I$788,1),VLOOKUP(Porcentaje!A639,Tipos_Medida!$H$2:$I$788,2),0))*100,4),"")</f>
        <v>0.34789999999999999</v>
      </c>
      <c r="N639" s="21">
        <f>IF(Medidas_Analisis!N639&lt;&gt;"",ROUND((Medidas_Analisis!N639/IF(Porcentaje!A639=VLOOKUP(Porcentaje!A639,Tipos_Medida!$H$2:$I$788,1),VLOOKUP(Porcentaje!A639,Tipos_Medida!$H$2:$I$788,2),0))*100,4),"")</f>
        <v>0.40889999999999999</v>
      </c>
    </row>
    <row r="640" spans="1:14" x14ac:dyDescent="0.25">
      <c r="A640">
        <v>21161</v>
      </c>
      <c r="B640" t="s">
        <v>100</v>
      </c>
      <c r="C640" t="s">
        <v>30</v>
      </c>
      <c r="D640" t="s">
        <v>114</v>
      </c>
      <c r="E640" s="1">
        <v>43913</v>
      </c>
      <c r="F640" s="7" t="str">
        <f>IF(E640&lt;&gt;"",IF(AND(E640&gt;=VLOOKUP(E640,Semanas!$A$1:$C$33,1),E640&lt;=VLOOKUP(E640,Semanas!$A$1:$C$33,2)),VLOOKUP(E640,Semanas!$A$1:$C$33,3),""),"")</f>
        <v>Semana 13</v>
      </c>
      <c r="G640" s="21">
        <f>IF(Medidas_Analisis!G640&lt;&gt;"",ROUND((Medidas_Analisis!G640/IF(Porcentaje!A640=VLOOKUP(Porcentaje!A640,Tipos_Medida!$H$2:$I$788,1),VLOOKUP(Porcentaje!A640,Tipos_Medida!$H$2:$I$788,2),0))*100,4),"")</f>
        <v>0</v>
      </c>
      <c r="H640" s="21">
        <f>IF(Medidas_Analisis!H640&lt;&gt;"",ROUND((Medidas_Analisis!H640/IF(Porcentaje!A640=VLOOKUP(Porcentaje!A640,Tipos_Medida!$H$2:$I$788,1),VLOOKUP(Porcentaje!A640,Tipos_Medida!$H$2:$I$788,2),0))*100,4),"")</f>
        <v>0</v>
      </c>
      <c r="I640" s="21">
        <f>IF(Medidas_Analisis!I640&lt;&gt;"",ROUND((Medidas_Analisis!I640/IF(Porcentaje!A640=VLOOKUP(Porcentaje!A640,Tipos_Medida!$H$2:$I$788,1),VLOOKUP(Porcentaje!A640,Tipos_Medida!$H$2:$I$788,2),0))*100,4),"")</f>
        <v>0</v>
      </c>
      <c r="J640" s="21">
        <f>IF(Medidas_Analisis!J640&lt;&gt;"",ROUND((Medidas_Analisis!J640/IF(Porcentaje!A640=VLOOKUP(Porcentaje!A640,Tipos_Medida!$H$2:$I$788,1),VLOOKUP(Porcentaje!A640,Tipos_Medida!$H$2:$I$788,2),0))*100,4),"")</f>
        <v>0</v>
      </c>
      <c r="K640" s="21">
        <f>IF(Medidas_Analisis!K640&lt;&gt;"",ROUND((Medidas_Analisis!K640/IF(Porcentaje!A640=VLOOKUP(Porcentaje!A640,Tipos_Medida!$H$2:$I$788,1),VLOOKUP(Porcentaje!A640,Tipos_Medida!$H$2:$I$788,2),0))*100,4),"")</f>
        <v>0</v>
      </c>
      <c r="L640" s="21">
        <f>IF(Medidas_Analisis!L640&lt;&gt;"",ROUND((Medidas_Analisis!L640/IF(Porcentaje!A640=VLOOKUP(Porcentaje!A640,Tipos_Medida!$H$2:$I$788,1),VLOOKUP(Porcentaje!A640,Tipos_Medida!$H$2:$I$788,2),0))*100,4),"")</f>
        <v>0</v>
      </c>
      <c r="M640" s="21">
        <f>IF(Medidas_Analisis!M640&lt;&gt;"",ROUND((Medidas_Analisis!M640/IF(Porcentaje!A640=VLOOKUP(Porcentaje!A640,Tipos_Medida!$H$2:$I$788,1),VLOOKUP(Porcentaje!A640,Tipos_Medida!$H$2:$I$788,2),0))*100,4),"")</f>
        <v>0</v>
      </c>
      <c r="N640" s="21">
        <f>IF(Medidas_Analisis!N640&lt;&gt;"",ROUND((Medidas_Analisis!N640/IF(Porcentaje!A640=VLOOKUP(Porcentaje!A640,Tipos_Medida!$H$2:$I$788,1),VLOOKUP(Porcentaje!A640,Tipos_Medida!$H$2:$I$788,2),0))*100,4),"")</f>
        <v>4.8999999999999998E-3</v>
      </c>
    </row>
    <row r="641" spans="1:14" x14ac:dyDescent="0.25">
      <c r="A641" s="19">
        <v>21161</v>
      </c>
      <c r="B641" s="19" t="s">
        <v>100</v>
      </c>
      <c r="C641" s="19" t="s">
        <v>31</v>
      </c>
      <c r="D641" s="19" t="s">
        <v>114</v>
      </c>
      <c r="E641" s="20">
        <v>43913</v>
      </c>
      <c r="F641" s="7" t="str">
        <f>IF(E641&lt;&gt;"",IF(AND(E641&gt;=VLOOKUP(E641,Semanas!$A$1:$C$33,1),E641&lt;=VLOOKUP(E641,Semanas!$A$1:$C$33,2)),VLOOKUP(E641,Semanas!$A$1:$C$33,3),""),"")</f>
        <v>Semana 13</v>
      </c>
      <c r="G641" s="21">
        <f>IF(Medidas_Analisis!G641&lt;&gt;"",ROUND((Medidas_Analisis!G641/IF(Porcentaje!A641=VLOOKUP(Porcentaje!A641,Tipos_Medida!$H$2:$I$788,1),VLOOKUP(Porcentaje!A641,Tipos_Medida!$H$2:$I$788,2),0))*100,4),"")</f>
        <v>0</v>
      </c>
      <c r="H641" s="21">
        <f>IF(Medidas_Analisis!H641&lt;&gt;"",ROUND((Medidas_Analisis!H641/IF(Porcentaje!A641=VLOOKUP(Porcentaje!A641,Tipos_Medida!$H$2:$I$788,1),VLOOKUP(Porcentaje!A641,Tipos_Medida!$H$2:$I$788,2),0))*100,4),"")</f>
        <v>0</v>
      </c>
      <c r="I641" s="21">
        <f>IF(Medidas_Analisis!I641&lt;&gt;"",ROUND((Medidas_Analisis!I641/IF(Porcentaje!A641=VLOOKUP(Porcentaje!A641,Tipos_Medida!$H$2:$I$788,1),VLOOKUP(Porcentaje!A641,Tipos_Medida!$H$2:$I$788,2),0))*100,4),"")</f>
        <v>0</v>
      </c>
      <c r="J641" s="21">
        <f>IF(Medidas_Analisis!J641&lt;&gt;"",ROUND((Medidas_Analisis!J641/IF(Porcentaje!A641=VLOOKUP(Porcentaje!A641,Tipos_Medida!$H$2:$I$788,1),VLOOKUP(Porcentaje!A641,Tipos_Medida!$H$2:$I$788,2),0))*100,4),"")</f>
        <v>0</v>
      </c>
      <c r="K641" s="21">
        <f>IF(Medidas_Analisis!K641&lt;&gt;"",ROUND((Medidas_Analisis!K641/IF(Porcentaje!A641=VLOOKUP(Porcentaje!A641,Tipos_Medida!$H$2:$I$788,1),VLOOKUP(Porcentaje!A641,Tipos_Medida!$H$2:$I$788,2),0))*100,4),"")</f>
        <v>0</v>
      </c>
      <c r="L641" s="21">
        <f>IF(Medidas_Analisis!L641&lt;&gt;"",ROUND((Medidas_Analisis!L641/IF(Porcentaje!A641=VLOOKUP(Porcentaje!A641,Tipos_Medida!$H$2:$I$788,1),VLOOKUP(Porcentaje!A641,Tipos_Medida!$H$2:$I$788,2),0))*100,4),"")</f>
        <v>0</v>
      </c>
      <c r="M641" s="21">
        <f>IF(Medidas_Analisis!M641&lt;&gt;"",ROUND((Medidas_Analisis!M641/IF(Porcentaje!A641=VLOOKUP(Porcentaje!A641,Tipos_Medida!$H$2:$I$788,1),VLOOKUP(Porcentaje!A641,Tipos_Medida!$H$2:$I$788,2),0))*100,4),"")</f>
        <v>0</v>
      </c>
      <c r="N641" s="21">
        <f>IF(Medidas_Analisis!N641&lt;&gt;"",ROUND((Medidas_Analisis!N641/IF(Porcentaje!A641=VLOOKUP(Porcentaje!A641,Tipos_Medida!$H$2:$I$788,1),VLOOKUP(Porcentaje!A641,Tipos_Medida!$H$2:$I$788,2),0))*100,4),"")</f>
        <v>4.8999999999999998E-3</v>
      </c>
    </row>
    <row r="642" spans="1:14" x14ac:dyDescent="0.25">
      <c r="A642">
        <v>21161</v>
      </c>
      <c r="B642" t="s">
        <v>100</v>
      </c>
      <c r="C642" t="s">
        <v>115</v>
      </c>
      <c r="D642" t="s">
        <v>114</v>
      </c>
      <c r="E642" s="1">
        <v>43913</v>
      </c>
      <c r="F642" s="7" t="str">
        <f>IF(E642&lt;&gt;"",IF(AND(E642&gt;=VLOOKUP(E642,Semanas!$A$1:$C$33,1),E642&lt;=VLOOKUP(E642,Semanas!$A$1:$C$33,2)),VLOOKUP(E642,Semanas!$A$1:$C$33,3),""),"")</f>
        <v>Semana 13</v>
      </c>
      <c r="G642" s="21">
        <f>IF(Medidas_Analisis!G642&lt;&gt;"",ROUND((Medidas_Analisis!G642/IF(Porcentaje!A642=VLOOKUP(Porcentaje!A642,Tipos_Medida!$H$2:$I$788,1),VLOOKUP(Porcentaje!A642,Tipos_Medida!$H$2:$I$788,2),0))*100,4),"")</f>
        <v>0</v>
      </c>
      <c r="H642" s="21">
        <f>IF(Medidas_Analisis!H642&lt;&gt;"",ROUND((Medidas_Analisis!H642/IF(Porcentaje!A642=VLOOKUP(Porcentaje!A642,Tipos_Medida!$H$2:$I$788,1),VLOOKUP(Porcentaje!A642,Tipos_Medida!$H$2:$I$788,2),0))*100,4),"")</f>
        <v>0</v>
      </c>
      <c r="I642" s="21">
        <f>IF(Medidas_Analisis!I642&lt;&gt;"",ROUND((Medidas_Analisis!I642/IF(Porcentaje!A642=VLOOKUP(Porcentaje!A642,Tipos_Medida!$H$2:$I$788,1),VLOOKUP(Porcentaje!A642,Tipos_Medida!$H$2:$I$788,2),0))*100,4),"")</f>
        <v>0</v>
      </c>
      <c r="J642" s="21">
        <f>IF(Medidas_Analisis!J642&lt;&gt;"",ROUND((Medidas_Analisis!J642/IF(Porcentaje!A642=VLOOKUP(Porcentaje!A642,Tipos_Medida!$H$2:$I$788,1),VLOOKUP(Porcentaje!A642,Tipos_Medida!$H$2:$I$788,2),0))*100,4),"")</f>
        <v>0</v>
      </c>
      <c r="K642" s="21">
        <f>IF(Medidas_Analisis!K642&lt;&gt;"",ROUND((Medidas_Analisis!K642/IF(Porcentaje!A642=VLOOKUP(Porcentaje!A642,Tipos_Medida!$H$2:$I$788,1),VLOOKUP(Porcentaje!A642,Tipos_Medida!$H$2:$I$788,2),0))*100,4),"")</f>
        <v>0</v>
      </c>
      <c r="L642" s="21">
        <f>IF(Medidas_Analisis!L642&lt;&gt;"",ROUND((Medidas_Analisis!L642/IF(Porcentaje!A642=VLOOKUP(Porcentaje!A642,Tipos_Medida!$H$2:$I$788,1),VLOOKUP(Porcentaje!A642,Tipos_Medida!$H$2:$I$788,2),0))*100,4),"")</f>
        <v>0</v>
      </c>
      <c r="M642" s="21">
        <f>IF(Medidas_Analisis!M642&lt;&gt;"",ROUND((Medidas_Analisis!M642/IF(Porcentaje!A642=VLOOKUP(Porcentaje!A642,Tipos_Medida!$H$2:$I$788,1),VLOOKUP(Porcentaje!A642,Tipos_Medida!$H$2:$I$788,2),0))*100,4),"")</f>
        <v>0</v>
      </c>
      <c r="N642" s="21">
        <f>IF(Medidas_Analisis!N642&lt;&gt;"",ROUND((Medidas_Analisis!N642/IF(Porcentaje!A642=VLOOKUP(Porcentaje!A642,Tipos_Medida!$H$2:$I$788,1),VLOOKUP(Porcentaje!A642,Tipos_Medida!$H$2:$I$788,2),0))*100,4),"")</f>
        <v>4.8999999999999998E-3</v>
      </c>
    </row>
    <row r="643" spans="1:14" x14ac:dyDescent="0.25">
      <c r="A643" s="19">
        <v>21161</v>
      </c>
      <c r="B643" s="19" t="s">
        <v>100</v>
      </c>
      <c r="C643" s="19" t="s">
        <v>33</v>
      </c>
      <c r="D643" s="19" t="s">
        <v>114</v>
      </c>
      <c r="E643" s="20">
        <v>43910</v>
      </c>
      <c r="F643" s="7" t="str">
        <f>IF(E643&lt;&gt;"",IF(AND(E643&gt;=VLOOKUP(E643,Semanas!$A$1:$C$33,1),E643&lt;=VLOOKUP(E643,Semanas!$A$1:$C$33,2)),VLOOKUP(E643,Semanas!$A$1:$C$33,3),""),"")</f>
        <v>Semana 12</v>
      </c>
      <c r="G643" s="21">
        <f>IF(Medidas_Analisis!G643&lt;&gt;"",ROUND((Medidas_Analisis!G643/IF(Porcentaje!A643=VLOOKUP(Porcentaje!A643,Tipos_Medida!$H$2:$I$788,1),VLOOKUP(Porcentaje!A643,Tipos_Medida!$H$2:$I$788,2),0))*100,4),"")</f>
        <v>0</v>
      </c>
      <c r="H643" s="21">
        <f>IF(Medidas_Analisis!H643&lt;&gt;"",ROUND((Medidas_Analisis!H643/IF(Porcentaje!A643=VLOOKUP(Porcentaje!A643,Tipos_Medida!$H$2:$I$788,1),VLOOKUP(Porcentaje!A643,Tipos_Medida!$H$2:$I$788,2),0))*100,4),"")</f>
        <v>0</v>
      </c>
      <c r="I643" s="21">
        <f>IF(Medidas_Analisis!I643&lt;&gt;"",ROUND((Medidas_Analisis!I643/IF(Porcentaje!A643=VLOOKUP(Porcentaje!A643,Tipos_Medida!$H$2:$I$788,1),VLOOKUP(Porcentaje!A643,Tipos_Medida!$H$2:$I$788,2),0))*100,4),"")</f>
        <v>0</v>
      </c>
      <c r="J643" s="21">
        <f>IF(Medidas_Analisis!J643&lt;&gt;"",ROUND((Medidas_Analisis!J643/IF(Porcentaje!A643=VLOOKUP(Porcentaje!A643,Tipos_Medida!$H$2:$I$788,1),VLOOKUP(Porcentaje!A643,Tipos_Medida!$H$2:$I$788,2),0))*100,4),"")</f>
        <v>0</v>
      </c>
      <c r="K643" s="21">
        <f>IF(Medidas_Analisis!K643&lt;&gt;"",ROUND((Medidas_Analisis!K643/IF(Porcentaje!A643=VLOOKUP(Porcentaje!A643,Tipos_Medida!$H$2:$I$788,1),VLOOKUP(Porcentaje!A643,Tipos_Medida!$H$2:$I$788,2),0))*100,4),"")</f>
        <v>0</v>
      </c>
      <c r="L643" s="21">
        <f>IF(Medidas_Analisis!L643&lt;&gt;"",ROUND((Medidas_Analisis!L643/IF(Porcentaje!A643=VLOOKUP(Porcentaje!A643,Tipos_Medida!$H$2:$I$788,1),VLOOKUP(Porcentaje!A643,Tipos_Medida!$H$2:$I$788,2),0))*100,4),"")</f>
        <v>0</v>
      </c>
      <c r="M643" s="21">
        <f>IF(Medidas_Analisis!M643&lt;&gt;"",ROUND((Medidas_Analisis!M643/IF(Porcentaje!A643=VLOOKUP(Porcentaje!A643,Tipos_Medida!$H$2:$I$788,1),VLOOKUP(Porcentaje!A643,Tipos_Medida!$H$2:$I$788,2),0))*100,4),"")</f>
        <v>0</v>
      </c>
      <c r="N643" s="21">
        <f>IF(Medidas_Analisis!N643&lt;&gt;"",ROUND((Medidas_Analisis!N643/IF(Porcentaje!A643=VLOOKUP(Porcentaje!A643,Tipos_Medida!$H$2:$I$788,1),VLOOKUP(Porcentaje!A643,Tipos_Medida!$H$2:$I$788,2),0))*100,4),"")</f>
        <v>0</v>
      </c>
    </row>
    <row r="644" spans="1:14" x14ac:dyDescent="0.25">
      <c r="A644">
        <v>21161</v>
      </c>
      <c r="B644" t="s">
        <v>100</v>
      </c>
      <c r="C644" t="s">
        <v>34</v>
      </c>
      <c r="D644" t="s">
        <v>114</v>
      </c>
      <c r="E644" s="1">
        <v>43934</v>
      </c>
      <c r="F644" s="7" t="str">
        <f>IF(E644&lt;&gt;"",IF(AND(E644&gt;=VLOOKUP(E644,Semanas!$A$1:$C$33,1),E644&lt;=VLOOKUP(E644,Semanas!$A$1:$C$33,2)),VLOOKUP(E644,Semanas!$A$1:$C$33,3),""),"")</f>
        <v>Semana 16</v>
      </c>
      <c r="G644" s="21">
        <f>IF(Medidas_Analisis!G644&lt;&gt;"",ROUND((Medidas_Analisis!G644/IF(Porcentaje!A644=VLOOKUP(Porcentaje!A644,Tipos_Medida!$H$2:$I$788,1),VLOOKUP(Porcentaje!A644,Tipos_Medida!$H$2:$I$788,2),0))*100,4),"")</f>
        <v>0</v>
      </c>
      <c r="H644" s="21">
        <f>IF(Medidas_Analisis!H644&lt;&gt;"",ROUND((Medidas_Analisis!H644/IF(Porcentaje!A644=VLOOKUP(Porcentaje!A644,Tipos_Medida!$H$2:$I$788,1),VLOOKUP(Porcentaje!A644,Tipos_Medida!$H$2:$I$788,2),0))*100,4),"")</f>
        <v>0</v>
      </c>
      <c r="I644" s="21">
        <f>IF(Medidas_Analisis!I644&lt;&gt;"",ROUND((Medidas_Analisis!I644/IF(Porcentaje!A644=VLOOKUP(Porcentaje!A644,Tipos_Medida!$H$2:$I$788,1),VLOOKUP(Porcentaje!A644,Tipos_Medida!$H$2:$I$788,2),0))*100,4),"")</f>
        <v>0</v>
      </c>
      <c r="J644" s="21">
        <f>IF(Medidas_Analisis!J644&lt;&gt;"",ROUND((Medidas_Analisis!J644/IF(Porcentaje!A644=VLOOKUP(Porcentaje!A644,Tipos_Medida!$H$2:$I$788,1),VLOOKUP(Porcentaje!A644,Tipos_Medida!$H$2:$I$788,2),0))*100,4),"")</f>
        <v>4.8999999999999998E-3</v>
      </c>
      <c r="K644" s="21">
        <f>IF(Medidas_Analisis!K644&lt;&gt;"",ROUND((Medidas_Analisis!K644/IF(Porcentaje!A644=VLOOKUP(Porcentaje!A644,Tipos_Medida!$H$2:$I$788,1),VLOOKUP(Porcentaje!A644,Tipos_Medida!$H$2:$I$788,2),0))*100,4),"")</f>
        <v>4.8999999999999998E-3</v>
      </c>
      <c r="L644" s="21">
        <f>IF(Medidas_Analisis!L644&lt;&gt;"",ROUND((Medidas_Analisis!L644/IF(Porcentaje!A644=VLOOKUP(Porcentaje!A644,Tipos_Medida!$H$2:$I$788,1),VLOOKUP(Porcentaje!A644,Tipos_Medida!$H$2:$I$788,2),0))*100,4),"")</f>
        <v>9.7000000000000003E-3</v>
      </c>
      <c r="M644" s="21">
        <f>IF(Medidas_Analisis!M644&lt;&gt;"",ROUND((Medidas_Analisis!M644/IF(Porcentaje!A644=VLOOKUP(Porcentaje!A644,Tipos_Medida!$H$2:$I$788,1),VLOOKUP(Porcentaje!A644,Tipos_Medida!$H$2:$I$788,2),0))*100,4),"")</f>
        <v>9.7000000000000003E-3</v>
      </c>
      <c r="N644" s="21">
        <f>IF(Medidas_Analisis!N644&lt;&gt;"",ROUND((Medidas_Analisis!N644/IF(Porcentaje!A644=VLOOKUP(Porcentaje!A644,Tipos_Medida!$H$2:$I$788,1),VLOOKUP(Porcentaje!A644,Tipos_Medida!$H$2:$I$788,2),0))*100,4),"")</f>
        <v>1.9400000000000001E-2</v>
      </c>
    </row>
    <row r="645" spans="1:14" x14ac:dyDescent="0.25">
      <c r="A645" s="19">
        <v>21161</v>
      </c>
      <c r="B645" s="19" t="s">
        <v>100</v>
      </c>
      <c r="C645" s="19" t="s">
        <v>118</v>
      </c>
      <c r="D645" s="19" t="s">
        <v>116</v>
      </c>
      <c r="E645" s="20"/>
      <c r="F645" s="7" t="str">
        <f>IF(E645&lt;&gt;"",IF(AND(E645&gt;=VLOOKUP(E645,Semanas!$A$1:$C$33,1),E645&lt;=VLOOKUP(E645,Semanas!$A$1:$C$33,2)),VLOOKUP(E645,Semanas!$A$1:$C$33,3),""),"")</f>
        <v/>
      </c>
      <c r="G645" s="21" t="str">
        <f>IF(Medidas_Analisis!G645&lt;&gt;"",ROUND((Medidas_Analisis!G645/IF(Porcentaje!A645=VLOOKUP(Porcentaje!A645,Tipos_Medida!$H$2:$I$788,1),VLOOKUP(Porcentaje!A645,Tipos_Medida!$H$2:$I$788,2),0))*100,4),"")</f>
        <v/>
      </c>
      <c r="H645" s="21" t="str">
        <f>IF(Medidas_Analisis!H645&lt;&gt;"",ROUND((Medidas_Analisis!H645/IF(Porcentaje!A645=VLOOKUP(Porcentaje!A645,Tipos_Medida!$H$2:$I$788,1),VLOOKUP(Porcentaje!A645,Tipos_Medida!$H$2:$I$788,2),0))*100,4),"")</f>
        <v/>
      </c>
      <c r="I645" s="21" t="str">
        <f>IF(Medidas_Analisis!I645&lt;&gt;"",ROUND((Medidas_Analisis!I645/IF(Porcentaje!A645=VLOOKUP(Porcentaje!A645,Tipos_Medida!$H$2:$I$788,1),VLOOKUP(Porcentaje!A645,Tipos_Medida!$H$2:$I$788,2),0))*100,4),"")</f>
        <v/>
      </c>
      <c r="J645" s="21" t="str">
        <f>IF(Medidas_Analisis!J645&lt;&gt;"",ROUND((Medidas_Analisis!J645/IF(Porcentaje!A645=VLOOKUP(Porcentaje!A645,Tipos_Medida!$H$2:$I$788,1),VLOOKUP(Porcentaje!A645,Tipos_Medida!$H$2:$I$788,2),0))*100,4),"")</f>
        <v/>
      </c>
      <c r="K645" s="21" t="str">
        <f>IF(Medidas_Analisis!K645&lt;&gt;"",ROUND((Medidas_Analisis!K645/IF(Porcentaje!A645=VLOOKUP(Porcentaje!A645,Tipos_Medida!$H$2:$I$788,1),VLOOKUP(Porcentaje!A645,Tipos_Medida!$H$2:$I$788,2),0))*100,4),"")</f>
        <v/>
      </c>
      <c r="L645" s="21" t="str">
        <f>IF(Medidas_Analisis!L645&lt;&gt;"",ROUND((Medidas_Analisis!L645/IF(Porcentaje!A645=VLOOKUP(Porcentaje!A645,Tipos_Medida!$H$2:$I$788,1),VLOOKUP(Porcentaje!A645,Tipos_Medida!$H$2:$I$788,2),0))*100,4),"")</f>
        <v/>
      </c>
      <c r="M645" s="21" t="str">
        <f>IF(Medidas_Analisis!M645&lt;&gt;"",ROUND((Medidas_Analisis!M645/IF(Porcentaje!A645=VLOOKUP(Porcentaje!A645,Tipos_Medida!$H$2:$I$788,1),VLOOKUP(Porcentaje!A645,Tipos_Medida!$H$2:$I$788,2),0))*100,4),"")</f>
        <v/>
      </c>
      <c r="N645" s="21" t="str">
        <f>IF(Medidas_Analisis!N645&lt;&gt;"",ROUND((Medidas_Analisis!N645/IF(Porcentaje!A645=VLOOKUP(Porcentaje!A645,Tipos_Medida!$H$2:$I$788,1),VLOOKUP(Porcentaje!A645,Tipos_Medida!$H$2:$I$788,2),0))*100,4),"")</f>
        <v/>
      </c>
    </row>
    <row r="646" spans="1:14" x14ac:dyDescent="0.25">
      <c r="A646">
        <v>21161</v>
      </c>
      <c r="B646" t="s">
        <v>100</v>
      </c>
      <c r="C646" t="s">
        <v>119</v>
      </c>
      <c r="D646" t="s">
        <v>116</v>
      </c>
      <c r="E646" s="1"/>
      <c r="F646" s="7" t="str">
        <f>IF(E646&lt;&gt;"",IF(AND(E646&gt;=VLOOKUP(E646,Semanas!$A$1:$C$33,1),E646&lt;=VLOOKUP(E646,Semanas!$A$1:$C$33,2)),VLOOKUP(E646,Semanas!$A$1:$C$33,3),""),"")</f>
        <v/>
      </c>
      <c r="G646" s="21" t="str">
        <f>IF(Medidas_Analisis!G646&lt;&gt;"",ROUND((Medidas_Analisis!G646/IF(Porcentaje!A646=VLOOKUP(Porcentaje!A646,Tipos_Medida!$H$2:$I$788,1),VLOOKUP(Porcentaje!A646,Tipos_Medida!$H$2:$I$788,2),0))*100,4),"")</f>
        <v/>
      </c>
      <c r="H646" s="21" t="str">
        <f>IF(Medidas_Analisis!H646&lt;&gt;"",ROUND((Medidas_Analisis!H646/IF(Porcentaje!A646=VLOOKUP(Porcentaje!A646,Tipos_Medida!$H$2:$I$788,1),VLOOKUP(Porcentaje!A646,Tipos_Medida!$H$2:$I$788,2),0))*100,4),"")</f>
        <v/>
      </c>
      <c r="I646" s="21" t="str">
        <f>IF(Medidas_Analisis!I646&lt;&gt;"",ROUND((Medidas_Analisis!I646/IF(Porcentaje!A646=VLOOKUP(Porcentaje!A646,Tipos_Medida!$H$2:$I$788,1),VLOOKUP(Porcentaje!A646,Tipos_Medida!$H$2:$I$788,2),0))*100,4),"")</f>
        <v/>
      </c>
      <c r="J646" s="21" t="str">
        <f>IF(Medidas_Analisis!J646&lt;&gt;"",ROUND((Medidas_Analisis!J646/IF(Porcentaje!A646=VLOOKUP(Porcentaje!A646,Tipos_Medida!$H$2:$I$788,1),VLOOKUP(Porcentaje!A646,Tipos_Medida!$H$2:$I$788,2),0))*100,4),"")</f>
        <v/>
      </c>
      <c r="K646" s="21" t="str">
        <f>IF(Medidas_Analisis!K646&lt;&gt;"",ROUND((Medidas_Analisis!K646/IF(Porcentaje!A646=VLOOKUP(Porcentaje!A646,Tipos_Medida!$H$2:$I$788,1),VLOOKUP(Porcentaje!A646,Tipos_Medida!$H$2:$I$788,2),0))*100,4),"")</f>
        <v/>
      </c>
      <c r="L646" s="21" t="str">
        <f>IF(Medidas_Analisis!L646&lt;&gt;"",ROUND((Medidas_Analisis!L646/IF(Porcentaje!A646=VLOOKUP(Porcentaje!A646,Tipos_Medida!$H$2:$I$788,1),VLOOKUP(Porcentaje!A646,Tipos_Medida!$H$2:$I$788,2),0))*100,4),"")</f>
        <v/>
      </c>
      <c r="M646" s="21" t="str">
        <f>IF(Medidas_Analisis!M646&lt;&gt;"",ROUND((Medidas_Analisis!M646/IF(Porcentaje!A646=VLOOKUP(Porcentaje!A646,Tipos_Medida!$H$2:$I$788,1),VLOOKUP(Porcentaje!A646,Tipos_Medida!$H$2:$I$788,2),0))*100,4),"")</f>
        <v/>
      </c>
      <c r="N646" s="21" t="str">
        <f>IF(Medidas_Analisis!N646&lt;&gt;"",ROUND((Medidas_Analisis!N646/IF(Porcentaje!A646=VLOOKUP(Porcentaje!A646,Tipos_Medida!$H$2:$I$788,1),VLOOKUP(Porcentaje!A646,Tipos_Medida!$H$2:$I$788,2),0))*100,4),"")</f>
        <v/>
      </c>
    </row>
    <row r="647" spans="1:14" x14ac:dyDescent="0.25">
      <c r="A647" s="19">
        <v>21161</v>
      </c>
      <c r="B647" s="19" t="s">
        <v>100</v>
      </c>
      <c r="C647" s="19" t="s">
        <v>120</v>
      </c>
      <c r="D647" s="19" t="s">
        <v>114</v>
      </c>
      <c r="E647" s="20"/>
      <c r="F647" s="7" t="str">
        <f>IF(E647&lt;&gt;"",IF(AND(E647&gt;=VLOOKUP(E647,Semanas!$A$1:$C$33,1),E647&lt;=VLOOKUP(E647,Semanas!$A$1:$C$33,2)),VLOOKUP(E647,Semanas!$A$1:$C$33,3),""),"")</f>
        <v/>
      </c>
      <c r="G647" s="21" t="str">
        <f>IF(Medidas_Analisis!G647&lt;&gt;"",ROUND((Medidas_Analisis!G647/IF(Porcentaje!A647=VLOOKUP(Porcentaje!A647,Tipos_Medida!$H$2:$I$788,1),VLOOKUP(Porcentaje!A647,Tipos_Medida!$H$2:$I$788,2),0))*100,4),"")</f>
        <v/>
      </c>
      <c r="H647" s="21" t="str">
        <f>IF(Medidas_Analisis!H647&lt;&gt;"",ROUND((Medidas_Analisis!H647/IF(Porcentaje!A647=VLOOKUP(Porcentaje!A647,Tipos_Medida!$H$2:$I$788,1),VLOOKUP(Porcentaje!A647,Tipos_Medida!$H$2:$I$788,2),0))*100,4),"")</f>
        <v/>
      </c>
      <c r="I647" s="21" t="str">
        <f>IF(Medidas_Analisis!I647&lt;&gt;"",ROUND((Medidas_Analisis!I647/IF(Porcentaje!A647=VLOOKUP(Porcentaje!A647,Tipos_Medida!$H$2:$I$788,1),VLOOKUP(Porcentaje!A647,Tipos_Medida!$H$2:$I$788,2),0))*100,4),"")</f>
        <v/>
      </c>
      <c r="J647" s="21" t="str">
        <f>IF(Medidas_Analisis!J647&lt;&gt;"",ROUND((Medidas_Analisis!J647/IF(Porcentaje!A647=VLOOKUP(Porcentaje!A647,Tipos_Medida!$H$2:$I$788,1),VLOOKUP(Porcentaje!A647,Tipos_Medida!$H$2:$I$788,2),0))*100,4),"")</f>
        <v/>
      </c>
      <c r="K647" s="21" t="str">
        <f>IF(Medidas_Analisis!K647&lt;&gt;"",ROUND((Medidas_Analisis!K647/IF(Porcentaje!A647=VLOOKUP(Porcentaje!A647,Tipos_Medida!$H$2:$I$788,1),VLOOKUP(Porcentaje!A647,Tipos_Medida!$H$2:$I$788,2),0))*100,4),"")</f>
        <v/>
      </c>
      <c r="L647" s="21" t="str">
        <f>IF(Medidas_Analisis!L647&lt;&gt;"",ROUND((Medidas_Analisis!L647/IF(Porcentaje!A647=VLOOKUP(Porcentaje!A647,Tipos_Medida!$H$2:$I$788,1),VLOOKUP(Porcentaje!A647,Tipos_Medida!$H$2:$I$788,2),0))*100,4),"")</f>
        <v/>
      </c>
      <c r="M647" s="21" t="str">
        <f>IF(Medidas_Analisis!M647&lt;&gt;"",ROUND((Medidas_Analisis!M647/IF(Porcentaje!A647=VLOOKUP(Porcentaje!A647,Tipos_Medida!$H$2:$I$788,1),VLOOKUP(Porcentaje!A647,Tipos_Medida!$H$2:$I$788,2),0))*100,4),"")</f>
        <v/>
      </c>
      <c r="N647" s="21" t="str">
        <f>IF(Medidas_Analisis!N647&lt;&gt;"",ROUND((Medidas_Analisis!N647/IF(Porcentaje!A647=VLOOKUP(Porcentaje!A647,Tipos_Medida!$H$2:$I$788,1),VLOOKUP(Porcentaje!A647,Tipos_Medida!$H$2:$I$788,2),0))*100,4),"")</f>
        <v/>
      </c>
    </row>
    <row r="648" spans="1:14" x14ac:dyDescent="0.25">
      <c r="A648">
        <v>21161</v>
      </c>
      <c r="B648" t="s">
        <v>100</v>
      </c>
      <c r="C648" t="s">
        <v>191</v>
      </c>
      <c r="D648" t="s">
        <v>114</v>
      </c>
      <c r="E648" s="1">
        <v>43913</v>
      </c>
      <c r="F648" s="7" t="str">
        <f>IF(E648&lt;&gt;"",IF(AND(E648&gt;=VLOOKUP(E648,Semanas!$A$1:$C$33,1),E648&lt;=VLOOKUP(E648,Semanas!$A$1:$C$33,2)),VLOOKUP(E648,Semanas!$A$1:$C$33,3),""),"")</f>
        <v>Semana 13</v>
      </c>
      <c r="G648" s="21">
        <f>IF(Medidas_Analisis!G648&lt;&gt;"",ROUND((Medidas_Analisis!G648/IF(Porcentaje!A648=VLOOKUP(Porcentaje!A648,Tipos_Medida!$H$2:$I$788,1),VLOOKUP(Porcentaje!A648,Tipos_Medida!$H$2:$I$788,2),0))*100,4),"")</f>
        <v>0</v>
      </c>
      <c r="H648" s="21">
        <f>IF(Medidas_Analisis!H648&lt;&gt;"",ROUND((Medidas_Analisis!H648/IF(Porcentaje!A648=VLOOKUP(Porcentaje!A648,Tipos_Medida!$H$2:$I$788,1),VLOOKUP(Porcentaje!A648,Tipos_Medida!$H$2:$I$788,2),0))*100,4),"")</f>
        <v>0</v>
      </c>
      <c r="I648" s="21">
        <f>IF(Medidas_Analisis!I648&lt;&gt;"",ROUND((Medidas_Analisis!I648/IF(Porcentaje!A648=VLOOKUP(Porcentaje!A648,Tipos_Medida!$H$2:$I$788,1),VLOOKUP(Porcentaje!A648,Tipos_Medida!$H$2:$I$788,2),0))*100,4),"")</f>
        <v>0</v>
      </c>
      <c r="J648" s="21">
        <f>IF(Medidas_Analisis!J648&lt;&gt;"",ROUND((Medidas_Analisis!J648/IF(Porcentaje!A648=VLOOKUP(Porcentaje!A648,Tipos_Medida!$H$2:$I$788,1),VLOOKUP(Porcentaje!A648,Tipos_Medida!$H$2:$I$788,2),0))*100,4),"")</f>
        <v>0</v>
      </c>
      <c r="K648" s="21">
        <f>IF(Medidas_Analisis!K648&lt;&gt;"",ROUND((Medidas_Analisis!K648/IF(Porcentaje!A648=VLOOKUP(Porcentaje!A648,Tipos_Medida!$H$2:$I$788,1),VLOOKUP(Porcentaje!A648,Tipos_Medida!$H$2:$I$788,2),0))*100,4),"")</f>
        <v>0</v>
      </c>
      <c r="L648" s="21">
        <f>IF(Medidas_Analisis!L648&lt;&gt;"",ROUND((Medidas_Analisis!L648/IF(Porcentaje!A648=VLOOKUP(Porcentaje!A648,Tipos_Medida!$H$2:$I$788,1),VLOOKUP(Porcentaje!A648,Tipos_Medida!$H$2:$I$788,2),0))*100,4),"")</f>
        <v>0</v>
      </c>
      <c r="M648" s="21">
        <f>IF(Medidas_Analisis!M648&lt;&gt;"",ROUND((Medidas_Analisis!M648/IF(Porcentaje!A648=VLOOKUP(Porcentaje!A648,Tipos_Medida!$H$2:$I$788,1),VLOOKUP(Porcentaje!A648,Tipos_Medida!$H$2:$I$788,2),0))*100,4),"")</f>
        <v>0</v>
      </c>
      <c r="N648" s="21">
        <f>IF(Medidas_Analisis!N648&lt;&gt;"",ROUND((Medidas_Analisis!N648/IF(Porcentaje!A648=VLOOKUP(Porcentaje!A648,Tipos_Medida!$H$2:$I$788,1),VLOOKUP(Porcentaje!A648,Tipos_Medida!$H$2:$I$788,2),0))*100,4),"")</f>
        <v>4.8999999999999998E-3</v>
      </c>
    </row>
    <row r="649" spans="1:14" x14ac:dyDescent="0.25">
      <c r="A649" s="19">
        <v>21161</v>
      </c>
      <c r="B649" s="19" t="s">
        <v>100</v>
      </c>
      <c r="C649" s="19" t="s">
        <v>122</v>
      </c>
      <c r="D649" s="19" t="s">
        <v>116</v>
      </c>
      <c r="E649" s="20"/>
      <c r="F649" s="7" t="str">
        <f>IF(E649&lt;&gt;"",IF(AND(E649&gt;=VLOOKUP(E649,Semanas!$A$1:$C$33,1),E649&lt;=VLOOKUP(E649,Semanas!$A$1:$C$33,2)),VLOOKUP(E649,Semanas!$A$1:$C$33,3),""),"")</f>
        <v/>
      </c>
      <c r="G649" s="21" t="str">
        <f>IF(Medidas_Analisis!G649&lt;&gt;"",ROUND((Medidas_Analisis!G649/IF(Porcentaje!A649=VLOOKUP(Porcentaje!A649,Tipos_Medida!$H$2:$I$788,1),VLOOKUP(Porcentaje!A649,Tipos_Medida!$H$2:$I$788,2),0))*100,4),"")</f>
        <v/>
      </c>
      <c r="H649" s="21" t="str">
        <f>IF(Medidas_Analisis!H649&lt;&gt;"",ROUND((Medidas_Analisis!H649/IF(Porcentaje!A649=VLOOKUP(Porcentaje!A649,Tipos_Medida!$H$2:$I$788,1),VLOOKUP(Porcentaje!A649,Tipos_Medida!$H$2:$I$788,2),0))*100,4),"")</f>
        <v/>
      </c>
      <c r="I649" s="21" t="str">
        <f>IF(Medidas_Analisis!I649&lt;&gt;"",ROUND((Medidas_Analisis!I649/IF(Porcentaje!A649=VLOOKUP(Porcentaje!A649,Tipos_Medida!$H$2:$I$788,1),VLOOKUP(Porcentaje!A649,Tipos_Medida!$H$2:$I$788,2),0))*100,4),"")</f>
        <v/>
      </c>
      <c r="J649" s="21" t="str">
        <f>IF(Medidas_Analisis!J649&lt;&gt;"",ROUND((Medidas_Analisis!J649/IF(Porcentaje!A649=VLOOKUP(Porcentaje!A649,Tipos_Medida!$H$2:$I$788,1),VLOOKUP(Porcentaje!A649,Tipos_Medida!$H$2:$I$788,2),0))*100,4),"")</f>
        <v/>
      </c>
      <c r="K649" s="21" t="str">
        <f>IF(Medidas_Analisis!K649&lt;&gt;"",ROUND((Medidas_Analisis!K649/IF(Porcentaje!A649=VLOOKUP(Porcentaje!A649,Tipos_Medida!$H$2:$I$788,1),VLOOKUP(Porcentaje!A649,Tipos_Medida!$H$2:$I$788,2),0))*100,4),"")</f>
        <v/>
      </c>
      <c r="L649" s="21" t="str">
        <f>IF(Medidas_Analisis!L649&lt;&gt;"",ROUND((Medidas_Analisis!L649/IF(Porcentaje!A649=VLOOKUP(Porcentaje!A649,Tipos_Medida!$H$2:$I$788,1),VLOOKUP(Porcentaje!A649,Tipos_Medida!$H$2:$I$788,2),0))*100,4),"")</f>
        <v/>
      </c>
      <c r="M649" s="21" t="str">
        <f>IF(Medidas_Analisis!M649&lt;&gt;"",ROUND((Medidas_Analisis!M649/IF(Porcentaje!A649=VLOOKUP(Porcentaje!A649,Tipos_Medida!$H$2:$I$788,1),VLOOKUP(Porcentaje!A649,Tipos_Medida!$H$2:$I$788,2),0))*100,4),"")</f>
        <v/>
      </c>
      <c r="N649" s="21" t="str">
        <f>IF(Medidas_Analisis!N649&lt;&gt;"",ROUND((Medidas_Analisis!N649/IF(Porcentaje!A649=VLOOKUP(Porcentaje!A649,Tipos_Medida!$H$2:$I$788,1),VLOOKUP(Porcentaje!A649,Tipos_Medida!$H$2:$I$788,2),0))*100,4),"")</f>
        <v/>
      </c>
    </row>
    <row r="650" spans="1:14" x14ac:dyDescent="0.25">
      <c r="A650">
        <v>21161</v>
      </c>
      <c r="B650" t="s">
        <v>100</v>
      </c>
      <c r="C650" t="s">
        <v>123</v>
      </c>
      <c r="D650" t="s">
        <v>116</v>
      </c>
      <c r="E650" s="1"/>
      <c r="F650" s="7" t="str">
        <f>IF(E650&lt;&gt;"",IF(AND(E650&gt;=VLOOKUP(E650,Semanas!$A$1:$C$33,1),E650&lt;=VLOOKUP(E650,Semanas!$A$1:$C$33,2)),VLOOKUP(E650,Semanas!$A$1:$C$33,3),""),"")</f>
        <v/>
      </c>
      <c r="G650" s="21" t="str">
        <f>IF(Medidas_Analisis!G650&lt;&gt;"",ROUND((Medidas_Analisis!G650/IF(Porcentaje!A650=VLOOKUP(Porcentaje!A650,Tipos_Medida!$H$2:$I$788,1),VLOOKUP(Porcentaje!A650,Tipos_Medida!$H$2:$I$788,2),0))*100,4),"")</f>
        <v/>
      </c>
      <c r="H650" s="21" t="str">
        <f>IF(Medidas_Analisis!H650&lt;&gt;"",ROUND((Medidas_Analisis!H650/IF(Porcentaje!A650=VLOOKUP(Porcentaje!A650,Tipos_Medida!$H$2:$I$788,1),VLOOKUP(Porcentaje!A650,Tipos_Medida!$H$2:$I$788,2),0))*100,4),"")</f>
        <v/>
      </c>
      <c r="I650" s="21" t="str">
        <f>IF(Medidas_Analisis!I650&lt;&gt;"",ROUND((Medidas_Analisis!I650/IF(Porcentaje!A650=VLOOKUP(Porcentaje!A650,Tipos_Medida!$H$2:$I$788,1),VLOOKUP(Porcentaje!A650,Tipos_Medida!$H$2:$I$788,2),0))*100,4),"")</f>
        <v/>
      </c>
      <c r="J650" s="21" t="str">
        <f>IF(Medidas_Analisis!J650&lt;&gt;"",ROUND((Medidas_Analisis!J650/IF(Porcentaje!A650=VLOOKUP(Porcentaje!A650,Tipos_Medida!$H$2:$I$788,1),VLOOKUP(Porcentaje!A650,Tipos_Medida!$H$2:$I$788,2),0))*100,4),"")</f>
        <v/>
      </c>
      <c r="K650" s="21" t="str">
        <f>IF(Medidas_Analisis!K650&lt;&gt;"",ROUND((Medidas_Analisis!K650/IF(Porcentaje!A650=VLOOKUP(Porcentaje!A650,Tipos_Medida!$H$2:$I$788,1),VLOOKUP(Porcentaje!A650,Tipos_Medida!$H$2:$I$788,2),0))*100,4),"")</f>
        <v/>
      </c>
      <c r="L650" s="21" t="str">
        <f>IF(Medidas_Analisis!L650&lt;&gt;"",ROUND((Medidas_Analisis!L650/IF(Porcentaje!A650=VLOOKUP(Porcentaje!A650,Tipos_Medida!$H$2:$I$788,1),VLOOKUP(Porcentaje!A650,Tipos_Medida!$H$2:$I$788,2),0))*100,4),"")</f>
        <v/>
      </c>
      <c r="M650" s="21" t="str">
        <f>IF(Medidas_Analisis!M650&lt;&gt;"",ROUND((Medidas_Analisis!M650/IF(Porcentaje!A650=VLOOKUP(Porcentaje!A650,Tipos_Medida!$H$2:$I$788,1),VLOOKUP(Porcentaje!A650,Tipos_Medida!$H$2:$I$788,2),0))*100,4),"")</f>
        <v/>
      </c>
      <c r="N650" s="21" t="str">
        <f>IF(Medidas_Analisis!N650&lt;&gt;"",ROUND((Medidas_Analisis!N650/IF(Porcentaje!A650=VLOOKUP(Porcentaje!A650,Tipos_Medida!$H$2:$I$788,1),VLOOKUP(Porcentaje!A650,Tipos_Medida!$H$2:$I$788,2),0))*100,4),"")</f>
        <v/>
      </c>
    </row>
    <row r="651" spans="1:14" x14ac:dyDescent="0.25">
      <c r="A651">
        <v>21177</v>
      </c>
      <c r="B651" t="s">
        <v>101</v>
      </c>
      <c r="C651" t="s">
        <v>30</v>
      </c>
      <c r="D651" t="s">
        <v>114</v>
      </c>
      <c r="E651" s="1">
        <v>43913</v>
      </c>
      <c r="F651" s="7" t="str">
        <f>IF(E651&lt;&gt;"",IF(AND(E651&gt;=VLOOKUP(E651,Semanas!$A$1:$C$33,1),E651&lt;=VLOOKUP(E651,Semanas!$A$1:$C$33,2)),VLOOKUP(E651,Semanas!$A$1:$C$33,3),""),"")</f>
        <v>Semana 13</v>
      </c>
      <c r="G651" s="21">
        <f>IF(Medidas_Analisis!G651&lt;&gt;"",ROUND((Medidas_Analisis!G651/IF(Porcentaje!A651=VLOOKUP(Porcentaje!A651,Tipos_Medida!$H$2:$I$788,1),VLOOKUP(Porcentaje!A651,Tipos_Medida!$H$2:$I$788,2),0))*100,4),"")</f>
        <v>0</v>
      </c>
      <c r="H651" s="21">
        <f>IF(Medidas_Analisis!H651&lt;&gt;"",ROUND((Medidas_Analisis!H651/IF(Porcentaje!A651=VLOOKUP(Porcentaje!A651,Tipos_Medida!$H$2:$I$788,1),VLOOKUP(Porcentaje!A651,Tipos_Medida!$H$2:$I$788,2),0))*100,4),"")</f>
        <v>0</v>
      </c>
      <c r="I651" s="21">
        <f>IF(Medidas_Analisis!I651&lt;&gt;"",ROUND((Medidas_Analisis!I651/IF(Porcentaje!A651=VLOOKUP(Porcentaje!A651,Tipos_Medida!$H$2:$I$788,1),VLOOKUP(Porcentaje!A651,Tipos_Medida!$H$2:$I$788,2),0))*100,4),"")</f>
        <v>0</v>
      </c>
      <c r="J651" s="21">
        <f>IF(Medidas_Analisis!J651&lt;&gt;"",ROUND((Medidas_Analisis!J651/IF(Porcentaje!A651=VLOOKUP(Porcentaje!A651,Tipos_Medida!$H$2:$I$788,1),VLOOKUP(Porcentaje!A651,Tipos_Medida!$H$2:$I$788,2),0))*100,4),"")</f>
        <v>0</v>
      </c>
      <c r="K651" s="21">
        <f>IF(Medidas_Analisis!K651&lt;&gt;"",ROUND((Medidas_Analisis!K651/IF(Porcentaje!A651=VLOOKUP(Porcentaje!A651,Tipos_Medida!$H$2:$I$788,1),VLOOKUP(Porcentaje!A651,Tipos_Medida!$H$2:$I$788,2),0))*100,4),"")</f>
        <v>0</v>
      </c>
      <c r="L651" s="21">
        <f>IF(Medidas_Analisis!L651&lt;&gt;"",ROUND((Medidas_Analisis!L651/IF(Porcentaje!A651=VLOOKUP(Porcentaje!A651,Tipos_Medida!$H$2:$I$788,1),VLOOKUP(Porcentaje!A651,Tipos_Medida!$H$2:$I$788,2),0))*100,4),"")</f>
        <v>0</v>
      </c>
      <c r="M651" s="21">
        <f>IF(Medidas_Analisis!M651&lt;&gt;"",ROUND((Medidas_Analisis!M651/IF(Porcentaje!A651=VLOOKUP(Porcentaje!A651,Tipos_Medida!$H$2:$I$788,1),VLOOKUP(Porcentaje!A651,Tipos_Medida!$H$2:$I$788,2),0))*100,4),"")</f>
        <v>0</v>
      </c>
      <c r="N651" s="21">
        <f>IF(Medidas_Analisis!N651&lt;&gt;"",ROUND((Medidas_Analisis!N651/IF(Porcentaje!A651=VLOOKUP(Porcentaje!A651,Tipos_Medida!$H$2:$I$788,1),VLOOKUP(Porcentaje!A651,Tipos_Medida!$H$2:$I$788,2),0))*100,4),"")</f>
        <v>1.9E-3</v>
      </c>
    </row>
    <row r="652" spans="1:14" x14ac:dyDescent="0.25">
      <c r="A652" s="19">
        <v>21177</v>
      </c>
      <c r="B652" s="19" t="s">
        <v>101</v>
      </c>
      <c r="C652" s="19" t="s">
        <v>31</v>
      </c>
      <c r="D652" s="19" t="s">
        <v>114</v>
      </c>
      <c r="E652" s="20">
        <v>43913</v>
      </c>
      <c r="F652" s="7" t="str">
        <f>IF(E652&lt;&gt;"",IF(AND(E652&gt;=VLOOKUP(E652,Semanas!$A$1:$C$33,1),E652&lt;=VLOOKUP(E652,Semanas!$A$1:$C$33,2)),VLOOKUP(E652,Semanas!$A$1:$C$33,3),""),"")</f>
        <v>Semana 13</v>
      </c>
      <c r="G652" s="21">
        <f>IF(Medidas_Analisis!G652&lt;&gt;"",ROUND((Medidas_Analisis!G652/IF(Porcentaje!A652=VLOOKUP(Porcentaje!A652,Tipos_Medida!$H$2:$I$788,1),VLOOKUP(Porcentaje!A652,Tipos_Medida!$H$2:$I$788,2),0))*100,4),"")</f>
        <v>0</v>
      </c>
      <c r="H652" s="21">
        <f>IF(Medidas_Analisis!H652&lt;&gt;"",ROUND((Medidas_Analisis!H652/IF(Porcentaje!A652=VLOOKUP(Porcentaje!A652,Tipos_Medida!$H$2:$I$788,1),VLOOKUP(Porcentaje!A652,Tipos_Medida!$H$2:$I$788,2),0))*100,4),"")</f>
        <v>0</v>
      </c>
      <c r="I652" s="21">
        <f>IF(Medidas_Analisis!I652&lt;&gt;"",ROUND((Medidas_Analisis!I652/IF(Porcentaje!A652=VLOOKUP(Porcentaje!A652,Tipos_Medida!$H$2:$I$788,1),VLOOKUP(Porcentaje!A652,Tipos_Medida!$H$2:$I$788,2),0))*100,4),"")</f>
        <v>0</v>
      </c>
      <c r="J652" s="21">
        <f>IF(Medidas_Analisis!J652&lt;&gt;"",ROUND((Medidas_Analisis!J652/IF(Porcentaje!A652=VLOOKUP(Porcentaje!A652,Tipos_Medida!$H$2:$I$788,1),VLOOKUP(Porcentaje!A652,Tipos_Medida!$H$2:$I$788,2),0))*100,4),"")</f>
        <v>0</v>
      </c>
      <c r="K652" s="21">
        <f>IF(Medidas_Analisis!K652&lt;&gt;"",ROUND((Medidas_Analisis!K652/IF(Porcentaje!A652=VLOOKUP(Porcentaje!A652,Tipos_Medida!$H$2:$I$788,1),VLOOKUP(Porcentaje!A652,Tipos_Medida!$H$2:$I$788,2),0))*100,4),"")</f>
        <v>0</v>
      </c>
      <c r="L652" s="21">
        <f>IF(Medidas_Analisis!L652&lt;&gt;"",ROUND((Medidas_Analisis!L652/IF(Porcentaje!A652=VLOOKUP(Porcentaje!A652,Tipos_Medida!$H$2:$I$788,1),VLOOKUP(Porcentaje!A652,Tipos_Medida!$H$2:$I$788,2),0))*100,4),"")</f>
        <v>0</v>
      </c>
      <c r="M652" s="21">
        <f>IF(Medidas_Analisis!M652&lt;&gt;"",ROUND((Medidas_Analisis!M652/IF(Porcentaje!A652=VLOOKUP(Porcentaje!A652,Tipos_Medida!$H$2:$I$788,1),VLOOKUP(Porcentaje!A652,Tipos_Medida!$H$2:$I$788,2),0))*100,4),"")</f>
        <v>0</v>
      </c>
      <c r="N652" s="21">
        <f>IF(Medidas_Analisis!N652&lt;&gt;"",ROUND((Medidas_Analisis!N652/IF(Porcentaje!A652=VLOOKUP(Porcentaje!A652,Tipos_Medida!$H$2:$I$788,1),VLOOKUP(Porcentaje!A652,Tipos_Medida!$H$2:$I$788,2),0))*100,4),"")</f>
        <v>1.9E-3</v>
      </c>
    </row>
    <row r="653" spans="1:14" x14ac:dyDescent="0.25">
      <c r="A653">
        <v>21177</v>
      </c>
      <c r="B653" t="s">
        <v>101</v>
      </c>
      <c r="C653" t="s">
        <v>115</v>
      </c>
      <c r="D653" t="s">
        <v>114</v>
      </c>
      <c r="E653" s="1">
        <v>43913</v>
      </c>
      <c r="F653" s="7" t="str">
        <f>IF(E653&lt;&gt;"",IF(AND(E653&gt;=VLOOKUP(E653,Semanas!$A$1:$C$33,1),E653&lt;=VLOOKUP(E653,Semanas!$A$1:$C$33,2)),VLOOKUP(E653,Semanas!$A$1:$C$33,3),""),"")</f>
        <v>Semana 13</v>
      </c>
      <c r="G653" s="21">
        <f>IF(Medidas_Analisis!G653&lt;&gt;"",ROUND((Medidas_Analisis!G653/IF(Porcentaje!A653=VLOOKUP(Porcentaje!A653,Tipos_Medida!$H$2:$I$788,1),VLOOKUP(Porcentaje!A653,Tipos_Medida!$H$2:$I$788,2),0))*100,4),"")</f>
        <v>0</v>
      </c>
      <c r="H653" s="21">
        <f>IF(Medidas_Analisis!H653&lt;&gt;"",ROUND((Medidas_Analisis!H653/IF(Porcentaje!A653=VLOOKUP(Porcentaje!A653,Tipos_Medida!$H$2:$I$788,1),VLOOKUP(Porcentaje!A653,Tipos_Medida!$H$2:$I$788,2),0))*100,4),"")</f>
        <v>0</v>
      </c>
      <c r="I653" s="21">
        <f>IF(Medidas_Analisis!I653&lt;&gt;"",ROUND((Medidas_Analisis!I653/IF(Porcentaje!A653=VLOOKUP(Porcentaje!A653,Tipos_Medida!$H$2:$I$788,1),VLOOKUP(Porcentaje!A653,Tipos_Medida!$H$2:$I$788,2),0))*100,4),"")</f>
        <v>0</v>
      </c>
      <c r="J653" s="21">
        <f>IF(Medidas_Analisis!J653&lt;&gt;"",ROUND((Medidas_Analisis!J653/IF(Porcentaje!A653=VLOOKUP(Porcentaje!A653,Tipos_Medida!$H$2:$I$788,1),VLOOKUP(Porcentaje!A653,Tipos_Medida!$H$2:$I$788,2),0))*100,4),"")</f>
        <v>0</v>
      </c>
      <c r="K653" s="21">
        <f>IF(Medidas_Analisis!K653&lt;&gt;"",ROUND((Medidas_Analisis!K653/IF(Porcentaje!A653=VLOOKUP(Porcentaje!A653,Tipos_Medida!$H$2:$I$788,1),VLOOKUP(Porcentaje!A653,Tipos_Medida!$H$2:$I$788,2),0))*100,4),"")</f>
        <v>0</v>
      </c>
      <c r="L653" s="21">
        <f>IF(Medidas_Analisis!L653&lt;&gt;"",ROUND((Medidas_Analisis!L653/IF(Porcentaje!A653=VLOOKUP(Porcentaje!A653,Tipos_Medida!$H$2:$I$788,1),VLOOKUP(Porcentaje!A653,Tipos_Medida!$H$2:$I$788,2),0))*100,4),"")</f>
        <v>0</v>
      </c>
      <c r="M653" s="21">
        <f>IF(Medidas_Analisis!M653&lt;&gt;"",ROUND((Medidas_Analisis!M653/IF(Porcentaje!A653=VLOOKUP(Porcentaje!A653,Tipos_Medida!$H$2:$I$788,1),VLOOKUP(Porcentaje!A653,Tipos_Medida!$H$2:$I$788,2),0))*100,4),"")</f>
        <v>0</v>
      </c>
      <c r="N653" s="21">
        <f>IF(Medidas_Analisis!N653&lt;&gt;"",ROUND((Medidas_Analisis!N653/IF(Porcentaje!A653=VLOOKUP(Porcentaje!A653,Tipos_Medida!$H$2:$I$788,1),VLOOKUP(Porcentaje!A653,Tipos_Medida!$H$2:$I$788,2),0))*100,4),"")</f>
        <v>1.9E-3</v>
      </c>
    </row>
    <row r="654" spans="1:14" x14ac:dyDescent="0.25">
      <c r="A654" s="19">
        <v>21177</v>
      </c>
      <c r="B654" s="19" t="s">
        <v>101</v>
      </c>
      <c r="C654" s="19" t="s">
        <v>33</v>
      </c>
      <c r="D654" s="19" t="s">
        <v>114</v>
      </c>
      <c r="E654" s="20">
        <v>43910</v>
      </c>
      <c r="F654" s="7" t="str">
        <f>IF(E654&lt;&gt;"",IF(AND(E654&gt;=VLOOKUP(E654,Semanas!$A$1:$C$33,1),E654&lt;=VLOOKUP(E654,Semanas!$A$1:$C$33,2)),VLOOKUP(E654,Semanas!$A$1:$C$33,3),""),"")</f>
        <v>Semana 12</v>
      </c>
      <c r="G654" s="21">
        <f>IF(Medidas_Analisis!G654&lt;&gt;"",ROUND((Medidas_Analisis!G654/IF(Porcentaje!A654=VLOOKUP(Porcentaje!A654,Tipos_Medida!$H$2:$I$788,1),VLOOKUP(Porcentaje!A654,Tipos_Medida!$H$2:$I$788,2),0))*100,4),"")</f>
        <v>0</v>
      </c>
      <c r="H654" s="21">
        <f>IF(Medidas_Analisis!H654&lt;&gt;"",ROUND((Medidas_Analisis!H654/IF(Porcentaje!A654=VLOOKUP(Porcentaje!A654,Tipos_Medida!$H$2:$I$788,1),VLOOKUP(Porcentaje!A654,Tipos_Medida!$H$2:$I$788,2),0))*100,4),"")</f>
        <v>0</v>
      </c>
      <c r="I654" s="21">
        <f>IF(Medidas_Analisis!I654&lt;&gt;"",ROUND((Medidas_Analisis!I654/IF(Porcentaje!A654=VLOOKUP(Porcentaje!A654,Tipos_Medida!$H$2:$I$788,1),VLOOKUP(Porcentaje!A654,Tipos_Medida!$H$2:$I$788,2),0))*100,4),"")</f>
        <v>0</v>
      </c>
      <c r="J654" s="21">
        <f>IF(Medidas_Analisis!J654&lt;&gt;"",ROUND((Medidas_Analisis!J654/IF(Porcentaje!A654=VLOOKUP(Porcentaje!A654,Tipos_Medida!$H$2:$I$788,1),VLOOKUP(Porcentaje!A654,Tipos_Medida!$H$2:$I$788,2),0))*100,4),"")</f>
        <v>0</v>
      </c>
      <c r="K654" s="21">
        <f>IF(Medidas_Analisis!K654&lt;&gt;"",ROUND((Medidas_Analisis!K654/IF(Porcentaje!A654=VLOOKUP(Porcentaje!A654,Tipos_Medida!$H$2:$I$788,1),VLOOKUP(Porcentaje!A654,Tipos_Medida!$H$2:$I$788,2),0))*100,4),"")</f>
        <v>0</v>
      </c>
      <c r="L654" s="21">
        <f>IF(Medidas_Analisis!L654&lt;&gt;"",ROUND((Medidas_Analisis!L654/IF(Porcentaje!A654=VLOOKUP(Porcentaje!A654,Tipos_Medida!$H$2:$I$788,1),VLOOKUP(Porcentaje!A654,Tipos_Medida!$H$2:$I$788,2),0))*100,4),"")</f>
        <v>0</v>
      </c>
      <c r="M654" s="21">
        <f>IF(Medidas_Analisis!M654&lt;&gt;"",ROUND((Medidas_Analisis!M654/IF(Porcentaje!A654=VLOOKUP(Porcentaje!A654,Tipos_Medida!$H$2:$I$788,1),VLOOKUP(Porcentaje!A654,Tipos_Medida!$H$2:$I$788,2),0))*100,4),"")</f>
        <v>0</v>
      </c>
      <c r="N654" s="21">
        <f>IF(Medidas_Analisis!N654&lt;&gt;"",ROUND((Medidas_Analisis!N654/IF(Porcentaje!A654=VLOOKUP(Porcentaje!A654,Tipos_Medida!$H$2:$I$788,1),VLOOKUP(Porcentaje!A654,Tipos_Medida!$H$2:$I$788,2),0))*100,4),"")</f>
        <v>0</v>
      </c>
    </row>
    <row r="655" spans="1:14" x14ac:dyDescent="0.25">
      <c r="A655">
        <v>21177</v>
      </c>
      <c r="B655" t="s">
        <v>101</v>
      </c>
      <c r="C655" t="s">
        <v>34</v>
      </c>
      <c r="D655" t="s">
        <v>114</v>
      </c>
      <c r="E655" s="1">
        <v>43934</v>
      </c>
      <c r="F655" s="7" t="str">
        <f>IF(E655&lt;&gt;"",IF(AND(E655&gt;=VLOOKUP(E655,Semanas!$A$1:$C$33,1),E655&lt;=VLOOKUP(E655,Semanas!$A$1:$C$33,2)),VLOOKUP(E655,Semanas!$A$1:$C$33,3),""),"")</f>
        <v>Semana 16</v>
      </c>
      <c r="G655" s="21">
        <f>IF(Medidas_Analisis!G655&lt;&gt;"",ROUND((Medidas_Analisis!G655/IF(Porcentaje!A655=VLOOKUP(Porcentaje!A655,Tipos_Medida!$H$2:$I$788,1),VLOOKUP(Porcentaje!A655,Tipos_Medida!$H$2:$I$788,2),0))*100,4),"")</f>
        <v>0</v>
      </c>
      <c r="H655" s="21">
        <f>IF(Medidas_Analisis!H655&lt;&gt;"",ROUND((Medidas_Analisis!H655/IF(Porcentaje!A655=VLOOKUP(Porcentaje!A655,Tipos_Medida!$H$2:$I$788,1),VLOOKUP(Porcentaje!A655,Tipos_Medida!$H$2:$I$788,2),0))*100,4),"")</f>
        <v>0</v>
      </c>
      <c r="I655" s="21">
        <f>IF(Medidas_Analisis!I655&lt;&gt;"",ROUND((Medidas_Analisis!I655/IF(Porcentaje!A655=VLOOKUP(Porcentaje!A655,Tipos_Medida!$H$2:$I$788,1),VLOOKUP(Porcentaje!A655,Tipos_Medida!$H$2:$I$788,2),0))*100,4),"")</f>
        <v>0</v>
      </c>
      <c r="J655" s="21">
        <f>IF(Medidas_Analisis!J655&lt;&gt;"",ROUND((Medidas_Analisis!J655/IF(Porcentaje!A655=VLOOKUP(Porcentaje!A655,Tipos_Medida!$H$2:$I$788,1),VLOOKUP(Porcentaje!A655,Tipos_Medida!$H$2:$I$788,2),0))*100,4),"")</f>
        <v>1.9E-3</v>
      </c>
      <c r="K655" s="21">
        <f>IF(Medidas_Analisis!K655&lt;&gt;"",ROUND((Medidas_Analisis!K655/IF(Porcentaje!A655=VLOOKUP(Porcentaje!A655,Tipos_Medida!$H$2:$I$788,1),VLOOKUP(Porcentaje!A655,Tipos_Medida!$H$2:$I$788,2),0))*100,4),"")</f>
        <v>1.9E-3</v>
      </c>
      <c r="L655" s="21">
        <f>IF(Medidas_Analisis!L655&lt;&gt;"",ROUND((Medidas_Analisis!L655/IF(Porcentaje!A655=VLOOKUP(Porcentaje!A655,Tipos_Medida!$H$2:$I$788,1),VLOOKUP(Porcentaje!A655,Tipos_Medida!$H$2:$I$788,2),0))*100,4),"")</f>
        <v>5.7000000000000002E-3</v>
      </c>
      <c r="M655" s="21">
        <f>IF(Medidas_Analisis!M655&lt;&gt;"",ROUND((Medidas_Analisis!M655/IF(Porcentaje!A655=VLOOKUP(Porcentaje!A655,Tipos_Medida!$H$2:$I$788,1),VLOOKUP(Porcentaje!A655,Tipos_Medida!$H$2:$I$788,2),0))*100,4),"")</f>
        <v>5.7000000000000002E-3</v>
      </c>
      <c r="N655" s="21">
        <f>IF(Medidas_Analisis!N655&lt;&gt;"",ROUND((Medidas_Analisis!N655/IF(Porcentaje!A655=VLOOKUP(Porcentaje!A655,Tipos_Medida!$H$2:$I$788,1),VLOOKUP(Porcentaje!A655,Tipos_Medida!$H$2:$I$788,2),0))*100,4),"")</f>
        <v>1.3299999999999999E-2</v>
      </c>
    </row>
    <row r="656" spans="1:14" x14ac:dyDescent="0.25">
      <c r="A656" s="19">
        <v>21177</v>
      </c>
      <c r="B656" s="19" t="s">
        <v>101</v>
      </c>
      <c r="C656" s="19" t="s">
        <v>118</v>
      </c>
      <c r="D656" s="19" t="s">
        <v>116</v>
      </c>
      <c r="E656" s="20"/>
      <c r="F656" s="7" t="str">
        <f>IF(E656&lt;&gt;"",IF(AND(E656&gt;=VLOOKUP(E656,Semanas!$A$1:$C$33,1),E656&lt;=VLOOKUP(E656,Semanas!$A$1:$C$33,2)),VLOOKUP(E656,Semanas!$A$1:$C$33,3),""),"")</f>
        <v/>
      </c>
      <c r="G656" s="21" t="str">
        <f>IF(Medidas_Analisis!G656&lt;&gt;"",ROUND((Medidas_Analisis!G656/IF(Porcentaje!A656=VLOOKUP(Porcentaje!A656,Tipos_Medida!$H$2:$I$788,1),VLOOKUP(Porcentaje!A656,Tipos_Medida!$H$2:$I$788,2),0))*100,4),"")</f>
        <v/>
      </c>
      <c r="H656" s="21" t="str">
        <f>IF(Medidas_Analisis!H656&lt;&gt;"",ROUND((Medidas_Analisis!H656/IF(Porcentaje!A656=VLOOKUP(Porcentaje!A656,Tipos_Medida!$H$2:$I$788,1),VLOOKUP(Porcentaje!A656,Tipos_Medida!$H$2:$I$788,2),0))*100,4),"")</f>
        <v/>
      </c>
      <c r="I656" s="21" t="str">
        <f>IF(Medidas_Analisis!I656&lt;&gt;"",ROUND((Medidas_Analisis!I656/IF(Porcentaje!A656=VLOOKUP(Porcentaje!A656,Tipos_Medida!$H$2:$I$788,1),VLOOKUP(Porcentaje!A656,Tipos_Medida!$H$2:$I$788,2),0))*100,4),"")</f>
        <v/>
      </c>
      <c r="J656" s="21" t="str">
        <f>IF(Medidas_Analisis!J656&lt;&gt;"",ROUND((Medidas_Analisis!J656/IF(Porcentaje!A656=VLOOKUP(Porcentaje!A656,Tipos_Medida!$H$2:$I$788,1),VLOOKUP(Porcentaje!A656,Tipos_Medida!$H$2:$I$788,2),0))*100,4),"")</f>
        <v/>
      </c>
      <c r="K656" s="21" t="str">
        <f>IF(Medidas_Analisis!K656&lt;&gt;"",ROUND((Medidas_Analisis!K656/IF(Porcentaje!A656=VLOOKUP(Porcentaje!A656,Tipos_Medida!$H$2:$I$788,1),VLOOKUP(Porcentaje!A656,Tipos_Medida!$H$2:$I$788,2),0))*100,4),"")</f>
        <v/>
      </c>
      <c r="L656" s="21" t="str">
        <f>IF(Medidas_Analisis!L656&lt;&gt;"",ROUND((Medidas_Analisis!L656/IF(Porcentaje!A656=VLOOKUP(Porcentaje!A656,Tipos_Medida!$H$2:$I$788,1),VLOOKUP(Porcentaje!A656,Tipos_Medida!$H$2:$I$788,2),0))*100,4),"")</f>
        <v/>
      </c>
      <c r="M656" s="21" t="str">
        <f>IF(Medidas_Analisis!M656&lt;&gt;"",ROUND((Medidas_Analisis!M656/IF(Porcentaje!A656=VLOOKUP(Porcentaje!A656,Tipos_Medida!$H$2:$I$788,1),VLOOKUP(Porcentaje!A656,Tipos_Medida!$H$2:$I$788,2),0))*100,4),"")</f>
        <v/>
      </c>
      <c r="N656" s="21" t="str">
        <f>IF(Medidas_Analisis!N656&lt;&gt;"",ROUND((Medidas_Analisis!N656/IF(Porcentaje!A656=VLOOKUP(Porcentaje!A656,Tipos_Medida!$H$2:$I$788,1),VLOOKUP(Porcentaje!A656,Tipos_Medida!$H$2:$I$788,2),0))*100,4),"")</f>
        <v/>
      </c>
    </row>
    <row r="657" spans="1:14" x14ac:dyDescent="0.25">
      <c r="A657">
        <v>21177</v>
      </c>
      <c r="B657" t="s">
        <v>101</v>
      </c>
      <c r="C657" t="s">
        <v>119</v>
      </c>
      <c r="D657" t="s">
        <v>116</v>
      </c>
      <c r="E657" s="1"/>
      <c r="F657" s="7" t="str">
        <f>IF(E657&lt;&gt;"",IF(AND(E657&gt;=VLOOKUP(E657,Semanas!$A$1:$C$33,1),E657&lt;=VLOOKUP(E657,Semanas!$A$1:$C$33,2)),VLOOKUP(E657,Semanas!$A$1:$C$33,3),""),"")</f>
        <v/>
      </c>
      <c r="G657" s="21" t="str">
        <f>IF(Medidas_Analisis!G657&lt;&gt;"",ROUND((Medidas_Analisis!G657/IF(Porcentaje!A657=VLOOKUP(Porcentaje!A657,Tipos_Medida!$H$2:$I$788,1),VLOOKUP(Porcentaje!A657,Tipos_Medida!$H$2:$I$788,2),0))*100,4),"")</f>
        <v/>
      </c>
      <c r="H657" s="21" t="str">
        <f>IF(Medidas_Analisis!H657&lt;&gt;"",ROUND((Medidas_Analisis!H657/IF(Porcentaje!A657=VLOOKUP(Porcentaje!A657,Tipos_Medida!$H$2:$I$788,1),VLOOKUP(Porcentaje!A657,Tipos_Medida!$H$2:$I$788,2),0))*100,4),"")</f>
        <v/>
      </c>
      <c r="I657" s="21" t="str">
        <f>IF(Medidas_Analisis!I657&lt;&gt;"",ROUND((Medidas_Analisis!I657/IF(Porcentaje!A657=VLOOKUP(Porcentaje!A657,Tipos_Medida!$H$2:$I$788,1),VLOOKUP(Porcentaje!A657,Tipos_Medida!$H$2:$I$788,2),0))*100,4),"")</f>
        <v/>
      </c>
      <c r="J657" s="21" t="str">
        <f>IF(Medidas_Analisis!J657&lt;&gt;"",ROUND((Medidas_Analisis!J657/IF(Porcentaje!A657=VLOOKUP(Porcentaje!A657,Tipos_Medida!$H$2:$I$788,1),VLOOKUP(Porcentaje!A657,Tipos_Medida!$H$2:$I$788,2),0))*100,4),"")</f>
        <v/>
      </c>
      <c r="K657" s="21" t="str">
        <f>IF(Medidas_Analisis!K657&lt;&gt;"",ROUND((Medidas_Analisis!K657/IF(Porcentaje!A657=VLOOKUP(Porcentaje!A657,Tipos_Medida!$H$2:$I$788,1),VLOOKUP(Porcentaje!A657,Tipos_Medida!$H$2:$I$788,2),0))*100,4),"")</f>
        <v/>
      </c>
      <c r="L657" s="21" t="str">
        <f>IF(Medidas_Analisis!L657&lt;&gt;"",ROUND((Medidas_Analisis!L657/IF(Porcentaje!A657=VLOOKUP(Porcentaje!A657,Tipos_Medida!$H$2:$I$788,1),VLOOKUP(Porcentaje!A657,Tipos_Medida!$H$2:$I$788,2),0))*100,4),"")</f>
        <v/>
      </c>
      <c r="M657" s="21" t="str">
        <f>IF(Medidas_Analisis!M657&lt;&gt;"",ROUND((Medidas_Analisis!M657/IF(Porcentaje!A657=VLOOKUP(Porcentaje!A657,Tipos_Medida!$H$2:$I$788,1),VLOOKUP(Porcentaje!A657,Tipos_Medida!$H$2:$I$788,2),0))*100,4),"")</f>
        <v/>
      </c>
      <c r="N657" s="21" t="str">
        <f>IF(Medidas_Analisis!N657&lt;&gt;"",ROUND((Medidas_Analisis!N657/IF(Porcentaje!A657=VLOOKUP(Porcentaje!A657,Tipos_Medida!$H$2:$I$788,1),VLOOKUP(Porcentaje!A657,Tipos_Medida!$H$2:$I$788,2),0))*100,4),"")</f>
        <v/>
      </c>
    </row>
    <row r="658" spans="1:14" x14ac:dyDescent="0.25">
      <c r="A658" s="19">
        <v>21177</v>
      </c>
      <c r="B658" s="19" t="s">
        <v>101</v>
      </c>
      <c r="C658" s="19" t="s">
        <v>120</v>
      </c>
      <c r="D658" s="19" t="s">
        <v>116</v>
      </c>
      <c r="E658" s="20"/>
      <c r="F658" s="7" t="str">
        <f>IF(E658&lt;&gt;"",IF(AND(E658&gt;=VLOOKUP(E658,Semanas!$A$1:$C$33,1),E658&lt;=VLOOKUP(E658,Semanas!$A$1:$C$33,2)),VLOOKUP(E658,Semanas!$A$1:$C$33,3),""),"")</f>
        <v/>
      </c>
      <c r="G658" s="21" t="str">
        <f>IF(Medidas_Analisis!G658&lt;&gt;"",ROUND((Medidas_Analisis!G658/IF(Porcentaje!A658=VLOOKUP(Porcentaje!A658,Tipos_Medida!$H$2:$I$788,1),VLOOKUP(Porcentaje!A658,Tipos_Medida!$H$2:$I$788,2),0))*100,4),"")</f>
        <v/>
      </c>
      <c r="H658" s="21" t="str">
        <f>IF(Medidas_Analisis!H658&lt;&gt;"",ROUND((Medidas_Analisis!H658/IF(Porcentaje!A658=VLOOKUP(Porcentaje!A658,Tipos_Medida!$H$2:$I$788,1),VLOOKUP(Porcentaje!A658,Tipos_Medida!$H$2:$I$788,2),0))*100,4),"")</f>
        <v/>
      </c>
      <c r="I658" s="21" t="str">
        <f>IF(Medidas_Analisis!I658&lt;&gt;"",ROUND((Medidas_Analisis!I658/IF(Porcentaje!A658=VLOOKUP(Porcentaje!A658,Tipos_Medida!$H$2:$I$788,1),VLOOKUP(Porcentaje!A658,Tipos_Medida!$H$2:$I$788,2),0))*100,4),"")</f>
        <v/>
      </c>
      <c r="J658" s="21" t="str">
        <f>IF(Medidas_Analisis!J658&lt;&gt;"",ROUND((Medidas_Analisis!J658/IF(Porcentaje!A658=VLOOKUP(Porcentaje!A658,Tipos_Medida!$H$2:$I$788,1),VLOOKUP(Porcentaje!A658,Tipos_Medida!$H$2:$I$788,2),0))*100,4),"")</f>
        <v/>
      </c>
      <c r="K658" s="21" t="str">
        <f>IF(Medidas_Analisis!K658&lt;&gt;"",ROUND((Medidas_Analisis!K658/IF(Porcentaje!A658=VLOOKUP(Porcentaje!A658,Tipos_Medida!$H$2:$I$788,1),VLOOKUP(Porcentaje!A658,Tipos_Medida!$H$2:$I$788,2),0))*100,4),"")</f>
        <v/>
      </c>
      <c r="L658" s="21" t="str">
        <f>IF(Medidas_Analisis!L658&lt;&gt;"",ROUND((Medidas_Analisis!L658/IF(Porcentaje!A658=VLOOKUP(Porcentaje!A658,Tipos_Medida!$H$2:$I$788,1),VLOOKUP(Porcentaje!A658,Tipos_Medida!$H$2:$I$788,2),0))*100,4),"")</f>
        <v/>
      </c>
      <c r="M658" s="21" t="str">
        <f>IF(Medidas_Analisis!M658&lt;&gt;"",ROUND((Medidas_Analisis!M658/IF(Porcentaje!A658=VLOOKUP(Porcentaje!A658,Tipos_Medida!$H$2:$I$788,1),VLOOKUP(Porcentaje!A658,Tipos_Medida!$H$2:$I$788,2),0))*100,4),"")</f>
        <v/>
      </c>
      <c r="N658" s="21" t="str">
        <f>IF(Medidas_Analisis!N658&lt;&gt;"",ROUND((Medidas_Analisis!N658/IF(Porcentaje!A658=VLOOKUP(Porcentaje!A658,Tipos_Medida!$H$2:$I$788,1),VLOOKUP(Porcentaje!A658,Tipos_Medida!$H$2:$I$788,2),0))*100,4),"")</f>
        <v/>
      </c>
    </row>
    <row r="659" spans="1:14" x14ac:dyDescent="0.25">
      <c r="A659">
        <v>21177</v>
      </c>
      <c r="B659" t="s">
        <v>101</v>
      </c>
      <c r="C659" t="s">
        <v>191</v>
      </c>
      <c r="D659" t="s">
        <v>114</v>
      </c>
      <c r="E659" s="1">
        <v>43884</v>
      </c>
      <c r="F659" s="7" t="str">
        <f>IF(E659&lt;&gt;"",IF(AND(E659&gt;=VLOOKUP(E659,Semanas!$A$1:$C$33,1),E659&lt;=VLOOKUP(E659,Semanas!$A$1:$C$33,2)),VLOOKUP(E659,Semanas!$A$1:$C$33,3),""),"")</f>
        <v>Semana 9</v>
      </c>
      <c r="G659" s="21">
        <f>IF(Medidas_Analisis!G659&lt;&gt;"",ROUND((Medidas_Analisis!G659/IF(Porcentaje!A659=VLOOKUP(Porcentaje!A659,Tipos_Medida!$H$2:$I$788,1),VLOOKUP(Porcentaje!A659,Tipos_Medida!$H$2:$I$788,2),0))*100,4),"")</f>
        <v>0</v>
      </c>
      <c r="H659" s="21">
        <f>IF(Medidas_Analisis!H659&lt;&gt;"",ROUND((Medidas_Analisis!H659/IF(Porcentaje!A659=VLOOKUP(Porcentaje!A659,Tipos_Medida!$H$2:$I$788,1),VLOOKUP(Porcentaje!A659,Tipos_Medida!$H$2:$I$788,2),0))*100,4),"")</f>
        <v>0</v>
      </c>
      <c r="I659" s="21">
        <f>IF(Medidas_Analisis!I659&lt;&gt;"",ROUND((Medidas_Analisis!I659/IF(Porcentaje!A659=VLOOKUP(Porcentaje!A659,Tipos_Medida!$H$2:$I$788,1),VLOOKUP(Porcentaje!A659,Tipos_Medida!$H$2:$I$788,2),0))*100,4),"")</f>
        <v>0</v>
      </c>
      <c r="J659" s="21">
        <f>IF(Medidas_Analisis!J659&lt;&gt;"",ROUND((Medidas_Analisis!J659/IF(Porcentaje!A659=VLOOKUP(Porcentaje!A659,Tipos_Medida!$H$2:$I$788,1),VLOOKUP(Porcentaje!A659,Tipos_Medida!$H$2:$I$788,2),0))*100,4),"")</f>
        <v>0</v>
      </c>
      <c r="K659" s="21">
        <f>IF(Medidas_Analisis!K659&lt;&gt;"",ROUND((Medidas_Analisis!K659/IF(Porcentaje!A659=VLOOKUP(Porcentaje!A659,Tipos_Medida!$H$2:$I$788,1),VLOOKUP(Porcentaje!A659,Tipos_Medida!$H$2:$I$788,2),0))*100,4),"")</f>
        <v>0</v>
      </c>
      <c r="L659" s="21">
        <f>IF(Medidas_Analisis!L659&lt;&gt;"",ROUND((Medidas_Analisis!L659/IF(Porcentaje!A659=VLOOKUP(Porcentaje!A659,Tipos_Medida!$H$2:$I$788,1),VLOOKUP(Porcentaje!A659,Tipos_Medida!$H$2:$I$788,2),0))*100,4),"")</f>
        <v>0</v>
      </c>
      <c r="M659" s="21">
        <f>IF(Medidas_Analisis!M659&lt;&gt;"",ROUND((Medidas_Analisis!M659/IF(Porcentaje!A659=VLOOKUP(Porcentaje!A659,Tipos_Medida!$H$2:$I$788,1),VLOOKUP(Porcentaje!A659,Tipos_Medida!$H$2:$I$788,2),0))*100,4),"")</f>
        <v>0</v>
      </c>
      <c r="N659" s="21">
        <f>IF(Medidas_Analisis!N659&lt;&gt;"",ROUND((Medidas_Analisis!N659/IF(Porcentaje!A659=VLOOKUP(Porcentaje!A659,Tipos_Medida!$H$2:$I$788,1),VLOOKUP(Porcentaje!A659,Tipos_Medida!$H$2:$I$788,2),0))*100,4),"")</f>
        <v>0</v>
      </c>
    </row>
    <row r="660" spans="1:14" x14ac:dyDescent="0.25">
      <c r="A660" s="19">
        <v>21177</v>
      </c>
      <c r="B660" s="19" t="s">
        <v>101</v>
      </c>
      <c r="C660" s="19" t="s">
        <v>122</v>
      </c>
      <c r="D660" s="19" t="s">
        <v>116</v>
      </c>
      <c r="E660" s="20"/>
      <c r="F660" s="7" t="str">
        <f>IF(E660&lt;&gt;"",IF(AND(E660&gt;=VLOOKUP(E660,Semanas!$A$1:$C$33,1),E660&lt;=VLOOKUP(E660,Semanas!$A$1:$C$33,2)),VLOOKUP(E660,Semanas!$A$1:$C$33,3),""),"")</f>
        <v/>
      </c>
      <c r="G660" s="21" t="str">
        <f>IF(Medidas_Analisis!G660&lt;&gt;"",ROUND((Medidas_Analisis!G660/IF(Porcentaje!A660=VLOOKUP(Porcentaje!A660,Tipos_Medida!$H$2:$I$788,1),VLOOKUP(Porcentaje!A660,Tipos_Medida!$H$2:$I$788,2),0))*100,4),"")</f>
        <v/>
      </c>
      <c r="H660" s="21" t="str">
        <f>IF(Medidas_Analisis!H660&lt;&gt;"",ROUND((Medidas_Analisis!H660/IF(Porcentaje!A660=VLOOKUP(Porcentaje!A660,Tipos_Medida!$H$2:$I$788,1),VLOOKUP(Porcentaje!A660,Tipos_Medida!$H$2:$I$788,2),0))*100,4),"")</f>
        <v/>
      </c>
      <c r="I660" s="21" t="str">
        <f>IF(Medidas_Analisis!I660&lt;&gt;"",ROUND((Medidas_Analisis!I660/IF(Porcentaje!A660=VLOOKUP(Porcentaje!A660,Tipos_Medida!$H$2:$I$788,1),VLOOKUP(Porcentaje!A660,Tipos_Medida!$H$2:$I$788,2),0))*100,4),"")</f>
        <v/>
      </c>
      <c r="J660" s="21" t="str">
        <f>IF(Medidas_Analisis!J660&lt;&gt;"",ROUND((Medidas_Analisis!J660/IF(Porcentaje!A660=VLOOKUP(Porcentaje!A660,Tipos_Medida!$H$2:$I$788,1),VLOOKUP(Porcentaje!A660,Tipos_Medida!$H$2:$I$788,2),0))*100,4),"")</f>
        <v/>
      </c>
      <c r="K660" s="21" t="str">
        <f>IF(Medidas_Analisis!K660&lt;&gt;"",ROUND((Medidas_Analisis!K660/IF(Porcentaje!A660=VLOOKUP(Porcentaje!A660,Tipos_Medida!$H$2:$I$788,1),VLOOKUP(Porcentaje!A660,Tipos_Medida!$H$2:$I$788,2),0))*100,4),"")</f>
        <v/>
      </c>
      <c r="L660" s="21" t="str">
        <f>IF(Medidas_Analisis!L660&lt;&gt;"",ROUND((Medidas_Analisis!L660/IF(Porcentaje!A660=VLOOKUP(Porcentaje!A660,Tipos_Medida!$H$2:$I$788,1),VLOOKUP(Porcentaje!A660,Tipos_Medida!$H$2:$I$788,2),0))*100,4),"")</f>
        <v/>
      </c>
      <c r="M660" s="21" t="str">
        <f>IF(Medidas_Analisis!M660&lt;&gt;"",ROUND((Medidas_Analisis!M660/IF(Porcentaje!A660=VLOOKUP(Porcentaje!A660,Tipos_Medida!$H$2:$I$788,1),VLOOKUP(Porcentaje!A660,Tipos_Medida!$H$2:$I$788,2),0))*100,4),"")</f>
        <v/>
      </c>
      <c r="N660" s="21" t="str">
        <f>IF(Medidas_Analisis!N660&lt;&gt;"",ROUND((Medidas_Analisis!N660/IF(Porcentaje!A660=VLOOKUP(Porcentaje!A660,Tipos_Medida!$H$2:$I$788,1),VLOOKUP(Porcentaje!A660,Tipos_Medida!$H$2:$I$788,2),0))*100,4),"")</f>
        <v/>
      </c>
    </row>
    <row r="661" spans="1:14" x14ac:dyDescent="0.25">
      <c r="A661">
        <v>21177</v>
      </c>
      <c r="B661" t="s">
        <v>101</v>
      </c>
      <c r="C661" t="s">
        <v>123</v>
      </c>
      <c r="D661" t="s">
        <v>116</v>
      </c>
      <c r="E661" s="1"/>
      <c r="F661" s="7" t="str">
        <f>IF(E661&lt;&gt;"",IF(AND(E661&gt;=VLOOKUP(E661,Semanas!$A$1:$C$33,1),E661&lt;=VLOOKUP(E661,Semanas!$A$1:$C$33,2)),VLOOKUP(E661,Semanas!$A$1:$C$33,3),""),"")</f>
        <v/>
      </c>
      <c r="G661" s="21" t="str">
        <f>IF(Medidas_Analisis!G661&lt;&gt;"",ROUND((Medidas_Analisis!G661/IF(Porcentaje!A661=VLOOKUP(Porcentaje!A661,Tipos_Medida!$H$2:$I$788,1),VLOOKUP(Porcentaje!A661,Tipos_Medida!$H$2:$I$788,2),0))*100,4),"")</f>
        <v/>
      </c>
      <c r="H661" s="21" t="str">
        <f>IF(Medidas_Analisis!H661&lt;&gt;"",ROUND((Medidas_Analisis!H661/IF(Porcentaje!A661=VLOOKUP(Porcentaje!A661,Tipos_Medida!$H$2:$I$788,1),VLOOKUP(Porcentaje!A661,Tipos_Medida!$H$2:$I$788,2),0))*100,4),"")</f>
        <v/>
      </c>
      <c r="I661" s="21" t="str">
        <f>IF(Medidas_Analisis!I661&lt;&gt;"",ROUND((Medidas_Analisis!I661/IF(Porcentaje!A661=VLOOKUP(Porcentaje!A661,Tipos_Medida!$H$2:$I$788,1),VLOOKUP(Porcentaje!A661,Tipos_Medida!$H$2:$I$788,2),0))*100,4),"")</f>
        <v/>
      </c>
      <c r="J661" s="21" t="str">
        <f>IF(Medidas_Analisis!J661&lt;&gt;"",ROUND((Medidas_Analisis!J661/IF(Porcentaje!A661=VLOOKUP(Porcentaje!A661,Tipos_Medida!$H$2:$I$788,1),VLOOKUP(Porcentaje!A661,Tipos_Medida!$H$2:$I$788,2),0))*100,4),"")</f>
        <v/>
      </c>
      <c r="K661" s="21" t="str">
        <f>IF(Medidas_Analisis!K661&lt;&gt;"",ROUND((Medidas_Analisis!K661/IF(Porcentaje!A661=VLOOKUP(Porcentaje!A661,Tipos_Medida!$H$2:$I$788,1),VLOOKUP(Porcentaje!A661,Tipos_Medida!$H$2:$I$788,2),0))*100,4),"")</f>
        <v/>
      </c>
      <c r="L661" s="21" t="str">
        <f>IF(Medidas_Analisis!L661&lt;&gt;"",ROUND((Medidas_Analisis!L661/IF(Porcentaje!A661=VLOOKUP(Porcentaje!A661,Tipos_Medida!$H$2:$I$788,1),VLOOKUP(Porcentaje!A661,Tipos_Medida!$H$2:$I$788,2),0))*100,4),"")</f>
        <v/>
      </c>
      <c r="M661" s="21" t="str">
        <f>IF(Medidas_Analisis!M661&lt;&gt;"",ROUND((Medidas_Analisis!M661/IF(Porcentaje!A661=VLOOKUP(Porcentaje!A661,Tipos_Medida!$H$2:$I$788,1),VLOOKUP(Porcentaje!A661,Tipos_Medida!$H$2:$I$788,2),0))*100,4),"")</f>
        <v/>
      </c>
      <c r="N661" s="21" t="str">
        <f>IF(Medidas_Analisis!N661&lt;&gt;"",ROUND((Medidas_Analisis!N661/IF(Porcentaje!A661=VLOOKUP(Porcentaje!A661,Tipos_Medida!$H$2:$I$788,1),VLOOKUP(Porcentaje!A661,Tipos_Medida!$H$2:$I$788,2),0))*100,4),"")</f>
        <v/>
      </c>
    </row>
    <row r="662" spans="1:14" x14ac:dyDescent="0.25">
      <c r="A662">
        <v>21195</v>
      </c>
      <c r="B662" t="s">
        <v>103</v>
      </c>
      <c r="C662" t="s">
        <v>30</v>
      </c>
      <c r="D662" t="s">
        <v>114</v>
      </c>
      <c r="E662" s="1">
        <v>43913</v>
      </c>
      <c r="F662" s="7" t="str">
        <f>IF(E662&lt;&gt;"",IF(AND(E662&gt;=VLOOKUP(E662,Semanas!$A$1:$C$33,1),E662&lt;=VLOOKUP(E662,Semanas!$A$1:$C$33,2)),VLOOKUP(E662,Semanas!$A$1:$C$33,3),""),"")</f>
        <v>Semana 13</v>
      </c>
      <c r="G662" s="21">
        <f>IF(Medidas_Analisis!G662&lt;&gt;"",ROUND((Medidas_Analisis!G662/IF(Porcentaje!A662=VLOOKUP(Porcentaje!A662,Tipos_Medida!$H$2:$I$788,1),VLOOKUP(Porcentaje!A662,Tipos_Medida!$H$2:$I$788,2),0))*100,4),"")</f>
        <v>0</v>
      </c>
      <c r="H662" s="21">
        <f>IF(Medidas_Analisis!H662&lt;&gt;"",ROUND((Medidas_Analisis!H662/IF(Porcentaje!A662=VLOOKUP(Porcentaje!A662,Tipos_Medida!$H$2:$I$788,1),VLOOKUP(Porcentaje!A662,Tipos_Medida!$H$2:$I$788,2),0))*100,4),"")</f>
        <v>0</v>
      </c>
      <c r="I662" s="21">
        <f>IF(Medidas_Analisis!I662&lt;&gt;"",ROUND((Medidas_Analisis!I662/IF(Porcentaje!A662=VLOOKUP(Porcentaje!A662,Tipos_Medida!$H$2:$I$788,1),VLOOKUP(Porcentaje!A662,Tipos_Medida!$H$2:$I$788,2),0))*100,4),"")</f>
        <v>0</v>
      </c>
      <c r="J662" s="21">
        <f>IF(Medidas_Analisis!J662&lt;&gt;"",ROUND((Medidas_Analisis!J662/IF(Porcentaje!A662=VLOOKUP(Porcentaje!A662,Tipos_Medida!$H$2:$I$788,1),VLOOKUP(Porcentaje!A662,Tipos_Medida!$H$2:$I$788,2),0))*100,4),"")</f>
        <v>0</v>
      </c>
      <c r="K662" s="21">
        <f>IF(Medidas_Analisis!K662&lt;&gt;"",ROUND((Medidas_Analisis!K662/IF(Porcentaje!A662=VLOOKUP(Porcentaje!A662,Tipos_Medida!$H$2:$I$788,1),VLOOKUP(Porcentaje!A662,Tipos_Medida!$H$2:$I$788,2),0))*100,4),"")</f>
        <v>0</v>
      </c>
      <c r="L662" s="21">
        <f>IF(Medidas_Analisis!L662&lt;&gt;"",ROUND((Medidas_Analisis!L662/IF(Porcentaje!A662=VLOOKUP(Porcentaje!A662,Tipos_Medida!$H$2:$I$788,1),VLOOKUP(Porcentaje!A662,Tipos_Medida!$H$2:$I$788,2),0))*100,4),"")</f>
        <v>0</v>
      </c>
      <c r="M662" s="21">
        <f>IF(Medidas_Analisis!M662&lt;&gt;"",ROUND((Medidas_Analisis!M662/IF(Porcentaje!A662=VLOOKUP(Porcentaje!A662,Tipos_Medida!$H$2:$I$788,1),VLOOKUP(Porcentaje!A662,Tipos_Medida!$H$2:$I$788,2),0))*100,4),"")</f>
        <v>0</v>
      </c>
      <c r="N662" s="21">
        <f>IF(Medidas_Analisis!N662&lt;&gt;"",ROUND((Medidas_Analisis!N662/IF(Porcentaje!A662=VLOOKUP(Porcentaje!A662,Tipos_Medida!$H$2:$I$788,1),VLOOKUP(Porcentaje!A662,Tipos_Medida!$H$2:$I$788,2),0))*100,4),"")</f>
        <v>0</v>
      </c>
    </row>
    <row r="663" spans="1:14" x14ac:dyDescent="0.25">
      <c r="A663" s="19">
        <v>21195</v>
      </c>
      <c r="B663" s="19" t="s">
        <v>103</v>
      </c>
      <c r="C663" s="19" t="s">
        <v>31</v>
      </c>
      <c r="D663" s="19" t="s">
        <v>114</v>
      </c>
      <c r="E663" s="20">
        <v>43913</v>
      </c>
      <c r="F663" s="7" t="str">
        <f>IF(E663&lt;&gt;"",IF(AND(E663&gt;=VLOOKUP(E663,Semanas!$A$1:$C$33,1),E663&lt;=VLOOKUP(E663,Semanas!$A$1:$C$33,2)),VLOOKUP(E663,Semanas!$A$1:$C$33,3),""),"")</f>
        <v>Semana 13</v>
      </c>
      <c r="G663" s="21">
        <f>IF(Medidas_Analisis!G663&lt;&gt;"",ROUND((Medidas_Analisis!G663/IF(Porcentaje!A663=VLOOKUP(Porcentaje!A663,Tipos_Medida!$H$2:$I$788,1),VLOOKUP(Porcentaje!A663,Tipos_Medida!$H$2:$I$788,2),0))*100,4),"")</f>
        <v>0</v>
      </c>
      <c r="H663" s="21">
        <f>IF(Medidas_Analisis!H663&lt;&gt;"",ROUND((Medidas_Analisis!H663/IF(Porcentaje!A663=VLOOKUP(Porcentaje!A663,Tipos_Medida!$H$2:$I$788,1),VLOOKUP(Porcentaje!A663,Tipos_Medida!$H$2:$I$788,2),0))*100,4),"")</f>
        <v>0</v>
      </c>
      <c r="I663" s="21">
        <f>IF(Medidas_Analisis!I663&lt;&gt;"",ROUND((Medidas_Analisis!I663/IF(Porcentaje!A663=VLOOKUP(Porcentaje!A663,Tipos_Medida!$H$2:$I$788,1),VLOOKUP(Porcentaje!A663,Tipos_Medida!$H$2:$I$788,2),0))*100,4),"")</f>
        <v>0</v>
      </c>
      <c r="J663" s="21">
        <f>IF(Medidas_Analisis!J663&lt;&gt;"",ROUND((Medidas_Analisis!J663/IF(Porcentaje!A663=VLOOKUP(Porcentaje!A663,Tipos_Medida!$H$2:$I$788,1),VLOOKUP(Porcentaje!A663,Tipos_Medida!$H$2:$I$788,2),0))*100,4),"")</f>
        <v>0</v>
      </c>
      <c r="K663" s="21">
        <f>IF(Medidas_Analisis!K663&lt;&gt;"",ROUND((Medidas_Analisis!K663/IF(Porcentaje!A663=VLOOKUP(Porcentaje!A663,Tipos_Medida!$H$2:$I$788,1),VLOOKUP(Porcentaje!A663,Tipos_Medida!$H$2:$I$788,2),0))*100,4),"")</f>
        <v>0</v>
      </c>
      <c r="L663" s="21">
        <f>IF(Medidas_Analisis!L663&lt;&gt;"",ROUND((Medidas_Analisis!L663/IF(Porcentaje!A663=VLOOKUP(Porcentaje!A663,Tipos_Medida!$H$2:$I$788,1),VLOOKUP(Porcentaje!A663,Tipos_Medida!$H$2:$I$788,2),0))*100,4),"")</f>
        <v>0</v>
      </c>
      <c r="M663" s="21">
        <f>IF(Medidas_Analisis!M663&lt;&gt;"",ROUND((Medidas_Analisis!M663/IF(Porcentaje!A663=VLOOKUP(Porcentaje!A663,Tipos_Medida!$H$2:$I$788,1),VLOOKUP(Porcentaje!A663,Tipos_Medida!$H$2:$I$788,2),0))*100,4),"")</f>
        <v>0</v>
      </c>
      <c r="N663" s="21">
        <f>IF(Medidas_Analisis!N663&lt;&gt;"",ROUND((Medidas_Analisis!N663/IF(Porcentaje!A663=VLOOKUP(Porcentaje!A663,Tipos_Medida!$H$2:$I$788,1),VLOOKUP(Porcentaje!A663,Tipos_Medida!$H$2:$I$788,2),0))*100,4),"")</f>
        <v>0</v>
      </c>
    </row>
    <row r="664" spans="1:14" x14ac:dyDescent="0.25">
      <c r="A664">
        <v>21195</v>
      </c>
      <c r="B664" t="s">
        <v>103</v>
      </c>
      <c r="C664" t="s">
        <v>115</v>
      </c>
      <c r="D664" t="s">
        <v>114</v>
      </c>
      <c r="E664" s="1">
        <v>43913</v>
      </c>
      <c r="F664" s="7" t="str">
        <f>IF(E664&lt;&gt;"",IF(AND(E664&gt;=VLOOKUP(E664,Semanas!$A$1:$C$33,1),E664&lt;=VLOOKUP(E664,Semanas!$A$1:$C$33,2)),VLOOKUP(E664,Semanas!$A$1:$C$33,3),""),"")</f>
        <v>Semana 13</v>
      </c>
      <c r="G664" s="21">
        <f>IF(Medidas_Analisis!G664&lt;&gt;"",ROUND((Medidas_Analisis!G664/IF(Porcentaje!A664=VLOOKUP(Porcentaje!A664,Tipos_Medida!$H$2:$I$788,1),VLOOKUP(Porcentaje!A664,Tipos_Medida!$H$2:$I$788,2),0))*100,4),"")</f>
        <v>0</v>
      </c>
      <c r="H664" s="21">
        <f>IF(Medidas_Analisis!H664&lt;&gt;"",ROUND((Medidas_Analisis!H664/IF(Porcentaje!A664=VLOOKUP(Porcentaje!A664,Tipos_Medida!$H$2:$I$788,1),VLOOKUP(Porcentaje!A664,Tipos_Medida!$H$2:$I$788,2),0))*100,4),"")</f>
        <v>0</v>
      </c>
      <c r="I664" s="21">
        <f>IF(Medidas_Analisis!I664&lt;&gt;"",ROUND((Medidas_Analisis!I664/IF(Porcentaje!A664=VLOOKUP(Porcentaje!A664,Tipos_Medida!$H$2:$I$788,1),VLOOKUP(Porcentaje!A664,Tipos_Medida!$H$2:$I$788,2),0))*100,4),"")</f>
        <v>0</v>
      </c>
      <c r="J664" s="21">
        <f>IF(Medidas_Analisis!J664&lt;&gt;"",ROUND((Medidas_Analisis!J664/IF(Porcentaje!A664=VLOOKUP(Porcentaje!A664,Tipos_Medida!$H$2:$I$788,1),VLOOKUP(Porcentaje!A664,Tipos_Medida!$H$2:$I$788,2),0))*100,4),"")</f>
        <v>0</v>
      </c>
      <c r="K664" s="21">
        <f>IF(Medidas_Analisis!K664&lt;&gt;"",ROUND((Medidas_Analisis!K664/IF(Porcentaje!A664=VLOOKUP(Porcentaje!A664,Tipos_Medida!$H$2:$I$788,1),VLOOKUP(Porcentaje!A664,Tipos_Medida!$H$2:$I$788,2),0))*100,4),"")</f>
        <v>0</v>
      </c>
      <c r="L664" s="21">
        <f>IF(Medidas_Analisis!L664&lt;&gt;"",ROUND((Medidas_Analisis!L664/IF(Porcentaje!A664=VLOOKUP(Porcentaje!A664,Tipos_Medida!$H$2:$I$788,1),VLOOKUP(Porcentaje!A664,Tipos_Medida!$H$2:$I$788,2),0))*100,4),"")</f>
        <v>0</v>
      </c>
      <c r="M664" s="21">
        <f>IF(Medidas_Analisis!M664&lt;&gt;"",ROUND((Medidas_Analisis!M664/IF(Porcentaje!A664=VLOOKUP(Porcentaje!A664,Tipos_Medida!$H$2:$I$788,1),VLOOKUP(Porcentaje!A664,Tipos_Medida!$H$2:$I$788,2),0))*100,4),"")</f>
        <v>0</v>
      </c>
      <c r="N664" s="21">
        <f>IF(Medidas_Analisis!N664&lt;&gt;"",ROUND((Medidas_Analisis!N664/IF(Porcentaje!A664=VLOOKUP(Porcentaje!A664,Tipos_Medida!$H$2:$I$788,1),VLOOKUP(Porcentaje!A664,Tipos_Medida!$H$2:$I$788,2),0))*100,4),"")</f>
        <v>0</v>
      </c>
    </row>
    <row r="665" spans="1:14" x14ac:dyDescent="0.25">
      <c r="A665" s="19">
        <v>21195</v>
      </c>
      <c r="B665" s="19" t="s">
        <v>103</v>
      </c>
      <c r="C665" s="19" t="s">
        <v>33</v>
      </c>
      <c r="D665" s="19" t="s">
        <v>114</v>
      </c>
      <c r="E665" s="20">
        <v>43910</v>
      </c>
      <c r="F665" s="7" t="str">
        <f>IF(E665&lt;&gt;"",IF(AND(E665&gt;=VLOOKUP(E665,Semanas!$A$1:$C$33,1),E665&lt;=VLOOKUP(E665,Semanas!$A$1:$C$33,2)),VLOOKUP(E665,Semanas!$A$1:$C$33,3),""),"")</f>
        <v>Semana 12</v>
      </c>
      <c r="G665" s="21">
        <f>IF(Medidas_Analisis!G665&lt;&gt;"",ROUND((Medidas_Analisis!G665/IF(Porcentaje!A665=VLOOKUP(Porcentaje!A665,Tipos_Medida!$H$2:$I$788,1),VLOOKUP(Porcentaje!A665,Tipos_Medida!$H$2:$I$788,2),0))*100,4),"")</f>
        <v>0</v>
      </c>
      <c r="H665" s="21">
        <f>IF(Medidas_Analisis!H665&lt;&gt;"",ROUND((Medidas_Analisis!H665/IF(Porcentaje!A665=VLOOKUP(Porcentaje!A665,Tipos_Medida!$H$2:$I$788,1),VLOOKUP(Porcentaje!A665,Tipos_Medida!$H$2:$I$788,2),0))*100,4),"")</f>
        <v>0</v>
      </c>
      <c r="I665" s="21">
        <f>IF(Medidas_Analisis!I665&lt;&gt;"",ROUND((Medidas_Analisis!I665/IF(Porcentaje!A665=VLOOKUP(Porcentaje!A665,Tipos_Medida!$H$2:$I$788,1),VLOOKUP(Porcentaje!A665,Tipos_Medida!$H$2:$I$788,2),0))*100,4),"")</f>
        <v>0</v>
      </c>
      <c r="J665" s="21">
        <f>IF(Medidas_Analisis!J665&lt;&gt;"",ROUND((Medidas_Analisis!J665/IF(Porcentaje!A665=VLOOKUP(Porcentaje!A665,Tipos_Medida!$H$2:$I$788,1),VLOOKUP(Porcentaje!A665,Tipos_Medida!$H$2:$I$788,2),0))*100,4),"")</f>
        <v>0</v>
      </c>
      <c r="K665" s="21">
        <f>IF(Medidas_Analisis!K665&lt;&gt;"",ROUND((Medidas_Analisis!K665/IF(Porcentaje!A665=VLOOKUP(Porcentaje!A665,Tipos_Medida!$H$2:$I$788,1),VLOOKUP(Porcentaje!A665,Tipos_Medida!$H$2:$I$788,2),0))*100,4),"")</f>
        <v>0</v>
      </c>
      <c r="L665" s="21">
        <f>IF(Medidas_Analisis!L665&lt;&gt;"",ROUND((Medidas_Analisis!L665/IF(Porcentaje!A665=VLOOKUP(Porcentaje!A665,Tipos_Medida!$H$2:$I$788,1),VLOOKUP(Porcentaje!A665,Tipos_Medida!$H$2:$I$788,2),0))*100,4),"")</f>
        <v>0</v>
      </c>
      <c r="M665" s="21">
        <f>IF(Medidas_Analisis!M665&lt;&gt;"",ROUND((Medidas_Analisis!M665/IF(Porcentaje!A665=VLOOKUP(Porcentaje!A665,Tipos_Medida!$H$2:$I$788,1),VLOOKUP(Porcentaje!A665,Tipos_Medida!$H$2:$I$788,2),0))*100,4),"")</f>
        <v>0</v>
      </c>
      <c r="N665" s="21">
        <f>IF(Medidas_Analisis!N665&lt;&gt;"",ROUND((Medidas_Analisis!N665/IF(Porcentaje!A665=VLOOKUP(Porcentaje!A665,Tipos_Medida!$H$2:$I$788,1),VLOOKUP(Porcentaje!A665,Tipos_Medida!$H$2:$I$788,2),0))*100,4),"")</f>
        <v>0</v>
      </c>
    </row>
    <row r="666" spans="1:14" x14ac:dyDescent="0.25">
      <c r="A666">
        <v>21195</v>
      </c>
      <c r="B666" t="s">
        <v>103</v>
      </c>
      <c r="C666" t="s">
        <v>34</v>
      </c>
      <c r="D666" t="s">
        <v>114</v>
      </c>
      <c r="E666" s="1">
        <v>43934</v>
      </c>
      <c r="F666" s="7" t="str">
        <f>IF(E666&lt;&gt;"",IF(AND(E666&gt;=VLOOKUP(E666,Semanas!$A$1:$C$33,1),E666&lt;=VLOOKUP(E666,Semanas!$A$1:$C$33,2)),VLOOKUP(E666,Semanas!$A$1:$C$33,3),""),"")</f>
        <v>Semana 16</v>
      </c>
      <c r="G666" s="21">
        <f>IF(Medidas_Analisis!G666&lt;&gt;"",ROUND((Medidas_Analisis!G666/IF(Porcentaje!A666=VLOOKUP(Porcentaje!A666,Tipos_Medida!$H$2:$I$788,1),VLOOKUP(Porcentaje!A666,Tipos_Medida!$H$2:$I$788,2),0))*100,4),"")</f>
        <v>0</v>
      </c>
      <c r="H666" s="21">
        <f>IF(Medidas_Analisis!H666&lt;&gt;"",ROUND((Medidas_Analisis!H666/IF(Porcentaje!A666=VLOOKUP(Porcentaje!A666,Tipos_Medida!$H$2:$I$788,1),VLOOKUP(Porcentaje!A666,Tipos_Medida!$H$2:$I$788,2),0))*100,4),"")</f>
        <v>0</v>
      </c>
      <c r="I666" s="21">
        <f>IF(Medidas_Analisis!I666&lt;&gt;"",ROUND((Medidas_Analisis!I666/IF(Porcentaje!A666=VLOOKUP(Porcentaje!A666,Tipos_Medida!$H$2:$I$788,1),VLOOKUP(Porcentaje!A666,Tipos_Medida!$H$2:$I$788,2),0))*100,4),"")</f>
        <v>0</v>
      </c>
      <c r="J666" s="21">
        <f>IF(Medidas_Analisis!J666&lt;&gt;"",ROUND((Medidas_Analisis!J666/IF(Porcentaje!A666=VLOOKUP(Porcentaje!A666,Tipos_Medida!$H$2:$I$788,1),VLOOKUP(Porcentaje!A666,Tipos_Medida!$H$2:$I$788,2),0))*100,4),"")</f>
        <v>0</v>
      </c>
      <c r="K666" s="21">
        <f>IF(Medidas_Analisis!K666&lt;&gt;"",ROUND((Medidas_Analisis!K666/IF(Porcentaje!A666=VLOOKUP(Porcentaje!A666,Tipos_Medida!$H$2:$I$788,1),VLOOKUP(Porcentaje!A666,Tipos_Medida!$H$2:$I$788,2),0))*100,4),"")</f>
        <v>0</v>
      </c>
      <c r="L666" s="21">
        <f>IF(Medidas_Analisis!L666&lt;&gt;"",ROUND((Medidas_Analisis!L666/IF(Porcentaje!A666=VLOOKUP(Porcentaje!A666,Tipos_Medida!$H$2:$I$788,1),VLOOKUP(Porcentaje!A666,Tipos_Medida!$H$2:$I$788,2),0))*100,4),"")</f>
        <v>0</v>
      </c>
      <c r="M666" s="21">
        <f>IF(Medidas_Analisis!M666&lt;&gt;"",ROUND((Medidas_Analisis!M666/IF(Porcentaje!A666=VLOOKUP(Porcentaje!A666,Tipos_Medida!$H$2:$I$788,1),VLOOKUP(Porcentaje!A666,Tipos_Medida!$H$2:$I$788,2),0))*100,4),"")</f>
        <v>0</v>
      </c>
      <c r="N666" s="21">
        <f>IF(Medidas_Analisis!N666&lt;&gt;"",ROUND((Medidas_Analisis!N666/IF(Porcentaje!A666=VLOOKUP(Porcentaje!A666,Tipos_Medida!$H$2:$I$788,1),VLOOKUP(Porcentaje!A666,Tipos_Medida!$H$2:$I$788,2),0))*100,4),"")</f>
        <v>0</v>
      </c>
    </row>
    <row r="667" spans="1:14" x14ac:dyDescent="0.25">
      <c r="A667" s="19">
        <v>21195</v>
      </c>
      <c r="B667" s="19" t="s">
        <v>103</v>
      </c>
      <c r="C667" s="19" t="s">
        <v>118</v>
      </c>
      <c r="D667" s="19" t="s">
        <v>114</v>
      </c>
      <c r="E667" s="20">
        <v>44012</v>
      </c>
      <c r="F667" s="7" t="str">
        <f>IF(E667&lt;&gt;"",IF(AND(E667&gt;=VLOOKUP(E667,Semanas!$A$1:$C$33,1),E667&lt;=VLOOKUP(E667,Semanas!$A$1:$C$33,2)),VLOOKUP(E667,Semanas!$A$1:$C$33,3),""),"")</f>
        <v>Semana 27</v>
      </c>
      <c r="G667" s="21">
        <f>IF(Medidas_Analisis!G667&lt;&gt;"",ROUND((Medidas_Analisis!G667/IF(Porcentaje!A667=VLOOKUP(Porcentaje!A667,Tipos_Medida!$H$2:$I$788,1),VLOOKUP(Porcentaje!A667,Tipos_Medida!$H$2:$I$788,2),0))*100,4),"")</f>
        <v>4.1000000000000003E-3</v>
      </c>
      <c r="H667" s="21">
        <f>IF(Medidas_Analisis!H667&lt;&gt;"",ROUND((Medidas_Analisis!H667/IF(Porcentaje!A667=VLOOKUP(Porcentaje!A667,Tipos_Medida!$H$2:$I$788,1),VLOOKUP(Porcentaje!A667,Tipos_Medida!$H$2:$I$788,2),0))*100,4),"")</f>
        <v>4.1000000000000003E-3</v>
      </c>
      <c r="I667" s="21">
        <f>IF(Medidas_Analisis!I667&lt;&gt;"",ROUND((Medidas_Analisis!I667/IF(Porcentaje!A667=VLOOKUP(Porcentaje!A667,Tipos_Medida!$H$2:$I$788,1),VLOOKUP(Porcentaje!A667,Tipos_Medida!$H$2:$I$788,2),0))*100,4),"")</f>
        <v>4.1000000000000003E-3</v>
      </c>
      <c r="J667" s="21">
        <f>IF(Medidas_Analisis!J667&lt;&gt;"",ROUND((Medidas_Analisis!J667/IF(Porcentaje!A667=VLOOKUP(Porcentaje!A667,Tipos_Medida!$H$2:$I$788,1),VLOOKUP(Porcentaje!A667,Tipos_Medida!$H$2:$I$788,2),0))*100,4),"")</f>
        <v>4.1000000000000003E-3</v>
      </c>
      <c r="K667" s="21">
        <f>IF(Medidas_Analisis!K667&lt;&gt;"",ROUND((Medidas_Analisis!K667/IF(Porcentaje!A667=VLOOKUP(Porcentaje!A667,Tipos_Medida!$H$2:$I$788,1),VLOOKUP(Porcentaje!A667,Tipos_Medida!$H$2:$I$788,2),0))*100,4),"")</f>
        <v>0</v>
      </c>
      <c r="L667" s="21">
        <f>IF(Medidas_Analisis!L667&lt;&gt;"",ROUND((Medidas_Analisis!L667/IF(Porcentaje!A667=VLOOKUP(Porcentaje!A667,Tipos_Medida!$H$2:$I$788,1),VLOOKUP(Porcentaje!A667,Tipos_Medida!$H$2:$I$788,2),0))*100,4),"")</f>
        <v>4.1000000000000003E-3</v>
      </c>
      <c r="M667" s="21">
        <f>IF(Medidas_Analisis!M667&lt;&gt;"",ROUND((Medidas_Analisis!M667/IF(Porcentaje!A667=VLOOKUP(Porcentaje!A667,Tipos_Medida!$H$2:$I$788,1),VLOOKUP(Porcentaje!A667,Tipos_Medida!$H$2:$I$788,2),0))*100,4),"")</f>
        <v>4.1000000000000003E-3</v>
      </c>
      <c r="N667" s="21">
        <f>IF(Medidas_Analisis!N667&lt;&gt;"",ROUND((Medidas_Analisis!N667/IF(Porcentaje!A667=VLOOKUP(Porcentaje!A667,Tipos_Medida!$H$2:$I$788,1),VLOOKUP(Porcentaje!A667,Tipos_Medida!$H$2:$I$788,2),0))*100,4),"")</f>
        <v>8.0999999999999996E-3</v>
      </c>
    </row>
    <row r="668" spans="1:14" x14ac:dyDescent="0.25">
      <c r="A668">
        <v>21195</v>
      </c>
      <c r="B668" t="s">
        <v>103</v>
      </c>
      <c r="C668" t="s">
        <v>119</v>
      </c>
      <c r="D668" t="s">
        <v>116</v>
      </c>
      <c r="E668" s="1"/>
      <c r="F668" s="7" t="str">
        <f>IF(E668&lt;&gt;"",IF(AND(E668&gt;=VLOOKUP(E668,Semanas!$A$1:$C$33,1),E668&lt;=VLOOKUP(E668,Semanas!$A$1:$C$33,2)),VLOOKUP(E668,Semanas!$A$1:$C$33,3),""),"")</f>
        <v/>
      </c>
      <c r="G668" s="21" t="str">
        <f>IF(Medidas_Analisis!G668&lt;&gt;"",ROUND((Medidas_Analisis!G668/IF(Porcentaje!A668=VLOOKUP(Porcentaje!A668,Tipos_Medida!$H$2:$I$788,1),VLOOKUP(Porcentaje!A668,Tipos_Medida!$H$2:$I$788,2),0))*100,4),"")</f>
        <v/>
      </c>
      <c r="H668" s="21" t="str">
        <f>IF(Medidas_Analisis!H668&lt;&gt;"",ROUND((Medidas_Analisis!H668/IF(Porcentaje!A668=VLOOKUP(Porcentaje!A668,Tipos_Medida!$H$2:$I$788,1),VLOOKUP(Porcentaje!A668,Tipos_Medida!$H$2:$I$788,2),0))*100,4),"")</f>
        <v/>
      </c>
      <c r="I668" s="21" t="str">
        <f>IF(Medidas_Analisis!I668&lt;&gt;"",ROUND((Medidas_Analisis!I668/IF(Porcentaje!A668=VLOOKUP(Porcentaje!A668,Tipos_Medida!$H$2:$I$788,1),VLOOKUP(Porcentaje!A668,Tipos_Medida!$H$2:$I$788,2),0))*100,4),"")</f>
        <v/>
      </c>
      <c r="J668" s="21" t="str">
        <f>IF(Medidas_Analisis!J668&lt;&gt;"",ROUND((Medidas_Analisis!J668/IF(Porcentaje!A668=VLOOKUP(Porcentaje!A668,Tipos_Medida!$H$2:$I$788,1),VLOOKUP(Porcentaje!A668,Tipos_Medida!$H$2:$I$788,2),0))*100,4),"")</f>
        <v/>
      </c>
      <c r="K668" s="21" t="str">
        <f>IF(Medidas_Analisis!K668&lt;&gt;"",ROUND((Medidas_Analisis!K668/IF(Porcentaje!A668=VLOOKUP(Porcentaje!A668,Tipos_Medida!$H$2:$I$788,1),VLOOKUP(Porcentaje!A668,Tipos_Medida!$H$2:$I$788,2),0))*100,4),"")</f>
        <v/>
      </c>
      <c r="L668" s="21" t="str">
        <f>IF(Medidas_Analisis!L668&lt;&gt;"",ROUND((Medidas_Analisis!L668/IF(Porcentaje!A668=VLOOKUP(Porcentaje!A668,Tipos_Medida!$H$2:$I$788,1),VLOOKUP(Porcentaje!A668,Tipos_Medida!$H$2:$I$788,2),0))*100,4),"")</f>
        <v/>
      </c>
      <c r="M668" s="21" t="str">
        <f>IF(Medidas_Analisis!M668&lt;&gt;"",ROUND((Medidas_Analisis!M668/IF(Porcentaje!A668=VLOOKUP(Porcentaje!A668,Tipos_Medida!$H$2:$I$788,1),VLOOKUP(Porcentaje!A668,Tipos_Medida!$H$2:$I$788,2),0))*100,4),"")</f>
        <v/>
      </c>
      <c r="N668" s="21" t="str">
        <f>IF(Medidas_Analisis!N668&lt;&gt;"",ROUND((Medidas_Analisis!N668/IF(Porcentaje!A668=VLOOKUP(Porcentaje!A668,Tipos_Medida!$H$2:$I$788,1),VLOOKUP(Porcentaje!A668,Tipos_Medida!$H$2:$I$788,2),0))*100,4),"")</f>
        <v/>
      </c>
    </row>
    <row r="669" spans="1:14" x14ac:dyDescent="0.25">
      <c r="A669" s="19">
        <v>21195</v>
      </c>
      <c r="B669" s="19" t="s">
        <v>103</v>
      </c>
      <c r="C669" s="19" t="s">
        <v>120</v>
      </c>
      <c r="D669" s="19" t="s">
        <v>116</v>
      </c>
      <c r="E669" s="20"/>
      <c r="F669" s="7" t="str">
        <f>IF(E669&lt;&gt;"",IF(AND(E669&gt;=VLOOKUP(E669,Semanas!$A$1:$C$33,1),E669&lt;=VLOOKUP(E669,Semanas!$A$1:$C$33,2)),VLOOKUP(E669,Semanas!$A$1:$C$33,3),""),"")</f>
        <v/>
      </c>
      <c r="G669" s="21" t="str">
        <f>IF(Medidas_Analisis!G669&lt;&gt;"",ROUND((Medidas_Analisis!G669/IF(Porcentaje!A669=VLOOKUP(Porcentaje!A669,Tipos_Medida!$H$2:$I$788,1),VLOOKUP(Porcentaje!A669,Tipos_Medida!$H$2:$I$788,2),0))*100,4),"")</f>
        <v/>
      </c>
      <c r="H669" s="21" t="str">
        <f>IF(Medidas_Analisis!H669&lt;&gt;"",ROUND((Medidas_Analisis!H669/IF(Porcentaje!A669=VLOOKUP(Porcentaje!A669,Tipos_Medida!$H$2:$I$788,1),VLOOKUP(Porcentaje!A669,Tipos_Medida!$H$2:$I$788,2),0))*100,4),"")</f>
        <v/>
      </c>
      <c r="I669" s="21" t="str">
        <f>IF(Medidas_Analisis!I669&lt;&gt;"",ROUND((Medidas_Analisis!I669/IF(Porcentaje!A669=VLOOKUP(Porcentaje!A669,Tipos_Medida!$H$2:$I$788,1),VLOOKUP(Porcentaje!A669,Tipos_Medida!$H$2:$I$788,2),0))*100,4),"")</f>
        <v/>
      </c>
      <c r="J669" s="21" t="str">
        <f>IF(Medidas_Analisis!J669&lt;&gt;"",ROUND((Medidas_Analisis!J669/IF(Porcentaje!A669=VLOOKUP(Porcentaje!A669,Tipos_Medida!$H$2:$I$788,1),VLOOKUP(Porcentaje!A669,Tipos_Medida!$H$2:$I$788,2),0))*100,4),"")</f>
        <v/>
      </c>
      <c r="K669" s="21" t="str">
        <f>IF(Medidas_Analisis!K669&lt;&gt;"",ROUND((Medidas_Analisis!K669/IF(Porcentaje!A669=VLOOKUP(Porcentaje!A669,Tipos_Medida!$H$2:$I$788,1),VLOOKUP(Porcentaje!A669,Tipos_Medida!$H$2:$I$788,2),0))*100,4),"")</f>
        <v/>
      </c>
      <c r="L669" s="21" t="str">
        <f>IF(Medidas_Analisis!L669&lt;&gt;"",ROUND((Medidas_Analisis!L669/IF(Porcentaje!A669=VLOOKUP(Porcentaje!A669,Tipos_Medida!$H$2:$I$788,1),VLOOKUP(Porcentaje!A669,Tipos_Medida!$H$2:$I$788,2),0))*100,4),"")</f>
        <v/>
      </c>
      <c r="M669" s="21" t="str">
        <f>IF(Medidas_Analisis!M669&lt;&gt;"",ROUND((Medidas_Analisis!M669/IF(Porcentaje!A669=VLOOKUP(Porcentaje!A669,Tipos_Medida!$H$2:$I$788,1),VLOOKUP(Porcentaje!A669,Tipos_Medida!$H$2:$I$788,2),0))*100,4),"")</f>
        <v/>
      </c>
      <c r="N669" s="21" t="str">
        <f>IF(Medidas_Analisis!N669&lt;&gt;"",ROUND((Medidas_Analisis!N669/IF(Porcentaje!A669=VLOOKUP(Porcentaje!A669,Tipos_Medida!$H$2:$I$788,1),VLOOKUP(Porcentaje!A669,Tipos_Medida!$H$2:$I$788,2),0))*100,4),"")</f>
        <v/>
      </c>
    </row>
    <row r="670" spans="1:14" x14ac:dyDescent="0.25">
      <c r="A670">
        <v>21195</v>
      </c>
      <c r="B670" t="s">
        <v>103</v>
      </c>
      <c r="C670" t="s">
        <v>191</v>
      </c>
      <c r="D670" t="s">
        <v>114</v>
      </c>
      <c r="E670" s="1">
        <v>43913</v>
      </c>
      <c r="F670" s="7" t="str">
        <f>IF(E670&lt;&gt;"",IF(AND(E670&gt;=VLOOKUP(E670,Semanas!$A$1:$C$33,1),E670&lt;=VLOOKUP(E670,Semanas!$A$1:$C$33,2)),VLOOKUP(E670,Semanas!$A$1:$C$33,3),""),"")</f>
        <v>Semana 13</v>
      </c>
      <c r="G670" s="21">
        <f>IF(Medidas_Analisis!G670&lt;&gt;"",ROUND((Medidas_Analisis!G670/IF(Porcentaje!A670=VLOOKUP(Porcentaje!A670,Tipos_Medida!$H$2:$I$788,1),VLOOKUP(Porcentaje!A670,Tipos_Medida!$H$2:$I$788,2),0))*100,4),"")</f>
        <v>0</v>
      </c>
      <c r="H670" s="21">
        <f>IF(Medidas_Analisis!H670&lt;&gt;"",ROUND((Medidas_Analisis!H670/IF(Porcentaje!A670=VLOOKUP(Porcentaje!A670,Tipos_Medida!$H$2:$I$788,1),VLOOKUP(Porcentaje!A670,Tipos_Medida!$H$2:$I$788,2),0))*100,4),"")</f>
        <v>0</v>
      </c>
      <c r="I670" s="21">
        <f>IF(Medidas_Analisis!I670&lt;&gt;"",ROUND((Medidas_Analisis!I670/IF(Porcentaje!A670=VLOOKUP(Porcentaje!A670,Tipos_Medida!$H$2:$I$788,1),VLOOKUP(Porcentaje!A670,Tipos_Medida!$H$2:$I$788,2),0))*100,4),"")</f>
        <v>0</v>
      </c>
      <c r="J670" s="21">
        <f>IF(Medidas_Analisis!J670&lt;&gt;"",ROUND((Medidas_Analisis!J670/IF(Porcentaje!A670=VLOOKUP(Porcentaje!A670,Tipos_Medida!$H$2:$I$788,1),VLOOKUP(Porcentaje!A670,Tipos_Medida!$H$2:$I$788,2),0))*100,4),"")</f>
        <v>0</v>
      </c>
      <c r="K670" s="21">
        <f>IF(Medidas_Analisis!K670&lt;&gt;"",ROUND((Medidas_Analisis!K670/IF(Porcentaje!A670=VLOOKUP(Porcentaje!A670,Tipos_Medida!$H$2:$I$788,1),VLOOKUP(Porcentaje!A670,Tipos_Medida!$H$2:$I$788,2),0))*100,4),"")</f>
        <v>0</v>
      </c>
      <c r="L670" s="21">
        <f>IF(Medidas_Analisis!L670&lt;&gt;"",ROUND((Medidas_Analisis!L670/IF(Porcentaje!A670=VLOOKUP(Porcentaje!A670,Tipos_Medida!$H$2:$I$788,1),VLOOKUP(Porcentaje!A670,Tipos_Medida!$H$2:$I$788,2),0))*100,4),"")</f>
        <v>0</v>
      </c>
      <c r="M670" s="21">
        <f>IF(Medidas_Analisis!M670&lt;&gt;"",ROUND((Medidas_Analisis!M670/IF(Porcentaje!A670=VLOOKUP(Porcentaje!A670,Tipos_Medida!$H$2:$I$788,1),VLOOKUP(Porcentaje!A670,Tipos_Medida!$H$2:$I$788,2),0))*100,4),"")</f>
        <v>0</v>
      </c>
      <c r="N670" s="21">
        <f>IF(Medidas_Analisis!N670&lt;&gt;"",ROUND((Medidas_Analisis!N670/IF(Porcentaje!A670=VLOOKUP(Porcentaje!A670,Tipos_Medida!$H$2:$I$788,1),VLOOKUP(Porcentaje!A670,Tipos_Medida!$H$2:$I$788,2),0))*100,4),"")</f>
        <v>0</v>
      </c>
    </row>
    <row r="671" spans="1:14" x14ac:dyDescent="0.25">
      <c r="A671" s="19">
        <v>21195</v>
      </c>
      <c r="B671" s="19" t="s">
        <v>103</v>
      </c>
      <c r="C671" s="19" t="s">
        <v>122</v>
      </c>
      <c r="D671" s="19" t="s">
        <v>116</v>
      </c>
      <c r="E671" s="20"/>
      <c r="F671" s="7" t="str">
        <f>IF(E671&lt;&gt;"",IF(AND(E671&gt;=VLOOKUP(E671,Semanas!$A$1:$C$33,1),E671&lt;=VLOOKUP(E671,Semanas!$A$1:$C$33,2)),VLOOKUP(E671,Semanas!$A$1:$C$33,3),""),"")</f>
        <v/>
      </c>
      <c r="G671" s="21" t="str">
        <f>IF(Medidas_Analisis!G671&lt;&gt;"",ROUND((Medidas_Analisis!G671/IF(Porcentaje!A671=VLOOKUP(Porcentaje!A671,Tipos_Medida!$H$2:$I$788,1),VLOOKUP(Porcentaje!A671,Tipos_Medida!$H$2:$I$788,2),0))*100,4),"")</f>
        <v/>
      </c>
      <c r="H671" s="21" t="str">
        <f>IF(Medidas_Analisis!H671&lt;&gt;"",ROUND((Medidas_Analisis!H671/IF(Porcentaje!A671=VLOOKUP(Porcentaje!A671,Tipos_Medida!$H$2:$I$788,1),VLOOKUP(Porcentaje!A671,Tipos_Medida!$H$2:$I$788,2),0))*100,4),"")</f>
        <v/>
      </c>
      <c r="I671" s="21" t="str">
        <f>IF(Medidas_Analisis!I671&lt;&gt;"",ROUND((Medidas_Analisis!I671/IF(Porcentaje!A671=VLOOKUP(Porcentaje!A671,Tipos_Medida!$H$2:$I$788,1),VLOOKUP(Porcentaje!A671,Tipos_Medida!$H$2:$I$788,2),0))*100,4),"")</f>
        <v/>
      </c>
      <c r="J671" s="21" t="str">
        <f>IF(Medidas_Analisis!J671&lt;&gt;"",ROUND((Medidas_Analisis!J671/IF(Porcentaje!A671=VLOOKUP(Porcentaje!A671,Tipos_Medida!$H$2:$I$788,1),VLOOKUP(Porcentaje!A671,Tipos_Medida!$H$2:$I$788,2),0))*100,4),"")</f>
        <v/>
      </c>
      <c r="K671" s="21" t="str">
        <f>IF(Medidas_Analisis!K671&lt;&gt;"",ROUND((Medidas_Analisis!K671/IF(Porcentaje!A671=VLOOKUP(Porcentaje!A671,Tipos_Medida!$H$2:$I$788,1),VLOOKUP(Porcentaje!A671,Tipos_Medida!$H$2:$I$788,2),0))*100,4),"")</f>
        <v/>
      </c>
      <c r="L671" s="21" t="str">
        <f>IF(Medidas_Analisis!L671&lt;&gt;"",ROUND((Medidas_Analisis!L671/IF(Porcentaje!A671=VLOOKUP(Porcentaje!A671,Tipos_Medida!$H$2:$I$788,1),VLOOKUP(Porcentaje!A671,Tipos_Medida!$H$2:$I$788,2),0))*100,4),"")</f>
        <v/>
      </c>
      <c r="M671" s="21" t="str">
        <f>IF(Medidas_Analisis!M671&lt;&gt;"",ROUND((Medidas_Analisis!M671/IF(Porcentaje!A671=VLOOKUP(Porcentaje!A671,Tipos_Medida!$H$2:$I$788,1),VLOOKUP(Porcentaje!A671,Tipos_Medida!$H$2:$I$788,2),0))*100,4),"")</f>
        <v/>
      </c>
      <c r="N671" s="21" t="str">
        <f>IF(Medidas_Analisis!N671&lt;&gt;"",ROUND((Medidas_Analisis!N671/IF(Porcentaje!A671=VLOOKUP(Porcentaje!A671,Tipos_Medida!$H$2:$I$788,1),VLOOKUP(Porcentaje!A671,Tipos_Medida!$H$2:$I$788,2),0))*100,4),"")</f>
        <v/>
      </c>
    </row>
    <row r="672" spans="1:14" x14ac:dyDescent="0.25">
      <c r="A672">
        <v>21195</v>
      </c>
      <c r="B672" t="s">
        <v>103</v>
      </c>
      <c r="C672" t="s">
        <v>123</v>
      </c>
      <c r="D672" t="s">
        <v>116</v>
      </c>
      <c r="E672" s="1"/>
      <c r="F672" s="7" t="str">
        <f>IF(E672&lt;&gt;"",IF(AND(E672&gt;=VLOOKUP(E672,Semanas!$A$1:$C$33,1),E672&lt;=VLOOKUP(E672,Semanas!$A$1:$C$33,2)),VLOOKUP(E672,Semanas!$A$1:$C$33,3),""),"")</f>
        <v/>
      </c>
      <c r="G672" s="21" t="str">
        <f>IF(Medidas_Analisis!G672&lt;&gt;"",ROUND((Medidas_Analisis!G672/IF(Porcentaje!A672=VLOOKUP(Porcentaje!A672,Tipos_Medida!$H$2:$I$788,1),VLOOKUP(Porcentaje!A672,Tipos_Medida!$H$2:$I$788,2),0))*100,4),"")</f>
        <v/>
      </c>
      <c r="H672" s="21" t="str">
        <f>IF(Medidas_Analisis!H672&lt;&gt;"",ROUND((Medidas_Analisis!H672/IF(Porcentaje!A672=VLOOKUP(Porcentaje!A672,Tipos_Medida!$H$2:$I$788,1),VLOOKUP(Porcentaje!A672,Tipos_Medida!$H$2:$I$788,2),0))*100,4),"")</f>
        <v/>
      </c>
      <c r="I672" s="21" t="str">
        <f>IF(Medidas_Analisis!I672&lt;&gt;"",ROUND((Medidas_Analisis!I672/IF(Porcentaje!A672=VLOOKUP(Porcentaje!A672,Tipos_Medida!$H$2:$I$788,1),VLOOKUP(Porcentaje!A672,Tipos_Medida!$H$2:$I$788,2),0))*100,4),"")</f>
        <v/>
      </c>
      <c r="J672" s="21" t="str">
        <f>IF(Medidas_Analisis!J672&lt;&gt;"",ROUND((Medidas_Analisis!J672/IF(Porcentaje!A672=VLOOKUP(Porcentaje!A672,Tipos_Medida!$H$2:$I$788,1),VLOOKUP(Porcentaje!A672,Tipos_Medida!$H$2:$I$788,2),0))*100,4),"")</f>
        <v/>
      </c>
      <c r="K672" s="21" t="str">
        <f>IF(Medidas_Analisis!K672&lt;&gt;"",ROUND((Medidas_Analisis!K672/IF(Porcentaje!A672=VLOOKUP(Porcentaje!A672,Tipos_Medida!$H$2:$I$788,1),VLOOKUP(Porcentaje!A672,Tipos_Medida!$H$2:$I$788,2),0))*100,4),"")</f>
        <v/>
      </c>
      <c r="L672" s="21" t="str">
        <f>IF(Medidas_Analisis!L672&lt;&gt;"",ROUND((Medidas_Analisis!L672/IF(Porcentaje!A672=VLOOKUP(Porcentaje!A672,Tipos_Medida!$H$2:$I$788,1),VLOOKUP(Porcentaje!A672,Tipos_Medida!$H$2:$I$788,2),0))*100,4),"")</f>
        <v/>
      </c>
      <c r="M672" s="21" t="str">
        <f>IF(Medidas_Analisis!M672&lt;&gt;"",ROUND((Medidas_Analisis!M672/IF(Porcentaje!A672=VLOOKUP(Porcentaje!A672,Tipos_Medida!$H$2:$I$788,1),VLOOKUP(Porcentaje!A672,Tipos_Medida!$H$2:$I$788,2),0))*100,4),"")</f>
        <v/>
      </c>
      <c r="N672" s="21" t="str">
        <f>IF(Medidas_Analisis!N672&lt;&gt;"",ROUND((Medidas_Analisis!N672/IF(Porcentaje!A672=VLOOKUP(Porcentaje!A672,Tipos_Medida!$H$2:$I$788,1),VLOOKUP(Porcentaje!A672,Tipos_Medida!$H$2:$I$788,2),0))*100,4),"")</f>
        <v/>
      </c>
    </row>
    <row r="673" spans="1:14" x14ac:dyDescent="0.25">
      <c r="A673">
        <v>21205</v>
      </c>
      <c r="B673" t="s">
        <v>104</v>
      </c>
      <c r="C673" t="s">
        <v>30</v>
      </c>
      <c r="D673" t="s">
        <v>114</v>
      </c>
      <c r="E673" s="1">
        <v>43913</v>
      </c>
      <c r="F673" s="7" t="str">
        <f>IF(E673&lt;&gt;"",IF(AND(E673&gt;=VLOOKUP(E673,Semanas!$A$1:$C$33,1),E673&lt;=VLOOKUP(E673,Semanas!$A$1:$C$33,2)),VLOOKUP(E673,Semanas!$A$1:$C$33,3),""),"")</f>
        <v>Semana 13</v>
      </c>
      <c r="G673" s="21">
        <f>IF(Medidas_Analisis!G673&lt;&gt;"",ROUND((Medidas_Analisis!G673/IF(Porcentaje!A673=VLOOKUP(Porcentaje!A673,Tipos_Medida!$H$2:$I$788,1),VLOOKUP(Porcentaje!A673,Tipos_Medida!$H$2:$I$788,2),0))*100,4),"")</f>
        <v>0</v>
      </c>
      <c r="H673" s="21">
        <f>IF(Medidas_Analisis!H673&lt;&gt;"",ROUND((Medidas_Analisis!H673/IF(Porcentaje!A673=VLOOKUP(Porcentaje!A673,Tipos_Medida!$H$2:$I$788,1),VLOOKUP(Porcentaje!A673,Tipos_Medida!$H$2:$I$788,2),0))*100,4),"")</f>
        <v>0</v>
      </c>
      <c r="I673" s="21">
        <f>IF(Medidas_Analisis!I673&lt;&gt;"",ROUND((Medidas_Analisis!I673/IF(Porcentaje!A673=VLOOKUP(Porcentaje!A673,Tipos_Medida!$H$2:$I$788,1),VLOOKUP(Porcentaje!A673,Tipos_Medida!$H$2:$I$788,2),0))*100,4),"")</f>
        <v>0</v>
      </c>
      <c r="J673" s="21">
        <f>IF(Medidas_Analisis!J673&lt;&gt;"",ROUND((Medidas_Analisis!J673/IF(Porcentaje!A673=VLOOKUP(Porcentaje!A673,Tipos_Medida!$H$2:$I$788,1),VLOOKUP(Porcentaje!A673,Tipos_Medida!$H$2:$I$788,2),0))*100,4),"")</f>
        <v>0</v>
      </c>
      <c r="K673" s="21">
        <f>IF(Medidas_Analisis!K673&lt;&gt;"",ROUND((Medidas_Analisis!K673/IF(Porcentaje!A673=VLOOKUP(Porcentaje!A673,Tipos_Medida!$H$2:$I$788,1),VLOOKUP(Porcentaje!A673,Tipos_Medida!$H$2:$I$788,2),0))*100,4),"")</f>
        <v>0</v>
      </c>
      <c r="L673" s="21">
        <f>IF(Medidas_Analisis!L673&lt;&gt;"",ROUND((Medidas_Analisis!L673/IF(Porcentaje!A673=VLOOKUP(Porcentaje!A673,Tipos_Medida!$H$2:$I$788,1),VLOOKUP(Porcentaje!A673,Tipos_Medida!$H$2:$I$788,2),0))*100,4),"")</f>
        <v>0</v>
      </c>
      <c r="M673" s="21">
        <f>IF(Medidas_Analisis!M673&lt;&gt;"",ROUND((Medidas_Analisis!M673/IF(Porcentaje!A673=VLOOKUP(Porcentaje!A673,Tipos_Medida!$H$2:$I$788,1),VLOOKUP(Porcentaje!A673,Tipos_Medida!$H$2:$I$788,2),0))*100,4),"")</f>
        <v>0</v>
      </c>
      <c r="N673" s="21">
        <f>IF(Medidas_Analisis!N673&lt;&gt;"",ROUND((Medidas_Analisis!N673/IF(Porcentaje!A673=VLOOKUP(Porcentaje!A673,Tipos_Medida!$H$2:$I$788,1),VLOOKUP(Porcentaje!A673,Tipos_Medida!$H$2:$I$788,2),0))*100,4),"")</f>
        <v>0</v>
      </c>
    </row>
    <row r="674" spans="1:14" x14ac:dyDescent="0.25">
      <c r="A674" s="19">
        <v>21205</v>
      </c>
      <c r="B674" s="19" t="s">
        <v>104</v>
      </c>
      <c r="C674" s="19" t="s">
        <v>31</v>
      </c>
      <c r="D674" s="19" t="s">
        <v>114</v>
      </c>
      <c r="E674" s="20">
        <v>43913</v>
      </c>
      <c r="F674" s="7" t="str">
        <f>IF(E674&lt;&gt;"",IF(AND(E674&gt;=VLOOKUP(E674,Semanas!$A$1:$C$33,1),E674&lt;=VLOOKUP(E674,Semanas!$A$1:$C$33,2)),VLOOKUP(E674,Semanas!$A$1:$C$33,3),""),"")</f>
        <v>Semana 13</v>
      </c>
      <c r="G674" s="21">
        <f>IF(Medidas_Analisis!G674&lt;&gt;"",ROUND((Medidas_Analisis!G674/IF(Porcentaje!A674=VLOOKUP(Porcentaje!A674,Tipos_Medida!$H$2:$I$788,1),VLOOKUP(Porcentaje!A674,Tipos_Medida!$H$2:$I$788,2),0))*100,4),"")</f>
        <v>0</v>
      </c>
      <c r="H674" s="21">
        <f>IF(Medidas_Analisis!H674&lt;&gt;"",ROUND((Medidas_Analisis!H674/IF(Porcentaje!A674=VLOOKUP(Porcentaje!A674,Tipos_Medida!$H$2:$I$788,1),VLOOKUP(Porcentaje!A674,Tipos_Medida!$H$2:$I$788,2),0))*100,4),"")</f>
        <v>0</v>
      </c>
      <c r="I674" s="21">
        <f>IF(Medidas_Analisis!I674&lt;&gt;"",ROUND((Medidas_Analisis!I674/IF(Porcentaje!A674=VLOOKUP(Porcentaje!A674,Tipos_Medida!$H$2:$I$788,1),VLOOKUP(Porcentaje!A674,Tipos_Medida!$H$2:$I$788,2),0))*100,4),"")</f>
        <v>0</v>
      </c>
      <c r="J674" s="21">
        <f>IF(Medidas_Analisis!J674&lt;&gt;"",ROUND((Medidas_Analisis!J674/IF(Porcentaje!A674=VLOOKUP(Porcentaje!A674,Tipos_Medida!$H$2:$I$788,1),VLOOKUP(Porcentaje!A674,Tipos_Medida!$H$2:$I$788,2),0))*100,4),"")</f>
        <v>0</v>
      </c>
      <c r="K674" s="21">
        <f>IF(Medidas_Analisis!K674&lt;&gt;"",ROUND((Medidas_Analisis!K674/IF(Porcentaje!A674=VLOOKUP(Porcentaje!A674,Tipos_Medida!$H$2:$I$788,1),VLOOKUP(Porcentaje!A674,Tipos_Medida!$H$2:$I$788,2),0))*100,4),"")</f>
        <v>0</v>
      </c>
      <c r="L674" s="21">
        <f>IF(Medidas_Analisis!L674&lt;&gt;"",ROUND((Medidas_Analisis!L674/IF(Porcentaje!A674=VLOOKUP(Porcentaje!A674,Tipos_Medida!$H$2:$I$788,1),VLOOKUP(Porcentaje!A674,Tipos_Medida!$H$2:$I$788,2),0))*100,4),"")</f>
        <v>0</v>
      </c>
      <c r="M674" s="21">
        <f>IF(Medidas_Analisis!M674&lt;&gt;"",ROUND((Medidas_Analisis!M674/IF(Porcentaje!A674=VLOOKUP(Porcentaje!A674,Tipos_Medida!$H$2:$I$788,1),VLOOKUP(Porcentaje!A674,Tipos_Medida!$H$2:$I$788,2),0))*100,4),"")</f>
        <v>0</v>
      </c>
      <c r="N674" s="21">
        <f>IF(Medidas_Analisis!N674&lt;&gt;"",ROUND((Medidas_Analisis!N674/IF(Porcentaje!A674=VLOOKUP(Porcentaje!A674,Tipos_Medida!$H$2:$I$788,1),VLOOKUP(Porcentaje!A674,Tipos_Medida!$H$2:$I$788,2),0))*100,4),"")</f>
        <v>0</v>
      </c>
    </row>
    <row r="675" spans="1:14" x14ac:dyDescent="0.25">
      <c r="A675">
        <v>21205</v>
      </c>
      <c r="B675" t="s">
        <v>104</v>
      </c>
      <c r="C675" t="s">
        <v>115</v>
      </c>
      <c r="D675" t="s">
        <v>114</v>
      </c>
      <c r="E675" s="1">
        <v>43913</v>
      </c>
      <c r="F675" s="7" t="str">
        <f>IF(E675&lt;&gt;"",IF(AND(E675&gt;=VLOOKUP(E675,Semanas!$A$1:$C$33,1),E675&lt;=VLOOKUP(E675,Semanas!$A$1:$C$33,2)),VLOOKUP(E675,Semanas!$A$1:$C$33,3),""),"")</f>
        <v>Semana 13</v>
      </c>
      <c r="G675" s="21">
        <f>IF(Medidas_Analisis!G675&lt;&gt;"",ROUND((Medidas_Analisis!G675/IF(Porcentaje!A675=VLOOKUP(Porcentaje!A675,Tipos_Medida!$H$2:$I$788,1),VLOOKUP(Porcentaje!A675,Tipos_Medida!$H$2:$I$788,2),0))*100,4),"")</f>
        <v>0</v>
      </c>
      <c r="H675" s="21">
        <f>IF(Medidas_Analisis!H675&lt;&gt;"",ROUND((Medidas_Analisis!H675/IF(Porcentaje!A675=VLOOKUP(Porcentaje!A675,Tipos_Medida!$H$2:$I$788,1),VLOOKUP(Porcentaje!A675,Tipos_Medida!$H$2:$I$788,2),0))*100,4),"")</f>
        <v>0</v>
      </c>
      <c r="I675" s="21">
        <f>IF(Medidas_Analisis!I675&lt;&gt;"",ROUND((Medidas_Analisis!I675/IF(Porcentaje!A675=VLOOKUP(Porcentaje!A675,Tipos_Medida!$H$2:$I$788,1),VLOOKUP(Porcentaje!A675,Tipos_Medida!$H$2:$I$788,2),0))*100,4),"")</f>
        <v>0</v>
      </c>
      <c r="J675" s="21">
        <f>IF(Medidas_Analisis!J675&lt;&gt;"",ROUND((Medidas_Analisis!J675/IF(Porcentaje!A675=VLOOKUP(Porcentaje!A675,Tipos_Medida!$H$2:$I$788,1),VLOOKUP(Porcentaje!A675,Tipos_Medida!$H$2:$I$788,2),0))*100,4),"")</f>
        <v>0</v>
      </c>
      <c r="K675" s="21">
        <f>IF(Medidas_Analisis!K675&lt;&gt;"",ROUND((Medidas_Analisis!K675/IF(Porcentaje!A675=VLOOKUP(Porcentaje!A675,Tipos_Medida!$H$2:$I$788,1),VLOOKUP(Porcentaje!A675,Tipos_Medida!$H$2:$I$788,2),0))*100,4),"")</f>
        <v>0</v>
      </c>
      <c r="L675" s="21">
        <f>IF(Medidas_Analisis!L675&lt;&gt;"",ROUND((Medidas_Analisis!L675/IF(Porcentaje!A675=VLOOKUP(Porcentaje!A675,Tipos_Medida!$H$2:$I$788,1),VLOOKUP(Porcentaje!A675,Tipos_Medida!$H$2:$I$788,2),0))*100,4),"")</f>
        <v>0</v>
      </c>
      <c r="M675" s="21">
        <f>IF(Medidas_Analisis!M675&lt;&gt;"",ROUND((Medidas_Analisis!M675/IF(Porcentaje!A675=VLOOKUP(Porcentaje!A675,Tipos_Medida!$H$2:$I$788,1),VLOOKUP(Porcentaje!A675,Tipos_Medida!$H$2:$I$788,2),0))*100,4),"")</f>
        <v>0</v>
      </c>
      <c r="N675" s="21">
        <f>IF(Medidas_Analisis!N675&lt;&gt;"",ROUND((Medidas_Analisis!N675/IF(Porcentaje!A675=VLOOKUP(Porcentaje!A675,Tipos_Medida!$H$2:$I$788,1),VLOOKUP(Porcentaje!A675,Tipos_Medida!$H$2:$I$788,2),0))*100,4),"")</f>
        <v>0</v>
      </c>
    </row>
    <row r="676" spans="1:14" x14ac:dyDescent="0.25">
      <c r="A676" s="19">
        <v>21205</v>
      </c>
      <c r="B676" s="19" t="s">
        <v>104</v>
      </c>
      <c r="C676" s="19" t="s">
        <v>33</v>
      </c>
      <c r="D676" s="19" t="s">
        <v>114</v>
      </c>
      <c r="E676" s="20">
        <v>43910</v>
      </c>
      <c r="F676" s="7" t="str">
        <f>IF(E676&lt;&gt;"",IF(AND(E676&gt;=VLOOKUP(E676,Semanas!$A$1:$C$33,1),E676&lt;=VLOOKUP(E676,Semanas!$A$1:$C$33,2)),VLOOKUP(E676,Semanas!$A$1:$C$33,3),""),"")</f>
        <v>Semana 12</v>
      </c>
      <c r="G676" s="21">
        <f>IF(Medidas_Analisis!G676&lt;&gt;"",ROUND((Medidas_Analisis!G676/IF(Porcentaje!A676=VLOOKUP(Porcentaje!A676,Tipos_Medida!$H$2:$I$788,1),VLOOKUP(Porcentaje!A676,Tipos_Medida!$H$2:$I$788,2),0))*100,4),"")</f>
        <v>0</v>
      </c>
      <c r="H676" s="21">
        <f>IF(Medidas_Analisis!H676&lt;&gt;"",ROUND((Medidas_Analisis!H676/IF(Porcentaje!A676=VLOOKUP(Porcentaje!A676,Tipos_Medida!$H$2:$I$788,1),VLOOKUP(Porcentaje!A676,Tipos_Medida!$H$2:$I$788,2),0))*100,4),"")</f>
        <v>0</v>
      </c>
      <c r="I676" s="21">
        <f>IF(Medidas_Analisis!I676&lt;&gt;"",ROUND((Medidas_Analisis!I676/IF(Porcentaje!A676=VLOOKUP(Porcentaje!A676,Tipos_Medida!$H$2:$I$788,1),VLOOKUP(Porcentaje!A676,Tipos_Medida!$H$2:$I$788,2),0))*100,4),"")</f>
        <v>0</v>
      </c>
      <c r="J676" s="21">
        <f>IF(Medidas_Analisis!J676&lt;&gt;"",ROUND((Medidas_Analisis!J676/IF(Porcentaje!A676=VLOOKUP(Porcentaje!A676,Tipos_Medida!$H$2:$I$788,1),VLOOKUP(Porcentaje!A676,Tipos_Medida!$H$2:$I$788,2),0))*100,4),"")</f>
        <v>0</v>
      </c>
      <c r="K676" s="21">
        <f>IF(Medidas_Analisis!K676&lt;&gt;"",ROUND((Medidas_Analisis!K676/IF(Porcentaje!A676=VLOOKUP(Porcentaje!A676,Tipos_Medida!$H$2:$I$788,1),VLOOKUP(Porcentaje!A676,Tipos_Medida!$H$2:$I$788,2),0))*100,4),"")</f>
        <v>0</v>
      </c>
      <c r="L676" s="21">
        <f>IF(Medidas_Analisis!L676&lt;&gt;"",ROUND((Medidas_Analisis!L676/IF(Porcentaje!A676=VLOOKUP(Porcentaje!A676,Tipos_Medida!$H$2:$I$788,1),VLOOKUP(Porcentaje!A676,Tipos_Medida!$H$2:$I$788,2),0))*100,4),"")</f>
        <v>0</v>
      </c>
      <c r="M676" s="21">
        <f>IF(Medidas_Analisis!M676&lt;&gt;"",ROUND((Medidas_Analisis!M676/IF(Porcentaje!A676=VLOOKUP(Porcentaje!A676,Tipos_Medida!$H$2:$I$788,1),VLOOKUP(Porcentaje!A676,Tipos_Medida!$H$2:$I$788,2),0))*100,4),"")</f>
        <v>0</v>
      </c>
      <c r="N676" s="21">
        <f>IF(Medidas_Analisis!N676&lt;&gt;"",ROUND((Medidas_Analisis!N676/IF(Porcentaje!A676=VLOOKUP(Porcentaje!A676,Tipos_Medida!$H$2:$I$788,1),VLOOKUP(Porcentaje!A676,Tipos_Medida!$H$2:$I$788,2),0))*100,4),"")</f>
        <v>0</v>
      </c>
    </row>
    <row r="677" spans="1:14" x14ac:dyDescent="0.25">
      <c r="A677">
        <v>21205</v>
      </c>
      <c r="B677" t="s">
        <v>104</v>
      </c>
      <c r="C677" t="s">
        <v>34</v>
      </c>
      <c r="D677" t="s">
        <v>114</v>
      </c>
      <c r="E677" s="1">
        <v>43934</v>
      </c>
      <c r="F677" s="7" t="str">
        <f>IF(E677&lt;&gt;"",IF(AND(E677&gt;=VLOOKUP(E677,Semanas!$A$1:$C$33,1),E677&lt;=VLOOKUP(E677,Semanas!$A$1:$C$33,2)),VLOOKUP(E677,Semanas!$A$1:$C$33,3),""),"")</f>
        <v>Semana 16</v>
      </c>
      <c r="G677" s="21">
        <f>IF(Medidas_Analisis!G677&lt;&gt;"",ROUND((Medidas_Analisis!G677/IF(Porcentaje!A677=VLOOKUP(Porcentaje!A677,Tipos_Medida!$H$2:$I$788,1),VLOOKUP(Porcentaje!A677,Tipos_Medida!$H$2:$I$788,2),0))*100,4),"")</f>
        <v>0</v>
      </c>
      <c r="H677" s="21">
        <f>IF(Medidas_Analisis!H677&lt;&gt;"",ROUND((Medidas_Analisis!H677/IF(Porcentaje!A677=VLOOKUP(Porcentaje!A677,Tipos_Medida!$H$2:$I$788,1),VLOOKUP(Porcentaje!A677,Tipos_Medida!$H$2:$I$788,2),0))*100,4),"")</f>
        <v>0</v>
      </c>
      <c r="I677" s="21">
        <f>IF(Medidas_Analisis!I677&lt;&gt;"",ROUND((Medidas_Analisis!I677/IF(Porcentaje!A677=VLOOKUP(Porcentaje!A677,Tipos_Medida!$H$2:$I$788,1),VLOOKUP(Porcentaje!A677,Tipos_Medida!$H$2:$I$788,2),0))*100,4),"")</f>
        <v>0</v>
      </c>
      <c r="J677" s="21">
        <f>IF(Medidas_Analisis!J677&lt;&gt;"",ROUND((Medidas_Analisis!J677/IF(Porcentaje!A677=VLOOKUP(Porcentaje!A677,Tipos_Medida!$H$2:$I$788,1),VLOOKUP(Porcentaje!A677,Tipos_Medida!$H$2:$I$788,2),0))*100,4),"")</f>
        <v>0</v>
      </c>
      <c r="K677" s="21">
        <f>IF(Medidas_Analisis!K677&lt;&gt;"",ROUND((Medidas_Analisis!K677/IF(Porcentaje!A677=VLOOKUP(Porcentaje!A677,Tipos_Medida!$H$2:$I$788,1),VLOOKUP(Porcentaje!A677,Tipos_Medida!$H$2:$I$788,2),0))*100,4),"")</f>
        <v>0</v>
      </c>
      <c r="L677" s="21">
        <f>IF(Medidas_Analisis!L677&lt;&gt;"",ROUND((Medidas_Analisis!L677/IF(Porcentaje!A677=VLOOKUP(Porcentaje!A677,Tipos_Medida!$H$2:$I$788,1),VLOOKUP(Porcentaje!A677,Tipos_Medida!$H$2:$I$788,2),0))*100,4),"")</f>
        <v>0</v>
      </c>
      <c r="M677" s="21">
        <f>IF(Medidas_Analisis!M677&lt;&gt;"",ROUND((Medidas_Analisis!M677/IF(Porcentaje!A677=VLOOKUP(Porcentaje!A677,Tipos_Medida!$H$2:$I$788,1),VLOOKUP(Porcentaje!A677,Tipos_Medida!$H$2:$I$788,2),0))*100,4),"")</f>
        <v>4.0000000000000001E-3</v>
      </c>
      <c r="N677" s="21">
        <f>IF(Medidas_Analisis!N677&lt;&gt;"",ROUND((Medidas_Analisis!N677/IF(Porcentaje!A677=VLOOKUP(Porcentaje!A677,Tipos_Medida!$H$2:$I$788,1),VLOOKUP(Porcentaje!A677,Tipos_Medida!$H$2:$I$788,2),0))*100,4),"")</f>
        <v>8.0000000000000002E-3</v>
      </c>
    </row>
    <row r="678" spans="1:14" x14ac:dyDescent="0.25">
      <c r="A678" s="19">
        <v>21205</v>
      </c>
      <c r="B678" s="19" t="s">
        <v>104</v>
      </c>
      <c r="C678" s="19" t="s">
        <v>118</v>
      </c>
      <c r="D678" s="19" t="s">
        <v>116</v>
      </c>
      <c r="E678" s="20"/>
      <c r="F678" s="7" t="str">
        <f>IF(E678&lt;&gt;"",IF(AND(E678&gt;=VLOOKUP(E678,Semanas!$A$1:$C$33,1),E678&lt;=VLOOKUP(E678,Semanas!$A$1:$C$33,2)),VLOOKUP(E678,Semanas!$A$1:$C$33,3),""),"")</f>
        <v/>
      </c>
      <c r="G678" s="21" t="str">
        <f>IF(Medidas_Analisis!G678&lt;&gt;"",ROUND((Medidas_Analisis!G678/IF(Porcentaje!A678=VLOOKUP(Porcentaje!A678,Tipos_Medida!$H$2:$I$788,1),VLOOKUP(Porcentaje!A678,Tipos_Medida!$H$2:$I$788,2),0))*100,4),"")</f>
        <v/>
      </c>
      <c r="H678" s="21" t="str">
        <f>IF(Medidas_Analisis!H678&lt;&gt;"",ROUND((Medidas_Analisis!H678/IF(Porcentaje!A678=VLOOKUP(Porcentaje!A678,Tipos_Medida!$H$2:$I$788,1),VLOOKUP(Porcentaje!A678,Tipos_Medida!$H$2:$I$788,2),0))*100,4),"")</f>
        <v/>
      </c>
      <c r="I678" s="21" t="str">
        <f>IF(Medidas_Analisis!I678&lt;&gt;"",ROUND((Medidas_Analisis!I678/IF(Porcentaje!A678=VLOOKUP(Porcentaje!A678,Tipos_Medida!$H$2:$I$788,1),VLOOKUP(Porcentaje!A678,Tipos_Medida!$H$2:$I$788,2),0))*100,4),"")</f>
        <v/>
      </c>
      <c r="J678" s="21" t="str">
        <f>IF(Medidas_Analisis!J678&lt;&gt;"",ROUND((Medidas_Analisis!J678/IF(Porcentaje!A678=VLOOKUP(Porcentaje!A678,Tipos_Medida!$H$2:$I$788,1),VLOOKUP(Porcentaje!A678,Tipos_Medida!$H$2:$I$788,2),0))*100,4),"")</f>
        <v/>
      </c>
      <c r="K678" s="21" t="str">
        <f>IF(Medidas_Analisis!K678&lt;&gt;"",ROUND((Medidas_Analisis!K678/IF(Porcentaje!A678=VLOOKUP(Porcentaje!A678,Tipos_Medida!$H$2:$I$788,1),VLOOKUP(Porcentaje!A678,Tipos_Medida!$H$2:$I$788,2),0))*100,4),"")</f>
        <v/>
      </c>
      <c r="L678" s="21" t="str">
        <f>IF(Medidas_Analisis!L678&lt;&gt;"",ROUND((Medidas_Analisis!L678/IF(Porcentaje!A678=VLOOKUP(Porcentaje!A678,Tipos_Medida!$H$2:$I$788,1),VLOOKUP(Porcentaje!A678,Tipos_Medida!$H$2:$I$788,2),0))*100,4),"")</f>
        <v/>
      </c>
      <c r="M678" s="21" t="str">
        <f>IF(Medidas_Analisis!M678&lt;&gt;"",ROUND((Medidas_Analisis!M678/IF(Porcentaje!A678=VLOOKUP(Porcentaje!A678,Tipos_Medida!$H$2:$I$788,1),VLOOKUP(Porcentaje!A678,Tipos_Medida!$H$2:$I$788,2),0))*100,4),"")</f>
        <v/>
      </c>
      <c r="N678" s="21" t="str">
        <f>IF(Medidas_Analisis!N678&lt;&gt;"",ROUND((Medidas_Analisis!N678/IF(Porcentaje!A678=VLOOKUP(Porcentaje!A678,Tipos_Medida!$H$2:$I$788,1),VLOOKUP(Porcentaje!A678,Tipos_Medida!$H$2:$I$788,2),0))*100,4),"")</f>
        <v/>
      </c>
    </row>
    <row r="679" spans="1:14" x14ac:dyDescent="0.25">
      <c r="A679">
        <v>21205</v>
      </c>
      <c r="B679" t="s">
        <v>104</v>
      </c>
      <c r="C679" t="s">
        <v>119</v>
      </c>
      <c r="D679" t="s">
        <v>116</v>
      </c>
      <c r="E679" s="1"/>
      <c r="F679" s="7" t="str">
        <f>IF(E679&lt;&gt;"",IF(AND(E679&gt;=VLOOKUP(E679,Semanas!$A$1:$C$33,1),E679&lt;=VLOOKUP(E679,Semanas!$A$1:$C$33,2)),VLOOKUP(E679,Semanas!$A$1:$C$33,3),""),"")</f>
        <v/>
      </c>
      <c r="G679" s="21" t="str">
        <f>IF(Medidas_Analisis!G679&lt;&gt;"",ROUND((Medidas_Analisis!G679/IF(Porcentaje!A679=VLOOKUP(Porcentaje!A679,Tipos_Medida!$H$2:$I$788,1),VLOOKUP(Porcentaje!A679,Tipos_Medida!$H$2:$I$788,2),0))*100,4),"")</f>
        <v/>
      </c>
      <c r="H679" s="21" t="str">
        <f>IF(Medidas_Analisis!H679&lt;&gt;"",ROUND((Medidas_Analisis!H679/IF(Porcentaje!A679=VLOOKUP(Porcentaje!A679,Tipos_Medida!$H$2:$I$788,1),VLOOKUP(Porcentaje!A679,Tipos_Medida!$H$2:$I$788,2),0))*100,4),"")</f>
        <v/>
      </c>
      <c r="I679" s="21" t="str">
        <f>IF(Medidas_Analisis!I679&lt;&gt;"",ROUND((Medidas_Analisis!I679/IF(Porcentaje!A679=VLOOKUP(Porcentaje!A679,Tipos_Medida!$H$2:$I$788,1),VLOOKUP(Porcentaje!A679,Tipos_Medida!$H$2:$I$788,2),0))*100,4),"")</f>
        <v/>
      </c>
      <c r="J679" s="21" t="str">
        <f>IF(Medidas_Analisis!J679&lt;&gt;"",ROUND((Medidas_Analisis!J679/IF(Porcentaje!A679=VLOOKUP(Porcentaje!A679,Tipos_Medida!$H$2:$I$788,1),VLOOKUP(Porcentaje!A679,Tipos_Medida!$H$2:$I$788,2),0))*100,4),"")</f>
        <v/>
      </c>
      <c r="K679" s="21" t="str">
        <f>IF(Medidas_Analisis!K679&lt;&gt;"",ROUND((Medidas_Analisis!K679/IF(Porcentaje!A679=VLOOKUP(Porcentaje!A679,Tipos_Medida!$H$2:$I$788,1),VLOOKUP(Porcentaje!A679,Tipos_Medida!$H$2:$I$788,2),0))*100,4),"")</f>
        <v/>
      </c>
      <c r="L679" s="21" t="str">
        <f>IF(Medidas_Analisis!L679&lt;&gt;"",ROUND((Medidas_Analisis!L679/IF(Porcentaje!A679=VLOOKUP(Porcentaje!A679,Tipos_Medida!$H$2:$I$788,1),VLOOKUP(Porcentaje!A679,Tipos_Medida!$H$2:$I$788,2),0))*100,4),"")</f>
        <v/>
      </c>
      <c r="M679" s="21" t="str">
        <f>IF(Medidas_Analisis!M679&lt;&gt;"",ROUND((Medidas_Analisis!M679/IF(Porcentaje!A679=VLOOKUP(Porcentaje!A679,Tipos_Medida!$H$2:$I$788,1),VLOOKUP(Porcentaje!A679,Tipos_Medida!$H$2:$I$788,2),0))*100,4),"")</f>
        <v/>
      </c>
      <c r="N679" s="21" t="str">
        <f>IF(Medidas_Analisis!N679&lt;&gt;"",ROUND((Medidas_Analisis!N679/IF(Porcentaje!A679=VLOOKUP(Porcentaje!A679,Tipos_Medida!$H$2:$I$788,1),VLOOKUP(Porcentaje!A679,Tipos_Medida!$H$2:$I$788,2),0))*100,4),"")</f>
        <v/>
      </c>
    </row>
    <row r="680" spans="1:14" x14ac:dyDescent="0.25">
      <c r="A680" s="19">
        <v>21205</v>
      </c>
      <c r="B680" s="19" t="s">
        <v>104</v>
      </c>
      <c r="C680" s="19" t="s">
        <v>120</v>
      </c>
      <c r="D680" s="19" t="s">
        <v>116</v>
      </c>
      <c r="E680" s="20"/>
      <c r="F680" s="7" t="str">
        <f>IF(E680&lt;&gt;"",IF(AND(E680&gt;=VLOOKUP(E680,Semanas!$A$1:$C$33,1),E680&lt;=VLOOKUP(E680,Semanas!$A$1:$C$33,2)),VLOOKUP(E680,Semanas!$A$1:$C$33,3),""),"")</f>
        <v/>
      </c>
      <c r="G680" s="21" t="str">
        <f>IF(Medidas_Analisis!G680&lt;&gt;"",ROUND((Medidas_Analisis!G680/IF(Porcentaje!A680=VLOOKUP(Porcentaje!A680,Tipos_Medida!$H$2:$I$788,1),VLOOKUP(Porcentaje!A680,Tipos_Medida!$H$2:$I$788,2),0))*100,4),"")</f>
        <v/>
      </c>
      <c r="H680" s="21" t="str">
        <f>IF(Medidas_Analisis!H680&lt;&gt;"",ROUND((Medidas_Analisis!H680/IF(Porcentaje!A680=VLOOKUP(Porcentaje!A680,Tipos_Medida!$H$2:$I$788,1),VLOOKUP(Porcentaje!A680,Tipos_Medida!$H$2:$I$788,2),0))*100,4),"")</f>
        <v/>
      </c>
      <c r="I680" s="21" t="str">
        <f>IF(Medidas_Analisis!I680&lt;&gt;"",ROUND((Medidas_Analisis!I680/IF(Porcentaje!A680=VLOOKUP(Porcentaje!A680,Tipos_Medida!$H$2:$I$788,1),VLOOKUP(Porcentaje!A680,Tipos_Medida!$H$2:$I$788,2),0))*100,4),"")</f>
        <v/>
      </c>
      <c r="J680" s="21" t="str">
        <f>IF(Medidas_Analisis!J680&lt;&gt;"",ROUND((Medidas_Analisis!J680/IF(Porcentaje!A680=VLOOKUP(Porcentaje!A680,Tipos_Medida!$H$2:$I$788,1),VLOOKUP(Porcentaje!A680,Tipos_Medida!$H$2:$I$788,2),0))*100,4),"")</f>
        <v/>
      </c>
      <c r="K680" s="21" t="str">
        <f>IF(Medidas_Analisis!K680&lt;&gt;"",ROUND((Medidas_Analisis!K680/IF(Porcentaje!A680=VLOOKUP(Porcentaje!A680,Tipos_Medida!$H$2:$I$788,1),VLOOKUP(Porcentaje!A680,Tipos_Medida!$H$2:$I$788,2),0))*100,4),"")</f>
        <v/>
      </c>
      <c r="L680" s="21" t="str">
        <f>IF(Medidas_Analisis!L680&lt;&gt;"",ROUND((Medidas_Analisis!L680/IF(Porcentaje!A680=VLOOKUP(Porcentaje!A680,Tipos_Medida!$H$2:$I$788,1),VLOOKUP(Porcentaje!A680,Tipos_Medida!$H$2:$I$788,2),0))*100,4),"")</f>
        <v/>
      </c>
      <c r="M680" s="21" t="str">
        <f>IF(Medidas_Analisis!M680&lt;&gt;"",ROUND((Medidas_Analisis!M680/IF(Porcentaje!A680=VLOOKUP(Porcentaje!A680,Tipos_Medida!$H$2:$I$788,1),VLOOKUP(Porcentaje!A680,Tipos_Medida!$H$2:$I$788,2),0))*100,4),"")</f>
        <v/>
      </c>
      <c r="N680" s="21" t="str">
        <f>IF(Medidas_Analisis!N680&lt;&gt;"",ROUND((Medidas_Analisis!N680/IF(Porcentaje!A680=VLOOKUP(Porcentaje!A680,Tipos_Medida!$H$2:$I$788,1),VLOOKUP(Porcentaje!A680,Tipos_Medida!$H$2:$I$788,2),0))*100,4),"")</f>
        <v/>
      </c>
    </row>
    <row r="681" spans="1:14" x14ac:dyDescent="0.25">
      <c r="A681">
        <v>21205</v>
      </c>
      <c r="B681" t="s">
        <v>104</v>
      </c>
      <c r="C681" t="s">
        <v>191</v>
      </c>
      <c r="D681" t="s">
        <v>114</v>
      </c>
      <c r="E681" s="1">
        <v>43913</v>
      </c>
      <c r="F681" s="7" t="str">
        <f>IF(E681&lt;&gt;"",IF(AND(E681&gt;=VLOOKUP(E681,Semanas!$A$1:$C$33,1),E681&lt;=VLOOKUP(E681,Semanas!$A$1:$C$33,2)),VLOOKUP(E681,Semanas!$A$1:$C$33,3),""),"")</f>
        <v>Semana 13</v>
      </c>
      <c r="G681" s="21">
        <f>IF(Medidas_Analisis!G681&lt;&gt;"",ROUND((Medidas_Analisis!G681/IF(Porcentaje!A681=VLOOKUP(Porcentaje!A681,Tipos_Medida!$H$2:$I$788,1),VLOOKUP(Porcentaje!A681,Tipos_Medida!$H$2:$I$788,2),0))*100,4),"")</f>
        <v>0</v>
      </c>
      <c r="H681" s="21">
        <f>IF(Medidas_Analisis!H681&lt;&gt;"",ROUND((Medidas_Analisis!H681/IF(Porcentaje!A681=VLOOKUP(Porcentaje!A681,Tipos_Medida!$H$2:$I$788,1),VLOOKUP(Porcentaje!A681,Tipos_Medida!$H$2:$I$788,2),0))*100,4),"")</f>
        <v>0</v>
      </c>
      <c r="I681" s="21">
        <f>IF(Medidas_Analisis!I681&lt;&gt;"",ROUND((Medidas_Analisis!I681/IF(Porcentaje!A681=VLOOKUP(Porcentaje!A681,Tipos_Medida!$H$2:$I$788,1),VLOOKUP(Porcentaje!A681,Tipos_Medida!$H$2:$I$788,2),0))*100,4),"")</f>
        <v>0</v>
      </c>
      <c r="J681" s="21">
        <f>IF(Medidas_Analisis!J681&lt;&gt;"",ROUND((Medidas_Analisis!J681/IF(Porcentaje!A681=VLOOKUP(Porcentaje!A681,Tipos_Medida!$H$2:$I$788,1),VLOOKUP(Porcentaje!A681,Tipos_Medida!$H$2:$I$788,2),0))*100,4),"")</f>
        <v>0</v>
      </c>
      <c r="K681" s="21">
        <f>IF(Medidas_Analisis!K681&lt;&gt;"",ROUND((Medidas_Analisis!K681/IF(Porcentaje!A681=VLOOKUP(Porcentaje!A681,Tipos_Medida!$H$2:$I$788,1),VLOOKUP(Porcentaje!A681,Tipos_Medida!$H$2:$I$788,2),0))*100,4),"")</f>
        <v>0</v>
      </c>
      <c r="L681" s="21">
        <f>IF(Medidas_Analisis!L681&lt;&gt;"",ROUND((Medidas_Analisis!L681/IF(Porcentaje!A681=VLOOKUP(Porcentaje!A681,Tipos_Medida!$H$2:$I$788,1),VLOOKUP(Porcentaje!A681,Tipos_Medida!$H$2:$I$788,2),0))*100,4),"")</f>
        <v>0</v>
      </c>
      <c r="M681" s="21">
        <f>IF(Medidas_Analisis!M681&lt;&gt;"",ROUND((Medidas_Analisis!M681/IF(Porcentaje!A681=VLOOKUP(Porcentaje!A681,Tipos_Medida!$H$2:$I$788,1),VLOOKUP(Porcentaje!A681,Tipos_Medida!$H$2:$I$788,2),0))*100,4),"")</f>
        <v>0</v>
      </c>
      <c r="N681" s="21">
        <f>IF(Medidas_Analisis!N681&lt;&gt;"",ROUND((Medidas_Analisis!N681/IF(Porcentaje!A681=VLOOKUP(Porcentaje!A681,Tipos_Medida!$H$2:$I$788,1),VLOOKUP(Porcentaje!A681,Tipos_Medida!$H$2:$I$788,2),0))*100,4),"")</f>
        <v>0</v>
      </c>
    </row>
    <row r="682" spans="1:14" x14ac:dyDescent="0.25">
      <c r="A682" s="19">
        <v>21205</v>
      </c>
      <c r="B682" s="19" t="s">
        <v>104</v>
      </c>
      <c r="C682" s="19" t="s">
        <v>122</v>
      </c>
      <c r="D682" s="19" t="s">
        <v>116</v>
      </c>
      <c r="E682" s="20"/>
      <c r="F682" s="7" t="str">
        <f>IF(E682&lt;&gt;"",IF(AND(E682&gt;=VLOOKUP(E682,Semanas!$A$1:$C$33,1),E682&lt;=VLOOKUP(E682,Semanas!$A$1:$C$33,2)),VLOOKUP(E682,Semanas!$A$1:$C$33,3),""),"")</f>
        <v/>
      </c>
      <c r="G682" s="21" t="str">
        <f>IF(Medidas_Analisis!G682&lt;&gt;"",ROUND((Medidas_Analisis!G682/IF(Porcentaje!A682=VLOOKUP(Porcentaje!A682,Tipos_Medida!$H$2:$I$788,1),VLOOKUP(Porcentaje!A682,Tipos_Medida!$H$2:$I$788,2),0))*100,4),"")</f>
        <v/>
      </c>
      <c r="H682" s="21" t="str">
        <f>IF(Medidas_Analisis!H682&lt;&gt;"",ROUND((Medidas_Analisis!H682/IF(Porcentaje!A682=VLOOKUP(Porcentaje!A682,Tipos_Medida!$H$2:$I$788,1),VLOOKUP(Porcentaje!A682,Tipos_Medida!$H$2:$I$788,2),0))*100,4),"")</f>
        <v/>
      </c>
      <c r="I682" s="21" t="str">
        <f>IF(Medidas_Analisis!I682&lt;&gt;"",ROUND((Medidas_Analisis!I682/IF(Porcentaje!A682=VLOOKUP(Porcentaje!A682,Tipos_Medida!$H$2:$I$788,1),VLOOKUP(Porcentaje!A682,Tipos_Medida!$H$2:$I$788,2),0))*100,4),"")</f>
        <v/>
      </c>
      <c r="J682" s="21" t="str">
        <f>IF(Medidas_Analisis!J682&lt;&gt;"",ROUND((Medidas_Analisis!J682/IF(Porcentaje!A682=VLOOKUP(Porcentaje!A682,Tipos_Medida!$H$2:$I$788,1),VLOOKUP(Porcentaje!A682,Tipos_Medida!$H$2:$I$788,2),0))*100,4),"")</f>
        <v/>
      </c>
      <c r="K682" s="21" t="str">
        <f>IF(Medidas_Analisis!K682&lt;&gt;"",ROUND((Medidas_Analisis!K682/IF(Porcentaje!A682=VLOOKUP(Porcentaje!A682,Tipos_Medida!$H$2:$I$788,1),VLOOKUP(Porcentaje!A682,Tipos_Medida!$H$2:$I$788,2),0))*100,4),"")</f>
        <v/>
      </c>
      <c r="L682" s="21" t="str">
        <f>IF(Medidas_Analisis!L682&lt;&gt;"",ROUND((Medidas_Analisis!L682/IF(Porcentaje!A682=VLOOKUP(Porcentaje!A682,Tipos_Medida!$H$2:$I$788,1),VLOOKUP(Porcentaje!A682,Tipos_Medida!$H$2:$I$788,2),0))*100,4),"")</f>
        <v/>
      </c>
      <c r="M682" s="21" t="str">
        <f>IF(Medidas_Analisis!M682&lt;&gt;"",ROUND((Medidas_Analisis!M682/IF(Porcentaje!A682=VLOOKUP(Porcentaje!A682,Tipos_Medida!$H$2:$I$788,1),VLOOKUP(Porcentaje!A682,Tipos_Medida!$H$2:$I$788,2),0))*100,4),"")</f>
        <v/>
      </c>
      <c r="N682" s="21" t="str">
        <f>IF(Medidas_Analisis!N682&lt;&gt;"",ROUND((Medidas_Analisis!N682/IF(Porcentaje!A682=VLOOKUP(Porcentaje!A682,Tipos_Medida!$H$2:$I$788,1),VLOOKUP(Porcentaje!A682,Tipos_Medida!$H$2:$I$788,2),0))*100,4),"")</f>
        <v/>
      </c>
    </row>
    <row r="683" spans="1:14" x14ac:dyDescent="0.25">
      <c r="A683">
        <v>21205</v>
      </c>
      <c r="B683" t="s">
        <v>104</v>
      </c>
      <c r="C683" t="s">
        <v>123</v>
      </c>
      <c r="D683" t="s">
        <v>116</v>
      </c>
      <c r="E683" s="1"/>
      <c r="F683" s="7" t="str">
        <f>IF(E683&lt;&gt;"",IF(AND(E683&gt;=VLOOKUP(E683,Semanas!$A$1:$C$33,1),E683&lt;=VLOOKUP(E683,Semanas!$A$1:$C$33,2)),VLOOKUP(E683,Semanas!$A$1:$C$33,3),""),"")</f>
        <v/>
      </c>
      <c r="G683" s="21" t="str">
        <f>IF(Medidas_Analisis!G683&lt;&gt;"",ROUND((Medidas_Analisis!G683/IF(Porcentaje!A683=VLOOKUP(Porcentaje!A683,Tipos_Medida!$H$2:$I$788,1),VLOOKUP(Porcentaje!A683,Tipos_Medida!$H$2:$I$788,2),0))*100,4),"")</f>
        <v/>
      </c>
      <c r="H683" s="21" t="str">
        <f>IF(Medidas_Analisis!H683&lt;&gt;"",ROUND((Medidas_Analisis!H683/IF(Porcentaje!A683=VLOOKUP(Porcentaje!A683,Tipos_Medida!$H$2:$I$788,1),VLOOKUP(Porcentaje!A683,Tipos_Medida!$H$2:$I$788,2),0))*100,4),"")</f>
        <v/>
      </c>
      <c r="I683" s="21" t="str">
        <f>IF(Medidas_Analisis!I683&lt;&gt;"",ROUND((Medidas_Analisis!I683/IF(Porcentaje!A683=VLOOKUP(Porcentaje!A683,Tipos_Medida!$H$2:$I$788,1),VLOOKUP(Porcentaje!A683,Tipos_Medida!$H$2:$I$788,2),0))*100,4),"")</f>
        <v/>
      </c>
      <c r="J683" s="21" t="str">
        <f>IF(Medidas_Analisis!J683&lt;&gt;"",ROUND((Medidas_Analisis!J683/IF(Porcentaje!A683=VLOOKUP(Porcentaje!A683,Tipos_Medida!$H$2:$I$788,1),VLOOKUP(Porcentaje!A683,Tipos_Medida!$H$2:$I$788,2),0))*100,4),"")</f>
        <v/>
      </c>
      <c r="K683" s="21" t="str">
        <f>IF(Medidas_Analisis!K683&lt;&gt;"",ROUND((Medidas_Analisis!K683/IF(Porcentaje!A683=VLOOKUP(Porcentaje!A683,Tipos_Medida!$H$2:$I$788,1),VLOOKUP(Porcentaje!A683,Tipos_Medida!$H$2:$I$788,2),0))*100,4),"")</f>
        <v/>
      </c>
      <c r="L683" s="21" t="str">
        <f>IF(Medidas_Analisis!L683&lt;&gt;"",ROUND((Medidas_Analisis!L683/IF(Porcentaje!A683=VLOOKUP(Porcentaje!A683,Tipos_Medida!$H$2:$I$788,1),VLOOKUP(Porcentaje!A683,Tipos_Medida!$H$2:$I$788,2),0))*100,4),"")</f>
        <v/>
      </c>
      <c r="M683" s="21" t="str">
        <f>IF(Medidas_Analisis!M683&lt;&gt;"",ROUND((Medidas_Analisis!M683/IF(Porcentaje!A683=VLOOKUP(Porcentaje!A683,Tipos_Medida!$H$2:$I$788,1),VLOOKUP(Porcentaje!A683,Tipos_Medida!$H$2:$I$788,2),0))*100,4),"")</f>
        <v/>
      </c>
      <c r="N683" s="21" t="str">
        <f>IF(Medidas_Analisis!N683&lt;&gt;"",ROUND((Medidas_Analisis!N683/IF(Porcentaje!A683=VLOOKUP(Porcentaje!A683,Tipos_Medida!$H$2:$I$788,1),VLOOKUP(Porcentaje!A683,Tipos_Medida!$H$2:$I$788,2),0))*100,4),"")</f>
        <v/>
      </c>
    </row>
    <row r="684" spans="1:14" x14ac:dyDescent="0.25">
      <c r="A684">
        <v>21209</v>
      </c>
      <c r="B684" t="s">
        <v>105</v>
      </c>
      <c r="C684" t="s">
        <v>30</v>
      </c>
      <c r="D684" t="s">
        <v>114</v>
      </c>
      <c r="E684" s="1">
        <v>43913</v>
      </c>
      <c r="F684" s="7" t="str">
        <f>IF(E684&lt;&gt;"",IF(AND(E684&gt;=VLOOKUP(E684,Semanas!$A$1:$C$33,1),E684&lt;=VLOOKUP(E684,Semanas!$A$1:$C$33,2)),VLOOKUP(E684,Semanas!$A$1:$C$33,3),""),"")</f>
        <v>Semana 13</v>
      </c>
      <c r="G684" s="21">
        <f>IF(Medidas_Analisis!G684&lt;&gt;"",ROUND((Medidas_Analisis!G684/IF(Porcentaje!A684=VLOOKUP(Porcentaje!A684,Tipos_Medida!$H$2:$I$788,1),VLOOKUP(Porcentaje!A684,Tipos_Medida!$H$2:$I$788,2),0))*100,4),"")</f>
        <v>0</v>
      </c>
      <c r="H684" s="21">
        <f>IF(Medidas_Analisis!H684&lt;&gt;"",ROUND((Medidas_Analisis!H684/IF(Porcentaje!A684=VLOOKUP(Porcentaje!A684,Tipos_Medida!$H$2:$I$788,1),VLOOKUP(Porcentaje!A684,Tipos_Medida!$H$2:$I$788,2),0))*100,4),"")</f>
        <v>0</v>
      </c>
      <c r="I684" s="21">
        <f>IF(Medidas_Analisis!I684&lt;&gt;"",ROUND((Medidas_Analisis!I684/IF(Porcentaje!A684=VLOOKUP(Porcentaje!A684,Tipos_Medida!$H$2:$I$788,1),VLOOKUP(Porcentaje!A684,Tipos_Medida!$H$2:$I$788,2),0))*100,4),"")</f>
        <v>0</v>
      </c>
      <c r="J684" s="21">
        <f>IF(Medidas_Analisis!J684&lt;&gt;"",ROUND((Medidas_Analisis!J684/IF(Porcentaje!A684=VLOOKUP(Porcentaje!A684,Tipos_Medida!$H$2:$I$788,1),VLOOKUP(Porcentaje!A684,Tipos_Medida!$H$2:$I$788,2),0))*100,4),"")</f>
        <v>0</v>
      </c>
      <c r="K684" s="21">
        <f>IF(Medidas_Analisis!K684&lt;&gt;"",ROUND((Medidas_Analisis!K684/IF(Porcentaje!A684=VLOOKUP(Porcentaje!A684,Tipos_Medida!$H$2:$I$788,1),VLOOKUP(Porcentaje!A684,Tipos_Medida!$H$2:$I$788,2),0))*100,4),"")</f>
        <v>0</v>
      </c>
      <c r="L684" s="21">
        <f>IF(Medidas_Analisis!L684&lt;&gt;"",ROUND((Medidas_Analisis!L684/IF(Porcentaje!A684=VLOOKUP(Porcentaje!A684,Tipos_Medida!$H$2:$I$788,1),VLOOKUP(Porcentaje!A684,Tipos_Medida!$H$2:$I$788,2),0))*100,4),"")</f>
        <v>0</v>
      </c>
      <c r="M684" s="21">
        <f>IF(Medidas_Analisis!M684&lt;&gt;"",ROUND((Medidas_Analisis!M684/IF(Porcentaje!A684=VLOOKUP(Porcentaje!A684,Tipos_Medida!$H$2:$I$788,1),VLOOKUP(Porcentaje!A684,Tipos_Medida!$H$2:$I$788,2),0))*100,4),"")</f>
        <v>0</v>
      </c>
      <c r="N684" s="21">
        <f>IF(Medidas_Analisis!N684&lt;&gt;"",ROUND((Medidas_Analisis!N684/IF(Porcentaje!A684=VLOOKUP(Porcentaje!A684,Tipos_Medida!$H$2:$I$788,1),VLOOKUP(Porcentaje!A684,Tipos_Medida!$H$2:$I$788,2),0))*100,4),"")</f>
        <v>0</v>
      </c>
    </row>
    <row r="685" spans="1:14" x14ac:dyDescent="0.25">
      <c r="A685" s="19">
        <v>21209</v>
      </c>
      <c r="B685" s="19" t="s">
        <v>105</v>
      </c>
      <c r="C685" s="19" t="s">
        <v>31</v>
      </c>
      <c r="D685" s="19" t="s">
        <v>114</v>
      </c>
      <c r="E685" s="20">
        <v>43913</v>
      </c>
      <c r="F685" s="7" t="str">
        <f>IF(E685&lt;&gt;"",IF(AND(E685&gt;=VLOOKUP(E685,Semanas!$A$1:$C$33,1),E685&lt;=VLOOKUP(E685,Semanas!$A$1:$C$33,2)),VLOOKUP(E685,Semanas!$A$1:$C$33,3),""),"")</f>
        <v>Semana 13</v>
      </c>
      <c r="G685" s="21">
        <f>IF(Medidas_Analisis!G685&lt;&gt;"",ROUND((Medidas_Analisis!G685/IF(Porcentaje!A685=VLOOKUP(Porcentaje!A685,Tipos_Medida!$H$2:$I$788,1),VLOOKUP(Porcentaje!A685,Tipos_Medida!$H$2:$I$788,2),0))*100,4),"")</f>
        <v>0</v>
      </c>
      <c r="H685" s="21">
        <f>IF(Medidas_Analisis!H685&lt;&gt;"",ROUND((Medidas_Analisis!H685/IF(Porcentaje!A685=VLOOKUP(Porcentaje!A685,Tipos_Medida!$H$2:$I$788,1),VLOOKUP(Porcentaje!A685,Tipos_Medida!$H$2:$I$788,2),0))*100,4),"")</f>
        <v>0</v>
      </c>
      <c r="I685" s="21">
        <f>IF(Medidas_Analisis!I685&lt;&gt;"",ROUND((Medidas_Analisis!I685/IF(Porcentaje!A685=VLOOKUP(Porcentaje!A685,Tipos_Medida!$H$2:$I$788,1),VLOOKUP(Porcentaje!A685,Tipos_Medida!$H$2:$I$788,2),0))*100,4),"")</f>
        <v>0</v>
      </c>
      <c r="J685" s="21">
        <f>IF(Medidas_Analisis!J685&lt;&gt;"",ROUND((Medidas_Analisis!J685/IF(Porcentaje!A685=VLOOKUP(Porcentaje!A685,Tipos_Medida!$H$2:$I$788,1),VLOOKUP(Porcentaje!A685,Tipos_Medida!$H$2:$I$788,2),0))*100,4),"")</f>
        <v>0</v>
      </c>
      <c r="K685" s="21">
        <f>IF(Medidas_Analisis!K685&lt;&gt;"",ROUND((Medidas_Analisis!K685/IF(Porcentaje!A685=VLOOKUP(Porcentaje!A685,Tipos_Medida!$H$2:$I$788,1),VLOOKUP(Porcentaje!A685,Tipos_Medida!$H$2:$I$788,2),0))*100,4),"")</f>
        <v>0</v>
      </c>
      <c r="L685" s="21">
        <f>IF(Medidas_Analisis!L685&lt;&gt;"",ROUND((Medidas_Analisis!L685/IF(Porcentaje!A685=VLOOKUP(Porcentaje!A685,Tipos_Medida!$H$2:$I$788,1),VLOOKUP(Porcentaje!A685,Tipos_Medida!$H$2:$I$788,2),0))*100,4),"")</f>
        <v>0</v>
      </c>
      <c r="M685" s="21">
        <f>IF(Medidas_Analisis!M685&lt;&gt;"",ROUND((Medidas_Analisis!M685/IF(Porcentaje!A685=VLOOKUP(Porcentaje!A685,Tipos_Medida!$H$2:$I$788,1),VLOOKUP(Porcentaje!A685,Tipos_Medida!$H$2:$I$788,2),0))*100,4),"")</f>
        <v>0</v>
      </c>
      <c r="N685" s="21">
        <f>IF(Medidas_Analisis!N685&lt;&gt;"",ROUND((Medidas_Analisis!N685/IF(Porcentaje!A685=VLOOKUP(Porcentaje!A685,Tipos_Medida!$H$2:$I$788,1),VLOOKUP(Porcentaje!A685,Tipos_Medida!$H$2:$I$788,2),0))*100,4),"")</f>
        <v>0</v>
      </c>
    </row>
    <row r="686" spans="1:14" x14ac:dyDescent="0.25">
      <c r="A686">
        <v>21209</v>
      </c>
      <c r="B686" t="s">
        <v>105</v>
      </c>
      <c r="C686" t="s">
        <v>115</v>
      </c>
      <c r="D686" t="s">
        <v>114</v>
      </c>
      <c r="E686" s="1">
        <v>43913</v>
      </c>
      <c r="F686" s="7" t="str">
        <f>IF(E686&lt;&gt;"",IF(AND(E686&gt;=VLOOKUP(E686,Semanas!$A$1:$C$33,1),E686&lt;=VLOOKUP(E686,Semanas!$A$1:$C$33,2)),VLOOKUP(E686,Semanas!$A$1:$C$33,3),""),"")</f>
        <v>Semana 13</v>
      </c>
      <c r="G686" s="21">
        <f>IF(Medidas_Analisis!G686&lt;&gt;"",ROUND((Medidas_Analisis!G686/IF(Porcentaje!A686=VLOOKUP(Porcentaje!A686,Tipos_Medida!$H$2:$I$788,1),VLOOKUP(Porcentaje!A686,Tipos_Medida!$H$2:$I$788,2),0))*100,4),"")</f>
        <v>0</v>
      </c>
      <c r="H686" s="21">
        <f>IF(Medidas_Analisis!H686&lt;&gt;"",ROUND((Medidas_Analisis!H686/IF(Porcentaje!A686=VLOOKUP(Porcentaje!A686,Tipos_Medida!$H$2:$I$788,1),VLOOKUP(Porcentaje!A686,Tipos_Medida!$H$2:$I$788,2),0))*100,4),"")</f>
        <v>0</v>
      </c>
      <c r="I686" s="21">
        <f>IF(Medidas_Analisis!I686&lt;&gt;"",ROUND((Medidas_Analisis!I686/IF(Porcentaje!A686=VLOOKUP(Porcentaje!A686,Tipos_Medida!$H$2:$I$788,1),VLOOKUP(Porcentaje!A686,Tipos_Medida!$H$2:$I$788,2),0))*100,4),"")</f>
        <v>0</v>
      </c>
      <c r="J686" s="21">
        <f>IF(Medidas_Analisis!J686&lt;&gt;"",ROUND((Medidas_Analisis!J686/IF(Porcentaje!A686=VLOOKUP(Porcentaje!A686,Tipos_Medida!$H$2:$I$788,1),VLOOKUP(Porcentaje!A686,Tipos_Medida!$H$2:$I$788,2),0))*100,4),"")</f>
        <v>0</v>
      </c>
      <c r="K686" s="21">
        <f>IF(Medidas_Analisis!K686&lt;&gt;"",ROUND((Medidas_Analisis!K686/IF(Porcentaje!A686=VLOOKUP(Porcentaje!A686,Tipos_Medida!$H$2:$I$788,1),VLOOKUP(Porcentaje!A686,Tipos_Medida!$H$2:$I$788,2),0))*100,4),"")</f>
        <v>0</v>
      </c>
      <c r="L686" s="21">
        <f>IF(Medidas_Analisis!L686&lt;&gt;"",ROUND((Medidas_Analisis!L686/IF(Porcentaje!A686=VLOOKUP(Porcentaje!A686,Tipos_Medida!$H$2:$I$788,1),VLOOKUP(Porcentaje!A686,Tipos_Medida!$H$2:$I$788,2),0))*100,4),"")</f>
        <v>0</v>
      </c>
      <c r="M686" s="21">
        <f>IF(Medidas_Analisis!M686&lt;&gt;"",ROUND((Medidas_Analisis!M686/IF(Porcentaje!A686=VLOOKUP(Porcentaje!A686,Tipos_Medida!$H$2:$I$788,1),VLOOKUP(Porcentaje!A686,Tipos_Medida!$H$2:$I$788,2),0))*100,4),"")</f>
        <v>0</v>
      </c>
      <c r="N686" s="21">
        <f>IF(Medidas_Analisis!N686&lt;&gt;"",ROUND((Medidas_Analisis!N686/IF(Porcentaje!A686=VLOOKUP(Porcentaje!A686,Tipos_Medida!$H$2:$I$788,1),VLOOKUP(Porcentaje!A686,Tipos_Medida!$H$2:$I$788,2),0))*100,4),"")</f>
        <v>0</v>
      </c>
    </row>
    <row r="687" spans="1:14" x14ac:dyDescent="0.25">
      <c r="A687" s="19">
        <v>21209</v>
      </c>
      <c r="B687" s="19" t="s">
        <v>105</v>
      </c>
      <c r="C687" s="19" t="s">
        <v>33</v>
      </c>
      <c r="D687" s="19" t="s">
        <v>114</v>
      </c>
      <c r="E687" s="20">
        <v>43910</v>
      </c>
      <c r="F687" s="7" t="str">
        <f>IF(E687&lt;&gt;"",IF(AND(E687&gt;=VLOOKUP(E687,Semanas!$A$1:$C$33,1),E687&lt;=VLOOKUP(E687,Semanas!$A$1:$C$33,2)),VLOOKUP(E687,Semanas!$A$1:$C$33,3),""),"")</f>
        <v>Semana 12</v>
      </c>
      <c r="G687" s="21">
        <f>IF(Medidas_Analisis!G687&lt;&gt;"",ROUND((Medidas_Analisis!G687/IF(Porcentaje!A687=VLOOKUP(Porcentaje!A687,Tipos_Medida!$H$2:$I$788,1),VLOOKUP(Porcentaje!A687,Tipos_Medida!$H$2:$I$788,2),0))*100,4),"")</f>
        <v>0</v>
      </c>
      <c r="H687" s="21">
        <f>IF(Medidas_Analisis!H687&lt;&gt;"",ROUND((Medidas_Analisis!H687/IF(Porcentaje!A687=VLOOKUP(Porcentaje!A687,Tipos_Medida!$H$2:$I$788,1),VLOOKUP(Porcentaje!A687,Tipos_Medida!$H$2:$I$788,2),0))*100,4),"")</f>
        <v>0</v>
      </c>
      <c r="I687" s="21">
        <f>IF(Medidas_Analisis!I687&lt;&gt;"",ROUND((Medidas_Analisis!I687/IF(Porcentaje!A687=VLOOKUP(Porcentaje!A687,Tipos_Medida!$H$2:$I$788,1),VLOOKUP(Porcentaje!A687,Tipos_Medida!$H$2:$I$788,2),0))*100,4),"")</f>
        <v>0</v>
      </c>
      <c r="J687" s="21">
        <f>IF(Medidas_Analisis!J687&lt;&gt;"",ROUND((Medidas_Analisis!J687/IF(Porcentaje!A687=VLOOKUP(Porcentaje!A687,Tipos_Medida!$H$2:$I$788,1),VLOOKUP(Porcentaje!A687,Tipos_Medida!$H$2:$I$788,2),0))*100,4),"")</f>
        <v>0</v>
      </c>
      <c r="K687" s="21">
        <f>IF(Medidas_Analisis!K687&lt;&gt;"",ROUND((Medidas_Analisis!K687/IF(Porcentaje!A687=VLOOKUP(Porcentaje!A687,Tipos_Medida!$H$2:$I$788,1),VLOOKUP(Porcentaje!A687,Tipos_Medida!$H$2:$I$788,2),0))*100,4),"")</f>
        <v>0</v>
      </c>
      <c r="L687" s="21">
        <f>IF(Medidas_Analisis!L687&lt;&gt;"",ROUND((Medidas_Analisis!L687/IF(Porcentaje!A687=VLOOKUP(Porcentaje!A687,Tipos_Medida!$H$2:$I$788,1),VLOOKUP(Porcentaje!A687,Tipos_Medida!$H$2:$I$788,2),0))*100,4),"")</f>
        <v>0</v>
      </c>
      <c r="M687" s="21">
        <f>IF(Medidas_Analisis!M687&lt;&gt;"",ROUND((Medidas_Analisis!M687/IF(Porcentaje!A687=VLOOKUP(Porcentaje!A687,Tipos_Medida!$H$2:$I$788,1),VLOOKUP(Porcentaje!A687,Tipos_Medida!$H$2:$I$788,2),0))*100,4),"")</f>
        <v>0</v>
      </c>
      <c r="N687" s="21">
        <f>IF(Medidas_Analisis!N687&lt;&gt;"",ROUND((Medidas_Analisis!N687/IF(Porcentaje!A687=VLOOKUP(Porcentaje!A687,Tipos_Medida!$H$2:$I$788,1),VLOOKUP(Porcentaje!A687,Tipos_Medida!$H$2:$I$788,2),0))*100,4),"")</f>
        <v>0</v>
      </c>
    </row>
    <row r="688" spans="1:14" x14ac:dyDescent="0.25">
      <c r="A688">
        <v>21209</v>
      </c>
      <c r="B688" t="s">
        <v>105</v>
      </c>
      <c r="C688" t="s">
        <v>34</v>
      </c>
      <c r="D688" t="s">
        <v>114</v>
      </c>
      <c r="E688" s="1">
        <v>43934</v>
      </c>
      <c r="F688" s="7" t="str">
        <f>IF(E688&lt;&gt;"",IF(AND(E688&gt;=VLOOKUP(E688,Semanas!$A$1:$C$33,1),E688&lt;=VLOOKUP(E688,Semanas!$A$1:$C$33,2)),VLOOKUP(E688,Semanas!$A$1:$C$33,3),""),"")</f>
        <v>Semana 16</v>
      </c>
      <c r="G688" s="21">
        <f>IF(Medidas_Analisis!G688&lt;&gt;"",ROUND((Medidas_Analisis!G688/IF(Porcentaje!A688=VLOOKUP(Porcentaje!A688,Tipos_Medida!$H$2:$I$788,1),VLOOKUP(Porcentaje!A688,Tipos_Medida!$H$2:$I$788,2),0))*100,4),"")</f>
        <v>0</v>
      </c>
      <c r="H688" s="21">
        <f>IF(Medidas_Analisis!H688&lt;&gt;"",ROUND((Medidas_Analisis!H688/IF(Porcentaje!A688=VLOOKUP(Porcentaje!A688,Tipos_Medida!$H$2:$I$788,1),VLOOKUP(Porcentaje!A688,Tipos_Medida!$H$2:$I$788,2),0))*100,4),"")</f>
        <v>0</v>
      </c>
      <c r="I688" s="21">
        <f>IF(Medidas_Analisis!I688&lt;&gt;"",ROUND((Medidas_Analisis!I688/IF(Porcentaje!A688=VLOOKUP(Porcentaje!A688,Tipos_Medida!$H$2:$I$788,1),VLOOKUP(Porcentaje!A688,Tipos_Medida!$H$2:$I$788,2),0))*100,4),"")</f>
        <v>0</v>
      </c>
      <c r="J688" s="21">
        <f>IF(Medidas_Analisis!J688&lt;&gt;"",ROUND((Medidas_Analisis!J688/IF(Porcentaje!A688=VLOOKUP(Porcentaje!A688,Tipos_Medida!$H$2:$I$788,1),VLOOKUP(Porcentaje!A688,Tipos_Medida!$H$2:$I$788,2),0))*100,4),"")</f>
        <v>0</v>
      </c>
      <c r="K688" s="21">
        <f>IF(Medidas_Analisis!K688&lt;&gt;"",ROUND((Medidas_Analisis!K688/IF(Porcentaje!A688=VLOOKUP(Porcentaje!A688,Tipos_Medida!$H$2:$I$788,1),VLOOKUP(Porcentaje!A688,Tipos_Medida!$H$2:$I$788,2),0))*100,4),"")</f>
        <v>0</v>
      </c>
      <c r="L688" s="21">
        <f>IF(Medidas_Analisis!L688&lt;&gt;"",ROUND((Medidas_Analisis!L688/IF(Porcentaje!A688=VLOOKUP(Porcentaje!A688,Tipos_Medida!$H$2:$I$788,1),VLOOKUP(Porcentaje!A688,Tipos_Medida!$H$2:$I$788,2),0))*100,4),"")</f>
        <v>0</v>
      </c>
      <c r="M688" s="21">
        <f>IF(Medidas_Analisis!M688&lt;&gt;"",ROUND((Medidas_Analisis!M688/IF(Porcentaje!A688=VLOOKUP(Porcentaje!A688,Tipos_Medida!$H$2:$I$788,1),VLOOKUP(Porcentaje!A688,Tipos_Medida!$H$2:$I$788,2),0))*100,4),"")</f>
        <v>0</v>
      </c>
      <c r="N688" s="21">
        <f>IF(Medidas_Analisis!N688&lt;&gt;"",ROUND((Medidas_Analisis!N688/IF(Porcentaje!A688=VLOOKUP(Porcentaje!A688,Tipos_Medida!$H$2:$I$788,1),VLOOKUP(Porcentaje!A688,Tipos_Medida!$H$2:$I$788,2),0))*100,4),"")</f>
        <v>0</v>
      </c>
    </row>
    <row r="689" spans="1:14" x14ac:dyDescent="0.25">
      <c r="A689" s="19">
        <v>21209</v>
      </c>
      <c r="B689" s="19" t="s">
        <v>105</v>
      </c>
      <c r="C689" s="19" t="s">
        <v>118</v>
      </c>
      <c r="D689" s="19" t="s">
        <v>116</v>
      </c>
      <c r="E689" s="20"/>
      <c r="F689" s="7" t="str">
        <f>IF(E689&lt;&gt;"",IF(AND(E689&gt;=VLOOKUP(E689,Semanas!$A$1:$C$33,1),E689&lt;=VLOOKUP(E689,Semanas!$A$1:$C$33,2)),VLOOKUP(E689,Semanas!$A$1:$C$33,3),""),"")</f>
        <v/>
      </c>
      <c r="G689" s="21" t="str">
        <f>IF(Medidas_Analisis!G689&lt;&gt;"",ROUND((Medidas_Analisis!G689/IF(Porcentaje!A689=VLOOKUP(Porcentaje!A689,Tipos_Medida!$H$2:$I$788,1),VLOOKUP(Porcentaje!A689,Tipos_Medida!$H$2:$I$788,2),0))*100,4),"")</f>
        <v/>
      </c>
      <c r="H689" s="21" t="str">
        <f>IF(Medidas_Analisis!H689&lt;&gt;"",ROUND((Medidas_Analisis!H689/IF(Porcentaje!A689=VLOOKUP(Porcentaje!A689,Tipos_Medida!$H$2:$I$788,1),VLOOKUP(Porcentaje!A689,Tipos_Medida!$H$2:$I$788,2),0))*100,4),"")</f>
        <v/>
      </c>
      <c r="I689" s="21" t="str">
        <f>IF(Medidas_Analisis!I689&lt;&gt;"",ROUND((Medidas_Analisis!I689/IF(Porcentaje!A689=VLOOKUP(Porcentaje!A689,Tipos_Medida!$H$2:$I$788,1),VLOOKUP(Porcentaje!A689,Tipos_Medida!$H$2:$I$788,2),0))*100,4),"")</f>
        <v/>
      </c>
      <c r="J689" s="21" t="str">
        <f>IF(Medidas_Analisis!J689&lt;&gt;"",ROUND((Medidas_Analisis!J689/IF(Porcentaje!A689=VLOOKUP(Porcentaje!A689,Tipos_Medida!$H$2:$I$788,1),VLOOKUP(Porcentaje!A689,Tipos_Medida!$H$2:$I$788,2),0))*100,4),"")</f>
        <v/>
      </c>
      <c r="K689" s="21" t="str">
        <f>IF(Medidas_Analisis!K689&lt;&gt;"",ROUND((Medidas_Analisis!K689/IF(Porcentaje!A689=VLOOKUP(Porcentaje!A689,Tipos_Medida!$H$2:$I$788,1),VLOOKUP(Porcentaje!A689,Tipos_Medida!$H$2:$I$788,2),0))*100,4),"")</f>
        <v/>
      </c>
      <c r="L689" s="21" t="str">
        <f>IF(Medidas_Analisis!L689&lt;&gt;"",ROUND((Medidas_Analisis!L689/IF(Porcentaje!A689=VLOOKUP(Porcentaje!A689,Tipos_Medida!$H$2:$I$788,1),VLOOKUP(Porcentaje!A689,Tipos_Medida!$H$2:$I$788,2),0))*100,4),"")</f>
        <v/>
      </c>
      <c r="M689" s="21" t="str">
        <f>IF(Medidas_Analisis!M689&lt;&gt;"",ROUND((Medidas_Analisis!M689/IF(Porcentaje!A689=VLOOKUP(Porcentaje!A689,Tipos_Medida!$H$2:$I$788,1),VLOOKUP(Porcentaje!A689,Tipos_Medida!$H$2:$I$788,2),0))*100,4),"")</f>
        <v/>
      </c>
      <c r="N689" s="21" t="str">
        <f>IF(Medidas_Analisis!N689&lt;&gt;"",ROUND((Medidas_Analisis!N689/IF(Porcentaje!A689=VLOOKUP(Porcentaje!A689,Tipos_Medida!$H$2:$I$788,1),VLOOKUP(Porcentaje!A689,Tipos_Medida!$H$2:$I$788,2),0))*100,4),"")</f>
        <v/>
      </c>
    </row>
    <row r="690" spans="1:14" x14ac:dyDescent="0.25">
      <c r="A690">
        <v>21209</v>
      </c>
      <c r="B690" t="s">
        <v>105</v>
      </c>
      <c r="C690" t="s">
        <v>119</v>
      </c>
      <c r="D690" t="s">
        <v>116</v>
      </c>
      <c r="E690" s="1"/>
      <c r="F690" s="7" t="str">
        <f>IF(E690&lt;&gt;"",IF(AND(E690&gt;=VLOOKUP(E690,Semanas!$A$1:$C$33,1),E690&lt;=VLOOKUP(E690,Semanas!$A$1:$C$33,2)),VLOOKUP(E690,Semanas!$A$1:$C$33,3),""),"")</f>
        <v/>
      </c>
      <c r="G690" s="21" t="str">
        <f>IF(Medidas_Analisis!G690&lt;&gt;"",ROUND((Medidas_Analisis!G690/IF(Porcentaje!A690=VLOOKUP(Porcentaje!A690,Tipos_Medida!$H$2:$I$788,1),VLOOKUP(Porcentaje!A690,Tipos_Medida!$H$2:$I$788,2),0))*100,4),"")</f>
        <v/>
      </c>
      <c r="H690" s="21" t="str">
        <f>IF(Medidas_Analisis!H690&lt;&gt;"",ROUND((Medidas_Analisis!H690/IF(Porcentaje!A690=VLOOKUP(Porcentaje!A690,Tipos_Medida!$H$2:$I$788,1),VLOOKUP(Porcentaje!A690,Tipos_Medida!$H$2:$I$788,2),0))*100,4),"")</f>
        <v/>
      </c>
      <c r="I690" s="21" t="str">
        <f>IF(Medidas_Analisis!I690&lt;&gt;"",ROUND((Medidas_Analisis!I690/IF(Porcentaje!A690=VLOOKUP(Porcentaje!A690,Tipos_Medida!$H$2:$I$788,1),VLOOKUP(Porcentaje!A690,Tipos_Medida!$H$2:$I$788,2),0))*100,4),"")</f>
        <v/>
      </c>
      <c r="J690" s="21" t="str">
        <f>IF(Medidas_Analisis!J690&lt;&gt;"",ROUND((Medidas_Analisis!J690/IF(Porcentaje!A690=VLOOKUP(Porcentaje!A690,Tipos_Medida!$H$2:$I$788,1),VLOOKUP(Porcentaje!A690,Tipos_Medida!$H$2:$I$788,2),0))*100,4),"")</f>
        <v/>
      </c>
      <c r="K690" s="21" t="str">
        <f>IF(Medidas_Analisis!K690&lt;&gt;"",ROUND((Medidas_Analisis!K690/IF(Porcentaje!A690=VLOOKUP(Porcentaje!A690,Tipos_Medida!$H$2:$I$788,1),VLOOKUP(Porcentaje!A690,Tipos_Medida!$H$2:$I$788,2),0))*100,4),"")</f>
        <v/>
      </c>
      <c r="L690" s="21" t="str">
        <f>IF(Medidas_Analisis!L690&lt;&gt;"",ROUND((Medidas_Analisis!L690/IF(Porcentaje!A690=VLOOKUP(Porcentaje!A690,Tipos_Medida!$H$2:$I$788,1),VLOOKUP(Porcentaje!A690,Tipos_Medida!$H$2:$I$788,2),0))*100,4),"")</f>
        <v/>
      </c>
      <c r="M690" s="21" t="str">
        <f>IF(Medidas_Analisis!M690&lt;&gt;"",ROUND((Medidas_Analisis!M690/IF(Porcentaje!A690=VLOOKUP(Porcentaje!A690,Tipos_Medida!$H$2:$I$788,1),VLOOKUP(Porcentaje!A690,Tipos_Medida!$H$2:$I$788,2),0))*100,4),"")</f>
        <v/>
      </c>
      <c r="N690" s="21" t="str">
        <f>IF(Medidas_Analisis!N690&lt;&gt;"",ROUND((Medidas_Analisis!N690/IF(Porcentaje!A690=VLOOKUP(Porcentaje!A690,Tipos_Medida!$H$2:$I$788,1),VLOOKUP(Porcentaje!A690,Tipos_Medida!$H$2:$I$788,2),0))*100,4),"")</f>
        <v/>
      </c>
    </row>
    <row r="691" spans="1:14" x14ac:dyDescent="0.25">
      <c r="A691" s="19">
        <v>21209</v>
      </c>
      <c r="B691" s="19" t="s">
        <v>105</v>
      </c>
      <c r="C691" s="19" t="s">
        <v>120</v>
      </c>
      <c r="D691" s="19" t="s">
        <v>116</v>
      </c>
      <c r="E691" s="20"/>
      <c r="F691" s="7" t="str">
        <f>IF(E691&lt;&gt;"",IF(AND(E691&gt;=VLOOKUP(E691,Semanas!$A$1:$C$33,1),E691&lt;=VLOOKUP(E691,Semanas!$A$1:$C$33,2)),VLOOKUP(E691,Semanas!$A$1:$C$33,3),""),"")</f>
        <v/>
      </c>
      <c r="G691" s="21" t="str">
        <f>IF(Medidas_Analisis!G691&lt;&gt;"",ROUND((Medidas_Analisis!G691/IF(Porcentaje!A691=VLOOKUP(Porcentaje!A691,Tipos_Medida!$H$2:$I$788,1),VLOOKUP(Porcentaje!A691,Tipos_Medida!$H$2:$I$788,2),0))*100,4),"")</f>
        <v/>
      </c>
      <c r="H691" s="21" t="str">
        <f>IF(Medidas_Analisis!H691&lt;&gt;"",ROUND((Medidas_Analisis!H691/IF(Porcentaje!A691=VLOOKUP(Porcentaje!A691,Tipos_Medida!$H$2:$I$788,1),VLOOKUP(Porcentaje!A691,Tipos_Medida!$H$2:$I$788,2),0))*100,4),"")</f>
        <v/>
      </c>
      <c r="I691" s="21" t="str">
        <f>IF(Medidas_Analisis!I691&lt;&gt;"",ROUND((Medidas_Analisis!I691/IF(Porcentaje!A691=VLOOKUP(Porcentaje!A691,Tipos_Medida!$H$2:$I$788,1),VLOOKUP(Porcentaje!A691,Tipos_Medida!$H$2:$I$788,2),0))*100,4),"")</f>
        <v/>
      </c>
      <c r="J691" s="21" t="str">
        <f>IF(Medidas_Analisis!J691&lt;&gt;"",ROUND((Medidas_Analisis!J691/IF(Porcentaje!A691=VLOOKUP(Porcentaje!A691,Tipos_Medida!$H$2:$I$788,1),VLOOKUP(Porcentaje!A691,Tipos_Medida!$H$2:$I$788,2),0))*100,4),"")</f>
        <v/>
      </c>
      <c r="K691" s="21" t="str">
        <f>IF(Medidas_Analisis!K691&lt;&gt;"",ROUND((Medidas_Analisis!K691/IF(Porcentaje!A691=VLOOKUP(Porcentaje!A691,Tipos_Medida!$H$2:$I$788,1),VLOOKUP(Porcentaje!A691,Tipos_Medida!$H$2:$I$788,2),0))*100,4),"")</f>
        <v/>
      </c>
      <c r="L691" s="21" t="str">
        <f>IF(Medidas_Analisis!L691&lt;&gt;"",ROUND((Medidas_Analisis!L691/IF(Porcentaje!A691=VLOOKUP(Porcentaje!A691,Tipos_Medida!$H$2:$I$788,1),VLOOKUP(Porcentaje!A691,Tipos_Medida!$H$2:$I$788,2),0))*100,4),"")</f>
        <v/>
      </c>
      <c r="M691" s="21" t="str">
        <f>IF(Medidas_Analisis!M691&lt;&gt;"",ROUND((Medidas_Analisis!M691/IF(Porcentaje!A691=VLOOKUP(Porcentaje!A691,Tipos_Medida!$H$2:$I$788,1),VLOOKUP(Porcentaje!A691,Tipos_Medida!$H$2:$I$788,2),0))*100,4),"")</f>
        <v/>
      </c>
      <c r="N691" s="21" t="str">
        <f>IF(Medidas_Analisis!N691&lt;&gt;"",ROUND((Medidas_Analisis!N691/IF(Porcentaje!A691=VLOOKUP(Porcentaje!A691,Tipos_Medida!$H$2:$I$788,1),VLOOKUP(Porcentaje!A691,Tipos_Medida!$H$2:$I$788,2),0))*100,4),"")</f>
        <v/>
      </c>
    </row>
    <row r="692" spans="1:14" x14ac:dyDescent="0.25">
      <c r="A692">
        <v>21209</v>
      </c>
      <c r="B692" t="s">
        <v>105</v>
      </c>
      <c r="C692" t="s">
        <v>191</v>
      </c>
      <c r="D692" t="s">
        <v>114</v>
      </c>
      <c r="E692" s="1">
        <v>43913</v>
      </c>
      <c r="F692" s="7" t="str">
        <f>IF(E692&lt;&gt;"",IF(AND(E692&gt;=VLOOKUP(E692,Semanas!$A$1:$C$33,1),E692&lt;=VLOOKUP(E692,Semanas!$A$1:$C$33,2)),VLOOKUP(E692,Semanas!$A$1:$C$33,3),""),"")</f>
        <v>Semana 13</v>
      </c>
      <c r="G692" s="21">
        <f>IF(Medidas_Analisis!G692&lt;&gt;"",ROUND((Medidas_Analisis!G692/IF(Porcentaje!A692=VLOOKUP(Porcentaje!A692,Tipos_Medida!$H$2:$I$788,1),VLOOKUP(Porcentaje!A692,Tipos_Medida!$H$2:$I$788,2),0))*100,4),"")</f>
        <v>0</v>
      </c>
      <c r="H692" s="21">
        <f>IF(Medidas_Analisis!H692&lt;&gt;"",ROUND((Medidas_Analisis!H692/IF(Porcentaje!A692=VLOOKUP(Porcentaje!A692,Tipos_Medida!$H$2:$I$788,1),VLOOKUP(Porcentaje!A692,Tipos_Medida!$H$2:$I$788,2),0))*100,4),"")</f>
        <v>0</v>
      </c>
      <c r="I692" s="21">
        <f>IF(Medidas_Analisis!I692&lt;&gt;"",ROUND((Medidas_Analisis!I692/IF(Porcentaje!A692=VLOOKUP(Porcentaje!A692,Tipos_Medida!$H$2:$I$788,1),VLOOKUP(Porcentaje!A692,Tipos_Medida!$H$2:$I$788,2),0))*100,4),"")</f>
        <v>0</v>
      </c>
      <c r="J692" s="21">
        <f>IF(Medidas_Analisis!J692&lt;&gt;"",ROUND((Medidas_Analisis!J692/IF(Porcentaje!A692=VLOOKUP(Porcentaje!A692,Tipos_Medida!$H$2:$I$788,1),VLOOKUP(Porcentaje!A692,Tipos_Medida!$H$2:$I$788,2),0))*100,4),"")</f>
        <v>0</v>
      </c>
      <c r="K692" s="21">
        <f>IF(Medidas_Analisis!K692&lt;&gt;"",ROUND((Medidas_Analisis!K692/IF(Porcentaje!A692=VLOOKUP(Porcentaje!A692,Tipos_Medida!$H$2:$I$788,1),VLOOKUP(Porcentaje!A692,Tipos_Medida!$H$2:$I$788,2),0))*100,4),"")</f>
        <v>0</v>
      </c>
      <c r="L692" s="21">
        <f>IF(Medidas_Analisis!L692&lt;&gt;"",ROUND((Medidas_Analisis!L692/IF(Porcentaje!A692=VLOOKUP(Porcentaje!A692,Tipos_Medida!$H$2:$I$788,1),VLOOKUP(Porcentaje!A692,Tipos_Medida!$H$2:$I$788,2),0))*100,4),"")</f>
        <v>0</v>
      </c>
      <c r="M692" s="21">
        <f>IF(Medidas_Analisis!M692&lt;&gt;"",ROUND((Medidas_Analisis!M692/IF(Porcentaje!A692=VLOOKUP(Porcentaje!A692,Tipos_Medida!$H$2:$I$788,1),VLOOKUP(Porcentaje!A692,Tipos_Medida!$H$2:$I$788,2),0))*100,4),"")</f>
        <v>0</v>
      </c>
      <c r="N692" s="21">
        <f>IF(Medidas_Analisis!N692&lt;&gt;"",ROUND((Medidas_Analisis!N692/IF(Porcentaje!A692=VLOOKUP(Porcentaje!A692,Tipos_Medida!$H$2:$I$788,1),VLOOKUP(Porcentaje!A692,Tipos_Medida!$H$2:$I$788,2),0))*100,4),"")</f>
        <v>0</v>
      </c>
    </row>
    <row r="693" spans="1:14" x14ac:dyDescent="0.25">
      <c r="A693" s="19">
        <v>21209</v>
      </c>
      <c r="B693" s="19" t="s">
        <v>105</v>
      </c>
      <c r="C693" s="19" t="s">
        <v>122</v>
      </c>
      <c r="D693" s="19" t="s">
        <v>116</v>
      </c>
      <c r="E693" s="20"/>
      <c r="F693" s="7" t="str">
        <f>IF(E693&lt;&gt;"",IF(AND(E693&gt;=VLOOKUP(E693,Semanas!$A$1:$C$33,1),E693&lt;=VLOOKUP(E693,Semanas!$A$1:$C$33,2)),VLOOKUP(E693,Semanas!$A$1:$C$33,3),""),"")</f>
        <v/>
      </c>
      <c r="G693" s="21" t="str">
        <f>IF(Medidas_Analisis!G693&lt;&gt;"",ROUND((Medidas_Analisis!G693/IF(Porcentaje!A693=VLOOKUP(Porcentaje!A693,Tipos_Medida!$H$2:$I$788,1),VLOOKUP(Porcentaje!A693,Tipos_Medida!$H$2:$I$788,2),0))*100,4),"")</f>
        <v/>
      </c>
      <c r="H693" s="21" t="str">
        <f>IF(Medidas_Analisis!H693&lt;&gt;"",ROUND((Medidas_Analisis!H693/IF(Porcentaje!A693=VLOOKUP(Porcentaje!A693,Tipos_Medida!$H$2:$I$788,1),VLOOKUP(Porcentaje!A693,Tipos_Medida!$H$2:$I$788,2),0))*100,4),"")</f>
        <v/>
      </c>
      <c r="I693" s="21" t="str">
        <f>IF(Medidas_Analisis!I693&lt;&gt;"",ROUND((Medidas_Analisis!I693/IF(Porcentaje!A693=VLOOKUP(Porcentaje!A693,Tipos_Medida!$H$2:$I$788,1),VLOOKUP(Porcentaje!A693,Tipos_Medida!$H$2:$I$788,2),0))*100,4),"")</f>
        <v/>
      </c>
      <c r="J693" s="21" t="str">
        <f>IF(Medidas_Analisis!J693&lt;&gt;"",ROUND((Medidas_Analisis!J693/IF(Porcentaje!A693=VLOOKUP(Porcentaje!A693,Tipos_Medida!$H$2:$I$788,1),VLOOKUP(Porcentaje!A693,Tipos_Medida!$H$2:$I$788,2),0))*100,4),"")</f>
        <v/>
      </c>
      <c r="K693" s="21" t="str">
        <f>IF(Medidas_Analisis!K693&lt;&gt;"",ROUND((Medidas_Analisis!K693/IF(Porcentaje!A693=VLOOKUP(Porcentaje!A693,Tipos_Medida!$H$2:$I$788,1),VLOOKUP(Porcentaje!A693,Tipos_Medida!$H$2:$I$788,2),0))*100,4),"")</f>
        <v/>
      </c>
      <c r="L693" s="21" t="str">
        <f>IF(Medidas_Analisis!L693&lt;&gt;"",ROUND((Medidas_Analisis!L693/IF(Porcentaje!A693=VLOOKUP(Porcentaje!A693,Tipos_Medida!$H$2:$I$788,1),VLOOKUP(Porcentaje!A693,Tipos_Medida!$H$2:$I$788,2),0))*100,4),"")</f>
        <v/>
      </c>
      <c r="M693" s="21" t="str">
        <f>IF(Medidas_Analisis!M693&lt;&gt;"",ROUND((Medidas_Analisis!M693/IF(Porcentaje!A693=VLOOKUP(Porcentaje!A693,Tipos_Medida!$H$2:$I$788,1),VLOOKUP(Porcentaje!A693,Tipos_Medida!$H$2:$I$788,2),0))*100,4),"")</f>
        <v/>
      </c>
      <c r="N693" s="21" t="str">
        <f>IF(Medidas_Analisis!N693&lt;&gt;"",ROUND((Medidas_Analisis!N693/IF(Porcentaje!A693=VLOOKUP(Porcentaje!A693,Tipos_Medida!$H$2:$I$788,1),VLOOKUP(Porcentaje!A693,Tipos_Medida!$H$2:$I$788,2),0))*100,4),"")</f>
        <v/>
      </c>
    </row>
    <row r="694" spans="1:14" x14ac:dyDescent="0.25">
      <c r="A694">
        <v>21209</v>
      </c>
      <c r="B694" t="s">
        <v>105</v>
      </c>
      <c r="C694" t="s">
        <v>123</v>
      </c>
      <c r="D694" t="s">
        <v>116</v>
      </c>
      <c r="E694" s="1"/>
      <c r="F694" s="7" t="str">
        <f>IF(E694&lt;&gt;"",IF(AND(E694&gt;=VLOOKUP(E694,Semanas!$A$1:$C$33,1),E694&lt;=VLOOKUP(E694,Semanas!$A$1:$C$33,2)),VLOOKUP(E694,Semanas!$A$1:$C$33,3),""),"")</f>
        <v/>
      </c>
      <c r="G694" s="21" t="str">
        <f>IF(Medidas_Analisis!G694&lt;&gt;"",ROUND((Medidas_Analisis!G694/IF(Porcentaje!A694=VLOOKUP(Porcentaje!A694,Tipos_Medida!$H$2:$I$788,1),VLOOKUP(Porcentaje!A694,Tipos_Medida!$H$2:$I$788,2),0))*100,4),"")</f>
        <v/>
      </c>
      <c r="H694" s="21" t="str">
        <f>IF(Medidas_Analisis!H694&lt;&gt;"",ROUND((Medidas_Analisis!H694/IF(Porcentaje!A694=VLOOKUP(Porcentaje!A694,Tipos_Medida!$H$2:$I$788,1),VLOOKUP(Porcentaje!A694,Tipos_Medida!$H$2:$I$788,2),0))*100,4),"")</f>
        <v/>
      </c>
      <c r="I694" s="21" t="str">
        <f>IF(Medidas_Analisis!I694&lt;&gt;"",ROUND((Medidas_Analisis!I694/IF(Porcentaje!A694=VLOOKUP(Porcentaje!A694,Tipos_Medida!$H$2:$I$788,1),VLOOKUP(Porcentaje!A694,Tipos_Medida!$H$2:$I$788,2),0))*100,4),"")</f>
        <v/>
      </c>
      <c r="J694" s="21" t="str">
        <f>IF(Medidas_Analisis!J694&lt;&gt;"",ROUND((Medidas_Analisis!J694/IF(Porcentaje!A694=VLOOKUP(Porcentaje!A694,Tipos_Medida!$H$2:$I$788,1),VLOOKUP(Porcentaje!A694,Tipos_Medida!$H$2:$I$788,2),0))*100,4),"")</f>
        <v/>
      </c>
      <c r="K694" s="21" t="str">
        <f>IF(Medidas_Analisis!K694&lt;&gt;"",ROUND((Medidas_Analisis!K694/IF(Porcentaje!A694=VLOOKUP(Porcentaje!A694,Tipos_Medida!$H$2:$I$788,1),VLOOKUP(Porcentaje!A694,Tipos_Medida!$H$2:$I$788,2),0))*100,4),"")</f>
        <v/>
      </c>
      <c r="L694" s="21" t="str">
        <f>IF(Medidas_Analisis!L694&lt;&gt;"",ROUND((Medidas_Analisis!L694/IF(Porcentaje!A694=VLOOKUP(Porcentaje!A694,Tipos_Medida!$H$2:$I$788,1),VLOOKUP(Porcentaje!A694,Tipos_Medida!$H$2:$I$788,2),0))*100,4),"")</f>
        <v/>
      </c>
      <c r="M694" s="21" t="str">
        <f>IF(Medidas_Analisis!M694&lt;&gt;"",ROUND((Medidas_Analisis!M694/IF(Porcentaje!A694=VLOOKUP(Porcentaje!A694,Tipos_Medida!$H$2:$I$788,1),VLOOKUP(Porcentaje!A694,Tipos_Medida!$H$2:$I$788,2),0))*100,4),"")</f>
        <v/>
      </c>
      <c r="N694" s="21" t="str">
        <f>IF(Medidas_Analisis!N694&lt;&gt;"",ROUND((Medidas_Analisis!N694/IF(Porcentaje!A694=VLOOKUP(Porcentaje!A694,Tipos_Medida!$H$2:$I$788,1),VLOOKUP(Porcentaje!A694,Tipos_Medida!$H$2:$I$788,2),0))*100,4),"")</f>
        <v/>
      </c>
    </row>
    <row r="695" spans="1:14" x14ac:dyDescent="0.25">
      <c r="A695">
        <v>21214</v>
      </c>
      <c r="B695" t="s">
        <v>106</v>
      </c>
      <c r="C695" t="s">
        <v>30</v>
      </c>
      <c r="D695" t="s">
        <v>114</v>
      </c>
      <c r="E695" s="1">
        <v>43913</v>
      </c>
      <c r="F695" s="7" t="str">
        <f>IF(E695&lt;&gt;"",IF(AND(E695&gt;=VLOOKUP(E695,Semanas!$A$1:$C$33,1),E695&lt;=VLOOKUP(E695,Semanas!$A$1:$C$33,2)),VLOOKUP(E695,Semanas!$A$1:$C$33,3),""),"")</f>
        <v>Semana 13</v>
      </c>
      <c r="G695" s="21">
        <f>IF(Medidas_Analisis!G695&lt;&gt;"",ROUND((Medidas_Analisis!G695/IF(Porcentaje!A695=VLOOKUP(Porcentaje!A695,Tipos_Medida!$H$2:$I$788,1),VLOOKUP(Porcentaje!A695,Tipos_Medida!$H$2:$I$788,2),0))*100,4),"")</f>
        <v>0</v>
      </c>
      <c r="H695" s="21">
        <f>IF(Medidas_Analisis!H695&lt;&gt;"",ROUND((Medidas_Analisis!H695/IF(Porcentaje!A695=VLOOKUP(Porcentaje!A695,Tipos_Medida!$H$2:$I$788,1),VLOOKUP(Porcentaje!A695,Tipos_Medida!$H$2:$I$788,2),0))*100,4),"")</f>
        <v>0</v>
      </c>
      <c r="I695" s="21">
        <f>IF(Medidas_Analisis!I695&lt;&gt;"",ROUND((Medidas_Analisis!I695/IF(Porcentaje!A695=VLOOKUP(Porcentaje!A695,Tipos_Medida!$H$2:$I$788,1),VLOOKUP(Porcentaje!A695,Tipos_Medida!$H$2:$I$788,2),0))*100,4),"")</f>
        <v>0</v>
      </c>
      <c r="J695" s="21">
        <f>IF(Medidas_Analisis!J695&lt;&gt;"",ROUND((Medidas_Analisis!J695/IF(Porcentaje!A695=VLOOKUP(Porcentaje!A695,Tipos_Medida!$H$2:$I$788,1),VLOOKUP(Porcentaje!A695,Tipos_Medida!$H$2:$I$788,2),0))*100,4),"")</f>
        <v>0</v>
      </c>
      <c r="K695" s="21">
        <f>IF(Medidas_Analisis!K695&lt;&gt;"",ROUND((Medidas_Analisis!K695/IF(Porcentaje!A695=VLOOKUP(Porcentaje!A695,Tipos_Medida!$H$2:$I$788,1),VLOOKUP(Porcentaje!A695,Tipos_Medida!$H$2:$I$788,2),0))*100,4),"")</f>
        <v>0</v>
      </c>
      <c r="L695" s="21">
        <f>IF(Medidas_Analisis!L695&lt;&gt;"",ROUND((Medidas_Analisis!L695/IF(Porcentaje!A695=VLOOKUP(Porcentaje!A695,Tipos_Medida!$H$2:$I$788,1),VLOOKUP(Porcentaje!A695,Tipos_Medida!$H$2:$I$788,2),0))*100,4),"")</f>
        <v>0</v>
      </c>
      <c r="M695" s="21">
        <f>IF(Medidas_Analisis!M695&lt;&gt;"",ROUND((Medidas_Analisis!M695/IF(Porcentaje!A695=VLOOKUP(Porcentaje!A695,Tipos_Medida!$H$2:$I$788,1),VLOOKUP(Porcentaje!A695,Tipos_Medida!$H$2:$I$788,2),0))*100,4),"")</f>
        <v>5.8999999999999999E-3</v>
      </c>
      <c r="N695" s="21">
        <f>IF(Medidas_Analisis!N695&lt;&gt;"",ROUND((Medidas_Analisis!N695/IF(Porcentaje!A695=VLOOKUP(Porcentaje!A695,Tipos_Medida!$H$2:$I$788,1),VLOOKUP(Porcentaje!A695,Tipos_Medida!$H$2:$I$788,2),0))*100,4),"")</f>
        <v>5.8999999999999999E-3</v>
      </c>
    </row>
    <row r="696" spans="1:14" x14ac:dyDescent="0.25">
      <c r="A696" s="19">
        <v>21214</v>
      </c>
      <c r="B696" s="19" t="s">
        <v>106</v>
      </c>
      <c r="C696" s="19" t="s">
        <v>31</v>
      </c>
      <c r="D696" s="19" t="s">
        <v>114</v>
      </c>
      <c r="E696" s="20">
        <v>43913</v>
      </c>
      <c r="F696" s="7" t="str">
        <f>IF(E696&lt;&gt;"",IF(AND(E696&gt;=VLOOKUP(E696,Semanas!$A$1:$C$33,1),E696&lt;=VLOOKUP(E696,Semanas!$A$1:$C$33,2)),VLOOKUP(E696,Semanas!$A$1:$C$33,3),""),"")</f>
        <v>Semana 13</v>
      </c>
      <c r="G696" s="21">
        <f>IF(Medidas_Analisis!G696&lt;&gt;"",ROUND((Medidas_Analisis!G696/IF(Porcentaje!A696=VLOOKUP(Porcentaje!A696,Tipos_Medida!$H$2:$I$788,1),VLOOKUP(Porcentaje!A696,Tipos_Medida!$H$2:$I$788,2),0))*100,4),"")</f>
        <v>0</v>
      </c>
      <c r="H696" s="21">
        <f>IF(Medidas_Analisis!H696&lt;&gt;"",ROUND((Medidas_Analisis!H696/IF(Porcentaje!A696=VLOOKUP(Porcentaje!A696,Tipos_Medida!$H$2:$I$788,1),VLOOKUP(Porcentaje!A696,Tipos_Medida!$H$2:$I$788,2),0))*100,4),"")</f>
        <v>0</v>
      </c>
      <c r="I696" s="21">
        <f>IF(Medidas_Analisis!I696&lt;&gt;"",ROUND((Medidas_Analisis!I696/IF(Porcentaje!A696=VLOOKUP(Porcentaje!A696,Tipos_Medida!$H$2:$I$788,1),VLOOKUP(Porcentaje!A696,Tipos_Medida!$H$2:$I$788,2),0))*100,4),"")</f>
        <v>0</v>
      </c>
      <c r="J696" s="21">
        <f>IF(Medidas_Analisis!J696&lt;&gt;"",ROUND((Medidas_Analisis!J696/IF(Porcentaje!A696=VLOOKUP(Porcentaje!A696,Tipos_Medida!$H$2:$I$788,1),VLOOKUP(Porcentaje!A696,Tipos_Medida!$H$2:$I$788,2),0))*100,4),"")</f>
        <v>0</v>
      </c>
      <c r="K696" s="21">
        <f>IF(Medidas_Analisis!K696&lt;&gt;"",ROUND((Medidas_Analisis!K696/IF(Porcentaje!A696=VLOOKUP(Porcentaje!A696,Tipos_Medida!$H$2:$I$788,1),VLOOKUP(Porcentaje!A696,Tipos_Medida!$H$2:$I$788,2),0))*100,4),"")</f>
        <v>0</v>
      </c>
      <c r="L696" s="21">
        <f>IF(Medidas_Analisis!L696&lt;&gt;"",ROUND((Medidas_Analisis!L696/IF(Porcentaje!A696=VLOOKUP(Porcentaje!A696,Tipos_Medida!$H$2:$I$788,1),VLOOKUP(Porcentaje!A696,Tipos_Medida!$H$2:$I$788,2),0))*100,4),"")</f>
        <v>0</v>
      </c>
      <c r="M696" s="21">
        <f>IF(Medidas_Analisis!M696&lt;&gt;"",ROUND((Medidas_Analisis!M696/IF(Porcentaje!A696=VLOOKUP(Porcentaje!A696,Tipos_Medida!$H$2:$I$788,1),VLOOKUP(Porcentaje!A696,Tipos_Medida!$H$2:$I$788,2),0))*100,4),"")</f>
        <v>5.8999999999999999E-3</v>
      </c>
      <c r="N696" s="21">
        <f>IF(Medidas_Analisis!N696&lt;&gt;"",ROUND((Medidas_Analisis!N696/IF(Porcentaje!A696=VLOOKUP(Porcentaje!A696,Tipos_Medida!$H$2:$I$788,1),VLOOKUP(Porcentaje!A696,Tipos_Medida!$H$2:$I$788,2),0))*100,4),"")</f>
        <v>5.8999999999999999E-3</v>
      </c>
    </row>
    <row r="697" spans="1:14" x14ac:dyDescent="0.25">
      <c r="A697">
        <v>21214</v>
      </c>
      <c r="B697" t="s">
        <v>106</v>
      </c>
      <c r="C697" t="s">
        <v>115</v>
      </c>
      <c r="D697" t="s">
        <v>114</v>
      </c>
      <c r="E697" s="1">
        <v>43913</v>
      </c>
      <c r="F697" s="7" t="str">
        <f>IF(E697&lt;&gt;"",IF(AND(E697&gt;=VLOOKUP(E697,Semanas!$A$1:$C$33,1),E697&lt;=VLOOKUP(E697,Semanas!$A$1:$C$33,2)),VLOOKUP(E697,Semanas!$A$1:$C$33,3),""),"")</f>
        <v>Semana 13</v>
      </c>
      <c r="G697" s="21">
        <f>IF(Medidas_Analisis!G697&lt;&gt;"",ROUND((Medidas_Analisis!G697/IF(Porcentaje!A697=VLOOKUP(Porcentaje!A697,Tipos_Medida!$H$2:$I$788,1),VLOOKUP(Porcentaje!A697,Tipos_Medida!$H$2:$I$788,2),0))*100,4),"")</f>
        <v>0</v>
      </c>
      <c r="H697" s="21">
        <f>IF(Medidas_Analisis!H697&lt;&gt;"",ROUND((Medidas_Analisis!H697/IF(Porcentaje!A697=VLOOKUP(Porcentaje!A697,Tipos_Medida!$H$2:$I$788,1),VLOOKUP(Porcentaje!A697,Tipos_Medida!$H$2:$I$788,2),0))*100,4),"")</f>
        <v>0</v>
      </c>
      <c r="I697" s="21">
        <f>IF(Medidas_Analisis!I697&lt;&gt;"",ROUND((Medidas_Analisis!I697/IF(Porcentaje!A697=VLOOKUP(Porcentaje!A697,Tipos_Medida!$H$2:$I$788,1),VLOOKUP(Porcentaje!A697,Tipos_Medida!$H$2:$I$788,2),0))*100,4),"")</f>
        <v>0</v>
      </c>
      <c r="J697" s="21">
        <f>IF(Medidas_Analisis!J697&lt;&gt;"",ROUND((Medidas_Analisis!J697/IF(Porcentaje!A697=VLOOKUP(Porcentaje!A697,Tipos_Medida!$H$2:$I$788,1),VLOOKUP(Porcentaje!A697,Tipos_Medida!$H$2:$I$788,2),0))*100,4),"")</f>
        <v>0</v>
      </c>
      <c r="K697" s="21">
        <f>IF(Medidas_Analisis!K697&lt;&gt;"",ROUND((Medidas_Analisis!K697/IF(Porcentaje!A697=VLOOKUP(Porcentaje!A697,Tipos_Medida!$H$2:$I$788,1),VLOOKUP(Porcentaje!A697,Tipos_Medida!$H$2:$I$788,2),0))*100,4),"")</f>
        <v>0</v>
      </c>
      <c r="L697" s="21">
        <f>IF(Medidas_Analisis!L697&lt;&gt;"",ROUND((Medidas_Analisis!L697/IF(Porcentaje!A697=VLOOKUP(Porcentaje!A697,Tipos_Medida!$H$2:$I$788,1),VLOOKUP(Porcentaje!A697,Tipos_Medida!$H$2:$I$788,2),0))*100,4),"")</f>
        <v>0</v>
      </c>
      <c r="M697" s="21">
        <f>IF(Medidas_Analisis!M697&lt;&gt;"",ROUND((Medidas_Analisis!M697/IF(Porcentaje!A697=VLOOKUP(Porcentaje!A697,Tipos_Medida!$H$2:$I$788,1),VLOOKUP(Porcentaje!A697,Tipos_Medida!$H$2:$I$788,2),0))*100,4),"")</f>
        <v>5.8999999999999999E-3</v>
      </c>
      <c r="N697" s="21">
        <f>IF(Medidas_Analisis!N697&lt;&gt;"",ROUND((Medidas_Analisis!N697/IF(Porcentaje!A697=VLOOKUP(Porcentaje!A697,Tipos_Medida!$H$2:$I$788,1),VLOOKUP(Porcentaje!A697,Tipos_Medida!$H$2:$I$788,2),0))*100,4),"")</f>
        <v>5.8999999999999999E-3</v>
      </c>
    </row>
    <row r="698" spans="1:14" x14ac:dyDescent="0.25">
      <c r="A698" s="19">
        <v>21214</v>
      </c>
      <c r="B698" s="19" t="s">
        <v>106</v>
      </c>
      <c r="C698" s="19" t="s">
        <v>33</v>
      </c>
      <c r="D698" s="19" t="s">
        <v>114</v>
      </c>
      <c r="E698" s="20">
        <v>43910</v>
      </c>
      <c r="F698" s="7" t="str">
        <f>IF(E698&lt;&gt;"",IF(AND(E698&gt;=VLOOKUP(E698,Semanas!$A$1:$C$33,1),E698&lt;=VLOOKUP(E698,Semanas!$A$1:$C$33,2)),VLOOKUP(E698,Semanas!$A$1:$C$33,3),""),"")</f>
        <v>Semana 12</v>
      </c>
      <c r="G698" s="21">
        <f>IF(Medidas_Analisis!G698&lt;&gt;"",ROUND((Medidas_Analisis!G698/IF(Porcentaje!A698=VLOOKUP(Porcentaje!A698,Tipos_Medida!$H$2:$I$788,1),VLOOKUP(Porcentaje!A698,Tipos_Medida!$H$2:$I$788,2),0))*100,4),"")</f>
        <v>0</v>
      </c>
      <c r="H698" s="21">
        <f>IF(Medidas_Analisis!H698&lt;&gt;"",ROUND((Medidas_Analisis!H698/IF(Porcentaje!A698=VLOOKUP(Porcentaje!A698,Tipos_Medida!$H$2:$I$788,1),VLOOKUP(Porcentaje!A698,Tipos_Medida!$H$2:$I$788,2),0))*100,4),"")</f>
        <v>0</v>
      </c>
      <c r="I698" s="21">
        <f>IF(Medidas_Analisis!I698&lt;&gt;"",ROUND((Medidas_Analisis!I698/IF(Porcentaje!A698=VLOOKUP(Porcentaje!A698,Tipos_Medida!$H$2:$I$788,1),VLOOKUP(Porcentaje!A698,Tipos_Medida!$H$2:$I$788,2),0))*100,4),"")</f>
        <v>0</v>
      </c>
      <c r="J698" s="21">
        <f>IF(Medidas_Analisis!J698&lt;&gt;"",ROUND((Medidas_Analisis!J698/IF(Porcentaje!A698=VLOOKUP(Porcentaje!A698,Tipos_Medida!$H$2:$I$788,1),VLOOKUP(Porcentaje!A698,Tipos_Medida!$H$2:$I$788,2),0))*100,4),"")</f>
        <v>0</v>
      </c>
      <c r="K698" s="21">
        <f>IF(Medidas_Analisis!K698&lt;&gt;"",ROUND((Medidas_Analisis!K698/IF(Porcentaje!A698=VLOOKUP(Porcentaje!A698,Tipos_Medida!$H$2:$I$788,1),VLOOKUP(Porcentaje!A698,Tipos_Medida!$H$2:$I$788,2),0))*100,4),"")</f>
        <v>0</v>
      </c>
      <c r="L698" s="21">
        <f>IF(Medidas_Analisis!L698&lt;&gt;"",ROUND((Medidas_Analisis!L698/IF(Porcentaje!A698=VLOOKUP(Porcentaje!A698,Tipos_Medida!$H$2:$I$788,1),VLOOKUP(Porcentaje!A698,Tipos_Medida!$H$2:$I$788,2),0))*100,4),"")</f>
        <v>0</v>
      </c>
      <c r="M698" s="21">
        <f>IF(Medidas_Analisis!M698&lt;&gt;"",ROUND((Medidas_Analisis!M698/IF(Porcentaje!A698=VLOOKUP(Porcentaje!A698,Tipos_Medida!$H$2:$I$788,1),VLOOKUP(Porcentaje!A698,Tipos_Medida!$H$2:$I$788,2),0))*100,4),"")</f>
        <v>0</v>
      </c>
      <c r="N698" s="21">
        <f>IF(Medidas_Analisis!N698&lt;&gt;"",ROUND((Medidas_Analisis!N698/IF(Porcentaje!A698=VLOOKUP(Porcentaje!A698,Tipos_Medida!$H$2:$I$788,1),VLOOKUP(Porcentaje!A698,Tipos_Medida!$H$2:$I$788,2),0))*100,4),"")</f>
        <v>5.8999999999999999E-3</v>
      </c>
    </row>
    <row r="699" spans="1:14" x14ac:dyDescent="0.25">
      <c r="A699">
        <v>21214</v>
      </c>
      <c r="B699" t="s">
        <v>106</v>
      </c>
      <c r="C699" t="s">
        <v>34</v>
      </c>
      <c r="D699" t="s">
        <v>114</v>
      </c>
      <c r="E699" s="1">
        <v>43934</v>
      </c>
      <c r="F699" s="7" t="str">
        <f>IF(E699&lt;&gt;"",IF(AND(E699&gt;=VLOOKUP(E699,Semanas!$A$1:$C$33,1),E699&lt;=VLOOKUP(E699,Semanas!$A$1:$C$33,2)),VLOOKUP(E699,Semanas!$A$1:$C$33,3),""),"")</f>
        <v>Semana 16</v>
      </c>
      <c r="G699" s="21">
        <f>IF(Medidas_Analisis!G699&lt;&gt;"",ROUND((Medidas_Analisis!G699/IF(Porcentaje!A699=VLOOKUP(Porcentaje!A699,Tipos_Medida!$H$2:$I$788,1),VLOOKUP(Porcentaje!A699,Tipos_Medida!$H$2:$I$788,2),0))*100,4),"")</f>
        <v>0</v>
      </c>
      <c r="H699" s="21">
        <f>IF(Medidas_Analisis!H699&lt;&gt;"",ROUND((Medidas_Analisis!H699/IF(Porcentaje!A699=VLOOKUP(Porcentaje!A699,Tipos_Medida!$H$2:$I$788,1),VLOOKUP(Porcentaje!A699,Tipos_Medida!$H$2:$I$788,2),0))*100,4),"")</f>
        <v>0</v>
      </c>
      <c r="I699" s="21">
        <f>IF(Medidas_Analisis!I699&lt;&gt;"",ROUND((Medidas_Analisis!I699/IF(Porcentaje!A699=VLOOKUP(Porcentaje!A699,Tipos_Medida!$H$2:$I$788,1),VLOOKUP(Porcentaje!A699,Tipos_Medida!$H$2:$I$788,2),0))*100,4),"")</f>
        <v>5.8999999999999999E-3</v>
      </c>
      <c r="J699" s="21">
        <f>IF(Medidas_Analisis!J699&lt;&gt;"",ROUND((Medidas_Analisis!J699/IF(Porcentaje!A699=VLOOKUP(Porcentaje!A699,Tipos_Medida!$H$2:$I$788,1),VLOOKUP(Porcentaje!A699,Tipos_Medida!$H$2:$I$788,2),0))*100,4),"")</f>
        <v>5.8999999999999999E-3</v>
      </c>
      <c r="K699" s="21">
        <f>IF(Medidas_Analisis!K699&lt;&gt;"",ROUND((Medidas_Analisis!K699/IF(Porcentaje!A699=VLOOKUP(Porcentaje!A699,Tipos_Medida!$H$2:$I$788,1),VLOOKUP(Porcentaje!A699,Tipos_Medida!$H$2:$I$788,2),0))*100,4),"")</f>
        <v>0</v>
      </c>
      <c r="L699" s="21">
        <f>IF(Medidas_Analisis!L699&lt;&gt;"",ROUND((Medidas_Analisis!L699/IF(Porcentaje!A699=VLOOKUP(Porcentaje!A699,Tipos_Medida!$H$2:$I$788,1),VLOOKUP(Porcentaje!A699,Tipos_Medida!$H$2:$I$788,2),0))*100,4),"")</f>
        <v>1.78E-2</v>
      </c>
      <c r="M699" s="21">
        <f>IF(Medidas_Analisis!M699&lt;&gt;"",ROUND((Medidas_Analisis!M699/IF(Porcentaje!A699=VLOOKUP(Porcentaje!A699,Tipos_Medida!$H$2:$I$788,1),VLOOKUP(Porcentaje!A699,Tipos_Medida!$H$2:$I$788,2),0))*100,4),"")</f>
        <v>2.3800000000000002E-2</v>
      </c>
      <c r="N699" s="21">
        <f>IF(Medidas_Analisis!N699&lt;&gt;"",ROUND((Medidas_Analisis!N699/IF(Porcentaje!A699=VLOOKUP(Porcentaje!A699,Tipos_Medida!$H$2:$I$788,1),VLOOKUP(Porcentaje!A699,Tipos_Medida!$H$2:$I$788,2),0))*100,4),"")</f>
        <v>4.7600000000000003E-2</v>
      </c>
    </row>
    <row r="700" spans="1:14" x14ac:dyDescent="0.25">
      <c r="A700" s="19">
        <v>21214</v>
      </c>
      <c r="B700" s="19" t="s">
        <v>106</v>
      </c>
      <c r="C700" s="19" t="s">
        <v>118</v>
      </c>
      <c r="D700" s="19" t="s">
        <v>116</v>
      </c>
      <c r="E700" s="20"/>
      <c r="F700" s="7" t="str">
        <f>IF(E700&lt;&gt;"",IF(AND(E700&gt;=VLOOKUP(E700,Semanas!$A$1:$C$33,1),E700&lt;=VLOOKUP(E700,Semanas!$A$1:$C$33,2)),VLOOKUP(E700,Semanas!$A$1:$C$33,3),""),"")</f>
        <v/>
      </c>
      <c r="G700" s="21" t="str">
        <f>IF(Medidas_Analisis!G700&lt;&gt;"",ROUND((Medidas_Analisis!G700/IF(Porcentaje!A700=VLOOKUP(Porcentaje!A700,Tipos_Medida!$H$2:$I$788,1),VLOOKUP(Porcentaje!A700,Tipos_Medida!$H$2:$I$788,2),0))*100,4),"")</f>
        <v/>
      </c>
      <c r="H700" s="21" t="str">
        <f>IF(Medidas_Analisis!H700&lt;&gt;"",ROUND((Medidas_Analisis!H700/IF(Porcentaje!A700=VLOOKUP(Porcentaje!A700,Tipos_Medida!$H$2:$I$788,1),VLOOKUP(Porcentaje!A700,Tipos_Medida!$H$2:$I$788,2),0))*100,4),"")</f>
        <v/>
      </c>
      <c r="I700" s="21" t="str">
        <f>IF(Medidas_Analisis!I700&lt;&gt;"",ROUND((Medidas_Analisis!I700/IF(Porcentaje!A700=VLOOKUP(Porcentaje!A700,Tipos_Medida!$H$2:$I$788,1),VLOOKUP(Porcentaje!A700,Tipos_Medida!$H$2:$I$788,2),0))*100,4),"")</f>
        <v/>
      </c>
      <c r="J700" s="21" t="str">
        <f>IF(Medidas_Analisis!J700&lt;&gt;"",ROUND((Medidas_Analisis!J700/IF(Porcentaje!A700=VLOOKUP(Porcentaje!A700,Tipos_Medida!$H$2:$I$788,1),VLOOKUP(Porcentaje!A700,Tipos_Medida!$H$2:$I$788,2),0))*100,4),"")</f>
        <v/>
      </c>
      <c r="K700" s="21" t="str">
        <f>IF(Medidas_Analisis!K700&lt;&gt;"",ROUND((Medidas_Analisis!K700/IF(Porcentaje!A700=VLOOKUP(Porcentaje!A700,Tipos_Medida!$H$2:$I$788,1),VLOOKUP(Porcentaje!A700,Tipos_Medida!$H$2:$I$788,2),0))*100,4),"")</f>
        <v/>
      </c>
      <c r="L700" s="21" t="str">
        <f>IF(Medidas_Analisis!L700&lt;&gt;"",ROUND((Medidas_Analisis!L700/IF(Porcentaje!A700=VLOOKUP(Porcentaje!A700,Tipos_Medida!$H$2:$I$788,1),VLOOKUP(Porcentaje!A700,Tipos_Medida!$H$2:$I$788,2),0))*100,4),"")</f>
        <v/>
      </c>
      <c r="M700" s="21" t="str">
        <f>IF(Medidas_Analisis!M700&lt;&gt;"",ROUND((Medidas_Analisis!M700/IF(Porcentaje!A700=VLOOKUP(Porcentaje!A700,Tipos_Medida!$H$2:$I$788,1),VLOOKUP(Porcentaje!A700,Tipos_Medida!$H$2:$I$788,2),0))*100,4),"")</f>
        <v/>
      </c>
      <c r="N700" s="21" t="str">
        <f>IF(Medidas_Analisis!N700&lt;&gt;"",ROUND((Medidas_Analisis!N700/IF(Porcentaje!A700=VLOOKUP(Porcentaje!A700,Tipos_Medida!$H$2:$I$788,1),VLOOKUP(Porcentaje!A700,Tipos_Medida!$H$2:$I$788,2),0))*100,4),"")</f>
        <v/>
      </c>
    </row>
    <row r="701" spans="1:14" x14ac:dyDescent="0.25">
      <c r="A701">
        <v>21214</v>
      </c>
      <c r="B701" t="s">
        <v>106</v>
      </c>
      <c r="C701" t="s">
        <v>119</v>
      </c>
      <c r="D701" t="s">
        <v>116</v>
      </c>
      <c r="E701" s="1"/>
      <c r="F701" s="7" t="str">
        <f>IF(E701&lt;&gt;"",IF(AND(E701&gt;=VLOOKUP(E701,Semanas!$A$1:$C$33,1),E701&lt;=VLOOKUP(E701,Semanas!$A$1:$C$33,2)),VLOOKUP(E701,Semanas!$A$1:$C$33,3),""),"")</f>
        <v/>
      </c>
      <c r="G701" s="21" t="str">
        <f>IF(Medidas_Analisis!G701&lt;&gt;"",ROUND((Medidas_Analisis!G701/IF(Porcentaje!A701=VLOOKUP(Porcentaje!A701,Tipos_Medida!$H$2:$I$788,1),VLOOKUP(Porcentaje!A701,Tipos_Medida!$H$2:$I$788,2),0))*100,4),"")</f>
        <v/>
      </c>
      <c r="H701" s="21" t="str">
        <f>IF(Medidas_Analisis!H701&lt;&gt;"",ROUND((Medidas_Analisis!H701/IF(Porcentaje!A701=VLOOKUP(Porcentaje!A701,Tipos_Medida!$H$2:$I$788,1),VLOOKUP(Porcentaje!A701,Tipos_Medida!$H$2:$I$788,2),0))*100,4),"")</f>
        <v/>
      </c>
      <c r="I701" s="21" t="str">
        <f>IF(Medidas_Analisis!I701&lt;&gt;"",ROUND((Medidas_Analisis!I701/IF(Porcentaje!A701=VLOOKUP(Porcentaje!A701,Tipos_Medida!$H$2:$I$788,1),VLOOKUP(Porcentaje!A701,Tipos_Medida!$H$2:$I$788,2),0))*100,4),"")</f>
        <v/>
      </c>
      <c r="J701" s="21" t="str">
        <f>IF(Medidas_Analisis!J701&lt;&gt;"",ROUND((Medidas_Analisis!J701/IF(Porcentaje!A701=VLOOKUP(Porcentaje!A701,Tipos_Medida!$H$2:$I$788,1),VLOOKUP(Porcentaje!A701,Tipos_Medida!$H$2:$I$788,2),0))*100,4),"")</f>
        <v/>
      </c>
      <c r="K701" s="21" t="str">
        <f>IF(Medidas_Analisis!K701&lt;&gt;"",ROUND((Medidas_Analisis!K701/IF(Porcentaje!A701=VLOOKUP(Porcentaje!A701,Tipos_Medida!$H$2:$I$788,1),VLOOKUP(Porcentaje!A701,Tipos_Medida!$H$2:$I$788,2),0))*100,4),"")</f>
        <v/>
      </c>
      <c r="L701" s="21" t="str">
        <f>IF(Medidas_Analisis!L701&lt;&gt;"",ROUND((Medidas_Analisis!L701/IF(Porcentaje!A701=VLOOKUP(Porcentaje!A701,Tipos_Medida!$H$2:$I$788,1),VLOOKUP(Porcentaje!A701,Tipos_Medida!$H$2:$I$788,2),0))*100,4),"")</f>
        <v/>
      </c>
      <c r="M701" s="21" t="str">
        <f>IF(Medidas_Analisis!M701&lt;&gt;"",ROUND((Medidas_Analisis!M701/IF(Porcentaje!A701=VLOOKUP(Porcentaje!A701,Tipos_Medida!$H$2:$I$788,1),VLOOKUP(Porcentaje!A701,Tipos_Medida!$H$2:$I$788,2),0))*100,4),"")</f>
        <v/>
      </c>
      <c r="N701" s="21" t="str">
        <f>IF(Medidas_Analisis!N701&lt;&gt;"",ROUND((Medidas_Analisis!N701/IF(Porcentaje!A701=VLOOKUP(Porcentaje!A701,Tipos_Medida!$H$2:$I$788,1),VLOOKUP(Porcentaje!A701,Tipos_Medida!$H$2:$I$788,2),0))*100,4),"")</f>
        <v/>
      </c>
    </row>
    <row r="702" spans="1:14" x14ac:dyDescent="0.25">
      <c r="A702" s="19">
        <v>21214</v>
      </c>
      <c r="B702" s="19" t="s">
        <v>106</v>
      </c>
      <c r="C702" s="19" t="s">
        <v>120</v>
      </c>
      <c r="D702" s="19" t="s">
        <v>116</v>
      </c>
      <c r="E702" s="20"/>
      <c r="F702" s="7" t="str">
        <f>IF(E702&lt;&gt;"",IF(AND(E702&gt;=VLOOKUP(E702,Semanas!$A$1:$C$33,1),E702&lt;=VLOOKUP(E702,Semanas!$A$1:$C$33,2)),VLOOKUP(E702,Semanas!$A$1:$C$33,3),""),"")</f>
        <v/>
      </c>
      <c r="G702" s="21" t="str">
        <f>IF(Medidas_Analisis!G702&lt;&gt;"",ROUND((Medidas_Analisis!G702/IF(Porcentaje!A702=VLOOKUP(Porcentaje!A702,Tipos_Medida!$H$2:$I$788,1),VLOOKUP(Porcentaje!A702,Tipos_Medida!$H$2:$I$788,2),0))*100,4),"")</f>
        <v/>
      </c>
      <c r="H702" s="21" t="str">
        <f>IF(Medidas_Analisis!H702&lt;&gt;"",ROUND((Medidas_Analisis!H702/IF(Porcentaje!A702=VLOOKUP(Porcentaje!A702,Tipos_Medida!$H$2:$I$788,1),VLOOKUP(Porcentaje!A702,Tipos_Medida!$H$2:$I$788,2),0))*100,4),"")</f>
        <v/>
      </c>
      <c r="I702" s="21" t="str">
        <f>IF(Medidas_Analisis!I702&lt;&gt;"",ROUND((Medidas_Analisis!I702/IF(Porcentaje!A702=VLOOKUP(Porcentaje!A702,Tipos_Medida!$H$2:$I$788,1),VLOOKUP(Porcentaje!A702,Tipos_Medida!$H$2:$I$788,2),0))*100,4),"")</f>
        <v/>
      </c>
      <c r="J702" s="21" t="str">
        <f>IF(Medidas_Analisis!J702&lt;&gt;"",ROUND((Medidas_Analisis!J702/IF(Porcentaje!A702=VLOOKUP(Porcentaje!A702,Tipos_Medida!$H$2:$I$788,1),VLOOKUP(Porcentaje!A702,Tipos_Medida!$H$2:$I$788,2),0))*100,4),"")</f>
        <v/>
      </c>
      <c r="K702" s="21" t="str">
        <f>IF(Medidas_Analisis!K702&lt;&gt;"",ROUND((Medidas_Analisis!K702/IF(Porcentaje!A702=VLOOKUP(Porcentaje!A702,Tipos_Medida!$H$2:$I$788,1),VLOOKUP(Porcentaje!A702,Tipos_Medida!$H$2:$I$788,2),0))*100,4),"")</f>
        <v/>
      </c>
      <c r="L702" s="21" t="str">
        <f>IF(Medidas_Analisis!L702&lt;&gt;"",ROUND((Medidas_Analisis!L702/IF(Porcentaje!A702=VLOOKUP(Porcentaje!A702,Tipos_Medida!$H$2:$I$788,1),VLOOKUP(Porcentaje!A702,Tipos_Medida!$H$2:$I$788,2),0))*100,4),"")</f>
        <v/>
      </c>
      <c r="M702" s="21" t="str">
        <f>IF(Medidas_Analisis!M702&lt;&gt;"",ROUND((Medidas_Analisis!M702/IF(Porcentaje!A702=VLOOKUP(Porcentaje!A702,Tipos_Medida!$H$2:$I$788,1),VLOOKUP(Porcentaje!A702,Tipos_Medida!$H$2:$I$788,2),0))*100,4),"")</f>
        <v/>
      </c>
      <c r="N702" s="21" t="str">
        <f>IF(Medidas_Analisis!N702&lt;&gt;"",ROUND((Medidas_Analisis!N702/IF(Porcentaje!A702=VLOOKUP(Porcentaje!A702,Tipos_Medida!$H$2:$I$788,1),VLOOKUP(Porcentaje!A702,Tipos_Medida!$H$2:$I$788,2),0))*100,4),"")</f>
        <v/>
      </c>
    </row>
    <row r="703" spans="1:14" x14ac:dyDescent="0.25">
      <c r="A703">
        <v>21214</v>
      </c>
      <c r="B703" t="s">
        <v>106</v>
      </c>
      <c r="C703" t="s">
        <v>191</v>
      </c>
      <c r="D703" t="s">
        <v>114</v>
      </c>
      <c r="E703" s="1">
        <v>43913</v>
      </c>
      <c r="F703" s="7" t="str">
        <f>IF(E703&lt;&gt;"",IF(AND(E703&gt;=VLOOKUP(E703,Semanas!$A$1:$C$33,1),E703&lt;=VLOOKUP(E703,Semanas!$A$1:$C$33,2)),VLOOKUP(E703,Semanas!$A$1:$C$33,3),""),"")</f>
        <v>Semana 13</v>
      </c>
      <c r="G703" s="21">
        <f>IF(Medidas_Analisis!G703&lt;&gt;"",ROUND((Medidas_Analisis!G703/IF(Porcentaje!A703=VLOOKUP(Porcentaje!A703,Tipos_Medida!$H$2:$I$788,1),VLOOKUP(Porcentaje!A703,Tipos_Medida!$H$2:$I$788,2),0))*100,4),"")</f>
        <v>0</v>
      </c>
      <c r="H703" s="21">
        <f>IF(Medidas_Analisis!H703&lt;&gt;"",ROUND((Medidas_Analisis!H703/IF(Porcentaje!A703=VLOOKUP(Porcentaje!A703,Tipos_Medida!$H$2:$I$788,1),VLOOKUP(Porcentaje!A703,Tipos_Medida!$H$2:$I$788,2),0))*100,4),"")</f>
        <v>0</v>
      </c>
      <c r="I703" s="21">
        <f>IF(Medidas_Analisis!I703&lt;&gt;"",ROUND((Medidas_Analisis!I703/IF(Porcentaje!A703=VLOOKUP(Porcentaje!A703,Tipos_Medida!$H$2:$I$788,1),VLOOKUP(Porcentaje!A703,Tipos_Medida!$H$2:$I$788,2),0))*100,4),"")</f>
        <v>0</v>
      </c>
      <c r="J703" s="21">
        <f>IF(Medidas_Analisis!J703&lt;&gt;"",ROUND((Medidas_Analisis!J703/IF(Porcentaje!A703=VLOOKUP(Porcentaje!A703,Tipos_Medida!$H$2:$I$788,1),VLOOKUP(Porcentaje!A703,Tipos_Medida!$H$2:$I$788,2),0))*100,4),"")</f>
        <v>0</v>
      </c>
      <c r="K703" s="21">
        <f>IF(Medidas_Analisis!K703&lt;&gt;"",ROUND((Medidas_Analisis!K703/IF(Porcentaje!A703=VLOOKUP(Porcentaje!A703,Tipos_Medida!$H$2:$I$788,1),VLOOKUP(Porcentaje!A703,Tipos_Medida!$H$2:$I$788,2),0))*100,4),"")</f>
        <v>0</v>
      </c>
      <c r="L703" s="21">
        <f>IF(Medidas_Analisis!L703&lt;&gt;"",ROUND((Medidas_Analisis!L703/IF(Porcentaje!A703=VLOOKUP(Porcentaje!A703,Tipos_Medida!$H$2:$I$788,1),VLOOKUP(Porcentaje!A703,Tipos_Medida!$H$2:$I$788,2),0))*100,4),"")</f>
        <v>0</v>
      </c>
      <c r="M703" s="21">
        <f>IF(Medidas_Analisis!M703&lt;&gt;"",ROUND((Medidas_Analisis!M703/IF(Porcentaje!A703=VLOOKUP(Porcentaje!A703,Tipos_Medida!$H$2:$I$788,1),VLOOKUP(Porcentaje!A703,Tipos_Medida!$H$2:$I$788,2),0))*100,4),"")</f>
        <v>5.8999999999999999E-3</v>
      </c>
      <c r="N703" s="21">
        <f>IF(Medidas_Analisis!N703&lt;&gt;"",ROUND((Medidas_Analisis!N703/IF(Porcentaje!A703=VLOOKUP(Porcentaje!A703,Tipos_Medida!$H$2:$I$788,1),VLOOKUP(Porcentaje!A703,Tipos_Medida!$H$2:$I$788,2),0))*100,4),"")</f>
        <v>5.8999999999999999E-3</v>
      </c>
    </row>
    <row r="704" spans="1:14" x14ac:dyDescent="0.25">
      <c r="A704" s="19">
        <v>21214</v>
      </c>
      <c r="B704" s="19" t="s">
        <v>106</v>
      </c>
      <c r="C704" s="19" t="s">
        <v>122</v>
      </c>
      <c r="D704" s="19" t="s">
        <v>116</v>
      </c>
      <c r="E704" s="20"/>
      <c r="F704" s="7" t="str">
        <f>IF(E704&lt;&gt;"",IF(AND(E704&gt;=VLOOKUP(E704,Semanas!$A$1:$C$33,1),E704&lt;=VLOOKUP(E704,Semanas!$A$1:$C$33,2)),VLOOKUP(E704,Semanas!$A$1:$C$33,3),""),"")</f>
        <v/>
      </c>
      <c r="G704" s="21" t="str">
        <f>IF(Medidas_Analisis!G704&lt;&gt;"",ROUND((Medidas_Analisis!G704/IF(Porcentaje!A704=VLOOKUP(Porcentaje!A704,Tipos_Medida!$H$2:$I$788,1),VLOOKUP(Porcentaje!A704,Tipos_Medida!$H$2:$I$788,2),0))*100,4),"")</f>
        <v/>
      </c>
      <c r="H704" s="21" t="str">
        <f>IF(Medidas_Analisis!H704&lt;&gt;"",ROUND((Medidas_Analisis!H704/IF(Porcentaje!A704=VLOOKUP(Porcentaje!A704,Tipos_Medida!$H$2:$I$788,1),VLOOKUP(Porcentaje!A704,Tipos_Medida!$H$2:$I$788,2),0))*100,4),"")</f>
        <v/>
      </c>
      <c r="I704" s="21" t="str">
        <f>IF(Medidas_Analisis!I704&lt;&gt;"",ROUND((Medidas_Analisis!I704/IF(Porcentaje!A704=VLOOKUP(Porcentaje!A704,Tipos_Medida!$H$2:$I$788,1),VLOOKUP(Porcentaje!A704,Tipos_Medida!$H$2:$I$788,2),0))*100,4),"")</f>
        <v/>
      </c>
      <c r="J704" s="21" t="str">
        <f>IF(Medidas_Analisis!J704&lt;&gt;"",ROUND((Medidas_Analisis!J704/IF(Porcentaje!A704=VLOOKUP(Porcentaje!A704,Tipos_Medida!$H$2:$I$788,1),VLOOKUP(Porcentaje!A704,Tipos_Medida!$H$2:$I$788,2),0))*100,4),"")</f>
        <v/>
      </c>
      <c r="K704" s="21" t="str">
        <f>IF(Medidas_Analisis!K704&lt;&gt;"",ROUND((Medidas_Analisis!K704/IF(Porcentaje!A704=VLOOKUP(Porcentaje!A704,Tipos_Medida!$H$2:$I$788,1),VLOOKUP(Porcentaje!A704,Tipos_Medida!$H$2:$I$788,2),0))*100,4),"")</f>
        <v/>
      </c>
      <c r="L704" s="21" t="str">
        <f>IF(Medidas_Analisis!L704&lt;&gt;"",ROUND((Medidas_Analisis!L704/IF(Porcentaje!A704=VLOOKUP(Porcentaje!A704,Tipos_Medida!$H$2:$I$788,1),VLOOKUP(Porcentaje!A704,Tipos_Medida!$H$2:$I$788,2),0))*100,4),"")</f>
        <v/>
      </c>
      <c r="M704" s="21" t="str">
        <f>IF(Medidas_Analisis!M704&lt;&gt;"",ROUND((Medidas_Analisis!M704/IF(Porcentaje!A704=VLOOKUP(Porcentaje!A704,Tipos_Medida!$H$2:$I$788,1),VLOOKUP(Porcentaje!A704,Tipos_Medida!$H$2:$I$788,2),0))*100,4),"")</f>
        <v/>
      </c>
      <c r="N704" s="21" t="str">
        <f>IF(Medidas_Analisis!N704&lt;&gt;"",ROUND((Medidas_Analisis!N704/IF(Porcentaje!A704=VLOOKUP(Porcentaje!A704,Tipos_Medida!$H$2:$I$788,1),VLOOKUP(Porcentaje!A704,Tipos_Medida!$H$2:$I$788,2),0))*100,4),"")</f>
        <v/>
      </c>
    </row>
    <row r="705" spans="1:14" x14ac:dyDescent="0.25">
      <c r="A705">
        <v>21214</v>
      </c>
      <c r="B705" t="s">
        <v>106</v>
      </c>
      <c r="C705" t="s">
        <v>123</v>
      </c>
      <c r="D705" t="s">
        <v>116</v>
      </c>
      <c r="E705" s="1"/>
      <c r="F705" s="7" t="str">
        <f>IF(E705&lt;&gt;"",IF(AND(E705&gt;=VLOOKUP(E705,Semanas!$A$1:$C$33,1),E705&lt;=VLOOKUP(E705,Semanas!$A$1:$C$33,2)),VLOOKUP(E705,Semanas!$A$1:$C$33,3),""),"")</f>
        <v/>
      </c>
      <c r="G705" s="21" t="str">
        <f>IF(Medidas_Analisis!G705&lt;&gt;"",ROUND((Medidas_Analisis!G705/IF(Porcentaje!A705=VLOOKUP(Porcentaje!A705,Tipos_Medida!$H$2:$I$788,1),VLOOKUP(Porcentaje!A705,Tipos_Medida!$H$2:$I$788,2),0))*100,4),"")</f>
        <v/>
      </c>
      <c r="H705" s="21" t="str">
        <f>IF(Medidas_Analisis!H705&lt;&gt;"",ROUND((Medidas_Analisis!H705/IF(Porcentaje!A705=VLOOKUP(Porcentaje!A705,Tipos_Medida!$H$2:$I$788,1),VLOOKUP(Porcentaje!A705,Tipos_Medida!$H$2:$I$788,2),0))*100,4),"")</f>
        <v/>
      </c>
      <c r="I705" s="21" t="str">
        <f>IF(Medidas_Analisis!I705&lt;&gt;"",ROUND((Medidas_Analisis!I705/IF(Porcentaje!A705=VLOOKUP(Porcentaje!A705,Tipos_Medida!$H$2:$I$788,1),VLOOKUP(Porcentaje!A705,Tipos_Medida!$H$2:$I$788,2),0))*100,4),"")</f>
        <v/>
      </c>
      <c r="J705" s="21" t="str">
        <f>IF(Medidas_Analisis!J705&lt;&gt;"",ROUND((Medidas_Analisis!J705/IF(Porcentaje!A705=VLOOKUP(Porcentaje!A705,Tipos_Medida!$H$2:$I$788,1),VLOOKUP(Porcentaje!A705,Tipos_Medida!$H$2:$I$788,2),0))*100,4),"")</f>
        <v/>
      </c>
      <c r="K705" s="21" t="str">
        <f>IF(Medidas_Analisis!K705&lt;&gt;"",ROUND((Medidas_Analisis!K705/IF(Porcentaje!A705=VLOOKUP(Porcentaje!A705,Tipos_Medida!$H$2:$I$788,1),VLOOKUP(Porcentaje!A705,Tipos_Medida!$H$2:$I$788,2),0))*100,4),"")</f>
        <v/>
      </c>
      <c r="L705" s="21" t="str">
        <f>IF(Medidas_Analisis!L705&lt;&gt;"",ROUND((Medidas_Analisis!L705/IF(Porcentaje!A705=VLOOKUP(Porcentaje!A705,Tipos_Medida!$H$2:$I$788,1),VLOOKUP(Porcentaje!A705,Tipos_Medida!$H$2:$I$788,2),0))*100,4),"")</f>
        <v/>
      </c>
      <c r="M705" s="21" t="str">
        <f>IF(Medidas_Analisis!M705&lt;&gt;"",ROUND((Medidas_Analisis!M705/IF(Porcentaje!A705=VLOOKUP(Porcentaje!A705,Tipos_Medida!$H$2:$I$788,1),VLOOKUP(Porcentaje!A705,Tipos_Medida!$H$2:$I$788,2),0))*100,4),"")</f>
        <v/>
      </c>
      <c r="N705" s="21" t="str">
        <f>IF(Medidas_Analisis!N705&lt;&gt;"",ROUND((Medidas_Analisis!N705/IF(Porcentaje!A705=VLOOKUP(Porcentaje!A705,Tipos_Medida!$H$2:$I$788,1),VLOOKUP(Porcentaje!A705,Tipos_Medida!$H$2:$I$788,2),0))*100,4),"")</f>
        <v/>
      </c>
    </row>
    <row r="706" spans="1:14" x14ac:dyDescent="0.25">
      <c r="A706">
        <v>21217</v>
      </c>
      <c r="B706" t="s">
        <v>107</v>
      </c>
      <c r="C706" t="s">
        <v>30</v>
      </c>
      <c r="D706" t="s">
        <v>114</v>
      </c>
      <c r="E706" s="1">
        <v>43913</v>
      </c>
      <c r="F706" s="7" t="str">
        <f>IF(E706&lt;&gt;"",IF(AND(E706&gt;=VLOOKUP(E706,Semanas!$A$1:$C$33,1),E706&lt;=VLOOKUP(E706,Semanas!$A$1:$C$33,2)),VLOOKUP(E706,Semanas!$A$1:$C$33,3),""),"")</f>
        <v>Semana 13</v>
      </c>
      <c r="G706" s="21">
        <f>IF(Medidas_Analisis!G706&lt;&gt;"",ROUND((Medidas_Analisis!G706/IF(Porcentaje!A706=VLOOKUP(Porcentaje!A706,Tipos_Medida!$H$2:$I$788,1),VLOOKUP(Porcentaje!A706,Tipos_Medida!$H$2:$I$788,2),0))*100,4),"")</f>
        <v>0</v>
      </c>
      <c r="H706" s="21">
        <f>IF(Medidas_Analisis!H706&lt;&gt;"",ROUND((Medidas_Analisis!H706/IF(Porcentaje!A706=VLOOKUP(Porcentaje!A706,Tipos_Medida!$H$2:$I$788,1),VLOOKUP(Porcentaje!A706,Tipos_Medida!$H$2:$I$788,2),0))*100,4),"")</f>
        <v>0</v>
      </c>
      <c r="I706" s="21">
        <f>IF(Medidas_Analisis!I706&lt;&gt;"",ROUND((Medidas_Analisis!I706/IF(Porcentaje!A706=VLOOKUP(Porcentaje!A706,Tipos_Medida!$H$2:$I$788,1),VLOOKUP(Porcentaje!A706,Tipos_Medida!$H$2:$I$788,2),0))*100,4),"")</f>
        <v>0</v>
      </c>
      <c r="J706" s="21">
        <f>IF(Medidas_Analisis!J706&lt;&gt;"",ROUND((Medidas_Analisis!J706/IF(Porcentaje!A706=VLOOKUP(Porcentaje!A706,Tipos_Medida!$H$2:$I$788,1),VLOOKUP(Porcentaje!A706,Tipos_Medida!$H$2:$I$788,2),0))*100,4),"")</f>
        <v>0</v>
      </c>
      <c r="K706" s="21">
        <f>IF(Medidas_Analisis!K706&lt;&gt;"",ROUND((Medidas_Analisis!K706/IF(Porcentaje!A706=VLOOKUP(Porcentaje!A706,Tipos_Medida!$H$2:$I$788,1),VLOOKUP(Porcentaje!A706,Tipos_Medida!$H$2:$I$788,2),0))*100,4),"")</f>
        <v>0</v>
      </c>
      <c r="L706" s="21">
        <f>IF(Medidas_Analisis!L706&lt;&gt;"",ROUND((Medidas_Analisis!L706/IF(Porcentaje!A706=VLOOKUP(Porcentaje!A706,Tipos_Medida!$H$2:$I$788,1),VLOOKUP(Porcentaje!A706,Tipos_Medida!$H$2:$I$788,2),0))*100,4),"")</f>
        <v>0</v>
      </c>
      <c r="M706" s="21">
        <f>IF(Medidas_Analisis!M706&lt;&gt;"",ROUND((Medidas_Analisis!M706/IF(Porcentaje!A706=VLOOKUP(Porcentaje!A706,Tipos_Medida!$H$2:$I$788,1),VLOOKUP(Porcentaje!A706,Tipos_Medida!$H$2:$I$788,2),0))*100,4),"")</f>
        <v>0</v>
      </c>
      <c r="N706" s="21">
        <f>IF(Medidas_Analisis!N706&lt;&gt;"",ROUND((Medidas_Analisis!N706/IF(Porcentaje!A706=VLOOKUP(Porcentaje!A706,Tipos_Medida!$H$2:$I$788,1),VLOOKUP(Porcentaje!A706,Tipos_Medida!$H$2:$I$788,2),0))*100,4),"")</f>
        <v>0</v>
      </c>
    </row>
    <row r="707" spans="1:14" x14ac:dyDescent="0.25">
      <c r="A707" s="19">
        <v>21217</v>
      </c>
      <c r="B707" s="19" t="s">
        <v>107</v>
      </c>
      <c r="C707" s="19" t="s">
        <v>31</v>
      </c>
      <c r="D707" s="19" t="s">
        <v>114</v>
      </c>
      <c r="E707" s="20">
        <v>43913</v>
      </c>
      <c r="F707" s="7" t="str">
        <f>IF(E707&lt;&gt;"",IF(AND(E707&gt;=VLOOKUP(E707,Semanas!$A$1:$C$33,1),E707&lt;=VLOOKUP(E707,Semanas!$A$1:$C$33,2)),VLOOKUP(E707,Semanas!$A$1:$C$33,3),""),"")</f>
        <v>Semana 13</v>
      </c>
      <c r="G707" s="21">
        <f>IF(Medidas_Analisis!G707&lt;&gt;"",ROUND((Medidas_Analisis!G707/IF(Porcentaje!A707=VLOOKUP(Porcentaje!A707,Tipos_Medida!$H$2:$I$788,1),VLOOKUP(Porcentaje!A707,Tipos_Medida!$H$2:$I$788,2),0))*100,4),"")</f>
        <v>0</v>
      </c>
      <c r="H707" s="21">
        <f>IF(Medidas_Analisis!H707&lt;&gt;"",ROUND((Medidas_Analisis!H707/IF(Porcentaje!A707=VLOOKUP(Porcentaje!A707,Tipos_Medida!$H$2:$I$788,1),VLOOKUP(Porcentaje!A707,Tipos_Medida!$H$2:$I$788,2),0))*100,4),"")</f>
        <v>0</v>
      </c>
      <c r="I707" s="21">
        <f>IF(Medidas_Analisis!I707&lt;&gt;"",ROUND((Medidas_Analisis!I707/IF(Porcentaje!A707=VLOOKUP(Porcentaje!A707,Tipos_Medida!$H$2:$I$788,1),VLOOKUP(Porcentaje!A707,Tipos_Medida!$H$2:$I$788,2),0))*100,4),"")</f>
        <v>0</v>
      </c>
      <c r="J707" s="21">
        <f>IF(Medidas_Analisis!J707&lt;&gt;"",ROUND((Medidas_Analisis!J707/IF(Porcentaje!A707=VLOOKUP(Porcentaje!A707,Tipos_Medida!$H$2:$I$788,1),VLOOKUP(Porcentaje!A707,Tipos_Medida!$H$2:$I$788,2),0))*100,4),"")</f>
        <v>0</v>
      </c>
      <c r="K707" s="21">
        <f>IF(Medidas_Analisis!K707&lt;&gt;"",ROUND((Medidas_Analisis!K707/IF(Porcentaje!A707=VLOOKUP(Porcentaje!A707,Tipos_Medida!$H$2:$I$788,1),VLOOKUP(Porcentaje!A707,Tipos_Medida!$H$2:$I$788,2),0))*100,4),"")</f>
        <v>0</v>
      </c>
      <c r="L707" s="21">
        <f>IF(Medidas_Analisis!L707&lt;&gt;"",ROUND((Medidas_Analisis!L707/IF(Porcentaje!A707=VLOOKUP(Porcentaje!A707,Tipos_Medida!$H$2:$I$788,1),VLOOKUP(Porcentaje!A707,Tipos_Medida!$H$2:$I$788,2),0))*100,4),"")</f>
        <v>0</v>
      </c>
      <c r="M707" s="21">
        <f>IF(Medidas_Analisis!M707&lt;&gt;"",ROUND((Medidas_Analisis!M707/IF(Porcentaje!A707=VLOOKUP(Porcentaje!A707,Tipos_Medida!$H$2:$I$788,1),VLOOKUP(Porcentaje!A707,Tipos_Medida!$H$2:$I$788,2),0))*100,4),"")</f>
        <v>0</v>
      </c>
      <c r="N707" s="21">
        <f>IF(Medidas_Analisis!N707&lt;&gt;"",ROUND((Medidas_Analisis!N707/IF(Porcentaje!A707=VLOOKUP(Porcentaje!A707,Tipos_Medida!$H$2:$I$788,1),VLOOKUP(Porcentaje!A707,Tipos_Medida!$H$2:$I$788,2),0))*100,4),"")</f>
        <v>0</v>
      </c>
    </row>
    <row r="708" spans="1:14" x14ac:dyDescent="0.25">
      <c r="A708">
        <v>21217</v>
      </c>
      <c r="B708" t="s">
        <v>107</v>
      </c>
      <c r="C708" t="s">
        <v>115</v>
      </c>
      <c r="D708" t="s">
        <v>114</v>
      </c>
      <c r="E708" s="1">
        <v>43913</v>
      </c>
      <c r="F708" s="7" t="str">
        <f>IF(E708&lt;&gt;"",IF(AND(E708&gt;=VLOOKUP(E708,Semanas!$A$1:$C$33,1),E708&lt;=VLOOKUP(E708,Semanas!$A$1:$C$33,2)),VLOOKUP(E708,Semanas!$A$1:$C$33,3),""),"")</f>
        <v>Semana 13</v>
      </c>
      <c r="G708" s="21">
        <f>IF(Medidas_Analisis!G708&lt;&gt;"",ROUND((Medidas_Analisis!G708/IF(Porcentaje!A708=VLOOKUP(Porcentaje!A708,Tipos_Medida!$H$2:$I$788,1),VLOOKUP(Porcentaje!A708,Tipos_Medida!$H$2:$I$788,2),0))*100,4),"")</f>
        <v>0</v>
      </c>
      <c r="H708" s="21">
        <f>IF(Medidas_Analisis!H708&lt;&gt;"",ROUND((Medidas_Analisis!H708/IF(Porcentaje!A708=VLOOKUP(Porcentaje!A708,Tipos_Medida!$H$2:$I$788,1),VLOOKUP(Porcentaje!A708,Tipos_Medida!$H$2:$I$788,2),0))*100,4),"")</f>
        <v>0</v>
      </c>
      <c r="I708" s="21">
        <f>IF(Medidas_Analisis!I708&lt;&gt;"",ROUND((Medidas_Analisis!I708/IF(Porcentaje!A708=VLOOKUP(Porcentaje!A708,Tipos_Medida!$H$2:$I$788,1),VLOOKUP(Porcentaje!A708,Tipos_Medida!$H$2:$I$788,2),0))*100,4),"")</f>
        <v>0</v>
      </c>
      <c r="J708" s="21">
        <f>IF(Medidas_Analisis!J708&lt;&gt;"",ROUND((Medidas_Analisis!J708/IF(Porcentaje!A708=VLOOKUP(Porcentaje!A708,Tipos_Medida!$H$2:$I$788,1),VLOOKUP(Porcentaje!A708,Tipos_Medida!$H$2:$I$788,2),0))*100,4),"")</f>
        <v>0</v>
      </c>
      <c r="K708" s="21">
        <f>IF(Medidas_Analisis!K708&lt;&gt;"",ROUND((Medidas_Analisis!K708/IF(Porcentaje!A708=VLOOKUP(Porcentaje!A708,Tipos_Medida!$H$2:$I$788,1),VLOOKUP(Porcentaje!A708,Tipos_Medida!$H$2:$I$788,2),0))*100,4),"")</f>
        <v>0</v>
      </c>
      <c r="L708" s="21">
        <f>IF(Medidas_Analisis!L708&lt;&gt;"",ROUND((Medidas_Analisis!L708/IF(Porcentaje!A708=VLOOKUP(Porcentaje!A708,Tipos_Medida!$H$2:$I$788,1),VLOOKUP(Porcentaje!A708,Tipos_Medida!$H$2:$I$788,2),0))*100,4),"")</f>
        <v>0</v>
      </c>
      <c r="M708" s="21">
        <f>IF(Medidas_Analisis!M708&lt;&gt;"",ROUND((Medidas_Analisis!M708/IF(Porcentaje!A708=VLOOKUP(Porcentaje!A708,Tipos_Medida!$H$2:$I$788,1),VLOOKUP(Porcentaje!A708,Tipos_Medida!$H$2:$I$788,2),0))*100,4),"")</f>
        <v>0</v>
      </c>
      <c r="N708" s="21">
        <f>IF(Medidas_Analisis!N708&lt;&gt;"",ROUND((Medidas_Analisis!N708/IF(Porcentaje!A708=VLOOKUP(Porcentaje!A708,Tipos_Medida!$H$2:$I$788,1),VLOOKUP(Porcentaje!A708,Tipos_Medida!$H$2:$I$788,2),0))*100,4),"")</f>
        <v>0</v>
      </c>
    </row>
    <row r="709" spans="1:14" x14ac:dyDescent="0.25">
      <c r="A709" s="19">
        <v>21217</v>
      </c>
      <c r="B709" s="19" t="s">
        <v>107</v>
      </c>
      <c r="C709" s="19" t="s">
        <v>33</v>
      </c>
      <c r="D709" s="19" t="s">
        <v>114</v>
      </c>
      <c r="E709" s="20">
        <v>43910</v>
      </c>
      <c r="F709" s="7" t="str">
        <f>IF(E709&lt;&gt;"",IF(AND(E709&gt;=VLOOKUP(E709,Semanas!$A$1:$C$33,1),E709&lt;=VLOOKUP(E709,Semanas!$A$1:$C$33,2)),VLOOKUP(E709,Semanas!$A$1:$C$33,3),""),"")</f>
        <v>Semana 12</v>
      </c>
      <c r="G709" s="21">
        <f>IF(Medidas_Analisis!G709&lt;&gt;"",ROUND((Medidas_Analisis!G709/IF(Porcentaje!A709=VLOOKUP(Porcentaje!A709,Tipos_Medida!$H$2:$I$788,1),VLOOKUP(Porcentaje!A709,Tipos_Medida!$H$2:$I$788,2),0))*100,4),"")</f>
        <v>0</v>
      </c>
      <c r="H709" s="21">
        <f>IF(Medidas_Analisis!H709&lt;&gt;"",ROUND((Medidas_Analisis!H709/IF(Porcentaje!A709=VLOOKUP(Porcentaje!A709,Tipos_Medida!$H$2:$I$788,1),VLOOKUP(Porcentaje!A709,Tipos_Medida!$H$2:$I$788,2),0))*100,4),"")</f>
        <v>0</v>
      </c>
      <c r="I709" s="21">
        <f>IF(Medidas_Analisis!I709&lt;&gt;"",ROUND((Medidas_Analisis!I709/IF(Porcentaje!A709=VLOOKUP(Porcentaje!A709,Tipos_Medida!$H$2:$I$788,1),VLOOKUP(Porcentaje!A709,Tipos_Medida!$H$2:$I$788,2),0))*100,4),"")</f>
        <v>0</v>
      </c>
      <c r="J709" s="21">
        <f>IF(Medidas_Analisis!J709&lt;&gt;"",ROUND((Medidas_Analisis!J709/IF(Porcentaje!A709=VLOOKUP(Porcentaje!A709,Tipos_Medida!$H$2:$I$788,1),VLOOKUP(Porcentaje!A709,Tipos_Medida!$H$2:$I$788,2),0))*100,4),"")</f>
        <v>0</v>
      </c>
      <c r="K709" s="21">
        <f>IF(Medidas_Analisis!K709&lt;&gt;"",ROUND((Medidas_Analisis!K709/IF(Porcentaje!A709=VLOOKUP(Porcentaje!A709,Tipos_Medida!$H$2:$I$788,1),VLOOKUP(Porcentaje!A709,Tipos_Medida!$H$2:$I$788,2),0))*100,4),"")</f>
        <v>0</v>
      </c>
      <c r="L709" s="21">
        <f>IF(Medidas_Analisis!L709&lt;&gt;"",ROUND((Medidas_Analisis!L709/IF(Porcentaje!A709=VLOOKUP(Porcentaje!A709,Tipos_Medida!$H$2:$I$788,1),VLOOKUP(Porcentaje!A709,Tipos_Medida!$H$2:$I$788,2),0))*100,4),"")</f>
        <v>0</v>
      </c>
      <c r="M709" s="21">
        <f>IF(Medidas_Analisis!M709&lt;&gt;"",ROUND((Medidas_Analisis!M709/IF(Porcentaje!A709=VLOOKUP(Porcentaje!A709,Tipos_Medida!$H$2:$I$788,1),VLOOKUP(Porcentaje!A709,Tipos_Medida!$H$2:$I$788,2),0))*100,4),"")</f>
        <v>0</v>
      </c>
      <c r="N709" s="21">
        <f>IF(Medidas_Analisis!N709&lt;&gt;"",ROUND((Medidas_Analisis!N709/IF(Porcentaje!A709=VLOOKUP(Porcentaje!A709,Tipos_Medida!$H$2:$I$788,1),VLOOKUP(Porcentaje!A709,Tipos_Medida!$H$2:$I$788,2),0))*100,4),"")</f>
        <v>0</v>
      </c>
    </row>
    <row r="710" spans="1:14" x14ac:dyDescent="0.25">
      <c r="A710">
        <v>21217</v>
      </c>
      <c r="B710" t="s">
        <v>107</v>
      </c>
      <c r="C710" t="s">
        <v>34</v>
      </c>
      <c r="D710" t="s">
        <v>114</v>
      </c>
      <c r="E710" s="1">
        <v>43934</v>
      </c>
      <c r="F710" s="7" t="str">
        <f>IF(E710&lt;&gt;"",IF(AND(E710&gt;=VLOOKUP(E710,Semanas!$A$1:$C$33,1),E710&lt;=VLOOKUP(E710,Semanas!$A$1:$C$33,2)),VLOOKUP(E710,Semanas!$A$1:$C$33,3),""),"")</f>
        <v>Semana 16</v>
      </c>
      <c r="G710" s="21">
        <f>IF(Medidas_Analisis!G710&lt;&gt;"",ROUND((Medidas_Analisis!G710/IF(Porcentaje!A710=VLOOKUP(Porcentaje!A710,Tipos_Medida!$H$2:$I$788,1),VLOOKUP(Porcentaje!A710,Tipos_Medida!$H$2:$I$788,2),0))*100,4),"")</f>
        <v>0</v>
      </c>
      <c r="H710" s="21">
        <f>IF(Medidas_Analisis!H710&lt;&gt;"",ROUND((Medidas_Analisis!H710/IF(Porcentaje!A710=VLOOKUP(Porcentaje!A710,Tipos_Medida!$H$2:$I$788,1),VLOOKUP(Porcentaje!A710,Tipos_Medida!$H$2:$I$788,2),0))*100,4),"")</f>
        <v>0</v>
      </c>
      <c r="I710" s="21">
        <f>IF(Medidas_Analisis!I710&lt;&gt;"",ROUND((Medidas_Analisis!I710/IF(Porcentaje!A710=VLOOKUP(Porcentaje!A710,Tipos_Medida!$H$2:$I$788,1),VLOOKUP(Porcentaje!A710,Tipos_Medida!$H$2:$I$788,2),0))*100,4),"")</f>
        <v>0</v>
      </c>
      <c r="J710" s="21">
        <f>IF(Medidas_Analisis!J710&lt;&gt;"",ROUND((Medidas_Analisis!J710/IF(Porcentaje!A710=VLOOKUP(Porcentaje!A710,Tipos_Medida!$H$2:$I$788,1),VLOOKUP(Porcentaje!A710,Tipos_Medida!$H$2:$I$788,2),0))*100,4),"")</f>
        <v>0</v>
      </c>
      <c r="K710" s="21">
        <f>IF(Medidas_Analisis!K710&lt;&gt;"",ROUND((Medidas_Analisis!K710/IF(Porcentaje!A710=VLOOKUP(Porcentaje!A710,Tipos_Medida!$H$2:$I$788,1),VLOOKUP(Porcentaje!A710,Tipos_Medida!$H$2:$I$788,2),0))*100,4),"")</f>
        <v>0</v>
      </c>
      <c r="L710" s="21">
        <f>IF(Medidas_Analisis!L710&lt;&gt;"",ROUND((Medidas_Analisis!L710/IF(Porcentaje!A710=VLOOKUP(Porcentaje!A710,Tipos_Medida!$H$2:$I$788,1),VLOOKUP(Porcentaje!A710,Tipos_Medida!$H$2:$I$788,2),0))*100,4),"")</f>
        <v>5.4999999999999997E-3</v>
      </c>
      <c r="M710" s="21">
        <f>IF(Medidas_Analisis!M710&lt;&gt;"",ROUND((Medidas_Analisis!M710/IF(Porcentaje!A710=VLOOKUP(Porcentaje!A710,Tipos_Medida!$H$2:$I$788,1),VLOOKUP(Porcentaje!A710,Tipos_Medida!$H$2:$I$788,2),0))*100,4),"")</f>
        <v>5.4999999999999997E-3</v>
      </c>
      <c r="N710" s="21">
        <f>IF(Medidas_Analisis!N710&lt;&gt;"",ROUND((Medidas_Analisis!N710/IF(Porcentaje!A710=VLOOKUP(Porcentaje!A710,Tipos_Medida!$H$2:$I$788,1),VLOOKUP(Porcentaje!A710,Tipos_Medida!$H$2:$I$788,2),0))*100,4),"")</f>
        <v>5.4999999999999997E-3</v>
      </c>
    </row>
    <row r="711" spans="1:14" x14ac:dyDescent="0.25">
      <c r="A711" s="19">
        <v>21217</v>
      </c>
      <c r="B711" s="19" t="s">
        <v>107</v>
      </c>
      <c r="C711" s="19" t="s">
        <v>118</v>
      </c>
      <c r="D711" s="19" t="s">
        <v>116</v>
      </c>
      <c r="E711" s="20"/>
      <c r="F711" s="7" t="str">
        <f>IF(E711&lt;&gt;"",IF(AND(E711&gt;=VLOOKUP(E711,Semanas!$A$1:$C$33,1),E711&lt;=VLOOKUP(E711,Semanas!$A$1:$C$33,2)),VLOOKUP(E711,Semanas!$A$1:$C$33,3),""),"")</f>
        <v/>
      </c>
      <c r="G711" s="21" t="str">
        <f>IF(Medidas_Analisis!G711&lt;&gt;"",ROUND((Medidas_Analisis!G711/IF(Porcentaje!A711=VLOOKUP(Porcentaje!A711,Tipos_Medida!$H$2:$I$788,1),VLOOKUP(Porcentaje!A711,Tipos_Medida!$H$2:$I$788,2),0))*100,4),"")</f>
        <v/>
      </c>
      <c r="H711" s="21" t="str">
        <f>IF(Medidas_Analisis!H711&lt;&gt;"",ROUND((Medidas_Analisis!H711/IF(Porcentaje!A711=VLOOKUP(Porcentaje!A711,Tipos_Medida!$H$2:$I$788,1),VLOOKUP(Porcentaje!A711,Tipos_Medida!$H$2:$I$788,2),0))*100,4),"")</f>
        <v/>
      </c>
      <c r="I711" s="21" t="str">
        <f>IF(Medidas_Analisis!I711&lt;&gt;"",ROUND((Medidas_Analisis!I711/IF(Porcentaje!A711=VLOOKUP(Porcentaje!A711,Tipos_Medida!$H$2:$I$788,1),VLOOKUP(Porcentaje!A711,Tipos_Medida!$H$2:$I$788,2),0))*100,4),"")</f>
        <v/>
      </c>
      <c r="J711" s="21" t="str">
        <f>IF(Medidas_Analisis!J711&lt;&gt;"",ROUND((Medidas_Analisis!J711/IF(Porcentaje!A711=VLOOKUP(Porcentaje!A711,Tipos_Medida!$H$2:$I$788,1),VLOOKUP(Porcentaje!A711,Tipos_Medida!$H$2:$I$788,2),0))*100,4),"")</f>
        <v/>
      </c>
      <c r="K711" s="21" t="str">
        <f>IF(Medidas_Analisis!K711&lt;&gt;"",ROUND((Medidas_Analisis!K711/IF(Porcentaje!A711=VLOOKUP(Porcentaje!A711,Tipos_Medida!$H$2:$I$788,1),VLOOKUP(Porcentaje!A711,Tipos_Medida!$H$2:$I$788,2),0))*100,4),"")</f>
        <v/>
      </c>
      <c r="L711" s="21" t="str">
        <f>IF(Medidas_Analisis!L711&lt;&gt;"",ROUND((Medidas_Analisis!L711/IF(Porcentaje!A711=VLOOKUP(Porcentaje!A711,Tipos_Medida!$H$2:$I$788,1),VLOOKUP(Porcentaje!A711,Tipos_Medida!$H$2:$I$788,2),0))*100,4),"")</f>
        <v/>
      </c>
      <c r="M711" s="21" t="str">
        <f>IF(Medidas_Analisis!M711&lt;&gt;"",ROUND((Medidas_Analisis!M711/IF(Porcentaje!A711=VLOOKUP(Porcentaje!A711,Tipos_Medida!$H$2:$I$788,1),VLOOKUP(Porcentaje!A711,Tipos_Medida!$H$2:$I$788,2),0))*100,4),"")</f>
        <v/>
      </c>
      <c r="N711" s="21" t="str">
        <f>IF(Medidas_Analisis!N711&lt;&gt;"",ROUND((Medidas_Analisis!N711/IF(Porcentaje!A711=VLOOKUP(Porcentaje!A711,Tipos_Medida!$H$2:$I$788,1),VLOOKUP(Porcentaje!A711,Tipos_Medida!$H$2:$I$788,2),0))*100,4),"")</f>
        <v/>
      </c>
    </row>
    <row r="712" spans="1:14" x14ac:dyDescent="0.25">
      <c r="A712">
        <v>21217</v>
      </c>
      <c r="B712" t="s">
        <v>107</v>
      </c>
      <c r="C712" t="s">
        <v>119</v>
      </c>
      <c r="D712" t="s">
        <v>116</v>
      </c>
      <c r="E712" s="1"/>
      <c r="F712" s="7" t="str">
        <f>IF(E712&lt;&gt;"",IF(AND(E712&gt;=VLOOKUP(E712,Semanas!$A$1:$C$33,1),E712&lt;=VLOOKUP(E712,Semanas!$A$1:$C$33,2)),VLOOKUP(E712,Semanas!$A$1:$C$33,3),""),"")</f>
        <v/>
      </c>
      <c r="G712" s="21" t="str">
        <f>IF(Medidas_Analisis!G712&lt;&gt;"",ROUND((Medidas_Analisis!G712/IF(Porcentaje!A712=VLOOKUP(Porcentaje!A712,Tipos_Medida!$H$2:$I$788,1),VLOOKUP(Porcentaje!A712,Tipos_Medida!$H$2:$I$788,2),0))*100,4),"")</f>
        <v/>
      </c>
      <c r="H712" s="21" t="str">
        <f>IF(Medidas_Analisis!H712&lt;&gt;"",ROUND((Medidas_Analisis!H712/IF(Porcentaje!A712=VLOOKUP(Porcentaje!A712,Tipos_Medida!$H$2:$I$788,1),VLOOKUP(Porcentaje!A712,Tipos_Medida!$H$2:$I$788,2),0))*100,4),"")</f>
        <v/>
      </c>
      <c r="I712" s="21" t="str">
        <f>IF(Medidas_Analisis!I712&lt;&gt;"",ROUND((Medidas_Analisis!I712/IF(Porcentaje!A712=VLOOKUP(Porcentaje!A712,Tipos_Medida!$H$2:$I$788,1),VLOOKUP(Porcentaje!A712,Tipos_Medida!$H$2:$I$788,2),0))*100,4),"")</f>
        <v/>
      </c>
      <c r="J712" s="21" t="str">
        <f>IF(Medidas_Analisis!J712&lt;&gt;"",ROUND((Medidas_Analisis!J712/IF(Porcentaje!A712=VLOOKUP(Porcentaje!A712,Tipos_Medida!$H$2:$I$788,1),VLOOKUP(Porcentaje!A712,Tipos_Medida!$H$2:$I$788,2),0))*100,4),"")</f>
        <v/>
      </c>
      <c r="K712" s="21" t="str">
        <f>IF(Medidas_Analisis!K712&lt;&gt;"",ROUND((Medidas_Analisis!K712/IF(Porcentaje!A712=VLOOKUP(Porcentaje!A712,Tipos_Medida!$H$2:$I$788,1),VLOOKUP(Porcentaje!A712,Tipos_Medida!$H$2:$I$788,2),0))*100,4),"")</f>
        <v/>
      </c>
      <c r="L712" s="21" t="str">
        <f>IF(Medidas_Analisis!L712&lt;&gt;"",ROUND((Medidas_Analisis!L712/IF(Porcentaje!A712=VLOOKUP(Porcentaje!A712,Tipos_Medida!$H$2:$I$788,1),VLOOKUP(Porcentaje!A712,Tipos_Medida!$H$2:$I$788,2),0))*100,4),"")</f>
        <v/>
      </c>
      <c r="M712" s="21" t="str">
        <f>IF(Medidas_Analisis!M712&lt;&gt;"",ROUND((Medidas_Analisis!M712/IF(Porcentaje!A712=VLOOKUP(Porcentaje!A712,Tipos_Medida!$H$2:$I$788,1),VLOOKUP(Porcentaje!A712,Tipos_Medida!$H$2:$I$788,2),0))*100,4),"")</f>
        <v/>
      </c>
      <c r="N712" s="21" t="str">
        <f>IF(Medidas_Analisis!N712&lt;&gt;"",ROUND((Medidas_Analisis!N712/IF(Porcentaje!A712=VLOOKUP(Porcentaje!A712,Tipos_Medida!$H$2:$I$788,1),VLOOKUP(Porcentaje!A712,Tipos_Medida!$H$2:$I$788,2),0))*100,4),"")</f>
        <v/>
      </c>
    </row>
    <row r="713" spans="1:14" x14ac:dyDescent="0.25">
      <c r="A713" s="19">
        <v>21217</v>
      </c>
      <c r="B713" s="19" t="s">
        <v>107</v>
      </c>
      <c r="C713" s="19" t="s">
        <v>120</v>
      </c>
      <c r="D713" s="19" t="s">
        <v>116</v>
      </c>
      <c r="E713" s="20"/>
      <c r="F713" s="7" t="str">
        <f>IF(E713&lt;&gt;"",IF(AND(E713&gt;=VLOOKUP(E713,Semanas!$A$1:$C$33,1),E713&lt;=VLOOKUP(E713,Semanas!$A$1:$C$33,2)),VLOOKUP(E713,Semanas!$A$1:$C$33,3),""),"")</f>
        <v/>
      </c>
      <c r="G713" s="21" t="str">
        <f>IF(Medidas_Analisis!G713&lt;&gt;"",ROUND((Medidas_Analisis!G713/IF(Porcentaje!A713=VLOOKUP(Porcentaje!A713,Tipos_Medida!$H$2:$I$788,1),VLOOKUP(Porcentaje!A713,Tipos_Medida!$H$2:$I$788,2),0))*100,4),"")</f>
        <v/>
      </c>
      <c r="H713" s="21" t="str">
        <f>IF(Medidas_Analisis!H713&lt;&gt;"",ROUND((Medidas_Analisis!H713/IF(Porcentaje!A713=VLOOKUP(Porcentaje!A713,Tipos_Medida!$H$2:$I$788,1),VLOOKUP(Porcentaje!A713,Tipos_Medida!$H$2:$I$788,2),0))*100,4),"")</f>
        <v/>
      </c>
      <c r="I713" s="21" t="str">
        <f>IF(Medidas_Analisis!I713&lt;&gt;"",ROUND((Medidas_Analisis!I713/IF(Porcentaje!A713=VLOOKUP(Porcentaje!A713,Tipos_Medida!$H$2:$I$788,1),VLOOKUP(Porcentaje!A713,Tipos_Medida!$H$2:$I$788,2),0))*100,4),"")</f>
        <v/>
      </c>
      <c r="J713" s="21" t="str">
        <f>IF(Medidas_Analisis!J713&lt;&gt;"",ROUND((Medidas_Analisis!J713/IF(Porcentaje!A713=VLOOKUP(Porcentaje!A713,Tipos_Medida!$H$2:$I$788,1),VLOOKUP(Porcentaje!A713,Tipos_Medida!$H$2:$I$788,2),0))*100,4),"")</f>
        <v/>
      </c>
      <c r="K713" s="21" t="str">
        <f>IF(Medidas_Analisis!K713&lt;&gt;"",ROUND((Medidas_Analisis!K713/IF(Porcentaje!A713=VLOOKUP(Porcentaje!A713,Tipos_Medida!$H$2:$I$788,1),VLOOKUP(Porcentaje!A713,Tipos_Medida!$H$2:$I$788,2),0))*100,4),"")</f>
        <v/>
      </c>
      <c r="L713" s="21" t="str">
        <f>IF(Medidas_Analisis!L713&lt;&gt;"",ROUND((Medidas_Analisis!L713/IF(Porcentaje!A713=VLOOKUP(Porcentaje!A713,Tipos_Medida!$H$2:$I$788,1),VLOOKUP(Porcentaje!A713,Tipos_Medida!$H$2:$I$788,2),0))*100,4),"")</f>
        <v/>
      </c>
      <c r="M713" s="21" t="str">
        <f>IF(Medidas_Analisis!M713&lt;&gt;"",ROUND((Medidas_Analisis!M713/IF(Porcentaje!A713=VLOOKUP(Porcentaje!A713,Tipos_Medida!$H$2:$I$788,1),VLOOKUP(Porcentaje!A713,Tipos_Medida!$H$2:$I$788,2),0))*100,4),"")</f>
        <v/>
      </c>
      <c r="N713" s="21" t="str">
        <f>IF(Medidas_Analisis!N713&lt;&gt;"",ROUND((Medidas_Analisis!N713/IF(Porcentaje!A713=VLOOKUP(Porcentaje!A713,Tipos_Medida!$H$2:$I$788,1),VLOOKUP(Porcentaje!A713,Tipos_Medida!$H$2:$I$788,2),0))*100,4),"")</f>
        <v/>
      </c>
    </row>
    <row r="714" spans="1:14" x14ac:dyDescent="0.25">
      <c r="A714">
        <v>21217</v>
      </c>
      <c r="B714" t="s">
        <v>107</v>
      </c>
      <c r="C714" t="s">
        <v>191</v>
      </c>
      <c r="D714" t="s">
        <v>114</v>
      </c>
      <c r="E714" s="1">
        <v>43913</v>
      </c>
      <c r="F714" s="7" t="str">
        <f>IF(E714&lt;&gt;"",IF(AND(E714&gt;=VLOOKUP(E714,Semanas!$A$1:$C$33,1),E714&lt;=VLOOKUP(E714,Semanas!$A$1:$C$33,2)),VLOOKUP(E714,Semanas!$A$1:$C$33,3),""),"")</f>
        <v>Semana 13</v>
      </c>
      <c r="G714" s="21">
        <f>IF(Medidas_Analisis!G714&lt;&gt;"",ROUND((Medidas_Analisis!G714/IF(Porcentaje!A714=VLOOKUP(Porcentaje!A714,Tipos_Medida!$H$2:$I$788,1),VLOOKUP(Porcentaje!A714,Tipos_Medida!$H$2:$I$788,2),0))*100,4),"")</f>
        <v>0</v>
      </c>
      <c r="H714" s="21">
        <f>IF(Medidas_Analisis!H714&lt;&gt;"",ROUND((Medidas_Analisis!H714/IF(Porcentaje!A714=VLOOKUP(Porcentaje!A714,Tipos_Medida!$H$2:$I$788,1),VLOOKUP(Porcentaje!A714,Tipos_Medida!$H$2:$I$788,2),0))*100,4),"")</f>
        <v>0</v>
      </c>
      <c r="I714" s="21">
        <f>IF(Medidas_Analisis!I714&lt;&gt;"",ROUND((Medidas_Analisis!I714/IF(Porcentaje!A714=VLOOKUP(Porcentaje!A714,Tipos_Medida!$H$2:$I$788,1),VLOOKUP(Porcentaje!A714,Tipos_Medida!$H$2:$I$788,2),0))*100,4),"")</f>
        <v>0</v>
      </c>
      <c r="J714" s="21">
        <f>IF(Medidas_Analisis!J714&lt;&gt;"",ROUND((Medidas_Analisis!J714/IF(Porcentaje!A714=VLOOKUP(Porcentaje!A714,Tipos_Medida!$H$2:$I$788,1),VLOOKUP(Porcentaje!A714,Tipos_Medida!$H$2:$I$788,2),0))*100,4),"")</f>
        <v>0</v>
      </c>
      <c r="K714" s="21">
        <f>IF(Medidas_Analisis!K714&lt;&gt;"",ROUND((Medidas_Analisis!K714/IF(Porcentaje!A714=VLOOKUP(Porcentaje!A714,Tipos_Medida!$H$2:$I$788,1),VLOOKUP(Porcentaje!A714,Tipos_Medida!$H$2:$I$788,2),0))*100,4),"")</f>
        <v>0</v>
      </c>
      <c r="L714" s="21">
        <f>IF(Medidas_Analisis!L714&lt;&gt;"",ROUND((Medidas_Analisis!L714/IF(Porcentaje!A714=VLOOKUP(Porcentaje!A714,Tipos_Medida!$H$2:$I$788,1),VLOOKUP(Porcentaje!A714,Tipos_Medida!$H$2:$I$788,2),0))*100,4),"")</f>
        <v>0</v>
      </c>
      <c r="M714" s="21">
        <f>IF(Medidas_Analisis!M714&lt;&gt;"",ROUND((Medidas_Analisis!M714/IF(Porcentaje!A714=VLOOKUP(Porcentaje!A714,Tipos_Medida!$H$2:$I$788,1),VLOOKUP(Porcentaje!A714,Tipos_Medida!$H$2:$I$788,2),0))*100,4),"")</f>
        <v>0</v>
      </c>
      <c r="N714" s="21">
        <f>IF(Medidas_Analisis!N714&lt;&gt;"",ROUND((Medidas_Analisis!N714/IF(Porcentaje!A714=VLOOKUP(Porcentaje!A714,Tipos_Medida!$H$2:$I$788,1),VLOOKUP(Porcentaje!A714,Tipos_Medida!$H$2:$I$788,2),0))*100,4),"")</f>
        <v>0</v>
      </c>
    </row>
    <row r="715" spans="1:14" x14ac:dyDescent="0.25">
      <c r="A715" s="19">
        <v>21217</v>
      </c>
      <c r="B715" s="19" t="s">
        <v>107</v>
      </c>
      <c r="C715" s="19" t="s">
        <v>122</v>
      </c>
      <c r="D715" s="19" t="s">
        <v>116</v>
      </c>
      <c r="E715" s="20"/>
      <c r="F715" s="7" t="str">
        <f>IF(E715&lt;&gt;"",IF(AND(E715&gt;=VLOOKUP(E715,Semanas!$A$1:$C$33,1),E715&lt;=VLOOKUP(E715,Semanas!$A$1:$C$33,2)),VLOOKUP(E715,Semanas!$A$1:$C$33,3),""),"")</f>
        <v/>
      </c>
      <c r="G715" s="21" t="str">
        <f>IF(Medidas_Analisis!G715&lt;&gt;"",ROUND((Medidas_Analisis!G715/IF(Porcentaje!A715=VLOOKUP(Porcentaje!A715,Tipos_Medida!$H$2:$I$788,1),VLOOKUP(Porcentaje!A715,Tipos_Medida!$H$2:$I$788,2),0))*100,4),"")</f>
        <v/>
      </c>
      <c r="H715" s="21" t="str">
        <f>IF(Medidas_Analisis!H715&lt;&gt;"",ROUND((Medidas_Analisis!H715/IF(Porcentaje!A715=VLOOKUP(Porcentaje!A715,Tipos_Medida!$H$2:$I$788,1),VLOOKUP(Porcentaje!A715,Tipos_Medida!$H$2:$I$788,2),0))*100,4),"")</f>
        <v/>
      </c>
      <c r="I715" s="21" t="str">
        <f>IF(Medidas_Analisis!I715&lt;&gt;"",ROUND((Medidas_Analisis!I715/IF(Porcentaje!A715=VLOOKUP(Porcentaje!A715,Tipos_Medida!$H$2:$I$788,1),VLOOKUP(Porcentaje!A715,Tipos_Medida!$H$2:$I$788,2),0))*100,4),"")</f>
        <v/>
      </c>
      <c r="J715" s="21" t="str">
        <f>IF(Medidas_Analisis!J715&lt;&gt;"",ROUND((Medidas_Analisis!J715/IF(Porcentaje!A715=VLOOKUP(Porcentaje!A715,Tipos_Medida!$H$2:$I$788,1),VLOOKUP(Porcentaje!A715,Tipos_Medida!$H$2:$I$788,2),0))*100,4),"")</f>
        <v/>
      </c>
      <c r="K715" s="21" t="str">
        <f>IF(Medidas_Analisis!K715&lt;&gt;"",ROUND((Medidas_Analisis!K715/IF(Porcentaje!A715=VLOOKUP(Porcentaje!A715,Tipos_Medida!$H$2:$I$788,1),VLOOKUP(Porcentaje!A715,Tipos_Medida!$H$2:$I$788,2),0))*100,4),"")</f>
        <v/>
      </c>
      <c r="L715" s="21" t="str">
        <f>IF(Medidas_Analisis!L715&lt;&gt;"",ROUND((Medidas_Analisis!L715/IF(Porcentaje!A715=VLOOKUP(Porcentaje!A715,Tipos_Medida!$H$2:$I$788,1),VLOOKUP(Porcentaje!A715,Tipos_Medida!$H$2:$I$788,2),0))*100,4),"")</f>
        <v/>
      </c>
      <c r="M715" s="21" t="str">
        <f>IF(Medidas_Analisis!M715&lt;&gt;"",ROUND((Medidas_Analisis!M715/IF(Porcentaje!A715=VLOOKUP(Porcentaje!A715,Tipos_Medida!$H$2:$I$788,1),VLOOKUP(Porcentaje!A715,Tipos_Medida!$H$2:$I$788,2),0))*100,4),"")</f>
        <v/>
      </c>
      <c r="N715" s="21" t="str">
        <f>IF(Medidas_Analisis!N715&lt;&gt;"",ROUND((Medidas_Analisis!N715/IF(Porcentaje!A715=VLOOKUP(Porcentaje!A715,Tipos_Medida!$H$2:$I$788,1),VLOOKUP(Porcentaje!A715,Tipos_Medida!$H$2:$I$788,2),0))*100,4),"")</f>
        <v/>
      </c>
    </row>
    <row r="716" spans="1:14" x14ac:dyDescent="0.25">
      <c r="A716">
        <v>21217</v>
      </c>
      <c r="B716" t="s">
        <v>107</v>
      </c>
      <c r="C716" t="s">
        <v>123</v>
      </c>
      <c r="D716" t="s">
        <v>116</v>
      </c>
      <c r="E716" s="1"/>
      <c r="F716" s="7" t="str">
        <f>IF(E716&lt;&gt;"",IF(AND(E716&gt;=VLOOKUP(E716,Semanas!$A$1:$C$33,1),E716&lt;=VLOOKUP(E716,Semanas!$A$1:$C$33,2)),VLOOKUP(E716,Semanas!$A$1:$C$33,3),""),"")</f>
        <v/>
      </c>
      <c r="G716" s="21" t="str">
        <f>IF(Medidas_Analisis!G716&lt;&gt;"",ROUND((Medidas_Analisis!G716/IF(Porcentaje!A716=VLOOKUP(Porcentaje!A716,Tipos_Medida!$H$2:$I$788,1),VLOOKUP(Porcentaje!A716,Tipos_Medida!$H$2:$I$788,2),0))*100,4),"")</f>
        <v/>
      </c>
      <c r="H716" s="21" t="str">
        <f>IF(Medidas_Analisis!H716&lt;&gt;"",ROUND((Medidas_Analisis!H716/IF(Porcentaje!A716=VLOOKUP(Porcentaje!A716,Tipos_Medida!$H$2:$I$788,1),VLOOKUP(Porcentaje!A716,Tipos_Medida!$H$2:$I$788,2),0))*100,4),"")</f>
        <v/>
      </c>
      <c r="I716" s="21" t="str">
        <f>IF(Medidas_Analisis!I716&lt;&gt;"",ROUND((Medidas_Analisis!I716/IF(Porcentaje!A716=VLOOKUP(Porcentaje!A716,Tipos_Medida!$H$2:$I$788,1),VLOOKUP(Porcentaje!A716,Tipos_Medida!$H$2:$I$788,2),0))*100,4),"")</f>
        <v/>
      </c>
      <c r="J716" s="21" t="str">
        <f>IF(Medidas_Analisis!J716&lt;&gt;"",ROUND((Medidas_Analisis!J716/IF(Porcentaje!A716=VLOOKUP(Porcentaje!A716,Tipos_Medida!$H$2:$I$788,1),VLOOKUP(Porcentaje!A716,Tipos_Medida!$H$2:$I$788,2),0))*100,4),"")</f>
        <v/>
      </c>
      <c r="K716" s="21" t="str">
        <f>IF(Medidas_Analisis!K716&lt;&gt;"",ROUND((Medidas_Analisis!K716/IF(Porcentaje!A716=VLOOKUP(Porcentaje!A716,Tipos_Medida!$H$2:$I$788,1),VLOOKUP(Porcentaje!A716,Tipos_Medida!$H$2:$I$788,2),0))*100,4),"")</f>
        <v/>
      </c>
      <c r="L716" s="21" t="str">
        <f>IF(Medidas_Analisis!L716&lt;&gt;"",ROUND((Medidas_Analisis!L716/IF(Porcentaje!A716=VLOOKUP(Porcentaje!A716,Tipos_Medida!$H$2:$I$788,1),VLOOKUP(Porcentaje!A716,Tipos_Medida!$H$2:$I$788,2),0))*100,4),"")</f>
        <v/>
      </c>
      <c r="M716" s="21" t="str">
        <f>IF(Medidas_Analisis!M716&lt;&gt;"",ROUND((Medidas_Analisis!M716/IF(Porcentaje!A716=VLOOKUP(Porcentaje!A716,Tipos_Medida!$H$2:$I$788,1),VLOOKUP(Porcentaje!A716,Tipos_Medida!$H$2:$I$788,2),0))*100,4),"")</f>
        <v/>
      </c>
      <c r="N716" s="21" t="str">
        <f>IF(Medidas_Analisis!N716&lt;&gt;"",ROUND((Medidas_Analisis!N716/IF(Porcentaje!A716=VLOOKUP(Porcentaje!A716,Tipos_Medida!$H$2:$I$788,1),VLOOKUP(Porcentaje!A716,Tipos_Medida!$H$2:$I$788,2),0))*100,4),"")</f>
        <v/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6"/>
  <sheetViews>
    <sheetView topLeftCell="D1" workbookViewId="0">
      <pane ySplit="1" topLeftCell="A2" activePane="bottomLeft" state="frozen"/>
      <selection pane="bottomLeft" activeCell="K7" sqref="K7"/>
    </sheetView>
  </sheetViews>
  <sheetFormatPr baseColWidth="10" defaultRowHeight="15" x14ac:dyDescent="0.25"/>
  <cols>
    <col min="2" max="2" width="28.140625" customWidth="1"/>
    <col min="3" max="3" width="41.42578125" bestFit="1" customWidth="1"/>
    <col min="4" max="4" width="14.85546875" customWidth="1"/>
    <col min="5" max="5" width="13.5703125" customWidth="1"/>
    <col min="6" max="6" width="16.85546875" bestFit="1" customWidth="1"/>
    <col min="7" max="14" width="15.7109375" customWidth="1"/>
  </cols>
  <sheetData>
    <row r="1" spans="1:14" ht="15.75" thickBot="1" x14ac:dyDescent="0.3">
      <c r="A1" s="2" t="s">
        <v>108</v>
      </c>
      <c r="B1" s="2" t="s">
        <v>109</v>
      </c>
      <c r="C1" s="2" t="s">
        <v>111</v>
      </c>
      <c r="D1" s="2" t="s">
        <v>112</v>
      </c>
      <c r="E1" s="2" t="s">
        <v>113</v>
      </c>
      <c r="F1" s="2" t="s">
        <v>124</v>
      </c>
      <c r="G1" s="8" t="s">
        <v>135</v>
      </c>
      <c r="H1" s="8" t="s">
        <v>125</v>
      </c>
      <c r="I1" s="8" t="s">
        <v>126</v>
      </c>
      <c r="J1" s="10" t="s">
        <v>133</v>
      </c>
      <c r="K1" s="10" t="s">
        <v>134</v>
      </c>
      <c r="L1" s="8" t="s">
        <v>128</v>
      </c>
      <c r="M1" s="8" t="s">
        <v>129</v>
      </c>
      <c r="N1" s="8" t="s">
        <v>136</v>
      </c>
    </row>
    <row r="2" spans="1:14" x14ac:dyDescent="0.25">
      <c r="A2">
        <v>20024</v>
      </c>
      <c r="B2" t="s">
        <v>50</v>
      </c>
      <c r="C2" t="s">
        <v>30</v>
      </c>
      <c r="D2" t="s">
        <v>114</v>
      </c>
      <c r="E2" s="1">
        <v>43913</v>
      </c>
      <c r="F2" s="7" t="str">
        <f>IF(E2&lt;&gt;"",IF(AND(E2&gt;=VLOOKUP(E2,Semanas!$A$1:$C$33,1),E2&lt;=VLOOKUP(E2,Semanas!$A$1:$C$33,2)),VLOOKUP(E2,Semanas!$A$1:$C$33,3),""),"")</f>
        <v>Semana 13</v>
      </c>
      <c r="G2" s="21">
        <f>IF(Medidas_Analisis!G2&lt;&gt;"",ROUND((Medidas_Analisis!G2/IF(Intermedio!A2=VLOOKUP(Intermedio!A2,Tipos_Medida!$H$2:$I$788,1),VLOOKUP(Intermedio!A2,Tipos_Medida!$H$2:$I$788,2),0))*100,4),"")</f>
        <v>0</v>
      </c>
      <c r="H2" s="21">
        <f>IF(Medidas_Analisis!H2&lt;&gt;"",ROUND((Medidas_Analisis!H2/IF(Intermedio!A2=VLOOKUP(Intermedio!A2,Tipos_Medida!$H$2:$I$788,1),VLOOKUP(Intermedio!A2,Tipos_Medida!$H$2:$I$788,2),0))*100,4),"")</f>
        <v>0</v>
      </c>
      <c r="I2" s="21">
        <f>IF(Medidas_Analisis!I2&lt;&gt;"",ROUND((Medidas_Analisis!I2/IF(Intermedio!A2=VLOOKUP(Intermedio!A2,Tipos_Medida!$H$2:$I$788,1),VLOOKUP(Intermedio!A2,Tipos_Medida!$H$2:$I$788,2),0))*100,4),"")</f>
        <v>0</v>
      </c>
      <c r="J2" s="21">
        <f>IF(Medidas_Analisis!J2&lt;&gt;"",ROUND((Medidas_Analisis!J2/IF(Intermedio!A2=VLOOKUP(Intermedio!A2,Tipos_Medida!$H$2:$I$788,1),VLOOKUP(Intermedio!A2,Tipos_Medida!$H$2:$I$788,2),0))*100,4),"")</f>
        <v>2.7400000000000001E-2</v>
      </c>
      <c r="K2" s="21">
        <f>IF(Medidas_Analisis!K2&lt;&gt;"",ROUND((Medidas_Analisis!K2/IF(Intermedio!A2=VLOOKUP(Intermedio!A2,Tipos_Medida!$H$2:$I$788,1),VLOOKUP(Intermedio!A2,Tipos_Medida!$H$2:$I$788,2),0))*100,4),"")</f>
        <v>2.7400000000000001E-2</v>
      </c>
      <c r="L2" s="21">
        <f>IF(Medidas_Analisis!L2&lt;&gt;"",ROUND((Medidas_Analisis!L2/IF(Intermedio!A2=VLOOKUP(Intermedio!A2,Tipos_Medida!$H$2:$I$788,1),VLOOKUP(Intermedio!A2,Tipos_Medida!$H$2:$I$788,2),0))*100,4),"")</f>
        <v>2.7400000000000001E-2</v>
      </c>
      <c r="M2" s="21">
        <f>IF(Medidas_Analisis!M2&lt;&gt;"",ROUND((Medidas_Analisis!M2/IF(Intermedio!A2=VLOOKUP(Intermedio!A2,Tipos_Medida!$H$2:$I$788,1),VLOOKUP(Intermedio!A2,Tipos_Medida!$H$2:$I$788,2),0))*100,4),"")</f>
        <v>2.7400000000000001E-2</v>
      </c>
      <c r="N2" s="21">
        <f>IF(Medidas_Analisis!N2&lt;&gt;"",ROUND((Medidas_Analisis!N2/IF(Intermedio!A2=VLOOKUP(Intermedio!A2,Tipos_Medida!$H$2:$I$788,1),VLOOKUP(Intermedio!A2,Tipos_Medida!$H$2:$I$788,2),0))*100,4),"")</f>
        <v>2.7400000000000001E-2</v>
      </c>
    </row>
    <row r="3" spans="1:14" x14ac:dyDescent="0.25">
      <c r="A3" s="19">
        <v>20024</v>
      </c>
      <c r="B3" s="19" t="s">
        <v>50</v>
      </c>
      <c r="C3" s="19" t="s">
        <v>31</v>
      </c>
      <c r="D3" s="19" t="s">
        <v>114</v>
      </c>
      <c r="E3" s="20">
        <v>43913</v>
      </c>
      <c r="F3" s="7" t="str">
        <f>IF(E3&lt;&gt;"",IF(AND(E3&gt;=VLOOKUP(E3,Semanas!$A$1:$C$33,1),E3&lt;=VLOOKUP(E3,Semanas!$A$1:$C$33,2)),VLOOKUP(E3,Semanas!$A$1:$C$33,3),""),"")</f>
        <v>Semana 13</v>
      </c>
      <c r="G3" s="21">
        <f>IF(Medidas_Analisis!G3&lt;&gt;"",ROUND((Medidas_Analisis!G3/IF(Intermedio!A3=VLOOKUP(Intermedio!A3,Tipos_Medida!$H$2:$I$788,1),VLOOKUP(Intermedio!A3,Tipos_Medida!$H$2:$I$788,2),0))*100,4),"")</f>
        <v>0</v>
      </c>
      <c r="H3" s="21">
        <f>IF(Medidas_Analisis!H3&lt;&gt;"",ROUND((Medidas_Analisis!H3/IF(Intermedio!A3=VLOOKUP(Intermedio!A3,Tipos_Medida!$H$2:$I$788,1),VLOOKUP(Intermedio!A3,Tipos_Medida!$H$2:$I$788,2),0))*100,4),"")</f>
        <v>0</v>
      </c>
      <c r="I3" s="21">
        <f>IF(Medidas_Analisis!I3&lt;&gt;"",ROUND((Medidas_Analisis!I3/IF(Intermedio!A3=VLOOKUP(Intermedio!A3,Tipos_Medida!$H$2:$I$788,1),VLOOKUP(Intermedio!A3,Tipos_Medida!$H$2:$I$788,2),0))*100,4),"")</f>
        <v>0</v>
      </c>
      <c r="J3" s="21">
        <f>IF(Medidas_Analisis!J3&lt;&gt;"",ROUND((Medidas_Analisis!J3/IF(Intermedio!A3=VLOOKUP(Intermedio!A3,Tipos_Medida!$H$2:$I$788,1),VLOOKUP(Intermedio!A3,Tipos_Medida!$H$2:$I$788,2),0))*100,4),"")</f>
        <v>2.7400000000000001E-2</v>
      </c>
      <c r="K3" s="21">
        <f>IF(Medidas_Analisis!K3&lt;&gt;"",ROUND((Medidas_Analisis!K3/IF(Intermedio!A3=VLOOKUP(Intermedio!A3,Tipos_Medida!$H$2:$I$788,1),VLOOKUP(Intermedio!A3,Tipos_Medida!$H$2:$I$788,2),0))*100,4),"")</f>
        <v>2.7400000000000001E-2</v>
      </c>
      <c r="L3" s="21">
        <f>IF(Medidas_Analisis!L3&lt;&gt;"",ROUND((Medidas_Analisis!L3/IF(Intermedio!A3=VLOOKUP(Intermedio!A3,Tipos_Medida!$H$2:$I$788,1),VLOOKUP(Intermedio!A3,Tipos_Medida!$H$2:$I$788,2),0))*100,4),"")</f>
        <v>2.7400000000000001E-2</v>
      </c>
      <c r="M3" s="21">
        <f>IF(Medidas_Analisis!M3&lt;&gt;"",ROUND((Medidas_Analisis!M3/IF(Intermedio!A3=VLOOKUP(Intermedio!A3,Tipos_Medida!$H$2:$I$788,1),VLOOKUP(Intermedio!A3,Tipos_Medida!$H$2:$I$788,2),0))*100,4),"")</f>
        <v>2.7400000000000001E-2</v>
      </c>
      <c r="N3" s="21">
        <f>IF(Medidas_Analisis!N3&lt;&gt;"",ROUND((Medidas_Analisis!N3/IF(Intermedio!A3=VLOOKUP(Intermedio!A3,Tipos_Medida!$H$2:$I$788,1),VLOOKUP(Intermedio!A3,Tipos_Medida!$H$2:$I$788,2),0))*100,4),"")</f>
        <v>2.7400000000000001E-2</v>
      </c>
    </row>
    <row r="4" spans="1:14" x14ac:dyDescent="0.25">
      <c r="A4">
        <v>20024</v>
      </c>
      <c r="B4" t="s">
        <v>50</v>
      </c>
      <c r="C4" t="s">
        <v>115</v>
      </c>
      <c r="D4" t="s">
        <v>114</v>
      </c>
      <c r="E4" s="1">
        <v>43913</v>
      </c>
      <c r="F4" s="7" t="str">
        <f>IF(E4&lt;&gt;"",IF(AND(E4&gt;=VLOOKUP(E4,Semanas!$A$1:$C$33,1),E4&lt;=VLOOKUP(E4,Semanas!$A$1:$C$33,2)),VLOOKUP(E4,Semanas!$A$1:$C$33,3),""),"")</f>
        <v>Semana 13</v>
      </c>
      <c r="G4" s="21">
        <f>IF(Medidas_Analisis!G4&lt;&gt;"",ROUND((Medidas_Analisis!G4/IF(Intermedio!A4=VLOOKUP(Intermedio!A4,Tipos_Medida!$H$2:$I$788,1),VLOOKUP(Intermedio!A4,Tipos_Medida!$H$2:$I$788,2),0))*100,4),"")</f>
        <v>0</v>
      </c>
      <c r="H4" s="21">
        <f>IF(Medidas_Analisis!H4&lt;&gt;"",ROUND((Medidas_Analisis!H4/IF(Intermedio!A4=VLOOKUP(Intermedio!A4,Tipos_Medida!$H$2:$I$788,1),VLOOKUP(Intermedio!A4,Tipos_Medida!$H$2:$I$788,2),0))*100,4),"")</f>
        <v>0</v>
      </c>
      <c r="I4" s="21">
        <f>IF(Medidas_Analisis!I4&lt;&gt;"",ROUND((Medidas_Analisis!I4/IF(Intermedio!A4=VLOOKUP(Intermedio!A4,Tipos_Medida!$H$2:$I$788,1),VLOOKUP(Intermedio!A4,Tipos_Medida!$H$2:$I$788,2),0))*100,4),"")</f>
        <v>0</v>
      </c>
      <c r="J4" s="21">
        <f>IF(Medidas_Analisis!J4&lt;&gt;"",ROUND((Medidas_Analisis!J4/IF(Intermedio!A4=VLOOKUP(Intermedio!A4,Tipos_Medida!$H$2:$I$788,1),VLOOKUP(Intermedio!A4,Tipos_Medida!$H$2:$I$788,2),0))*100,4),"")</f>
        <v>2.7400000000000001E-2</v>
      </c>
      <c r="K4" s="21">
        <f>IF(Medidas_Analisis!K4&lt;&gt;"",ROUND((Medidas_Analisis!K4/IF(Intermedio!A4=VLOOKUP(Intermedio!A4,Tipos_Medida!$H$2:$I$788,1),VLOOKUP(Intermedio!A4,Tipos_Medida!$H$2:$I$788,2),0))*100,4),"")</f>
        <v>2.7400000000000001E-2</v>
      </c>
      <c r="L4" s="21">
        <f>IF(Medidas_Analisis!L4&lt;&gt;"",ROUND((Medidas_Analisis!L4/IF(Intermedio!A4=VLOOKUP(Intermedio!A4,Tipos_Medida!$H$2:$I$788,1),VLOOKUP(Intermedio!A4,Tipos_Medida!$H$2:$I$788,2),0))*100,4),"")</f>
        <v>2.7400000000000001E-2</v>
      </c>
      <c r="M4" s="21">
        <f>IF(Medidas_Analisis!M4&lt;&gt;"",ROUND((Medidas_Analisis!M4/IF(Intermedio!A4=VLOOKUP(Intermedio!A4,Tipos_Medida!$H$2:$I$788,1),VLOOKUP(Intermedio!A4,Tipos_Medida!$H$2:$I$788,2),0))*100,4),"")</f>
        <v>2.7400000000000001E-2</v>
      </c>
      <c r="N4" s="21">
        <f>IF(Medidas_Analisis!N4&lt;&gt;"",ROUND((Medidas_Analisis!N4/IF(Intermedio!A4=VLOOKUP(Intermedio!A4,Tipos_Medida!$H$2:$I$788,1),VLOOKUP(Intermedio!A4,Tipos_Medida!$H$2:$I$788,2),0))*100,4),"")</f>
        <v>2.7400000000000001E-2</v>
      </c>
    </row>
    <row r="5" spans="1:14" x14ac:dyDescent="0.25">
      <c r="A5" s="19">
        <v>20024</v>
      </c>
      <c r="B5" s="19" t="s">
        <v>50</v>
      </c>
      <c r="C5" s="19" t="s">
        <v>33</v>
      </c>
      <c r="D5" s="19" t="s">
        <v>114</v>
      </c>
      <c r="E5" s="20">
        <v>43910</v>
      </c>
      <c r="F5" s="7" t="str">
        <f>IF(E5&lt;&gt;"",IF(AND(E5&gt;=VLOOKUP(E5,Semanas!$A$1:$C$33,1),E5&lt;=VLOOKUP(E5,Semanas!$A$1:$C$33,2)),VLOOKUP(E5,Semanas!$A$1:$C$33,3),""),"")</f>
        <v>Semana 12</v>
      </c>
      <c r="G5" s="21">
        <f>IF(Medidas_Analisis!G5&lt;&gt;"",ROUND((Medidas_Analisis!G5/IF(Intermedio!A5=VLOOKUP(Intermedio!A5,Tipos_Medida!$H$2:$I$788,1),VLOOKUP(Intermedio!A5,Tipos_Medida!$H$2:$I$788,2),0))*100,4),"")</f>
        <v>0</v>
      </c>
      <c r="H5" s="21">
        <f>IF(Medidas_Analisis!H5&lt;&gt;"",ROUND((Medidas_Analisis!H5/IF(Intermedio!A5=VLOOKUP(Intermedio!A5,Tipos_Medida!$H$2:$I$788,1),VLOOKUP(Intermedio!A5,Tipos_Medida!$H$2:$I$788,2),0))*100,4),"")</f>
        <v>0</v>
      </c>
      <c r="I5" s="21">
        <f>IF(Medidas_Analisis!I5&lt;&gt;"",ROUND((Medidas_Analisis!I5/IF(Intermedio!A5=VLOOKUP(Intermedio!A5,Tipos_Medida!$H$2:$I$788,1),VLOOKUP(Intermedio!A5,Tipos_Medida!$H$2:$I$788,2),0))*100,4),"")</f>
        <v>0</v>
      </c>
      <c r="J5" s="21">
        <f>IF(Medidas_Analisis!J5&lt;&gt;"",ROUND((Medidas_Analisis!J5/IF(Intermedio!A5=VLOOKUP(Intermedio!A5,Tipos_Medida!$H$2:$I$788,1),VLOOKUP(Intermedio!A5,Tipos_Medida!$H$2:$I$788,2),0))*100,4),"")</f>
        <v>0</v>
      </c>
      <c r="K5" s="21">
        <f>IF(Medidas_Analisis!K5&lt;&gt;"",ROUND((Medidas_Analisis!K5/IF(Intermedio!A5=VLOOKUP(Intermedio!A5,Tipos_Medida!$H$2:$I$788,1),VLOOKUP(Intermedio!A5,Tipos_Medida!$H$2:$I$788,2),0))*100,4),"")</f>
        <v>0</v>
      </c>
      <c r="L5" s="21">
        <f>IF(Medidas_Analisis!L5&lt;&gt;"",ROUND((Medidas_Analisis!L5/IF(Intermedio!A5=VLOOKUP(Intermedio!A5,Tipos_Medida!$H$2:$I$788,1),VLOOKUP(Intermedio!A5,Tipos_Medida!$H$2:$I$788,2),0))*100,4),"")</f>
        <v>2.7400000000000001E-2</v>
      </c>
      <c r="M5" s="21">
        <f>IF(Medidas_Analisis!M5&lt;&gt;"",ROUND((Medidas_Analisis!M5/IF(Intermedio!A5=VLOOKUP(Intermedio!A5,Tipos_Medida!$H$2:$I$788,1),VLOOKUP(Intermedio!A5,Tipos_Medida!$H$2:$I$788,2),0))*100,4),"")</f>
        <v>2.7400000000000001E-2</v>
      </c>
      <c r="N5" s="21">
        <f>IF(Medidas_Analisis!N5&lt;&gt;"",ROUND((Medidas_Analisis!N5/IF(Intermedio!A5=VLOOKUP(Intermedio!A5,Tipos_Medida!$H$2:$I$788,1),VLOOKUP(Intermedio!A5,Tipos_Medida!$H$2:$I$788,2),0))*100,4),"")</f>
        <v>2.7400000000000001E-2</v>
      </c>
    </row>
    <row r="6" spans="1:14" x14ac:dyDescent="0.25">
      <c r="A6">
        <v>20024</v>
      </c>
      <c r="B6" t="s">
        <v>50</v>
      </c>
      <c r="C6" t="s">
        <v>34</v>
      </c>
      <c r="D6" t="s">
        <v>114</v>
      </c>
      <c r="E6" s="1">
        <v>43914</v>
      </c>
      <c r="F6" s="7" t="str">
        <f>IF(E6&lt;&gt;"",IF(AND(E6&gt;=VLOOKUP(E6,Semanas!$A$1:$C$33,1),E6&lt;=VLOOKUP(E6,Semanas!$A$1:$C$33,2)),VLOOKUP(E6,Semanas!$A$1:$C$33,3),""),"")</f>
        <v>Semana 13</v>
      </c>
      <c r="G6" s="21">
        <f>IF(Medidas_Analisis!G6&lt;&gt;"",ROUND((Medidas_Analisis!G6/IF(Intermedio!A6=VLOOKUP(Intermedio!A6,Tipos_Medida!$H$2:$I$788,1),VLOOKUP(Intermedio!A6,Tipos_Medida!$H$2:$I$788,2),0))*100,4),"")</f>
        <v>0</v>
      </c>
      <c r="H6" s="21">
        <f>IF(Medidas_Analisis!H6&lt;&gt;"",ROUND((Medidas_Analisis!H6/IF(Intermedio!A6=VLOOKUP(Intermedio!A6,Tipos_Medida!$H$2:$I$788,1),VLOOKUP(Intermedio!A6,Tipos_Medida!$H$2:$I$788,2),0))*100,4),"")</f>
        <v>0</v>
      </c>
      <c r="I6" s="21">
        <f>IF(Medidas_Analisis!I6&lt;&gt;"",ROUND((Medidas_Analisis!I6/IF(Intermedio!A6=VLOOKUP(Intermedio!A6,Tipos_Medida!$H$2:$I$788,1),VLOOKUP(Intermedio!A6,Tipos_Medida!$H$2:$I$788,2),0))*100,4),"")</f>
        <v>0</v>
      </c>
      <c r="J6" s="21">
        <f>IF(Medidas_Analisis!J6&lt;&gt;"",ROUND((Medidas_Analisis!J6/IF(Intermedio!A6=VLOOKUP(Intermedio!A6,Tipos_Medida!$H$2:$I$788,1),VLOOKUP(Intermedio!A6,Tipos_Medida!$H$2:$I$788,2),0))*100,4),"")</f>
        <v>2.7400000000000001E-2</v>
      </c>
      <c r="K6" s="21">
        <f>IF(Medidas_Analisis!K6&lt;&gt;"",ROUND((Medidas_Analisis!K6/IF(Intermedio!A6=VLOOKUP(Intermedio!A6,Tipos_Medida!$H$2:$I$788,1),VLOOKUP(Intermedio!A6,Tipos_Medida!$H$2:$I$788,2),0))*100,4),"")</f>
        <v>2.7400000000000001E-2</v>
      </c>
      <c r="L6" s="21">
        <f>IF(Medidas_Analisis!L6&lt;&gt;"",ROUND((Medidas_Analisis!L6/IF(Intermedio!A6=VLOOKUP(Intermedio!A6,Tipos_Medida!$H$2:$I$788,1),VLOOKUP(Intermedio!A6,Tipos_Medida!$H$2:$I$788,2),0))*100,4),"")</f>
        <v>2.7400000000000001E-2</v>
      </c>
      <c r="M6" s="21">
        <f>IF(Medidas_Analisis!M6&lt;&gt;"",ROUND((Medidas_Analisis!M6/IF(Intermedio!A6=VLOOKUP(Intermedio!A6,Tipos_Medida!$H$2:$I$788,1),VLOOKUP(Intermedio!A6,Tipos_Medida!$H$2:$I$788,2),0))*100,4),"")</f>
        <v>2.7400000000000001E-2</v>
      </c>
      <c r="N6" s="21">
        <f>IF(Medidas_Analisis!N6&lt;&gt;"",ROUND((Medidas_Analisis!N6/IF(Intermedio!A6=VLOOKUP(Intermedio!A6,Tipos_Medida!$H$2:$I$788,1),VLOOKUP(Intermedio!A6,Tipos_Medida!$H$2:$I$788,2),0))*100,4),"")</f>
        <v>2.7400000000000001E-2</v>
      </c>
    </row>
    <row r="7" spans="1:14" x14ac:dyDescent="0.25">
      <c r="A7" s="19">
        <v>20024</v>
      </c>
      <c r="B7" s="19" t="s">
        <v>50</v>
      </c>
      <c r="C7" s="19" t="s">
        <v>118</v>
      </c>
      <c r="D7" s="19" t="s">
        <v>114</v>
      </c>
      <c r="E7" s="20">
        <v>43927</v>
      </c>
      <c r="F7" s="7" t="str">
        <f>IF(E7&lt;&gt;"",IF(AND(E7&gt;=VLOOKUP(E7,Semanas!$A$1:$C$33,1),E7&lt;=VLOOKUP(E7,Semanas!$A$1:$C$33,2)),VLOOKUP(E7,Semanas!$A$1:$C$33,3),""),"")</f>
        <v>Semana 15</v>
      </c>
      <c r="G7" s="21">
        <f>IF(Medidas_Analisis!G7&lt;&gt;"",ROUND((Medidas_Analisis!G7/IF(Intermedio!A7=VLOOKUP(Intermedio!A7,Tipos_Medida!$H$2:$I$788,1),VLOOKUP(Intermedio!A7,Tipos_Medida!$H$2:$I$788,2),0))*100,4),"")</f>
        <v>0</v>
      </c>
      <c r="H7" s="21">
        <f>IF(Medidas_Analisis!H7&lt;&gt;"",ROUND((Medidas_Analisis!H7/IF(Intermedio!A7=VLOOKUP(Intermedio!A7,Tipos_Medida!$H$2:$I$788,1),VLOOKUP(Intermedio!A7,Tipos_Medida!$H$2:$I$788,2),0))*100,4),"")</f>
        <v>2.7400000000000001E-2</v>
      </c>
      <c r="I7" s="21">
        <f>IF(Medidas_Analisis!I7&lt;&gt;"",ROUND((Medidas_Analisis!I7/IF(Intermedio!A7=VLOOKUP(Intermedio!A7,Tipos_Medida!$H$2:$I$788,1),VLOOKUP(Intermedio!A7,Tipos_Medida!$H$2:$I$788,2),0))*100,4),"")</f>
        <v>2.7400000000000001E-2</v>
      </c>
      <c r="J7" s="21">
        <f>IF(Medidas_Analisis!J7&lt;&gt;"",ROUND((Medidas_Analisis!J7/IF(Intermedio!A7=VLOOKUP(Intermedio!A7,Tipos_Medida!$H$2:$I$788,1),VLOOKUP(Intermedio!A7,Tipos_Medida!$H$2:$I$788,2),0))*100,4),"")</f>
        <v>2.7400000000000001E-2</v>
      </c>
      <c r="K7" s="21">
        <f>IF(Medidas_Analisis!K7&lt;&gt;"",ROUND((Medidas_Analisis!K7/IF(Intermedio!A7=VLOOKUP(Intermedio!A7,Tipos_Medida!$H$2:$I$788,1),VLOOKUP(Intermedio!A7,Tipos_Medida!$H$2:$I$788,2),0))*100,4),"")</f>
        <v>0</v>
      </c>
      <c r="L7" s="21">
        <f>IF(Medidas_Analisis!L7&lt;&gt;"",ROUND((Medidas_Analisis!L7/IF(Intermedio!A7=VLOOKUP(Intermedio!A7,Tipos_Medida!$H$2:$I$788,1),VLOOKUP(Intermedio!A7,Tipos_Medida!$H$2:$I$788,2),0))*100,4),"")</f>
        <v>2.7400000000000001E-2</v>
      </c>
      <c r="M7" s="21">
        <f>IF(Medidas_Analisis!M7&lt;&gt;"",ROUND((Medidas_Analisis!M7/IF(Intermedio!A7=VLOOKUP(Intermedio!A7,Tipos_Medida!$H$2:$I$788,1),VLOOKUP(Intermedio!A7,Tipos_Medida!$H$2:$I$788,2),0))*100,4),"")</f>
        <v>2.7400000000000001E-2</v>
      </c>
      <c r="N7" s="21">
        <f>IF(Medidas_Analisis!N7&lt;&gt;"",ROUND((Medidas_Analisis!N7/IF(Intermedio!A7=VLOOKUP(Intermedio!A7,Tipos_Medida!$H$2:$I$788,1),VLOOKUP(Intermedio!A7,Tipos_Medida!$H$2:$I$788,2),0))*100,4),"")</f>
        <v>2.7400000000000001E-2</v>
      </c>
    </row>
    <row r="8" spans="1:14" x14ac:dyDescent="0.25">
      <c r="A8">
        <v>20027</v>
      </c>
      <c r="B8" t="s">
        <v>46</v>
      </c>
      <c r="C8" t="s">
        <v>30</v>
      </c>
      <c r="D8" t="s">
        <v>114</v>
      </c>
      <c r="E8" s="1">
        <v>43913</v>
      </c>
      <c r="F8" s="7" t="str">
        <f>IF(E8&lt;&gt;"",IF(AND(E8&gt;=VLOOKUP(E8,Semanas!$A$1:$C$33,1),E8&lt;=VLOOKUP(E8,Semanas!$A$1:$C$33,2)),VLOOKUP(E8,Semanas!$A$1:$C$33,3),""),"")</f>
        <v>Semana 13</v>
      </c>
      <c r="G8" s="21">
        <f>IF(Medidas_Analisis!G13&lt;&gt;"",ROUND((Medidas_Analisis!G13/IF(Intermedio!A13=VLOOKUP(Intermedio!A13,Tipos_Medida!$H$2:$I$788,1),VLOOKUP(Intermedio!A13,Tipos_Medida!$H$2:$I$788,2),0))*100,4),"")</f>
        <v>0</v>
      </c>
      <c r="H8" s="21">
        <f>IF(Medidas_Analisis!H13&lt;&gt;"",ROUND((Medidas_Analisis!H13/IF(Intermedio!A13=VLOOKUP(Intermedio!A13,Tipos_Medida!$H$2:$I$788,1),VLOOKUP(Intermedio!A13,Tipos_Medida!$H$2:$I$788,2),0))*100,4),"")</f>
        <v>0</v>
      </c>
      <c r="I8" s="21">
        <f>IF(Medidas_Analisis!I13&lt;&gt;"",ROUND((Medidas_Analisis!I13/IF(Intermedio!A13=VLOOKUP(Intermedio!A13,Tipos_Medida!$H$2:$I$788,1),VLOOKUP(Intermedio!A13,Tipos_Medida!$H$2:$I$788,2),0))*100,4),"")</f>
        <v>0</v>
      </c>
      <c r="J8" s="21">
        <f>IF(Medidas_Analisis!J13&lt;&gt;"",ROUND((Medidas_Analisis!J13/IF(Intermedio!A13=VLOOKUP(Intermedio!A13,Tipos_Medida!$H$2:$I$788,1),VLOOKUP(Intermedio!A13,Tipos_Medida!$H$2:$I$788,2),0))*100,4),"")</f>
        <v>0</v>
      </c>
      <c r="K8" s="21">
        <f>IF(Medidas_Analisis!K13&lt;&gt;"",ROUND((Medidas_Analisis!K13/IF(Intermedio!A13=VLOOKUP(Intermedio!A13,Tipos_Medida!$H$2:$I$788,1),VLOOKUP(Intermedio!A13,Tipos_Medida!$H$2:$I$788,2),0))*100,4),"")</f>
        <v>0</v>
      </c>
      <c r="L8" s="21">
        <f>IF(Medidas_Analisis!L13&lt;&gt;"",ROUND((Medidas_Analisis!L13/IF(Intermedio!A13=VLOOKUP(Intermedio!A13,Tipos_Medida!$H$2:$I$788,1),VLOOKUP(Intermedio!A13,Tipos_Medida!$H$2:$I$788,2),0))*100,4),"")</f>
        <v>0</v>
      </c>
      <c r="M8" s="21">
        <f>IF(Medidas_Analisis!M13&lt;&gt;"",ROUND((Medidas_Analisis!M13/IF(Intermedio!A13=VLOOKUP(Intermedio!A13,Tipos_Medida!$H$2:$I$788,1),VLOOKUP(Intermedio!A13,Tipos_Medida!$H$2:$I$788,2),0))*100,4),"")</f>
        <v>0</v>
      </c>
      <c r="N8" s="21">
        <f>IF(Medidas_Analisis!N13&lt;&gt;"",ROUND((Medidas_Analisis!N13/IF(Intermedio!A13=VLOOKUP(Intermedio!A13,Tipos_Medida!$H$2:$I$788,1),VLOOKUP(Intermedio!A13,Tipos_Medida!$H$2:$I$788,2),0))*100,4),"")</f>
        <v>0</v>
      </c>
    </row>
    <row r="9" spans="1:14" x14ac:dyDescent="0.25">
      <c r="A9" s="19">
        <v>20027</v>
      </c>
      <c r="B9" s="19" t="s">
        <v>46</v>
      </c>
      <c r="C9" s="19" t="s">
        <v>31</v>
      </c>
      <c r="D9" s="19" t="s">
        <v>114</v>
      </c>
      <c r="E9" s="20">
        <v>43913</v>
      </c>
      <c r="F9" s="7" t="str">
        <f>IF(E9&lt;&gt;"",IF(AND(E9&gt;=VLOOKUP(E9,Semanas!$A$1:$C$33,1),E9&lt;=VLOOKUP(E9,Semanas!$A$1:$C$33,2)),VLOOKUP(E9,Semanas!$A$1:$C$33,3),""),"")</f>
        <v>Semana 13</v>
      </c>
      <c r="G9" s="21">
        <f>IF(Medidas_Analisis!G14&lt;&gt;"",ROUND((Medidas_Analisis!G14/IF(Intermedio!A14=VLOOKUP(Intermedio!A14,Tipos_Medida!$H$2:$I$788,1),VLOOKUP(Intermedio!A14,Tipos_Medida!$H$2:$I$788,2),0))*100,4),"")</f>
        <v>0</v>
      </c>
      <c r="H9" s="21">
        <f>IF(Medidas_Analisis!H14&lt;&gt;"",ROUND((Medidas_Analisis!H14/IF(Intermedio!A14=VLOOKUP(Intermedio!A14,Tipos_Medida!$H$2:$I$788,1),VLOOKUP(Intermedio!A14,Tipos_Medida!$H$2:$I$788,2),0))*100,4),"")</f>
        <v>0</v>
      </c>
      <c r="I9" s="21">
        <f>IF(Medidas_Analisis!I14&lt;&gt;"",ROUND((Medidas_Analisis!I14/IF(Intermedio!A14=VLOOKUP(Intermedio!A14,Tipos_Medida!$H$2:$I$788,1),VLOOKUP(Intermedio!A14,Tipos_Medida!$H$2:$I$788,2),0))*100,4),"")</f>
        <v>0</v>
      </c>
      <c r="J9" s="21">
        <f>IF(Medidas_Analisis!J14&lt;&gt;"",ROUND((Medidas_Analisis!J14/IF(Intermedio!A14=VLOOKUP(Intermedio!A14,Tipos_Medida!$H$2:$I$788,1),VLOOKUP(Intermedio!A14,Tipos_Medida!$H$2:$I$788,2),0))*100,4),"")</f>
        <v>0</v>
      </c>
      <c r="K9" s="21">
        <f>IF(Medidas_Analisis!K14&lt;&gt;"",ROUND((Medidas_Analisis!K14/IF(Intermedio!A14=VLOOKUP(Intermedio!A14,Tipos_Medida!$H$2:$I$788,1),VLOOKUP(Intermedio!A14,Tipos_Medida!$H$2:$I$788,2),0))*100,4),"")</f>
        <v>0</v>
      </c>
      <c r="L9" s="21">
        <f>IF(Medidas_Analisis!L14&lt;&gt;"",ROUND((Medidas_Analisis!L14/IF(Intermedio!A14=VLOOKUP(Intermedio!A14,Tipos_Medida!$H$2:$I$788,1),VLOOKUP(Intermedio!A14,Tipos_Medida!$H$2:$I$788,2),0))*100,4),"")</f>
        <v>0</v>
      </c>
      <c r="M9" s="21">
        <f>IF(Medidas_Analisis!M14&lt;&gt;"",ROUND((Medidas_Analisis!M14/IF(Intermedio!A14=VLOOKUP(Intermedio!A14,Tipos_Medida!$H$2:$I$788,1),VLOOKUP(Intermedio!A14,Tipos_Medida!$H$2:$I$788,2),0))*100,4),"")</f>
        <v>0</v>
      </c>
      <c r="N9" s="21">
        <f>IF(Medidas_Analisis!N14&lt;&gt;"",ROUND((Medidas_Analisis!N14/IF(Intermedio!A14=VLOOKUP(Intermedio!A14,Tipos_Medida!$H$2:$I$788,1),VLOOKUP(Intermedio!A14,Tipos_Medida!$H$2:$I$788,2),0))*100,4),"")</f>
        <v>0</v>
      </c>
    </row>
    <row r="10" spans="1:14" x14ac:dyDescent="0.25">
      <c r="A10">
        <v>20027</v>
      </c>
      <c r="B10" t="s">
        <v>46</v>
      </c>
      <c r="C10" t="s">
        <v>115</v>
      </c>
      <c r="D10" t="s">
        <v>114</v>
      </c>
      <c r="E10" s="1">
        <v>43913</v>
      </c>
      <c r="F10" s="7" t="str">
        <f>IF(E10&lt;&gt;"",IF(AND(E10&gt;=VLOOKUP(E10,Semanas!$A$1:$C$33,1),E10&lt;=VLOOKUP(E10,Semanas!$A$1:$C$33,2)),VLOOKUP(E10,Semanas!$A$1:$C$33,3),""),"")</f>
        <v>Semana 13</v>
      </c>
      <c r="G10" s="21">
        <f>IF(Medidas_Analisis!G15&lt;&gt;"",ROUND((Medidas_Analisis!G15/IF(Intermedio!A15=VLOOKUP(Intermedio!A15,Tipos_Medida!$H$2:$I$788,1),VLOOKUP(Intermedio!A15,Tipos_Medida!$H$2:$I$788,2),0))*100,4),"")</f>
        <v>0</v>
      </c>
      <c r="H10" s="21">
        <f>IF(Medidas_Analisis!H15&lt;&gt;"",ROUND((Medidas_Analisis!H15/IF(Intermedio!A15=VLOOKUP(Intermedio!A15,Tipos_Medida!$H$2:$I$788,1),VLOOKUP(Intermedio!A15,Tipos_Medida!$H$2:$I$788,2),0))*100,4),"")</f>
        <v>0</v>
      </c>
      <c r="I10" s="21">
        <f>IF(Medidas_Analisis!I15&lt;&gt;"",ROUND((Medidas_Analisis!I15/IF(Intermedio!A15=VLOOKUP(Intermedio!A15,Tipos_Medida!$H$2:$I$788,1),VLOOKUP(Intermedio!A15,Tipos_Medida!$H$2:$I$788,2),0))*100,4),"")</f>
        <v>0</v>
      </c>
      <c r="J10" s="21">
        <f>IF(Medidas_Analisis!J15&lt;&gt;"",ROUND((Medidas_Analisis!J15/IF(Intermedio!A15=VLOOKUP(Intermedio!A15,Tipos_Medida!$H$2:$I$788,1),VLOOKUP(Intermedio!A15,Tipos_Medida!$H$2:$I$788,2),0))*100,4),"")</f>
        <v>0</v>
      </c>
      <c r="K10" s="21">
        <f>IF(Medidas_Analisis!K15&lt;&gt;"",ROUND((Medidas_Analisis!K15/IF(Intermedio!A15=VLOOKUP(Intermedio!A15,Tipos_Medida!$H$2:$I$788,1),VLOOKUP(Intermedio!A15,Tipos_Medida!$H$2:$I$788,2),0))*100,4),"")</f>
        <v>0</v>
      </c>
      <c r="L10" s="21">
        <f>IF(Medidas_Analisis!L15&lt;&gt;"",ROUND((Medidas_Analisis!L15/IF(Intermedio!A15=VLOOKUP(Intermedio!A15,Tipos_Medida!$H$2:$I$788,1),VLOOKUP(Intermedio!A15,Tipos_Medida!$H$2:$I$788,2),0))*100,4),"")</f>
        <v>0</v>
      </c>
      <c r="M10" s="21">
        <f>IF(Medidas_Analisis!M15&lt;&gt;"",ROUND((Medidas_Analisis!M15/IF(Intermedio!A15=VLOOKUP(Intermedio!A15,Tipos_Medida!$H$2:$I$788,1),VLOOKUP(Intermedio!A15,Tipos_Medida!$H$2:$I$788,2),0))*100,4),"")</f>
        <v>0</v>
      </c>
      <c r="N10" s="21">
        <f>IF(Medidas_Analisis!N15&lt;&gt;"",ROUND((Medidas_Analisis!N15/IF(Intermedio!A15=VLOOKUP(Intermedio!A15,Tipos_Medida!$H$2:$I$788,1),VLOOKUP(Intermedio!A15,Tipos_Medida!$H$2:$I$788,2),0))*100,4),"")</f>
        <v>0</v>
      </c>
    </row>
    <row r="11" spans="1:14" x14ac:dyDescent="0.25">
      <c r="A11" s="19">
        <v>20027</v>
      </c>
      <c r="B11" s="19" t="s">
        <v>46</v>
      </c>
      <c r="C11" s="19" t="s">
        <v>33</v>
      </c>
      <c r="D11" s="19" t="s">
        <v>114</v>
      </c>
      <c r="E11" s="20">
        <v>43910</v>
      </c>
      <c r="F11" s="7" t="str">
        <f>IF(E11&lt;&gt;"",IF(AND(E11&gt;=VLOOKUP(E11,Semanas!$A$1:$C$33,1),E11&lt;=VLOOKUP(E11,Semanas!$A$1:$C$33,2)),VLOOKUP(E11,Semanas!$A$1:$C$33,3),""),"")</f>
        <v>Semana 12</v>
      </c>
      <c r="G11" s="21">
        <f>IF(Medidas_Analisis!G16&lt;&gt;"",ROUND((Medidas_Analisis!G16/IF(Intermedio!A16=VLOOKUP(Intermedio!A16,Tipos_Medida!$H$2:$I$788,1),VLOOKUP(Intermedio!A16,Tipos_Medida!$H$2:$I$788,2),0))*100,4),"")</f>
        <v>0</v>
      </c>
      <c r="H11" s="21">
        <f>IF(Medidas_Analisis!H16&lt;&gt;"",ROUND((Medidas_Analisis!H16/IF(Intermedio!A16=VLOOKUP(Intermedio!A16,Tipos_Medida!$H$2:$I$788,1),VLOOKUP(Intermedio!A16,Tipos_Medida!$H$2:$I$788,2),0))*100,4),"")</f>
        <v>0</v>
      </c>
      <c r="I11" s="21">
        <f>IF(Medidas_Analisis!I16&lt;&gt;"",ROUND((Medidas_Analisis!I16/IF(Intermedio!A16=VLOOKUP(Intermedio!A16,Tipos_Medida!$H$2:$I$788,1),VLOOKUP(Intermedio!A16,Tipos_Medida!$H$2:$I$788,2),0))*100,4),"")</f>
        <v>0</v>
      </c>
      <c r="J11" s="21">
        <f>IF(Medidas_Analisis!J16&lt;&gt;"",ROUND((Medidas_Analisis!J16/IF(Intermedio!A16=VLOOKUP(Intermedio!A16,Tipos_Medida!$H$2:$I$788,1),VLOOKUP(Intermedio!A16,Tipos_Medida!$H$2:$I$788,2),0))*100,4),"")</f>
        <v>0</v>
      </c>
      <c r="K11" s="21">
        <f>IF(Medidas_Analisis!K16&lt;&gt;"",ROUND((Medidas_Analisis!K16/IF(Intermedio!A16=VLOOKUP(Intermedio!A16,Tipos_Medida!$H$2:$I$788,1),VLOOKUP(Intermedio!A16,Tipos_Medida!$H$2:$I$788,2),0))*100,4),"")</f>
        <v>0</v>
      </c>
      <c r="L11" s="21">
        <f>IF(Medidas_Analisis!L16&lt;&gt;"",ROUND((Medidas_Analisis!L16/IF(Intermedio!A16=VLOOKUP(Intermedio!A16,Tipos_Medida!$H$2:$I$788,1),VLOOKUP(Intermedio!A16,Tipos_Medida!$H$2:$I$788,2),0))*100,4),"")</f>
        <v>0</v>
      </c>
      <c r="M11" s="21">
        <f>IF(Medidas_Analisis!M16&lt;&gt;"",ROUND((Medidas_Analisis!M16/IF(Intermedio!A16=VLOOKUP(Intermedio!A16,Tipos_Medida!$H$2:$I$788,1),VLOOKUP(Intermedio!A16,Tipos_Medida!$H$2:$I$788,2),0))*100,4),"")</f>
        <v>0</v>
      </c>
      <c r="N11" s="21">
        <f>IF(Medidas_Analisis!N16&lt;&gt;"",ROUND((Medidas_Analisis!N16/IF(Intermedio!A16=VLOOKUP(Intermedio!A16,Tipos_Medida!$H$2:$I$788,1),VLOOKUP(Intermedio!A16,Tipos_Medida!$H$2:$I$788,2),0))*100,4),"")</f>
        <v>0</v>
      </c>
    </row>
    <row r="12" spans="1:14" x14ac:dyDescent="0.25">
      <c r="A12">
        <v>20029</v>
      </c>
      <c r="B12" t="s">
        <v>52</v>
      </c>
      <c r="C12" t="s">
        <v>30</v>
      </c>
      <c r="D12" t="s">
        <v>114</v>
      </c>
      <c r="E12" s="1">
        <v>43913</v>
      </c>
      <c r="F12" s="7" t="str">
        <f>IF(E12&lt;&gt;"",IF(AND(E12&gt;=VLOOKUP(E12,Semanas!$A$1:$C$33,1),E12&lt;=VLOOKUP(E12,Semanas!$A$1:$C$33,2)),VLOOKUP(E12,Semanas!$A$1:$C$33,3),""),"")</f>
        <v>Semana 13</v>
      </c>
      <c r="G12" s="21">
        <f>IF(Medidas_Analisis!G24&lt;&gt;"",ROUND((Medidas_Analisis!G24/IF(Intermedio!A24=VLOOKUP(Intermedio!A24,Tipos_Medida!$H$2:$I$788,1),VLOOKUP(Intermedio!A24,Tipos_Medida!$H$2:$I$788,2),0))*100,4),"")</f>
        <v>0</v>
      </c>
      <c r="H12" s="21">
        <f>IF(Medidas_Analisis!H24&lt;&gt;"",ROUND((Medidas_Analisis!H24/IF(Intermedio!A24=VLOOKUP(Intermedio!A24,Tipos_Medida!$H$2:$I$788,1),VLOOKUP(Intermedio!A24,Tipos_Medida!$H$2:$I$788,2),0))*100,4),"")</f>
        <v>0</v>
      </c>
      <c r="I12" s="21">
        <f>IF(Medidas_Analisis!I24&lt;&gt;"",ROUND((Medidas_Analisis!I24/IF(Intermedio!A24=VLOOKUP(Intermedio!A24,Tipos_Medida!$H$2:$I$788,1),VLOOKUP(Intermedio!A24,Tipos_Medida!$H$2:$I$788,2),0))*100,4),"")</f>
        <v>0</v>
      </c>
      <c r="J12" s="21">
        <f>IF(Medidas_Analisis!J24&lt;&gt;"",ROUND((Medidas_Analisis!J24/IF(Intermedio!A24=VLOOKUP(Intermedio!A24,Tipos_Medida!$H$2:$I$788,1),VLOOKUP(Intermedio!A24,Tipos_Medida!$H$2:$I$788,2),0))*100,4),"")</f>
        <v>3.2000000000000002E-3</v>
      </c>
      <c r="K12" s="21">
        <f>IF(Medidas_Analisis!K24&lt;&gt;"",ROUND((Medidas_Analisis!K24/IF(Intermedio!A24=VLOOKUP(Intermedio!A24,Tipos_Medida!$H$2:$I$788,1),VLOOKUP(Intermedio!A24,Tipos_Medida!$H$2:$I$788,2),0))*100,4),"")</f>
        <v>3.2000000000000002E-3</v>
      </c>
      <c r="L12" s="21">
        <f>IF(Medidas_Analisis!L24&lt;&gt;"",ROUND((Medidas_Analisis!L24/IF(Intermedio!A24=VLOOKUP(Intermedio!A24,Tipos_Medida!$H$2:$I$788,1),VLOOKUP(Intermedio!A24,Tipos_Medida!$H$2:$I$788,2),0))*100,4),"")</f>
        <v>3.2000000000000002E-3</v>
      </c>
      <c r="M12" s="21">
        <f>IF(Medidas_Analisis!M24&lt;&gt;"",ROUND((Medidas_Analisis!M24/IF(Intermedio!A24=VLOOKUP(Intermedio!A24,Tipos_Medida!$H$2:$I$788,1),VLOOKUP(Intermedio!A24,Tipos_Medida!$H$2:$I$788,2),0))*100,4),"")</f>
        <v>3.2000000000000002E-3</v>
      </c>
      <c r="N12" s="21">
        <f>IF(Medidas_Analisis!N24&lt;&gt;"",ROUND((Medidas_Analisis!N24/IF(Intermedio!A24=VLOOKUP(Intermedio!A24,Tipos_Medida!$H$2:$I$788,1),VLOOKUP(Intermedio!A24,Tipos_Medida!$H$2:$I$788,2),0))*100,4),"")</f>
        <v>3.2000000000000002E-3</v>
      </c>
    </row>
    <row r="13" spans="1:14" x14ac:dyDescent="0.25">
      <c r="A13" s="19">
        <v>20029</v>
      </c>
      <c r="B13" s="19" t="s">
        <v>52</v>
      </c>
      <c r="C13" s="19" t="s">
        <v>31</v>
      </c>
      <c r="D13" s="19" t="s">
        <v>114</v>
      </c>
      <c r="E13" s="20">
        <v>43913</v>
      </c>
      <c r="F13" s="7" t="str">
        <f>IF(E13&lt;&gt;"",IF(AND(E13&gt;=VLOOKUP(E13,Semanas!$A$1:$C$33,1),E13&lt;=VLOOKUP(E13,Semanas!$A$1:$C$33,2)),VLOOKUP(E13,Semanas!$A$1:$C$33,3),""),"")</f>
        <v>Semana 13</v>
      </c>
      <c r="G13" s="21">
        <f>IF(Medidas_Analisis!G25&lt;&gt;"",ROUND((Medidas_Analisis!G25/IF(Intermedio!A25=VLOOKUP(Intermedio!A25,Tipos_Medida!$H$2:$I$788,1),VLOOKUP(Intermedio!A25,Tipos_Medida!$H$2:$I$788,2),0))*100,4),"")</f>
        <v>0</v>
      </c>
      <c r="H13" s="21">
        <f>IF(Medidas_Analisis!H25&lt;&gt;"",ROUND((Medidas_Analisis!H25/IF(Intermedio!A25=VLOOKUP(Intermedio!A25,Tipos_Medida!$H$2:$I$788,1),VLOOKUP(Intermedio!A25,Tipos_Medida!$H$2:$I$788,2),0))*100,4),"")</f>
        <v>0</v>
      </c>
      <c r="I13" s="21">
        <f>IF(Medidas_Analisis!I25&lt;&gt;"",ROUND((Medidas_Analisis!I25/IF(Intermedio!A25=VLOOKUP(Intermedio!A25,Tipos_Medida!$H$2:$I$788,1),VLOOKUP(Intermedio!A25,Tipos_Medida!$H$2:$I$788,2),0))*100,4),"")</f>
        <v>0</v>
      </c>
      <c r="J13" s="21">
        <f>IF(Medidas_Analisis!J25&lt;&gt;"",ROUND((Medidas_Analisis!J25/IF(Intermedio!A25=VLOOKUP(Intermedio!A25,Tipos_Medida!$H$2:$I$788,1),VLOOKUP(Intermedio!A25,Tipos_Medida!$H$2:$I$788,2),0))*100,4),"")</f>
        <v>3.2000000000000002E-3</v>
      </c>
      <c r="K13" s="21">
        <f>IF(Medidas_Analisis!K25&lt;&gt;"",ROUND((Medidas_Analisis!K25/IF(Intermedio!A25=VLOOKUP(Intermedio!A25,Tipos_Medida!$H$2:$I$788,1),VLOOKUP(Intermedio!A25,Tipos_Medida!$H$2:$I$788,2),0))*100,4),"")</f>
        <v>3.2000000000000002E-3</v>
      </c>
      <c r="L13" s="21">
        <f>IF(Medidas_Analisis!L25&lt;&gt;"",ROUND((Medidas_Analisis!L25/IF(Intermedio!A25=VLOOKUP(Intermedio!A25,Tipos_Medida!$H$2:$I$788,1),VLOOKUP(Intermedio!A25,Tipos_Medida!$H$2:$I$788,2),0))*100,4),"")</f>
        <v>3.2000000000000002E-3</v>
      </c>
      <c r="M13" s="21">
        <f>IF(Medidas_Analisis!M25&lt;&gt;"",ROUND((Medidas_Analisis!M25/IF(Intermedio!A25=VLOOKUP(Intermedio!A25,Tipos_Medida!$H$2:$I$788,1),VLOOKUP(Intermedio!A25,Tipos_Medida!$H$2:$I$788,2),0))*100,4),"")</f>
        <v>3.2000000000000002E-3</v>
      </c>
      <c r="N13" s="21">
        <f>IF(Medidas_Analisis!N25&lt;&gt;"",ROUND((Medidas_Analisis!N25/IF(Intermedio!A25=VLOOKUP(Intermedio!A25,Tipos_Medida!$H$2:$I$788,1),VLOOKUP(Intermedio!A25,Tipos_Medida!$H$2:$I$788,2),0))*100,4),"")</f>
        <v>3.2000000000000002E-3</v>
      </c>
    </row>
    <row r="14" spans="1:14" x14ac:dyDescent="0.25">
      <c r="A14">
        <v>20029</v>
      </c>
      <c r="B14" t="s">
        <v>52</v>
      </c>
      <c r="C14" t="s">
        <v>115</v>
      </c>
      <c r="D14" t="s">
        <v>114</v>
      </c>
      <c r="E14" s="1">
        <v>43913</v>
      </c>
      <c r="F14" s="7" t="str">
        <f>IF(E14&lt;&gt;"",IF(AND(E14&gt;=VLOOKUP(E14,Semanas!$A$1:$C$33,1),E14&lt;=VLOOKUP(E14,Semanas!$A$1:$C$33,2)),VLOOKUP(E14,Semanas!$A$1:$C$33,3),""),"")</f>
        <v>Semana 13</v>
      </c>
      <c r="G14" s="21">
        <f>IF(Medidas_Analisis!G26&lt;&gt;"",ROUND((Medidas_Analisis!G26/IF(Intermedio!A26=VLOOKUP(Intermedio!A26,Tipos_Medida!$H$2:$I$788,1),VLOOKUP(Intermedio!A26,Tipos_Medida!$H$2:$I$788,2),0))*100,4),"")</f>
        <v>0</v>
      </c>
      <c r="H14" s="21">
        <f>IF(Medidas_Analisis!H26&lt;&gt;"",ROUND((Medidas_Analisis!H26/IF(Intermedio!A26=VLOOKUP(Intermedio!A26,Tipos_Medida!$H$2:$I$788,1),VLOOKUP(Intermedio!A26,Tipos_Medida!$H$2:$I$788,2),0))*100,4),"")</f>
        <v>0</v>
      </c>
      <c r="I14" s="21">
        <f>IF(Medidas_Analisis!I26&lt;&gt;"",ROUND((Medidas_Analisis!I26/IF(Intermedio!A26=VLOOKUP(Intermedio!A26,Tipos_Medida!$H$2:$I$788,1),VLOOKUP(Intermedio!A26,Tipos_Medida!$H$2:$I$788,2),0))*100,4),"")</f>
        <v>0</v>
      </c>
      <c r="J14" s="21">
        <f>IF(Medidas_Analisis!J26&lt;&gt;"",ROUND((Medidas_Analisis!J26/IF(Intermedio!A26=VLOOKUP(Intermedio!A26,Tipos_Medida!$H$2:$I$788,1),VLOOKUP(Intermedio!A26,Tipos_Medida!$H$2:$I$788,2),0))*100,4),"")</f>
        <v>3.2000000000000002E-3</v>
      </c>
      <c r="K14" s="21">
        <f>IF(Medidas_Analisis!K26&lt;&gt;"",ROUND((Medidas_Analisis!K26/IF(Intermedio!A26=VLOOKUP(Intermedio!A26,Tipos_Medida!$H$2:$I$788,1),VLOOKUP(Intermedio!A26,Tipos_Medida!$H$2:$I$788,2),0))*100,4),"")</f>
        <v>3.2000000000000002E-3</v>
      </c>
      <c r="L14" s="21">
        <f>IF(Medidas_Analisis!L26&lt;&gt;"",ROUND((Medidas_Analisis!L26/IF(Intermedio!A26=VLOOKUP(Intermedio!A26,Tipos_Medida!$H$2:$I$788,1),VLOOKUP(Intermedio!A26,Tipos_Medida!$H$2:$I$788,2),0))*100,4),"")</f>
        <v>3.2000000000000002E-3</v>
      </c>
      <c r="M14" s="21">
        <f>IF(Medidas_Analisis!M26&lt;&gt;"",ROUND((Medidas_Analisis!M26/IF(Intermedio!A26=VLOOKUP(Intermedio!A26,Tipos_Medida!$H$2:$I$788,1),VLOOKUP(Intermedio!A26,Tipos_Medida!$H$2:$I$788,2),0))*100,4),"")</f>
        <v>3.2000000000000002E-3</v>
      </c>
      <c r="N14" s="21">
        <f>IF(Medidas_Analisis!N26&lt;&gt;"",ROUND((Medidas_Analisis!N26/IF(Intermedio!A26=VLOOKUP(Intermedio!A26,Tipos_Medida!$H$2:$I$788,1),VLOOKUP(Intermedio!A26,Tipos_Medida!$H$2:$I$788,2),0))*100,4),"")</f>
        <v>3.2000000000000002E-3</v>
      </c>
    </row>
    <row r="15" spans="1:14" x14ac:dyDescent="0.25">
      <c r="A15" s="19">
        <v>20029</v>
      </c>
      <c r="B15" s="19" t="s">
        <v>52</v>
      </c>
      <c r="C15" s="19" t="s">
        <v>33</v>
      </c>
      <c r="D15" s="19" t="s">
        <v>114</v>
      </c>
      <c r="E15" s="20">
        <v>43910</v>
      </c>
      <c r="F15" s="7" t="str">
        <f>IF(E15&lt;&gt;"",IF(AND(E15&gt;=VLOOKUP(E15,Semanas!$A$1:$C$33,1),E15&lt;=VLOOKUP(E15,Semanas!$A$1:$C$33,2)),VLOOKUP(E15,Semanas!$A$1:$C$33,3),""),"")</f>
        <v>Semana 12</v>
      </c>
      <c r="G15" s="21">
        <f>IF(Medidas_Analisis!G27&lt;&gt;"",ROUND((Medidas_Analisis!G27/IF(Intermedio!A27=VLOOKUP(Intermedio!A27,Tipos_Medida!$H$2:$I$788,1),VLOOKUP(Intermedio!A27,Tipos_Medida!$H$2:$I$788,2),0))*100,4),"")</f>
        <v>0</v>
      </c>
      <c r="H15" s="21">
        <f>IF(Medidas_Analisis!H27&lt;&gt;"",ROUND((Medidas_Analisis!H27/IF(Intermedio!A27=VLOOKUP(Intermedio!A27,Tipos_Medida!$H$2:$I$788,1),VLOOKUP(Intermedio!A27,Tipos_Medida!$H$2:$I$788,2),0))*100,4),"")</f>
        <v>0</v>
      </c>
      <c r="I15" s="21">
        <f>IF(Medidas_Analisis!I27&lt;&gt;"",ROUND((Medidas_Analisis!I27/IF(Intermedio!A27=VLOOKUP(Intermedio!A27,Tipos_Medida!$H$2:$I$788,1),VLOOKUP(Intermedio!A27,Tipos_Medida!$H$2:$I$788,2),0))*100,4),"")</f>
        <v>0</v>
      </c>
      <c r="J15" s="21">
        <f>IF(Medidas_Analisis!J27&lt;&gt;"",ROUND((Medidas_Analisis!J27/IF(Intermedio!A27=VLOOKUP(Intermedio!A27,Tipos_Medida!$H$2:$I$788,1),VLOOKUP(Intermedio!A27,Tipos_Medida!$H$2:$I$788,2),0))*100,4),"")</f>
        <v>0</v>
      </c>
      <c r="K15" s="21">
        <f>IF(Medidas_Analisis!K27&lt;&gt;"",ROUND((Medidas_Analisis!K27/IF(Intermedio!A27=VLOOKUP(Intermedio!A27,Tipos_Medida!$H$2:$I$788,1),VLOOKUP(Intermedio!A27,Tipos_Medida!$H$2:$I$788,2),0))*100,4),"")</f>
        <v>0</v>
      </c>
      <c r="L15" s="21">
        <f>IF(Medidas_Analisis!L27&lt;&gt;"",ROUND((Medidas_Analisis!L27/IF(Intermedio!A27=VLOOKUP(Intermedio!A27,Tipos_Medida!$H$2:$I$788,1),VLOOKUP(Intermedio!A27,Tipos_Medida!$H$2:$I$788,2),0))*100,4),"")</f>
        <v>7.6E-3</v>
      </c>
      <c r="M15" s="21">
        <f>IF(Medidas_Analisis!M27&lt;&gt;"",ROUND((Medidas_Analisis!M27/IF(Intermedio!A27=VLOOKUP(Intermedio!A27,Tipos_Medida!$H$2:$I$788,1),VLOOKUP(Intermedio!A27,Tipos_Medida!$H$2:$I$788,2),0))*100,4),"")</f>
        <v>7.6E-3</v>
      </c>
      <c r="N15" s="21">
        <f>IF(Medidas_Analisis!N27&lt;&gt;"",ROUND((Medidas_Analisis!N27/IF(Intermedio!A27=VLOOKUP(Intermedio!A27,Tipos_Medida!$H$2:$I$788,1),VLOOKUP(Intermedio!A27,Tipos_Medida!$H$2:$I$788,2),0))*100,4),"")</f>
        <v>7.6E-3</v>
      </c>
    </row>
    <row r="16" spans="1:14" x14ac:dyDescent="0.25">
      <c r="A16" s="19">
        <v>20029</v>
      </c>
      <c r="B16" s="19" t="s">
        <v>52</v>
      </c>
      <c r="C16" s="19" t="s">
        <v>118</v>
      </c>
      <c r="D16" s="19" t="s">
        <v>114</v>
      </c>
      <c r="E16" s="20">
        <v>43926</v>
      </c>
      <c r="F16" s="7" t="str">
        <f>IF(E16&lt;&gt;"",IF(AND(E16&gt;=VLOOKUP(E16,Semanas!$A$1:$C$33,1),E16&lt;=VLOOKUP(E16,Semanas!$A$1:$C$33,2)),VLOOKUP(E16,Semanas!$A$1:$C$33,3),""),"")</f>
        <v>Semana 15</v>
      </c>
      <c r="G16" s="21">
        <f>IF(Medidas_Analisis!G29&lt;&gt;"",ROUND((Medidas_Analisis!G29/IF(Intermedio!A29=VLOOKUP(Intermedio!A29,Tipos_Medida!$H$2:$I$788,1),VLOOKUP(Intermedio!A29,Tipos_Medida!$H$2:$I$788,2),0))*100,4),"")</f>
        <v>0</v>
      </c>
      <c r="H16" s="21">
        <f>IF(Medidas_Analisis!H29&lt;&gt;"",ROUND((Medidas_Analisis!H29/IF(Intermedio!A29=VLOOKUP(Intermedio!A29,Tipos_Medida!$H$2:$I$788,1),VLOOKUP(Intermedio!A29,Tipos_Medida!$H$2:$I$788,2),0))*100,4),"")</f>
        <v>7.6E-3</v>
      </c>
      <c r="I16" s="21">
        <f>IF(Medidas_Analisis!I29&lt;&gt;"",ROUND((Medidas_Analisis!I29/IF(Intermedio!A29=VLOOKUP(Intermedio!A29,Tipos_Medida!$H$2:$I$788,1),VLOOKUP(Intermedio!A29,Tipos_Medida!$H$2:$I$788,2),0))*100,4),"")</f>
        <v>7.6E-3</v>
      </c>
      <c r="J16" s="21">
        <f>IF(Medidas_Analisis!J29&lt;&gt;"",ROUND((Medidas_Analisis!J29/IF(Intermedio!A29=VLOOKUP(Intermedio!A29,Tipos_Medida!$H$2:$I$788,1),VLOOKUP(Intermedio!A29,Tipos_Medida!$H$2:$I$788,2),0))*100,4),"")</f>
        <v>7.6E-3</v>
      </c>
      <c r="K16" s="21">
        <f>IF(Medidas_Analisis!K29&lt;&gt;"",ROUND((Medidas_Analisis!K29/IF(Intermedio!A29=VLOOKUP(Intermedio!A29,Tipos_Medida!$H$2:$I$788,1),VLOOKUP(Intermedio!A29,Tipos_Medida!$H$2:$I$788,2),0))*100,4),"")</f>
        <v>0</v>
      </c>
      <c r="L16" s="21">
        <f>IF(Medidas_Analisis!L29&lt;&gt;"",ROUND((Medidas_Analisis!L29/IF(Intermedio!A29=VLOOKUP(Intermedio!A29,Tipos_Medida!$H$2:$I$788,1),VLOOKUP(Intermedio!A29,Tipos_Medida!$H$2:$I$788,2),0))*100,4),"")</f>
        <v>7.6E-3</v>
      </c>
      <c r="M16" s="21">
        <f>IF(Medidas_Analisis!M29&lt;&gt;"",ROUND((Medidas_Analisis!M29/IF(Intermedio!A29=VLOOKUP(Intermedio!A29,Tipos_Medida!$H$2:$I$788,1),VLOOKUP(Intermedio!A29,Tipos_Medida!$H$2:$I$788,2),0))*100,4),"")</f>
        <v>7.6E-3</v>
      </c>
      <c r="N16" s="21">
        <f>IF(Medidas_Analisis!N29&lt;&gt;"",ROUND((Medidas_Analisis!N29/IF(Intermedio!A29=VLOOKUP(Intermedio!A29,Tipos_Medida!$H$2:$I$788,1),VLOOKUP(Intermedio!A29,Tipos_Medida!$H$2:$I$788,2),0))*100,4),"")</f>
        <v>7.6E-3</v>
      </c>
    </row>
    <row r="17" spans="1:14" x14ac:dyDescent="0.25">
      <c r="A17" s="19">
        <v>20029</v>
      </c>
      <c r="B17" s="19" t="s">
        <v>52</v>
      </c>
      <c r="C17" s="19" t="s">
        <v>120</v>
      </c>
      <c r="D17" s="19" t="s">
        <v>114</v>
      </c>
      <c r="E17" s="20">
        <v>43913</v>
      </c>
      <c r="F17" s="7" t="str">
        <f>IF(E17&lt;&gt;"",IF(AND(E17&gt;=VLOOKUP(E17,Semanas!$A$1:$C$33,1),E17&lt;=VLOOKUP(E17,Semanas!$A$1:$C$33,2)),VLOOKUP(E17,Semanas!$A$1:$C$33,3),""),"")</f>
        <v>Semana 13</v>
      </c>
      <c r="G17" s="21">
        <f>IF(Medidas_Analisis!G31&lt;&gt;"",ROUND((Medidas_Analisis!G31/IF(Intermedio!A31=VLOOKUP(Intermedio!A31,Tipos_Medida!$H$2:$I$788,1),VLOOKUP(Intermedio!A31,Tipos_Medida!$H$2:$I$788,2),0))*100,4),"")</f>
        <v>0</v>
      </c>
      <c r="H17" s="21">
        <f>IF(Medidas_Analisis!H31&lt;&gt;"",ROUND((Medidas_Analisis!H31/IF(Intermedio!A31=VLOOKUP(Intermedio!A31,Tipos_Medida!$H$2:$I$788,1),VLOOKUP(Intermedio!A31,Tipos_Medida!$H$2:$I$788,2),0))*100,4),"")</f>
        <v>0</v>
      </c>
      <c r="I17" s="21">
        <f>IF(Medidas_Analisis!I31&lt;&gt;"",ROUND((Medidas_Analisis!I31/IF(Intermedio!A31=VLOOKUP(Intermedio!A31,Tipos_Medida!$H$2:$I$788,1),VLOOKUP(Intermedio!A31,Tipos_Medida!$H$2:$I$788,2),0))*100,4),"")</f>
        <v>0</v>
      </c>
      <c r="J17" s="21">
        <f>IF(Medidas_Analisis!J31&lt;&gt;"",ROUND((Medidas_Analisis!J31/IF(Intermedio!A31=VLOOKUP(Intermedio!A31,Tipos_Medida!$H$2:$I$788,1),VLOOKUP(Intermedio!A31,Tipos_Medida!$H$2:$I$788,2),0))*100,4),"")</f>
        <v>7.6E-3</v>
      </c>
      <c r="K17" s="21">
        <f>IF(Medidas_Analisis!K31&lt;&gt;"",ROUND((Medidas_Analisis!K31/IF(Intermedio!A31=VLOOKUP(Intermedio!A31,Tipos_Medida!$H$2:$I$788,1),VLOOKUP(Intermedio!A31,Tipos_Medida!$H$2:$I$788,2),0))*100,4),"")</f>
        <v>7.6E-3</v>
      </c>
      <c r="L17" s="21">
        <f>IF(Medidas_Analisis!L31&lt;&gt;"",ROUND((Medidas_Analisis!L31/IF(Intermedio!A31=VLOOKUP(Intermedio!A31,Tipos_Medida!$H$2:$I$788,1),VLOOKUP(Intermedio!A31,Tipos_Medida!$H$2:$I$788,2),0))*100,4),"")</f>
        <v>7.6E-3</v>
      </c>
      <c r="M17" s="21">
        <f>IF(Medidas_Analisis!M31&lt;&gt;"",ROUND((Medidas_Analisis!M31/IF(Intermedio!A31=VLOOKUP(Intermedio!A31,Tipos_Medida!$H$2:$I$788,1),VLOOKUP(Intermedio!A31,Tipos_Medida!$H$2:$I$788,2),0))*100,4),"")</f>
        <v>7.6E-3</v>
      </c>
      <c r="N17" s="21">
        <f>IF(Medidas_Analisis!N31&lt;&gt;"",ROUND((Medidas_Analisis!N31/IF(Intermedio!A31=VLOOKUP(Intermedio!A31,Tipos_Medida!$H$2:$I$788,1),VLOOKUP(Intermedio!A31,Tipos_Medida!$H$2:$I$788,2),0))*100,4),"")</f>
        <v>7.6E-3</v>
      </c>
    </row>
    <row r="18" spans="1:14" x14ac:dyDescent="0.25">
      <c r="A18">
        <v>20041</v>
      </c>
      <c r="B18" t="s">
        <v>54</v>
      </c>
      <c r="C18" t="s">
        <v>30</v>
      </c>
      <c r="D18" t="s">
        <v>114</v>
      </c>
      <c r="E18" s="1">
        <v>43913</v>
      </c>
      <c r="F18" s="7" t="str">
        <f>IF(E18&lt;&gt;"",IF(AND(E18&gt;=VLOOKUP(E18,Semanas!$A$1:$C$33,1),E18&lt;=VLOOKUP(E18,Semanas!$A$1:$C$33,2)),VLOOKUP(E18,Semanas!$A$1:$C$33,3),""),"")</f>
        <v>Semana 13</v>
      </c>
      <c r="G18" s="21">
        <f>IF(Medidas_Analisis!G46&lt;&gt;"",ROUND((Medidas_Analisis!G46/IF(Intermedio!A46=VLOOKUP(Intermedio!A46,Tipos_Medida!$H$2:$I$788,1),VLOOKUP(Intermedio!A46,Tipos_Medida!$H$2:$I$788,2),0))*100,4),"")</f>
        <v>0</v>
      </c>
      <c r="H18" s="21">
        <f>IF(Medidas_Analisis!H46&lt;&gt;"",ROUND((Medidas_Analisis!H46/IF(Intermedio!A46=VLOOKUP(Intermedio!A46,Tipos_Medida!$H$2:$I$788,1),VLOOKUP(Intermedio!A46,Tipos_Medida!$H$2:$I$788,2),0))*100,4),"")</f>
        <v>0</v>
      </c>
      <c r="I18" s="21">
        <f>IF(Medidas_Analisis!I46&lt;&gt;"",ROUND((Medidas_Analisis!I46/IF(Intermedio!A46=VLOOKUP(Intermedio!A46,Tipos_Medida!$H$2:$I$788,1),VLOOKUP(Intermedio!A46,Tipos_Medida!$H$2:$I$788,2),0))*100,4),"")</f>
        <v>0</v>
      </c>
      <c r="J18" s="21">
        <f>IF(Medidas_Analisis!J46&lt;&gt;"",ROUND((Medidas_Analisis!J46/IF(Intermedio!A46=VLOOKUP(Intermedio!A46,Tipos_Medida!$H$2:$I$788,1),VLOOKUP(Intermedio!A46,Tipos_Medida!$H$2:$I$788,2),0))*100,4),"")</f>
        <v>0</v>
      </c>
      <c r="K18" s="21">
        <f>IF(Medidas_Analisis!K46&lt;&gt;"",ROUND((Medidas_Analisis!K46/IF(Intermedio!A46=VLOOKUP(Intermedio!A46,Tipos_Medida!$H$2:$I$788,1),VLOOKUP(Intermedio!A46,Tipos_Medida!$H$2:$I$788,2),0))*100,4),"")</f>
        <v>0</v>
      </c>
      <c r="L18" s="21">
        <f>IF(Medidas_Analisis!L46&lt;&gt;"",ROUND((Medidas_Analisis!L46/IF(Intermedio!A46=VLOOKUP(Intermedio!A46,Tipos_Medida!$H$2:$I$788,1),VLOOKUP(Intermedio!A46,Tipos_Medida!$H$2:$I$788,2),0))*100,4),"")</f>
        <v>0</v>
      </c>
      <c r="M18" s="21">
        <f>IF(Medidas_Analisis!M46&lt;&gt;"",ROUND((Medidas_Analisis!M46/IF(Intermedio!A46=VLOOKUP(Intermedio!A46,Tipos_Medida!$H$2:$I$788,1),VLOOKUP(Intermedio!A46,Tipos_Medida!$H$2:$I$788,2),0))*100,4),"")</f>
        <v>0</v>
      </c>
      <c r="N18" s="21">
        <f>IF(Medidas_Analisis!N46&lt;&gt;"",ROUND((Medidas_Analisis!N46/IF(Intermedio!A46=VLOOKUP(Intermedio!A46,Tipos_Medida!$H$2:$I$788,1),VLOOKUP(Intermedio!A46,Tipos_Medida!$H$2:$I$788,2),0))*100,4),"")</f>
        <v>0</v>
      </c>
    </row>
    <row r="19" spans="1:14" x14ac:dyDescent="0.25">
      <c r="A19" s="19">
        <v>20041</v>
      </c>
      <c r="B19" s="19" t="s">
        <v>54</v>
      </c>
      <c r="C19" s="19" t="s">
        <v>31</v>
      </c>
      <c r="D19" s="19" t="s">
        <v>114</v>
      </c>
      <c r="E19" s="20">
        <v>43913</v>
      </c>
      <c r="F19" s="7" t="str">
        <f>IF(E19&lt;&gt;"",IF(AND(E19&gt;=VLOOKUP(E19,Semanas!$A$1:$C$33,1),E19&lt;=VLOOKUP(E19,Semanas!$A$1:$C$33,2)),VLOOKUP(E19,Semanas!$A$1:$C$33,3),""),"")</f>
        <v>Semana 13</v>
      </c>
      <c r="G19" s="21">
        <f>IF(Medidas_Analisis!G47&lt;&gt;"",ROUND((Medidas_Analisis!G47/IF(Intermedio!A47=VLOOKUP(Intermedio!A47,Tipos_Medida!$H$2:$I$788,1),VLOOKUP(Intermedio!A47,Tipos_Medida!$H$2:$I$788,2),0))*100,4),"")</f>
        <v>0</v>
      </c>
      <c r="H19" s="21">
        <f>IF(Medidas_Analisis!H47&lt;&gt;"",ROUND((Medidas_Analisis!H47/IF(Intermedio!A47=VLOOKUP(Intermedio!A47,Tipos_Medida!$H$2:$I$788,1),VLOOKUP(Intermedio!A47,Tipos_Medida!$H$2:$I$788,2),0))*100,4),"")</f>
        <v>0</v>
      </c>
      <c r="I19" s="21">
        <f>IF(Medidas_Analisis!I47&lt;&gt;"",ROUND((Medidas_Analisis!I47/IF(Intermedio!A47=VLOOKUP(Intermedio!A47,Tipos_Medida!$H$2:$I$788,1),VLOOKUP(Intermedio!A47,Tipos_Medida!$H$2:$I$788,2),0))*100,4),"")</f>
        <v>0</v>
      </c>
      <c r="J19" s="21">
        <f>IF(Medidas_Analisis!J47&lt;&gt;"",ROUND((Medidas_Analisis!J47/IF(Intermedio!A47=VLOOKUP(Intermedio!A47,Tipos_Medida!$H$2:$I$788,1),VLOOKUP(Intermedio!A47,Tipos_Medida!$H$2:$I$788,2),0))*100,4),"")</f>
        <v>0</v>
      </c>
      <c r="K19" s="21">
        <f>IF(Medidas_Analisis!K47&lt;&gt;"",ROUND((Medidas_Analisis!K47/IF(Intermedio!A47=VLOOKUP(Intermedio!A47,Tipos_Medida!$H$2:$I$788,1),VLOOKUP(Intermedio!A47,Tipos_Medida!$H$2:$I$788,2),0))*100,4),"")</f>
        <v>0</v>
      </c>
      <c r="L19" s="21">
        <f>IF(Medidas_Analisis!L47&lt;&gt;"",ROUND((Medidas_Analisis!L47/IF(Intermedio!A47=VLOOKUP(Intermedio!A47,Tipos_Medida!$H$2:$I$788,1),VLOOKUP(Intermedio!A47,Tipos_Medida!$H$2:$I$788,2),0))*100,4),"")</f>
        <v>0</v>
      </c>
      <c r="M19" s="21">
        <f>IF(Medidas_Analisis!M47&lt;&gt;"",ROUND((Medidas_Analisis!M47/IF(Intermedio!A47=VLOOKUP(Intermedio!A47,Tipos_Medida!$H$2:$I$788,1),VLOOKUP(Intermedio!A47,Tipos_Medida!$H$2:$I$788,2),0))*100,4),"")</f>
        <v>0</v>
      </c>
      <c r="N19" s="21">
        <f>IF(Medidas_Analisis!N47&lt;&gt;"",ROUND((Medidas_Analisis!N47/IF(Intermedio!A47=VLOOKUP(Intermedio!A47,Tipos_Medida!$H$2:$I$788,1),VLOOKUP(Intermedio!A47,Tipos_Medida!$H$2:$I$788,2),0))*100,4),"")</f>
        <v>0</v>
      </c>
    </row>
    <row r="20" spans="1:14" x14ac:dyDescent="0.25">
      <c r="A20">
        <v>20041</v>
      </c>
      <c r="B20" t="s">
        <v>54</v>
      </c>
      <c r="C20" t="s">
        <v>115</v>
      </c>
      <c r="D20" t="s">
        <v>114</v>
      </c>
      <c r="E20" s="1">
        <v>43913</v>
      </c>
      <c r="F20" s="7" t="str">
        <f>IF(E20&lt;&gt;"",IF(AND(E20&gt;=VLOOKUP(E20,Semanas!$A$1:$C$33,1),E20&lt;=VLOOKUP(E20,Semanas!$A$1:$C$33,2)),VLOOKUP(E20,Semanas!$A$1:$C$33,3),""),"")</f>
        <v>Semana 13</v>
      </c>
      <c r="G20" s="21">
        <f>IF(Medidas_Analisis!G48&lt;&gt;"",ROUND((Medidas_Analisis!G48/IF(Intermedio!A48=VLOOKUP(Intermedio!A48,Tipos_Medida!$H$2:$I$788,1),VLOOKUP(Intermedio!A48,Tipos_Medida!$H$2:$I$788,2),0))*100,4),"")</f>
        <v>0</v>
      </c>
      <c r="H20" s="21">
        <f>IF(Medidas_Analisis!H48&lt;&gt;"",ROUND((Medidas_Analisis!H48/IF(Intermedio!A48=VLOOKUP(Intermedio!A48,Tipos_Medida!$H$2:$I$788,1),VLOOKUP(Intermedio!A48,Tipos_Medida!$H$2:$I$788,2),0))*100,4),"")</f>
        <v>0</v>
      </c>
      <c r="I20" s="21">
        <f>IF(Medidas_Analisis!I48&lt;&gt;"",ROUND((Medidas_Analisis!I48/IF(Intermedio!A48=VLOOKUP(Intermedio!A48,Tipos_Medida!$H$2:$I$788,1),VLOOKUP(Intermedio!A48,Tipos_Medida!$H$2:$I$788,2),0))*100,4),"")</f>
        <v>0</v>
      </c>
      <c r="J20" s="21">
        <f>IF(Medidas_Analisis!J48&lt;&gt;"",ROUND((Medidas_Analisis!J48/IF(Intermedio!A48=VLOOKUP(Intermedio!A48,Tipos_Medida!$H$2:$I$788,1),VLOOKUP(Intermedio!A48,Tipos_Medida!$H$2:$I$788,2),0))*100,4),"")</f>
        <v>0</v>
      </c>
      <c r="K20" s="21">
        <f>IF(Medidas_Analisis!K48&lt;&gt;"",ROUND((Medidas_Analisis!K48/IF(Intermedio!A48=VLOOKUP(Intermedio!A48,Tipos_Medida!$H$2:$I$788,1),VLOOKUP(Intermedio!A48,Tipos_Medida!$H$2:$I$788,2),0))*100,4),"")</f>
        <v>0</v>
      </c>
      <c r="L20" s="21">
        <f>IF(Medidas_Analisis!L48&lt;&gt;"",ROUND((Medidas_Analisis!L48/IF(Intermedio!A48=VLOOKUP(Intermedio!A48,Tipos_Medida!$H$2:$I$788,1),VLOOKUP(Intermedio!A48,Tipos_Medida!$H$2:$I$788,2),0))*100,4),"")</f>
        <v>0</v>
      </c>
      <c r="M20" s="21">
        <f>IF(Medidas_Analisis!M48&lt;&gt;"",ROUND((Medidas_Analisis!M48/IF(Intermedio!A48=VLOOKUP(Intermedio!A48,Tipos_Medida!$H$2:$I$788,1),VLOOKUP(Intermedio!A48,Tipos_Medida!$H$2:$I$788,2),0))*100,4),"")</f>
        <v>0</v>
      </c>
      <c r="N20" s="21">
        <f>IF(Medidas_Analisis!N48&lt;&gt;"",ROUND((Medidas_Analisis!N48/IF(Intermedio!A48=VLOOKUP(Intermedio!A48,Tipos_Medida!$H$2:$I$788,1),VLOOKUP(Intermedio!A48,Tipos_Medida!$H$2:$I$788,2),0))*100,4),"")</f>
        <v>0</v>
      </c>
    </row>
    <row r="21" spans="1:14" x14ac:dyDescent="0.25">
      <c r="A21" s="19">
        <v>20041</v>
      </c>
      <c r="B21" s="19" t="s">
        <v>54</v>
      </c>
      <c r="C21" s="19" t="s">
        <v>33</v>
      </c>
      <c r="D21" s="19" t="s">
        <v>114</v>
      </c>
      <c r="E21" s="20">
        <v>43910</v>
      </c>
      <c r="F21" s="7" t="str">
        <f>IF(E21&lt;&gt;"",IF(AND(E21&gt;=VLOOKUP(E21,Semanas!$A$1:$C$33,1),E21&lt;=VLOOKUP(E21,Semanas!$A$1:$C$33,2)),VLOOKUP(E21,Semanas!$A$1:$C$33,3),""),"")</f>
        <v>Semana 12</v>
      </c>
      <c r="G21" s="21">
        <f>IF(Medidas_Analisis!G49&lt;&gt;"",ROUND((Medidas_Analisis!G49/IF(Intermedio!A49=VLOOKUP(Intermedio!A49,Tipos_Medida!$H$2:$I$788,1),VLOOKUP(Intermedio!A49,Tipos_Medida!$H$2:$I$788,2),0))*100,4),"")</f>
        <v>0</v>
      </c>
      <c r="H21" s="21">
        <f>IF(Medidas_Analisis!H49&lt;&gt;"",ROUND((Medidas_Analisis!H49/IF(Intermedio!A49=VLOOKUP(Intermedio!A49,Tipos_Medida!$H$2:$I$788,1),VLOOKUP(Intermedio!A49,Tipos_Medida!$H$2:$I$788,2),0))*100,4),"")</f>
        <v>0</v>
      </c>
      <c r="I21" s="21">
        <f>IF(Medidas_Analisis!I49&lt;&gt;"",ROUND((Medidas_Analisis!I49/IF(Intermedio!A49=VLOOKUP(Intermedio!A49,Tipos_Medida!$H$2:$I$788,1),VLOOKUP(Intermedio!A49,Tipos_Medida!$H$2:$I$788,2),0))*100,4),"")</f>
        <v>0</v>
      </c>
      <c r="J21" s="21">
        <f>IF(Medidas_Analisis!J49&lt;&gt;"",ROUND((Medidas_Analisis!J49/IF(Intermedio!A49=VLOOKUP(Intermedio!A49,Tipos_Medida!$H$2:$I$788,1),VLOOKUP(Intermedio!A49,Tipos_Medida!$H$2:$I$788,2),0))*100,4),"")</f>
        <v>0</v>
      </c>
      <c r="K21" s="21">
        <f>IF(Medidas_Analisis!K49&lt;&gt;"",ROUND((Medidas_Analisis!K49/IF(Intermedio!A49=VLOOKUP(Intermedio!A49,Tipos_Medida!$H$2:$I$788,1),VLOOKUP(Intermedio!A49,Tipos_Medida!$H$2:$I$788,2),0))*100,4),"")</f>
        <v>0</v>
      </c>
      <c r="L21" s="21">
        <f>IF(Medidas_Analisis!L49&lt;&gt;"",ROUND((Medidas_Analisis!L49/IF(Intermedio!A49=VLOOKUP(Intermedio!A49,Tipos_Medida!$H$2:$I$788,1),VLOOKUP(Intermedio!A49,Tipos_Medida!$H$2:$I$788,2),0))*100,4),"")</f>
        <v>0</v>
      </c>
      <c r="M21" s="21">
        <f>IF(Medidas_Analisis!M49&lt;&gt;"",ROUND((Medidas_Analisis!M49/IF(Intermedio!A49=VLOOKUP(Intermedio!A49,Tipos_Medida!$H$2:$I$788,1),VLOOKUP(Intermedio!A49,Tipos_Medida!$H$2:$I$788,2),0))*100,4),"")</f>
        <v>0</v>
      </c>
      <c r="N21" s="21">
        <f>IF(Medidas_Analisis!N49&lt;&gt;"",ROUND((Medidas_Analisis!N49/IF(Intermedio!A49=VLOOKUP(Intermedio!A49,Tipos_Medida!$H$2:$I$788,1),VLOOKUP(Intermedio!A49,Tipos_Medida!$H$2:$I$788,2),0))*100,4),"")</f>
        <v>0</v>
      </c>
    </row>
    <row r="22" spans="1:14" x14ac:dyDescent="0.25">
      <c r="A22">
        <v>20041</v>
      </c>
      <c r="B22" t="s">
        <v>54</v>
      </c>
      <c r="C22" t="s">
        <v>34</v>
      </c>
      <c r="D22" t="s">
        <v>114</v>
      </c>
      <c r="E22" s="1">
        <v>43942</v>
      </c>
      <c r="F22" s="7" t="str">
        <f>IF(E22&lt;&gt;"",IF(AND(E22&gt;=VLOOKUP(E22,Semanas!$A$1:$C$33,1),E22&lt;=VLOOKUP(E22,Semanas!$A$1:$C$33,2)),VLOOKUP(E22,Semanas!$A$1:$C$33,3),""),"")</f>
        <v>Semana 17</v>
      </c>
      <c r="G22" s="21">
        <f>IF(Medidas_Analisis!G50&lt;&gt;"",ROUND((Medidas_Analisis!G50/IF(Intermedio!A50=VLOOKUP(Intermedio!A50,Tipos_Medida!$H$2:$I$788,1),VLOOKUP(Intermedio!A50,Tipos_Medida!$H$2:$I$788,2),0))*100,4),"")</f>
        <v>0</v>
      </c>
      <c r="H22" s="21">
        <f>IF(Medidas_Analisis!H50&lt;&gt;"",ROUND((Medidas_Analisis!H50/IF(Intermedio!A50=VLOOKUP(Intermedio!A50,Tipos_Medida!$H$2:$I$788,1),VLOOKUP(Intermedio!A50,Tipos_Medida!$H$2:$I$788,2),0))*100,4),"")</f>
        <v>0</v>
      </c>
      <c r="I22" s="21">
        <f>IF(Medidas_Analisis!I50&lt;&gt;"",ROUND((Medidas_Analisis!I50/IF(Intermedio!A50=VLOOKUP(Intermedio!A50,Tipos_Medida!$H$2:$I$788,1),VLOOKUP(Intermedio!A50,Tipos_Medida!$H$2:$I$788,2),0))*100,4),"")</f>
        <v>0</v>
      </c>
      <c r="J22" s="21">
        <f>IF(Medidas_Analisis!J50&lt;&gt;"",ROUND((Medidas_Analisis!J50/IF(Intermedio!A50=VLOOKUP(Intermedio!A50,Tipos_Medida!$H$2:$I$788,1),VLOOKUP(Intermedio!A50,Tipos_Medida!$H$2:$I$788,2),0))*100,4),"")</f>
        <v>0</v>
      </c>
      <c r="K22" s="21">
        <f>IF(Medidas_Analisis!K50&lt;&gt;"",ROUND((Medidas_Analisis!K50/IF(Intermedio!A50=VLOOKUP(Intermedio!A50,Tipos_Medida!$H$2:$I$788,1),VLOOKUP(Intermedio!A50,Tipos_Medida!$H$2:$I$788,2),0))*100,4),"")</f>
        <v>0</v>
      </c>
      <c r="L22" s="21">
        <f>IF(Medidas_Analisis!L50&lt;&gt;"",ROUND((Medidas_Analisis!L50/IF(Intermedio!A50=VLOOKUP(Intermedio!A50,Tipos_Medida!$H$2:$I$788,1),VLOOKUP(Intermedio!A50,Tipos_Medida!$H$2:$I$788,2),0))*100,4),"")</f>
        <v>0</v>
      </c>
      <c r="M22" s="21">
        <f>IF(Medidas_Analisis!M50&lt;&gt;"",ROUND((Medidas_Analisis!M50/IF(Intermedio!A50=VLOOKUP(Intermedio!A50,Tipos_Medida!$H$2:$I$788,1),VLOOKUP(Intermedio!A50,Tipos_Medida!$H$2:$I$788,2),0))*100,4),"")</f>
        <v>2.2700000000000001E-2</v>
      </c>
      <c r="N22" s="21">
        <f>IF(Medidas_Analisis!N50&lt;&gt;"",ROUND((Medidas_Analisis!N50/IF(Intermedio!A50=VLOOKUP(Intermedio!A50,Tipos_Medida!$H$2:$I$788,1),VLOOKUP(Intermedio!A50,Tipos_Medida!$H$2:$I$788,2),0))*100,4),"")</f>
        <v>9.06E-2</v>
      </c>
    </row>
    <row r="23" spans="1:14" x14ac:dyDescent="0.25">
      <c r="A23" s="19">
        <v>20041</v>
      </c>
      <c r="B23" s="19" t="s">
        <v>54</v>
      </c>
      <c r="C23" s="19" t="s">
        <v>118</v>
      </c>
      <c r="D23" s="19" t="s">
        <v>114</v>
      </c>
      <c r="E23" s="20">
        <v>43922</v>
      </c>
      <c r="F23" s="7" t="str">
        <f>IF(E23&lt;&gt;"",IF(AND(E23&gt;=VLOOKUP(E23,Semanas!$A$1:$C$33,1),E23&lt;=VLOOKUP(E23,Semanas!$A$1:$C$33,2)),VLOOKUP(E23,Semanas!$A$1:$C$33,3),""),"")</f>
        <v>Semana 14</v>
      </c>
      <c r="G23" s="21">
        <f>IF(Medidas_Analisis!G51&lt;&gt;"",ROUND((Medidas_Analisis!G51/IF(Intermedio!A51=VLOOKUP(Intermedio!A51,Tipos_Medida!$H$2:$I$788,1),VLOOKUP(Intermedio!A51,Tipos_Medida!$H$2:$I$788,2),0))*100,4),"")</f>
        <v>0</v>
      </c>
      <c r="H23" s="21">
        <f>IF(Medidas_Analisis!H51&lt;&gt;"",ROUND((Medidas_Analisis!H51/IF(Intermedio!A51=VLOOKUP(Intermedio!A51,Tipos_Medida!$H$2:$I$788,1),VLOOKUP(Intermedio!A51,Tipos_Medida!$H$2:$I$788,2),0))*100,4),"")</f>
        <v>0</v>
      </c>
      <c r="I23" s="21">
        <f>IF(Medidas_Analisis!I51&lt;&gt;"",ROUND((Medidas_Analisis!I51/IF(Intermedio!A51=VLOOKUP(Intermedio!A51,Tipos_Medida!$H$2:$I$788,1),VLOOKUP(Intermedio!A51,Tipos_Medida!$H$2:$I$788,2),0))*100,4),"")</f>
        <v>0</v>
      </c>
      <c r="J23" s="21">
        <f>IF(Medidas_Analisis!J51&lt;&gt;"",ROUND((Medidas_Analisis!J51/IF(Intermedio!A51=VLOOKUP(Intermedio!A51,Tipos_Medida!$H$2:$I$788,1),VLOOKUP(Intermedio!A51,Tipos_Medida!$H$2:$I$788,2),0))*100,4),"")</f>
        <v>0</v>
      </c>
      <c r="K23" s="21">
        <f>IF(Medidas_Analisis!K51&lt;&gt;"",ROUND((Medidas_Analisis!K51/IF(Intermedio!A51=VLOOKUP(Intermedio!A51,Tipos_Medida!$H$2:$I$788,1),VLOOKUP(Intermedio!A51,Tipos_Medida!$H$2:$I$788,2),0))*100,4),"")</f>
        <v>0</v>
      </c>
      <c r="L23" s="21">
        <f>IF(Medidas_Analisis!L51&lt;&gt;"",ROUND((Medidas_Analisis!L51/IF(Intermedio!A51=VLOOKUP(Intermedio!A51,Tipos_Medida!$H$2:$I$788,1),VLOOKUP(Intermedio!A51,Tipos_Medida!$H$2:$I$788,2),0))*100,4),"")</f>
        <v>0</v>
      </c>
      <c r="M23" s="21">
        <f>IF(Medidas_Analisis!M51&lt;&gt;"",ROUND((Medidas_Analisis!M51/IF(Intermedio!A51=VLOOKUP(Intermedio!A51,Tipos_Medida!$H$2:$I$788,1),VLOOKUP(Intermedio!A51,Tipos_Medida!$H$2:$I$788,2),0))*100,4),"")</f>
        <v>0</v>
      </c>
      <c r="N23" s="21">
        <f>IF(Medidas_Analisis!N51&lt;&gt;"",ROUND((Medidas_Analisis!N51/IF(Intermedio!A51=VLOOKUP(Intermedio!A51,Tipos_Medida!$H$2:$I$788,1),VLOOKUP(Intermedio!A51,Tipos_Medida!$H$2:$I$788,2),0))*100,4),"")</f>
        <v>0</v>
      </c>
    </row>
    <row r="24" spans="1:14" x14ac:dyDescent="0.25">
      <c r="A24">
        <v>20041</v>
      </c>
      <c r="B24" t="s">
        <v>54</v>
      </c>
      <c r="C24" t="s">
        <v>119</v>
      </c>
      <c r="D24" t="s">
        <v>114</v>
      </c>
      <c r="E24" s="1">
        <v>43970</v>
      </c>
      <c r="F24" s="7" t="str">
        <f>IF(E24&lt;&gt;"",IF(AND(E24&gt;=VLOOKUP(E24,Semanas!$A$1:$C$33,1),E24&lt;=VLOOKUP(E24,Semanas!$A$1:$C$33,2)),VLOOKUP(E24,Semanas!$A$1:$C$33,3),""),"")</f>
        <v>Semana 21</v>
      </c>
      <c r="G24" s="21">
        <f>IF(Medidas_Analisis!G52&lt;&gt;"",ROUND((Medidas_Analisis!G52/IF(Intermedio!A52=VLOOKUP(Intermedio!A52,Tipos_Medida!$H$2:$I$788,1),VLOOKUP(Intermedio!A52,Tipos_Medida!$H$2:$I$788,2),0))*100,4),"")</f>
        <v>0</v>
      </c>
      <c r="H24" s="21">
        <f>IF(Medidas_Analisis!H52&lt;&gt;"",ROUND((Medidas_Analisis!H52/IF(Intermedio!A52=VLOOKUP(Intermedio!A52,Tipos_Medida!$H$2:$I$788,1),VLOOKUP(Intermedio!A52,Tipos_Medida!$H$2:$I$788,2),0))*100,4),"")</f>
        <v>6.2899999999999998E-2</v>
      </c>
      <c r="I24" s="21">
        <f>IF(Medidas_Analisis!I52&lt;&gt;"",ROUND((Medidas_Analisis!I52/IF(Intermedio!A52=VLOOKUP(Intermedio!A52,Tipos_Medida!$H$2:$I$788,1),VLOOKUP(Intermedio!A52,Tipos_Medida!$H$2:$I$788,2),0))*100,4),"")</f>
        <v>0.25159999999999999</v>
      </c>
      <c r="J24" s="21">
        <f>IF(Medidas_Analisis!J52&lt;&gt;"",ROUND((Medidas_Analisis!J52/IF(Intermedio!A52=VLOOKUP(Intermedio!A52,Tipos_Medida!$H$2:$I$788,1),VLOOKUP(Intermedio!A52,Tipos_Medida!$H$2:$I$788,2),0))*100,4),"")</f>
        <v>0.50309999999999999</v>
      </c>
      <c r="K24" s="21">
        <f>IF(Medidas_Analisis!K52&lt;&gt;"",ROUND((Medidas_Analisis!K52/IF(Intermedio!A52=VLOOKUP(Intermedio!A52,Tipos_Medida!$H$2:$I$788,1),VLOOKUP(Intermedio!A52,Tipos_Medida!$H$2:$I$788,2),0))*100,4),"")</f>
        <v>0.25159999999999999</v>
      </c>
      <c r="L24" s="21">
        <f>IF(Medidas_Analisis!L52&lt;&gt;"",ROUND((Medidas_Analisis!L52/IF(Intermedio!A52=VLOOKUP(Intermedio!A52,Tipos_Medida!$H$2:$I$788,1),VLOOKUP(Intermedio!A52,Tipos_Medida!$H$2:$I$788,2),0))*100,4),"")</f>
        <v>0.62890000000000001</v>
      </c>
      <c r="M24" s="21">
        <f>IF(Medidas_Analisis!M52&lt;&gt;"",ROUND((Medidas_Analisis!M52/IF(Intermedio!A52=VLOOKUP(Intermedio!A52,Tipos_Medida!$H$2:$I$788,1),VLOOKUP(Intermedio!A52,Tipos_Medida!$H$2:$I$788,2),0))*100,4),"")</f>
        <v>0.75470000000000004</v>
      </c>
      <c r="N24" s="21">
        <f>IF(Medidas_Analisis!N52&lt;&gt;"",ROUND((Medidas_Analisis!N52/IF(Intermedio!A52=VLOOKUP(Intermedio!A52,Tipos_Medida!$H$2:$I$788,1),VLOOKUP(Intermedio!A52,Tipos_Medida!$H$2:$I$788,2),0))*100,4),"")</f>
        <v>1.3835999999999999</v>
      </c>
    </row>
    <row r="25" spans="1:14" x14ac:dyDescent="0.25">
      <c r="A25" s="19">
        <v>20041</v>
      </c>
      <c r="B25" s="19" t="s">
        <v>54</v>
      </c>
      <c r="C25" s="19" t="s">
        <v>120</v>
      </c>
      <c r="D25" s="19" t="s">
        <v>114</v>
      </c>
      <c r="E25" s="20">
        <v>43936</v>
      </c>
      <c r="F25" s="7" t="str">
        <f>IF(E25&lt;&gt;"",IF(AND(E25&gt;=VLOOKUP(E25,Semanas!$A$1:$C$33,1),E25&lt;=VLOOKUP(E25,Semanas!$A$1:$C$33,2)),VLOOKUP(E25,Semanas!$A$1:$C$33,3),""),"")</f>
        <v>Semana 16</v>
      </c>
      <c r="G25" s="21">
        <f>IF(Medidas_Analisis!G53&lt;&gt;"",ROUND((Medidas_Analisis!G53/IF(Intermedio!A53=VLOOKUP(Intermedio!A53,Tipos_Medida!$H$2:$I$788,1),VLOOKUP(Intermedio!A53,Tipos_Medida!$H$2:$I$788,2),0))*100,4),"")</f>
        <v>0</v>
      </c>
      <c r="H25" s="21">
        <f>IF(Medidas_Analisis!H53&lt;&gt;"",ROUND((Medidas_Analisis!H53/IF(Intermedio!A53=VLOOKUP(Intermedio!A53,Tipos_Medida!$H$2:$I$788,1),VLOOKUP(Intermedio!A53,Tipos_Medida!$H$2:$I$788,2),0))*100,4),"")</f>
        <v>0</v>
      </c>
      <c r="I25" s="21">
        <f>IF(Medidas_Analisis!I53&lt;&gt;"",ROUND((Medidas_Analisis!I53/IF(Intermedio!A53=VLOOKUP(Intermedio!A53,Tipos_Medida!$H$2:$I$788,1),VLOOKUP(Intermedio!A53,Tipos_Medida!$H$2:$I$788,2),0))*100,4),"")</f>
        <v>0</v>
      </c>
      <c r="J25" s="21">
        <f>IF(Medidas_Analisis!J53&lt;&gt;"",ROUND((Medidas_Analisis!J53/IF(Intermedio!A53=VLOOKUP(Intermedio!A53,Tipos_Medida!$H$2:$I$788,1),VLOOKUP(Intermedio!A53,Tipos_Medida!$H$2:$I$788,2),0))*100,4),"")</f>
        <v>0</v>
      </c>
      <c r="K25" s="21">
        <f>IF(Medidas_Analisis!K53&lt;&gt;"",ROUND((Medidas_Analisis!K53/IF(Intermedio!A53=VLOOKUP(Intermedio!A53,Tipos_Medida!$H$2:$I$788,1),VLOOKUP(Intermedio!A53,Tipos_Medida!$H$2:$I$788,2),0))*100,4),"")</f>
        <v>0</v>
      </c>
      <c r="L25" s="21">
        <f>IF(Medidas_Analisis!L53&lt;&gt;"",ROUND((Medidas_Analisis!L53/IF(Intermedio!A53=VLOOKUP(Intermedio!A53,Tipos_Medida!$H$2:$I$788,1),VLOOKUP(Intermedio!A53,Tipos_Medida!$H$2:$I$788,2),0))*100,4),"")</f>
        <v>0</v>
      </c>
      <c r="M25" s="21">
        <f>IF(Medidas_Analisis!M53&lt;&gt;"",ROUND((Medidas_Analisis!M53/IF(Intermedio!A53=VLOOKUP(Intermedio!A53,Tipos_Medida!$H$2:$I$788,1),VLOOKUP(Intermedio!A53,Tipos_Medida!$H$2:$I$788,2),0))*100,4),"")</f>
        <v>0</v>
      </c>
      <c r="N25" s="21">
        <f>IF(Medidas_Analisis!N53&lt;&gt;"",ROUND((Medidas_Analisis!N53/IF(Intermedio!A53=VLOOKUP(Intermedio!A53,Tipos_Medida!$H$2:$I$788,1),VLOOKUP(Intermedio!A53,Tipos_Medida!$H$2:$I$788,2),0))*100,4),"")</f>
        <v>6.2899999999999998E-2</v>
      </c>
    </row>
    <row r="26" spans="1:14" x14ac:dyDescent="0.25">
      <c r="A26">
        <v>20041</v>
      </c>
      <c r="B26" t="s">
        <v>54</v>
      </c>
      <c r="C26" t="s">
        <v>191</v>
      </c>
      <c r="D26" t="s">
        <v>114</v>
      </c>
      <c r="E26" s="1">
        <v>43936</v>
      </c>
      <c r="F26" s="7" t="str">
        <f>IF(E26&lt;&gt;"",IF(AND(E26&gt;=VLOOKUP(E26,Semanas!$A$1:$C$33,1),E26&lt;=VLOOKUP(E26,Semanas!$A$1:$C$33,2)),VLOOKUP(E26,Semanas!$A$1:$C$33,3),""),"")</f>
        <v>Semana 16</v>
      </c>
      <c r="G26" s="21">
        <f>IF(Medidas_Analisis!G54&lt;&gt;"",ROUND((Medidas_Analisis!G54/IF(Intermedio!A54=VLOOKUP(Intermedio!A54,Tipos_Medida!$H$2:$I$788,1),VLOOKUP(Intermedio!A54,Tipos_Medida!$H$2:$I$788,2),0))*100,4),"")</f>
        <v>0</v>
      </c>
      <c r="H26" s="21">
        <f>IF(Medidas_Analisis!H54&lt;&gt;"",ROUND((Medidas_Analisis!H54/IF(Intermedio!A54=VLOOKUP(Intermedio!A54,Tipos_Medida!$H$2:$I$788,1),VLOOKUP(Intermedio!A54,Tipos_Medida!$H$2:$I$788,2),0))*100,4),"")</f>
        <v>0</v>
      </c>
      <c r="I26" s="21">
        <f>IF(Medidas_Analisis!I54&lt;&gt;"",ROUND((Medidas_Analisis!I54/IF(Intermedio!A54=VLOOKUP(Intermedio!A54,Tipos_Medida!$H$2:$I$788,1),VLOOKUP(Intermedio!A54,Tipos_Medida!$H$2:$I$788,2),0))*100,4),"")</f>
        <v>0</v>
      </c>
      <c r="J26" s="21">
        <f>IF(Medidas_Analisis!J54&lt;&gt;"",ROUND((Medidas_Analisis!J54/IF(Intermedio!A54=VLOOKUP(Intermedio!A54,Tipos_Medida!$H$2:$I$788,1),VLOOKUP(Intermedio!A54,Tipos_Medida!$H$2:$I$788,2),0))*100,4),"")</f>
        <v>0</v>
      </c>
      <c r="K26" s="21">
        <f>IF(Medidas_Analisis!K54&lt;&gt;"",ROUND((Medidas_Analisis!K54/IF(Intermedio!A54=VLOOKUP(Intermedio!A54,Tipos_Medida!$H$2:$I$788,1),VLOOKUP(Intermedio!A54,Tipos_Medida!$H$2:$I$788,2),0))*100,4),"")</f>
        <v>0</v>
      </c>
      <c r="L26" s="21">
        <f>IF(Medidas_Analisis!L54&lt;&gt;"",ROUND((Medidas_Analisis!L54/IF(Intermedio!A54=VLOOKUP(Intermedio!A54,Tipos_Medida!$H$2:$I$788,1),VLOOKUP(Intermedio!A54,Tipos_Medida!$H$2:$I$788,2),0))*100,4),"")</f>
        <v>0</v>
      </c>
      <c r="M26" s="21">
        <f>IF(Medidas_Analisis!M54&lt;&gt;"",ROUND((Medidas_Analisis!M54/IF(Intermedio!A54=VLOOKUP(Intermedio!A54,Tipos_Medida!$H$2:$I$788,1),VLOOKUP(Intermedio!A54,Tipos_Medida!$H$2:$I$788,2),0))*100,4),"")</f>
        <v>0</v>
      </c>
      <c r="N26" s="21">
        <f>IF(Medidas_Analisis!N54&lt;&gt;"",ROUND((Medidas_Analisis!N54/IF(Intermedio!A54=VLOOKUP(Intermedio!A54,Tipos_Medida!$H$2:$I$788,1),VLOOKUP(Intermedio!A54,Tipos_Medida!$H$2:$I$788,2),0))*100,4),"")</f>
        <v>6.2899999999999998E-2</v>
      </c>
    </row>
    <row r="27" spans="1:14" x14ac:dyDescent="0.25">
      <c r="A27">
        <v>20058</v>
      </c>
      <c r="B27" t="s">
        <v>55</v>
      </c>
      <c r="C27" t="s">
        <v>30</v>
      </c>
      <c r="D27" t="s">
        <v>114</v>
      </c>
      <c r="E27" s="1">
        <v>43913</v>
      </c>
      <c r="F27" s="7" t="str">
        <f>IF(E27&lt;&gt;"",IF(AND(E27&gt;=VLOOKUP(E27,Semanas!$A$1:$C$33,1),E27&lt;=VLOOKUP(E27,Semanas!$A$1:$C$33,2)),VLOOKUP(E27,Semanas!$A$1:$C$33,3),""),"")</f>
        <v>Semana 13</v>
      </c>
      <c r="G27" s="21">
        <f>IF(Medidas_Analisis!G57&lt;&gt;"",ROUND((Medidas_Analisis!G57/IF(Intermedio!A57=VLOOKUP(Intermedio!A57,Tipos_Medida!$H$2:$I$788,1),VLOOKUP(Intermedio!A57,Tipos_Medida!$H$2:$I$788,2),0))*100,4),"")</f>
        <v>0</v>
      </c>
      <c r="H27" s="21">
        <f>IF(Medidas_Analisis!H57&lt;&gt;"",ROUND((Medidas_Analisis!H57/IF(Intermedio!A57=VLOOKUP(Intermedio!A57,Tipos_Medida!$H$2:$I$788,1),VLOOKUP(Intermedio!A57,Tipos_Medida!$H$2:$I$788,2),0))*100,4),"")</f>
        <v>0</v>
      </c>
      <c r="I27" s="21">
        <f>IF(Medidas_Analisis!I57&lt;&gt;"",ROUND((Medidas_Analisis!I57/IF(Intermedio!A57=VLOOKUP(Intermedio!A57,Tipos_Medida!$H$2:$I$788,1),VLOOKUP(Intermedio!A57,Tipos_Medida!$H$2:$I$788,2),0))*100,4),"")</f>
        <v>0</v>
      </c>
      <c r="J27" s="21">
        <f>IF(Medidas_Analisis!J57&lt;&gt;"",ROUND((Medidas_Analisis!J57/IF(Intermedio!A57=VLOOKUP(Intermedio!A57,Tipos_Medida!$H$2:$I$788,1),VLOOKUP(Intermedio!A57,Tipos_Medida!$H$2:$I$788,2),0))*100,4),"")</f>
        <v>0</v>
      </c>
      <c r="K27" s="21">
        <f>IF(Medidas_Analisis!K57&lt;&gt;"",ROUND((Medidas_Analisis!K57/IF(Intermedio!A57=VLOOKUP(Intermedio!A57,Tipos_Medida!$H$2:$I$788,1),VLOOKUP(Intermedio!A57,Tipos_Medida!$H$2:$I$788,2),0))*100,4),"")</f>
        <v>0</v>
      </c>
      <c r="L27" s="21">
        <f>IF(Medidas_Analisis!L57&lt;&gt;"",ROUND((Medidas_Analisis!L57/IF(Intermedio!A57=VLOOKUP(Intermedio!A57,Tipos_Medida!$H$2:$I$788,1),VLOOKUP(Intermedio!A57,Tipos_Medida!$H$2:$I$788,2),0))*100,4),"")</f>
        <v>0</v>
      </c>
      <c r="M27" s="21">
        <f>IF(Medidas_Analisis!M57&lt;&gt;"",ROUND((Medidas_Analisis!M57/IF(Intermedio!A57=VLOOKUP(Intermedio!A57,Tipos_Medida!$H$2:$I$788,1),VLOOKUP(Intermedio!A57,Tipos_Medida!$H$2:$I$788,2),0))*100,4),"")</f>
        <v>0</v>
      </c>
      <c r="N27" s="21">
        <f>IF(Medidas_Analisis!N57&lt;&gt;"",ROUND((Medidas_Analisis!N57/IF(Intermedio!A57=VLOOKUP(Intermedio!A57,Tipos_Medida!$H$2:$I$788,1),VLOOKUP(Intermedio!A57,Tipos_Medida!$H$2:$I$788,2),0))*100,4),"")</f>
        <v>0</v>
      </c>
    </row>
    <row r="28" spans="1:14" x14ac:dyDescent="0.25">
      <c r="A28" s="19">
        <v>20058</v>
      </c>
      <c r="B28" s="19" t="s">
        <v>55</v>
      </c>
      <c r="C28" s="19" t="s">
        <v>31</v>
      </c>
      <c r="D28" s="19" t="s">
        <v>114</v>
      </c>
      <c r="E28" s="20">
        <v>43913</v>
      </c>
      <c r="F28" s="7" t="str">
        <f>IF(E28&lt;&gt;"",IF(AND(E28&gt;=VLOOKUP(E28,Semanas!$A$1:$C$33,1),E28&lt;=VLOOKUP(E28,Semanas!$A$1:$C$33,2)),VLOOKUP(E28,Semanas!$A$1:$C$33,3),""),"")</f>
        <v>Semana 13</v>
      </c>
      <c r="G28" s="21">
        <f>IF(Medidas_Analisis!G58&lt;&gt;"",ROUND((Medidas_Analisis!G58/IF(Intermedio!A58=VLOOKUP(Intermedio!A58,Tipos_Medida!$H$2:$I$788,1),VLOOKUP(Intermedio!A58,Tipos_Medida!$H$2:$I$788,2),0))*100,4),"")</f>
        <v>0</v>
      </c>
      <c r="H28" s="21">
        <f>IF(Medidas_Analisis!H58&lt;&gt;"",ROUND((Medidas_Analisis!H58/IF(Intermedio!A58=VLOOKUP(Intermedio!A58,Tipos_Medida!$H$2:$I$788,1),VLOOKUP(Intermedio!A58,Tipos_Medida!$H$2:$I$788,2),0))*100,4),"")</f>
        <v>0</v>
      </c>
      <c r="I28" s="21">
        <f>IF(Medidas_Analisis!I58&lt;&gt;"",ROUND((Medidas_Analisis!I58/IF(Intermedio!A58=VLOOKUP(Intermedio!A58,Tipos_Medida!$H$2:$I$788,1),VLOOKUP(Intermedio!A58,Tipos_Medida!$H$2:$I$788,2),0))*100,4),"")</f>
        <v>0</v>
      </c>
      <c r="J28" s="21">
        <f>IF(Medidas_Analisis!J58&lt;&gt;"",ROUND((Medidas_Analisis!J58/IF(Intermedio!A58=VLOOKUP(Intermedio!A58,Tipos_Medida!$H$2:$I$788,1),VLOOKUP(Intermedio!A58,Tipos_Medida!$H$2:$I$788,2),0))*100,4),"")</f>
        <v>0</v>
      </c>
      <c r="K28" s="21">
        <f>IF(Medidas_Analisis!K58&lt;&gt;"",ROUND((Medidas_Analisis!K58/IF(Intermedio!A58=VLOOKUP(Intermedio!A58,Tipos_Medida!$H$2:$I$788,1),VLOOKUP(Intermedio!A58,Tipos_Medida!$H$2:$I$788,2),0))*100,4),"")</f>
        <v>0</v>
      </c>
      <c r="L28" s="21">
        <f>IF(Medidas_Analisis!L58&lt;&gt;"",ROUND((Medidas_Analisis!L58/IF(Intermedio!A58=VLOOKUP(Intermedio!A58,Tipos_Medida!$H$2:$I$788,1),VLOOKUP(Intermedio!A58,Tipos_Medida!$H$2:$I$788,2),0))*100,4),"")</f>
        <v>0</v>
      </c>
      <c r="M28" s="21">
        <f>IF(Medidas_Analisis!M58&lt;&gt;"",ROUND((Medidas_Analisis!M58/IF(Intermedio!A58=VLOOKUP(Intermedio!A58,Tipos_Medida!$H$2:$I$788,1),VLOOKUP(Intermedio!A58,Tipos_Medida!$H$2:$I$788,2),0))*100,4),"")</f>
        <v>0</v>
      </c>
      <c r="N28" s="21">
        <f>IF(Medidas_Analisis!N58&lt;&gt;"",ROUND((Medidas_Analisis!N58/IF(Intermedio!A58=VLOOKUP(Intermedio!A58,Tipos_Medida!$H$2:$I$788,1),VLOOKUP(Intermedio!A58,Tipos_Medida!$H$2:$I$788,2),0))*100,4),"")</f>
        <v>0</v>
      </c>
    </row>
    <row r="29" spans="1:14" x14ac:dyDescent="0.25">
      <c r="A29">
        <v>20058</v>
      </c>
      <c r="B29" t="s">
        <v>55</v>
      </c>
      <c r="C29" t="s">
        <v>115</v>
      </c>
      <c r="D29" t="s">
        <v>114</v>
      </c>
      <c r="E29" s="1">
        <v>43913</v>
      </c>
      <c r="F29" s="7" t="str">
        <f>IF(E29&lt;&gt;"",IF(AND(E29&gt;=VLOOKUP(E29,Semanas!$A$1:$C$33,1),E29&lt;=VLOOKUP(E29,Semanas!$A$1:$C$33,2)),VLOOKUP(E29,Semanas!$A$1:$C$33,3),""),"")</f>
        <v>Semana 13</v>
      </c>
      <c r="G29" s="21">
        <f>IF(Medidas_Analisis!G59&lt;&gt;"",ROUND((Medidas_Analisis!G59/IF(Intermedio!A59=VLOOKUP(Intermedio!A59,Tipos_Medida!$H$2:$I$788,1),VLOOKUP(Intermedio!A59,Tipos_Medida!$H$2:$I$788,2),0))*100,4),"")</f>
        <v>0</v>
      </c>
      <c r="H29" s="21">
        <f>IF(Medidas_Analisis!H59&lt;&gt;"",ROUND((Medidas_Analisis!H59/IF(Intermedio!A59=VLOOKUP(Intermedio!A59,Tipos_Medida!$H$2:$I$788,1),VLOOKUP(Intermedio!A59,Tipos_Medida!$H$2:$I$788,2),0))*100,4),"")</f>
        <v>0</v>
      </c>
      <c r="I29" s="21">
        <f>IF(Medidas_Analisis!I59&lt;&gt;"",ROUND((Medidas_Analisis!I59/IF(Intermedio!A59=VLOOKUP(Intermedio!A59,Tipos_Medida!$H$2:$I$788,1),VLOOKUP(Intermedio!A59,Tipos_Medida!$H$2:$I$788,2),0))*100,4),"")</f>
        <v>0</v>
      </c>
      <c r="J29" s="21">
        <f>IF(Medidas_Analisis!J59&lt;&gt;"",ROUND((Medidas_Analisis!J59/IF(Intermedio!A59=VLOOKUP(Intermedio!A59,Tipos_Medida!$H$2:$I$788,1),VLOOKUP(Intermedio!A59,Tipos_Medida!$H$2:$I$788,2),0))*100,4),"")</f>
        <v>0</v>
      </c>
      <c r="K29" s="21">
        <f>IF(Medidas_Analisis!K59&lt;&gt;"",ROUND((Medidas_Analisis!K59/IF(Intermedio!A59=VLOOKUP(Intermedio!A59,Tipos_Medida!$H$2:$I$788,1),VLOOKUP(Intermedio!A59,Tipos_Medida!$H$2:$I$788,2),0))*100,4),"")</f>
        <v>0</v>
      </c>
      <c r="L29" s="21">
        <f>IF(Medidas_Analisis!L59&lt;&gt;"",ROUND((Medidas_Analisis!L59/IF(Intermedio!A59=VLOOKUP(Intermedio!A59,Tipos_Medida!$H$2:$I$788,1),VLOOKUP(Intermedio!A59,Tipos_Medida!$H$2:$I$788,2),0))*100,4),"")</f>
        <v>0</v>
      </c>
      <c r="M29" s="21">
        <f>IF(Medidas_Analisis!M59&lt;&gt;"",ROUND((Medidas_Analisis!M59/IF(Intermedio!A59=VLOOKUP(Intermedio!A59,Tipos_Medida!$H$2:$I$788,1),VLOOKUP(Intermedio!A59,Tipos_Medida!$H$2:$I$788,2),0))*100,4),"")</f>
        <v>0</v>
      </c>
      <c r="N29" s="21">
        <f>IF(Medidas_Analisis!N59&lt;&gt;"",ROUND((Medidas_Analisis!N59/IF(Intermedio!A59=VLOOKUP(Intermedio!A59,Tipos_Medida!$H$2:$I$788,1),VLOOKUP(Intermedio!A59,Tipos_Medida!$H$2:$I$788,2),0))*100,4),"")</f>
        <v>0</v>
      </c>
    </row>
    <row r="30" spans="1:14" x14ac:dyDescent="0.25">
      <c r="A30" s="19">
        <v>20058</v>
      </c>
      <c r="B30" s="19" t="s">
        <v>55</v>
      </c>
      <c r="C30" s="19" t="s">
        <v>33</v>
      </c>
      <c r="D30" s="19" t="s">
        <v>114</v>
      </c>
      <c r="E30" s="20">
        <v>43910</v>
      </c>
      <c r="F30" s="7" t="str">
        <f>IF(E30&lt;&gt;"",IF(AND(E30&gt;=VLOOKUP(E30,Semanas!$A$1:$C$33,1),E30&lt;=VLOOKUP(E30,Semanas!$A$1:$C$33,2)),VLOOKUP(E30,Semanas!$A$1:$C$33,3),""),"")</f>
        <v>Semana 12</v>
      </c>
      <c r="G30" s="21">
        <f>IF(Medidas_Analisis!G60&lt;&gt;"",ROUND((Medidas_Analisis!G60/IF(Intermedio!A60=VLOOKUP(Intermedio!A60,Tipos_Medida!$H$2:$I$788,1),VLOOKUP(Intermedio!A60,Tipos_Medida!$H$2:$I$788,2),0))*100,4),"")</f>
        <v>0</v>
      </c>
      <c r="H30" s="21">
        <f>IF(Medidas_Analisis!H60&lt;&gt;"",ROUND((Medidas_Analisis!H60/IF(Intermedio!A60=VLOOKUP(Intermedio!A60,Tipos_Medida!$H$2:$I$788,1),VLOOKUP(Intermedio!A60,Tipos_Medida!$H$2:$I$788,2),0))*100,4),"")</f>
        <v>0</v>
      </c>
      <c r="I30" s="21">
        <f>IF(Medidas_Analisis!I60&lt;&gt;"",ROUND((Medidas_Analisis!I60/IF(Intermedio!A60=VLOOKUP(Intermedio!A60,Tipos_Medida!$H$2:$I$788,1),VLOOKUP(Intermedio!A60,Tipos_Medida!$H$2:$I$788,2),0))*100,4),"")</f>
        <v>0</v>
      </c>
      <c r="J30" s="21">
        <f>IF(Medidas_Analisis!J60&lt;&gt;"",ROUND((Medidas_Analisis!J60/IF(Intermedio!A60=VLOOKUP(Intermedio!A60,Tipos_Medida!$H$2:$I$788,1),VLOOKUP(Intermedio!A60,Tipos_Medida!$H$2:$I$788,2),0))*100,4),"")</f>
        <v>0</v>
      </c>
      <c r="K30" s="21">
        <f>IF(Medidas_Analisis!K60&lt;&gt;"",ROUND((Medidas_Analisis!K60/IF(Intermedio!A60=VLOOKUP(Intermedio!A60,Tipos_Medida!$H$2:$I$788,1),VLOOKUP(Intermedio!A60,Tipos_Medida!$H$2:$I$788,2),0))*100,4),"")</f>
        <v>0</v>
      </c>
      <c r="L30" s="21">
        <f>IF(Medidas_Analisis!L60&lt;&gt;"",ROUND((Medidas_Analisis!L60/IF(Intermedio!A60=VLOOKUP(Intermedio!A60,Tipos_Medida!$H$2:$I$788,1),VLOOKUP(Intermedio!A60,Tipos_Medida!$H$2:$I$788,2),0))*100,4),"")</f>
        <v>0</v>
      </c>
      <c r="M30" s="21">
        <f>IF(Medidas_Analisis!M60&lt;&gt;"",ROUND((Medidas_Analisis!M60/IF(Intermedio!A60=VLOOKUP(Intermedio!A60,Tipos_Medida!$H$2:$I$788,1),VLOOKUP(Intermedio!A60,Tipos_Medida!$H$2:$I$788,2),0))*100,4),"")</f>
        <v>0</v>
      </c>
      <c r="N30" s="21">
        <f>IF(Medidas_Analisis!N60&lt;&gt;"",ROUND((Medidas_Analisis!N60/IF(Intermedio!A60=VLOOKUP(Intermedio!A60,Tipos_Medida!$H$2:$I$788,1),VLOOKUP(Intermedio!A60,Tipos_Medida!$H$2:$I$788,2),0))*100,4),"")</f>
        <v>0</v>
      </c>
    </row>
    <row r="31" spans="1:14" x14ac:dyDescent="0.25">
      <c r="A31">
        <v>20058</v>
      </c>
      <c r="B31" t="s">
        <v>55</v>
      </c>
      <c r="C31" t="s">
        <v>34</v>
      </c>
      <c r="D31" t="s">
        <v>114</v>
      </c>
      <c r="E31" s="1">
        <v>43945</v>
      </c>
      <c r="F31" s="7" t="str">
        <f>IF(E31&lt;&gt;"",IF(AND(E31&gt;=VLOOKUP(E31,Semanas!$A$1:$C$33,1),E31&lt;=VLOOKUP(E31,Semanas!$A$1:$C$33,2)),VLOOKUP(E31,Semanas!$A$1:$C$33,3),""),"")</f>
        <v>Semana 17</v>
      </c>
      <c r="G31" s="21">
        <f>IF(Medidas_Analisis!G61&lt;&gt;"",ROUND((Medidas_Analisis!G61/IF(Intermedio!A61=VLOOKUP(Intermedio!A61,Tipos_Medida!$H$2:$I$788,1),VLOOKUP(Intermedio!A61,Tipos_Medida!$H$2:$I$788,2),0))*100,4),"")</f>
        <v>0</v>
      </c>
      <c r="H31" s="21">
        <f>IF(Medidas_Analisis!H61&lt;&gt;"",ROUND((Medidas_Analisis!H61/IF(Intermedio!A61=VLOOKUP(Intermedio!A61,Tipos_Medida!$H$2:$I$788,1),VLOOKUP(Intermedio!A61,Tipos_Medida!$H$2:$I$788,2),0))*100,4),"")</f>
        <v>0</v>
      </c>
      <c r="I31" s="21">
        <f>IF(Medidas_Analisis!I61&lt;&gt;"",ROUND((Medidas_Analisis!I61/IF(Intermedio!A61=VLOOKUP(Intermedio!A61,Tipos_Medida!$H$2:$I$788,1),VLOOKUP(Intermedio!A61,Tipos_Medida!$H$2:$I$788,2),0))*100,4),"")</f>
        <v>0</v>
      </c>
      <c r="J31" s="21">
        <f>IF(Medidas_Analisis!J61&lt;&gt;"",ROUND((Medidas_Analisis!J61/IF(Intermedio!A61=VLOOKUP(Intermedio!A61,Tipos_Medida!$H$2:$I$788,1),VLOOKUP(Intermedio!A61,Tipos_Medida!$H$2:$I$788,2),0))*100,4),"")</f>
        <v>0</v>
      </c>
      <c r="K31" s="21">
        <f>IF(Medidas_Analisis!K61&lt;&gt;"",ROUND((Medidas_Analisis!K61/IF(Intermedio!A61=VLOOKUP(Intermedio!A61,Tipos_Medida!$H$2:$I$788,1),VLOOKUP(Intermedio!A61,Tipos_Medida!$H$2:$I$788,2),0))*100,4),"")</f>
        <v>0</v>
      </c>
      <c r="L31" s="21">
        <f>IF(Medidas_Analisis!L61&lt;&gt;"",ROUND((Medidas_Analisis!L61/IF(Intermedio!A61=VLOOKUP(Intermedio!A61,Tipos_Medida!$H$2:$I$788,1),VLOOKUP(Intermedio!A61,Tipos_Medida!$H$2:$I$788,2),0))*100,4),"")</f>
        <v>0</v>
      </c>
      <c r="M31" s="21">
        <f>IF(Medidas_Analisis!M61&lt;&gt;"",ROUND((Medidas_Analisis!M61/IF(Intermedio!A61=VLOOKUP(Intermedio!A61,Tipos_Medida!$H$2:$I$788,1),VLOOKUP(Intermedio!A61,Tipos_Medida!$H$2:$I$788,2),0))*100,4),"")</f>
        <v>0</v>
      </c>
      <c r="N31" s="21">
        <f>IF(Medidas_Analisis!N61&lt;&gt;"",ROUND((Medidas_Analisis!N61/IF(Intermedio!A61=VLOOKUP(Intermedio!A61,Tipos_Medida!$H$2:$I$788,1),VLOOKUP(Intermedio!A61,Tipos_Medida!$H$2:$I$788,2),0))*100,4),"")</f>
        <v>0</v>
      </c>
    </row>
    <row r="32" spans="1:14" x14ac:dyDescent="0.25">
      <c r="A32" s="19">
        <v>20058</v>
      </c>
      <c r="B32" s="19" t="s">
        <v>55</v>
      </c>
      <c r="C32" s="19" t="s">
        <v>118</v>
      </c>
      <c r="D32" s="19" t="s">
        <v>114</v>
      </c>
      <c r="E32" s="20">
        <v>43945</v>
      </c>
      <c r="F32" s="7" t="str">
        <f>IF(E32&lt;&gt;"",IF(AND(E32&gt;=VLOOKUP(E32,Semanas!$A$1:$C$33,1),E32&lt;=VLOOKUP(E32,Semanas!$A$1:$C$33,2)),VLOOKUP(E32,Semanas!$A$1:$C$33,3),""),"")</f>
        <v>Semana 17</v>
      </c>
      <c r="G32" s="21">
        <f>IF(Medidas_Analisis!G62&lt;&gt;"",ROUND((Medidas_Analisis!G62/IF(Intermedio!A62=VLOOKUP(Intermedio!A62,Tipos_Medida!$H$2:$I$788,1),VLOOKUP(Intermedio!A62,Tipos_Medida!$H$2:$I$788,2),0))*100,4),"")</f>
        <v>0</v>
      </c>
      <c r="H32" s="21">
        <f>IF(Medidas_Analisis!H62&lt;&gt;"",ROUND((Medidas_Analisis!H62/IF(Intermedio!A62=VLOOKUP(Intermedio!A62,Tipos_Medida!$H$2:$I$788,1),VLOOKUP(Intermedio!A62,Tipos_Medida!$H$2:$I$788,2),0))*100,4),"")</f>
        <v>0</v>
      </c>
      <c r="I32" s="21">
        <f>IF(Medidas_Analisis!I62&lt;&gt;"",ROUND((Medidas_Analisis!I62/IF(Intermedio!A62=VLOOKUP(Intermedio!A62,Tipos_Medida!$H$2:$I$788,1),VLOOKUP(Intermedio!A62,Tipos_Medida!$H$2:$I$788,2),0))*100,4),"")</f>
        <v>0</v>
      </c>
      <c r="J32" s="21">
        <f>IF(Medidas_Analisis!J62&lt;&gt;"",ROUND((Medidas_Analisis!J62/IF(Intermedio!A62=VLOOKUP(Intermedio!A62,Tipos_Medida!$H$2:$I$788,1),VLOOKUP(Intermedio!A62,Tipos_Medida!$H$2:$I$788,2),0))*100,4),"")</f>
        <v>0</v>
      </c>
      <c r="K32" s="21">
        <f>IF(Medidas_Analisis!K62&lt;&gt;"",ROUND((Medidas_Analisis!K62/IF(Intermedio!A62=VLOOKUP(Intermedio!A62,Tipos_Medida!$H$2:$I$788,1),VLOOKUP(Intermedio!A62,Tipos_Medida!$H$2:$I$788,2),0))*100,4),"")</f>
        <v>0</v>
      </c>
      <c r="L32" s="21">
        <f>IF(Medidas_Analisis!L62&lt;&gt;"",ROUND((Medidas_Analisis!L62/IF(Intermedio!A62=VLOOKUP(Intermedio!A62,Tipos_Medida!$H$2:$I$788,1),VLOOKUP(Intermedio!A62,Tipos_Medida!$H$2:$I$788,2),0))*100,4),"")</f>
        <v>0</v>
      </c>
      <c r="M32" s="21">
        <f>IF(Medidas_Analisis!M62&lt;&gt;"",ROUND((Medidas_Analisis!M62/IF(Intermedio!A62=VLOOKUP(Intermedio!A62,Tipos_Medida!$H$2:$I$788,1),VLOOKUP(Intermedio!A62,Tipos_Medida!$H$2:$I$788,2),0))*100,4),"")</f>
        <v>0</v>
      </c>
      <c r="N32" s="21">
        <f>IF(Medidas_Analisis!N62&lt;&gt;"",ROUND((Medidas_Analisis!N62/IF(Intermedio!A62=VLOOKUP(Intermedio!A62,Tipos_Medida!$H$2:$I$788,1),VLOOKUP(Intermedio!A62,Tipos_Medida!$H$2:$I$788,2),0))*100,4),"")</f>
        <v>0</v>
      </c>
    </row>
    <row r="33" spans="1:14" x14ac:dyDescent="0.25">
      <c r="A33">
        <v>20058</v>
      </c>
      <c r="B33" t="s">
        <v>55</v>
      </c>
      <c r="C33" t="s">
        <v>119</v>
      </c>
      <c r="D33" t="s">
        <v>114</v>
      </c>
      <c r="E33" s="1">
        <v>43998</v>
      </c>
      <c r="F33" s="7" t="str">
        <f>IF(E33&lt;&gt;"",IF(AND(E33&gt;=VLOOKUP(E33,Semanas!$A$1:$C$33,1),E33&lt;=VLOOKUP(E33,Semanas!$A$1:$C$33,2)),VLOOKUP(E33,Semanas!$A$1:$C$33,3),""),"")</f>
        <v>Semana 25</v>
      </c>
      <c r="G33" s="21">
        <f>IF(Medidas_Analisis!G63&lt;&gt;"",ROUND((Medidas_Analisis!G63/IF(Intermedio!A63=VLOOKUP(Intermedio!A63,Tipos_Medida!$H$2:$I$788,1),VLOOKUP(Intermedio!A63,Tipos_Medida!$H$2:$I$788,2),0))*100,4),"")</f>
        <v>0</v>
      </c>
      <c r="H33" s="21">
        <f>IF(Medidas_Analisis!H63&lt;&gt;"",ROUND((Medidas_Analisis!H63/IF(Intermedio!A63=VLOOKUP(Intermedio!A63,Tipos_Medida!$H$2:$I$788,1),VLOOKUP(Intermedio!A63,Tipos_Medida!$H$2:$I$788,2),0))*100,4),"")</f>
        <v>0</v>
      </c>
      <c r="I33" s="21">
        <f>IF(Medidas_Analisis!I63&lt;&gt;"",ROUND((Medidas_Analisis!I63/IF(Intermedio!A63=VLOOKUP(Intermedio!A63,Tipos_Medida!$H$2:$I$788,1),VLOOKUP(Intermedio!A63,Tipos_Medida!$H$2:$I$788,2),0))*100,4),"")</f>
        <v>1.01E-2</v>
      </c>
      <c r="J33" s="21">
        <f>IF(Medidas_Analisis!J63&lt;&gt;"",ROUND((Medidas_Analisis!J63/IF(Intermedio!A63=VLOOKUP(Intermedio!A63,Tipos_Medida!$H$2:$I$788,1),VLOOKUP(Intermedio!A63,Tipos_Medida!$H$2:$I$788,2),0))*100,4),"")</f>
        <v>1.01E-2</v>
      </c>
      <c r="K33" s="21">
        <f>IF(Medidas_Analisis!K63&lt;&gt;"",ROUND((Medidas_Analisis!K63/IF(Intermedio!A63=VLOOKUP(Intermedio!A63,Tipos_Medida!$H$2:$I$788,1),VLOOKUP(Intermedio!A63,Tipos_Medida!$H$2:$I$788,2),0))*100,4),"")</f>
        <v>0</v>
      </c>
      <c r="L33" s="21">
        <f>IF(Medidas_Analisis!L63&lt;&gt;"",ROUND((Medidas_Analisis!L63/IF(Intermedio!A63=VLOOKUP(Intermedio!A63,Tipos_Medida!$H$2:$I$788,1),VLOOKUP(Intermedio!A63,Tipos_Medida!$H$2:$I$788,2),0))*100,4),"")</f>
        <v>1.01E-2</v>
      </c>
      <c r="M33" s="21">
        <f>IF(Medidas_Analisis!M63&lt;&gt;"",ROUND((Medidas_Analisis!M63/IF(Intermedio!A63=VLOOKUP(Intermedio!A63,Tipos_Medida!$H$2:$I$788,1),VLOOKUP(Intermedio!A63,Tipos_Medida!$H$2:$I$788,2),0))*100,4),"")</f>
        <v>1.01E-2</v>
      </c>
      <c r="N33" s="21">
        <f>IF(Medidas_Analisis!N63&lt;&gt;"",ROUND((Medidas_Analisis!N63/IF(Intermedio!A63=VLOOKUP(Intermedio!A63,Tipos_Medida!$H$2:$I$788,1),VLOOKUP(Intermedio!A63,Tipos_Medida!$H$2:$I$788,2),0))*100,4),"")</f>
        <v>1.01E-2</v>
      </c>
    </row>
    <row r="34" spans="1:14" x14ac:dyDescent="0.25">
      <c r="A34">
        <v>20098</v>
      </c>
      <c r="B34" t="s">
        <v>57</v>
      </c>
      <c r="C34" t="s">
        <v>30</v>
      </c>
      <c r="D34" t="s">
        <v>114</v>
      </c>
      <c r="E34" s="1">
        <v>43913</v>
      </c>
      <c r="F34" s="7" t="str">
        <f>IF(E34&lt;&gt;"",IF(AND(E34&gt;=VLOOKUP(E34,Semanas!$A$1:$C$33,1),E34&lt;=VLOOKUP(E34,Semanas!$A$1:$C$33,2)),VLOOKUP(E34,Semanas!$A$1:$C$33,3),""),"")</f>
        <v>Semana 13</v>
      </c>
      <c r="G34" s="21">
        <f>IF(Medidas_Analisis!G68&lt;&gt;"",ROUND((Medidas_Analisis!G68/IF(Intermedio!A68=VLOOKUP(Intermedio!A68,Tipos_Medida!$H$2:$I$788,1),VLOOKUP(Intermedio!A68,Tipos_Medida!$H$2:$I$788,2),0))*100,4),"")</f>
        <v>0</v>
      </c>
      <c r="H34" s="21">
        <f>IF(Medidas_Analisis!H68&lt;&gt;"",ROUND((Medidas_Analisis!H68/IF(Intermedio!A68=VLOOKUP(Intermedio!A68,Tipos_Medida!$H$2:$I$788,1),VLOOKUP(Intermedio!A68,Tipos_Medida!$H$2:$I$788,2),0))*100,4),"")</f>
        <v>0</v>
      </c>
      <c r="I34" s="21">
        <f>IF(Medidas_Analisis!I68&lt;&gt;"",ROUND((Medidas_Analisis!I68/IF(Intermedio!A68=VLOOKUP(Intermedio!A68,Tipos_Medida!$H$2:$I$788,1),VLOOKUP(Intermedio!A68,Tipos_Medida!$H$2:$I$788,2),0))*100,4),"")</f>
        <v>0</v>
      </c>
      <c r="J34" s="21">
        <f>IF(Medidas_Analisis!J68&lt;&gt;"",ROUND((Medidas_Analisis!J68/IF(Intermedio!A68=VLOOKUP(Intermedio!A68,Tipos_Medida!$H$2:$I$788,1),VLOOKUP(Intermedio!A68,Tipos_Medida!$H$2:$I$788,2),0))*100,4),"")</f>
        <v>0</v>
      </c>
      <c r="K34" s="21">
        <f>IF(Medidas_Analisis!K68&lt;&gt;"",ROUND((Medidas_Analisis!K68/IF(Intermedio!A68=VLOOKUP(Intermedio!A68,Tipos_Medida!$H$2:$I$788,1),VLOOKUP(Intermedio!A68,Tipos_Medida!$H$2:$I$788,2),0))*100,4),"")</f>
        <v>0</v>
      </c>
      <c r="L34" s="21">
        <f>IF(Medidas_Analisis!L68&lt;&gt;"",ROUND((Medidas_Analisis!L68/IF(Intermedio!A68=VLOOKUP(Intermedio!A68,Tipos_Medida!$H$2:$I$788,1),VLOOKUP(Intermedio!A68,Tipos_Medida!$H$2:$I$788,2),0))*100,4),"")</f>
        <v>0</v>
      </c>
      <c r="M34" s="21">
        <f>IF(Medidas_Analisis!M68&lt;&gt;"",ROUND((Medidas_Analisis!M68/IF(Intermedio!A68=VLOOKUP(Intermedio!A68,Tipos_Medida!$H$2:$I$788,1),VLOOKUP(Intermedio!A68,Tipos_Medida!$H$2:$I$788,2),0))*100,4),"")</f>
        <v>0</v>
      </c>
      <c r="N34" s="21">
        <f>IF(Medidas_Analisis!N68&lt;&gt;"",ROUND((Medidas_Analisis!N68/IF(Intermedio!A68=VLOOKUP(Intermedio!A68,Tipos_Medida!$H$2:$I$788,1),VLOOKUP(Intermedio!A68,Tipos_Medida!$H$2:$I$788,2),0))*100,4),"")</f>
        <v>0</v>
      </c>
    </row>
    <row r="35" spans="1:14" x14ac:dyDescent="0.25">
      <c r="A35" s="19">
        <v>20098</v>
      </c>
      <c r="B35" s="19" t="s">
        <v>57</v>
      </c>
      <c r="C35" s="19" t="s">
        <v>31</v>
      </c>
      <c r="D35" s="19" t="s">
        <v>114</v>
      </c>
      <c r="E35" s="20">
        <v>43913</v>
      </c>
      <c r="F35" s="7" t="str">
        <f>IF(E35&lt;&gt;"",IF(AND(E35&gt;=VLOOKUP(E35,Semanas!$A$1:$C$33,1),E35&lt;=VLOOKUP(E35,Semanas!$A$1:$C$33,2)),VLOOKUP(E35,Semanas!$A$1:$C$33,3),""),"")</f>
        <v>Semana 13</v>
      </c>
      <c r="G35" s="21">
        <f>IF(Medidas_Analisis!G69&lt;&gt;"",ROUND((Medidas_Analisis!G69/IF(Intermedio!A69=VLOOKUP(Intermedio!A69,Tipos_Medida!$H$2:$I$788,1),VLOOKUP(Intermedio!A69,Tipos_Medida!$H$2:$I$788,2),0))*100,4),"")</f>
        <v>0</v>
      </c>
      <c r="H35" s="21">
        <f>IF(Medidas_Analisis!H69&lt;&gt;"",ROUND((Medidas_Analisis!H69/IF(Intermedio!A69=VLOOKUP(Intermedio!A69,Tipos_Medida!$H$2:$I$788,1),VLOOKUP(Intermedio!A69,Tipos_Medida!$H$2:$I$788,2),0))*100,4),"")</f>
        <v>0</v>
      </c>
      <c r="I35" s="21">
        <f>IF(Medidas_Analisis!I69&lt;&gt;"",ROUND((Medidas_Analisis!I69/IF(Intermedio!A69=VLOOKUP(Intermedio!A69,Tipos_Medida!$H$2:$I$788,1),VLOOKUP(Intermedio!A69,Tipos_Medida!$H$2:$I$788,2),0))*100,4),"")</f>
        <v>0</v>
      </c>
      <c r="J35" s="21">
        <f>IF(Medidas_Analisis!J69&lt;&gt;"",ROUND((Medidas_Analisis!J69/IF(Intermedio!A69=VLOOKUP(Intermedio!A69,Tipos_Medida!$H$2:$I$788,1),VLOOKUP(Intermedio!A69,Tipos_Medida!$H$2:$I$788,2),0))*100,4),"")</f>
        <v>0</v>
      </c>
      <c r="K35" s="21">
        <f>IF(Medidas_Analisis!K69&lt;&gt;"",ROUND((Medidas_Analisis!K69/IF(Intermedio!A69=VLOOKUP(Intermedio!A69,Tipos_Medida!$H$2:$I$788,1),VLOOKUP(Intermedio!A69,Tipos_Medida!$H$2:$I$788,2),0))*100,4),"")</f>
        <v>0</v>
      </c>
      <c r="L35" s="21">
        <f>IF(Medidas_Analisis!L69&lt;&gt;"",ROUND((Medidas_Analisis!L69/IF(Intermedio!A69=VLOOKUP(Intermedio!A69,Tipos_Medida!$H$2:$I$788,1),VLOOKUP(Intermedio!A69,Tipos_Medida!$H$2:$I$788,2),0))*100,4),"")</f>
        <v>0</v>
      </c>
      <c r="M35" s="21">
        <f>IF(Medidas_Analisis!M69&lt;&gt;"",ROUND((Medidas_Analisis!M69/IF(Intermedio!A69=VLOOKUP(Intermedio!A69,Tipos_Medida!$H$2:$I$788,1),VLOOKUP(Intermedio!A69,Tipos_Medida!$H$2:$I$788,2),0))*100,4),"")</f>
        <v>0</v>
      </c>
      <c r="N35" s="21">
        <f>IF(Medidas_Analisis!N69&lt;&gt;"",ROUND((Medidas_Analisis!N69/IF(Intermedio!A69=VLOOKUP(Intermedio!A69,Tipos_Medida!$H$2:$I$788,1),VLOOKUP(Intermedio!A69,Tipos_Medida!$H$2:$I$788,2),0))*100,4),"")</f>
        <v>0</v>
      </c>
    </row>
    <row r="36" spans="1:14" x14ac:dyDescent="0.25">
      <c r="A36">
        <v>20098</v>
      </c>
      <c r="B36" t="s">
        <v>57</v>
      </c>
      <c r="C36" t="s">
        <v>115</v>
      </c>
      <c r="D36" t="s">
        <v>114</v>
      </c>
      <c r="E36" s="1">
        <v>43913</v>
      </c>
      <c r="F36" s="7" t="str">
        <f>IF(E36&lt;&gt;"",IF(AND(E36&gt;=VLOOKUP(E36,Semanas!$A$1:$C$33,1),E36&lt;=VLOOKUP(E36,Semanas!$A$1:$C$33,2)),VLOOKUP(E36,Semanas!$A$1:$C$33,3),""),"")</f>
        <v>Semana 13</v>
      </c>
      <c r="G36" s="21">
        <f>IF(Medidas_Analisis!G70&lt;&gt;"",ROUND((Medidas_Analisis!G70/IF(Intermedio!A70=VLOOKUP(Intermedio!A70,Tipos_Medida!$H$2:$I$788,1),VLOOKUP(Intermedio!A70,Tipos_Medida!$H$2:$I$788,2),0))*100,4),"")</f>
        <v>0</v>
      </c>
      <c r="H36" s="21">
        <f>IF(Medidas_Analisis!H70&lt;&gt;"",ROUND((Medidas_Analisis!H70/IF(Intermedio!A70=VLOOKUP(Intermedio!A70,Tipos_Medida!$H$2:$I$788,1),VLOOKUP(Intermedio!A70,Tipos_Medida!$H$2:$I$788,2),0))*100,4),"")</f>
        <v>0</v>
      </c>
      <c r="I36" s="21">
        <f>IF(Medidas_Analisis!I70&lt;&gt;"",ROUND((Medidas_Analisis!I70/IF(Intermedio!A70=VLOOKUP(Intermedio!A70,Tipos_Medida!$H$2:$I$788,1),VLOOKUP(Intermedio!A70,Tipos_Medida!$H$2:$I$788,2),0))*100,4),"")</f>
        <v>0</v>
      </c>
      <c r="J36" s="21">
        <f>IF(Medidas_Analisis!J70&lt;&gt;"",ROUND((Medidas_Analisis!J70/IF(Intermedio!A70=VLOOKUP(Intermedio!A70,Tipos_Medida!$H$2:$I$788,1),VLOOKUP(Intermedio!A70,Tipos_Medida!$H$2:$I$788,2),0))*100,4),"")</f>
        <v>0</v>
      </c>
      <c r="K36" s="21">
        <f>IF(Medidas_Analisis!K70&lt;&gt;"",ROUND((Medidas_Analisis!K70/IF(Intermedio!A70=VLOOKUP(Intermedio!A70,Tipos_Medida!$H$2:$I$788,1),VLOOKUP(Intermedio!A70,Tipos_Medida!$H$2:$I$788,2),0))*100,4),"")</f>
        <v>0</v>
      </c>
      <c r="L36" s="21">
        <f>IF(Medidas_Analisis!L70&lt;&gt;"",ROUND((Medidas_Analisis!L70/IF(Intermedio!A70=VLOOKUP(Intermedio!A70,Tipos_Medida!$H$2:$I$788,1),VLOOKUP(Intermedio!A70,Tipos_Medida!$H$2:$I$788,2),0))*100,4),"")</f>
        <v>0</v>
      </c>
      <c r="M36" s="21">
        <f>IF(Medidas_Analisis!M70&lt;&gt;"",ROUND((Medidas_Analisis!M70/IF(Intermedio!A70=VLOOKUP(Intermedio!A70,Tipos_Medida!$H$2:$I$788,1),VLOOKUP(Intermedio!A70,Tipos_Medida!$H$2:$I$788,2),0))*100,4),"")</f>
        <v>0</v>
      </c>
      <c r="N36" s="21">
        <f>IF(Medidas_Analisis!N70&lt;&gt;"",ROUND((Medidas_Analisis!N70/IF(Intermedio!A70=VLOOKUP(Intermedio!A70,Tipos_Medida!$H$2:$I$788,1),VLOOKUP(Intermedio!A70,Tipos_Medida!$H$2:$I$788,2),0))*100,4),"")</f>
        <v>0</v>
      </c>
    </row>
    <row r="37" spans="1:14" x14ac:dyDescent="0.25">
      <c r="A37" s="19">
        <v>20098</v>
      </c>
      <c r="B37" s="19" t="s">
        <v>57</v>
      </c>
      <c r="C37" s="19" t="s">
        <v>33</v>
      </c>
      <c r="D37" s="19" t="s">
        <v>114</v>
      </c>
      <c r="E37" s="20">
        <v>43910</v>
      </c>
      <c r="F37" s="7" t="str">
        <f>IF(E37&lt;&gt;"",IF(AND(E37&gt;=VLOOKUP(E37,Semanas!$A$1:$C$33,1),E37&lt;=VLOOKUP(E37,Semanas!$A$1:$C$33,2)),VLOOKUP(E37,Semanas!$A$1:$C$33,3),""),"")</f>
        <v>Semana 12</v>
      </c>
      <c r="G37" s="21">
        <f>IF(Medidas_Analisis!G71&lt;&gt;"",ROUND((Medidas_Analisis!G71/IF(Intermedio!A71=VLOOKUP(Intermedio!A71,Tipos_Medida!$H$2:$I$788,1),VLOOKUP(Intermedio!A71,Tipos_Medida!$H$2:$I$788,2),0))*100,4),"")</f>
        <v>0</v>
      </c>
      <c r="H37" s="21">
        <f>IF(Medidas_Analisis!H71&lt;&gt;"",ROUND((Medidas_Analisis!H71/IF(Intermedio!A71=VLOOKUP(Intermedio!A71,Tipos_Medida!$H$2:$I$788,1),VLOOKUP(Intermedio!A71,Tipos_Medida!$H$2:$I$788,2),0))*100,4),"")</f>
        <v>0</v>
      </c>
      <c r="I37" s="21">
        <f>IF(Medidas_Analisis!I71&lt;&gt;"",ROUND((Medidas_Analisis!I71/IF(Intermedio!A71=VLOOKUP(Intermedio!A71,Tipos_Medida!$H$2:$I$788,1),VLOOKUP(Intermedio!A71,Tipos_Medida!$H$2:$I$788,2),0))*100,4),"")</f>
        <v>0</v>
      </c>
      <c r="J37" s="21">
        <f>IF(Medidas_Analisis!J71&lt;&gt;"",ROUND((Medidas_Analisis!J71/IF(Intermedio!A71=VLOOKUP(Intermedio!A71,Tipos_Medida!$H$2:$I$788,1),VLOOKUP(Intermedio!A71,Tipos_Medida!$H$2:$I$788,2),0))*100,4),"")</f>
        <v>0</v>
      </c>
      <c r="K37" s="21">
        <f>IF(Medidas_Analisis!K71&lt;&gt;"",ROUND((Medidas_Analisis!K71/IF(Intermedio!A71=VLOOKUP(Intermedio!A71,Tipos_Medida!$H$2:$I$788,1),VLOOKUP(Intermedio!A71,Tipos_Medida!$H$2:$I$788,2),0))*100,4),"")</f>
        <v>0</v>
      </c>
      <c r="L37" s="21">
        <f>IF(Medidas_Analisis!L71&lt;&gt;"",ROUND((Medidas_Analisis!L71/IF(Intermedio!A71=VLOOKUP(Intermedio!A71,Tipos_Medida!$H$2:$I$788,1),VLOOKUP(Intermedio!A71,Tipos_Medida!$H$2:$I$788,2),0))*100,4),"")</f>
        <v>0</v>
      </c>
      <c r="M37" s="21">
        <f>IF(Medidas_Analisis!M71&lt;&gt;"",ROUND((Medidas_Analisis!M71/IF(Intermedio!A71=VLOOKUP(Intermedio!A71,Tipos_Medida!$H$2:$I$788,1),VLOOKUP(Intermedio!A71,Tipos_Medida!$H$2:$I$788,2),0))*100,4),"")</f>
        <v>0</v>
      </c>
      <c r="N37" s="21">
        <f>IF(Medidas_Analisis!N71&lt;&gt;"",ROUND((Medidas_Analisis!N71/IF(Intermedio!A71=VLOOKUP(Intermedio!A71,Tipos_Medida!$H$2:$I$788,1),VLOOKUP(Intermedio!A71,Tipos_Medida!$H$2:$I$788,2),0))*100,4),"")</f>
        <v>0</v>
      </c>
    </row>
    <row r="38" spans="1:14" x14ac:dyDescent="0.25">
      <c r="A38">
        <v>20098</v>
      </c>
      <c r="B38" t="s">
        <v>57</v>
      </c>
      <c r="C38" t="s">
        <v>34</v>
      </c>
      <c r="D38" t="s">
        <v>114</v>
      </c>
      <c r="E38" s="1">
        <v>43979</v>
      </c>
      <c r="F38" s="7" t="str">
        <f>IF(E38&lt;&gt;"",IF(AND(E38&gt;=VLOOKUP(E38,Semanas!$A$1:$C$33,1),E38&lt;=VLOOKUP(E38,Semanas!$A$1:$C$33,2)),VLOOKUP(E38,Semanas!$A$1:$C$33,3),""),"")</f>
        <v>Semana 22</v>
      </c>
      <c r="G38" s="21">
        <f>IF(Medidas_Analisis!G72&lt;&gt;"",ROUND((Medidas_Analisis!G72/IF(Intermedio!A72=VLOOKUP(Intermedio!A72,Tipos_Medida!$H$2:$I$788,1),VLOOKUP(Intermedio!A72,Tipos_Medida!$H$2:$I$788,2),0))*100,4),"")</f>
        <v>0</v>
      </c>
      <c r="H38" s="21">
        <f>IF(Medidas_Analisis!H72&lt;&gt;"",ROUND((Medidas_Analisis!H72/IF(Intermedio!A72=VLOOKUP(Intermedio!A72,Tipos_Medida!$H$2:$I$788,1),VLOOKUP(Intermedio!A72,Tipos_Medida!$H$2:$I$788,2),0))*100,4),"")</f>
        <v>0</v>
      </c>
      <c r="I38" s="21">
        <f>IF(Medidas_Analisis!I72&lt;&gt;"",ROUND((Medidas_Analisis!I72/IF(Intermedio!A72=VLOOKUP(Intermedio!A72,Tipos_Medida!$H$2:$I$788,1),VLOOKUP(Intermedio!A72,Tipos_Medida!$H$2:$I$788,2),0))*100,4),"")</f>
        <v>0</v>
      </c>
      <c r="J38" s="21">
        <f>IF(Medidas_Analisis!J72&lt;&gt;"",ROUND((Medidas_Analisis!J72/IF(Intermedio!A72=VLOOKUP(Intermedio!A72,Tipos_Medida!$H$2:$I$788,1),VLOOKUP(Intermedio!A72,Tipos_Medida!$H$2:$I$788,2),0))*100,4),"")</f>
        <v>0</v>
      </c>
      <c r="K38" s="21">
        <f>IF(Medidas_Analisis!K72&lt;&gt;"",ROUND((Medidas_Analisis!K72/IF(Intermedio!A72=VLOOKUP(Intermedio!A72,Tipos_Medida!$H$2:$I$788,1),VLOOKUP(Intermedio!A72,Tipos_Medida!$H$2:$I$788,2),0))*100,4),"")</f>
        <v>0</v>
      </c>
      <c r="L38" s="21">
        <f>IF(Medidas_Analisis!L72&lt;&gt;"",ROUND((Medidas_Analisis!L72/IF(Intermedio!A72=VLOOKUP(Intermedio!A72,Tipos_Medida!$H$2:$I$788,1),VLOOKUP(Intermedio!A72,Tipos_Medida!$H$2:$I$788,2),0))*100,4),"")</f>
        <v>0</v>
      </c>
      <c r="M38" s="21">
        <f>IF(Medidas_Analisis!M72&lt;&gt;"",ROUND((Medidas_Analisis!M72/IF(Intermedio!A72=VLOOKUP(Intermedio!A72,Tipos_Medida!$H$2:$I$788,1),VLOOKUP(Intermedio!A72,Tipos_Medida!$H$2:$I$788,2),0))*100,4),"")</f>
        <v>0</v>
      </c>
      <c r="N38" s="21">
        <f>IF(Medidas_Analisis!N72&lt;&gt;"",ROUND((Medidas_Analisis!N72/IF(Intermedio!A72=VLOOKUP(Intermedio!A72,Tipos_Medida!$H$2:$I$788,1),VLOOKUP(Intermedio!A72,Tipos_Medida!$H$2:$I$788,2),0))*100,4),"")</f>
        <v>0</v>
      </c>
    </row>
    <row r="39" spans="1:14" x14ac:dyDescent="0.25">
      <c r="A39" s="19">
        <v>20098</v>
      </c>
      <c r="B39" s="19" t="s">
        <v>57</v>
      </c>
      <c r="C39" s="19" t="s">
        <v>118</v>
      </c>
      <c r="D39" s="19" t="s">
        <v>114</v>
      </c>
      <c r="E39" s="20">
        <v>43942</v>
      </c>
      <c r="F39" s="7" t="str">
        <f>IF(E39&lt;&gt;"",IF(AND(E39&gt;=VLOOKUP(E39,Semanas!$A$1:$C$33,1),E39&lt;=VLOOKUP(E39,Semanas!$A$1:$C$33,2)),VLOOKUP(E39,Semanas!$A$1:$C$33,3),""),"")</f>
        <v>Semana 17</v>
      </c>
      <c r="G39" s="21">
        <f>IF(Medidas_Analisis!G73&lt;&gt;"",ROUND((Medidas_Analisis!G73/IF(Intermedio!A73=VLOOKUP(Intermedio!A73,Tipos_Medida!$H$2:$I$788,1),VLOOKUP(Intermedio!A73,Tipos_Medida!$H$2:$I$788,2),0))*100,4),"")</f>
        <v>0</v>
      </c>
      <c r="H39" s="21">
        <f>IF(Medidas_Analisis!H73&lt;&gt;"",ROUND((Medidas_Analisis!H73/IF(Intermedio!A73=VLOOKUP(Intermedio!A73,Tipos_Medida!$H$2:$I$788,1),VLOOKUP(Intermedio!A73,Tipos_Medida!$H$2:$I$788,2),0))*100,4),"")</f>
        <v>0</v>
      </c>
      <c r="I39" s="21">
        <f>IF(Medidas_Analisis!I73&lt;&gt;"",ROUND((Medidas_Analisis!I73/IF(Intermedio!A73=VLOOKUP(Intermedio!A73,Tipos_Medida!$H$2:$I$788,1),VLOOKUP(Intermedio!A73,Tipos_Medida!$H$2:$I$788,2),0))*100,4),"")</f>
        <v>0</v>
      </c>
      <c r="J39" s="21">
        <f>IF(Medidas_Analisis!J73&lt;&gt;"",ROUND((Medidas_Analisis!J73/IF(Intermedio!A73=VLOOKUP(Intermedio!A73,Tipos_Medida!$H$2:$I$788,1),VLOOKUP(Intermedio!A73,Tipos_Medida!$H$2:$I$788,2),0))*100,4),"")</f>
        <v>0</v>
      </c>
      <c r="K39" s="21">
        <f>IF(Medidas_Analisis!K73&lt;&gt;"",ROUND((Medidas_Analisis!K73/IF(Intermedio!A73=VLOOKUP(Intermedio!A73,Tipos_Medida!$H$2:$I$788,1),VLOOKUP(Intermedio!A73,Tipos_Medida!$H$2:$I$788,2),0))*100,4),"")</f>
        <v>0</v>
      </c>
      <c r="L39" s="21">
        <f>IF(Medidas_Analisis!L73&lt;&gt;"",ROUND((Medidas_Analisis!L73/IF(Intermedio!A73=VLOOKUP(Intermedio!A73,Tipos_Medida!$H$2:$I$788,1),VLOOKUP(Intermedio!A73,Tipos_Medida!$H$2:$I$788,2),0))*100,4),"")</f>
        <v>0</v>
      </c>
      <c r="M39" s="21">
        <f>IF(Medidas_Analisis!M73&lt;&gt;"",ROUND((Medidas_Analisis!M73/IF(Intermedio!A73=VLOOKUP(Intermedio!A73,Tipos_Medida!$H$2:$I$788,1),VLOOKUP(Intermedio!A73,Tipos_Medida!$H$2:$I$788,2),0))*100,4),"")</f>
        <v>0</v>
      </c>
      <c r="N39" s="21">
        <f>IF(Medidas_Analisis!N73&lt;&gt;"",ROUND((Medidas_Analisis!N73/IF(Intermedio!A73=VLOOKUP(Intermedio!A73,Tipos_Medida!$H$2:$I$788,1),VLOOKUP(Intermedio!A73,Tipos_Medida!$H$2:$I$788,2),0))*100,4),"")</f>
        <v>0</v>
      </c>
    </row>
    <row r="40" spans="1:14" x14ac:dyDescent="0.25">
      <c r="A40">
        <v>20098</v>
      </c>
      <c r="B40" t="s">
        <v>57</v>
      </c>
      <c r="C40" t="s">
        <v>119</v>
      </c>
      <c r="D40" t="s">
        <v>114</v>
      </c>
      <c r="E40" s="1">
        <v>43942</v>
      </c>
      <c r="F40" s="7" t="str">
        <f>IF(E40&lt;&gt;"",IF(AND(E40&gt;=VLOOKUP(E40,Semanas!$A$1:$C$33,1),E40&lt;=VLOOKUP(E40,Semanas!$A$1:$C$33,2)),VLOOKUP(E40,Semanas!$A$1:$C$33,3),""),"")</f>
        <v>Semana 17</v>
      </c>
      <c r="G40" s="21">
        <f>IF(Medidas_Analisis!G74&lt;&gt;"",ROUND((Medidas_Analisis!G74/IF(Intermedio!A74=VLOOKUP(Intermedio!A74,Tipos_Medida!$H$2:$I$788,1),VLOOKUP(Intermedio!A74,Tipos_Medida!$H$2:$I$788,2),0))*100,4),"")</f>
        <v>0</v>
      </c>
      <c r="H40" s="21">
        <f>IF(Medidas_Analisis!H74&lt;&gt;"",ROUND((Medidas_Analisis!H74/IF(Intermedio!A74=VLOOKUP(Intermedio!A74,Tipos_Medida!$H$2:$I$788,1),VLOOKUP(Intermedio!A74,Tipos_Medida!$H$2:$I$788,2),0))*100,4),"")</f>
        <v>0</v>
      </c>
      <c r="I40" s="21">
        <f>IF(Medidas_Analisis!I74&lt;&gt;"",ROUND((Medidas_Analisis!I74/IF(Intermedio!A74=VLOOKUP(Intermedio!A74,Tipos_Medida!$H$2:$I$788,1),VLOOKUP(Intermedio!A74,Tipos_Medida!$H$2:$I$788,2),0))*100,4),"")</f>
        <v>0</v>
      </c>
      <c r="J40" s="21">
        <f>IF(Medidas_Analisis!J74&lt;&gt;"",ROUND((Medidas_Analisis!J74/IF(Intermedio!A74=VLOOKUP(Intermedio!A74,Tipos_Medida!$H$2:$I$788,1),VLOOKUP(Intermedio!A74,Tipos_Medida!$H$2:$I$788,2),0))*100,4),"")</f>
        <v>0</v>
      </c>
      <c r="K40" s="21">
        <f>IF(Medidas_Analisis!K74&lt;&gt;"",ROUND((Medidas_Analisis!K74/IF(Intermedio!A74=VLOOKUP(Intermedio!A74,Tipos_Medida!$H$2:$I$788,1),VLOOKUP(Intermedio!A74,Tipos_Medida!$H$2:$I$788,2),0))*100,4),"")</f>
        <v>0</v>
      </c>
      <c r="L40" s="21">
        <f>IF(Medidas_Analisis!L74&lt;&gt;"",ROUND((Medidas_Analisis!L74/IF(Intermedio!A74=VLOOKUP(Intermedio!A74,Tipos_Medida!$H$2:$I$788,1),VLOOKUP(Intermedio!A74,Tipos_Medida!$H$2:$I$788,2),0))*100,4),"")</f>
        <v>0</v>
      </c>
      <c r="M40" s="21">
        <f>IF(Medidas_Analisis!M74&lt;&gt;"",ROUND((Medidas_Analisis!M74/IF(Intermedio!A74=VLOOKUP(Intermedio!A74,Tipos_Medida!$H$2:$I$788,1),VLOOKUP(Intermedio!A74,Tipos_Medida!$H$2:$I$788,2),0))*100,4),"")</f>
        <v>0</v>
      </c>
      <c r="N40" s="21">
        <f>IF(Medidas_Analisis!N74&lt;&gt;"",ROUND((Medidas_Analisis!N74/IF(Intermedio!A74=VLOOKUP(Intermedio!A74,Tipos_Medida!$H$2:$I$788,1),VLOOKUP(Intermedio!A74,Tipos_Medida!$H$2:$I$788,2),0))*100,4),"")</f>
        <v>0</v>
      </c>
    </row>
    <row r="41" spans="1:14" x14ac:dyDescent="0.25">
      <c r="A41">
        <v>20098</v>
      </c>
      <c r="B41" t="s">
        <v>57</v>
      </c>
      <c r="C41" t="s">
        <v>191</v>
      </c>
      <c r="D41" t="s">
        <v>114</v>
      </c>
      <c r="E41" s="1">
        <v>43923</v>
      </c>
      <c r="F41" s="7" t="str">
        <f>IF(E41&lt;&gt;"",IF(AND(E41&gt;=VLOOKUP(E41,Semanas!$A$1:$C$33,1),E41&lt;=VLOOKUP(E41,Semanas!$A$1:$C$33,2)),VLOOKUP(E41,Semanas!$A$1:$C$33,3),""),"")</f>
        <v>Semana 14</v>
      </c>
      <c r="G41" s="21">
        <f>IF(Medidas_Analisis!G76&lt;&gt;"",ROUND((Medidas_Analisis!G76/IF(Intermedio!A76=VLOOKUP(Intermedio!A76,Tipos_Medida!$H$2:$I$788,1),VLOOKUP(Intermedio!A76,Tipos_Medida!$H$2:$I$788,2),0))*100,4),"")</f>
        <v>0</v>
      </c>
      <c r="H41" s="21">
        <f>IF(Medidas_Analisis!H76&lt;&gt;"",ROUND((Medidas_Analisis!H76/IF(Intermedio!A76=VLOOKUP(Intermedio!A76,Tipos_Medida!$H$2:$I$788,1),VLOOKUP(Intermedio!A76,Tipos_Medida!$H$2:$I$788,2),0))*100,4),"")</f>
        <v>0</v>
      </c>
      <c r="I41" s="21">
        <f>IF(Medidas_Analisis!I76&lt;&gt;"",ROUND((Medidas_Analisis!I76/IF(Intermedio!A76=VLOOKUP(Intermedio!A76,Tipos_Medida!$H$2:$I$788,1),VLOOKUP(Intermedio!A76,Tipos_Medida!$H$2:$I$788,2),0))*100,4),"")</f>
        <v>0</v>
      </c>
      <c r="J41" s="21">
        <f>IF(Medidas_Analisis!J76&lt;&gt;"",ROUND((Medidas_Analisis!J76/IF(Intermedio!A76=VLOOKUP(Intermedio!A76,Tipos_Medida!$H$2:$I$788,1),VLOOKUP(Intermedio!A76,Tipos_Medida!$H$2:$I$788,2),0))*100,4),"")</f>
        <v>0</v>
      </c>
      <c r="K41" s="21">
        <f>IF(Medidas_Analisis!K76&lt;&gt;"",ROUND((Medidas_Analisis!K76/IF(Intermedio!A76=VLOOKUP(Intermedio!A76,Tipos_Medida!$H$2:$I$788,1),VLOOKUP(Intermedio!A76,Tipos_Medida!$H$2:$I$788,2),0))*100,4),"")</f>
        <v>0</v>
      </c>
      <c r="L41" s="21">
        <f>IF(Medidas_Analisis!L76&lt;&gt;"",ROUND((Medidas_Analisis!L76/IF(Intermedio!A76=VLOOKUP(Intermedio!A76,Tipos_Medida!$H$2:$I$788,1),VLOOKUP(Intermedio!A76,Tipos_Medida!$H$2:$I$788,2),0))*100,4),"")</f>
        <v>0</v>
      </c>
      <c r="M41" s="21">
        <f>IF(Medidas_Analisis!M76&lt;&gt;"",ROUND((Medidas_Analisis!M76/IF(Intermedio!A76=VLOOKUP(Intermedio!A76,Tipos_Medida!$H$2:$I$788,1),VLOOKUP(Intermedio!A76,Tipos_Medida!$H$2:$I$788,2),0))*100,4),"")</f>
        <v>0</v>
      </c>
      <c r="N41" s="21">
        <f>IF(Medidas_Analisis!N76&lt;&gt;"",ROUND((Medidas_Analisis!N76/IF(Intermedio!A76=VLOOKUP(Intermedio!A76,Tipos_Medida!$H$2:$I$788,1),VLOOKUP(Intermedio!A76,Tipos_Medida!$H$2:$I$788,2),0))*100,4),"")</f>
        <v>0</v>
      </c>
    </row>
    <row r="42" spans="1:14" x14ac:dyDescent="0.25">
      <c r="A42">
        <v>20109</v>
      </c>
      <c r="B42" t="s">
        <v>59</v>
      </c>
      <c r="C42" t="s">
        <v>30</v>
      </c>
      <c r="D42" t="s">
        <v>114</v>
      </c>
      <c r="E42" s="1">
        <v>43913</v>
      </c>
      <c r="F42" s="7" t="str">
        <f>IF(E42&lt;&gt;"",IF(AND(E42&gt;=VLOOKUP(E42,Semanas!$A$1:$C$33,1),E42&lt;=VLOOKUP(E42,Semanas!$A$1:$C$33,2)),VLOOKUP(E42,Semanas!$A$1:$C$33,3),""),"")</f>
        <v>Semana 13</v>
      </c>
      <c r="G42" s="21">
        <f>IF(Medidas_Analisis!G79&lt;&gt;"",ROUND((Medidas_Analisis!G79/IF(Intermedio!A79=VLOOKUP(Intermedio!A79,Tipos_Medida!$H$2:$I$788,1),VLOOKUP(Intermedio!A79,Tipos_Medida!$H$2:$I$788,2),0))*100,4),"")</f>
        <v>0</v>
      </c>
      <c r="H42" s="21">
        <f>IF(Medidas_Analisis!H79&lt;&gt;"",ROUND((Medidas_Analisis!H79/IF(Intermedio!A79=VLOOKUP(Intermedio!A79,Tipos_Medida!$H$2:$I$788,1),VLOOKUP(Intermedio!A79,Tipos_Medida!$H$2:$I$788,2),0))*100,4),"")</f>
        <v>0</v>
      </c>
      <c r="I42" s="21">
        <f>IF(Medidas_Analisis!I79&lt;&gt;"",ROUND((Medidas_Analisis!I79/IF(Intermedio!A79=VLOOKUP(Intermedio!A79,Tipos_Medida!$H$2:$I$788,1),VLOOKUP(Intermedio!A79,Tipos_Medida!$H$2:$I$788,2),0))*100,4),"")</f>
        <v>0</v>
      </c>
      <c r="J42" s="21">
        <f>IF(Medidas_Analisis!J79&lt;&gt;"",ROUND((Medidas_Analisis!J79/IF(Intermedio!A79=VLOOKUP(Intermedio!A79,Tipos_Medida!$H$2:$I$788,1),VLOOKUP(Intermedio!A79,Tipos_Medida!$H$2:$I$788,2),0))*100,4),"")</f>
        <v>0</v>
      </c>
      <c r="K42" s="21">
        <f>IF(Medidas_Analisis!K79&lt;&gt;"",ROUND((Medidas_Analisis!K79/IF(Intermedio!A79=VLOOKUP(Intermedio!A79,Tipos_Medida!$H$2:$I$788,1),VLOOKUP(Intermedio!A79,Tipos_Medida!$H$2:$I$788,2),0))*100,4),"")</f>
        <v>0</v>
      </c>
      <c r="L42" s="21">
        <f>IF(Medidas_Analisis!L79&lt;&gt;"",ROUND((Medidas_Analisis!L79/IF(Intermedio!A79=VLOOKUP(Intermedio!A79,Tipos_Medida!$H$2:$I$788,1),VLOOKUP(Intermedio!A79,Tipos_Medida!$H$2:$I$788,2),0))*100,4),"")</f>
        <v>0</v>
      </c>
      <c r="M42" s="21">
        <f>IF(Medidas_Analisis!M79&lt;&gt;"",ROUND((Medidas_Analisis!M79/IF(Intermedio!A79=VLOOKUP(Intermedio!A79,Tipos_Medida!$H$2:$I$788,1),VLOOKUP(Intermedio!A79,Tipos_Medida!$H$2:$I$788,2),0))*100,4),"")</f>
        <v>0</v>
      </c>
      <c r="N42" s="21">
        <f>IF(Medidas_Analisis!N79&lt;&gt;"",ROUND((Medidas_Analisis!N79/IF(Intermedio!A79=VLOOKUP(Intermedio!A79,Tipos_Medida!$H$2:$I$788,1),VLOOKUP(Intermedio!A79,Tipos_Medida!$H$2:$I$788,2),0))*100,4),"")</f>
        <v>0</v>
      </c>
    </row>
    <row r="43" spans="1:14" x14ac:dyDescent="0.25">
      <c r="A43" s="19">
        <v>20109</v>
      </c>
      <c r="B43" s="19" t="s">
        <v>59</v>
      </c>
      <c r="C43" s="19" t="s">
        <v>31</v>
      </c>
      <c r="D43" s="19" t="s">
        <v>114</v>
      </c>
      <c r="E43" s="20">
        <v>43913</v>
      </c>
      <c r="F43" s="7" t="str">
        <f>IF(E43&lt;&gt;"",IF(AND(E43&gt;=VLOOKUP(E43,Semanas!$A$1:$C$33,1),E43&lt;=VLOOKUP(E43,Semanas!$A$1:$C$33,2)),VLOOKUP(E43,Semanas!$A$1:$C$33,3),""),"")</f>
        <v>Semana 13</v>
      </c>
      <c r="G43" s="21">
        <f>IF(Medidas_Analisis!G80&lt;&gt;"",ROUND((Medidas_Analisis!G80/IF(Intermedio!A80=VLOOKUP(Intermedio!A80,Tipos_Medida!$H$2:$I$788,1),VLOOKUP(Intermedio!A80,Tipos_Medida!$H$2:$I$788,2),0))*100,4),"")</f>
        <v>0</v>
      </c>
      <c r="H43" s="21">
        <f>IF(Medidas_Analisis!H80&lt;&gt;"",ROUND((Medidas_Analisis!H80/IF(Intermedio!A80=VLOOKUP(Intermedio!A80,Tipos_Medida!$H$2:$I$788,1),VLOOKUP(Intermedio!A80,Tipos_Medida!$H$2:$I$788,2),0))*100,4),"")</f>
        <v>0</v>
      </c>
      <c r="I43" s="21">
        <f>IF(Medidas_Analisis!I80&lt;&gt;"",ROUND((Medidas_Analisis!I80/IF(Intermedio!A80=VLOOKUP(Intermedio!A80,Tipos_Medida!$H$2:$I$788,1),VLOOKUP(Intermedio!A80,Tipos_Medida!$H$2:$I$788,2),0))*100,4),"")</f>
        <v>0</v>
      </c>
      <c r="J43" s="21">
        <f>IF(Medidas_Analisis!J80&lt;&gt;"",ROUND((Medidas_Analisis!J80/IF(Intermedio!A80=VLOOKUP(Intermedio!A80,Tipos_Medida!$H$2:$I$788,1),VLOOKUP(Intermedio!A80,Tipos_Medida!$H$2:$I$788,2),0))*100,4),"")</f>
        <v>0</v>
      </c>
      <c r="K43" s="21">
        <f>IF(Medidas_Analisis!K80&lt;&gt;"",ROUND((Medidas_Analisis!K80/IF(Intermedio!A80=VLOOKUP(Intermedio!A80,Tipos_Medida!$H$2:$I$788,1),VLOOKUP(Intermedio!A80,Tipos_Medida!$H$2:$I$788,2),0))*100,4),"")</f>
        <v>0</v>
      </c>
      <c r="L43" s="21">
        <f>IF(Medidas_Analisis!L80&lt;&gt;"",ROUND((Medidas_Analisis!L80/IF(Intermedio!A80=VLOOKUP(Intermedio!A80,Tipos_Medida!$H$2:$I$788,1),VLOOKUP(Intermedio!A80,Tipos_Medida!$H$2:$I$788,2),0))*100,4),"")</f>
        <v>0</v>
      </c>
      <c r="M43" s="21">
        <f>IF(Medidas_Analisis!M80&lt;&gt;"",ROUND((Medidas_Analisis!M80/IF(Intermedio!A80=VLOOKUP(Intermedio!A80,Tipos_Medida!$H$2:$I$788,1),VLOOKUP(Intermedio!A80,Tipos_Medida!$H$2:$I$788,2),0))*100,4),"")</f>
        <v>0</v>
      </c>
      <c r="N43" s="21">
        <f>IF(Medidas_Analisis!N80&lt;&gt;"",ROUND((Medidas_Analisis!N80/IF(Intermedio!A80=VLOOKUP(Intermedio!A80,Tipos_Medida!$H$2:$I$788,1),VLOOKUP(Intermedio!A80,Tipos_Medida!$H$2:$I$788,2),0))*100,4),"")</f>
        <v>0</v>
      </c>
    </row>
    <row r="44" spans="1:14" x14ac:dyDescent="0.25">
      <c r="A44">
        <v>20109</v>
      </c>
      <c r="B44" t="s">
        <v>59</v>
      </c>
      <c r="C44" t="s">
        <v>115</v>
      </c>
      <c r="D44" t="s">
        <v>114</v>
      </c>
      <c r="E44" s="1">
        <v>43913</v>
      </c>
      <c r="F44" s="7" t="str">
        <f>IF(E44&lt;&gt;"",IF(AND(E44&gt;=VLOOKUP(E44,Semanas!$A$1:$C$33,1),E44&lt;=VLOOKUP(E44,Semanas!$A$1:$C$33,2)),VLOOKUP(E44,Semanas!$A$1:$C$33,3),""),"")</f>
        <v>Semana 13</v>
      </c>
      <c r="G44" s="21">
        <f>IF(Medidas_Analisis!G81&lt;&gt;"",ROUND((Medidas_Analisis!G81/IF(Intermedio!A81=VLOOKUP(Intermedio!A81,Tipos_Medida!$H$2:$I$788,1),VLOOKUP(Intermedio!A81,Tipos_Medida!$H$2:$I$788,2),0))*100,4),"")</f>
        <v>0</v>
      </c>
      <c r="H44" s="21">
        <f>IF(Medidas_Analisis!H81&lt;&gt;"",ROUND((Medidas_Analisis!H81/IF(Intermedio!A81=VLOOKUP(Intermedio!A81,Tipos_Medida!$H$2:$I$788,1),VLOOKUP(Intermedio!A81,Tipos_Medida!$H$2:$I$788,2),0))*100,4),"")</f>
        <v>0</v>
      </c>
      <c r="I44" s="21">
        <f>IF(Medidas_Analisis!I81&lt;&gt;"",ROUND((Medidas_Analisis!I81/IF(Intermedio!A81=VLOOKUP(Intermedio!A81,Tipos_Medida!$H$2:$I$788,1),VLOOKUP(Intermedio!A81,Tipos_Medida!$H$2:$I$788,2),0))*100,4),"")</f>
        <v>0</v>
      </c>
      <c r="J44" s="21">
        <f>IF(Medidas_Analisis!J81&lt;&gt;"",ROUND((Medidas_Analisis!J81/IF(Intermedio!A81=VLOOKUP(Intermedio!A81,Tipos_Medida!$H$2:$I$788,1),VLOOKUP(Intermedio!A81,Tipos_Medida!$H$2:$I$788,2),0))*100,4),"")</f>
        <v>0</v>
      </c>
      <c r="K44" s="21">
        <f>IF(Medidas_Analisis!K81&lt;&gt;"",ROUND((Medidas_Analisis!K81/IF(Intermedio!A81=VLOOKUP(Intermedio!A81,Tipos_Medida!$H$2:$I$788,1),VLOOKUP(Intermedio!A81,Tipos_Medida!$H$2:$I$788,2),0))*100,4),"")</f>
        <v>0</v>
      </c>
      <c r="L44" s="21">
        <f>IF(Medidas_Analisis!L81&lt;&gt;"",ROUND((Medidas_Analisis!L81/IF(Intermedio!A81=VLOOKUP(Intermedio!A81,Tipos_Medida!$H$2:$I$788,1),VLOOKUP(Intermedio!A81,Tipos_Medida!$H$2:$I$788,2),0))*100,4),"")</f>
        <v>0</v>
      </c>
      <c r="M44" s="21">
        <f>IF(Medidas_Analisis!M81&lt;&gt;"",ROUND((Medidas_Analisis!M81/IF(Intermedio!A81=VLOOKUP(Intermedio!A81,Tipos_Medida!$H$2:$I$788,1),VLOOKUP(Intermedio!A81,Tipos_Medida!$H$2:$I$788,2),0))*100,4),"")</f>
        <v>0</v>
      </c>
      <c r="N44" s="21">
        <f>IF(Medidas_Analisis!N81&lt;&gt;"",ROUND((Medidas_Analisis!N81/IF(Intermedio!A81=VLOOKUP(Intermedio!A81,Tipos_Medida!$H$2:$I$788,1),VLOOKUP(Intermedio!A81,Tipos_Medida!$H$2:$I$788,2),0))*100,4),"")</f>
        <v>0</v>
      </c>
    </row>
    <row r="45" spans="1:14" x14ac:dyDescent="0.25">
      <c r="A45" s="19">
        <v>20109</v>
      </c>
      <c r="B45" s="19" t="s">
        <v>59</v>
      </c>
      <c r="C45" s="19" t="s">
        <v>33</v>
      </c>
      <c r="D45" s="19" t="s">
        <v>114</v>
      </c>
      <c r="E45" s="20">
        <v>43910</v>
      </c>
      <c r="F45" s="7" t="str">
        <f>IF(E45&lt;&gt;"",IF(AND(E45&gt;=VLOOKUP(E45,Semanas!$A$1:$C$33,1),E45&lt;=VLOOKUP(E45,Semanas!$A$1:$C$33,2)),VLOOKUP(E45,Semanas!$A$1:$C$33,3),""),"")</f>
        <v>Semana 12</v>
      </c>
      <c r="G45" s="21">
        <f>IF(Medidas_Analisis!G82&lt;&gt;"",ROUND((Medidas_Analisis!G82/IF(Intermedio!A82=VLOOKUP(Intermedio!A82,Tipos_Medida!$H$2:$I$788,1),VLOOKUP(Intermedio!A82,Tipos_Medida!$H$2:$I$788,2),0))*100,4),"")</f>
        <v>0</v>
      </c>
      <c r="H45" s="21">
        <f>IF(Medidas_Analisis!H82&lt;&gt;"",ROUND((Medidas_Analisis!H82/IF(Intermedio!A82=VLOOKUP(Intermedio!A82,Tipos_Medida!$H$2:$I$788,1),VLOOKUP(Intermedio!A82,Tipos_Medida!$H$2:$I$788,2),0))*100,4),"")</f>
        <v>0</v>
      </c>
      <c r="I45" s="21">
        <f>IF(Medidas_Analisis!I82&lt;&gt;"",ROUND((Medidas_Analisis!I82/IF(Intermedio!A82=VLOOKUP(Intermedio!A82,Tipos_Medida!$H$2:$I$788,1),VLOOKUP(Intermedio!A82,Tipos_Medida!$H$2:$I$788,2),0))*100,4),"")</f>
        <v>0</v>
      </c>
      <c r="J45" s="21">
        <f>IF(Medidas_Analisis!J82&lt;&gt;"",ROUND((Medidas_Analisis!J82/IF(Intermedio!A82=VLOOKUP(Intermedio!A82,Tipos_Medida!$H$2:$I$788,1),VLOOKUP(Intermedio!A82,Tipos_Medida!$H$2:$I$788,2),0))*100,4),"")</f>
        <v>0</v>
      </c>
      <c r="K45" s="21">
        <f>IF(Medidas_Analisis!K82&lt;&gt;"",ROUND((Medidas_Analisis!K82/IF(Intermedio!A82=VLOOKUP(Intermedio!A82,Tipos_Medida!$H$2:$I$788,1),VLOOKUP(Intermedio!A82,Tipos_Medida!$H$2:$I$788,2),0))*100,4),"")</f>
        <v>0</v>
      </c>
      <c r="L45" s="21">
        <f>IF(Medidas_Analisis!L82&lt;&gt;"",ROUND((Medidas_Analisis!L82/IF(Intermedio!A82=VLOOKUP(Intermedio!A82,Tipos_Medida!$H$2:$I$788,1),VLOOKUP(Intermedio!A82,Tipos_Medida!$H$2:$I$788,2),0))*100,4),"")</f>
        <v>0</v>
      </c>
      <c r="M45" s="21">
        <f>IF(Medidas_Analisis!M82&lt;&gt;"",ROUND((Medidas_Analisis!M82/IF(Intermedio!A82=VLOOKUP(Intermedio!A82,Tipos_Medida!$H$2:$I$788,1),VLOOKUP(Intermedio!A82,Tipos_Medida!$H$2:$I$788,2),0))*100,4),"")</f>
        <v>0</v>
      </c>
      <c r="N45" s="21">
        <f>IF(Medidas_Analisis!N82&lt;&gt;"",ROUND((Medidas_Analisis!N82/IF(Intermedio!A82=VLOOKUP(Intermedio!A82,Tipos_Medida!$H$2:$I$788,1),VLOOKUP(Intermedio!A82,Tipos_Medida!$H$2:$I$788,2),0))*100,4),"")</f>
        <v>0</v>
      </c>
    </row>
    <row r="46" spans="1:14" x14ac:dyDescent="0.25">
      <c r="A46">
        <v>20109</v>
      </c>
      <c r="B46" t="s">
        <v>59</v>
      </c>
      <c r="C46" t="s">
        <v>34</v>
      </c>
      <c r="D46" t="s">
        <v>114</v>
      </c>
      <c r="E46" s="1">
        <v>43978</v>
      </c>
      <c r="F46" s="7" t="str">
        <f>IF(E46&lt;&gt;"",IF(AND(E46&gt;=VLOOKUP(E46,Semanas!$A$1:$C$33,1),E46&lt;=VLOOKUP(E46,Semanas!$A$1:$C$33,2)),VLOOKUP(E46,Semanas!$A$1:$C$33,3),""),"")</f>
        <v>Semana 22</v>
      </c>
      <c r="G46" s="21">
        <f>IF(Medidas_Analisis!G83&lt;&gt;"",ROUND((Medidas_Analisis!G83/IF(Intermedio!A83=VLOOKUP(Intermedio!A83,Tipos_Medida!$H$2:$I$788,1),VLOOKUP(Intermedio!A83,Tipos_Medida!$H$2:$I$788,2),0))*100,4),"")</f>
        <v>0</v>
      </c>
      <c r="H46" s="21">
        <f>IF(Medidas_Analisis!H83&lt;&gt;"",ROUND((Medidas_Analisis!H83/IF(Intermedio!A83=VLOOKUP(Intermedio!A83,Tipos_Medida!$H$2:$I$788,1),VLOOKUP(Intermedio!A83,Tipos_Medida!$H$2:$I$788,2),0))*100,4),"")</f>
        <v>0</v>
      </c>
      <c r="I46" s="21">
        <f>IF(Medidas_Analisis!I83&lt;&gt;"",ROUND((Medidas_Analisis!I83/IF(Intermedio!A83=VLOOKUP(Intermedio!A83,Tipos_Medida!$H$2:$I$788,1),VLOOKUP(Intermedio!A83,Tipos_Medida!$H$2:$I$788,2),0))*100,4),"")</f>
        <v>0</v>
      </c>
      <c r="J46" s="21">
        <f>IF(Medidas_Analisis!J83&lt;&gt;"",ROUND((Medidas_Analisis!J83/IF(Intermedio!A83=VLOOKUP(Intermedio!A83,Tipos_Medida!$H$2:$I$788,1),VLOOKUP(Intermedio!A83,Tipos_Medida!$H$2:$I$788,2),0))*100,4),"")</f>
        <v>1.95E-2</v>
      </c>
      <c r="K46" s="21">
        <f>IF(Medidas_Analisis!K83&lt;&gt;"",ROUND((Medidas_Analisis!K83/IF(Intermedio!A83=VLOOKUP(Intermedio!A83,Tipos_Medida!$H$2:$I$788,1),VLOOKUP(Intermedio!A83,Tipos_Medida!$H$2:$I$788,2),0))*100,4),"")</f>
        <v>1.95E-2</v>
      </c>
      <c r="L46" s="21">
        <f>IF(Medidas_Analisis!L83&lt;&gt;"",ROUND((Medidas_Analisis!L83/IF(Intermedio!A83=VLOOKUP(Intermedio!A83,Tipos_Medida!$H$2:$I$788,1),VLOOKUP(Intermedio!A83,Tipos_Medida!$H$2:$I$788,2),0))*100,4),"")</f>
        <v>1.95E-2</v>
      </c>
      <c r="M46" s="21">
        <f>IF(Medidas_Analisis!M83&lt;&gt;"",ROUND((Medidas_Analisis!M83/IF(Intermedio!A83=VLOOKUP(Intermedio!A83,Tipos_Medida!$H$2:$I$788,1),VLOOKUP(Intermedio!A83,Tipos_Medida!$H$2:$I$788,2),0))*100,4),"")</f>
        <v>1.95E-2</v>
      </c>
      <c r="N46" s="21">
        <f>IF(Medidas_Analisis!N83&lt;&gt;"",ROUND((Medidas_Analisis!N83/IF(Intermedio!A83=VLOOKUP(Intermedio!A83,Tipos_Medida!$H$2:$I$788,1),VLOOKUP(Intermedio!A83,Tipos_Medida!$H$2:$I$788,2),0))*100,4),"")</f>
        <v>3.9E-2</v>
      </c>
    </row>
    <row r="47" spans="1:14" x14ac:dyDescent="0.25">
      <c r="A47">
        <v>20109</v>
      </c>
      <c r="B47" t="s">
        <v>59</v>
      </c>
      <c r="C47" t="s">
        <v>191</v>
      </c>
      <c r="D47" t="s">
        <v>114</v>
      </c>
      <c r="E47" s="1">
        <v>43978</v>
      </c>
      <c r="F47" s="7" t="str">
        <f>IF(E47&lt;&gt;"",IF(AND(E47&gt;=VLOOKUP(E47,Semanas!$A$1:$C$33,1),E47&lt;=VLOOKUP(E47,Semanas!$A$1:$C$33,2)),VLOOKUP(E47,Semanas!$A$1:$C$33,3),""),"")</f>
        <v>Semana 22</v>
      </c>
      <c r="G47" s="21">
        <f>IF(Medidas_Analisis!G87&lt;&gt;"",ROUND((Medidas_Analisis!G87/IF(Intermedio!A87=VLOOKUP(Intermedio!A87,Tipos_Medida!$H$2:$I$788,1),VLOOKUP(Intermedio!A87,Tipos_Medida!$H$2:$I$788,2),0))*100,4),"")</f>
        <v>0</v>
      </c>
      <c r="H47" s="21">
        <f>IF(Medidas_Analisis!H87&lt;&gt;"",ROUND((Medidas_Analisis!H87/IF(Intermedio!A87=VLOOKUP(Intermedio!A87,Tipos_Medida!$H$2:$I$788,1),VLOOKUP(Intermedio!A87,Tipos_Medida!$H$2:$I$788,2),0))*100,4),"")</f>
        <v>0</v>
      </c>
      <c r="I47" s="21">
        <f>IF(Medidas_Analisis!I87&lt;&gt;"",ROUND((Medidas_Analisis!I87/IF(Intermedio!A87=VLOOKUP(Intermedio!A87,Tipos_Medida!$H$2:$I$788,1),VLOOKUP(Intermedio!A87,Tipos_Medida!$H$2:$I$788,2),0))*100,4),"")</f>
        <v>0</v>
      </c>
      <c r="J47" s="21">
        <f>IF(Medidas_Analisis!J87&lt;&gt;"",ROUND((Medidas_Analisis!J87/IF(Intermedio!A87=VLOOKUP(Intermedio!A87,Tipos_Medida!$H$2:$I$788,1),VLOOKUP(Intermedio!A87,Tipos_Medida!$H$2:$I$788,2),0))*100,4),"")</f>
        <v>6.4600000000000005E-2</v>
      </c>
      <c r="K47" s="21">
        <f>IF(Medidas_Analisis!K87&lt;&gt;"",ROUND((Medidas_Analisis!K87/IF(Intermedio!A87=VLOOKUP(Intermedio!A87,Tipos_Medida!$H$2:$I$788,1),VLOOKUP(Intermedio!A87,Tipos_Medida!$H$2:$I$788,2),0))*100,4),"")</f>
        <v>6.4600000000000005E-2</v>
      </c>
      <c r="L47" s="21">
        <f>IF(Medidas_Analisis!L87&lt;&gt;"",ROUND((Medidas_Analisis!L87/IF(Intermedio!A87=VLOOKUP(Intermedio!A87,Tipos_Medida!$H$2:$I$788,1),VLOOKUP(Intermedio!A87,Tipos_Medida!$H$2:$I$788,2),0))*100,4),"")</f>
        <v>6.4600000000000005E-2</v>
      </c>
      <c r="M47" s="21">
        <f>IF(Medidas_Analisis!M87&lt;&gt;"",ROUND((Medidas_Analisis!M87/IF(Intermedio!A87=VLOOKUP(Intermedio!A87,Tipos_Medida!$H$2:$I$788,1),VLOOKUP(Intermedio!A87,Tipos_Medida!$H$2:$I$788,2),0))*100,4),"")</f>
        <v>6.4600000000000005E-2</v>
      </c>
      <c r="N47" s="21">
        <f>IF(Medidas_Analisis!N87&lt;&gt;"",ROUND((Medidas_Analisis!N87/IF(Intermedio!A87=VLOOKUP(Intermedio!A87,Tipos_Medida!$H$2:$I$788,1),VLOOKUP(Intermedio!A87,Tipos_Medida!$H$2:$I$788,2),0))*100,4),"")</f>
        <v>0.12920000000000001</v>
      </c>
    </row>
    <row r="48" spans="1:14" x14ac:dyDescent="0.25">
      <c r="A48">
        <v>20116</v>
      </c>
      <c r="B48" t="s">
        <v>60</v>
      </c>
      <c r="C48" t="s">
        <v>30</v>
      </c>
      <c r="D48" t="s">
        <v>114</v>
      </c>
      <c r="E48" s="1">
        <v>43913</v>
      </c>
      <c r="F48" s="7" t="str">
        <f>IF(E48&lt;&gt;"",IF(AND(E48&gt;=VLOOKUP(E48,Semanas!$A$1:$C$33,1),E48&lt;=VLOOKUP(E48,Semanas!$A$1:$C$33,2)),VLOOKUP(E48,Semanas!$A$1:$C$33,3),""),"")</f>
        <v>Semana 13</v>
      </c>
      <c r="G48" s="21">
        <f>IF(Medidas_Analisis!G90&lt;&gt;"",ROUND((Medidas_Analisis!G90/IF(Intermedio!A90=VLOOKUP(Intermedio!A90,Tipos_Medida!$H$2:$I$788,1),VLOOKUP(Intermedio!A90,Tipos_Medida!$H$2:$I$788,2),0))*100,4),"")</f>
        <v>0</v>
      </c>
      <c r="H48" s="21">
        <f>IF(Medidas_Analisis!H90&lt;&gt;"",ROUND((Medidas_Analisis!H90/IF(Intermedio!A90=VLOOKUP(Intermedio!A90,Tipos_Medida!$H$2:$I$788,1),VLOOKUP(Intermedio!A90,Tipos_Medida!$H$2:$I$788,2),0))*100,4),"")</f>
        <v>0</v>
      </c>
      <c r="I48" s="21">
        <f>IF(Medidas_Analisis!I90&lt;&gt;"",ROUND((Medidas_Analisis!I90/IF(Intermedio!A90=VLOOKUP(Intermedio!A90,Tipos_Medida!$H$2:$I$788,1),VLOOKUP(Intermedio!A90,Tipos_Medida!$H$2:$I$788,2),0))*100,4),"")</f>
        <v>0</v>
      </c>
      <c r="J48" s="21">
        <f>IF(Medidas_Analisis!J90&lt;&gt;"",ROUND((Medidas_Analisis!J90/IF(Intermedio!A90=VLOOKUP(Intermedio!A90,Tipos_Medida!$H$2:$I$788,1),VLOOKUP(Intermedio!A90,Tipos_Medida!$H$2:$I$788,2),0))*100,4),"")</f>
        <v>0</v>
      </c>
      <c r="K48" s="21">
        <f>IF(Medidas_Analisis!K90&lt;&gt;"",ROUND((Medidas_Analisis!K90/IF(Intermedio!A90=VLOOKUP(Intermedio!A90,Tipos_Medida!$H$2:$I$788,1),VLOOKUP(Intermedio!A90,Tipos_Medida!$H$2:$I$788,2),0))*100,4),"")</f>
        <v>0</v>
      </c>
      <c r="L48" s="21">
        <f>IF(Medidas_Analisis!L90&lt;&gt;"",ROUND((Medidas_Analisis!L90/IF(Intermedio!A90=VLOOKUP(Intermedio!A90,Tipos_Medida!$H$2:$I$788,1),VLOOKUP(Intermedio!A90,Tipos_Medida!$H$2:$I$788,2),0))*100,4),"")</f>
        <v>0</v>
      </c>
      <c r="M48" s="21">
        <f>IF(Medidas_Analisis!M90&lt;&gt;"",ROUND((Medidas_Analisis!M90/IF(Intermedio!A90=VLOOKUP(Intermedio!A90,Tipos_Medida!$H$2:$I$788,1),VLOOKUP(Intermedio!A90,Tipos_Medida!$H$2:$I$788,2),0))*100,4),"")</f>
        <v>0</v>
      </c>
      <c r="N48" s="21">
        <f>IF(Medidas_Analisis!N90&lt;&gt;"",ROUND((Medidas_Analisis!N90/IF(Intermedio!A90=VLOOKUP(Intermedio!A90,Tipos_Medida!$H$2:$I$788,1),VLOOKUP(Intermedio!A90,Tipos_Medida!$H$2:$I$788,2),0))*100,4),"")</f>
        <v>0</v>
      </c>
    </row>
    <row r="49" spans="1:14" x14ac:dyDescent="0.25">
      <c r="A49" s="19">
        <v>20116</v>
      </c>
      <c r="B49" s="19" t="s">
        <v>60</v>
      </c>
      <c r="C49" s="19" t="s">
        <v>31</v>
      </c>
      <c r="D49" s="19" t="s">
        <v>114</v>
      </c>
      <c r="E49" s="20">
        <v>43913</v>
      </c>
      <c r="F49" s="7" t="str">
        <f>IF(E49&lt;&gt;"",IF(AND(E49&gt;=VLOOKUP(E49,Semanas!$A$1:$C$33,1),E49&lt;=VLOOKUP(E49,Semanas!$A$1:$C$33,2)),VLOOKUP(E49,Semanas!$A$1:$C$33,3),""),"")</f>
        <v>Semana 13</v>
      </c>
      <c r="G49" s="21">
        <f>IF(Medidas_Analisis!G91&lt;&gt;"",ROUND((Medidas_Analisis!G91/IF(Intermedio!A91=VLOOKUP(Intermedio!A91,Tipos_Medida!$H$2:$I$788,1),VLOOKUP(Intermedio!A91,Tipos_Medida!$H$2:$I$788,2),0))*100,4),"")</f>
        <v>0</v>
      </c>
      <c r="H49" s="21">
        <f>IF(Medidas_Analisis!H91&lt;&gt;"",ROUND((Medidas_Analisis!H91/IF(Intermedio!A91=VLOOKUP(Intermedio!A91,Tipos_Medida!$H$2:$I$788,1),VLOOKUP(Intermedio!A91,Tipos_Medida!$H$2:$I$788,2),0))*100,4),"")</f>
        <v>0</v>
      </c>
      <c r="I49" s="21">
        <f>IF(Medidas_Analisis!I91&lt;&gt;"",ROUND((Medidas_Analisis!I91/IF(Intermedio!A91=VLOOKUP(Intermedio!A91,Tipos_Medida!$H$2:$I$788,1),VLOOKUP(Intermedio!A91,Tipos_Medida!$H$2:$I$788,2),0))*100,4),"")</f>
        <v>0</v>
      </c>
      <c r="J49" s="21">
        <f>IF(Medidas_Analisis!J91&lt;&gt;"",ROUND((Medidas_Analisis!J91/IF(Intermedio!A91=VLOOKUP(Intermedio!A91,Tipos_Medida!$H$2:$I$788,1),VLOOKUP(Intermedio!A91,Tipos_Medida!$H$2:$I$788,2),0))*100,4),"")</f>
        <v>0</v>
      </c>
      <c r="K49" s="21">
        <f>IF(Medidas_Analisis!K91&lt;&gt;"",ROUND((Medidas_Analisis!K91/IF(Intermedio!A91=VLOOKUP(Intermedio!A91,Tipos_Medida!$H$2:$I$788,1),VLOOKUP(Intermedio!A91,Tipos_Medida!$H$2:$I$788,2),0))*100,4),"")</f>
        <v>0</v>
      </c>
      <c r="L49" s="21">
        <f>IF(Medidas_Analisis!L91&lt;&gt;"",ROUND((Medidas_Analisis!L91/IF(Intermedio!A91=VLOOKUP(Intermedio!A91,Tipos_Medida!$H$2:$I$788,1),VLOOKUP(Intermedio!A91,Tipos_Medida!$H$2:$I$788,2),0))*100,4),"")</f>
        <v>0</v>
      </c>
      <c r="M49" s="21">
        <f>IF(Medidas_Analisis!M91&lt;&gt;"",ROUND((Medidas_Analisis!M91/IF(Intermedio!A91=VLOOKUP(Intermedio!A91,Tipos_Medida!$H$2:$I$788,1),VLOOKUP(Intermedio!A91,Tipos_Medida!$H$2:$I$788,2),0))*100,4),"")</f>
        <v>0</v>
      </c>
      <c r="N49" s="21">
        <f>IF(Medidas_Analisis!N91&lt;&gt;"",ROUND((Medidas_Analisis!N91/IF(Intermedio!A91=VLOOKUP(Intermedio!A91,Tipos_Medida!$H$2:$I$788,1),VLOOKUP(Intermedio!A91,Tipos_Medida!$H$2:$I$788,2),0))*100,4),"")</f>
        <v>0</v>
      </c>
    </row>
    <row r="50" spans="1:14" x14ac:dyDescent="0.25">
      <c r="A50">
        <v>20116</v>
      </c>
      <c r="B50" t="s">
        <v>60</v>
      </c>
      <c r="C50" t="s">
        <v>115</v>
      </c>
      <c r="D50" t="s">
        <v>114</v>
      </c>
      <c r="E50" s="1">
        <v>43913</v>
      </c>
      <c r="F50" s="7" t="str">
        <f>IF(E50&lt;&gt;"",IF(AND(E50&gt;=VLOOKUP(E50,Semanas!$A$1:$C$33,1),E50&lt;=VLOOKUP(E50,Semanas!$A$1:$C$33,2)),VLOOKUP(E50,Semanas!$A$1:$C$33,3),""),"")</f>
        <v>Semana 13</v>
      </c>
      <c r="G50" s="21">
        <f>IF(Medidas_Analisis!G92&lt;&gt;"",ROUND((Medidas_Analisis!G92/IF(Intermedio!A92=VLOOKUP(Intermedio!A92,Tipos_Medida!$H$2:$I$788,1),VLOOKUP(Intermedio!A92,Tipos_Medida!$H$2:$I$788,2),0))*100,4),"")</f>
        <v>0</v>
      </c>
      <c r="H50" s="21">
        <f>IF(Medidas_Analisis!H92&lt;&gt;"",ROUND((Medidas_Analisis!H92/IF(Intermedio!A92=VLOOKUP(Intermedio!A92,Tipos_Medida!$H$2:$I$788,1),VLOOKUP(Intermedio!A92,Tipos_Medida!$H$2:$I$788,2),0))*100,4),"")</f>
        <v>0</v>
      </c>
      <c r="I50" s="21">
        <f>IF(Medidas_Analisis!I92&lt;&gt;"",ROUND((Medidas_Analisis!I92/IF(Intermedio!A92=VLOOKUP(Intermedio!A92,Tipos_Medida!$H$2:$I$788,1),VLOOKUP(Intermedio!A92,Tipos_Medida!$H$2:$I$788,2),0))*100,4),"")</f>
        <v>0</v>
      </c>
      <c r="J50" s="21">
        <f>IF(Medidas_Analisis!J92&lt;&gt;"",ROUND((Medidas_Analisis!J92/IF(Intermedio!A92=VLOOKUP(Intermedio!A92,Tipos_Medida!$H$2:$I$788,1),VLOOKUP(Intermedio!A92,Tipos_Medida!$H$2:$I$788,2),0))*100,4),"")</f>
        <v>0</v>
      </c>
      <c r="K50" s="21">
        <f>IF(Medidas_Analisis!K92&lt;&gt;"",ROUND((Medidas_Analisis!K92/IF(Intermedio!A92=VLOOKUP(Intermedio!A92,Tipos_Medida!$H$2:$I$788,1),VLOOKUP(Intermedio!A92,Tipos_Medida!$H$2:$I$788,2),0))*100,4),"")</f>
        <v>0</v>
      </c>
      <c r="L50" s="21">
        <f>IF(Medidas_Analisis!L92&lt;&gt;"",ROUND((Medidas_Analisis!L92/IF(Intermedio!A92=VLOOKUP(Intermedio!A92,Tipos_Medida!$H$2:$I$788,1),VLOOKUP(Intermedio!A92,Tipos_Medida!$H$2:$I$788,2),0))*100,4),"")</f>
        <v>0</v>
      </c>
      <c r="M50" s="21">
        <f>IF(Medidas_Analisis!M92&lt;&gt;"",ROUND((Medidas_Analisis!M92/IF(Intermedio!A92=VLOOKUP(Intermedio!A92,Tipos_Medida!$H$2:$I$788,1),VLOOKUP(Intermedio!A92,Tipos_Medida!$H$2:$I$788,2),0))*100,4),"")</f>
        <v>0</v>
      </c>
      <c r="N50" s="21">
        <f>IF(Medidas_Analisis!N92&lt;&gt;"",ROUND((Medidas_Analisis!N92/IF(Intermedio!A92=VLOOKUP(Intermedio!A92,Tipos_Medida!$H$2:$I$788,1),VLOOKUP(Intermedio!A92,Tipos_Medida!$H$2:$I$788,2),0))*100,4),"")</f>
        <v>0</v>
      </c>
    </row>
    <row r="51" spans="1:14" x14ac:dyDescent="0.25">
      <c r="A51" s="19">
        <v>20116</v>
      </c>
      <c r="B51" s="19" t="s">
        <v>60</v>
      </c>
      <c r="C51" s="19" t="s">
        <v>33</v>
      </c>
      <c r="D51" s="19" t="s">
        <v>114</v>
      </c>
      <c r="E51" s="20">
        <v>43910</v>
      </c>
      <c r="F51" s="7" t="str">
        <f>IF(E51&lt;&gt;"",IF(AND(E51&gt;=VLOOKUP(E51,Semanas!$A$1:$C$33,1),E51&lt;=VLOOKUP(E51,Semanas!$A$1:$C$33,2)),VLOOKUP(E51,Semanas!$A$1:$C$33,3),""),"")</f>
        <v>Semana 12</v>
      </c>
      <c r="G51" s="21">
        <f>IF(Medidas_Analisis!G93&lt;&gt;"",ROUND((Medidas_Analisis!G93/IF(Intermedio!A93=VLOOKUP(Intermedio!A93,Tipos_Medida!$H$2:$I$788,1),VLOOKUP(Intermedio!A93,Tipos_Medida!$H$2:$I$788,2),0))*100,4),"")</f>
        <v>0</v>
      </c>
      <c r="H51" s="21">
        <f>IF(Medidas_Analisis!H93&lt;&gt;"",ROUND((Medidas_Analisis!H93/IF(Intermedio!A93=VLOOKUP(Intermedio!A93,Tipos_Medida!$H$2:$I$788,1),VLOOKUP(Intermedio!A93,Tipos_Medida!$H$2:$I$788,2),0))*100,4),"")</f>
        <v>0</v>
      </c>
      <c r="I51" s="21">
        <f>IF(Medidas_Analisis!I93&lt;&gt;"",ROUND((Medidas_Analisis!I93/IF(Intermedio!A93=VLOOKUP(Intermedio!A93,Tipos_Medida!$H$2:$I$788,1),VLOOKUP(Intermedio!A93,Tipos_Medida!$H$2:$I$788,2),0))*100,4),"")</f>
        <v>0</v>
      </c>
      <c r="J51" s="21">
        <f>IF(Medidas_Analisis!J93&lt;&gt;"",ROUND((Medidas_Analisis!J93/IF(Intermedio!A93=VLOOKUP(Intermedio!A93,Tipos_Medida!$H$2:$I$788,1),VLOOKUP(Intermedio!A93,Tipos_Medida!$H$2:$I$788,2),0))*100,4),"")</f>
        <v>0</v>
      </c>
      <c r="K51" s="21">
        <f>IF(Medidas_Analisis!K93&lt;&gt;"",ROUND((Medidas_Analisis!K93/IF(Intermedio!A93=VLOOKUP(Intermedio!A93,Tipos_Medida!$H$2:$I$788,1),VLOOKUP(Intermedio!A93,Tipos_Medida!$H$2:$I$788,2),0))*100,4),"")</f>
        <v>0</v>
      </c>
      <c r="L51" s="21">
        <f>IF(Medidas_Analisis!L93&lt;&gt;"",ROUND((Medidas_Analisis!L93/IF(Intermedio!A93=VLOOKUP(Intermedio!A93,Tipos_Medida!$H$2:$I$788,1),VLOOKUP(Intermedio!A93,Tipos_Medida!$H$2:$I$788,2),0))*100,4),"")</f>
        <v>0</v>
      </c>
      <c r="M51" s="21">
        <f>IF(Medidas_Analisis!M93&lt;&gt;"",ROUND((Medidas_Analisis!M93/IF(Intermedio!A93=VLOOKUP(Intermedio!A93,Tipos_Medida!$H$2:$I$788,1),VLOOKUP(Intermedio!A93,Tipos_Medida!$H$2:$I$788,2),0))*100,4),"")</f>
        <v>0</v>
      </c>
      <c r="N51" s="21">
        <f>IF(Medidas_Analisis!N93&lt;&gt;"",ROUND((Medidas_Analisis!N93/IF(Intermedio!A93=VLOOKUP(Intermedio!A93,Tipos_Medida!$H$2:$I$788,1),VLOOKUP(Intermedio!A93,Tipos_Medida!$H$2:$I$788,2),0))*100,4),"")</f>
        <v>0</v>
      </c>
    </row>
    <row r="52" spans="1:14" x14ac:dyDescent="0.25">
      <c r="A52">
        <v>20163</v>
      </c>
      <c r="B52" t="s">
        <v>64</v>
      </c>
      <c r="C52" t="s">
        <v>30</v>
      </c>
      <c r="D52" t="s">
        <v>114</v>
      </c>
      <c r="E52" s="1">
        <v>43913</v>
      </c>
      <c r="F52" s="7" t="str">
        <f>IF(E52&lt;&gt;"",IF(AND(E52&gt;=VLOOKUP(E52,Semanas!$A$1:$C$33,1),E52&lt;=VLOOKUP(E52,Semanas!$A$1:$C$33,2)),VLOOKUP(E52,Semanas!$A$1:$C$33,3),""),"")</f>
        <v>Semana 13</v>
      </c>
      <c r="G52" s="21">
        <f>IF(Medidas_Analisis!G123&lt;&gt;"",ROUND((Medidas_Analisis!G123/IF(Intermedio!A123=VLOOKUP(Intermedio!A123,Tipos_Medida!$H$2:$I$788,1),VLOOKUP(Intermedio!A123,Tipos_Medida!$H$2:$I$788,2),0))*100,4),"")</f>
        <v>0</v>
      </c>
      <c r="H52" s="21">
        <f>IF(Medidas_Analisis!H123&lt;&gt;"",ROUND((Medidas_Analisis!H123/IF(Intermedio!A123=VLOOKUP(Intermedio!A123,Tipos_Medida!$H$2:$I$788,1),VLOOKUP(Intermedio!A123,Tipos_Medida!$H$2:$I$788,2),0))*100,4),"")</f>
        <v>0</v>
      </c>
      <c r="I52" s="21">
        <f>IF(Medidas_Analisis!I123&lt;&gt;"",ROUND((Medidas_Analisis!I123/IF(Intermedio!A123=VLOOKUP(Intermedio!A123,Tipos_Medida!$H$2:$I$788,1),VLOOKUP(Intermedio!A123,Tipos_Medida!$H$2:$I$788,2),0))*100,4),"")</f>
        <v>0</v>
      </c>
      <c r="J52" s="21">
        <f>IF(Medidas_Analisis!J123&lt;&gt;"",ROUND((Medidas_Analisis!J123/IF(Intermedio!A123=VLOOKUP(Intermedio!A123,Tipos_Medida!$H$2:$I$788,1),VLOOKUP(Intermedio!A123,Tipos_Medida!$H$2:$I$788,2),0))*100,4),"")</f>
        <v>0</v>
      </c>
      <c r="K52" s="21">
        <f>IF(Medidas_Analisis!K123&lt;&gt;"",ROUND((Medidas_Analisis!K123/IF(Intermedio!A123=VLOOKUP(Intermedio!A123,Tipos_Medida!$H$2:$I$788,1),VLOOKUP(Intermedio!A123,Tipos_Medida!$H$2:$I$788,2),0))*100,4),"")</f>
        <v>0</v>
      </c>
      <c r="L52" s="21">
        <f>IF(Medidas_Analisis!L123&lt;&gt;"",ROUND((Medidas_Analisis!L123/IF(Intermedio!A123=VLOOKUP(Intermedio!A123,Tipos_Medida!$H$2:$I$788,1),VLOOKUP(Intermedio!A123,Tipos_Medida!$H$2:$I$788,2),0))*100,4),"")</f>
        <v>0</v>
      </c>
      <c r="M52" s="21">
        <f>IF(Medidas_Analisis!M123&lt;&gt;"",ROUND((Medidas_Analisis!M123/IF(Intermedio!A123=VLOOKUP(Intermedio!A123,Tipos_Medida!$H$2:$I$788,1),VLOOKUP(Intermedio!A123,Tipos_Medida!$H$2:$I$788,2),0))*100,4),"")</f>
        <v>0</v>
      </c>
      <c r="N52" s="21">
        <f>IF(Medidas_Analisis!N123&lt;&gt;"",ROUND((Medidas_Analisis!N123/IF(Intermedio!A123=VLOOKUP(Intermedio!A123,Tipos_Medida!$H$2:$I$788,1),VLOOKUP(Intermedio!A123,Tipos_Medida!$H$2:$I$788,2),0))*100,4),"")</f>
        <v>0</v>
      </c>
    </row>
    <row r="53" spans="1:14" x14ac:dyDescent="0.25">
      <c r="A53" s="19">
        <v>20163</v>
      </c>
      <c r="B53" s="19" t="s">
        <v>64</v>
      </c>
      <c r="C53" s="19" t="s">
        <v>31</v>
      </c>
      <c r="D53" s="19" t="s">
        <v>114</v>
      </c>
      <c r="E53" s="20">
        <v>43913</v>
      </c>
      <c r="F53" s="7" t="str">
        <f>IF(E53&lt;&gt;"",IF(AND(E53&gt;=VLOOKUP(E53,Semanas!$A$1:$C$33,1),E53&lt;=VLOOKUP(E53,Semanas!$A$1:$C$33,2)),VLOOKUP(E53,Semanas!$A$1:$C$33,3),""),"")</f>
        <v>Semana 13</v>
      </c>
      <c r="G53" s="21">
        <f>IF(Medidas_Analisis!G124&lt;&gt;"",ROUND((Medidas_Analisis!G124/IF(Intermedio!A124=VLOOKUP(Intermedio!A124,Tipos_Medida!$H$2:$I$788,1),VLOOKUP(Intermedio!A124,Tipos_Medida!$H$2:$I$788,2),0))*100,4),"")</f>
        <v>0</v>
      </c>
      <c r="H53" s="21">
        <f>IF(Medidas_Analisis!H124&lt;&gt;"",ROUND((Medidas_Analisis!H124/IF(Intermedio!A124=VLOOKUP(Intermedio!A124,Tipos_Medida!$H$2:$I$788,1),VLOOKUP(Intermedio!A124,Tipos_Medida!$H$2:$I$788,2),0))*100,4),"")</f>
        <v>0</v>
      </c>
      <c r="I53" s="21">
        <f>IF(Medidas_Analisis!I124&lt;&gt;"",ROUND((Medidas_Analisis!I124/IF(Intermedio!A124=VLOOKUP(Intermedio!A124,Tipos_Medida!$H$2:$I$788,1),VLOOKUP(Intermedio!A124,Tipos_Medida!$H$2:$I$788,2),0))*100,4),"")</f>
        <v>0</v>
      </c>
      <c r="J53" s="21">
        <f>IF(Medidas_Analisis!J124&lt;&gt;"",ROUND((Medidas_Analisis!J124/IF(Intermedio!A124=VLOOKUP(Intermedio!A124,Tipos_Medida!$H$2:$I$788,1),VLOOKUP(Intermedio!A124,Tipos_Medida!$H$2:$I$788,2),0))*100,4),"")</f>
        <v>0</v>
      </c>
      <c r="K53" s="21">
        <f>IF(Medidas_Analisis!K124&lt;&gt;"",ROUND((Medidas_Analisis!K124/IF(Intermedio!A124=VLOOKUP(Intermedio!A124,Tipos_Medida!$H$2:$I$788,1),VLOOKUP(Intermedio!A124,Tipos_Medida!$H$2:$I$788,2),0))*100,4),"")</f>
        <v>0</v>
      </c>
      <c r="L53" s="21">
        <f>IF(Medidas_Analisis!L124&lt;&gt;"",ROUND((Medidas_Analisis!L124/IF(Intermedio!A124=VLOOKUP(Intermedio!A124,Tipos_Medida!$H$2:$I$788,1),VLOOKUP(Intermedio!A124,Tipos_Medida!$H$2:$I$788,2),0))*100,4),"")</f>
        <v>0</v>
      </c>
      <c r="M53" s="21">
        <f>IF(Medidas_Analisis!M124&lt;&gt;"",ROUND((Medidas_Analisis!M124/IF(Intermedio!A124=VLOOKUP(Intermedio!A124,Tipos_Medida!$H$2:$I$788,1),VLOOKUP(Intermedio!A124,Tipos_Medida!$H$2:$I$788,2),0))*100,4),"")</f>
        <v>0</v>
      </c>
      <c r="N53" s="21">
        <f>IF(Medidas_Analisis!N124&lt;&gt;"",ROUND((Medidas_Analisis!N124/IF(Intermedio!A124=VLOOKUP(Intermedio!A124,Tipos_Medida!$H$2:$I$788,1),VLOOKUP(Intermedio!A124,Tipos_Medida!$H$2:$I$788,2),0))*100,4),"")</f>
        <v>0</v>
      </c>
    </row>
    <row r="54" spans="1:14" x14ac:dyDescent="0.25">
      <c r="A54">
        <v>20163</v>
      </c>
      <c r="B54" t="s">
        <v>64</v>
      </c>
      <c r="C54" t="s">
        <v>115</v>
      </c>
      <c r="D54" t="s">
        <v>114</v>
      </c>
      <c r="E54" s="1">
        <v>43913</v>
      </c>
      <c r="F54" s="7" t="str">
        <f>IF(E54&lt;&gt;"",IF(AND(E54&gt;=VLOOKUP(E54,Semanas!$A$1:$C$33,1),E54&lt;=VLOOKUP(E54,Semanas!$A$1:$C$33,2)),VLOOKUP(E54,Semanas!$A$1:$C$33,3),""),"")</f>
        <v>Semana 13</v>
      </c>
      <c r="G54" s="21">
        <f>IF(Medidas_Analisis!G125&lt;&gt;"",ROUND((Medidas_Analisis!G125/IF(Intermedio!A125=VLOOKUP(Intermedio!A125,Tipos_Medida!$H$2:$I$788,1),VLOOKUP(Intermedio!A125,Tipos_Medida!$H$2:$I$788,2),0))*100,4),"")</f>
        <v>0</v>
      </c>
      <c r="H54" s="21">
        <f>IF(Medidas_Analisis!H125&lt;&gt;"",ROUND((Medidas_Analisis!H125/IF(Intermedio!A125=VLOOKUP(Intermedio!A125,Tipos_Medida!$H$2:$I$788,1),VLOOKUP(Intermedio!A125,Tipos_Medida!$H$2:$I$788,2),0))*100,4),"")</f>
        <v>0</v>
      </c>
      <c r="I54" s="21">
        <f>IF(Medidas_Analisis!I125&lt;&gt;"",ROUND((Medidas_Analisis!I125/IF(Intermedio!A125=VLOOKUP(Intermedio!A125,Tipos_Medida!$H$2:$I$788,1),VLOOKUP(Intermedio!A125,Tipos_Medida!$H$2:$I$788,2),0))*100,4),"")</f>
        <v>0</v>
      </c>
      <c r="J54" s="21">
        <f>IF(Medidas_Analisis!J125&lt;&gt;"",ROUND((Medidas_Analisis!J125/IF(Intermedio!A125=VLOOKUP(Intermedio!A125,Tipos_Medida!$H$2:$I$788,1),VLOOKUP(Intermedio!A125,Tipos_Medida!$H$2:$I$788,2),0))*100,4),"")</f>
        <v>0</v>
      </c>
      <c r="K54" s="21">
        <f>IF(Medidas_Analisis!K125&lt;&gt;"",ROUND((Medidas_Analisis!K125/IF(Intermedio!A125=VLOOKUP(Intermedio!A125,Tipos_Medida!$H$2:$I$788,1),VLOOKUP(Intermedio!A125,Tipos_Medida!$H$2:$I$788,2),0))*100,4),"")</f>
        <v>0</v>
      </c>
      <c r="L54" s="21">
        <f>IF(Medidas_Analisis!L125&lt;&gt;"",ROUND((Medidas_Analisis!L125/IF(Intermedio!A125=VLOOKUP(Intermedio!A125,Tipos_Medida!$H$2:$I$788,1),VLOOKUP(Intermedio!A125,Tipos_Medida!$H$2:$I$788,2),0))*100,4),"")</f>
        <v>0</v>
      </c>
      <c r="M54" s="21">
        <f>IF(Medidas_Analisis!M125&lt;&gt;"",ROUND((Medidas_Analisis!M125/IF(Intermedio!A125=VLOOKUP(Intermedio!A125,Tipos_Medida!$H$2:$I$788,1),VLOOKUP(Intermedio!A125,Tipos_Medida!$H$2:$I$788,2),0))*100,4),"")</f>
        <v>0</v>
      </c>
      <c r="N54" s="21">
        <f>IF(Medidas_Analisis!N125&lt;&gt;"",ROUND((Medidas_Analisis!N125/IF(Intermedio!A125=VLOOKUP(Intermedio!A125,Tipos_Medida!$H$2:$I$788,1),VLOOKUP(Intermedio!A125,Tipos_Medida!$H$2:$I$788,2),0))*100,4),"")</f>
        <v>0</v>
      </c>
    </row>
    <row r="55" spans="1:14" x14ac:dyDescent="0.25">
      <c r="A55" s="19">
        <v>20163</v>
      </c>
      <c r="B55" s="19" t="s">
        <v>64</v>
      </c>
      <c r="C55" s="19" t="s">
        <v>33</v>
      </c>
      <c r="D55" s="19" t="s">
        <v>114</v>
      </c>
      <c r="E55" s="20">
        <v>43910</v>
      </c>
      <c r="F55" s="7" t="str">
        <f>IF(E55&lt;&gt;"",IF(AND(E55&gt;=VLOOKUP(E55,Semanas!$A$1:$C$33,1),E55&lt;=VLOOKUP(E55,Semanas!$A$1:$C$33,2)),VLOOKUP(E55,Semanas!$A$1:$C$33,3),""),"")</f>
        <v>Semana 12</v>
      </c>
      <c r="G55" s="21">
        <f>IF(Medidas_Analisis!G126&lt;&gt;"",ROUND((Medidas_Analisis!G126/IF(Intermedio!A126=VLOOKUP(Intermedio!A126,Tipos_Medida!$H$2:$I$788,1),VLOOKUP(Intermedio!A126,Tipos_Medida!$H$2:$I$788,2),0))*100,4),"")</f>
        <v>0</v>
      </c>
      <c r="H55" s="21">
        <f>IF(Medidas_Analisis!H126&lt;&gt;"",ROUND((Medidas_Analisis!H126/IF(Intermedio!A126=VLOOKUP(Intermedio!A126,Tipos_Medida!$H$2:$I$788,1),VLOOKUP(Intermedio!A126,Tipos_Medida!$H$2:$I$788,2),0))*100,4),"")</f>
        <v>0</v>
      </c>
      <c r="I55" s="21">
        <f>IF(Medidas_Analisis!I126&lt;&gt;"",ROUND((Medidas_Analisis!I126/IF(Intermedio!A126=VLOOKUP(Intermedio!A126,Tipos_Medida!$H$2:$I$788,1),VLOOKUP(Intermedio!A126,Tipos_Medida!$H$2:$I$788,2),0))*100,4),"")</f>
        <v>0</v>
      </c>
      <c r="J55" s="21">
        <f>IF(Medidas_Analisis!J126&lt;&gt;"",ROUND((Medidas_Analisis!J126/IF(Intermedio!A126=VLOOKUP(Intermedio!A126,Tipos_Medida!$H$2:$I$788,1),VLOOKUP(Intermedio!A126,Tipos_Medida!$H$2:$I$788,2),0))*100,4),"")</f>
        <v>0</v>
      </c>
      <c r="K55" s="21">
        <f>IF(Medidas_Analisis!K126&lt;&gt;"",ROUND((Medidas_Analisis!K126/IF(Intermedio!A126=VLOOKUP(Intermedio!A126,Tipos_Medida!$H$2:$I$788,1),VLOOKUP(Intermedio!A126,Tipos_Medida!$H$2:$I$788,2),0))*100,4),"")</f>
        <v>0</v>
      </c>
      <c r="L55" s="21">
        <f>IF(Medidas_Analisis!L126&lt;&gt;"",ROUND((Medidas_Analisis!L126/IF(Intermedio!A126=VLOOKUP(Intermedio!A126,Tipos_Medida!$H$2:$I$788,1),VLOOKUP(Intermedio!A126,Tipos_Medida!$H$2:$I$788,2),0))*100,4),"")</f>
        <v>0</v>
      </c>
      <c r="M55" s="21">
        <f>IF(Medidas_Analisis!M126&lt;&gt;"",ROUND((Medidas_Analisis!M126/IF(Intermedio!A126=VLOOKUP(Intermedio!A126,Tipos_Medida!$H$2:$I$788,1),VLOOKUP(Intermedio!A126,Tipos_Medida!$H$2:$I$788,2),0))*100,4),"")</f>
        <v>0</v>
      </c>
      <c r="N55" s="21">
        <f>IF(Medidas_Analisis!N126&lt;&gt;"",ROUND((Medidas_Analisis!N126/IF(Intermedio!A126=VLOOKUP(Intermedio!A126,Tipos_Medida!$H$2:$I$788,1),VLOOKUP(Intermedio!A126,Tipos_Medida!$H$2:$I$788,2),0))*100,4),"")</f>
        <v>0</v>
      </c>
    </row>
    <row r="56" spans="1:14" x14ac:dyDescent="0.25">
      <c r="A56" s="19">
        <v>20163</v>
      </c>
      <c r="B56" s="19" t="s">
        <v>64</v>
      </c>
      <c r="C56" s="19" t="s">
        <v>118</v>
      </c>
      <c r="D56" s="19" t="s">
        <v>114</v>
      </c>
      <c r="E56" s="20">
        <v>43970</v>
      </c>
      <c r="F56" s="7" t="str">
        <f>IF(E56&lt;&gt;"",IF(AND(E56&gt;=VLOOKUP(E56,Semanas!$A$1:$C$33,1),E56&lt;=VLOOKUP(E56,Semanas!$A$1:$C$33,2)),VLOOKUP(E56,Semanas!$A$1:$C$33,3),""),"")</f>
        <v>Semana 21</v>
      </c>
      <c r="G56" s="21">
        <f>IF(Medidas_Analisis!G128&lt;&gt;"",ROUND((Medidas_Analisis!G128/IF(Intermedio!A128=VLOOKUP(Intermedio!A128,Tipos_Medida!$H$2:$I$788,1),VLOOKUP(Intermedio!A128,Tipos_Medida!$H$2:$I$788,2),0))*100,4),"")</f>
        <v>0</v>
      </c>
      <c r="H56" s="21">
        <f>IF(Medidas_Analisis!H128&lt;&gt;"",ROUND((Medidas_Analisis!H128/IF(Intermedio!A128=VLOOKUP(Intermedio!A128,Tipos_Medida!$H$2:$I$788,1),VLOOKUP(Intermedio!A128,Tipos_Medida!$H$2:$I$788,2),0))*100,4),"")</f>
        <v>0</v>
      </c>
      <c r="I56" s="21">
        <f>IF(Medidas_Analisis!I128&lt;&gt;"",ROUND((Medidas_Analisis!I128/IF(Intermedio!A128=VLOOKUP(Intermedio!A128,Tipos_Medida!$H$2:$I$788,1),VLOOKUP(Intermedio!A128,Tipos_Medida!$H$2:$I$788,2),0))*100,4),"")</f>
        <v>0</v>
      </c>
      <c r="J56" s="21">
        <f>IF(Medidas_Analisis!J128&lt;&gt;"",ROUND((Medidas_Analisis!J128/IF(Intermedio!A128=VLOOKUP(Intermedio!A128,Tipos_Medida!$H$2:$I$788,1),VLOOKUP(Intermedio!A128,Tipos_Medida!$H$2:$I$788,2),0))*100,4),"")</f>
        <v>0</v>
      </c>
      <c r="K56" s="21">
        <f>IF(Medidas_Analisis!K128&lt;&gt;"",ROUND((Medidas_Analisis!K128/IF(Intermedio!A128=VLOOKUP(Intermedio!A128,Tipos_Medida!$H$2:$I$788,1),VLOOKUP(Intermedio!A128,Tipos_Medida!$H$2:$I$788,2),0))*100,4),"")</f>
        <v>0</v>
      </c>
      <c r="L56" s="21">
        <f>IF(Medidas_Analisis!L128&lt;&gt;"",ROUND((Medidas_Analisis!L128/IF(Intermedio!A128=VLOOKUP(Intermedio!A128,Tipos_Medida!$H$2:$I$788,1),VLOOKUP(Intermedio!A128,Tipos_Medida!$H$2:$I$788,2),0))*100,4),"")</f>
        <v>7.2900000000000006E-2</v>
      </c>
      <c r="M56" s="21">
        <f>IF(Medidas_Analisis!M128&lt;&gt;"",ROUND((Medidas_Analisis!M128/IF(Intermedio!A128=VLOOKUP(Intermedio!A128,Tipos_Medida!$H$2:$I$788,1),VLOOKUP(Intermedio!A128,Tipos_Medida!$H$2:$I$788,2),0))*100,4),"")</f>
        <v>7.2900000000000006E-2</v>
      </c>
      <c r="N56" s="21">
        <f>IF(Medidas_Analisis!N128&lt;&gt;"",ROUND((Medidas_Analisis!N128/IF(Intermedio!A128=VLOOKUP(Intermedio!A128,Tipos_Medida!$H$2:$I$788,1),VLOOKUP(Intermedio!A128,Tipos_Medida!$H$2:$I$788,2),0))*100,4),"")</f>
        <v>0.1459</v>
      </c>
    </row>
    <row r="57" spans="1:14" x14ac:dyDescent="0.25">
      <c r="A57">
        <v>20171</v>
      </c>
      <c r="B57" t="s">
        <v>66</v>
      </c>
      <c r="C57" t="s">
        <v>30</v>
      </c>
      <c r="D57" t="s">
        <v>114</v>
      </c>
      <c r="E57" s="1">
        <v>43913</v>
      </c>
      <c r="F57" s="7" t="str">
        <f>IF(E57&lt;&gt;"",IF(AND(E57&gt;=VLOOKUP(E57,Semanas!$A$1:$C$33,1),E57&lt;=VLOOKUP(E57,Semanas!$A$1:$C$33,2)),VLOOKUP(E57,Semanas!$A$1:$C$33,3),""),"")</f>
        <v>Semana 13</v>
      </c>
      <c r="G57" s="21">
        <f>IF(Medidas_Analisis!G134&lt;&gt;"",ROUND((Medidas_Analisis!G134/IF(Intermedio!A134=VLOOKUP(Intermedio!A134,Tipos_Medida!$H$2:$I$788,1),VLOOKUP(Intermedio!A134,Tipos_Medida!$H$2:$I$788,2),0))*100,4),"")</f>
        <v>0</v>
      </c>
      <c r="H57" s="21">
        <f>IF(Medidas_Analisis!H134&lt;&gt;"",ROUND((Medidas_Analisis!H134/IF(Intermedio!A134=VLOOKUP(Intermedio!A134,Tipos_Medida!$H$2:$I$788,1),VLOOKUP(Intermedio!A134,Tipos_Medida!$H$2:$I$788,2),0))*100,4),"")</f>
        <v>0</v>
      </c>
      <c r="I57" s="21">
        <f>IF(Medidas_Analisis!I134&lt;&gt;"",ROUND((Medidas_Analisis!I134/IF(Intermedio!A134=VLOOKUP(Intermedio!A134,Tipos_Medida!$H$2:$I$788,1),VLOOKUP(Intermedio!A134,Tipos_Medida!$H$2:$I$788,2),0))*100,4),"")</f>
        <v>0</v>
      </c>
      <c r="J57" s="21">
        <f>IF(Medidas_Analisis!J134&lt;&gt;"",ROUND((Medidas_Analisis!J134/IF(Intermedio!A134=VLOOKUP(Intermedio!A134,Tipos_Medida!$H$2:$I$788,1),VLOOKUP(Intermedio!A134,Tipos_Medida!$H$2:$I$788,2),0))*100,4),"")</f>
        <v>0</v>
      </c>
      <c r="K57" s="21">
        <f>IF(Medidas_Analisis!K134&lt;&gt;"",ROUND((Medidas_Analisis!K134/IF(Intermedio!A134=VLOOKUP(Intermedio!A134,Tipos_Medida!$H$2:$I$788,1),VLOOKUP(Intermedio!A134,Tipos_Medida!$H$2:$I$788,2),0))*100,4),"")</f>
        <v>0</v>
      </c>
      <c r="L57" s="21">
        <f>IF(Medidas_Analisis!L134&lt;&gt;"",ROUND((Medidas_Analisis!L134/IF(Intermedio!A134=VLOOKUP(Intermedio!A134,Tipos_Medida!$H$2:$I$788,1),VLOOKUP(Intermedio!A134,Tipos_Medida!$H$2:$I$788,2),0))*100,4),"")</f>
        <v>0</v>
      </c>
      <c r="M57" s="21">
        <f>IF(Medidas_Analisis!M134&lt;&gt;"",ROUND((Medidas_Analisis!M134/IF(Intermedio!A134=VLOOKUP(Intermedio!A134,Tipos_Medida!$H$2:$I$788,1),VLOOKUP(Intermedio!A134,Tipos_Medida!$H$2:$I$788,2),0))*100,4),"")</f>
        <v>0</v>
      </c>
      <c r="N57" s="21">
        <f>IF(Medidas_Analisis!N134&lt;&gt;"",ROUND((Medidas_Analisis!N134/IF(Intermedio!A134=VLOOKUP(Intermedio!A134,Tipos_Medida!$H$2:$I$788,1),VLOOKUP(Intermedio!A134,Tipos_Medida!$H$2:$I$788,2),0))*100,4),"")</f>
        <v>1.5E-3</v>
      </c>
    </row>
    <row r="58" spans="1:14" x14ac:dyDescent="0.25">
      <c r="A58" s="19">
        <v>20171</v>
      </c>
      <c r="B58" s="19" t="s">
        <v>66</v>
      </c>
      <c r="C58" s="19" t="s">
        <v>31</v>
      </c>
      <c r="D58" s="19" t="s">
        <v>114</v>
      </c>
      <c r="E58" s="20">
        <v>43913</v>
      </c>
      <c r="F58" s="7" t="str">
        <f>IF(E58&lt;&gt;"",IF(AND(E58&gt;=VLOOKUP(E58,Semanas!$A$1:$C$33,1),E58&lt;=VLOOKUP(E58,Semanas!$A$1:$C$33,2)),VLOOKUP(E58,Semanas!$A$1:$C$33,3),""),"")</f>
        <v>Semana 13</v>
      </c>
      <c r="G58" s="21">
        <f>IF(Medidas_Analisis!G135&lt;&gt;"",ROUND((Medidas_Analisis!G135/IF(Intermedio!A135=VLOOKUP(Intermedio!A135,Tipos_Medida!$H$2:$I$788,1),VLOOKUP(Intermedio!A135,Tipos_Medida!$H$2:$I$788,2),0))*100,4),"")</f>
        <v>0</v>
      </c>
      <c r="H58" s="21">
        <f>IF(Medidas_Analisis!H135&lt;&gt;"",ROUND((Medidas_Analisis!H135/IF(Intermedio!A135=VLOOKUP(Intermedio!A135,Tipos_Medida!$H$2:$I$788,1),VLOOKUP(Intermedio!A135,Tipos_Medida!$H$2:$I$788,2),0))*100,4),"")</f>
        <v>0</v>
      </c>
      <c r="I58" s="21">
        <f>IF(Medidas_Analisis!I135&lt;&gt;"",ROUND((Medidas_Analisis!I135/IF(Intermedio!A135=VLOOKUP(Intermedio!A135,Tipos_Medida!$H$2:$I$788,1),VLOOKUP(Intermedio!A135,Tipos_Medida!$H$2:$I$788,2),0))*100,4),"")</f>
        <v>0</v>
      </c>
      <c r="J58" s="21">
        <f>IF(Medidas_Analisis!J135&lt;&gt;"",ROUND((Medidas_Analisis!J135/IF(Intermedio!A135=VLOOKUP(Intermedio!A135,Tipos_Medida!$H$2:$I$788,1),VLOOKUP(Intermedio!A135,Tipos_Medida!$H$2:$I$788,2),0))*100,4),"")</f>
        <v>0</v>
      </c>
      <c r="K58" s="21">
        <f>IF(Medidas_Analisis!K135&lt;&gt;"",ROUND((Medidas_Analisis!K135/IF(Intermedio!A135=VLOOKUP(Intermedio!A135,Tipos_Medida!$H$2:$I$788,1),VLOOKUP(Intermedio!A135,Tipos_Medida!$H$2:$I$788,2),0))*100,4),"")</f>
        <v>0</v>
      </c>
      <c r="L58" s="21">
        <f>IF(Medidas_Analisis!L135&lt;&gt;"",ROUND((Medidas_Analisis!L135/IF(Intermedio!A135=VLOOKUP(Intermedio!A135,Tipos_Medida!$H$2:$I$788,1),VLOOKUP(Intermedio!A135,Tipos_Medida!$H$2:$I$788,2),0))*100,4),"")</f>
        <v>0</v>
      </c>
      <c r="M58" s="21">
        <f>IF(Medidas_Analisis!M135&lt;&gt;"",ROUND((Medidas_Analisis!M135/IF(Intermedio!A135=VLOOKUP(Intermedio!A135,Tipos_Medida!$H$2:$I$788,1),VLOOKUP(Intermedio!A135,Tipos_Medida!$H$2:$I$788,2),0))*100,4),"")</f>
        <v>0</v>
      </c>
      <c r="N58" s="21">
        <f>IF(Medidas_Analisis!N135&lt;&gt;"",ROUND((Medidas_Analisis!N135/IF(Intermedio!A135=VLOOKUP(Intermedio!A135,Tipos_Medida!$H$2:$I$788,1),VLOOKUP(Intermedio!A135,Tipos_Medida!$H$2:$I$788,2),0))*100,4),"")</f>
        <v>1.5E-3</v>
      </c>
    </row>
    <row r="59" spans="1:14" x14ac:dyDescent="0.25">
      <c r="A59">
        <v>20171</v>
      </c>
      <c r="B59" t="s">
        <v>66</v>
      </c>
      <c r="C59" t="s">
        <v>115</v>
      </c>
      <c r="D59" t="s">
        <v>114</v>
      </c>
      <c r="E59" s="1">
        <v>43913</v>
      </c>
      <c r="F59" s="7" t="str">
        <f>IF(E59&lt;&gt;"",IF(AND(E59&gt;=VLOOKUP(E59,Semanas!$A$1:$C$33,1),E59&lt;=VLOOKUP(E59,Semanas!$A$1:$C$33,2)),VLOOKUP(E59,Semanas!$A$1:$C$33,3),""),"")</f>
        <v>Semana 13</v>
      </c>
      <c r="G59" s="21">
        <f>IF(Medidas_Analisis!G136&lt;&gt;"",ROUND((Medidas_Analisis!G136/IF(Intermedio!A136=VLOOKUP(Intermedio!A136,Tipos_Medida!$H$2:$I$788,1),VLOOKUP(Intermedio!A136,Tipos_Medida!$H$2:$I$788,2),0))*100,4),"")</f>
        <v>0</v>
      </c>
      <c r="H59" s="21">
        <f>IF(Medidas_Analisis!H136&lt;&gt;"",ROUND((Medidas_Analisis!H136/IF(Intermedio!A136=VLOOKUP(Intermedio!A136,Tipos_Medida!$H$2:$I$788,1),VLOOKUP(Intermedio!A136,Tipos_Medida!$H$2:$I$788,2),0))*100,4),"")</f>
        <v>0</v>
      </c>
      <c r="I59" s="21">
        <f>IF(Medidas_Analisis!I136&lt;&gt;"",ROUND((Medidas_Analisis!I136/IF(Intermedio!A136=VLOOKUP(Intermedio!A136,Tipos_Medida!$H$2:$I$788,1),VLOOKUP(Intermedio!A136,Tipos_Medida!$H$2:$I$788,2),0))*100,4),"")</f>
        <v>0</v>
      </c>
      <c r="J59" s="21">
        <f>IF(Medidas_Analisis!J136&lt;&gt;"",ROUND((Medidas_Analisis!J136/IF(Intermedio!A136=VLOOKUP(Intermedio!A136,Tipos_Medida!$H$2:$I$788,1),VLOOKUP(Intermedio!A136,Tipos_Medida!$H$2:$I$788,2),0))*100,4),"")</f>
        <v>0</v>
      </c>
      <c r="K59" s="21">
        <f>IF(Medidas_Analisis!K136&lt;&gt;"",ROUND((Medidas_Analisis!K136/IF(Intermedio!A136=VLOOKUP(Intermedio!A136,Tipos_Medida!$H$2:$I$788,1),VLOOKUP(Intermedio!A136,Tipos_Medida!$H$2:$I$788,2),0))*100,4),"")</f>
        <v>0</v>
      </c>
      <c r="L59" s="21">
        <f>IF(Medidas_Analisis!L136&lt;&gt;"",ROUND((Medidas_Analisis!L136/IF(Intermedio!A136=VLOOKUP(Intermedio!A136,Tipos_Medida!$H$2:$I$788,1),VLOOKUP(Intermedio!A136,Tipos_Medida!$H$2:$I$788,2),0))*100,4),"")</f>
        <v>0</v>
      </c>
      <c r="M59" s="21">
        <f>IF(Medidas_Analisis!M136&lt;&gt;"",ROUND((Medidas_Analisis!M136/IF(Intermedio!A136=VLOOKUP(Intermedio!A136,Tipos_Medida!$H$2:$I$788,1),VLOOKUP(Intermedio!A136,Tipos_Medida!$H$2:$I$788,2),0))*100,4),"")</f>
        <v>0</v>
      </c>
      <c r="N59" s="21">
        <f>IF(Medidas_Analisis!N136&lt;&gt;"",ROUND((Medidas_Analisis!N136/IF(Intermedio!A136=VLOOKUP(Intermedio!A136,Tipos_Medida!$H$2:$I$788,1),VLOOKUP(Intermedio!A136,Tipos_Medida!$H$2:$I$788,2),0))*100,4),"")</f>
        <v>4.7000000000000002E-3</v>
      </c>
    </row>
    <row r="60" spans="1:14" x14ac:dyDescent="0.25">
      <c r="A60" s="19">
        <v>20171</v>
      </c>
      <c r="B60" s="19" t="s">
        <v>66</v>
      </c>
      <c r="C60" s="19" t="s">
        <v>33</v>
      </c>
      <c r="D60" s="19" t="s">
        <v>114</v>
      </c>
      <c r="E60" s="20">
        <v>43910</v>
      </c>
      <c r="F60" s="7" t="str">
        <f>IF(E60&lt;&gt;"",IF(AND(E60&gt;=VLOOKUP(E60,Semanas!$A$1:$C$33,1),E60&lt;=VLOOKUP(E60,Semanas!$A$1:$C$33,2)),VLOOKUP(E60,Semanas!$A$1:$C$33,3),""),"")</f>
        <v>Semana 12</v>
      </c>
      <c r="G60" s="21">
        <f>IF(Medidas_Analisis!G137&lt;&gt;"",ROUND((Medidas_Analisis!G137/IF(Intermedio!A137=VLOOKUP(Intermedio!A137,Tipos_Medida!$H$2:$I$788,1),VLOOKUP(Intermedio!A137,Tipos_Medida!$H$2:$I$788,2),0))*100,4),"")</f>
        <v>0</v>
      </c>
      <c r="H60" s="21">
        <f>IF(Medidas_Analisis!H137&lt;&gt;"",ROUND((Medidas_Analisis!H137/IF(Intermedio!A137=VLOOKUP(Intermedio!A137,Tipos_Medida!$H$2:$I$788,1),VLOOKUP(Intermedio!A137,Tipos_Medida!$H$2:$I$788,2),0))*100,4),"")</f>
        <v>0</v>
      </c>
      <c r="I60" s="21">
        <f>IF(Medidas_Analisis!I137&lt;&gt;"",ROUND((Medidas_Analisis!I137/IF(Intermedio!A137=VLOOKUP(Intermedio!A137,Tipos_Medida!$H$2:$I$788,1),VLOOKUP(Intermedio!A137,Tipos_Medida!$H$2:$I$788,2),0))*100,4),"")</f>
        <v>0</v>
      </c>
      <c r="J60" s="21">
        <f>IF(Medidas_Analisis!J137&lt;&gt;"",ROUND((Medidas_Analisis!J137/IF(Intermedio!A137=VLOOKUP(Intermedio!A137,Tipos_Medida!$H$2:$I$788,1),VLOOKUP(Intermedio!A137,Tipos_Medida!$H$2:$I$788,2),0))*100,4),"")</f>
        <v>0</v>
      </c>
      <c r="K60" s="21">
        <f>IF(Medidas_Analisis!K137&lt;&gt;"",ROUND((Medidas_Analisis!K137/IF(Intermedio!A137=VLOOKUP(Intermedio!A137,Tipos_Medida!$H$2:$I$788,1),VLOOKUP(Intermedio!A137,Tipos_Medida!$H$2:$I$788,2),0))*100,4),"")</f>
        <v>0</v>
      </c>
      <c r="L60" s="21">
        <f>IF(Medidas_Analisis!L137&lt;&gt;"",ROUND((Medidas_Analisis!L137/IF(Intermedio!A137=VLOOKUP(Intermedio!A137,Tipos_Medida!$H$2:$I$788,1),VLOOKUP(Intermedio!A137,Tipos_Medida!$H$2:$I$788,2),0))*100,4),"")</f>
        <v>0</v>
      </c>
      <c r="M60" s="21">
        <f>IF(Medidas_Analisis!M137&lt;&gt;"",ROUND((Medidas_Analisis!M137/IF(Intermedio!A137=VLOOKUP(Intermedio!A137,Tipos_Medida!$H$2:$I$788,1),VLOOKUP(Intermedio!A137,Tipos_Medida!$H$2:$I$788,2),0))*100,4),"")</f>
        <v>0</v>
      </c>
      <c r="N60" s="21">
        <f>IF(Medidas_Analisis!N137&lt;&gt;"",ROUND((Medidas_Analisis!N137/IF(Intermedio!A137=VLOOKUP(Intermedio!A137,Tipos_Medida!$H$2:$I$788,1),VLOOKUP(Intermedio!A137,Tipos_Medida!$H$2:$I$788,2),0))*100,4),"")</f>
        <v>0</v>
      </c>
    </row>
    <row r="61" spans="1:14" x14ac:dyDescent="0.25">
      <c r="A61">
        <v>20177</v>
      </c>
      <c r="B61" t="s">
        <v>67</v>
      </c>
      <c r="C61" t="s">
        <v>30</v>
      </c>
      <c r="D61" t="s">
        <v>114</v>
      </c>
      <c r="E61" s="1">
        <v>43913</v>
      </c>
      <c r="F61" s="7" t="str">
        <f>IF(E61&lt;&gt;"",IF(AND(E61&gt;=VLOOKUP(E61,Semanas!$A$1:$C$33,1),E61&lt;=VLOOKUP(E61,Semanas!$A$1:$C$33,2)),VLOOKUP(E61,Semanas!$A$1:$C$33,3),""),"")</f>
        <v>Semana 13</v>
      </c>
      <c r="G61" s="21">
        <f>IF(Medidas_Analisis!G145&lt;&gt;"",ROUND((Medidas_Analisis!G145/IF(Intermedio!A145=VLOOKUP(Intermedio!A145,Tipos_Medida!$H$2:$I$788,1),VLOOKUP(Intermedio!A145,Tipos_Medida!$H$2:$I$788,2),0))*100,4),"")</f>
        <v>0</v>
      </c>
      <c r="H61" s="21">
        <f>IF(Medidas_Analisis!H145&lt;&gt;"",ROUND((Medidas_Analisis!H145/IF(Intermedio!A145=VLOOKUP(Intermedio!A145,Tipos_Medida!$H$2:$I$788,1),VLOOKUP(Intermedio!A145,Tipos_Medida!$H$2:$I$788,2),0))*100,4),"")</f>
        <v>0</v>
      </c>
      <c r="I61" s="21">
        <f>IF(Medidas_Analisis!I145&lt;&gt;"",ROUND((Medidas_Analisis!I145/IF(Intermedio!A145=VLOOKUP(Intermedio!A145,Tipos_Medida!$H$2:$I$788,1),VLOOKUP(Intermedio!A145,Tipos_Medida!$H$2:$I$788,2),0))*100,4),"")</f>
        <v>0</v>
      </c>
      <c r="J61" s="21">
        <f>IF(Medidas_Analisis!J145&lt;&gt;"",ROUND((Medidas_Analisis!J145/IF(Intermedio!A145=VLOOKUP(Intermedio!A145,Tipos_Medida!$H$2:$I$788,1),VLOOKUP(Intermedio!A145,Tipos_Medida!$H$2:$I$788,2),0))*100,4),"")</f>
        <v>0</v>
      </c>
      <c r="K61" s="21">
        <f>IF(Medidas_Analisis!K145&lt;&gt;"",ROUND((Medidas_Analisis!K145/IF(Intermedio!A145=VLOOKUP(Intermedio!A145,Tipos_Medida!$H$2:$I$788,1),VLOOKUP(Intermedio!A145,Tipos_Medida!$H$2:$I$788,2),0))*100,4),"")</f>
        <v>0</v>
      </c>
      <c r="L61" s="21">
        <f>IF(Medidas_Analisis!L145&lt;&gt;"",ROUND((Medidas_Analisis!L145/IF(Intermedio!A145=VLOOKUP(Intermedio!A145,Tipos_Medida!$H$2:$I$788,1),VLOOKUP(Intermedio!A145,Tipos_Medida!$H$2:$I$788,2),0))*100,4),"")</f>
        <v>0</v>
      </c>
      <c r="M61" s="21">
        <f>IF(Medidas_Analisis!M145&lt;&gt;"",ROUND((Medidas_Analisis!M145/IF(Intermedio!A145=VLOOKUP(Intermedio!A145,Tipos_Medida!$H$2:$I$788,1),VLOOKUP(Intermedio!A145,Tipos_Medida!$H$2:$I$788,2),0))*100,4),"")</f>
        <v>0</v>
      </c>
      <c r="N61" s="21">
        <f>IF(Medidas_Analisis!N145&lt;&gt;"",ROUND((Medidas_Analisis!N145/IF(Intermedio!A145=VLOOKUP(Intermedio!A145,Tipos_Medida!$H$2:$I$788,1),VLOOKUP(Intermedio!A145,Tipos_Medida!$H$2:$I$788,2),0))*100,4),"")</f>
        <v>0</v>
      </c>
    </row>
    <row r="62" spans="1:14" x14ac:dyDescent="0.25">
      <c r="A62" s="19">
        <v>20177</v>
      </c>
      <c r="B62" s="19" t="s">
        <v>67</v>
      </c>
      <c r="C62" s="19" t="s">
        <v>31</v>
      </c>
      <c r="D62" s="19" t="s">
        <v>114</v>
      </c>
      <c r="E62" s="20">
        <v>43913</v>
      </c>
      <c r="F62" s="7" t="str">
        <f>IF(E62&lt;&gt;"",IF(AND(E62&gt;=VLOOKUP(E62,Semanas!$A$1:$C$33,1),E62&lt;=VLOOKUP(E62,Semanas!$A$1:$C$33,2)),VLOOKUP(E62,Semanas!$A$1:$C$33,3),""),"")</f>
        <v>Semana 13</v>
      </c>
      <c r="G62" s="21">
        <f>IF(Medidas_Analisis!G146&lt;&gt;"",ROUND((Medidas_Analisis!G146/IF(Intermedio!A146=VLOOKUP(Intermedio!A146,Tipos_Medida!$H$2:$I$788,1),VLOOKUP(Intermedio!A146,Tipos_Medida!$H$2:$I$788,2),0))*100,4),"")</f>
        <v>0</v>
      </c>
      <c r="H62" s="21">
        <f>IF(Medidas_Analisis!H146&lt;&gt;"",ROUND((Medidas_Analisis!H146/IF(Intermedio!A146=VLOOKUP(Intermedio!A146,Tipos_Medida!$H$2:$I$788,1),VLOOKUP(Intermedio!A146,Tipos_Medida!$H$2:$I$788,2),0))*100,4),"")</f>
        <v>0</v>
      </c>
      <c r="I62" s="21">
        <f>IF(Medidas_Analisis!I146&lt;&gt;"",ROUND((Medidas_Analisis!I146/IF(Intermedio!A146=VLOOKUP(Intermedio!A146,Tipos_Medida!$H$2:$I$788,1),VLOOKUP(Intermedio!A146,Tipos_Medida!$H$2:$I$788,2),0))*100,4),"")</f>
        <v>0</v>
      </c>
      <c r="J62" s="21">
        <f>IF(Medidas_Analisis!J146&lt;&gt;"",ROUND((Medidas_Analisis!J146/IF(Intermedio!A146=VLOOKUP(Intermedio!A146,Tipos_Medida!$H$2:$I$788,1),VLOOKUP(Intermedio!A146,Tipos_Medida!$H$2:$I$788,2),0))*100,4),"")</f>
        <v>0</v>
      </c>
      <c r="K62" s="21">
        <f>IF(Medidas_Analisis!K146&lt;&gt;"",ROUND((Medidas_Analisis!K146/IF(Intermedio!A146=VLOOKUP(Intermedio!A146,Tipos_Medida!$H$2:$I$788,1),VLOOKUP(Intermedio!A146,Tipos_Medida!$H$2:$I$788,2),0))*100,4),"")</f>
        <v>0</v>
      </c>
      <c r="L62" s="21">
        <f>IF(Medidas_Analisis!L146&lt;&gt;"",ROUND((Medidas_Analisis!L146/IF(Intermedio!A146=VLOOKUP(Intermedio!A146,Tipos_Medida!$H$2:$I$788,1),VLOOKUP(Intermedio!A146,Tipos_Medida!$H$2:$I$788,2),0))*100,4),"")</f>
        <v>0</v>
      </c>
      <c r="M62" s="21">
        <f>IF(Medidas_Analisis!M146&lt;&gt;"",ROUND((Medidas_Analisis!M146/IF(Intermedio!A146=VLOOKUP(Intermedio!A146,Tipos_Medida!$H$2:$I$788,1),VLOOKUP(Intermedio!A146,Tipos_Medida!$H$2:$I$788,2),0))*100,4),"")</f>
        <v>0</v>
      </c>
      <c r="N62" s="21">
        <f>IF(Medidas_Analisis!N146&lt;&gt;"",ROUND((Medidas_Analisis!N146/IF(Intermedio!A146=VLOOKUP(Intermedio!A146,Tipos_Medida!$H$2:$I$788,1),VLOOKUP(Intermedio!A146,Tipos_Medida!$H$2:$I$788,2),0))*100,4),"")</f>
        <v>0</v>
      </c>
    </row>
    <row r="63" spans="1:14" x14ac:dyDescent="0.25">
      <c r="A63">
        <v>20177</v>
      </c>
      <c r="B63" t="s">
        <v>67</v>
      </c>
      <c r="C63" t="s">
        <v>115</v>
      </c>
      <c r="D63" t="s">
        <v>114</v>
      </c>
      <c r="E63" s="1">
        <v>43913</v>
      </c>
      <c r="F63" s="7" t="str">
        <f>IF(E63&lt;&gt;"",IF(AND(E63&gt;=VLOOKUP(E63,Semanas!$A$1:$C$33,1),E63&lt;=VLOOKUP(E63,Semanas!$A$1:$C$33,2)),VLOOKUP(E63,Semanas!$A$1:$C$33,3),""),"")</f>
        <v>Semana 13</v>
      </c>
      <c r="G63" s="21">
        <f>IF(Medidas_Analisis!G147&lt;&gt;"",ROUND((Medidas_Analisis!G147/IF(Intermedio!A147=VLOOKUP(Intermedio!A147,Tipos_Medida!$H$2:$I$788,1),VLOOKUP(Intermedio!A147,Tipos_Medida!$H$2:$I$788,2),0))*100,4),"")</f>
        <v>0</v>
      </c>
      <c r="H63" s="21">
        <f>IF(Medidas_Analisis!H147&lt;&gt;"",ROUND((Medidas_Analisis!H147/IF(Intermedio!A147=VLOOKUP(Intermedio!A147,Tipos_Medida!$H$2:$I$788,1),VLOOKUP(Intermedio!A147,Tipos_Medida!$H$2:$I$788,2),0))*100,4),"")</f>
        <v>0</v>
      </c>
      <c r="I63" s="21">
        <f>IF(Medidas_Analisis!I147&lt;&gt;"",ROUND((Medidas_Analisis!I147/IF(Intermedio!A147=VLOOKUP(Intermedio!A147,Tipos_Medida!$H$2:$I$788,1),VLOOKUP(Intermedio!A147,Tipos_Medida!$H$2:$I$788,2),0))*100,4),"")</f>
        <v>0</v>
      </c>
      <c r="J63" s="21">
        <f>IF(Medidas_Analisis!J147&lt;&gt;"",ROUND((Medidas_Analisis!J147/IF(Intermedio!A147=VLOOKUP(Intermedio!A147,Tipos_Medida!$H$2:$I$788,1),VLOOKUP(Intermedio!A147,Tipos_Medida!$H$2:$I$788,2),0))*100,4),"")</f>
        <v>0</v>
      </c>
      <c r="K63" s="21">
        <f>IF(Medidas_Analisis!K147&lt;&gt;"",ROUND((Medidas_Analisis!K147/IF(Intermedio!A147=VLOOKUP(Intermedio!A147,Tipos_Medida!$H$2:$I$788,1),VLOOKUP(Intermedio!A147,Tipos_Medida!$H$2:$I$788,2),0))*100,4),"")</f>
        <v>0</v>
      </c>
      <c r="L63" s="21">
        <f>IF(Medidas_Analisis!L147&lt;&gt;"",ROUND((Medidas_Analisis!L147/IF(Intermedio!A147=VLOOKUP(Intermedio!A147,Tipos_Medida!$H$2:$I$788,1),VLOOKUP(Intermedio!A147,Tipos_Medida!$H$2:$I$788,2),0))*100,4),"")</f>
        <v>0</v>
      </c>
      <c r="M63" s="21">
        <f>IF(Medidas_Analisis!M147&lt;&gt;"",ROUND((Medidas_Analisis!M147/IF(Intermedio!A147=VLOOKUP(Intermedio!A147,Tipos_Medida!$H$2:$I$788,1),VLOOKUP(Intermedio!A147,Tipos_Medida!$H$2:$I$788,2),0))*100,4),"")</f>
        <v>0</v>
      </c>
      <c r="N63" s="21">
        <f>IF(Medidas_Analisis!N147&lt;&gt;"",ROUND((Medidas_Analisis!N147/IF(Intermedio!A147=VLOOKUP(Intermedio!A147,Tipos_Medida!$H$2:$I$788,1),VLOOKUP(Intermedio!A147,Tipos_Medida!$H$2:$I$788,2),0))*100,4),"")</f>
        <v>0</v>
      </c>
    </row>
    <row r="64" spans="1:14" x14ac:dyDescent="0.25">
      <c r="A64" s="19">
        <v>20177</v>
      </c>
      <c r="B64" s="19" t="s">
        <v>67</v>
      </c>
      <c r="C64" s="19" t="s">
        <v>33</v>
      </c>
      <c r="D64" s="19" t="s">
        <v>114</v>
      </c>
      <c r="E64" s="20">
        <v>43910</v>
      </c>
      <c r="F64" s="7" t="str">
        <f>IF(E64&lt;&gt;"",IF(AND(E64&gt;=VLOOKUP(E64,Semanas!$A$1:$C$33,1),E64&lt;=VLOOKUP(E64,Semanas!$A$1:$C$33,2)),VLOOKUP(E64,Semanas!$A$1:$C$33,3),""),"")</f>
        <v>Semana 12</v>
      </c>
      <c r="G64" s="21">
        <f>IF(Medidas_Analisis!G148&lt;&gt;"",ROUND((Medidas_Analisis!G148/IF(Intermedio!A148=VLOOKUP(Intermedio!A148,Tipos_Medida!$H$2:$I$788,1),VLOOKUP(Intermedio!A148,Tipos_Medida!$H$2:$I$788,2),0))*100,4),"")</f>
        <v>0</v>
      </c>
      <c r="H64" s="21">
        <f>IF(Medidas_Analisis!H148&lt;&gt;"",ROUND((Medidas_Analisis!H148/IF(Intermedio!A148=VLOOKUP(Intermedio!A148,Tipos_Medida!$H$2:$I$788,1),VLOOKUP(Intermedio!A148,Tipos_Medida!$H$2:$I$788,2),0))*100,4),"")</f>
        <v>0</v>
      </c>
      <c r="I64" s="21">
        <f>IF(Medidas_Analisis!I148&lt;&gt;"",ROUND((Medidas_Analisis!I148/IF(Intermedio!A148=VLOOKUP(Intermedio!A148,Tipos_Medida!$H$2:$I$788,1),VLOOKUP(Intermedio!A148,Tipos_Medida!$H$2:$I$788,2),0))*100,4),"")</f>
        <v>0</v>
      </c>
      <c r="J64" s="21">
        <f>IF(Medidas_Analisis!J148&lt;&gt;"",ROUND((Medidas_Analisis!J148/IF(Intermedio!A148=VLOOKUP(Intermedio!A148,Tipos_Medida!$H$2:$I$788,1),VLOOKUP(Intermedio!A148,Tipos_Medida!$H$2:$I$788,2),0))*100,4),"")</f>
        <v>0</v>
      </c>
      <c r="K64" s="21">
        <f>IF(Medidas_Analisis!K148&lt;&gt;"",ROUND((Medidas_Analisis!K148/IF(Intermedio!A148=VLOOKUP(Intermedio!A148,Tipos_Medida!$H$2:$I$788,1),VLOOKUP(Intermedio!A148,Tipos_Medida!$H$2:$I$788,2),0))*100,4),"")</f>
        <v>0</v>
      </c>
      <c r="L64" s="21">
        <f>IF(Medidas_Analisis!L148&lt;&gt;"",ROUND((Medidas_Analisis!L148/IF(Intermedio!A148=VLOOKUP(Intermedio!A148,Tipos_Medida!$H$2:$I$788,1),VLOOKUP(Intermedio!A148,Tipos_Medida!$H$2:$I$788,2),0))*100,4),"")</f>
        <v>0</v>
      </c>
      <c r="M64" s="21">
        <f>IF(Medidas_Analisis!M148&lt;&gt;"",ROUND((Medidas_Analisis!M148/IF(Intermedio!A148=VLOOKUP(Intermedio!A148,Tipos_Medida!$H$2:$I$788,1),VLOOKUP(Intermedio!A148,Tipos_Medida!$H$2:$I$788,2),0))*100,4),"")</f>
        <v>0</v>
      </c>
      <c r="N64" s="21">
        <f>IF(Medidas_Analisis!N148&lt;&gt;"",ROUND((Medidas_Analisis!N148/IF(Intermedio!A148=VLOOKUP(Intermedio!A148,Tipos_Medida!$H$2:$I$788,1),VLOOKUP(Intermedio!A148,Tipos_Medida!$H$2:$I$788,2),0))*100,4),"")</f>
        <v>0</v>
      </c>
    </row>
    <row r="65" spans="1:14" x14ac:dyDescent="0.25">
      <c r="A65" s="19">
        <v>20177</v>
      </c>
      <c r="B65" s="19" t="s">
        <v>67</v>
      </c>
      <c r="C65" s="19" t="s">
        <v>118</v>
      </c>
      <c r="D65" s="19" t="s">
        <v>114</v>
      </c>
      <c r="E65" s="20">
        <v>43920</v>
      </c>
      <c r="F65" s="7" t="str">
        <f>IF(E65&lt;&gt;"",IF(AND(E65&gt;=VLOOKUP(E65,Semanas!$A$1:$C$33,1),E65&lt;=VLOOKUP(E65,Semanas!$A$1:$C$33,2)),VLOOKUP(E65,Semanas!$A$1:$C$33,3),""),"")</f>
        <v>Semana 14</v>
      </c>
      <c r="G65" s="21">
        <f>IF(Medidas_Analisis!G150&lt;&gt;"",ROUND((Medidas_Analisis!G150/IF(Intermedio!A150=VLOOKUP(Intermedio!A150,Tipos_Medida!$H$2:$I$788,1),VLOOKUP(Intermedio!A150,Tipos_Medida!$H$2:$I$788,2),0))*100,4),"")</f>
        <v>0</v>
      </c>
      <c r="H65" s="21">
        <f>IF(Medidas_Analisis!H150&lt;&gt;"",ROUND((Medidas_Analisis!H150/IF(Intermedio!A150=VLOOKUP(Intermedio!A150,Tipos_Medida!$H$2:$I$788,1),VLOOKUP(Intermedio!A150,Tipos_Medida!$H$2:$I$788,2),0))*100,4),"")</f>
        <v>0</v>
      </c>
      <c r="I65" s="21">
        <f>IF(Medidas_Analisis!I150&lt;&gt;"",ROUND((Medidas_Analisis!I150/IF(Intermedio!A150=VLOOKUP(Intermedio!A150,Tipos_Medida!$H$2:$I$788,1),VLOOKUP(Intermedio!A150,Tipos_Medida!$H$2:$I$788,2),0))*100,4),"")</f>
        <v>0</v>
      </c>
      <c r="J65" s="21">
        <f>IF(Medidas_Analisis!J150&lt;&gt;"",ROUND((Medidas_Analisis!J150/IF(Intermedio!A150=VLOOKUP(Intermedio!A150,Tipos_Medida!$H$2:$I$788,1),VLOOKUP(Intermedio!A150,Tipos_Medida!$H$2:$I$788,2),0))*100,4),"")</f>
        <v>0</v>
      </c>
      <c r="K65" s="21">
        <f>IF(Medidas_Analisis!K150&lt;&gt;"",ROUND((Medidas_Analisis!K150/IF(Intermedio!A150=VLOOKUP(Intermedio!A150,Tipos_Medida!$H$2:$I$788,1),VLOOKUP(Intermedio!A150,Tipos_Medida!$H$2:$I$788,2),0))*100,4),"")</f>
        <v>0</v>
      </c>
      <c r="L65" s="21">
        <f>IF(Medidas_Analisis!L150&lt;&gt;"",ROUND((Medidas_Analisis!L150/IF(Intermedio!A150=VLOOKUP(Intermedio!A150,Tipos_Medida!$H$2:$I$788,1),VLOOKUP(Intermedio!A150,Tipos_Medida!$H$2:$I$788,2),0))*100,4),"")</f>
        <v>0</v>
      </c>
      <c r="M65" s="21">
        <f>IF(Medidas_Analisis!M150&lt;&gt;"",ROUND((Medidas_Analisis!M150/IF(Intermedio!A150=VLOOKUP(Intermedio!A150,Tipos_Medida!$H$2:$I$788,1),VLOOKUP(Intermedio!A150,Tipos_Medida!$H$2:$I$788,2),0))*100,4),"")</f>
        <v>0</v>
      </c>
      <c r="N65" s="21">
        <f>IF(Medidas_Analisis!N150&lt;&gt;"",ROUND((Medidas_Analisis!N150/IF(Intermedio!A150=VLOOKUP(Intermedio!A150,Tipos_Medida!$H$2:$I$788,1),VLOOKUP(Intermedio!A150,Tipos_Medida!$H$2:$I$788,2),0))*100,4),"")</f>
        <v>2.5700000000000001E-2</v>
      </c>
    </row>
    <row r="66" spans="1:14" x14ac:dyDescent="0.25">
      <c r="A66" s="19">
        <v>20177</v>
      </c>
      <c r="B66" s="19" t="s">
        <v>67</v>
      </c>
      <c r="C66" s="19" t="s">
        <v>120</v>
      </c>
      <c r="D66" s="19" t="s">
        <v>114</v>
      </c>
      <c r="E66" s="20">
        <v>43934</v>
      </c>
      <c r="F66" s="7" t="str">
        <f>IF(E66&lt;&gt;"",IF(AND(E66&gt;=VLOOKUP(E66,Semanas!$A$1:$C$33,1),E66&lt;=VLOOKUP(E66,Semanas!$A$1:$C$33,2)),VLOOKUP(E66,Semanas!$A$1:$C$33,3),""),"")</f>
        <v>Semana 16</v>
      </c>
      <c r="G66" s="21">
        <f>IF(Medidas_Analisis!G152&lt;&gt;"",ROUND((Medidas_Analisis!G152/IF(Intermedio!A152=VLOOKUP(Intermedio!A152,Tipos_Medida!$H$2:$I$788,1),VLOOKUP(Intermedio!A152,Tipos_Medida!$H$2:$I$788,2),0))*100,4),"")</f>
        <v>0</v>
      </c>
      <c r="H66" s="21">
        <f>IF(Medidas_Analisis!H152&lt;&gt;"",ROUND((Medidas_Analisis!H152/IF(Intermedio!A152=VLOOKUP(Intermedio!A152,Tipos_Medida!$H$2:$I$788,1),VLOOKUP(Intermedio!A152,Tipos_Medida!$H$2:$I$788,2),0))*100,4),"")</f>
        <v>0</v>
      </c>
      <c r="I66" s="21">
        <f>IF(Medidas_Analisis!I152&lt;&gt;"",ROUND((Medidas_Analisis!I152/IF(Intermedio!A152=VLOOKUP(Intermedio!A152,Tipos_Medida!$H$2:$I$788,1),VLOOKUP(Intermedio!A152,Tipos_Medida!$H$2:$I$788,2),0))*100,4),"")</f>
        <v>0</v>
      </c>
      <c r="J66" s="21">
        <f>IF(Medidas_Analisis!J152&lt;&gt;"",ROUND((Medidas_Analisis!J152/IF(Intermedio!A152=VLOOKUP(Intermedio!A152,Tipos_Medida!$H$2:$I$788,1),VLOOKUP(Intermedio!A152,Tipos_Medida!$H$2:$I$788,2),0))*100,4),"")</f>
        <v>0</v>
      </c>
      <c r="K66" s="21">
        <f>IF(Medidas_Analisis!K152&lt;&gt;"",ROUND((Medidas_Analisis!K152/IF(Intermedio!A152=VLOOKUP(Intermedio!A152,Tipos_Medida!$H$2:$I$788,1),VLOOKUP(Intermedio!A152,Tipos_Medida!$H$2:$I$788,2),0))*100,4),"")</f>
        <v>0</v>
      </c>
      <c r="L66" s="21">
        <f>IF(Medidas_Analisis!L152&lt;&gt;"",ROUND((Medidas_Analisis!L152/IF(Intermedio!A152=VLOOKUP(Intermedio!A152,Tipos_Medida!$H$2:$I$788,1),VLOOKUP(Intermedio!A152,Tipos_Medida!$H$2:$I$788,2),0))*100,4),"")</f>
        <v>4.8999999999999998E-3</v>
      </c>
      <c r="M66" s="21">
        <f>IF(Medidas_Analisis!M152&lt;&gt;"",ROUND((Medidas_Analisis!M152/IF(Intermedio!A152=VLOOKUP(Intermedio!A152,Tipos_Medida!$H$2:$I$788,1),VLOOKUP(Intermedio!A152,Tipos_Medida!$H$2:$I$788,2),0))*100,4),"")</f>
        <v>9.7999999999999997E-3</v>
      </c>
      <c r="N66" s="21">
        <f>IF(Medidas_Analisis!N152&lt;&gt;"",ROUND((Medidas_Analisis!N152/IF(Intermedio!A152=VLOOKUP(Intermedio!A152,Tipos_Medida!$H$2:$I$788,1),VLOOKUP(Intermedio!A152,Tipos_Medida!$H$2:$I$788,2),0))*100,4),"")</f>
        <v>1.47E-2</v>
      </c>
    </row>
    <row r="67" spans="1:14" x14ac:dyDescent="0.25">
      <c r="A67">
        <v>20206</v>
      </c>
      <c r="B67" t="s">
        <v>70</v>
      </c>
      <c r="C67" t="s">
        <v>30</v>
      </c>
      <c r="D67" t="s">
        <v>114</v>
      </c>
      <c r="E67" s="1">
        <v>43913</v>
      </c>
      <c r="F67" s="7" t="str">
        <f>IF(E67&lt;&gt;"",IF(AND(E67&gt;=VLOOKUP(E67,Semanas!$A$1:$C$33,1),E67&lt;=VLOOKUP(E67,Semanas!$A$1:$C$33,2)),VLOOKUP(E67,Semanas!$A$1:$C$33,3),""),"")</f>
        <v>Semana 13</v>
      </c>
      <c r="G67" s="21">
        <f>IF(Medidas_Analisis!G178&lt;&gt;"",ROUND((Medidas_Analisis!G178/IF(Intermedio!A178=VLOOKUP(Intermedio!A178,Tipos_Medida!$H$2:$I$788,1),VLOOKUP(Intermedio!A178,Tipos_Medida!$H$2:$I$788,2),0))*100,4),"")</f>
        <v>0</v>
      </c>
      <c r="H67" s="21">
        <f>IF(Medidas_Analisis!H178&lt;&gt;"",ROUND((Medidas_Analisis!H178/IF(Intermedio!A178=VLOOKUP(Intermedio!A178,Tipos_Medida!$H$2:$I$788,1),VLOOKUP(Intermedio!A178,Tipos_Medida!$H$2:$I$788,2),0))*100,4),"")</f>
        <v>0</v>
      </c>
      <c r="I67" s="21">
        <f>IF(Medidas_Analisis!I178&lt;&gt;"",ROUND((Medidas_Analisis!I178/IF(Intermedio!A178=VLOOKUP(Intermedio!A178,Tipos_Medida!$H$2:$I$788,1),VLOOKUP(Intermedio!A178,Tipos_Medida!$H$2:$I$788,2),0))*100,4),"")</f>
        <v>0</v>
      </c>
      <c r="J67" s="21">
        <f>IF(Medidas_Analisis!J178&lt;&gt;"",ROUND((Medidas_Analisis!J178/IF(Intermedio!A178=VLOOKUP(Intermedio!A178,Tipos_Medida!$H$2:$I$788,1),VLOOKUP(Intermedio!A178,Tipos_Medida!$H$2:$I$788,2),0))*100,4),"")</f>
        <v>0</v>
      </c>
      <c r="K67" s="21">
        <f>IF(Medidas_Analisis!K178&lt;&gt;"",ROUND((Medidas_Analisis!K178/IF(Intermedio!A178=VLOOKUP(Intermedio!A178,Tipos_Medida!$H$2:$I$788,1),VLOOKUP(Intermedio!A178,Tipos_Medida!$H$2:$I$788,2),0))*100,4),"")</f>
        <v>0</v>
      </c>
      <c r="L67" s="21">
        <f>IF(Medidas_Analisis!L178&lt;&gt;"",ROUND((Medidas_Analisis!L178/IF(Intermedio!A178=VLOOKUP(Intermedio!A178,Tipos_Medida!$H$2:$I$788,1),VLOOKUP(Intermedio!A178,Tipos_Medida!$H$2:$I$788,2),0))*100,4),"")</f>
        <v>0</v>
      </c>
      <c r="M67" s="21">
        <f>IF(Medidas_Analisis!M178&lt;&gt;"",ROUND((Medidas_Analisis!M178/IF(Intermedio!A178=VLOOKUP(Intermedio!A178,Tipos_Medida!$H$2:$I$788,1),VLOOKUP(Intermedio!A178,Tipos_Medida!$H$2:$I$788,2),0))*100,4),"")</f>
        <v>0</v>
      </c>
      <c r="N67" s="21">
        <f>IF(Medidas_Analisis!N178&lt;&gt;"",ROUND((Medidas_Analisis!N178/IF(Intermedio!A178=VLOOKUP(Intermedio!A178,Tipos_Medida!$H$2:$I$788,1),VLOOKUP(Intermedio!A178,Tipos_Medida!$H$2:$I$788,2),0))*100,4),"")</f>
        <v>0</v>
      </c>
    </row>
    <row r="68" spans="1:14" x14ac:dyDescent="0.25">
      <c r="A68" s="19">
        <v>20206</v>
      </c>
      <c r="B68" s="19" t="s">
        <v>70</v>
      </c>
      <c r="C68" s="19" t="s">
        <v>31</v>
      </c>
      <c r="D68" s="19" t="s">
        <v>114</v>
      </c>
      <c r="E68" s="20">
        <v>43913</v>
      </c>
      <c r="F68" s="7" t="str">
        <f>IF(E68&lt;&gt;"",IF(AND(E68&gt;=VLOOKUP(E68,Semanas!$A$1:$C$33,1),E68&lt;=VLOOKUP(E68,Semanas!$A$1:$C$33,2)),VLOOKUP(E68,Semanas!$A$1:$C$33,3),""),"")</f>
        <v>Semana 13</v>
      </c>
      <c r="G68" s="21">
        <f>IF(Medidas_Analisis!G179&lt;&gt;"",ROUND((Medidas_Analisis!G179/IF(Intermedio!A179=VLOOKUP(Intermedio!A179,Tipos_Medida!$H$2:$I$788,1),VLOOKUP(Intermedio!A179,Tipos_Medida!$H$2:$I$788,2),0))*100,4),"")</f>
        <v>0</v>
      </c>
      <c r="H68" s="21">
        <f>IF(Medidas_Analisis!H179&lt;&gt;"",ROUND((Medidas_Analisis!H179/IF(Intermedio!A179=VLOOKUP(Intermedio!A179,Tipos_Medida!$H$2:$I$788,1),VLOOKUP(Intermedio!A179,Tipos_Medida!$H$2:$I$788,2),0))*100,4),"")</f>
        <v>0</v>
      </c>
      <c r="I68" s="21">
        <f>IF(Medidas_Analisis!I179&lt;&gt;"",ROUND((Medidas_Analisis!I179/IF(Intermedio!A179=VLOOKUP(Intermedio!A179,Tipos_Medida!$H$2:$I$788,1),VLOOKUP(Intermedio!A179,Tipos_Medida!$H$2:$I$788,2),0))*100,4),"")</f>
        <v>0</v>
      </c>
      <c r="J68" s="21">
        <f>IF(Medidas_Analisis!J179&lt;&gt;"",ROUND((Medidas_Analisis!J179/IF(Intermedio!A179=VLOOKUP(Intermedio!A179,Tipos_Medida!$H$2:$I$788,1),VLOOKUP(Intermedio!A179,Tipos_Medida!$H$2:$I$788,2),0))*100,4),"")</f>
        <v>0</v>
      </c>
      <c r="K68" s="21">
        <f>IF(Medidas_Analisis!K179&lt;&gt;"",ROUND((Medidas_Analisis!K179/IF(Intermedio!A179=VLOOKUP(Intermedio!A179,Tipos_Medida!$H$2:$I$788,1),VLOOKUP(Intermedio!A179,Tipos_Medida!$H$2:$I$788,2),0))*100,4),"")</f>
        <v>0</v>
      </c>
      <c r="L68" s="21">
        <f>IF(Medidas_Analisis!L179&lt;&gt;"",ROUND((Medidas_Analisis!L179/IF(Intermedio!A179=VLOOKUP(Intermedio!A179,Tipos_Medida!$H$2:$I$788,1),VLOOKUP(Intermedio!A179,Tipos_Medida!$H$2:$I$788,2),0))*100,4),"")</f>
        <v>0</v>
      </c>
      <c r="M68" s="21">
        <f>IF(Medidas_Analisis!M179&lt;&gt;"",ROUND((Medidas_Analisis!M179/IF(Intermedio!A179=VLOOKUP(Intermedio!A179,Tipos_Medida!$H$2:$I$788,1),VLOOKUP(Intermedio!A179,Tipos_Medida!$H$2:$I$788,2),0))*100,4),"")</f>
        <v>0</v>
      </c>
      <c r="N68" s="21">
        <f>IF(Medidas_Analisis!N179&lt;&gt;"",ROUND((Medidas_Analisis!N179/IF(Intermedio!A179=VLOOKUP(Intermedio!A179,Tipos_Medida!$H$2:$I$788,1),VLOOKUP(Intermedio!A179,Tipos_Medida!$H$2:$I$788,2),0))*100,4),"")</f>
        <v>0</v>
      </c>
    </row>
    <row r="69" spans="1:14" x14ac:dyDescent="0.25">
      <c r="A69">
        <v>20206</v>
      </c>
      <c r="B69" t="s">
        <v>70</v>
      </c>
      <c r="C69" t="s">
        <v>115</v>
      </c>
      <c r="D69" t="s">
        <v>114</v>
      </c>
      <c r="E69" s="1">
        <v>43913</v>
      </c>
      <c r="F69" s="7" t="str">
        <f>IF(E69&lt;&gt;"",IF(AND(E69&gt;=VLOOKUP(E69,Semanas!$A$1:$C$33,1),E69&lt;=VLOOKUP(E69,Semanas!$A$1:$C$33,2)),VLOOKUP(E69,Semanas!$A$1:$C$33,3),""),"")</f>
        <v>Semana 13</v>
      </c>
      <c r="G69" s="21">
        <f>IF(Medidas_Analisis!G180&lt;&gt;"",ROUND((Medidas_Analisis!G180/IF(Intermedio!A180=VLOOKUP(Intermedio!A180,Tipos_Medida!$H$2:$I$788,1),VLOOKUP(Intermedio!A180,Tipos_Medida!$H$2:$I$788,2),0))*100,4),"")</f>
        <v>0</v>
      </c>
      <c r="H69" s="21">
        <f>IF(Medidas_Analisis!H180&lt;&gt;"",ROUND((Medidas_Analisis!H180/IF(Intermedio!A180=VLOOKUP(Intermedio!A180,Tipos_Medida!$H$2:$I$788,1),VLOOKUP(Intermedio!A180,Tipos_Medida!$H$2:$I$788,2),0))*100,4),"")</f>
        <v>0</v>
      </c>
      <c r="I69" s="21">
        <f>IF(Medidas_Analisis!I180&lt;&gt;"",ROUND((Medidas_Analisis!I180/IF(Intermedio!A180=VLOOKUP(Intermedio!A180,Tipos_Medida!$H$2:$I$788,1),VLOOKUP(Intermedio!A180,Tipos_Medida!$H$2:$I$788,2),0))*100,4),"")</f>
        <v>0</v>
      </c>
      <c r="J69" s="21">
        <f>IF(Medidas_Analisis!J180&lt;&gt;"",ROUND((Medidas_Analisis!J180/IF(Intermedio!A180=VLOOKUP(Intermedio!A180,Tipos_Medida!$H$2:$I$788,1),VLOOKUP(Intermedio!A180,Tipos_Medida!$H$2:$I$788,2),0))*100,4),"")</f>
        <v>0</v>
      </c>
      <c r="K69" s="21">
        <f>IF(Medidas_Analisis!K180&lt;&gt;"",ROUND((Medidas_Analisis!K180/IF(Intermedio!A180=VLOOKUP(Intermedio!A180,Tipos_Medida!$H$2:$I$788,1),VLOOKUP(Intermedio!A180,Tipos_Medida!$H$2:$I$788,2),0))*100,4),"")</f>
        <v>0</v>
      </c>
      <c r="L69" s="21">
        <f>IF(Medidas_Analisis!L180&lt;&gt;"",ROUND((Medidas_Analisis!L180/IF(Intermedio!A180=VLOOKUP(Intermedio!A180,Tipos_Medida!$H$2:$I$788,1),VLOOKUP(Intermedio!A180,Tipos_Medida!$H$2:$I$788,2),0))*100,4),"")</f>
        <v>0</v>
      </c>
      <c r="M69" s="21">
        <f>IF(Medidas_Analisis!M180&lt;&gt;"",ROUND((Medidas_Analisis!M180/IF(Intermedio!A180=VLOOKUP(Intermedio!A180,Tipos_Medida!$H$2:$I$788,1),VLOOKUP(Intermedio!A180,Tipos_Medida!$H$2:$I$788,2),0))*100,4),"")</f>
        <v>0</v>
      </c>
      <c r="N69" s="21">
        <f>IF(Medidas_Analisis!N180&lt;&gt;"",ROUND((Medidas_Analisis!N180/IF(Intermedio!A180=VLOOKUP(Intermedio!A180,Tipos_Medida!$H$2:$I$788,1),VLOOKUP(Intermedio!A180,Tipos_Medida!$H$2:$I$788,2),0))*100,4),"")</f>
        <v>0</v>
      </c>
    </row>
    <row r="70" spans="1:14" x14ac:dyDescent="0.25">
      <c r="A70" s="19">
        <v>20206</v>
      </c>
      <c r="B70" s="19" t="s">
        <v>70</v>
      </c>
      <c r="C70" s="19" t="s">
        <v>33</v>
      </c>
      <c r="D70" s="19" t="s">
        <v>114</v>
      </c>
      <c r="E70" s="20">
        <v>43910</v>
      </c>
      <c r="F70" s="7" t="str">
        <f>IF(E70&lt;&gt;"",IF(AND(E70&gt;=VLOOKUP(E70,Semanas!$A$1:$C$33,1),E70&lt;=VLOOKUP(E70,Semanas!$A$1:$C$33,2)),VLOOKUP(E70,Semanas!$A$1:$C$33,3),""),"")</f>
        <v>Semana 12</v>
      </c>
      <c r="G70" s="21">
        <f>IF(Medidas_Analisis!G181&lt;&gt;"",ROUND((Medidas_Analisis!G181/IF(Intermedio!A181=VLOOKUP(Intermedio!A181,Tipos_Medida!$H$2:$I$788,1),VLOOKUP(Intermedio!A181,Tipos_Medida!$H$2:$I$788,2),0))*100,4),"")</f>
        <v>0</v>
      </c>
      <c r="H70" s="21">
        <f>IF(Medidas_Analisis!H181&lt;&gt;"",ROUND((Medidas_Analisis!H181/IF(Intermedio!A181=VLOOKUP(Intermedio!A181,Tipos_Medida!$H$2:$I$788,1),VLOOKUP(Intermedio!A181,Tipos_Medida!$H$2:$I$788,2),0))*100,4),"")</f>
        <v>0</v>
      </c>
      <c r="I70" s="21">
        <f>IF(Medidas_Analisis!I181&lt;&gt;"",ROUND((Medidas_Analisis!I181/IF(Intermedio!A181=VLOOKUP(Intermedio!A181,Tipos_Medida!$H$2:$I$788,1),VLOOKUP(Intermedio!A181,Tipos_Medida!$H$2:$I$788,2),0))*100,4),"")</f>
        <v>0</v>
      </c>
      <c r="J70" s="21">
        <f>IF(Medidas_Analisis!J181&lt;&gt;"",ROUND((Medidas_Analisis!J181/IF(Intermedio!A181=VLOOKUP(Intermedio!A181,Tipos_Medida!$H$2:$I$788,1),VLOOKUP(Intermedio!A181,Tipos_Medida!$H$2:$I$788,2),0))*100,4),"")</f>
        <v>0</v>
      </c>
      <c r="K70" s="21">
        <f>IF(Medidas_Analisis!K181&lt;&gt;"",ROUND((Medidas_Analisis!K181/IF(Intermedio!A181=VLOOKUP(Intermedio!A181,Tipos_Medida!$H$2:$I$788,1),VLOOKUP(Intermedio!A181,Tipos_Medida!$H$2:$I$788,2),0))*100,4),"")</f>
        <v>0</v>
      </c>
      <c r="L70" s="21">
        <f>IF(Medidas_Analisis!L181&lt;&gt;"",ROUND((Medidas_Analisis!L181/IF(Intermedio!A181=VLOOKUP(Intermedio!A181,Tipos_Medida!$H$2:$I$788,1),VLOOKUP(Intermedio!A181,Tipos_Medida!$H$2:$I$788,2),0))*100,4),"")</f>
        <v>0</v>
      </c>
      <c r="M70" s="21">
        <f>IF(Medidas_Analisis!M181&lt;&gt;"",ROUND((Medidas_Analisis!M181/IF(Intermedio!A181=VLOOKUP(Intermedio!A181,Tipos_Medida!$H$2:$I$788,1),VLOOKUP(Intermedio!A181,Tipos_Medida!$H$2:$I$788,2),0))*100,4),"")</f>
        <v>0</v>
      </c>
      <c r="N70" s="21">
        <f>IF(Medidas_Analisis!N181&lt;&gt;"",ROUND((Medidas_Analisis!N181/IF(Intermedio!A181=VLOOKUP(Intermedio!A181,Tipos_Medida!$H$2:$I$788,1),VLOOKUP(Intermedio!A181,Tipos_Medida!$H$2:$I$788,2),0))*100,4),"")</f>
        <v>0</v>
      </c>
    </row>
    <row r="71" spans="1:14" x14ac:dyDescent="0.25">
      <c r="A71">
        <v>20234</v>
      </c>
      <c r="B71" t="s">
        <v>73</v>
      </c>
      <c r="C71" t="s">
        <v>30</v>
      </c>
      <c r="D71" t="s">
        <v>114</v>
      </c>
      <c r="E71" s="1">
        <v>43913</v>
      </c>
      <c r="F71" s="7" t="str">
        <f>IF(E71&lt;&gt;"",IF(AND(E71&gt;=VLOOKUP(E71,Semanas!$A$1:$C$33,1),E71&lt;=VLOOKUP(E71,Semanas!$A$1:$C$33,2)),VLOOKUP(E71,Semanas!$A$1:$C$33,3),""),"")</f>
        <v>Semana 13</v>
      </c>
      <c r="G71" s="21">
        <f>IF(Medidas_Analisis!G211&lt;&gt;"",ROUND((Medidas_Analisis!G211/IF(Intermedio!A211=VLOOKUP(Intermedio!A211,Tipos_Medida!$H$2:$I$788,1),VLOOKUP(Intermedio!A211,Tipos_Medida!$H$2:$I$788,2),0))*100,4),"")</f>
        <v>0</v>
      </c>
      <c r="H71" s="21">
        <f>IF(Medidas_Analisis!H211&lt;&gt;"",ROUND((Medidas_Analisis!H211/IF(Intermedio!A211=VLOOKUP(Intermedio!A211,Tipos_Medida!$H$2:$I$788,1),VLOOKUP(Intermedio!A211,Tipos_Medida!$H$2:$I$788,2),0))*100,4),"")</f>
        <v>0</v>
      </c>
      <c r="I71" s="21">
        <f>IF(Medidas_Analisis!I211&lt;&gt;"",ROUND((Medidas_Analisis!I211/IF(Intermedio!A211=VLOOKUP(Intermedio!A211,Tipos_Medida!$H$2:$I$788,1),VLOOKUP(Intermedio!A211,Tipos_Medida!$H$2:$I$788,2),0))*100,4),"")</f>
        <v>0</v>
      </c>
      <c r="J71" s="21">
        <f>IF(Medidas_Analisis!J211&lt;&gt;"",ROUND((Medidas_Analisis!J211/IF(Intermedio!A211=VLOOKUP(Intermedio!A211,Tipos_Medida!$H$2:$I$788,1),VLOOKUP(Intermedio!A211,Tipos_Medida!$H$2:$I$788,2),0))*100,4),"")</f>
        <v>0</v>
      </c>
      <c r="K71" s="21">
        <f>IF(Medidas_Analisis!K211&lt;&gt;"",ROUND((Medidas_Analisis!K211/IF(Intermedio!A211=VLOOKUP(Intermedio!A211,Tipos_Medida!$H$2:$I$788,1),VLOOKUP(Intermedio!A211,Tipos_Medida!$H$2:$I$788,2),0))*100,4),"")</f>
        <v>0</v>
      </c>
      <c r="L71" s="21">
        <f>IF(Medidas_Analisis!L211&lt;&gt;"",ROUND((Medidas_Analisis!L211/IF(Intermedio!A211=VLOOKUP(Intermedio!A211,Tipos_Medida!$H$2:$I$788,1),VLOOKUP(Intermedio!A211,Tipos_Medida!$H$2:$I$788,2),0))*100,4),"")</f>
        <v>0</v>
      </c>
      <c r="M71" s="21">
        <f>IF(Medidas_Analisis!M211&lt;&gt;"",ROUND((Medidas_Analisis!M211/IF(Intermedio!A211=VLOOKUP(Intermedio!A211,Tipos_Medida!$H$2:$I$788,1),VLOOKUP(Intermedio!A211,Tipos_Medida!$H$2:$I$788,2),0))*100,4),"")</f>
        <v>0</v>
      </c>
      <c r="N71" s="21">
        <f>IF(Medidas_Analisis!N211&lt;&gt;"",ROUND((Medidas_Analisis!N211/IF(Intermedio!A211=VLOOKUP(Intermedio!A211,Tipos_Medida!$H$2:$I$788,1),VLOOKUP(Intermedio!A211,Tipos_Medida!$H$2:$I$788,2),0))*100,4),"")</f>
        <v>4.8999999999999998E-3</v>
      </c>
    </row>
    <row r="72" spans="1:14" x14ac:dyDescent="0.25">
      <c r="A72" s="19">
        <v>20234</v>
      </c>
      <c r="B72" s="19" t="s">
        <v>73</v>
      </c>
      <c r="C72" s="19" t="s">
        <v>31</v>
      </c>
      <c r="D72" s="19" t="s">
        <v>114</v>
      </c>
      <c r="E72" s="20">
        <v>43913</v>
      </c>
      <c r="F72" s="7" t="str">
        <f>IF(E72&lt;&gt;"",IF(AND(E72&gt;=VLOOKUP(E72,Semanas!$A$1:$C$33,1),E72&lt;=VLOOKUP(E72,Semanas!$A$1:$C$33,2)),VLOOKUP(E72,Semanas!$A$1:$C$33,3),""),"")</f>
        <v>Semana 13</v>
      </c>
      <c r="G72" s="21">
        <f>IF(Medidas_Analisis!G212&lt;&gt;"",ROUND((Medidas_Analisis!G212/IF(Intermedio!A212=VLOOKUP(Intermedio!A212,Tipos_Medida!$H$2:$I$788,1),VLOOKUP(Intermedio!A212,Tipos_Medida!$H$2:$I$788,2),0))*100,4),"")</f>
        <v>0</v>
      </c>
      <c r="H72" s="21">
        <f>IF(Medidas_Analisis!H212&lt;&gt;"",ROUND((Medidas_Analisis!H212/IF(Intermedio!A212=VLOOKUP(Intermedio!A212,Tipos_Medida!$H$2:$I$788,1),VLOOKUP(Intermedio!A212,Tipos_Medida!$H$2:$I$788,2),0))*100,4),"")</f>
        <v>0</v>
      </c>
      <c r="I72" s="21">
        <f>IF(Medidas_Analisis!I212&lt;&gt;"",ROUND((Medidas_Analisis!I212/IF(Intermedio!A212=VLOOKUP(Intermedio!A212,Tipos_Medida!$H$2:$I$788,1),VLOOKUP(Intermedio!A212,Tipos_Medida!$H$2:$I$788,2),0))*100,4),"")</f>
        <v>0</v>
      </c>
      <c r="J72" s="21">
        <f>IF(Medidas_Analisis!J212&lt;&gt;"",ROUND((Medidas_Analisis!J212/IF(Intermedio!A212=VLOOKUP(Intermedio!A212,Tipos_Medida!$H$2:$I$788,1),VLOOKUP(Intermedio!A212,Tipos_Medida!$H$2:$I$788,2),0))*100,4),"")</f>
        <v>0</v>
      </c>
      <c r="K72" s="21">
        <f>IF(Medidas_Analisis!K212&lt;&gt;"",ROUND((Medidas_Analisis!K212/IF(Intermedio!A212=VLOOKUP(Intermedio!A212,Tipos_Medida!$H$2:$I$788,1),VLOOKUP(Intermedio!A212,Tipos_Medida!$H$2:$I$788,2),0))*100,4),"")</f>
        <v>0</v>
      </c>
      <c r="L72" s="21">
        <f>IF(Medidas_Analisis!L212&lt;&gt;"",ROUND((Medidas_Analisis!L212/IF(Intermedio!A212=VLOOKUP(Intermedio!A212,Tipos_Medida!$H$2:$I$788,1),VLOOKUP(Intermedio!A212,Tipos_Medida!$H$2:$I$788,2),0))*100,4),"")</f>
        <v>0</v>
      </c>
      <c r="M72" s="21">
        <f>IF(Medidas_Analisis!M212&lt;&gt;"",ROUND((Medidas_Analisis!M212/IF(Intermedio!A212=VLOOKUP(Intermedio!A212,Tipos_Medida!$H$2:$I$788,1),VLOOKUP(Intermedio!A212,Tipos_Medida!$H$2:$I$788,2),0))*100,4),"")</f>
        <v>0</v>
      </c>
      <c r="N72" s="21">
        <f>IF(Medidas_Analisis!N212&lt;&gt;"",ROUND((Medidas_Analisis!N212/IF(Intermedio!A212=VLOOKUP(Intermedio!A212,Tipos_Medida!$H$2:$I$788,1),VLOOKUP(Intermedio!A212,Tipos_Medida!$H$2:$I$788,2),0))*100,4),"")</f>
        <v>4.8999999999999998E-3</v>
      </c>
    </row>
    <row r="73" spans="1:14" x14ac:dyDescent="0.25">
      <c r="A73">
        <v>20234</v>
      </c>
      <c r="B73" t="s">
        <v>73</v>
      </c>
      <c r="C73" t="s">
        <v>115</v>
      </c>
      <c r="D73" t="s">
        <v>114</v>
      </c>
      <c r="E73" s="1">
        <v>43913</v>
      </c>
      <c r="F73" s="7" t="str">
        <f>IF(E73&lt;&gt;"",IF(AND(E73&gt;=VLOOKUP(E73,Semanas!$A$1:$C$33,1),E73&lt;=VLOOKUP(E73,Semanas!$A$1:$C$33,2)),VLOOKUP(E73,Semanas!$A$1:$C$33,3),""),"")</f>
        <v>Semana 13</v>
      </c>
      <c r="G73" s="21">
        <f>IF(Medidas_Analisis!G213&lt;&gt;"",ROUND((Medidas_Analisis!G213/IF(Intermedio!A213=VLOOKUP(Intermedio!A213,Tipos_Medida!$H$2:$I$788,1),VLOOKUP(Intermedio!A213,Tipos_Medida!$H$2:$I$788,2),0))*100,4),"")</f>
        <v>0</v>
      </c>
      <c r="H73" s="21">
        <f>IF(Medidas_Analisis!H213&lt;&gt;"",ROUND((Medidas_Analisis!H213/IF(Intermedio!A213=VLOOKUP(Intermedio!A213,Tipos_Medida!$H$2:$I$788,1),VLOOKUP(Intermedio!A213,Tipos_Medida!$H$2:$I$788,2),0))*100,4),"")</f>
        <v>0</v>
      </c>
      <c r="I73" s="21">
        <f>IF(Medidas_Analisis!I213&lt;&gt;"",ROUND((Medidas_Analisis!I213/IF(Intermedio!A213=VLOOKUP(Intermedio!A213,Tipos_Medida!$H$2:$I$788,1),VLOOKUP(Intermedio!A213,Tipos_Medida!$H$2:$I$788,2),0))*100,4),"")</f>
        <v>0</v>
      </c>
      <c r="J73" s="21">
        <f>IF(Medidas_Analisis!J213&lt;&gt;"",ROUND((Medidas_Analisis!J213/IF(Intermedio!A213=VLOOKUP(Intermedio!A213,Tipos_Medida!$H$2:$I$788,1),VLOOKUP(Intermedio!A213,Tipos_Medida!$H$2:$I$788,2),0))*100,4),"")</f>
        <v>0</v>
      </c>
      <c r="K73" s="21">
        <f>IF(Medidas_Analisis!K213&lt;&gt;"",ROUND((Medidas_Analisis!K213/IF(Intermedio!A213=VLOOKUP(Intermedio!A213,Tipos_Medida!$H$2:$I$788,1),VLOOKUP(Intermedio!A213,Tipos_Medida!$H$2:$I$788,2),0))*100,4),"")</f>
        <v>0</v>
      </c>
      <c r="L73" s="21">
        <f>IF(Medidas_Analisis!L213&lt;&gt;"",ROUND((Medidas_Analisis!L213/IF(Intermedio!A213=VLOOKUP(Intermedio!A213,Tipos_Medida!$H$2:$I$788,1),VLOOKUP(Intermedio!A213,Tipos_Medida!$H$2:$I$788,2),0))*100,4),"")</f>
        <v>0</v>
      </c>
      <c r="M73" s="21">
        <f>IF(Medidas_Analisis!M213&lt;&gt;"",ROUND((Medidas_Analisis!M213/IF(Intermedio!A213=VLOOKUP(Intermedio!A213,Tipos_Medida!$H$2:$I$788,1),VLOOKUP(Intermedio!A213,Tipos_Medida!$H$2:$I$788,2),0))*100,4),"")</f>
        <v>0</v>
      </c>
      <c r="N73" s="21">
        <f>IF(Medidas_Analisis!N213&lt;&gt;"",ROUND((Medidas_Analisis!N213/IF(Intermedio!A213=VLOOKUP(Intermedio!A213,Tipos_Medida!$H$2:$I$788,1),VLOOKUP(Intermedio!A213,Tipos_Medida!$H$2:$I$788,2),0))*100,4),"")</f>
        <v>4.8999999999999998E-3</v>
      </c>
    </row>
    <row r="74" spans="1:14" x14ac:dyDescent="0.25">
      <c r="A74" s="19">
        <v>20234</v>
      </c>
      <c r="B74" s="19" t="s">
        <v>73</v>
      </c>
      <c r="C74" s="19" t="s">
        <v>33</v>
      </c>
      <c r="D74" s="19" t="s">
        <v>114</v>
      </c>
      <c r="E74" s="20">
        <v>43910</v>
      </c>
      <c r="F74" s="7" t="str">
        <f>IF(E74&lt;&gt;"",IF(AND(E74&gt;=VLOOKUP(E74,Semanas!$A$1:$C$33,1),E74&lt;=VLOOKUP(E74,Semanas!$A$1:$C$33,2)),VLOOKUP(E74,Semanas!$A$1:$C$33,3),""),"")</f>
        <v>Semana 12</v>
      </c>
      <c r="G74" s="21">
        <f>IF(Medidas_Analisis!G214&lt;&gt;"",ROUND((Medidas_Analisis!G214/IF(Intermedio!A214=VLOOKUP(Intermedio!A214,Tipos_Medida!$H$2:$I$788,1),VLOOKUP(Intermedio!A214,Tipos_Medida!$H$2:$I$788,2),0))*100,4),"")</f>
        <v>0</v>
      </c>
      <c r="H74" s="21">
        <f>IF(Medidas_Analisis!H214&lt;&gt;"",ROUND((Medidas_Analisis!H214/IF(Intermedio!A214=VLOOKUP(Intermedio!A214,Tipos_Medida!$H$2:$I$788,1),VLOOKUP(Intermedio!A214,Tipos_Medida!$H$2:$I$788,2),0))*100,4),"")</f>
        <v>0</v>
      </c>
      <c r="I74" s="21">
        <f>IF(Medidas_Analisis!I214&lt;&gt;"",ROUND((Medidas_Analisis!I214/IF(Intermedio!A214=VLOOKUP(Intermedio!A214,Tipos_Medida!$H$2:$I$788,1),VLOOKUP(Intermedio!A214,Tipos_Medida!$H$2:$I$788,2),0))*100,4),"")</f>
        <v>0</v>
      </c>
      <c r="J74" s="21">
        <f>IF(Medidas_Analisis!J214&lt;&gt;"",ROUND((Medidas_Analisis!J214/IF(Intermedio!A214=VLOOKUP(Intermedio!A214,Tipos_Medida!$H$2:$I$788,1),VLOOKUP(Intermedio!A214,Tipos_Medida!$H$2:$I$788,2),0))*100,4),"")</f>
        <v>0</v>
      </c>
      <c r="K74" s="21">
        <f>IF(Medidas_Analisis!K214&lt;&gt;"",ROUND((Medidas_Analisis!K214/IF(Intermedio!A214=VLOOKUP(Intermedio!A214,Tipos_Medida!$H$2:$I$788,1),VLOOKUP(Intermedio!A214,Tipos_Medida!$H$2:$I$788,2),0))*100,4),"")</f>
        <v>0</v>
      </c>
      <c r="L74" s="21">
        <f>IF(Medidas_Analisis!L214&lt;&gt;"",ROUND((Medidas_Analisis!L214/IF(Intermedio!A214=VLOOKUP(Intermedio!A214,Tipos_Medida!$H$2:$I$788,1),VLOOKUP(Intermedio!A214,Tipos_Medida!$H$2:$I$788,2),0))*100,4),"")</f>
        <v>0</v>
      </c>
      <c r="M74" s="21">
        <f>IF(Medidas_Analisis!M214&lt;&gt;"",ROUND((Medidas_Analisis!M214/IF(Intermedio!A214=VLOOKUP(Intermedio!A214,Tipos_Medida!$H$2:$I$788,1),VLOOKUP(Intermedio!A214,Tipos_Medida!$H$2:$I$788,2),0))*100,4),"")</f>
        <v>0</v>
      </c>
      <c r="N74" s="21">
        <f>IF(Medidas_Analisis!N214&lt;&gt;"",ROUND((Medidas_Analisis!N214/IF(Intermedio!A214=VLOOKUP(Intermedio!A214,Tipos_Medida!$H$2:$I$788,1),VLOOKUP(Intermedio!A214,Tipos_Medida!$H$2:$I$788,2),0))*100,4),"")</f>
        <v>0</v>
      </c>
    </row>
    <row r="75" spans="1:14" x14ac:dyDescent="0.25">
      <c r="A75">
        <v>20244</v>
      </c>
      <c r="B75" t="s">
        <v>74</v>
      </c>
      <c r="C75" t="s">
        <v>30</v>
      </c>
      <c r="D75" t="s">
        <v>114</v>
      </c>
      <c r="E75" s="1">
        <v>43913</v>
      </c>
      <c r="F75" s="7" t="str">
        <f>IF(E75&lt;&gt;"",IF(AND(E75&gt;=VLOOKUP(E75,Semanas!$A$1:$C$33,1),E75&lt;=VLOOKUP(E75,Semanas!$A$1:$C$33,2)),VLOOKUP(E75,Semanas!$A$1:$C$33,3),""),"")</f>
        <v>Semana 13</v>
      </c>
      <c r="G75" s="21">
        <f>IF(Medidas_Analisis!G222&lt;&gt;"",ROUND((Medidas_Analisis!G222/IF(Intermedio!A222=VLOOKUP(Intermedio!A222,Tipos_Medida!$H$2:$I$788,1),VLOOKUP(Intermedio!A222,Tipos_Medida!$H$2:$I$788,2),0))*100,4),"")</f>
        <v>0</v>
      </c>
      <c r="H75" s="21">
        <f>IF(Medidas_Analisis!H222&lt;&gt;"",ROUND((Medidas_Analisis!H222/IF(Intermedio!A222=VLOOKUP(Intermedio!A222,Tipos_Medida!$H$2:$I$788,1),VLOOKUP(Intermedio!A222,Tipos_Medida!$H$2:$I$788,2),0))*100,4),"")</f>
        <v>0</v>
      </c>
      <c r="I75" s="21">
        <f>IF(Medidas_Analisis!I222&lt;&gt;"",ROUND((Medidas_Analisis!I222/IF(Intermedio!A222=VLOOKUP(Intermedio!A222,Tipos_Medida!$H$2:$I$788,1),VLOOKUP(Intermedio!A222,Tipos_Medida!$H$2:$I$788,2),0))*100,4),"")</f>
        <v>0</v>
      </c>
      <c r="J75" s="21">
        <f>IF(Medidas_Analisis!J222&lt;&gt;"",ROUND((Medidas_Analisis!J222/IF(Intermedio!A222=VLOOKUP(Intermedio!A222,Tipos_Medida!$H$2:$I$788,1),VLOOKUP(Intermedio!A222,Tipos_Medida!$H$2:$I$788,2),0))*100,4),"")</f>
        <v>0</v>
      </c>
      <c r="K75" s="21">
        <f>IF(Medidas_Analisis!K222&lt;&gt;"",ROUND((Medidas_Analisis!K222/IF(Intermedio!A222=VLOOKUP(Intermedio!A222,Tipos_Medida!$H$2:$I$788,1),VLOOKUP(Intermedio!A222,Tipos_Medida!$H$2:$I$788,2),0))*100,4),"")</f>
        <v>0</v>
      </c>
      <c r="L75" s="21">
        <f>IF(Medidas_Analisis!L222&lt;&gt;"",ROUND((Medidas_Analisis!L222/IF(Intermedio!A222=VLOOKUP(Intermedio!A222,Tipos_Medida!$H$2:$I$788,1),VLOOKUP(Intermedio!A222,Tipos_Medida!$H$2:$I$788,2),0))*100,4),"")</f>
        <v>0</v>
      </c>
      <c r="M75" s="21">
        <f>IF(Medidas_Analisis!M222&lt;&gt;"",ROUND((Medidas_Analisis!M222/IF(Intermedio!A222=VLOOKUP(Intermedio!A222,Tipos_Medida!$H$2:$I$788,1),VLOOKUP(Intermedio!A222,Tipos_Medida!$H$2:$I$788,2),0))*100,4),"")</f>
        <v>0</v>
      </c>
      <c r="N75" s="21">
        <f>IF(Medidas_Analisis!N222&lt;&gt;"",ROUND((Medidas_Analisis!N222/IF(Intermedio!A222=VLOOKUP(Intermedio!A222,Tipos_Medida!$H$2:$I$788,1),VLOOKUP(Intermedio!A222,Tipos_Medida!$H$2:$I$788,2),0))*100,4),"")</f>
        <v>0</v>
      </c>
    </row>
    <row r="76" spans="1:14" x14ac:dyDescent="0.25">
      <c r="A76" s="19">
        <v>20244</v>
      </c>
      <c r="B76" s="19" t="s">
        <v>74</v>
      </c>
      <c r="C76" s="19" t="s">
        <v>31</v>
      </c>
      <c r="D76" s="19" t="s">
        <v>114</v>
      </c>
      <c r="E76" s="20">
        <v>43913</v>
      </c>
      <c r="F76" s="7" t="str">
        <f>IF(E76&lt;&gt;"",IF(AND(E76&gt;=VLOOKUP(E76,Semanas!$A$1:$C$33,1),E76&lt;=VLOOKUP(E76,Semanas!$A$1:$C$33,2)),VLOOKUP(E76,Semanas!$A$1:$C$33,3),""),"")</f>
        <v>Semana 13</v>
      </c>
      <c r="G76" s="21">
        <f>IF(Medidas_Analisis!G223&lt;&gt;"",ROUND((Medidas_Analisis!G223/IF(Intermedio!A223=VLOOKUP(Intermedio!A223,Tipos_Medida!$H$2:$I$788,1),VLOOKUP(Intermedio!A223,Tipos_Medida!$H$2:$I$788,2),0))*100,4),"")</f>
        <v>0</v>
      </c>
      <c r="H76" s="21">
        <f>IF(Medidas_Analisis!H223&lt;&gt;"",ROUND((Medidas_Analisis!H223/IF(Intermedio!A223=VLOOKUP(Intermedio!A223,Tipos_Medida!$H$2:$I$788,1),VLOOKUP(Intermedio!A223,Tipos_Medida!$H$2:$I$788,2),0))*100,4),"")</f>
        <v>0</v>
      </c>
      <c r="I76" s="21">
        <f>IF(Medidas_Analisis!I223&lt;&gt;"",ROUND((Medidas_Analisis!I223/IF(Intermedio!A223=VLOOKUP(Intermedio!A223,Tipos_Medida!$H$2:$I$788,1),VLOOKUP(Intermedio!A223,Tipos_Medida!$H$2:$I$788,2),0))*100,4),"")</f>
        <v>0</v>
      </c>
      <c r="J76" s="21">
        <f>IF(Medidas_Analisis!J223&lt;&gt;"",ROUND((Medidas_Analisis!J223/IF(Intermedio!A223=VLOOKUP(Intermedio!A223,Tipos_Medida!$H$2:$I$788,1),VLOOKUP(Intermedio!A223,Tipos_Medida!$H$2:$I$788,2),0))*100,4),"")</f>
        <v>0</v>
      </c>
      <c r="K76" s="21">
        <f>IF(Medidas_Analisis!K223&lt;&gt;"",ROUND((Medidas_Analisis!K223/IF(Intermedio!A223=VLOOKUP(Intermedio!A223,Tipos_Medida!$H$2:$I$788,1),VLOOKUP(Intermedio!A223,Tipos_Medida!$H$2:$I$788,2),0))*100,4),"")</f>
        <v>0</v>
      </c>
      <c r="L76" s="21">
        <f>IF(Medidas_Analisis!L223&lt;&gt;"",ROUND((Medidas_Analisis!L223/IF(Intermedio!A223=VLOOKUP(Intermedio!A223,Tipos_Medida!$H$2:$I$788,1),VLOOKUP(Intermedio!A223,Tipos_Medida!$H$2:$I$788,2),0))*100,4),"")</f>
        <v>0</v>
      </c>
      <c r="M76" s="21">
        <f>IF(Medidas_Analisis!M223&lt;&gt;"",ROUND((Medidas_Analisis!M223/IF(Intermedio!A223=VLOOKUP(Intermedio!A223,Tipos_Medida!$H$2:$I$788,1),VLOOKUP(Intermedio!A223,Tipos_Medida!$H$2:$I$788,2),0))*100,4),"")</f>
        <v>0</v>
      </c>
      <c r="N76" s="21">
        <f>IF(Medidas_Analisis!N223&lt;&gt;"",ROUND((Medidas_Analisis!N223/IF(Intermedio!A223=VLOOKUP(Intermedio!A223,Tipos_Medida!$H$2:$I$788,1),VLOOKUP(Intermedio!A223,Tipos_Medida!$H$2:$I$788,2),0))*100,4),"")</f>
        <v>0</v>
      </c>
    </row>
    <row r="77" spans="1:14" x14ac:dyDescent="0.25">
      <c r="A77">
        <v>20244</v>
      </c>
      <c r="B77" t="s">
        <v>74</v>
      </c>
      <c r="C77" t="s">
        <v>115</v>
      </c>
      <c r="D77" t="s">
        <v>114</v>
      </c>
      <c r="E77" s="1">
        <v>43913</v>
      </c>
      <c r="F77" s="7" t="str">
        <f>IF(E77&lt;&gt;"",IF(AND(E77&gt;=VLOOKUP(E77,Semanas!$A$1:$C$33,1),E77&lt;=VLOOKUP(E77,Semanas!$A$1:$C$33,2)),VLOOKUP(E77,Semanas!$A$1:$C$33,3),""),"")</f>
        <v>Semana 13</v>
      </c>
      <c r="G77" s="21">
        <f>IF(Medidas_Analisis!G224&lt;&gt;"",ROUND((Medidas_Analisis!G224/IF(Intermedio!A224=VLOOKUP(Intermedio!A224,Tipos_Medida!$H$2:$I$788,1),VLOOKUP(Intermedio!A224,Tipos_Medida!$H$2:$I$788,2),0))*100,4),"")</f>
        <v>0</v>
      </c>
      <c r="H77" s="21">
        <f>IF(Medidas_Analisis!H224&lt;&gt;"",ROUND((Medidas_Analisis!H224/IF(Intermedio!A224=VLOOKUP(Intermedio!A224,Tipos_Medida!$H$2:$I$788,1),VLOOKUP(Intermedio!A224,Tipos_Medida!$H$2:$I$788,2),0))*100,4),"")</f>
        <v>0</v>
      </c>
      <c r="I77" s="21">
        <f>IF(Medidas_Analisis!I224&lt;&gt;"",ROUND((Medidas_Analisis!I224/IF(Intermedio!A224=VLOOKUP(Intermedio!A224,Tipos_Medida!$H$2:$I$788,1),VLOOKUP(Intermedio!A224,Tipos_Medida!$H$2:$I$788,2),0))*100,4),"")</f>
        <v>0</v>
      </c>
      <c r="J77" s="21">
        <f>IF(Medidas_Analisis!J224&lt;&gt;"",ROUND((Medidas_Analisis!J224/IF(Intermedio!A224=VLOOKUP(Intermedio!A224,Tipos_Medida!$H$2:$I$788,1),VLOOKUP(Intermedio!A224,Tipos_Medida!$H$2:$I$788,2),0))*100,4),"")</f>
        <v>0</v>
      </c>
      <c r="K77" s="21">
        <f>IF(Medidas_Analisis!K224&lt;&gt;"",ROUND((Medidas_Analisis!K224/IF(Intermedio!A224=VLOOKUP(Intermedio!A224,Tipos_Medida!$H$2:$I$788,1),VLOOKUP(Intermedio!A224,Tipos_Medida!$H$2:$I$788,2),0))*100,4),"")</f>
        <v>0</v>
      </c>
      <c r="L77" s="21">
        <f>IF(Medidas_Analisis!L224&lt;&gt;"",ROUND((Medidas_Analisis!L224/IF(Intermedio!A224=VLOOKUP(Intermedio!A224,Tipos_Medida!$H$2:$I$788,1),VLOOKUP(Intermedio!A224,Tipos_Medida!$H$2:$I$788,2),0))*100,4),"")</f>
        <v>0</v>
      </c>
      <c r="M77" s="21">
        <f>IF(Medidas_Analisis!M224&lt;&gt;"",ROUND((Medidas_Analisis!M224/IF(Intermedio!A224=VLOOKUP(Intermedio!A224,Tipos_Medida!$H$2:$I$788,1),VLOOKUP(Intermedio!A224,Tipos_Medida!$H$2:$I$788,2),0))*100,4),"")</f>
        <v>0</v>
      </c>
      <c r="N77" s="21">
        <f>IF(Medidas_Analisis!N224&lt;&gt;"",ROUND((Medidas_Analisis!N224/IF(Intermedio!A224=VLOOKUP(Intermedio!A224,Tipos_Medida!$H$2:$I$788,1),VLOOKUP(Intermedio!A224,Tipos_Medida!$H$2:$I$788,2),0))*100,4),"")</f>
        <v>0</v>
      </c>
    </row>
    <row r="78" spans="1:14" x14ac:dyDescent="0.25">
      <c r="A78" s="19">
        <v>20244</v>
      </c>
      <c r="B78" s="19" t="s">
        <v>74</v>
      </c>
      <c r="C78" s="19" t="s">
        <v>33</v>
      </c>
      <c r="D78" s="19" t="s">
        <v>114</v>
      </c>
      <c r="E78" s="20">
        <v>43910</v>
      </c>
      <c r="F78" s="7" t="str">
        <f>IF(E78&lt;&gt;"",IF(AND(E78&gt;=VLOOKUP(E78,Semanas!$A$1:$C$33,1),E78&lt;=VLOOKUP(E78,Semanas!$A$1:$C$33,2)),VLOOKUP(E78,Semanas!$A$1:$C$33,3),""),"")</f>
        <v>Semana 12</v>
      </c>
      <c r="G78" s="21">
        <f>IF(Medidas_Analisis!G225&lt;&gt;"",ROUND((Medidas_Analisis!G225/IF(Intermedio!A225=VLOOKUP(Intermedio!A225,Tipos_Medida!$H$2:$I$788,1),VLOOKUP(Intermedio!A225,Tipos_Medida!$H$2:$I$788,2),0))*100,4),"")</f>
        <v>0</v>
      </c>
      <c r="H78" s="21">
        <f>IF(Medidas_Analisis!H225&lt;&gt;"",ROUND((Medidas_Analisis!H225/IF(Intermedio!A225=VLOOKUP(Intermedio!A225,Tipos_Medida!$H$2:$I$788,1),VLOOKUP(Intermedio!A225,Tipos_Medida!$H$2:$I$788,2),0))*100,4),"")</f>
        <v>0</v>
      </c>
      <c r="I78" s="21">
        <f>IF(Medidas_Analisis!I225&lt;&gt;"",ROUND((Medidas_Analisis!I225/IF(Intermedio!A225=VLOOKUP(Intermedio!A225,Tipos_Medida!$H$2:$I$788,1),VLOOKUP(Intermedio!A225,Tipos_Medida!$H$2:$I$788,2),0))*100,4),"")</f>
        <v>0</v>
      </c>
      <c r="J78" s="21">
        <f>IF(Medidas_Analisis!J225&lt;&gt;"",ROUND((Medidas_Analisis!J225/IF(Intermedio!A225=VLOOKUP(Intermedio!A225,Tipos_Medida!$H$2:$I$788,1),VLOOKUP(Intermedio!A225,Tipos_Medida!$H$2:$I$788,2),0))*100,4),"")</f>
        <v>0</v>
      </c>
      <c r="K78" s="21">
        <f>IF(Medidas_Analisis!K225&lt;&gt;"",ROUND((Medidas_Analisis!K225/IF(Intermedio!A225=VLOOKUP(Intermedio!A225,Tipos_Medida!$H$2:$I$788,1),VLOOKUP(Intermedio!A225,Tipos_Medida!$H$2:$I$788,2),0))*100,4),"")</f>
        <v>0</v>
      </c>
      <c r="L78" s="21">
        <f>IF(Medidas_Analisis!L225&lt;&gt;"",ROUND((Medidas_Analisis!L225/IF(Intermedio!A225=VLOOKUP(Intermedio!A225,Tipos_Medida!$H$2:$I$788,1),VLOOKUP(Intermedio!A225,Tipos_Medida!$H$2:$I$788,2),0))*100,4),"")</f>
        <v>0</v>
      </c>
      <c r="M78" s="21">
        <f>IF(Medidas_Analisis!M225&lt;&gt;"",ROUND((Medidas_Analisis!M225/IF(Intermedio!A225=VLOOKUP(Intermedio!A225,Tipos_Medida!$H$2:$I$788,1),VLOOKUP(Intermedio!A225,Tipos_Medida!$H$2:$I$788,2),0))*100,4),"")</f>
        <v>0</v>
      </c>
      <c r="N78" s="21">
        <f>IF(Medidas_Analisis!N225&lt;&gt;"",ROUND((Medidas_Analisis!N225/IF(Intermedio!A225=VLOOKUP(Intermedio!A225,Tipos_Medida!$H$2:$I$788,1),VLOOKUP(Intermedio!A225,Tipos_Medida!$H$2:$I$788,2),0))*100,4),"")</f>
        <v>0</v>
      </c>
    </row>
    <row r="79" spans="1:14" x14ac:dyDescent="0.25">
      <c r="A79">
        <v>20249</v>
      </c>
      <c r="B79" t="s">
        <v>75</v>
      </c>
      <c r="C79" t="s">
        <v>30</v>
      </c>
      <c r="D79" t="s">
        <v>114</v>
      </c>
      <c r="E79" s="1">
        <v>43913</v>
      </c>
      <c r="F79" s="7" t="str">
        <f>IF(E79&lt;&gt;"",IF(AND(E79&gt;=VLOOKUP(E79,Semanas!$A$1:$C$33,1),E79&lt;=VLOOKUP(E79,Semanas!$A$1:$C$33,2)),VLOOKUP(E79,Semanas!$A$1:$C$33,3),""),"")</f>
        <v>Semana 13</v>
      </c>
      <c r="G79" s="21">
        <f>IF(Medidas_Analisis!G233&lt;&gt;"",ROUND((Medidas_Analisis!G233/IF(Intermedio!A233=VLOOKUP(Intermedio!A233,Tipos_Medida!$H$2:$I$788,1),VLOOKUP(Intermedio!A233,Tipos_Medida!$H$2:$I$788,2),0))*100,4),"")</f>
        <v>0</v>
      </c>
      <c r="H79" s="21">
        <f>IF(Medidas_Analisis!H233&lt;&gt;"",ROUND((Medidas_Analisis!H233/IF(Intermedio!A233=VLOOKUP(Intermedio!A233,Tipos_Medida!$H$2:$I$788,1),VLOOKUP(Intermedio!A233,Tipos_Medida!$H$2:$I$788,2),0))*100,4),"")</f>
        <v>0</v>
      </c>
      <c r="I79" s="21">
        <f>IF(Medidas_Analisis!I233&lt;&gt;"",ROUND((Medidas_Analisis!I233/IF(Intermedio!A233=VLOOKUP(Intermedio!A233,Tipos_Medida!$H$2:$I$788,1),VLOOKUP(Intermedio!A233,Tipos_Medida!$H$2:$I$788,2),0))*100,4),"")</f>
        <v>0</v>
      </c>
      <c r="J79" s="21">
        <f>IF(Medidas_Analisis!J233&lt;&gt;"",ROUND((Medidas_Analisis!J233/IF(Intermedio!A233=VLOOKUP(Intermedio!A233,Tipos_Medida!$H$2:$I$788,1),VLOOKUP(Intermedio!A233,Tipos_Medida!$H$2:$I$788,2),0))*100,4),"")</f>
        <v>0</v>
      </c>
      <c r="K79" s="21">
        <f>IF(Medidas_Analisis!K233&lt;&gt;"",ROUND((Medidas_Analisis!K233/IF(Intermedio!A233=VLOOKUP(Intermedio!A233,Tipos_Medida!$H$2:$I$788,1),VLOOKUP(Intermedio!A233,Tipos_Medida!$H$2:$I$788,2),0))*100,4),"")</f>
        <v>0</v>
      </c>
      <c r="L79" s="21">
        <f>IF(Medidas_Analisis!L233&lt;&gt;"",ROUND((Medidas_Analisis!L233/IF(Intermedio!A233=VLOOKUP(Intermedio!A233,Tipos_Medida!$H$2:$I$788,1),VLOOKUP(Intermedio!A233,Tipos_Medida!$H$2:$I$788,2),0))*100,4),"")</f>
        <v>0</v>
      </c>
      <c r="M79" s="21">
        <f>IF(Medidas_Analisis!M233&lt;&gt;"",ROUND((Medidas_Analisis!M233/IF(Intermedio!A233=VLOOKUP(Intermedio!A233,Tipos_Medida!$H$2:$I$788,1),VLOOKUP(Intermedio!A233,Tipos_Medida!$H$2:$I$788,2),0))*100,4),"")</f>
        <v>0</v>
      </c>
      <c r="N79" s="21">
        <f>IF(Medidas_Analisis!N233&lt;&gt;"",ROUND((Medidas_Analisis!N233/IF(Intermedio!A233=VLOOKUP(Intermedio!A233,Tipos_Medida!$H$2:$I$788,1),VLOOKUP(Intermedio!A233,Tipos_Medida!$H$2:$I$788,2),0))*100,4),"")</f>
        <v>0</v>
      </c>
    </row>
    <row r="80" spans="1:14" x14ac:dyDescent="0.25">
      <c r="A80" s="19">
        <v>20249</v>
      </c>
      <c r="B80" s="19" t="s">
        <v>75</v>
      </c>
      <c r="C80" s="19" t="s">
        <v>31</v>
      </c>
      <c r="D80" s="19" t="s">
        <v>114</v>
      </c>
      <c r="E80" s="20">
        <v>43913</v>
      </c>
      <c r="F80" s="7" t="str">
        <f>IF(E80&lt;&gt;"",IF(AND(E80&gt;=VLOOKUP(E80,Semanas!$A$1:$C$33,1),E80&lt;=VLOOKUP(E80,Semanas!$A$1:$C$33,2)),VLOOKUP(E80,Semanas!$A$1:$C$33,3),""),"")</f>
        <v>Semana 13</v>
      </c>
      <c r="G80" s="21">
        <f>IF(Medidas_Analisis!G234&lt;&gt;"",ROUND((Medidas_Analisis!G234/IF(Intermedio!A234=VLOOKUP(Intermedio!A234,Tipos_Medida!$H$2:$I$788,1),VLOOKUP(Intermedio!A234,Tipos_Medida!$H$2:$I$788,2),0))*100,4),"")</f>
        <v>0</v>
      </c>
      <c r="H80" s="21">
        <f>IF(Medidas_Analisis!H234&lt;&gt;"",ROUND((Medidas_Analisis!H234/IF(Intermedio!A234=VLOOKUP(Intermedio!A234,Tipos_Medida!$H$2:$I$788,1),VLOOKUP(Intermedio!A234,Tipos_Medida!$H$2:$I$788,2),0))*100,4),"")</f>
        <v>0</v>
      </c>
      <c r="I80" s="21">
        <f>IF(Medidas_Analisis!I234&lt;&gt;"",ROUND((Medidas_Analisis!I234/IF(Intermedio!A234=VLOOKUP(Intermedio!A234,Tipos_Medida!$H$2:$I$788,1),VLOOKUP(Intermedio!A234,Tipos_Medida!$H$2:$I$788,2),0))*100,4),"")</f>
        <v>0</v>
      </c>
      <c r="J80" s="21">
        <f>IF(Medidas_Analisis!J234&lt;&gt;"",ROUND((Medidas_Analisis!J234/IF(Intermedio!A234=VLOOKUP(Intermedio!A234,Tipos_Medida!$H$2:$I$788,1),VLOOKUP(Intermedio!A234,Tipos_Medida!$H$2:$I$788,2),0))*100,4),"")</f>
        <v>0</v>
      </c>
      <c r="K80" s="21">
        <f>IF(Medidas_Analisis!K234&lt;&gt;"",ROUND((Medidas_Analisis!K234/IF(Intermedio!A234=VLOOKUP(Intermedio!A234,Tipos_Medida!$H$2:$I$788,1),VLOOKUP(Intermedio!A234,Tipos_Medida!$H$2:$I$788,2),0))*100,4),"")</f>
        <v>0</v>
      </c>
      <c r="L80" s="21">
        <f>IF(Medidas_Analisis!L234&lt;&gt;"",ROUND((Medidas_Analisis!L234/IF(Intermedio!A234=VLOOKUP(Intermedio!A234,Tipos_Medida!$H$2:$I$788,1),VLOOKUP(Intermedio!A234,Tipos_Medida!$H$2:$I$788,2),0))*100,4),"")</f>
        <v>0</v>
      </c>
      <c r="M80" s="21">
        <f>IF(Medidas_Analisis!M234&lt;&gt;"",ROUND((Medidas_Analisis!M234/IF(Intermedio!A234=VLOOKUP(Intermedio!A234,Tipos_Medida!$H$2:$I$788,1),VLOOKUP(Intermedio!A234,Tipos_Medida!$H$2:$I$788,2),0))*100,4),"")</f>
        <v>0</v>
      </c>
      <c r="N80" s="21">
        <f>IF(Medidas_Analisis!N234&lt;&gt;"",ROUND((Medidas_Analisis!N234/IF(Intermedio!A234=VLOOKUP(Intermedio!A234,Tipos_Medida!$H$2:$I$788,1),VLOOKUP(Intermedio!A234,Tipos_Medida!$H$2:$I$788,2),0))*100,4),"")</f>
        <v>0</v>
      </c>
    </row>
    <row r="81" spans="1:14" x14ac:dyDescent="0.25">
      <c r="A81">
        <v>20249</v>
      </c>
      <c r="B81" t="s">
        <v>75</v>
      </c>
      <c r="C81" t="s">
        <v>115</v>
      </c>
      <c r="D81" t="s">
        <v>114</v>
      </c>
      <c r="E81" s="1">
        <v>43913</v>
      </c>
      <c r="F81" s="7" t="str">
        <f>IF(E81&lt;&gt;"",IF(AND(E81&gt;=VLOOKUP(E81,Semanas!$A$1:$C$33,1),E81&lt;=VLOOKUP(E81,Semanas!$A$1:$C$33,2)),VLOOKUP(E81,Semanas!$A$1:$C$33,3),""),"")</f>
        <v>Semana 13</v>
      </c>
      <c r="G81" s="21">
        <f>IF(Medidas_Analisis!G235&lt;&gt;"",ROUND((Medidas_Analisis!G235/IF(Intermedio!A235=VLOOKUP(Intermedio!A235,Tipos_Medida!$H$2:$I$788,1),VLOOKUP(Intermedio!A235,Tipos_Medida!$H$2:$I$788,2),0))*100,4),"")</f>
        <v>0</v>
      </c>
      <c r="H81" s="21">
        <f>IF(Medidas_Analisis!H235&lt;&gt;"",ROUND((Medidas_Analisis!H235/IF(Intermedio!A235=VLOOKUP(Intermedio!A235,Tipos_Medida!$H$2:$I$788,1),VLOOKUP(Intermedio!A235,Tipos_Medida!$H$2:$I$788,2),0))*100,4),"")</f>
        <v>0</v>
      </c>
      <c r="I81" s="21">
        <f>IF(Medidas_Analisis!I235&lt;&gt;"",ROUND((Medidas_Analisis!I235/IF(Intermedio!A235=VLOOKUP(Intermedio!A235,Tipos_Medida!$H$2:$I$788,1),VLOOKUP(Intermedio!A235,Tipos_Medida!$H$2:$I$788,2),0))*100,4),"")</f>
        <v>0</v>
      </c>
      <c r="J81" s="21">
        <f>IF(Medidas_Analisis!J235&lt;&gt;"",ROUND((Medidas_Analisis!J235/IF(Intermedio!A235=VLOOKUP(Intermedio!A235,Tipos_Medida!$H$2:$I$788,1),VLOOKUP(Intermedio!A235,Tipos_Medida!$H$2:$I$788,2),0))*100,4),"")</f>
        <v>0</v>
      </c>
      <c r="K81" s="21">
        <f>IF(Medidas_Analisis!K235&lt;&gt;"",ROUND((Medidas_Analisis!K235/IF(Intermedio!A235=VLOOKUP(Intermedio!A235,Tipos_Medida!$H$2:$I$788,1),VLOOKUP(Intermedio!A235,Tipos_Medida!$H$2:$I$788,2),0))*100,4),"")</f>
        <v>0</v>
      </c>
      <c r="L81" s="21">
        <f>IF(Medidas_Analisis!L235&lt;&gt;"",ROUND((Medidas_Analisis!L235/IF(Intermedio!A235=VLOOKUP(Intermedio!A235,Tipos_Medida!$H$2:$I$788,1),VLOOKUP(Intermedio!A235,Tipos_Medida!$H$2:$I$788,2),0))*100,4),"")</f>
        <v>0</v>
      </c>
      <c r="M81" s="21">
        <f>IF(Medidas_Analisis!M235&lt;&gt;"",ROUND((Medidas_Analisis!M235/IF(Intermedio!A235=VLOOKUP(Intermedio!A235,Tipos_Medida!$H$2:$I$788,1),VLOOKUP(Intermedio!A235,Tipos_Medida!$H$2:$I$788,2),0))*100,4),"")</f>
        <v>0</v>
      </c>
      <c r="N81" s="21">
        <f>IF(Medidas_Analisis!N235&lt;&gt;"",ROUND((Medidas_Analisis!N235/IF(Intermedio!A235=VLOOKUP(Intermedio!A235,Tipos_Medida!$H$2:$I$788,1),VLOOKUP(Intermedio!A235,Tipos_Medida!$H$2:$I$788,2),0))*100,4),"")</f>
        <v>0</v>
      </c>
    </row>
    <row r="82" spans="1:14" x14ac:dyDescent="0.25">
      <c r="A82" s="19">
        <v>20249</v>
      </c>
      <c r="B82" s="19" t="s">
        <v>75</v>
      </c>
      <c r="C82" s="19" t="s">
        <v>33</v>
      </c>
      <c r="D82" s="19" t="s">
        <v>114</v>
      </c>
      <c r="E82" s="20">
        <v>43910</v>
      </c>
      <c r="F82" s="7" t="str">
        <f>IF(E82&lt;&gt;"",IF(AND(E82&gt;=VLOOKUP(E82,Semanas!$A$1:$C$33,1),E82&lt;=VLOOKUP(E82,Semanas!$A$1:$C$33,2)),VLOOKUP(E82,Semanas!$A$1:$C$33,3),""),"")</f>
        <v>Semana 12</v>
      </c>
      <c r="G82" s="21">
        <f>IF(Medidas_Analisis!G236&lt;&gt;"",ROUND((Medidas_Analisis!G236/IF(Intermedio!A236=VLOOKUP(Intermedio!A236,Tipos_Medida!$H$2:$I$788,1),VLOOKUP(Intermedio!A236,Tipos_Medida!$H$2:$I$788,2),0))*100,4),"")</f>
        <v>0</v>
      </c>
      <c r="H82" s="21">
        <f>IF(Medidas_Analisis!H236&lt;&gt;"",ROUND((Medidas_Analisis!H236/IF(Intermedio!A236=VLOOKUP(Intermedio!A236,Tipos_Medida!$H$2:$I$788,1),VLOOKUP(Intermedio!A236,Tipos_Medida!$H$2:$I$788,2),0))*100,4),"")</f>
        <v>0</v>
      </c>
      <c r="I82" s="21">
        <f>IF(Medidas_Analisis!I236&lt;&gt;"",ROUND((Medidas_Analisis!I236/IF(Intermedio!A236=VLOOKUP(Intermedio!A236,Tipos_Medida!$H$2:$I$788,1),VLOOKUP(Intermedio!A236,Tipos_Medida!$H$2:$I$788,2),0))*100,4),"")</f>
        <v>0</v>
      </c>
      <c r="J82" s="21">
        <f>IF(Medidas_Analisis!J236&lt;&gt;"",ROUND((Medidas_Analisis!J236/IF(Intermedio!A236=VLOOKUP(Intermedio!A236,Tipos_Medida!$H$2:$I$788,1),VLOOKUP(Intermedio!A236,Tipos_Medida!$H$2:$I$788,2),0))*100,4),"")</f>
        <v>0</v>
      </c>
      <c r="K82" s="21">
        <f>IF(Medidas_Analisis!K236&lt;&gt;"",ROUND((Medidas_Analisis!K236/IF(Intermedio!A236=VLOOKUP(Intermedio!A236,Tipos_Medida!$H$2:$I$788,1),VLOOKUP(Intermedio!A236,Tipos_Medida!$H$2:$I$788,2),0))*100,4),"")</f>
        <v>0</v>
      </c>
      <c r="L82" s="21">
        <f>IF(Medidas_Analisis!L236&lt;&gt;"",ROUND((Medidas_Analisis!L236/IF(Intermedio!A236=VLOOKUP(Intermedio!A236,Tipos_Medida!$H$2:$I$788,1),VLOOKUP(Intermedio!A236,Tipos_Medida!$H$2:$I$788,2),0))*100,4),"")</f>
        <v>0</v>
      </c>
      <c r="M82" s="21">
        <f>IF(Medidas_Analisis!M236&lt;&gt;"",ROUND((Medidas_Analisis!M236/IF(Intermedio!A236=VLOOKUP(Intermedio!A236,Tipos_Medida!$H$2:$I$788,1),VLOOKUP(Intermedio!A236,Tipos_Medida!$H$2:$I$788,2),0))*100,4),"")</f>
        <v>0</v>
      </c>
      <c r="N82" s="21">
        <f>IF(Medidas_Analisis!N236&lt;&gt;"",ROUND((Medidas_Analisis!N236/IF(Intermedio!A236=VLOOKUP(Intermedio!A236,Tipos_Medida!$H$2:$I$788,1),VLOOKUP(Intermedio!A236,Tipos_Medida!$H$2:$I$788,2),0))*100,4),"")</f>
        <v>0</v>
      </c>
    </row>
    <row r="83" spans="1:14" x14ac:dyDescent="0.25">
      <c r="A83">
        <v>20326</v>
      </c>
      <c r="B83" t="s">
        <v>80</v>
      </c>
      <c r="C83" t="s">
        <v>30</v>
      </c>
      <c r="D83" t="s">
        <v>114</v>
      </c>
      <c r="E83" s="1">
        <v>43913</v>
      </c>
      <c r="F83" s="7" t="str">
        <f>IF(E83&lt;&gt;"",IF(AND(E83&gt;=VLOOKUP(E83,Semanas!$A$1:$C$33,1),E83&lt;=VLOOKUP(E83,Semanas!$A$1:$C$33,2)),VLOOKUP(E83,Semanas!$A$1:$C$33,3),""),"")</f>
        <v>Semana 13</v>
      </c>
      <c r="G83" s="21">
        <f>IF(Medidas_Analisis!G288&lt;&gt;"",ROUND((Medidas_Analisis!G288/IF(Intermedio!A288=VLOOKUP(Intermedio!A288,Tipos_Medida!$H$2:$I$788,1),VLOOKUP(Intermedio!A288,Tipos_Medida!$H$2:$I$788,2),0))*100,4),"")</f>
        <v>0</v>
      </c>
      <c r="H83" s="21">
        <f>IF(Medidas_Analisis!H288&lt;&gt;"",ROUND((Medidas_Analisis!H288/IF(Intermedio!A288=VLOOKUP(Intermedio!A288,Tipos_Medida!$H$2:$I$788,1),VLOOKUP(Intermedio!A288,Tipos_Medida!$H$2:$I$788,2),0))*100,4),"")</f>
        <v>0</v>
      </c>
      <c r="I83" s="21">
        <f>IF(Medidas_Analisis!I288&lt;&gt;"",ROUND((Medidas_Analisis!I288/IF(Intermedio!A288=VLOOKUP(Intermedio!A288,Tipos_Medida!$H$2:$I$788,1),VLOOKUP(Intermedio!A288,Tipos_Medida!$H$2:$I$788,2),0))*100,4),"")</f>
        <v>0</v>
      </c>
      <c r="J83" s="21">
        <f>IF(Medidas_Analisis!J288&lt;&gt;"",ROUND((Medidas_Analisis!J288/IF(Intermedio!A288=VLOOKUP(Intermedio!A288,Tipos_Medida!$H$2:$I$788,1),VLOOKUP(Intermedio!A288,Tipos_Medida!$H$2:$I$788,2),0))*100,4),"")</f>
        <v>0</v>
      </c>
      <c r="K83" s="21">
        <f>IF(Medidas_Analisis!K288&lt;&gt;"",ROUND((Medidas_Analisis!K288/IF(Intermedio!A288=VLOOKUP(Intermedio!A288,Tipos_Medida!$H$2:$I$788,1),VLOOKUP(Intermedio!A288,Tipos_Medida!$H$2:$I$788,2),0))*100,4),"")</f>
        <v>0</v>
      </c>
      <c r="L83" s="21">
        <f>IF(Medidas_Analisis!L288&lt;&gt;"",ROUND((Medidas_Analisis!L288/IF(Intermedio!A288=VLOOKUP(Intermedio!A288,Tipos_Medida!$H$2:$I$788,1),VLOOKUP(Intermedio!A288,Tipos_Medida!$H$2:$I$788,2),0))*100,4),"")</f>
        <v>0</v>
      </c>
      <c r="M83" s="21">
        <f>IF(Medidas_Analisis!M288&lt;&gt;"",ROUND((Medidas_Analisis!M288/IF(Intermedio!A288=VLOOKUP(Intermedio!A288,Tipos_Medida!$H$2:$I$788,1),VLOOKUP(Intermedio!A288,Tipos_Medida!$H$2:$I$788,2),0))*100,4),"")</f>
        <v>0</v>
      </c>
      <c r="N83" s="21">
        <f>IF(Medidas_Analisis!N288&lt;&gt;"",ROUND((Medidas_Analisis!N288/IF(Intermedio!A288=VLOOKUP(Intermedio!A288,Tipos_Medida!$H$2:$I$788,1),VLOOKUP(Intermedio!A288,Tipos_Medida!$H$2:$I$788,2),0))*100,4),"")</f>
        <v>0</v>
      </c>
    </row>
    <row r="84" spans="1:14" x14ac:dyDescent="0.25">
      <c r="A84" s="19">
        <v>20326</v>
      </c>
      <c r="B84" s="19" t="s">
        <v>80</v>
      </c>
      <c r="C84" s="19" t="s">
        <v>31</v>
      </c>
      <c r="D84" s="19" t="s">
        <v>114</v>
      </c>
      <c r="E84" s="20">
        <v>43913</v>
      </c>
      <c r="F84" s="7" t="str">
        <f>IF(E84&lt;&gt;"",IF(AND(E84&gt;=VLOOKUP(E84,Semanas!$A$1:$C$33,1),E84&lt;=VLOOKUP(E84,Semanas!$A$1:$C$33,2)),VLOOKUP(E84,Semanas!$A$1:$C$33,3),""),"")</f>
        <v>Semana 13</v>
      </c>
      <c r="G84" s="21">
        <f>IF(Medidas_Analisis!G289&lt;&gt;"",ROUND((Medidas_Analisis!G289/IF(Intermedio!A289=VLOOKUP(Intermedio!A289,Tipos_Medida!$H$2:$I$788,1),VLOOKUP(Intermedio!A289,Tipos_Medida!$H$2:$I$788,2),0))*100,4),"")</f>
        <v>0</v>
      </c>
      <c r="H84" s="21">
        <f>IF(Medidas_Analisis!H289&lt;&gt;"",ROUND((Medidas_Analisis!H289/IF(Intermedio!A289=VLOOKUP(Intermedio!A289,Tipos_Medida!$H$2:$I$788,1),VLOOKUP(Intermedio!A289,Tipos_Medida!$H$2:$I$788,2),0))*100,4),"")</f>
        <v>0</v>
      </c>
      <c r="I84" s="21">
        <f>IF(Medidas_Analisis!I289&lt;&gt;"",ROUND((Medidas_Analisis!I289/IF(Intermedio!A289=VLOOKUP(Intermedio!A289,Tipos_Medida!$H$2:$I$788,1),VLOOKUP(Intermedio!A289,Tipos_Medida!$H$2:$I$788,2),0))*100,4),"")</f>
        <v>0</v>
      </c>
      <c r="J84" s="21">
        <f>IF(Medidas_Analisis!J289&lt;&gt;"",ROUND((Medidas_Analisis!J289/IF(Intermedio!A289=VLOOKUP(Intermedio!A289,Tipos_Medida!$H$2:$I$788,1),VLOOKUP(Intermedio!A289,Tipos_Medida!$H$2:$I$788,2),0))*100,4),"")</f>
        <v>0</v>
      </c>
      <c r="K84" s="21">
        <f>IF(Medidas_Analisis!K289&lt;&gt;"",ROUND((Medidas_Analisis!K289/IF(Intermedio!A289=VLOOKUP(Intermedio!A289,Tipos_Medida!$H$2:$I$788,1),VLOOKUP(Intermedio!A289,Tipos_Medida!$H$2:$I$788,2),0))*100,4),"")</f>
        <v>0</v>
      </c>
      <c r="L84" s="21">
        <f>IF(Medidas_Analisis!L289&lt;&gt;"",ROUND((Medidas_Analisis!L289/IF(Intermedio!A289=VLOOKUP(Intermedio!A289,Tipos_Medida!$H$2:$I$788,1),VLOOKUP(Intermedio!A289,Tipos_Medida!$H$2:$I$788,2),0))*100,4),"")</f>
        <v>0</v>
      </c>
      <c r="M84" s="21">
        <f>IF(Medidas_Analisis!M289&lt;&gt;"",ROUND((Medidas_Analisis!M289/IF(Intermedio!A289=VLOOKUP(Intermedio!A289,Tipos_Medida!$H$2:$I$788,1),VLOOKUP(Intermedio!A289,Tipos_Medida!$H$2:$I$788,2),0))*100,4),"")</f>
        <v>0</v>
      </c>
      <c r="N84" s="21">
        <f>IF(Medidas_Analisis!N289&lt;&gt;"",ROUND((Medidas_Analisis!N289/IF(Intermedio!A289=VLOOKUP(Intermedio!A289,Tipos_Medida!$H$2:$I$788,1),VLOOKUP(Intermedio!A289,Tipos_Medida!$H$2:$I$788,2),0))*100,4),"")</f>
        <v>0</v>
      </c>
    </row>
    <row r="85" spans="1:14" x14ac:dyDescent="0.25">
      <c r="A85">
        <v>20326</v>
      </c>
      <c r="B85" t="s">
        <v>80</v>
      </c>
      <c r="C85" t="s">
        <v>115</v>
      </c>
      <c r="D85" t="s">
        <v>114</v>
      </c>
      <c r="E85" s="1">
        <v>43913</v>
      </c>
      <c r="F85" s="7" t="str">
        <f>IF(E85&lt;&gt;"",IF(AND(E85&gt;=VLOOKUP(E85,Semanas!$A$1:$C$33,1),E85&lt;=VLOOKUP(E85,Semanas!$A$1:$C$33,2)),VLOOKUP(E85,Semanas!$A$1:$C$33,3),""),"")</f>
        <v>Semana 13</v>
      </c>
      <c r="G85" s="21">
        <f>IF(Medidas_Analisis!G290&lt;&gt;"",ROUND((Medidas_Analisis!G290/IF(Intermedio!A290=VLOOKUP(Intermedio!A290,Tipos_Medida!$H$2:$I$788,1),VLOOKUP(Intermedio!A290,Tipos_Medida!$H$2:$I$788,2),0))*100,4),"")</f>
        <v>0</v>
      </c>
      <c r="H85" s="21">
        <f>IF(Medidas_Analisis!H290&lt;&gt;"",ROUND((Medidas_Analisis!H290/IF(Intermedio!A290=VLOOKUP(Intermedio!A290,Tipos_Medida!$H$2:$I$788,1),VLOOKUP(Intermedio!A290,Tipos_Medida!$H$2:$I$788,2),0))*100,4),"")</f>
        <v>0</v>
      </c>
      <c r="I85" s="21">
        <f>IF(Medidas_Analisis!I290&lt;&gt;"",ROUND((Medidas_Analisis!I290/IF(Intermedio!A290=VLOOKUP(Intermedio!A290,Tipos_Medida!$H$2:$I$788,1),VLOOKUP(Intermedio!A290,Tipos_Medida!$H$2:$I$788,2),0))*100,4),"")</f>
        <v>0</v>
      </c>
      <c r="J85" s="21">
        <f>IF(Medidas_Analisis!J290&lt;&gt;"",ROUND((Medidas_Analisis!J290/IF(Intermedio!A290=VLOOKUP(Intermedio!A290,Tipos_Medida!$H$2:$I$788,1),VLOOKUP(Intermedio!A290,Tipos_Medida!$H$2:$I$788,2),0))*100,4),"")</f>
        <v>0</v>
      </c>
      <c r="K85" s="21">
        <f>IF(Medidas_Analisis!K290&lt;&gt;"",ROUND((Medidas_Analisis!K290/IF(Intermedio!A290=VLOOKUP(Intermedio!A290,Tipos_Medida!$H$2:$I$788,1),VLOOKUP(Intermedio!A290,Tipos_Medida!$H$2:$I$788,2),0))*100,4),"")</f>
        <v>0</v>
      </c>
      <c r="L85" s="21">
        <f>IF(Medidas_Analisis!L290&lt;&gt;"",ROUND((Medidas_Analisis!L290/IF(Intermedio!A290=VLOOKUP(Intermedio!A290,Tipos_Medida!$H$2:$I$788,1),VLOOKUP(Intermedio!A290,Tipos_Medida!$H$2:$I$788,2),0))*100,4),"")</f>
        <v>0</v>
      </c>
      <c r="M85" s="21">
        <f>IF(Medidas_Analisis!M290&lt;&gt;"",ROUND((Medidas_Analisis!M290/IF(Intermedio!A290=VLOOKUP(Intermedio!A290,Tipos_Medida!$H$2:$I$788,1),VLOOKUP(Intermedio!A290,Tipos_Medida!$H$2:$I$788,2),0))*100,4),"")</f>
        <v>0</v>
      </c>
      <c r="N85" s="21">
        <f>IF(Medidas_Analisis!N290&lt;&gt;"",ROUND((Medidas_Analisis!N290/IF(Intermedio!A290=VLOOKUP(Intermedio!A290,Tipos_Medida!$H$2:$I$788,1),VLOOKUP(Intermedio!A290,Tipos_Medida!$H$2:$I$788,2),0))*100,4),"")</f>
        <v>0</v>
      </c>
    </row>
    <row r="86" spans="1:14" x14ac:dyDescent="0.25">
      <c r="A86" s="19">
        <v>20326</v>
      </c>
      <c r="B86" s="19" t="s">
        <v>80</v>
      </c>
      <c r="C86" s="19" t="s">
        <v>33</v>
      </c>
      <c r="D86" s="19" t="s">
        <v>114</v>
      </c>
      <c r="E86" s="20">
        <v>43910</v>
      </c>
      <c r="F86" s="7" t="str">
        <f>IF(E86&lt;&gt;"",IF(AND(E86&gt;=VLOOKUP(E86,Semanas!$A$1:$C$33,1),E86&lt;=VLOOKUP(E86,Semanas!$A$1:$C$33,2)),VLOOKUP(E86,Semanas!$A$1:$C$33,3),""),"")</f>
        <v>Semana 12</v>
      </c>
      <c r="G86" s="21">
        <f>IF(Medidas_Analisis!G291&lt;&gt;"",ROUND((Medidas_Analisis!G291/IF(Intermedio!A291=VLOOKUP(Intermedio!A291,Tipos_Medida!$H$2:$I$788,1),VLOOKUP(Intermedio!A291,Tipos_Medida!$H$2:$I$788,2),0))*100,4),"")</f>
        <v>0</v>
      </c>
      <c r="H86" s="21">
        <f>IF(Medidas_Analisis!H291&lt;&gt;"",ROUND((Medidas_Analisis!H291/IF(Intermedio!A291=VLOOKUP(Intermedio!A291,Tipos_Medida!$H$2:$I$788,1),VLOOKUP(Intermedio!A291,Tipos_Medida!$H$2:$I$788,2),0))*100,4),"")</f>
        <v>0</v>
      </c>
      <c r="I86" s="21">
        <f>IF(Medidas_Analisis!I291&lt;&gt;"",ROUND((Medidas_Analisis!I291/IF(Intermedio!A291=VLOOKUP(Intermedio!A291,Tipos_Medida!$H$2:$I$788,1),VLOOKUP(Intermedio!A291,Tipos_Medida!$H$2:$I$788,2),0))*100,4),"")</f>
        <v>0</v>
      </c>
      <c r="J86" s="21">
        <f>IF(Medidas_Analisis!J291&lt;&gt;"",ROUND((Medidas_Analisis!J291/IF(Intermedio!A291=VLOOKUP(Intermedio!A291,Tipos_Medida!$H$2:$I$788,1),VLOOKUP(Intermedio!A291,Tipos_Medida!$H$2:$I$788,2),0))*100,4),"")</f>
        <v>0</v>
      </c>
      <c r="K86" s="21">
        <f>IF(Medidas_Analisis!K291&lt;&gt;"",ROUND((Medidas_Analisis!K291/IF(Intermedio!A291=VLOOKUP(Intermedio!A291,Tipos_Medida!$H$2:$I$788,1),VLOOKUP(Intermedio!A291,Tipos_Medida!$H$2:$I$788,2),0))*100,4),"")</f>
        <v>0</v>
      </c>
      <c r="L86" s="21">
        <f>IF(Medidas_Analisis!L291&lt;&gt;"",ROUND((Medidas_Analisis!L291/IF(Intermedio!A291=VLOOKUP(Intermedio!A291,Tipos_Medida!$H$2:$I$788,1),VLOOKUP(Intermedio!A291,Tipos_Medida!$H$2:$I$788,2),0))*100,4),"")</f>
        <v>0</v>
      </c>
      <c r="M86" s="21">
        <f>IF(Medidas_Analisis!M291&lt;&gt;"",ROUND((Medidas_Analisis!M291/IF(Intermedio!A291=VLOOKUP(Intermedio!A291,Tipos_Medida!$H$2:$I$788,1),VLOOKUP(Intermedio!A291,Tipos_Medida!$H$2:$I$788,2),0))*100,4),"")</f>
        <v>0</v>
      </c>
      <c r="N86" s="21">
        <f>IF(Medidas_Analisis!N291&lt;&gt;"",ROUND((Medidas_Analisis!N291/IF(Intermedio!A291=VLOOKUP(Intermedio!A291,Tipos_Medida!$H$2:$I$788,1),VLOOKUP(Intermedio!A291,Tipos_Medida!$H$2:$I$788,2),0))*100,4),"")</f>
        <v>0</v>
      </c>
    </row>
    <row r="87" spans="1:14" x14ac:dyDescent="0.25">
      <c r="A87">
        <v>20374</v>
      </c>
      <c r="B87" t="s">
        <v>85</v>
      </c>
      <c r="C87" t="s">
        <v>30</v>
      </c>
      <c r="D87" t="s">
        <v>114</v>
      </c>
      <c r="E87" s="1">
        <v>43913</v>
      </c>
      <c r="F87" s="7" t="str">
        <f>IF(E87&lt;&gt;"",IF(AND(E87&gt;=VLOOKUP(E87,Semanas!$A$1:$C$33,1),E87&lt;=VLOOKUP(E87,Semanas!$A$1:$C$33,2)),VLOOKUP(E87,Semanas!$A$1:$C$33,3),""),"")</f>
        <v>Semana 13</v>
      </c>
      <c r="G87" s="21">
        <f>IF(Medidas_Analisis!G332&lt;&gt;"",ROUND((Medidas_Analisis!G332/IF(Intermedio!A332=VLOOKUP(Intermedio!A332,Tipos_Medida!$H$2:$I$788,1),VLOOKUP(Intermedio!A332,Tipos_Medida!$H$2:$I$788,2),0))*100,4),"")</f>
        <v>0</v>
      </c>
      <c r="H87" s="21">
        <f>IF(Medidas_Analisis!H332&lt;&gt;"",ROUND((Medidas_Analisis!H332/IF(Intermedio!A332=VLOOKUP(Intermedio!A332,Tipos_Medida!$H$2:$I$788,1),VLOOKUP(Intermedio!A332,Tipos_Medida!$H$2:$I$788,2),0))*100,4),"")</f>
        <v>0</v>
      </c>
      <c r="I87" s="21">
        <f>IF(Medidas_Analisis!I332&lt;&gt;"",ROUND((Medidas_Analisis!I332/IF(Intermedio!A332=VLOOKUP(Intermedio!A332,Tipos_Medida!$H$2:$I$788,1),VLOOKUP(Intermedio!A332,Tipos_Medida!$H$2:$I$788,2),0))*100,4),"")</f>
        <v>0</v>
      </c>
      <c r="J87" s="21">
        <f>IF(Medidas_Analisis!J332&lt;&gt;"",ROUND((Medidas_Analisis!J332/IF(Intermedio!A332=VLOOKUP(Intermedio!A332,Tipos_Medida!$H$2:$I$788,1),VLOOKUP(Intermedio!A332,Tipos_Medida!$H$2:$I$788,2),0))*100,4),"")</f>
        <v>0</v>
      </c>
      <c r="K87" s="21">
        <f>IF(Medidas_Analisis!K332&lt;&gt;"",ROUND((Medidas_Analisis!K332/IF(Intermedio!A332=VLOOKUP(Intermedio!A332,Tipos_Medida!$H$2:$I$788,1),VLOOKUP(Intermedio!A332,Tipos_Medida!$H$2:$I$788,2),0))*100,4),"")</f>
        <v>0</v>
      </c>
      <c r="L87" s="21">
        <f>IF(Medidas_Analisis!L332&lt;&gt;"",ROUND((Medidas_Analisis!L332/IF(Intermedio!A332=VLOOKUP(Intermedio!A332,Tipos_Medida!$H$2:$I$788,1),VLOOKUP(Intermedio!A332,Tipos_Medida!$H$2:$I$788,2),0))*100,4),"")</f>
        <v>0</v>
      </c>
      <c r="M87" s="21">
        <f>IF(Medidas_Analisis!M332&lt;&gt;"",ROUND((Medidas_Analisis!M332/IF(Intermedio!A332=VLOOKUP(Intermedio!A332,Tipos_Medida!$H$2:$I$788,1),VLOOKUP(Intermedio!A332,Tipos_Medida!$H$2:$I$788,2),0))*100,4),"")</f>
        <v>0</v>
      </c>
      <c r="N87" s="21">
        <f>IF(Medidas_Analisis!N332&lt;&gt;"",ROUND((Medidas_Analisis!N332/IF(Intermedio!A332=VLOOKUP(Intermedio!A332,Tipos_Medida!$H$2:$I$788,1),VLOOKUP(Intermedio!A332,Tipos_Medida!$H$2:$I$788,2),0))*100,4),"")</f>
        <v>0</v>
      </c>
    </row>
    <row r="88" spans="1:14" x14ac:dyDescent="0.25">
      <c r="A88" s="19">
        <v>20374</v>
      </c>
      <c r="B88" s="19" t="s">
        <v>85</v>
      </c>
      <c r="C88" s="19" t="s">
        <v>31</v>
      </c>
      <c r="D88" s="19" t="s">
        <v>114</v>
      </c>
      <c r="E88" s="20">
        <v>43913</v>
      </c>
      <c r="F88" s="7" t="str">
        <f>IF(E88&lt;&gt;"",IF(AND(E88&gt;=VLOOKUP(E88,Semanas!$A$1:$C$33,1),E88&lt;=VLOOKUP(E88,Semanas!$A$1:$C$33,2)),VLOOKUP(E88,Semanas!$A$1:$C$33,3),""),"")</f>
        <v>Semana 13</v>
      </c>
      <c r="G88" s="21">
        <f>IF(Medidas_Analisis!G333&lt;&gt;"",ROUND((Medidas_Analisis!G333/IF(Intermedio!A333=VLOOKUP(Intermedio!A333,Tipos_Medida!$H$2:$I$788,1),VLOOKUP(Intermedio!A333,Tipos_Medida!$H$2:$I$788,2),0))*100,4),"")</f>
        <v>0</v>
      </c>
      <c r="H88" s="21">
        <f>IF(Medidas_Analisis!H333&lt;&gt;"",ROUND((Medidas_Analisis!H333/IF(Intermedio!A333=VLOOKUP(Intermedio!A333,Tipos_Medida!$H$2:$I$788,1),VLOOKUP(Intermedio!A333,Tipos_Medida!$H$2:$I$788,2),0))*100,4),"")</f>
        <v>0</v>
      </c>
      <c r="I88" s="21">
        <f>IF(Medidas_Analisis!I333&lt;&gt;"",ROUND((Medidas_Analisis!I333/IF(Intermedio!A333=VLOOKUP(Intermedio!A333,Tipos_Medida!$H$2:$I$788,1),VLOOKUP(Intermedio!A333,Tipos_Medida!$H$2:$I$788,2),0))*100,4),"")</f>
        <v>0</v>
      </c>
      <c r="J88" s="21">
        <f>IF(Medidas_Analisis!J333&lt;&gt;"",ROUND((Medidas_Analisis!J333/IF(Intermedio!A333=VLOOKUP(Intermedio!A333,Tipos_Medida!$H$2:$I$788,1),VLOOKUP(Intermedio!A333,Tipos_Medida!$H$2:$I$788,2),0))*100,4),"")</f>
        <v>0</v>
      </c>
      <c r="K88" s="21">
        <f>IF(Medidas_Analisis!K333&lt;&gt;"",ROUND((Medidas_Analisis!K333/IF(Intermedio!A333=VLOOKUP(Intermedio!A333,Tipos_Medida!$H$2:$I$788,1),VLOOKUP(Intermedio!A333,Tipos_Medida!$H$2:$I$788,2),0))*100,4),"")</f>
        <v>0</v>
      </c>
      <c r="L88" s="21">
        <f>IF(Medidas_Analisis!L333&lt;&gt;"",ROUND((Medidas_Analisis!L333/IF(Intermedio!A333=VLOOKUP(Intermedio!A333,Tipos_Medida!$H$2:$I$788,1),VLOOKUP(Intermedio!A333,Tipos_Medida!$H$2:$I$788,2),0))*100,4),"")</f>
        <v>0</v>
      </c>
      <c r="M88" s="21">
        <f>IF(Medidas_Analisis!M333&lt;&gt;"",ROUND((Medidas_Analisis!M333/IF(Intermedio!A333=VLOOKUP(Intermedio!A333,Tipos_Medida!$H$2:$I$788,1),VLOOKUP(Intermedio!A333,Tipos_Medida!$H$2:$I$788,2),0))*100,4),"")</f>
        <v>0</v>
      </c>
      <c r="N88" s="21">
        <f>IF(Medidas_Analisis!N333&lt;&gt;"",ROUND((Medidas_Analisis!N333/IF(Intermedio!A333=VLOOKUP(Intermedio!A333,Tipos_Medida!$H$2:$I$788,1),VLOOKUP(Intermedio!A333,Tipos_Medida!$H$2:$I$788,2),0))*100,4),"")</f>
        <v>0</v>
      </c>
    </row>
    <row r="89" spans="1:14" x14ac:dyDescent="0.25">
      <c r="A89">
        <v>20374</v>
      </c>
      <c r="B89" t="s">
        <v>85</v>
      </c>
      <c r="C89" t="s">
        <v>115</v>
      </c>
      <c r="D89" t="s">
        <v>114</v>
      </c>
      <c r="E89" s="1">
        <v>43913</v>
      </c>
      <c r="F89" s="7" t="str">
        <f>IF(E89&lt;&gt;"",IF(AND(E89&gt;=VLOOKUP(E89,Semanas!$A$1:$C$33,1),E89&lt;=VLOOKUP(E89,Semanas!$A$1:$C$33,2)),VLOOKUP(E89,Semanas!$A$1:$C$33,3),""),"")</f>
        <v>Semana 13</v>
      </c>
      <c r="G89" s="21">
        <f>IF(Medidas_Analisis!G334&lt;&gt;"",ROUND((Medidas_Analisis!G334/IF(Intermedio!A334=VLOOKUP(Intermedio!A334,Tipos_Medida!$H$2:$I$788,1),VLOOKUP(Intermedio!A334,Tipos_Medida!$H$2:$I$788,2),0))*100,4),"")</f>
        <v>0</v>
      </c>
      <c r="H89" s="21">
        <f>IF(Medidas_Analisis!H334&lt;&gt;"",ROUND((Medidas_Analisis!H334/IF(Intermedio!A334=VLOOKUP(Intermedio!A334,Tipos_Medida!$H$2:$I$788,1),VLOOKUP(Intermedio!A334,Tipos_Medida!$H$2:$I$788,2),0))*100,4),"")</f>
        <v>0</v>
      </c>
      <c r="I89" s="21">
        <f>IF(Medidas_Analisis!I334&lt;&gt;"",ROUND((Medidas_Analisis!I334/IF(Intermedio!A334=VLOOKUP(Intermedio!A334,Tipos_Medida!$H$2:$I$788,1),VLOOKUP(Intermedio!A334,Tipos_Medida!$H$2:$I$788,2),0))*100,4),"")</f>
        <v>0</v>
      </c>
      <c r="J89" s="21">
        <f>IF(Medidas_Analisis!J334&lt;&gt;"",ROUND((Medidas_Analisis!J334/IF(Intermedio!A334=VLOOKUP(Intermedio!A334,Tipos_Medida!$H$2:$I$788,1),VLOOKUP(Intermedio!A334,Tipos_Medida!$H$2:$I$788,2),0))*100,4),"")</f>
        <v>0</v>
      </c>
      <c r="K89" s="21">
        <f>IF(Medidas_Analisis!K334&lt;&gt;"",ROUND((Medidas_Analisis!K334/IF(Intermedio!A334=VLOOKUP(Intermedio!A334,Tipos_Medida!$H$2:$I$788,1),VLOOKUP(Intermedio!A334,Tipos_Medida!$H$2:$I$788,2),0))*100,4),"")</f>
        <v>0</v>
      </c>
      <c r="L89" s="21">
        <f>IF(Medidas_Analisis!L334&lt;&gt;"",ROUND((Medidas_Analisis!L334/IF(Intermedio!A334=VLOOKUP(Intermedio!A334,Tipos_Medida!$H$2:$I$788,1),VLOOKUP(Intermedio!A334,Tipos_Medida!$H$2:$I$788,2),0))*100,4),"")</f>
        <v>0</v>
      </c>
      <c r="M89" s="21">
        <f>IF(Medidas_Analisis!M334&lt;&gt;"",ROUND((Medidas_Analisis!M334/IF(Intermedio!A334=VLOOKUP(Intermedio!A334,Tipos_Medida!$H$2:$I$788,1),VLOOKUP(Intermedio!A334,Tipos_Medida!$H$2:$I$788,2),0))*100,4),"")</f>
        <v>0</v>
      </c>
      <c r="N89" s="21">
        <f>IF(Medidas_Analisis!N334&lt;&gt;"",ROUND((Medidas_Analisis!N334/IF(Intermedio!A334=VLOOKUP(Intermedio!A334,Tipos_Medida!$H$2:$I$788,1),VLOOKUP(Intermedio!A334,Tipos_Medida!$H$2:$I$788,2),0))*100,4),"")</f>
        <v>0</v>
      </c>
    </row>
    <row r="90" spans="1:14" x14ac:dyDescent="0.25">
      <c r="A90" s="19">
        <v>20374</v>
      </c>
      <c r="B90" s="19" t="s">
        <v>85</v>
      </c>
      <c r="C90" s="19" t="s">
        <v>33</v>
      </c>
      <c r="D90" s="19" t="s">
        <v>114</v>
      </c>
      <c r="E90" s="20">
        <v>43910</v>
      </c>
      <c r="F90" s="7" t="str">
        <f>IF(E90&lt;&gt;"",IF(AND(E90&gt;=VLOOKUP(E90,Semanas!$A$1:$C$33,1),E90&lt;=VLOOKUP(E90,Semanas!$A$1:$C$33,2)),VLOOKUP(E90,Semanas!$A$1:$C$33,3),""),"")</f>
        <v>Semana 12</v>
      </c>
      <c r="G90" s="21">
        <f>IF(Medidas_Analisis!G335&lt;&gt;"",ROUND((Medidas_Analisis!G335/IF(Intermedio!A335=VLOOKUP(Intermedio!A335,Tipos_Medida!$H$2:$I$788,1),VLOOKUP(Intermedio!A335,Tipos_Medida!$H$2:$I$788,2),0))*100,4),"")</f>
        <v>0</v>
      </c>
      <c r="H90" s="21">
        <f>IF(Medidas_Analisis!H335&lt;&gt;"",ROUND((Medidas_Analisis!H335/IF(Intermedio!A335=VLOOKUP(Intermedio!A335,Tipos_Medida!$H$2:$I$788,1),VLOOKUP(Intermedio!A335,Tipos_Medida!$H$2:$I$788,2),0))*100,4),"")</f>
        <v>0</v>
      </c>
      <c r="I90" s="21">
        <f>IF(Medidas_Analisis!I335&lt;&gt;"",ROUND((Medidas_Analisis!I335/IF(Intermedio!A335=VLOOKUP(Intermedio!A335,Tipos_Medida!$H$2:$I$788,1),VLOOKUP(Intermedio!A335,Tipos_Medida!$H$2:$I$788,2),0))*100,4),"")</f>
        <v>0</v>
      </c>
      <c r="J90" s="21">
        <f>IF(Medidas_Analisis!J335&lt;&gt;"",ROUND((Medidas_Analisis!J335/IF(Intermedio!A335=VLOOKUP(Intermedio!A335,Tipos_Medida!$H$2:$I$788,1),VLOOKUP(Intermedio!A335,Tipos_Medida!$H$2:$I$788,2),0))*100,4),"")</f>
        <v>0</v>
      </c>
      <c r="K90" s="21">
        <f>IF(Medidas_Analisis!K335&lt;&gt;"",ROUND((Medidas_Analisis!K335/IF(Intermedio!A335=VLOOKUP(Intermedio!A335,Tipos_Medida!$H$2:$I$788,1),VLOOKUP(Intermedio!A335,Tipos_Medida!$H$2:$I$788,2),0))*100,4),"")</f>
        <v>0</v>
      </c>
      <c r="L90" s="21">
        <f>IF(Medidas_Analisis!L335&lt;&gt;"",ROUND((Medidas_Analisis!L335/IF(Intermedio!A335=VLOOKUP(Intermedio!A335,Tipos_Medida!$H$2:$I$788,1),VLOOKUP(Intermedio!A335,Tipos_Medida!$H$2:$I$788,2),0))*100,4),"")</f>
        <v>0</v>
      </c>
      <c r="M90" s="21">
        <f>IF(Medidas_Analisis!M335&lt;&gt;"",ROUND((Medidas_Analisis!M335/IF(Intermedio!A335=VLOOKUP(Intermedio!A335,Tipos_Medida!$H$2:$I$788,1),VLOOKUP(Intermedio!A335,Tipos_Medida!$H$2:$I$788,2),0))*100,4),"")</f>
        <v>0</v>
      </c>
      <c r="N90" s="21">
        <f>IF(Medidas_Analisis!N335&lt;&gt;"",ROUND((Medidas_Analisis!N335/IF(Intermedio!A335=VLOOKUP(Intermedio!A335,Tipos_Medida!$H$2:$I$788,1),VLOOKUP(Intermedio!A335,Tipos_Medida!$H$2:$I$788,2),0))*100,4),"")</f>
        <v>0</v>
      </c>
    </row>
    <row r="91" spans="1:14" x14ac:dyDescent="0.25">
      <c r="A91">
        <v>20374</v>
      </c>
      <c r="B91" t="s">
        <v>85</v>
      </c>
      <c r="C91" t="s">
        <v>34</v>
      </c>
      <c r="D91" t="s">
        <v>114</v>
      </c>
      <c r="E91" s="1">
        <v>44029</v>
      </c>
      <c r="F91" s="7" t="str">
        <f>IF(E91&lt;&gt;"",IF(AND(E91&gt;=VLOOKUP(E91,Semanas!$A$1:$C$33,1),E91&lt;=VLOOKUP(E91,Semanas!$A$1:$C$33,2)),VLOOKUP(E91,Semanas!$A$1:$C$33,3),""),"")</f>
        <v>Semana 29</v>
      </c>
      <c r="G91" s="21">
        <f>IF(Medidas_Analisis!G336&lt;&gt;"",ROUND((Medidas_Analisis!G336/IF(Intermedio!A336=VLOOKUP(Intermedio!A336,Tipos_Medida!$H$2:$I$788,1),VLOOKUP(Intermedio!A336,Tipos_Medida!$H$2:$I$788,2),0))*100,4),"")</f>
        <v>0</v>
      </c>
      <c r="H91" s="21">
        <f>IF(Medidas_Analisis!H336&lt;&gt;"",ROUND((Medidas_Analisis!H336/IF(Intermedio!A336=VLOOKUP(Intermedio!A336,Tipos_Medida!$H$2:$I$788,1),VLOOKUP(Intermedio!A336,Tipos_Medida!$H$2:$I$788,2),0))*100,4),"")</f>
        <v>0</v>
      </c>
      <c r="I91" s="21">
        <f>IF(Medidas_Analisis!I336&lt;&gt;"",ROUND((Medidas_Analisis!I336/IF(Intermedio!A336=VLOOKUP(Intermedio!A336,Tipos_Medida!$H$2:$I$788,1),VLOOKUP(Intermedio!A336,Tipos_Medida!$H$2:$I$788,2),0))*100,4),"")</f>
        <v>0</v>
      </c>
      <c r="J91" s="21">
        <f>IF(Medidas_Analisis!J336&lt;&gt;"",ROUND((Medidas_Analisis!J336/IF(Intermedio!A336=VLOOKUP(Intermedio!A336,Tipos_Medida!$H$2:$I$788,1),VLOOKUP(Intermedio!A336,Tipos_Medida!$H$2:$I$788,2),0))*100,4),"")</f>
        <v>6.2899999999999998E-2</v>
      </c>
      <c r="K91" s="21">
        <f>IF(Medidas_Analisis!K336&lt;&gt;"",ROUND((Medidas_Analisis!K336/IF(Intermedio!A336=VLOOKUP(Intermedio!A336,Tipos_Medida!$H$2:$I$788,1),VLOOKUP(Intermedio!A336,Tipos_Medida!$H$2:$I$788,2),0))*100,4),"")</f>
        <v>6.2899999999999998E-2</v>
      </c>
      <c r="L91" s="21">
        <f>IF(Medidas_Analisis!L336&lt;&gt;"",ROUND((Medidas_Analisis!L336/IF(Intermedio!A336=VLOOKUP(Intermedio!A336,Tipos_Medida!$H$2:$I$788,1),VLOOKUP(Intermedio!A336,Tipos_Medida!$H$2:$I$788,2),0))*100,4),"")</f>
        <v>6.2899999999999998E-2</v>
      </c>
      <c r="M91" s="21">
        <f>IF(Medidas_Analisis!M336&lt;&gt;"",ROUND((Medidas_Analisis!M336/IF(Intermedio!A336=VLOOKUP(Intermedio!A336,Tipos_Medida!$H$2:$I$788,1),VLOOKUP(Intermedio!A336,Tipos_Medida!$H$2:$I$788,2),0))*100,4),"")</f>
        <v>6.2899999999999998E-2</v>
      </c>
      <c r="N91" s="21">
        <f>IF(Medidas_Analisis!N336&lt;&gt;"",ROUND((Medidas_Analisis!N336/IF(Intermedio!A336=VLOOKUP(Intermedio!A336,Tipos_Medida!$H$2:$I$788,1),VLOOKUP(Intermedio!A336,Tipos_Medida!$H$2:$I$788,2),0))*100,4),"")</f>
        <v>6.2899999999999998E-2</v>
      </c>
    </row>
    <row r="92" spans="1:14" x14ac:dyDescent="0.25">
      <c r="A92" s="19">
        <v>20374</v>
      </c>
      <c r="B92" s="19" t="s">
        <v>85</v>
      </c>
      <c r="C92" s="19" t="s">
        <v>118</v>
      </c>
      <c r="D92" s="19" t="s">
        <v>114</v>
      </c>
      <c r="E92" s="20">
        <v>43953</v>
      </c>
      <c r="F92" s="7" t="str">
        <f>IF(E92&lt;&gt;"",IF(AND(E92&gt;=VLOOKUP(E92,Semanas!$A$1:$C$33,1),E92&lt;=VLOOKUP(E92,Semanas!$A$1:$C$33,2)),VLOOKUP(E92,Semanas!$A$1:$C$33,3),""),"")</f>
        <v>Semana 18</v>
      </c>
      <c r="G92" s="21">
        <f>IF(Medidas_Analisis!G337&lt;&gt;"",ROUND((Medidas_Analisis!G337/IF(Intermedio!A337=VLOOKUP(Intermedio!A337,Tipos_Medida!$H$2:$I$788,1),VLOOKUP(Intermedio!A337,Tipos_Medida!$H$2:$I$788,2),0))*100,4),"")</f>
        <v>0</v>
      </c>
      <c r="H92" s="21">
        <f>IF(Medidas_Analisis!H337&lt;&gt;"",ROUND((Medidas_Analisis!H337/IF(Intermedio!A337=VLOOKUP(Intermedio!A337,Tipos_Medida!$H$2:$I$788,1),VLOOKUP(Intermedio!A337,Tipos_Medida!$H$2:$I$788,2),0))*100,4),"")</f>
        <v>0</v>
      </c>
      <c r="I92" s="21">
        <f>IF(Medidas_Analisis!I337&lt;&gt;"",ROUND((Medidas_Analisis!I337/IF(Intermedio!A337=VLOOKUP(Intermedio!A337,Tipos_Medida!$H$2:$I$788,1),VLOOKUP(Intermedio!A337,Tipos_Medida!$H$2:$I$788,2),0))*100,4),"")</f>
        <v>0</v>
      </c>
      <c r="J92" s="21">
        <f>IF(Medidas_Analisis!J337&lt;&gt;"",ROUND((Medidas_Analisis!J337/IF(Intermedio!A337=VLOOKUP(Intermedio!A337,Tipos_Medida!$H$2:$I$788,1),VLOOKUP(Intermedio!A337,Tipos_Medida!$H$2:$I$788,2),0))*100,4),"")</f>
        <v>0</v>
      </c>
      <c r="K92" s="21">
        <f>IF(Medidas_Analisis!K337&lt;&gt;"",ROUND((Medidas_Analisis!K337/IF(Intermedio!A337=VLOOKUP(Intermedio!A337,Tipos_Medida!$H$2:$I$788,1),VLOOKUP(Intermedio!A337,Tipos_Medida!$H$2:$I$788,2),0))*100,4),"")</f>
        <v>0</v>
      </c>
      <c r="L92" s="21">
        <f>IF(Medidas_Analisis!L337&lt;&gt;"",ROUND((Medidas_Analisis!L337/IF(Intermedio!A337=VLOOKUP(Intermedio!A337,Tipos_Medida!$H$2:$I$788,1),VLOOKUP(Intermedio!A337,Tipos_Medida!$H$2:$I$788,2),0))*100,4),"")</f>
        <v>0</v>
      </c>
      <c r="M92" s="21">
        <f>IF(Medidas_Analisis!M337&lt;&gt;"",ROUND((Medidas_Analisis!M337/IF(Intermedio!A337=VLOOKUP(Intermedio!A337,Tipos_Medida!$H$2:$I$788,1),VLOOKUP(Intermedio!A337,Tipos_Medida!$H$2:$I$788,2),0))*100,4),"")</f>
        <v>0</v>
      </c>
      <c r="N92" s="21">
        <f>IF(Medidas_Analisis!N337&lt;&gt;"",ROUND((Medidas_Analisis!N337/IF(Intermedio!A337=VLOOKUP(Intermedio!A337,Tipos_Medida!$H$2:$I$788,1),VLOOKUP(Intermedio!A337,Tipos_Medida!$H$2:$I$788,2),0))*100,4),"")</f>
        <v>0</v>
      </c>
    </row>
    <row r="93" spans="1:14" x14ac:dyDescent="0.25">
      <c r="A93">
        <v>20406</v>
      </c>
      <c r="B93" t="s">
        <v>86</v>
      </c>
      <c r="C93" t="s">
        <v>30</v>
      </c>
      <c r="D93" t="s">
        <v>114</v>
      </c>
      <c r="E93" s="1">
        <v>43913</v>
      </c>
      <c r="F93" s="7" t="str">
        <f>IF(E93&lt;&gt;"",IF(AND(E93&gt;=VLOOKUP(E93,Semanas!$A$1:$C$33,1),E93&lt;=VLOOKUP(E93,Semanas!$A$1:$C$33,2)),VLOOKUP(E93,Semanas!$A$1:$C$33,3),""),"")</f>
        <v>Semana 13</v>
      </c>
      <c r="G93" s="21">
        <f>IF(Medidas_Analisis!G354&lt;&gt;"",ROUND((Medidas_Analisis!G354/IF(Intermedio!A354=VLOOKUP(Intermedio!A354,Tipos_Medida!$H$2:$I$788,1),VLOOKUP(Intermedio!A354,Tipos_Medida!$H$2:$I$788,2),0))*100,4),"")</f>
        <v>0</v>
      </c>
      <c r="H93" s="21">
        <f>IF(Medidas_Analisis!H354&lt;&gt;"",ROUND((Medidas_Analisis!H354/IF(Intermedio!A354=VLOOKUP(Intermedio!A354,Tipos_Medida!$H$2:$I$788,1),VLOOKUP(Intermedio!A354,Tipos_Medida!$H$2:$I$788,2),0))*100,4),"")</f>
        <v>0</v>
      </c>
      <c r="I93" s="21">
        <f>IF(Medidas_Analisis!I354&lt;&gt;"",ROUND((Medidas_Analisis!I354/IF(Intermedio!A354=VLOOKUP(Intermedio!A354,Tipos_Medida!$H$2:$I$788,1),VLOOKUP(Intermedio!A354,Tipos_Medida!$H$2:$I$788,2),0))*100,4),"")</f>
        <v>0</v>
      </c>
      <c r="J93" s="21">
        <f>IF(Medidas_Analisis!J354&lt;&gt;"",ROUND((Medidas_Analisis!J354/IF(Intermedio!A354=VLOOKUP(Intermedio!A354,Tipos_Medida!$H$2:$I$788,1),VLOOKUP(Intermedio!A354,Tipos_Medida!$H$2:$I$788,2),0))*100,4),"")</f>
        <v>0</v>
      </c>
      <c r="K93" s="21">
        <f>IF(Medidas_Analisis!K354&lt;&gt;"",ROUND((Medidas_Analisis!K354/IF(Intermedio!A354=VLOOKUP(Intermedio!A354,Tipos_Medida!$H$2:$I$788,1),VLOOKUP(Intermedio!A354,Tipos_Medida!$H$2:$I$788,2),0))*100,4),"")</f>
        <v>0</v>
      </c>
      <c r="L93" s="21">
        <f>IF(Medidas_Analisis!L354&lt;&gt;"",ROUND((Medidas_Analisis!L354/IF(Intermedio!A354=VLOOKUP(Intermedio!A354,Tipos_Medida!$H$2:$I$788,1),VLOOKUP(Intermedio!A354,Tipos_Medida!$H$2:$I$788,2),0))*100,4),"")</f>
        <v>0</v>
      </c>
      <c r="M93" s="21">
        <f>IF(Medidas_Analisis!M354&lt;&gt;"",ROUND((Medidas_Analisis!M354/IF(Intermedio!A354=VLOOKUP(Intermedio!A354,Tipos_Medida!$H$2:$I$788,1),VLOOKUP(Intermedio!A354,Tipos_Medida!$H$2:$I$788,2),0))*100,4),"")</f>
        <v>0</v>
      </c>
      <c r="N93" s="21">
        <f>IF(Medidas_Analisis!N354&lt;&gt;"",ROUND((Medidas_Analisis!N354/IF(Intermedio!A354=VLOOKUP(Intermedio!A354,Tipos_Medida!$H$2:$I$788,1),VLOOKUP(Intermedio!A354,Tipos_Medida!$H$2:$I$788,2),0))*100,4),"")</f>
        <v>0</v>
      </c>
    </row>
    <row r="94" spans="1:14" x14ac:dyDescent="0.25">
      <c r="A94" s="19">
        <v>20406</v>
      </c>
      <c r="B94" s="19" t="s">
        <v>86</v>
      </c>
      <c r="C94" s="19" t="s">
        <v>31</v>
      </c>
      <c r="D94" s="19" t="s">
        <v>114</v>
      </c>
      <c r="E94" s="20">
        <v>43913</v>
      </c>
      <c r="F94" s="7" t="str">
        <f>IF(E94&lt;&gt;"",IF(AND(E94&gt;=VLOOKUP(E94,Semanas!$A$1:$C$33,1),E94&lt;=VLOOKUP(E94,Semanas!$A$1:$C$33,2)),VLOOKUP(E94,Semanas!$A$1:$C$33,3),""),"")</f>
        <v>Semana 13</v>
      </c>
      <c r="G94" s="21">
        <f>IF(Medidas_Analisis!G355&lt;&gt;"",ROUND((Medidas_Analisis!G355/IF(Intermedio!A355=VLOOKUP(Intermedio!A355,Tipos_Medida!$H$2:$I$788,1),VLOOKUP(Intermedio!A355,Tipos_Medida!$H$2:$I$788,2),0))*100,4),"")</f>
        <v>0</v>
      </c>
      <c r="H94" s="21">
        <f>IF(Medidas_Analisis!H355&lt;&gt;"",ROUND((Medidas_Analisis!H355/IF(Intermedio!A355=VLOOKUP(Intermedio!A355,Tipos_Medida!$H$2:$I$788,1),VLOOKUP(Intermedio!A355,Tipos_Medida!$H$2:$I$788,2),0))*100,4),"")</f>
        <v>0</v>
      </c>
      <c r="I94" s="21">
        <f>IF(Medidas_Analisis!I355&lt;&gt;"",ROUND((Medidas_Analisis!I355/IF(Intermedio!A355=VLOOKUP(Intermedio!A355,Tipos_Medida!$H$2:$I$788,1),VLOOKUP(Intermedio!A355,Tipos_Medida!$H$2:$I$788,2),0))*100,4),"")</f>
        <v>0</v>
      </c>
      <c r="J94" s="21">
        <f>IF(Medidas_Analisis!J355&lt;&gt;"",ROUND((Medidas_Analisis!J355/IF(Intermedio!A355=VLOOKUP(Intermedio!A355,Tipos_Medida!$H$2:$I$788,1),VLOOKUP(Intermedio!A355,Tipos_Medida!$H$2:$I$788,2),0))*100,4),"")</f>
        <v>0</v>
      </c>
      <c r="K94" s="21">
        <f>IF(Medidas_Analisis!K355&lt;&gt;"",ROUND((Medidas_Analisis!K355/IF(Intermedio!A355=VLOOKUP(Intermedio!A355,Tipos_Medida!$H$2:$I$788,1),VLOOKUP(Intermedio!A355,Tipos_Medida!$H$2:$I$788,2),0))*100,4),"")</f>
        <v>0</v>
      </c>
      <c r="L94" s="21">
        <f>IF(Medidas_Analisis!L355&lt;&gt;"",ROUND((Medidas_Analisis!L355/IF(Intermedio!A355=VLOOKUP(Intermedio!A355,Tipos_Medida!$H$2:$I$788,1),VLOOKUP(Intermedio!A355,Tipos_Medida!$H$2:$I$788,2),0))*100,4),"")</f>
        <v>0</v>
      </c>
      <c r="M94" s="21">
        <f>IF(Medidas_Analisis!M355&lt;&gt;"",ROUND((Medidas_Analisis!M355/IF(Intermedio!A355=VLOOKUP(Intermedio!A355,Tipos_Medida!$H$2:$I$788,1),VLOOKUP(Intermedio!A355,Tipos_Medida!$H$2:$I$788,2),0))*100,4),"")</f>
        <v>0</v>
      </c>
      <c r="N94" s="21">
        <f>IF(Medidas_Analisis!N355&lt;&gt;"",ROUND((Medidas_Analisis!N355/IF(Intermedio!A355=VLOOKUP(Intermedio!A355,Tipos_Medida!$H$2:$I$788,1),VLOOKUP(Intermedio!A355,Tipos_Medida!$H$2:$I$788,2),0))*100,4),"")</f>
        <v>0</v>
      </c>
    </row>
    <row r="95" spans="1:14" x14ac:dyDescent="0.25">
      <c r="A95">
        <v>20406</v>
      </c>
      <c r="B95" t="s">
        <v>86</v>
      </c>
      <c r="C95" t="s">
        <v>115</v>
      </c>
      <c r="D95" t="s">
        <v>114</v>
      </c>
      <c r="E95" s="1">
        <v>43913</v>
      </c>
      <c r="F95" s="7" t="str">
        <f>IF(E95&lt;&gt;"",IF(AND(E95&gt;=VLOOKUP(E95,Semanas!$A$1:$C$33,1),E95&lt;=VLOOKUP(E95,Semanas!$A$1:$C$33,2)),VLOOKUP(E95,Semanas!$A$1:$C$33,3),""),"")</f>
        <v>Semana 13</v>
      </c>
      <c r="G95" s="21">
        <f>IF(Medidas_Analisis!G356&lt;&gt;"",ROUND((Medidas_Analisis!G356/IF(Intermedio!A356=VLOOKUP(Intermedio!A356,Tipos_Medida!$H$2:$I$788,1),VLOOKUP(Intermedio!A356,Tipos_Medida!$H$2:$I$788,2),0))*100,4),"")</f>
        <v>0</v>
      </c>
      <c r="H95" s="21">
        <f>IF(Medidas_Analisis!H356&lt;&gt;"",ROUND((Medidas_Analisis!H356/IF(Intermedio!A356=VLOOKUP(Intermedio!A356,Tipos_Medida!$H$2:$I$788,1),VLOOKUP(Intermedio!A356,Tipos_Medida!$H$2:$I$788,2),0))*100,4),"")</f>
        <v>0</v>
      </c>
      <c r="I95" s="21">
        <f>IF(Medidas_Analisis!I356&lt;&gt;"",ROUND((Medidas_Analisis!I356/IF(Intermedio!A356=VLOOKUP(Intermedio!A356,Tipos_Medida!$H$2:$I$788,1),VLOOKUP(Intermedio!A356,Tipos_Medida!$H$2:$I$788,2),0))*100,4),"")</f>
        <v>0</v>
      </c>
      <c r="J95" s="21">
        <f>IF(Medidas_Analisis!J356&lt;&gt;"",ROUND((Medidas_Analisis!J356/IF(Intermedio!A356=VLOOKUP(Intermedio!A356,Tipos_Medida!$H$2:$I$788,1),VLOOKUP(Intermedio!A356,Tipos_Medida!$H$2:$I$788,2),0))*100,4),"")</f>
        <v>0</v>
      </c>
      <c r="K95" s="21">
        <f>IF(Medidas_Analisis!K356&lt;&gt;"",ROUND((Medidas_Analisis!K356/IF(Intermedio!A356=VLOOKUP(Intermedio!A356,Tipos_Medida!$H$2:$I$788,1),VLOOKUP(Intermedio!A356,Tipos_Medida!$H$2:$I$788,2),0))*100,4),"")</f>
        <v>0</v>
      </c>
      <c r="L95" s="21">
        <f>IF(Medidas_Analisis!L356&lt;&gt;"",ROUND((Medidas_Analisis!L356/IF(Intermedio!A356=VLOOKUP(Intermedio!A356,Tipos_Medida!$H$2:$I$788,1),VLOOKUP(Intermedio!A356,Tipos_Medida!$H$2:$I$788,2),0))*100,4),"")</f>
        <v>0</v>
      </c>
      <c r="M95" s="21">
        <f>IF(Medidas_Analisis!M356&lt;&gt;"",ROUND((Medidas_Analisis!M356/IF(Intermedio!A356=VLOOKUP(Intermedio!A356,Tipos_Medida!$H$2:$I$788,1),VLOOKUP(Intermedio!A356,Tipos_Medida!$H$2:$I$788,2),0))*100,4),"")</f>
        <v>0</v>
      </c>
      <c r="N95" s="21">
        <f>IF(Medidas_Analisis!N356&lt;&gt;"",ROUND((Medidas_Analisis!N356/IF(Intermedio!A356=VLOOKUP(Intermedio!A356,Tipos_Medida!$H$2:$I$788,1),VLOOKUP(Intermedio!A356,Tipos_Medida!$H$2:$I$788,2),0))*100,4),"")</f>
        <v>0</v>
      </c>
    </row>
    <row r="96" spans="1:14" x14ac:dyDescent="0.25">
      <c r="A96" s="19">
        <v>20406</v>
      </c>
      <c r="B96" s="19" t="s">
        <v>86</v>
      </c>
      <c r="C96" s="19" t="s">
        <v>33</v>
      </c>
      <c r="D96" s="19" t="s">
        <v>114</v>
      </c>
      <c r="E96" s="20">
        <v>43910</v>
      </c>
      <c r="F96" s="7" t="str">
        <f>IF(E96&lt;&gt;"",IF(AND(E96&gt;=VLOOKUP(E96,Semanas!$A$1:$C$33,1),E96&lt;=VLOOKUP(E96,Semanas!$A$1:$C$33,2)),VLOOKUP(E96,Semanas!$A$1:$C$33,3),""),"")</f>
        <v>Semana 12</v>
      </c>
      <c r="G96" s="21">
        <f>IF(Medidas_Analisis!G357&lt;&gt;"",ROUND((Medidas_Analisis!G357/IF(Intermedio!A357=VLOOKUP(Intermedio!A357,Tipos_Medida!$H$2:$I$788,1),VLOOKUP(Intermedio!A357,Tipos_Medida!$H$2:$I$788,2),0))*100,4),"")</f>
        <v>0</v>
      </c>
      <c r="H96" s="21">
        <f>IF(Medidas_Analisis!H357&lt;&gt;"",ROUND((Medidas_Analisis!H357/IF(Intermedio!A357=VLOOKUP(Intermedio!A357,Tipos_Medida!$H$2:$I$788,1),VLOOKUP(Intermedio!A357,Tipos_Medida!$H$2:$I$788,2),0))*100,4),"")</f>
        <v>0</v>
      </c>
      <c r="I96" s="21">
        <f>IF(Medidas_Analisis!I357&lt;&gt;"",ROUND((Medidas_Analisis!I357/IF(Intermedio!A357=VLOOKUP(Intermedio!A357,Tipos_Medida!$H$2:$I$788,1),VLOOKUP(Intermedio!A357,Tipos_Medida!$H$2:$I$788,2),0))*100,4),"")</f>
        <v>0</v>
      </c>
      <c r="J96" s="21">
        <f>IF(Medidas_Analisis!J357&lt;&gt;"",ROUND((Medidas_Analisis!J357/IF(Intermedio!A357=VLOOKUP(Intermedio!A357,Tipos_Medida!$H$2:$I$788,1),VLOOKUP(Intermedio!A357,Tipos_Medida!$H$2:$I$788,2),0))*100,4),"")</f>
        <v>0</v>
      </c>
      <c r="K96" s="21">
        <f>IF(Medidas_Analisis!K357&lt;&gt;"",ROUND((Medidas_Analisis!K357/IF(Intermedio!A357=VLOOKUP(Intermedio!A357,Tipos_Medida!$H$2:$I$788,1),VLOOKUP(Intermedio!A357,Tipos_Medida!$H$2:$I$788,2),0))*100,4),"")</f>
        <v>0</v>
      </c>
      <c r="L96" s="21">
        <f>IF(Medidas_Analisis!L357&lt;&gt;"",ROUND((Medidas_Analisis!L357/IF(Intermedio!A357=VLOOKUP(Intermedio!A357,Tipos_Medida!$H$2:$I$788,1),VLOOKUP(Intermedio!A357,Tipos_Medida!$H$2:$I$788,2),0))*100,4),"")</f>
        <v>0</v>
      </c>
      <c r="M96" s="21">
        <f>IF(Medidas_Analisis!M357&lt;&gt;"",ROUND((Medidas_Analisis!M357/IF(Intermedio!A357=VLOOKUP(Intermedio!A357,Tipos_Medida!$H$2:$I$788,1),VLOOKUP(Intermedio!A357,Tipos_Medida!$H$2:$I$788,2),0))*100,4),"")</f>
        <v>0</v>
      </c>
      <c r="N96" s="21">
        <f>IF(Medidas_Analisis!N357&lt;&gt;"",ROUND((Medidas_Analisis!N357/IF(Intermedio!A357=VLOOKUP(Intermedio!A357,Tipos_Medida!$H$2:$I$788,1),VLOOKUP(Intermedio!A357,Tipos_Medida!$H$2:$I$788,2),0))*100,4),"")</f>
        <v>0</v>
      </c>
    </row>
    <row r="97" spans="1:14" x14ac:dyDescent="0.25">
      <c r="A97" s="19">
        <v>20406</v>
      </c>
      <c r="B97" s="19" t="s">
        <v>86</v>
      </c>
      <c r="C97" s="19" t="s">
        <v>118</v>
      </c>
      <c r="D97" s="19" t="s">
        <v>114</v>
      </c>
      <c r="E97" s="20">
        <v>43933</v>
      </c>
      <c r="F97" s="7" t="str">
        <f>IF(E97&lt;&gt;"",IF(AND(E97&gt;=VLOOKUP(E97,Semanas!$A$1:$C$33,1),E97&lt;=VLOOKUP(E97,Semanas!$A$1:$C$33,2)),VLOOKUP(E97,Semanas!$A$1:$C$33,3),""),"")</f>
        <v>Semana 16</v>
      </c>
      <c r="G97" s="21">
        <f>IF(Medidas_Analisis!G359&lt;&gt;"",ROUND((Medidas_Analisis!G359/IF(Intermedio!A359=VLOOKUP(Intermedio!A359,Tipos_Medida!$H$2:$I$788,1),VLOOKUP(Intermedio!A359,Tipos_Medida!$H$2:$I$788,2),0))*100,4),"")</f>
        <v>0</v>
      </c>
      <c r="H97" s="21">
        <f>IF(Medidas_Analisis!H359&lt;&gt;"",ROUND((Medidas_Analisis!H359/IF(Intermedio!A359=VLOOKUP(Intermedio!A359,Tipos_Medida!$H$2:$I$788,1),VLOOKUP(Intermedio!A359,Tipos_Medida!$H$2:$I$788,2),0))*100,4),"")</f>
        <v>0</v>
      </c>
      <c r="I97" s="21">
        <f>IF(Medidas_Analisis!I359&lt;&gt;"",ROUND((Medidas_Analisis!I359/IF(Intermedio!A359=VLOOKUP(Intermedio!A359,Tipos_Medida!$H$2:$I$788,1),VLOOKUP(Intermedio!A359,Tipos_Medida!$H$2:$I$788,2),0))*100,4),"")</f>
        <v>0</v>
      </c>
      <c r="J97" s="21">
        <f>IF(Medidas_Analisis!J359&lt;&gt;"",ROUND((Medidas_Analisis!J359/IF(Intermedio!A359=VLOOKUP(Intermedio!A359,Tipos_Medida!$H$2:$I$788,1),VLOOKUP(Intermedio!A359,Tipos_Medida!$H$2:$I$788,2),0))*100,4),"")</f>
        <v>0</v>
      </c>
      <c r="K97" s="21">
        <f>IF(Medidas_Analisis!K359&lt;&gt;"",ROUND((Medidas_Analisis!K359/IF(Intermedio!A359=VLOOKUP(Intermedio!A359,Tipos_Medida!$H$2:$I$788,1),VLOOKUP(Intermedio!A359,Tipos_Medida!$H$2:$I$788,2),0))*100,4),"")</f>
        <v>0</v>
      </c>
      <c r="L97" s="21">
        <f>IF(Medidas_Analisis!L359&lt;&gt;"",ROUND((Medidas_Analisis!L359/IF(Intermedio!A359=VLOOKUP(Intermedio!A359,Tipos_Medida!$H$2:$I$788,1),VLOOKUP(Intermedio!A359,Tipos_Medida!$H$2:$I$788,2),0))*100,4),"")</f>
        <v>0</v>
      </c>
      <c r="M97" s="21">
        <f>IF(Medidas_Analisis!M359&lt;&gt;"",ROUND((Medidas_Analisis!M359/IF(Intermedio!A359=VLOOKUP(Intermedio!A359,Tipos_Medida!$H$2:$I$788,1),VLOOKUP(Intermedio!A359,Tipos_Medida!$H$2:$I$788,2),0))*100,4),"")</f>
        <v>0</v>
      </c>
      <c r="N97" s="21">
        <f>IF(Medidas_Analisis!N359&lt;&gt;"",ROUND((Medidas_Analisis!N359/IF(Intermedio!A359=VLOOKUP(Intermedio!A359,Tipos_Medida!$H$2:$I$788,1),VLOOKUP(Intermedio!A359,Tipos_Medida!$H$2:$I$788,2),0))*100,4),"")</f>
        <v>0</v>
      </c>
    </row>
    <row r="98" spans="1:14" x14ac:dyDescent="0.25">
      <c r="A98">
        <v>20425</v>
      </c>
      <c r="B98" t="s">
        <v>89</v>
      </c>
      <c r="C98" t="s">
        <v>30</v>
      </c>
      <c r="D98" t="s">
        <v>114</v>
      </c>
      <c r="E98" s="1">
        <v>43913</v>
      </c>
      <c r="F98" s="7" t="str">
        <f>IF(E98&lt;&gt;"",IF(AND(E98&gt;=VLOOKUP(E98,Semanas!$A$1:$C$33,1),E98&lt;=VLOOKUP(E98,Semanas!$A$1:$C$33,2)),VLOOKUP(E98,Semanas!$A$1:$C$33,3),""),"")</f>
        <v>Semana 13</v>
      </c>
      <c r="G98" s="21">
        <f>IF(Medidas_Analisis!G376&lt;&gt;"",ROUND((Medidas_Analisis!G376/IF(Intermedio!A376=VLOOKUP(Intermedio!A376,Tipos_Medida!$H$2:$I$788,1),VLOOKUP(Intermedio!A376,Tipos_Medida!$H$2:$I$788,2),0))*100,4),"")</f>
        <v>0</v>
      </c>
      <c r="H98" s="21">
        <f>IF(Medidas_Analisis!H376&lt;&gt;"",ROUND((Medidas_Analisis!H376/IF(Intermedio!A376=VLOOKUP(Intermedio!A376,Tipos_Medida!$H$2:$I$788,1),VLOOKUP(Intermedio!A376,Tipos_Medida!$H$2:$I$788,2),0))*100,4),"")</f>
        <v>0</v>
      </c>
      <c r="I98" s="21">
        <f>IF(Medidas_Analisis!I376&lt;&gt;"",ROUND((Medidas_Analisis!I376/IF(Intermedio!A376=VLOOKUP(Intermedio!A376,Tipos_Medida!$H$2:$I$788,1),VLOOKUP(Intermedio!A376,Tipos_Medida!$H$2:$I$788,2),0))*100,4),"")</f>
        <v>0</v>
      </c>
      <c r="J98" s="21">
        <f>IF(Medidas_Analisis!J376&lt;&gt;"",ROUND((Medidas_Analisis!J376/IF(Intermedio!A376=VLOOKUP(Intermedio!A376,Tipos_Medida!$H$2:$I$788,1),VLOOKUP(Intermedio!A376,Tipos_Medida!$H$2:$I$788,2),0))*100,4),"")</f>
        <v>0</v>
      </c>
      <c r="K98" s="21">
        <f>IF(Medidas_Analisis!K376&lt;&gt;"",ROUND((Medidas_Analisis!K376/IF(Intermedio!A376=VLOOKUP(Intermedio!A376,Tipos_Medida!$H$2:$I$788,1),VLOOKUP(Intermedio!A376,Tipos_Medida!$H$2:$I$788,2),0))*100,4),"")</f>
        <v>0</v>
      </c>
      <c r="L98" s="21">
        <f>IF(Medidas_Analisis!L376&lt;&gt;"",ROUND((Medidas_Analisis!L376/IF(Intermedio!A376=VLOOKUP(Intermedio!A376,Tipos_Medida!$H$2:$I$788,1),VLOOKUP(Intermedio!A376,Tipos_Medida!$H$2:$I$788,2),0))*100,4),"")</f>
        <v>0</v>
      </c>
      <c r="M98" s="21">
        <f>IF(Medidas_Analisis!M376&lt;&gt;"",ROUND((Medidas_Analisis!M376/IF(Intermedio!A376=VLOOKUP(Intermedio!A376,Tipos_Medida!$H$2:$I$788,1),VLOOKUP(Intermedio!A376,Tipos_Medida!$H$2:$I$788,2),0))*100,4),"")</f>
        <v>0</v>
      </c>
      <c r="N98" s="21">
        <f>IF(Medidas_Analisis!N376&lt;&gt;"",ROUND((Medidas_Analisis!N376/IF(Intermedio!A376=VLOOKUP(Intermedio!A376,Tipos_Medida!$H$2:$I$788,1),VLOOKUP(Intermedio!A376,Tipos_Medida!$H$2:$I$788,2),0))*100,4),"")</f>
        <v>0</v>
      </c>
    </row>
    <row r="99" spans="1:14" x14ac:dyDescent="0.25">
      <c r="A99" s="19">
        <v>20425</v>
      </c>
      <c r="B99" s="19" t="s">
        <v>89</v>
      </c>
      <c r="C99" s="19" t="s">
        <v>31</v>
      </c>
      <c r="D99" s="19" t="s">
        <v>114</v>
      </c>
      <c r="E99" s="20">
        <v>43913</v>
      </c>
      <c r="F99" s="7" t="str">
        <f>IF(E99&lt;&gt;"",IF(AND(E99&gt;=VLOOKUP(E99,Semanas!$A$1:$C$33,1),E99&lt;=VLOOKUP(E99,Semanas!$A$1:$C$33,2)),VLOOKUP(E99,Semanas!$A$1:$C$33,3),""),"")</f>
        <v>Semana 13</v>
      </c>
      <c r="G99" s="21">
        <f>IF(Medidas_Analisis!G377&lt;&gt;"",ROUND((Medidas_Analisis!G377/IF(Intermedio!A377=VLOOKUP(Intermedio!A377,Tipos_Medida!$H$2:$I$788,1),VLOOKUP(Intermedio!A377,Tipos_Medida!$H$2:$I$788,2),0))*100,4),"")</f>
        <v>0</v>
      </c>
      <c r="H99" s="21">
        <f>IF(Medidas_Analisis!H377&lt;&gt;"",ROUND((Medidas_Analisis!H377/IF(Intermedio!A377=VLOOKUP(Intermedio!A377,Tipos_Medida!$H$2:$I$788,1),VLOOKUP(Intermedio!A377,Tipos_Medida!$H$2:$I$788,2),0))*100,4),"")</f>
        <v>0</v>
      </c>
      <c r="I99" s="21">
        <f>IF(Medidas_Analisis!I377&lt;&gt;"",ROUND((Medidas_Analisis!I377/IF(Intermedio!A377=VLOOKUP(Intermedio!A377,Tipos_Medida!$H$2:$I$788,1),VLOOKUP(Intermedio!A377,Tipos_Medida!$H$2:$I$788,2),0))*100,4),"")</f>
        <v>0</v>
      </c>
      <c r="J99" s="21">
        <f>IF(Medidas_Analisis!J377&lt;&gt;"",ROUND((Medidas_Analisis!J377/IF(Intermedio!A377=VLOOKUP(Intermedio!A377,Tipos_Medida!$H$2:$I$788,1),VLOOKUP(Intermedio!A377,Tipos_Medida!$H$2:$I$788,2),0))*100,4),"")</f>
        <v>0</v>
      </c>
      <c r="K99" s="21">
        <f>IF(Medidas_Analisis!K377&lt;&gt;"",ROUND((Medidas_Analisis!K377/IF(Intermedio!A377=VLOOKUP(Intermedio!A377,Tipos_Medida!$H$2:$I$788,1),VLOOKUP(Intermedio!A377,Tipos_Medida!$H$2:$I$788,2),0))*100,4),"")</f>
        <v>0</v>
      </c>
      <c r="L99" s="21">
        <f>IF(Medidas_Analisis!L377&lt;&gt;"",ROUND((Medidas_Analisis!L377/IF(Intermedio!A377=VLOOKUP(Intermedio!A377,Tipos_Medida!$H$2:$I$788,1),VLOOKUP(Intermedio!A377,Tipos_Medida!$H$2:$I$788,2),0))*100,4),"")</f>
        <v>0</v>
      </c>
      <c r="M99" s="21">
        <f>IF(Medidas_Analisis!M377&lt;&gt;"",ROUND((Medidas_Analisis!M377/IF(Intermedio!A377=VLOOKUP(Intermedio!A377,Tipos_Medida!$H$2:$I$788,1),VLOOKUP(Intermedio!A377,Tipos_Medida!$H$2:$I$788,2),0))*100,4),"")</f>
        <v>0</v>
      </c>
      <c r="N99" s="21">
        <f>IF(Medidas_Analisis!N377&lt;&gt;"",ROUND((Medidas_Analisis!N377/IF(Intermedio!A377=VLOOKUP(Intermedio!A377,Tipos_Medida!$H$2:$I$788,1),VLOOKUP(Intermedio!A377,Tipos_Medida!$H$2:$I$788,2),0))*100,4),"")</f>
        <v>0</v>
      </c>
    </row>
    <row r="100" spans="1:14" x14ac:dyDescent="0.25">
      <c r="A100">
        <v>20425</v>
      </c>
      <c r="B100" t="s">
        <v>89</v>
      </c>
      <c r="C100" t="s">
        <v>115</v>
      </c>
      <c r="D100" t="s">
        <v>114</v>
      </c>
      <c r="E100" s="1">
        <v>43913</v>
      </c>
      <c r="F100" s="7" t="str">
        <f>IF(E100&lt;&gt;"",IF(AND(E100&gt;=VLOOKUP(E100,Semanas!$A$1:$C$33,1),E100&lt;=VLOOKUP(E100,Semanas!$A$1:$C$33,2)),VLOOKUP(E100,Semanas!$A$1:$C$33,3),""),"")</f>
        <v>Semana 13</v>
      </c>
      <c r="G100" s="21">
        <f>IF(Medidas_Analisis!G378&lt;&gt;"",ROUND((Medidas_Analisis!G378/IF(Intermedio!A378=VLOOKUP(Intermedio!A378,Tipos_Medida!$H$2:$I$788,1),VLOOKUP(Intermedio!A378,Tipos_Medida!$H$2:$I$788,2),0))*100,4),"")</f>
        <v>0</v>
      </c>
      <c r="H100" s="21">
        <f>IF(Medidas_Analisis!H378&lt;&gt;"",ROUND((Medidas_Analisis!H378/IF(Intermedio!A378=VLOOKUP(Intermedio!A378,Tipos_Medida!$H$2:$I$788,1),VLOOKUP(Intermedio!A378,Tipos_Medida!$H$2:$I$788,2),0))*100,4),"")</f>
        <v>0</v>
      </c>
      <c r="I100" s="21">
        <f>IF(Medidas_Analisis!I378&lt;&gt;"",ROUND((Medidas_Analisis!I378/IF(Intermedio!A378=VLOOKUP(Intermedio!A378,Tipos_Medida!$H$2:$I$788,1),VLOOKUP(Intermedio!A378,Tipos_Medida!$H$2:$I$788,2),0))*100,4),"")</f>
        <v>0</v>
      </c>
      <c r="J100" s="21">
        <f>IF(Medidas_Analisis!J378&lt;&gt;"",ROUND((Medidas_Analisis!J378/IF(Intermedio!A378=VLOOKUP(Intermedio!A378,Tipos_Medida!$H$2:$I$788,1),VLOOKUP(Intermedio!A378,Tipos_Medida!$H$2:$I$788,2),0))*100,4),"")</f>
        <v>0</v>
      </c>
      <c r="K100" s="21">
        <f>IF(Medidas_Analisis!K378&lt;&gt;"",ROUND((Medidas_Analisis!K378/IF(Intermedio!A378=VLOOKUP(Intermedio!A378,Tipos_Medida!$H$2:$I$788,1),VLOOKUP(Intermedio!A378,Tipos_Medida!$H$2:$I$788,2),0))*100,4),"")</f>
        <v>0</v>
      </c>
      <c r="L100" s="21">
        <f>IF(Medidas_Analisis!L378&lt;&gt;"",ROUND((Medidas_Analisis!L378/IF(Intermedio!A378=VLOOKUP(Intermedio!A378,Tipos_Medida!$H$2:$I$788,1),VLOOKUP(Intermedio!A378,Tipos_Medida!$H$2:$I$788,2),0))*100,4),"")</f>
        <v>0</v>
      </c>
      <c r="M100" s="21">
        <f>IF(Medidas_Analisis!M378&lt;&gt;"",ROUND((Medidas_Analisis!M378/IF(Intermedio!A378=VLOOKUP(Intermedio!A378,Tipos_Medida!$H$2:$I$788,1),VLOOKUP(Intermedio!A378,Tipos_Medida!$H$2:$I$788,2),0))*100,4),"")</f>
        <v>0</v>
      </c>
      <c r="N100" s="21">
        <f>IF(Medidas_Analisis!N378&lt;&gt;"",ROUND((Medidas_Analisis!N378/IF(Intermedio!A378=VLOOKUP(Intermedio!A378,Tipos_Medida!$H$2:$I$788,1),VLOOKUP(Intermedio!A378,Tipos_Medida!$H$2:$I$788,2),0))*100,4),"")</f>
        <v>0</v>
      </c>
    </row>
    <row r="101" spans="1:14" x14ac:dyDescent="0.25">
      <c r="A101" s="19">
        <v>20425</v>
      </c>
      <c r="B101" s="19" t="s">
        <v>89</v>
      </c>
      <c r="C101" s="19" t="s">
        <v>33</v>
      </c>
      <c r="D101" s="19" t="s">
        <v>114</v>
      </c>
      <c r="E101" s="20">
        <v>43910</v>
      </c>
      <c r="F101" s="7" t="str">
        <f>IF(E101&lt;&gt;"",IF(AND(E101&gt;=VLOOKUP(E101,Semanas!$A$1:$C$33,1),E101&lt;=VLOOKUP(E101,Semanas!$A$1:$C$33,2)),VLOOKUP(E101,Semanas!$A$1:$C$33,3),""),"")</f>
        <v>Semana 12</v>
      </c>
      <c r="G101" s="21">
        <f>IF(Medidas_Analisis!G379&lt;&gt;"",ROUND((Medidas_Analisis!G379/IF(Intermedio!A379=VLOOKUP(Intermedio!A379,Tipos_Medida!$H$2:$I$788,1),VLOOKUP(Intermedio!A379,Tipos_Medida!$H$2:$I$788,2),0))*100,4),"")</f>
        <v>0</v>
      </c>
      <c r="H101" s="21">
        <f>IF(Medidas_Analisis!H379&lt;&gt;"",ROUND((Medidas_Analisis!H379/IF(Intermedio!A379=VLOOKUP(Intermedio!A379,Tipos_Medida!$H$2:$I$788,1),VLOOKUP(Intermedio!A379,Tipos_Medida!$H$2:$I$788,2),0))*100,4),"")</f>
        <v>0</v>
      </c>
      <c r="I101" s="21">
        <f>IF(Medidas_Analisis!I379&lt;&gt;"",ROUND((Medidas_Analisis!I379/IF(Intermedio!A379=VLOOKUP(Intermedio!A379,Tipos_Medida!$H$2:$I$788,1),VLOOKUP(Intermedio!A379,Tipos_Medida!$H$2:$I$788,2),0))*100,4),"")</f>
        <v>0</v>
      </c>
      <c r="J101" s="21">
        <f>IF(Medidas_Analisis!J379&lt;&gt;"",ROUND((Medidas_Analisis!J379/IF(Intermedio!A379=VLOOKUP(Intermedio!A379,Tipos_Medida!$H$2:$I$788,1),VLOOKUP(Intermedio!A379,Tipos_Medida!$H$2:$I$788,2),0))*100,4),"")</f>
        <v>0</v>
      </c>
      <c r="K101" s="21">
        <f>IF(Medidas_Analisis!K379&lt;&gt;"",ROUND((Medidas_Analisis!K379/IF(Intermedio!A379=VLOOKUP(Intermedio!A379,Tipos_Medida!$H$2:$I$788,1),VLOOKUP(Intermedio!A379,Tipos_Medida!$H$2:$I$788,2),0))*100,4),"")</f>
        <v>0</v>
      </c>
      <c r="L101" s="21">
        <f>IF(Medidas_Analisis!L379&lt;&gt;"",ROUND((Medidas_Analisis!L379/IF(Intermedio!A379=VLOOKUP(Intermedio!A379,Tipos_Medida!$H$2:$I$788,1),VLOOKUP(Intermedio!A379,Tipos_Medida!$H$2:$I$788,2),0))*100,4),"")</f>
        <v>0</v>
      </c>
      <c r="M101" s="21">
        <f>IF(Medidas_Analisis!M379&lt;&gt;"",ROUND((Medidas_Analisis!M379/IF(Intermedio!A379=VLOOKUP(Intermedio!A379,Tipos_Medida!$H$2:$I$788,1),VLOOKUP(Intermedio!A379,Tipos_Medida!$H$2:$I$788,2),0))*100,4),"")</f>
        <v>0</v>
      </c>
      <c r="N101" s="21">
        <f>IF(Medidas_Analisis!N379&lt;&gt;"",ROUND((Medidas_Analisis!N379/IF(Intermedio!A379=VLOOKUP(Intermedio!A379,Tipos_Medida!$H$2:$I$788,1),VLOOKUP(Intermedio!A379,Tipos_Medida!$H$2:$I$788,2),0))*100,4),"")</f>
        <v>0</v>
      </c>
    </row>
    <row r="102" spans="1:14" x14ac:dyDescent="0.25">
      <c r="A102">
        <v>20431</v>
      </c>
      <c r="B102" t="s">
        <v>90</v>
      </c>
      <c r="C102" t="s">
        <v>30</v>
      </c>
      <c r="D102" t="s">
        <v>114</v>
      </c>
      <c r="E102" s="1">
        <v>43913</v>
      </c>
      <c r="F102" s="7" t="str">
        <f>IF(E102&lt;&gt;"",IF(AND(E102&gt;=VLOOKUP(E102,Semanas!$A$1:$C$33,1),E102&lt;=VLOOKUP(E102,Semanas!$A$1:$C$33,2)),VLOOKUP(E102,Semanas!$A$1:$C$33,3),""),"")</f>
        <v>Semana 13</v>
      </c>
      <c r="G102" s="21">
        <f>IF(Medidas_Analisis!G387&lt;&gt;"",ROUND((Medidas_Analisis!G387/IF(Intermedio!A387=VLOOKUP(Intermedio!A387,Tipos_Medida!$H$2:$I$788,1),VLOOKUP(Intermedio!A387,Tipos_Medida!$H$2:$I$788,2),0))*100,4),"")</f>
        <v>0</v>
      </c>
      <c r="H102" s="21">
        <f>IF(Medidas_Analisis!H387&lt;&gt;"",ROUND((Medidas_Analisis!H387/IF(Intermedio!A387=VLOOKUP(Intermedio!A387,Tipos_Medida!$H$2:$I$788,1),VLOOKUP(Intermedio!A387,Tipos_Medida!$H$2:$I$788,2),0))*100,4),"")</f>
        <v>0</v>
      </c>
      <c r="I102" s="21">
        <f>IF(Medidas_Analisis!I387&lt;&gt;"",ROUND((Medidas_Analisis!I387/IF(Intermedio!A387=VLOOKUP(Intermedio!A387,Tipos_Medida!$H$2:$I$788,1),VLOOKUP(Intermedio!A387,Tipos_Medida!$H$2:$I$788,2),0))*100,4),"")</f>
        <v>0</v>
      </c>
      <c r="J102" s="21">
        <f>IF(Medidas_Analisis!J387&lt;&gt;"",ROUND((Medidas_Analisis!J387/IF(Intermedio!A387=VLOOKUP(Intermedio!A387,Tipos_Medida!$H$2:$I$788,1),VLOOKUP(Intermedio!A387,Tipos_Medida!$H$2:$I$788,2),0))*100,4),"")</f>
        <v>0</v>
      </c>
      <c r="K102" s="21">
        <f>IF(Medidas_Analisis!K387&lt;&gt;"",ROUND((Medidas_Analisis!K387/IF(Intermedio!A387=VLOOKUP(Intermedio!A387,Tipos_Medida!$H$2:$I$788,1),VLOOKUP(Intermedio!A387,Tipos_Medida!$H$2:$I$788,2),0))*100,4),"")</f>
        <v>0</v>
      </c>
      <c r="L102" s="21">
        <f>IF(Medidas_Analisis!L387&lt;&gt;"",ROUND((Medidas_Analisis!L387/IF(Intermedio!A387=VLOOKUP(Intermedio!A387,Tipos_Medida!$H$2:$I$788,1),VLOOKUP(Intermedio!A387,Tipos_Medida!$H$2:$I$788,2),0))*100,4),"")</f>
        <v>0</v>
      </c>
      <c r="M102" s="21">
        <f>IF(Medidas_Analisis!M387&lt;&gt;"",ROUND((Medidas_Analisis!M387/IF(Intermedio!A387=VLOOKUP(Intermedio!A387,Tipos_Medida!$H$2:$I$788,1),VLOOKUP(Intermedio!A387,Tipos_Medida!$H$2:$I$788,2),0))*100,4),"")</f>
        <v>0</v>
      </c>
      <c r="N102" s="21">
        <f>IF(Medidas_Analisis!N387&lt;&gt;"",ROUND((Medidas_Analisis!N387/IF(Intermedio!A387=VLOOKUP(Intermedio!A387,Tipos_Medida!$H$2:$I$788,1),VLOOKUP(Intermedio!A387,Tipos_Medida!$H$2:$I$788,2),0))*100,4),"")</f>
        <v>0</v>
      </c>
    </row>
    <row r="103" spans="1:14" x14ac:dyDescent="0.25">
      <c r="A103" s="19">
        <v>20431</v>
      </c>
      <c r="B103" s="19" t="s">
        <v>90</v>
      </c>
      <c r="C103" s="19" t="s">
        <v>31</v>
      </c>
      <c r="D103" s="19" t="s">
        <v>114</v>
      </c>
      <c r="E103" s="20">
        <v>43913</v>
      </c>
      <c r="F103" s="7" t="str">
        <f>IF(E103&lt;&gt;"",IF(AND(E103&gt;=VLOOKUP(E103,Semanas!$A$1:$C$33,1),E103&lt;=VLOOKUP(E103,Semanas!$A$1:$C$33,2)),VLOOKUP(E103,Semanas!$A$1:$C$33,3),""),"")</f>
        <v>Semana 13</v>
      </c>
      <c r="G103" s="21">
        <f>IF(Medidas_Analisis!G388&lt;&gt;"",ROUND((Medidas_Analisis!G388/IF(Intermedio!A388=VLOOKUP(Intermedio!A388,Tipos_Medida!$H$2:$I$788,1),VLOOKUP(Intermedio!A388,Tipos_Medida!$H$2:$I$788,2),0))*100,4),"")</f>
        <v>0</v>
      </c>
      <c r="H103" s="21">
        <f>IF(Medidas_Analisis!H388&lt;&gt;"",ROUND((Medidas_Analisis!H388/IF(Intermedio!A388=VLOOKUP(Intermedio!A388,Tipos_Medida!$H$2:$I$788,1),VLOOKUP(Intermedio!A388,Tipos_Medida!$H$2:$I$788,2),0))*100,4),"")</f>
        <v>0</v>
      </c>
      <c r="I103" s="21">
        <f>IF(Medidas_Analisis!I388&lt;&gt;"",ROUND((Medidas_Analisis!I388/IF(Intermedio!A388=VLOOKUP(Intermedio!A388,Tipos_Medida!$H$2:$I$788,1),VLOOKUP(Intermedio!A388,Tipos_Medida!$H$2:$I$788,2),0))*100,4),"")</f>
        <v>0</v>
      </c>
      <c r="J103" s="21">
        <f>IF(Medidas_Analisis!J388&lt;&gt;"",ROUND((Medidas_Analisis!J388/IF(Intermedio!A388=VLOOKUP(Intermedio!A388,Tipos_Medida!$H$2:$I$788,1),VLOOKUP(Intermedio!A388,Tipos_Medida!$H$2:$I$788,2),0))*100,4),"")</f>
        <v>0</v>
      </c>
      <c r="K103" s="21">
        <f>IF(Medidas_Analisis!K388&lt;&gt;"",ROUND((Medidas_Analisis!K388/IF(Intermedio!A388=VLOOKUP(Intermedio!A388,Tipos_Medida!$H$2:$I$788,1),VLOOKUP(Intermedio!A388,Tipos_Medida!$H$2:$I$788,2),0))*100,4),"")</f>
        <v>0</v>
      </c>
      <c r="L103" s="21">
        <f>IF(Medidas_Analisis!L388&lt;&gt;"",ROUND((Medidas_Analisis!L388/IF(Intermedio!A388=VLOOKUP(Intermedio!A388,Tipos_Medida!$H$2:$I$788,1),VLOOKUP(Intermedio!A388,Tipos_Medida!$H$2:$I$788,2),0))*100,4),"")</f>
        <v>0</v>
      </c>
      <c r="M103" s="21">
        <f>IF(Medidas_Analisis!M388&lt;&gt;"",ROUND((Medidas_Analisis!M388/IF(Intermedio!A388=VLOOKUP(Intermedio!A388,Tipos_Medida!$H$2:$I$788,1),VLOOKUP(Intermedio!A388,Tipos_Medida!$H$2:$I$788,2),0))*100,4),"")</f>
        <v>0</v>
      </c>
      <c r="N103" s="21">
        <f>IF(Medidas_Analisis!N388&lt;&gt;"",ROUND((Medidas_Analisis!N388/IF(Intermedio!A388=VLOOKUP(Intermedio!A388,Tipos_Medida!$H$2:$I$788,1),VLOOKUP(Intermedio!A388,Tipos_Medida!$H$2:$I$788,2),0))*100,4),"")</f>
        <v>0</v>
      </c>
    </row>
    <row r="104" spans="1:14" x14ac:dyDescent="0.25">
      <c r="A104">
        <v>20431</v>
      </c>
      <c r="B104" t="s">
        <v>90</v>
      </c>
      <c r="C104" t="s">
        <v>115</v>
      </c>
      <c r="D104" t="s">
        <v>114</v>
      </c>
      <c r="E104" s="1">
        <v>43913</v>
      </c>
      <c r="F104" s="7" t="str">
        <f>IF(E104&lt;&gt;"",IF(AND(E104&gt;=VLOOKUP(E104,Semanas!$A$1:$C$33,1),E104&lt;=VLOOKUP(E104,Semanas!$A$1:$C$33,2)),VLOOKUP(E104,Semanas!$A$1:$C$33,3),""),"")</f>
        <v>Semana 13</v>
      </c>
      <c r="G104" s="21">
        <f>IF(Medidas_Analisis!G389&lt;&gt;"",ROUND((Medidas_Analisis!G389/IF(Intermedio!A389=VLOOKUP(Intermedio!A389,Tipos_Medida!$H$2:$I$788,1),VLOOKUP(Intermedio!A389,Tipos_Medida!$H$2:$I$788,2),0))*100,4),"")</f>
        <v>0</v>
      </c>
      <c r="H104" s="21">
        <f>IF(Medidas_Analisis!H389&lt;&gt;"",ROUND((Medidas_Analisis!H389/IF(Intermedio!A389=VLOOKUP(Intermedio!A389,Tipos_Medida!$H$2:$I$788,1),VLOOKUP(Intermedio!A389,Tipos_Medida!$H$2:$I$788,2),0))*100,4),"")</f>
        <v>0</v>
      </c>
      <c r="I104" s="21">
        <f>IF(Medidas_Analisis!I389&lt;&gt;"",ROUND((Medidas_Analisis!I389/IF(Intermedio!A389=VLOOKUP(Intermedio!A389,Tipos_Medida!$H$2:$I$788,1),VLOOKUP(Intermedio!A389,Tipos_Medida!$H$2:$I$788,2),0))*100,4),"")</f>
        <v>0</v>
      </c>
      <c r="J104" s="21">
        <f>IF(Medidas_Analisis!J389&lt;&gt;"",ROUND((Medidas_Analisis!J389/IF(Intermedio!A389=VLOOKUP(Intermedio!A389,Tipos_Medida!$H$2:$I$788,1),VLOOKUP(Intermedio!A389,Tipos_Medida!$H$2:$I$788,2),0))*100,4),"")</f>
        <v>0</v>
      </c>
      <c r="K104" s="21">
        <f>IF(Medidas_Analisis!K389&lt;&gt;"",ROUND((Medidas_Analisis!K389/IF(Intermedio!A389=VLOOKUP(Intermedio!A389,Tipos_Medida!$H$2:$I$788,1),VLOOKUP(Intermedio!A389,Tipos_Medida!$H$2:$I$788,2),0))*100,4),"")</f>
        <v>0</v>
      </c>
      <c r="L104" s="21">
        <f>IF(Medidas_Analisis!L389&lt;&gt;"",ROUND((Medidas_Analisis!L389/IF(Intermedio!A389=VLOOKUP(Intermedio!A389,Tipos_Medida!$H$2:$I$788,1),VLOOKUP(Intermedio!A389,Tipos_Medida!$H$2:$I$788,2),0))*100,4),"")</f>
        <v>0</v>
      </c>
      <c r="M104" s="21">
        <f>IF(Medidas_Analisis!M389&lt;&gt;"",ROUND((Medidas_Analisis!M389/IF(Intermedio!A389=VLOOKUP(Intermedio!A389,Tipos_Medida!$H$2:$I$788,1),VLOOKUP(Intermedio!A389,Tipos_Medida!$H$2:$I$788,2),0))*100,4),"")</f>
        <v>0</v>
      </c>
      <c r="N104" s="21">
        <f>IF(Medidas_Analisis!N389&lt;&gt;"",ROUND((Medidas_Analisis!N389/IF(Intermedio!A389=VLOOKUP(Intermedio!A389,Tipos_Medida!$H$2:$I$788,1),VLOOKUP(Intermedio!A389,Tipos_Medida!$H$2:$I$788,2),0))*100,4),"")</f>
        <v>0</v>
      </c>
    </row>
    <row r="105" spans="1:14" x14ac:dyDescent="0.25">
      <c r="A105" s="19">
        <v>20431</v>
      </c>
      <c r="B105" s="19" t="s">
        <v>90</v>
      </c>
      <c r="C105" s="19" t="s">
        <v>33</v>
      </c>
      <c r="D105" s="19" t="s">
        <v>114</v>
      </c>
      <c r="E105" s="20">
        <v>43910</v>
      </c>
      <c r="F105" s="7" t="str">
        <f>IF(E105&lt;&gt;"",IF(AND(E105&gt;=VLOOKUP(E105,Semanas!$A$1:$C$33,1),E105&lt;=VLOOKUP(E105,Semanas!$A$1:$C$33,2)),VLOOKUP(E105,Semanas!$A$1:$C$33,3),""),"")</f>
        <v>Semana 12</v>
      </c>
      <c r="G105" s="21">
        <f>IF(Medidas_Analisis!G390&lt;&gt;"",ROUND((Medidas_Analisis!G390/IF(Intermedio!A390=VLOOKUP(Intermedio!A390,Tipos_Medida!$H$2:$I$788,1),VLOOKUP(Intermedio!A390,Tipos_Medida!$H$2:$I$788,2),0))*100,4),"")</f>
        <v>0</v>
      </c>
      <c r="H105" s="21">
        <f>IF(Medidas_Analisis!H390&lt;&gt;"",ROUND((Medidas_Analisis!H390/IF(Intermedio!A390=VLOOKUP(Intermedio!A390,Tipos_Medida!$H$2:$I$788,1),VLOOKUP(Intermedio!A390,Tipos_Medida!$H$2:$I$788,2),0))*100,4),"")</f>
        <v>0</v>
      </c>
      <c r="I105" s="21">
        <f>IF(Medidas_Analisis!I390&lt;&gt;"",ROUND((Medidas_Analisis!I390/IF(Intermedio!A390=VLOOKUP(Intermedio!A390,Tipos_Medida!$H$2:$I$788,1),VLOOKUP(Intermedio!A390,Tipos_Medida!$H$2:$I$788,2),0))*100,4),"")</f>
        <v>0</v>
      </c>
      <c r="J105" s="21">
        <f>IF(Medidas_Analisis!J390&lt;&gt;"",ROUND((Medidas_Analisis!J390/IF(Intermedio!A390=VLOOKUP(Intermedio!A390,Tipos_Medida!$H$2:$I$788,1),VLOOKUP(Intermedio!A390,Tipos_Medida!$H$2:$I$788,2),0))*100,4),"")</f>
        <v>0</v>
      </c>
      <c r="K105" s="21">
        <f>IF(Medidas_Analisis!K390&lt;&gt;"",ROUND((Medidas_Analisis!K390/IF(Intermedio!A390=VLOOKUP(Intermedio!A390,Tipos_Medida!$H$2:$I$788,1),VLOOKUP(Intermedio!A390,Tipos_Medida!$H$2:$I$788,2),0))*100,4),"")</f>
        <v>0</v>
      </c>
      <c r="L105" s="21">
        <f>IF(Medidas_Analisis!L390&lt;&gt;"",ROUND((Medidas_Analisis!L390/IF(Intermedio!A390=VLOOKUP(Intermedio!A390,Tipos_Medida!$H$2:$I$788,1),VLOOKUP(Intermedio!A390,Tipos_Medida!$H$2:$I$788,2),0))*100,4),"")</f>
        <v>0</v>
      </c>
      <c r="M105" s="21">
        <f>IF(Medidas_Analisis!M390&lt;&gt;"",ROUND((Medidas_Analisis!M390/IF(Intermedio!A390=VLOOKUP(Intermedio!A390,Tipos_Medida!$H$2:$I$788,1),VLOOKUP(Intermedio!A390,Tipos_Medida!$H$2:$I$788,2),0))*100,4),"")</f>
        <v>0</v>
      </c>
      <c r="N105" s="21">
        <f>IF(Medidas_Analisis!N390&lt;&gt;"",ROUND((Medidas_Analisis!N390/IF(Intermedio!A390=VLOOKUP(Intermedio!A390,Tipos_Medida!$H$2:$I$788,1),VLOOKUP(Intermedio!A390,Tipos_Medida!$H$2:$I$788,2),0))*100,4),"")</f>
        <v>0</v>
      </c>
    </row>
    <row r="106" spans="1:14" x14ac:dyDescent="0.25">
      <c r="A106">
        <v>20434</v>
      </c>
      <c r="B106" t="s">
        <v>91</v>
      </c>
      <c r="C106" t="s">
        <v>30</v>
      </c>
      <c r="D106" t="s">
        <v>114</v>
      </c>
      <c r="E106" s="1">
        <v>43913</v>
      </c>
      <c r="F106" s="7" t="str">
        <f>IF(E106&lt;&gt;"",IF(AND(E106&gt;=VLOOKUP(E106,Semanas!$A$1:$C$33,1),E106&lt;=VLOOKUP(E106,Semanas!$A$1:$C$33,2)),VLOOKUP(E106,Semanas!$A$1:$C$33,3),""),"")</f>
        <v>Semana 13</v>
      </c>
      <c r="G106" s="21">
        <f>IF(Medidas_Analisis!G398&lt;&gt;"",ROUND((Medidas_Analisis!G398/IF(Intermedio!A398=VLOOKUP(Intermedio!A398,Tipos_Medida!$H$2:$I$788,1),VLOOKUP(Intermedio!A398,Tipos_Medida!$H$2:$I$788,2),0))*100,4),"")</f>
        <v>0</v>
      </c>
      <c r="H106" s="21">
        <f>IF(Medidas_Analisis!H398&lt;&gt;"",ROUND((Medidas_Analisis!H398/IF(Intermedio!A398=VLOOKUP(Intermedio!A398,Tipos_Medida!$H$2:$I$788,1),VLOOKUP(Intermedio!A398,Tipos_Medida!$H$2:$I$788,2),0))*100,4),"")</f>
        <v>0</v>
      </c>
      <c r="I106" s="21">
        <f>IF(Medidas_Analisis!I398&lt;&gt;"",ROUND((Medidas_Analisis!I398/IF(Intermedio!A398=VLOOKUP(Intermedio!A398,Tipos_Medida!$H$2:$I$788,1),VLOOKUP(Intermedio!A398,Tipos_Medida!$H$2:$I$788,2),0))*100,4),"")</f>
        <v>0</v>
      </c>
      <c r="J106" s="21">
        <f>IF(Medidas_Analisis!J398&lt;&gt;"",ROUND((Medidas_Analisis!J398/IF(Intermedio!A398=VLOOKUP(Intermedio!A398,Tipos_Medida!$H$2:$I$788,1),VLOOKUP(Intermedio!A398,Tipos_Medida!$H$2:$I$788,2),0))*100,4),"")</f>
        <v>0</v>
      </c>
      <c r="K106" s="21">
        <f>IF(Medidas_Analisis!K398&lt;&gt;"",ROUND((Medidas_Analisis!K398/IF(Intermedio!A398=VLOOKUP(Intermedio!A398,Tipos_Medida!$H$2:$I$788,1),VLOOKUP(Intermedio!A398,Tipos_Medida!$H$2:$I$788,2),0))*100,4),"")</f>
        <v>0</v>
      </c>
      <c r="L106" s="21">
        <f>IF(Medidas_Analisis!L398&lt;&gt;"",ROUND((Medidas_Analisis!L398/IF(Intermedio!A398=VLOOKUP(Intermedio!A398,Tipos_Medida!$H$2:$I$788,1),VLOOKUP(Intermedio!A398,Tipos_Medida!$H$2:$I$788,2),0))*100,4),"")</f>
        <v>0</v>
      </c>
      <c r="M106" s="21">
        <f>IF(Medidas_Analisis!M398&lt;&gt;"",ROUND((Medidas_Analisis!M398/IF(Intermedio!A398=VLOOKUP(Intermedio!A398,Tipos_Medida!$H$2:$I$788,1),VLOOKUP(Intermedio!A398,Tipos_Medida!$H$2:$I$788,2),0))*100,4),"")</f>
        <v>0.1239</v>
      </c>
      <c r="N106" s="21">
        <f>IF(Medidas_Analisis!N398&lt;&gt;"",ROUND((Medidas_Analisis!N398/IF(Intermedio!A398=VLOOKUP(Intermedio!A398,Tipos_Medida!$H$2:$I$788,1),VLOOKUP(Intermedio!A398,Tipos_Medida!$H$2:$I$788,2),0))*100,4),"")</f>
        <v>0.1239</v>
      </c>
    </row>
    <row r="107" spans="1:14" x14ac:dyDescent="0.25">
      <c r="A107" s="19">
        <v>20434</v>
      </c>
      <c r="B107" s="19" t="s">
        <v>91</v>
      </c>
      <c r="C107" s="19" t="s">
        <v>31</v>
      </c>
      <c r="D107" s="19" t="s">
        <v>114</v>
      </c>
      <c r="E107" s="20">
        <v>43913</v>
      </c>
      <c r="F107" s="7" t="str">
        <f>IF(E107&lt;&gt;"",IF(AND(E107&gt;=VLOOKUP(E107,Semanas!$A$1:$C$33,1),E107&lt;=VLOOKUP(E107,Semanas!$A$1:$C$33,2)),VLOOKUP(E107,Semanas!$A$1:$C$33,3),""),"")</f>
        <v>Semana 13</v>
      </c>
      <c r="G107" s="21">
        <f>IF(Medidas_Analisis!G399&lt;&gt;"",ROUND((Medidas_Analisis!G399/IF(Intermedio!A399=VLOOKUP(Intermedio!A399,Tipos_Medida!$H$2:$I$788,1),VLOOKUP(Intermedio!A399,Tipos_Medida!$H$2:$I$788,2),0))*100,4),"")</f>
        <v>0</v>
      </c>
      <c r="H107" s="21">
        <f>IF(Medidas_Analisis!H399&lt;&gt;"",ROUND((Medidas_Analisis!H399/IF(Intermedio!A399=VLOOKUP(Intermedio!A399,Tipos_Medida!$H$2:$I$788,1),VLOOKUP(Intermedio!A399,Tipos_Medida!$H$2:$I$788,2),0))*100,4),"")</f>
        <v>0</v>
      </c>
      <c r="I107" s="21">
        <f>IF(Medidas_Analisis!I399&lt;&gt;"",ROUND((Medidas_Analisis!I399/IF(Intermedio!A399=VLOOKUP(Intermedio!A399,Tipos_Medida!$H$2:$I$788,1),VLOOKUP(Intermedio!A399,Tipos_Medida!$H$2:$I$788,2),0))*100,4),"")</f>
        <v>0</v>
      </c>
      <c r="J107" s="21">
        <f>IF(Medidas_Analisis!J399&lt;&gt;"",ROUND((Medidas_Analisis!J399/IF(Intermedio!A399=VLOOKUP(Intermedio!A399,Tipos_Medida!$H$2:$I$788,1),VLOOKUP(Intermedio!A399,Tipos_Medida!$H$2:$I$788,2),0))*100,4),"")</f>
        <v>0</v>
      </c>
      <c r="K107" s="21">
        <f>IF(Medidas_Analisis!K399&lt;&gt;"",ROUND((Medidas_Analisis!K399/IF(Intermedio!A399=VLOOKUP(Intermedio!A399,Tipos_Medida!$H$2:$I$788,1),VLOOKUP(Intermedio!A399,Tipos_Medida!$H$2:$I$788,2),0))*100,4),"")</f>
        <v>0</v>
      </c>
      <c r="L107" s="21">
        <f>IF(Medidas_Analisis!L399&lt;&gt;"",ROUND((Medidas_Analisis!L399/IF(Intermedio!A399=VLOOKUP(Intermedio!A399,Tipos_Medida!$H$2:$I$788,1),VLOOKUP(Intermedio!A399,Tipos_Medida!$H$2:$I$788,2),0))*100,4),"")</f>
        <v>0</v>
      </c>
      <c r="M107" s="21">
        <f>IF(Medidas_Analisis!M399&lt;&gt;"",ROUND((Medidas_Analisis!M399/IF(Intermedio!A399=VLOOKUP(Intermedio!A399,Tipos_Medida!$H$2:$I$788,1),VLOOKUP(Intermedio!A399,Tipos_Medida!$H$2:$I$788,2),0))*100,4),"")</f>
        <v>0.1239</v>
      </c>
      <c r="N107" s="21">
        <f>IF(Medidas_Analisis!N399&lt;&gt;"",ROUND((Medidas_Analisis!N399/IF(Intermedio!A399=VLOOKUP(Intermedio!A399,Tipos_Medida!$H$2:$I$788,1),VLOOKUP(Intermedio!A399,Tipos_Medida!$H$2:$I$788,2),0))*100,4),"")</f>
        <v>0.1239</v>
      </c>
    </row>
    <row r="108" spans="1:14" x14ac:dyDescent="0.25">
      <c r="A108">
        <v>20434</v>
      </c>
      <c r="B108" t="s">
        <v>91</v>
      </c>
      <c r="C108" t="s">
        <v>115</v>
      </c>
      <c r="D108" t="s">
        <v>114</v>
      </c>
      <c r="E108" s="1">
        <v>43913</v>
      </c>
      <c r="F108" s="7" t="str">
        <f>IF(E108&lt;&gt;"",IF(AND(E108&gt;=VLOOKUP(E108,Semanas!$A$1:$C$33,1),E108&lt;=VLOOKUP(E108,Semanas!$A$1:$C$33,2)),VLOOKUP(E108,Semanas!$A$1:$C$33,3),""),"")</f>
        <v>Semana 13</v>
      </c>
      <c r="G108" s="21">
        <f>IF(Medidas_Analisis!G400&lt;&gt;"",ROUND((Medidas_Analisis!G400/IF(Intermedio!A400=VLOOKUP(Intermedio!A400,Tipos_Medida!$H$2:$I$788,1),VLOOKUP(Intermedio!A400,Tipos_Medida!$H$2:$I$788,2),0))*100,4),"")</f>
        <v>0</v>
      </c>
      <c r="H108" s="21">
        <f>IF(Medidas_Analisis!H400&lt;&gt;"",ROUND((Medidas_Analisis!H400/IF(Intermedio!A400=VLOOKUP(Intermedio!A400,Tipos_Medida!$H$2:$I$788,1),VLOOKUP(Intermedio!A400,Tipos_Medida!$H$2:$I$788,2),0))*100,4),"")</f>
        <v>0</v>
      </c>
      <c r="I108" s="21">
        <f>IF(Medidas_Analisis!I400&lt;&gt;"",ROUND((Medidas_Analisis!I400/IF(Intermedio!A400=VLOOKUP(Intermedio!A400,Tipos_Medida!$H$2:$I$788,1),VLOOKUP(Intermedio!A400,Tipos_Medida!$H$2:$I$788,2),0))*100,4),"")</f>
        <v>0</v>
      </c>
      <c r="J108" s="21">
        <f>IF(Medidas_Analisis!J400&lt;&gt;"",ROUND((Medidas_Analisis!J400/IF(Intermedio!A400=VLOOKUP(Intermedio!A400,Tipos_Medida!$H$2:$I$788,1),VLOOKUP(Intermedio!A400,Tipos_Medida!$H$2:$I$788,2),0))*100,4),"")</f>
        <v>0</v>
      </c>
      <c r="K108" s="21">
        <f>IF(Medidas_Analisis!K400&lt;&gt;"",ROUND((Medidas_Analisis!K400/IF(Intermedio!A400=VLOOKUP(Intermedio!A400,Tipos_Medida!$H$2:$I$788,1),VLOOKUP(Intermedio!A400,Tipos_Medida!$H$2:$I$788,2),0))*100,4),"")</f>
        <v>0</v>
      </c>
      <c r="L108" s="21">
        <f>IF(Medidas_Analisis!L400&lt;&gt;"",ROUND((Medidas_Analisis!L400/IF(Intermedio!A400=VLOOKUP(Intermedio!A400,Tipos_Medida!$H$2:$I$788,1),VLOOKUP(Intermedio!A400,Tipos_Medida!$H$2:$I$788,2),0))*100,4),"")</f>
        <v>0</v>
      </c>
      <c r="M108" s="21">
        <f>IF(Medidas_Analisis!M400&lt;&gt;"",ROUND((Medidas_Analisis!M400/IF(Intermedio!A400=VLOOKUP(Intermedio!A400,Tipos_Medida!$H$2:$I$788,1),VLOOKUP(Intermedio!A400,Tipos_Medida!$H$2:$I$788,2),0))*100,4),"")</f>
        <v>0.1239</v>
      </c>
      <c r="N108" s="21">
        <f>IF(Medidas_Analisis!N400&lt;&gt;"",ROUND((Medidas_Analisis!N400/IF(Intermedio!A400=VLOOKUP(Intermedio!A400,Tipos_Medida!$H$2:$I$788,1),VLOOKUP(Intermedio!A400,Tipos_Medida!$H$2:$I$788,2),0))*100,4),"")</f>
        <v>0.1239</v>
      </c>
    </row>
    <row r="109" spans="1:14" x14ac:dyDescent="0.25">
      <c r="A109" s="19">
        <v>20434</v>
      </c>
      <c r="B109" s="19" t="s">
        <v>91</v>
      </c>
      <c r="C109" s="19" t="s">
        <v>33</v>
      </c>
      <c r="D109" s="19" t="s">
        <v>114</v>
      </c>
      <c r="E109" s="20">
        <v>43910</v>
      </c>
      <c r="F109" s="7" t="str">
        <f>IF(E109&lt;&gt;"",IF(AND(E109&gt;=VLOOKUP(E109,Semanas!$A$1:$C$33,1),E109&lt;=VLOOKUP(E109,Semanas!$A$1:$C$33,2)),VLOOKUP(E109,Semanas!$A$1:$C$33,3),""),"")</f>
        <v>Semana 12</v>
      </c>
      <c r="G109" s="21">
        <f>IF(Medidas_Analisis!G401&lt;&gt;"",ROUND((Medidas_Analisis!G401/IF(Intermedio!A401=VLOOKUP(Intermedio!A401,Tipos_Medida!$H$2:$I$788,1),VLOOKUP(Intermedio!A401,Tipos_Medida!$H$2:$I$788,2),0))*100,4),"")</f>
        <v>0</v>
      </c>
      <c r="H109" s="21">
        <f>IF(Medidas_Analisis!H401&lt;&gt;"",ROUND((Medidas_Analisis!H401/IF(Intermedio!A401=VLOOKUP(Intermedio!A401,Tipos_Medida!$H$2:$I$788,1),VLOOKUP(Intermedio!A401,Tipos_Medida!$H$2:$I$788,2),0))*100,4),"")</f>
        <v>0</v>
      </c>
      <c r="I109" s="21">
        <f>IF(Medidas_Analisis!I401&lt;&gt;"",ROUND((Medidas_Analisis!I401/IF(Intermedio!A401=VLOOKUP(Intermedio!A401,Tipos_Medida!$H$2:$I$788,1),VLOOKUP(Intermedio!A401,Tipos_Medida!$H$2:$I$788,2),0))*100,4),"")</f>
        <v>0</v>
      </c>
      <c r="J109" s="21">
        <f>IF(Medidas_Analisis!J401&lt;&gt;"",ROUND((Medidas_Analisis!J401/IF(Intermedio!A401=VLOOKUP(Intermedio!A401,Tipos_Medida!$H$2:$I$788,1),VLOOKUP(Intermedio!A401,Tipos_Medida!$H$2:$I$788,2),0))*100,4),"")</f>
        <v>0</v>
      </c>
      <c r="K109" s="21">
        <f>IF(Medidas_Analisis!K401&lt;&gt;"",ROUND((Medidas_Analisis!K401/IF(Intermedio!A401=VLOOKUP(Intermedio!A401,Tipos_Medida!$H$2:$I$788,1),VLOOKUP(Intermedio!A401,Tipos_Medida!$H$2:$I$788,2),0))*100,4),"")</f>
        <v>0</v>
      </c>
      <c r="L109" s="21">
        <f>IF(Medidas_Analisis!L401&lt;&gt;"",ROUND((Medidas_Analisis!L401/IF(Intermedio!A401=VLOOKUP(Intermedio!A401,Tipos_Medida!$H$2:$I$788,1),VLOOKUP(Intermedio!A401,Tipos_Medida!$H$2:$I$788,2),0))*100,4),"")</f>
        <v>0</v>
      </c>
      <c r="M109" s="21">
        <f>IF(Medidas_Analisis!M401&lt;&gt;"",ROUND((Medidas_Analisis!M401/IF(Intermedio!A401=VLOOKUP(Intermedio!A401,Tipos_Medida!$H$2:$I$788,1),VLOOKUP(Intermedio!A401,Tipos_Medida!$H$2:$I$788,2),0))*100,4),"")</f>
        <v>0</v>
      </c>
      <c r="N109" s="21">
        <f>IF(Medidas_Analisis!N401&lt;&gt;"",ROUND((Medidas_Analisis!N401/IF(Intermedio!A401=VLOOKUP(Intermedio!A401,Tipos_Medida!$H$2:$I$788,1),VLOOKUP(Intermedio!A401,Tipos_Medida!$H$2:$I$788,2),0))*100,4),"")</f>
        <v>0.1239</v>
      </c>
    </row>
    <row r="110" spans="1:14" x14ac:dyDescent="0.25">
      <c r="A110">
        <v>20438</v>
      </c>
      <c r="B110" t="s">
        <v>93</v>
      </c>
      <c r="C110" t="s">
        <v>30</v>
      </c>
      <c r="D110" t="s">
        <v>114</v>
      </c>
      <c r="E110" s="1">
        <v>43913</v>
      </c>
      <c r="F110" s="7" t="str">
        <f>IF(E110&lt;&gt;"",IF(AND(E110&gt;=VLOOKUP(E110,Semanas!$A$1:$C$33,1),E110&lt;=VLOOKUP(E110,Semanas!$A$1:$C$33,2)),VLOOKUP(E110,Semanas!$A$1:$C$33,3),""),"")</f>
        <v>Semana 13</v>
      </c>
      <c r="G110" s="21">
        <f>IF(Medidas_Analisis!G420&lt;&gt;"",ROUND((Medidas_Analisis!G420/IF(Intermedio!A420=VLOOKUP(Intermedio!A420,Tipos_Medida!$H$2:$I$788,1),VLOOKUP(Intermedio!A420,Tipos_Medida!$H$2:$I$788,2),0))*100,4),"")</f>
        <v>0</v>
      </c>
      <c r="H110" s="21">
        <f>IF(Medidas_Analisis!H420&lt;&gt;"",ROUND((Medidas_Analisis!H420/IF(Intermedio!A420=VLOOKUP(Intermedio!A420,Tipos_Medida!$H$2:$I$788,1),VLOOKUP(Intermedio!A420,Tipos_Medida!$H$2:$I$788,2),0))*100,4),"")</f>
        <v>0</v>
      </c>
      <c r="I110" s="21">
        <f>IF(Medidas_Analisis!I420&lt;&gt;"",ROUND((Medidas_Analisis!I420/IF(Intermedio!A420=VLOOKUP(Intermedio!A420,Tipos_Medida!$H$2:$I$788,1),VLOOKUP(Intermedio!A420,Tipos_Medida!$H$2:$I$788,2),0))*100,4),"")</f>
        <v>0</v>
      </c>
      <c r="J110" s="21">
        <f>IF(Medidas_Analisis!J420&lt;&gt;"",ROUND((Medidas_Analisis!J420/IF(Intermedio!A420=VLOOKUP(Intermedio!A420,Tipos_Medida!$H$2:$I$788,1),VLOOKUP(Intermedio!A420,Tipos_Medida!$H$2:$I$788,2),0))*100,4),"")</f>
        <v>0</v>
      </c>
      <c r="K110" s="21">
        <f>IF(Medidas_Analisis!K420&lt;&gt;"",ROUND((Medidas_Analisis!K420/IF(Intermedio!A420=VLOOKUP(Intermedio!A420,Tipos_Medida!$H$2:$I$788,1),VLOOKUP(Intermedio!A420,Tipos_Medida!$H$2:$I$788,2),0))*100,4),"")</f>
        <v>0</v>
      </c>
      <c r="L110" s="21">
        <f>IF(Medidas_Analisis!L420&lt;&gt;"",ROUND((Medidas_Analisis!L420/IF(Intermedio!A420=VLOOKUP(Intermedio!A420,Tipos_Medida!$H$2:$I$788,1),VLOOKUP(Intermedio!A420,Tipos_Medida!$H$2:$I$788,2),0))*100,4),"")</f>
        <v>0</v>
      </c>
      <c r="M110" s="21">
        <f>IF(Medidas_Analisis!M420&lt;&gt;"",ROUND((Medidas_Analisis!M420/IF(Intermedio!A420=VLOOKUP(Intermedio!A420,Tipos_Medida!$H$2:$I$788,1),VLOOKUP(Intermedio!A420,Tipos_Medida!$H$2:$I$788,2),0))*100,4),"")</f>
        <v>0</v>
      </c>
      <c r="N110" s="21">
        <f>IF(Medidas_Analisis!N420&lt;&gt;"",ROUND((Medidas_Analisis!N420/IF(Intermedio!A420=VLOOKUP(Intermedio!A420,Tipos_Medida!$H$2:$I$788,1),VLOOKUP(Intermedio!A420,Tipos_Medida!$H$2:$I$788,2),0))*100,4),"")</f>
        <v>0</v>
      </c>
    </row>
    <row r="111" spans="1:14" x14ac:dyDescent="0.25">
      <c r="A111" s="19">
        <v>20438</v>
      </c>
      <c r="B111" s="19" t="s">
        <v>93</v>
      </c>
      <c r="C111" s="19" t="s">
        <v>31</v>
      </c>
      <c r="D111" s="19" t="s">
        <v>114</v>
      </c>
      <c r="E111" s="20">
        <v>43913</v>
      </c>
      <c r="F111" s="7" t="str">
        <f>IF(E111&lt;&gt;"",IF(AND(E111&gt;=VLOOKUP(E111,Semanas!$A$1:$C$33,1),E111&lt;=VLOOKUP(E111,Semanas!$A$1:$C$33,2)),VLOOKUP(E111,Semanas!$A$1:$C$33,3),""),"")</f>
        <v>Semana 13</v>
      </c>
      <c r="G111" s="21">
        <f>IF(Medidas_Analisis!G421&lt;&gt;"",ROUND((Medidas_Analisis!G421/IF(Intermedio!A421=VLOOKUP(Intermedio!A421,Tipos_Medida!$H$2:$I$788,1),VLOOKUP(Intermedio!A421,Tipos_Medida!$H$2:$I$788,2),0))*100,4),"")</f>
        <v>0</v>
      </c>
      <c r="H111" s="21">
        <f>IF(Medidas_Analisis!H421&lt;&gt;"",ROUND((Medidas_Analisis!H421/IF(Intermedio!A421=VLOOKUP(Intermedio!A421,Tipos_Medida!$H$2:$I$788,1),VLOOKUP(Intermedio!A421,Tipos_Medida!$H$2:$I$788,2),0))*100,4),"")</f>
        <v>0</v>
      </c>
      <c r="I111" s="21">
        <f>IF(Medidas_Analisis!I421&lt;&gt;"",ROUND((Medidas_Analisis!I421/IF(Intermedio!A421=VLOOKUP(Intermedio!A421,Tipos_Medida!$H$2:$I$788,1),VLOOKUP(Intermedio!A421,Tipos_Medida!$H$2:$I$788,2),0))*100,4),"")</f>
        <v>0</v>
      </c>
      <c r="J111" s="21">
        <f>IF(Medidas_Analisis!J421&lt;&gt;"",ROUND((Medidas_Analisis!J421/IF(Intermedio!A421=VLOOKUP(Intermedio!A421,Tipos_Medida!$H$2:$I$788,1),VLOOKUP(Intermedio!A421,Tipos_Medida!$H$2:$I$788,2),0))*100,4),"")</f>
        <v>0</v>
      </c>
      <c r="K111" s="21">
        <f>IF(Medidas_Analisis!K421&lt;&gt;"",ROUND((Medidas_Analisis!K421/IF(Intermedio!A421=VLOOKUP(Intermedio!A421,Tipos_Medida!$H$2:$I$788,1),VLOOKUP(Intermedio!A421,Tipos_Medida!$H$2:$I$788,2),0))*100,4),"")</f>
        <v>0</v>
      </c>
      <c r="L111" s="21">
        <f>IF(Medidas_Analisis!L421&lt;&gt;"",ROUND((Medidas_Analisis!L421/IF(Intermedio!A421=VLOOKUP(Intermedio!A421,Tipos_Medida!$H$2:$I$788,1),VLOOKUP(Intermedio!A421,Tipos_Medida!$H$2:$I$788,2),0))*100,4),"")</f>
        <v>0</v>
      </c>
      <c r="M111" s="21">
        <f>IF(Medidas_Analisis!M421&lt;&gt;"",ROUND((Medidas_Analisis!M421/IF(Intermedio!A421=VLOOKUP(Intermedio!A421,Tipos_Medida!$H$2:$I$788,1),VLOOKUP(Intermedio!A421,Tipos_Medida!$H$2:$I$788,2),0))*100,4),"")</f>
        <v>0</v>
      </c>
      <c r="N111" s="21">
        <f>IF(Medidas_Analisis!N421&lt;&gt;"",ROUND((Medidas_Analisis!N421/IF(Intermedio!A421=VLOOKUP(Intermedio!A421,Tipos_Medida!$H$2:$I$788,1),VLOOKUP(Intermedio!A421,Tipos_Medida!$H$2:$I$788,2),0))*100,4),"")</f>
        <v>0</v>
      </c>
    </row>
    <row r="112" spans="1:14" x14ac:dyDescent="0.25">
      <c r="A112">
        <v>20438</v>
      </c>
      <c r="B112" t="s">
        <v>93</v>
      </c>
      <c r="C112" t="s">
        <v>115</v>
      </c>
      <c r="D112" t="s">
        <v>114</v>
      </c>
      <c r="E112" s="1">
        <v>43913</v>
      </c>
      <c r="F112" s="7" t="str">
        <f>IF(E112&lt;&gt;"",IF(AND(E112&gt;=VLOOKUP(E112,Semanas!$A$1:$C$33,1),E112&lt;=VLOOKUP(E112,Semanas!$A$1:$C$33,2)),VLOOKUP(E112,Semanas!$A$1:$C$33,3),""),"")</f>
        <v>Semana 13</v>
      </c>
      <c r="G112" s="21">
        <f>IF(Medidas_Analisis!G422&lt;&gt;"",ROUND((Medidas_Analisis!G422/IF(Intermedio!A422=VLOOKUP(Intermedio!A422,Tipos_Medida!$H$2:$I$788,1),VLOOKUP(Intermedio!A422,Tipos_Medida!$H$2:$I$788,2),0))*100,4),"")</f>
        <v>0</v>
      </c>
      <c r="H112" s="21">
        <f>IF(Medidas_Analisis!H422&lt;&gt;"",ROUND((Medidas_Analisis!H422/IF(Intermedio!A422=VLOOKUP(Intermedio!A422,Tipos_Medida!$H$2:$I$788,1),VLOOKUP(Intermedio!A422,Tipos_Medida!$H$2:$I$788,2),0))*100,4),"")</f>
        <v>0</v>
      </c>
      <c r="I112" s="21">
        <f>IF(Medidas_Analisis!I422&lt;&gt;"",ROUND((Medidas_Analisis!I422/IF(Intermedio!A422=VLOOKUP(Intermedio!A422,Tipos_Medida!$H$2:$I$788,1),VLOOKUP(Intermedio!A422,Tipos_Medida!$H$2:$I$788,2),0))*100,4),"")</f>
        <v>0</v>
      </c>
      <c r="J112" s="21">
        <f>IF(Medidas_Analisis!J422&lt;&gt;"",ROUND((Medidas_Analisis!J422/IF(Intermedio!A422=VLOOKUP(Intermedio!A422,Tipos_Medida!$H$2:$I$788,1),VLOOKUP(Intermedio!A422,Tipos_Medida!$H$2:$I$788,2),0))*100,4),"")</f>
        <v>0</v>
      </c>
      <c r="K112" s="21">
        <f>IF(Medidas_Analisis!K422&lt;&gt;"",ROUND((Medidas_Analisis!K422/IF(Intermedio!A422=VLOOKUP(Intermedio!A422,Tipos_Medida!$H$2:$I$788,1),VLOOKUP(Intermedio!A422,Tipos_Medida!$H$2:$I$788,2),0))*100,4),"")</f>
        <v>0</v>
      </c>
      <c r="L112" s="21">
        <f>IF(Medidas_Analisis!L422&lt;&gt;"",ROUND((Medidas_Analisis!L422/IF(Intermedio!A422=VLOOKUP(Intermedio!A422,Tipos_Medida!$H$2:$I$788,1),VLOOKUP(Intermedio!A422,Tipos_Medida!$H$2:$I$788,2),0))*100,4),"")</f>
        <v>0</v>
      </c>
      <c r="M112" s="21">
        <f>IF(Medidas_Analisis!M422&lt;&gt;"",ROUND((Medidas_Analisis!M422/IF(Intermedio!A422=VLOOKUP(Intermedio!A422,Tipos_Medida!$H$2:$I$788,1),VLOOKUP(Intermedio!A422,Tipos_Medida!$H$2:$I$788,2),0))*100,4),"")</f>
        <v>0</v>
      </c>
      <c r="N112" s="21">
        <f>IF(Medidas_Analisis!N422&lt;&gt;"",ROUND((Medidas_Analisis!N422/IF(Intermedio!A422=VLOOKUP(Intermedio!A422,Tipos_Medida!$H$2:$I$788,1),VLOOKUP(Intermedio!A422,Tipos_Medida!$H$2:$I$788,2),0))*100,4),"")</f>
        <v>0</v>
      </c>
    </row>
    <row r="113" spans="1:14" x14ac:dyDescent="0.25">
      <c r="A113" s="19">
        <v>20438</v>
      </c>
      <c r="B113" s="19" t="s">
        <v>93</v>
      </c>
      <c r="C113" s="19" t="s">
        <v>33</v>
      </c>
      <c r="D113" s="19" t="s">
        <v>114</v>
      </c>
      <c r="E113" s="20">
        <v>43910</v>
      </c>
      <c r="F113" s="7" t="str">
        <f>IF(E113&lt;&gt;"",IF(AND(E113&gt;=VLOOKUP(E113,Semanas!$A$1:$C$33,1),E113&lt;=VLOOKUP(E113,Semanas!$A$1:$C$33,2)),VLOOKUP(E113,Semanas!$A$1:$C$33,3),""),"")</f>
        <v>Semana 12</v>
      </c>
      <c r="G113" s="21">
        <f>IF(Medidas_Analisis!G423&lt;&gt;"",ROUND((Medidas_Analisis!G423/IF(Intermedio!A423=VLOOKUP(Intermedio!A423,Tipos_Medida!$H$2:$I$788,1),VLOOKUP(Intermedio!A423,Tipos_Medida!$H$2:$I$788,2),0))*100,4),"")</f>
        <v>0</v>
      </c>
      <c r="H113" s="21">
        <f>IF(Medidas_Analisis!H423&lt;&gt;"",ROUND((Medidas_Analisis!H423/IF(Intermedio!A423=VLOOKUP(Intermedio!A423,Tipos_Medida!$H$2:$I$788,1),VLOOKUP(Intermedio!A423,Tipos_Medida!$H$2:$I$788,2),0))*100,4),"")</f>
        <v>0</v>
      </c>
      <c r="I113" s="21">
        <f>IF(Medidas_Analisis!I423&lt;&gt;"",ROUND((Medidas_Analisis!I423/IF(Intermedio!A423=VLOOKUP(Intermedio!A423,Tipos_Medida!$H$2:$I$788,1),VLOOKUP(Intermedio!A423,Tipos_Medida!$H$2:$I$788,2),0))*100,4),"")</f>
        <v>0</v>
      </c>
      <c r="J113" s="21">
        <f>IF(Medidas_Analisis!J423&lt;&gt;"",ROUND((Medidas_Analisis!J423/IF(Intermedio!A423=VLOOKUP(Intermedio!A423,Tipos_Medida!$H$2:$I$788,1),VLOOKUP(Intermedio!A423,Tipos_Medida!$H$2:$I$788,2),0))*100,4),"")</f>
        <v>0</v>
      </c>
      <c r="K113" s="21">
        <f>IF(Medidas_Analisis!K423&lt;&gt;"",ROUND((Medidas_Analisis!K423/IF(Intermedio!A423=VLOOKUP(Intermedio!A423,Tipos_Medida!$H$2:$I$788,1),VLOOKUP(Intermedio!A423,Tipos_Medida!$H$2:$I$788,2),0))*100,4),"")</f>
        <v>0</v>
      </c>
      <c r="L113" s="21">
        <f>IF(Medidas_Analisis!L423&lt;&gt;"",ROUND((Medidas_Analisis!L423/IF(Intermedio!A423=VLOOKUP(Intermedio!A423,Tipos_Medida!$H$2:$I$788,1),VLOOKUP(Intermedio!A423,Tipos_Medida!$H$2:$I$788,2),0))*100,4),"")</f>
        <v>0</v>
      </c>
      <c r="M113" s="21">
        <f>IF(Medidas_Analisis!M423&lt;&gt;"",ROUND((Medidas_Analisis!M423/IF(Intermedio!A423=VLOOKUP(Intermedio!A423,Tipos_Medida!$H$2:$I$788,1),VLOOKUP(Intermedio!A423,Tipos_Medida!$H$2:$I$788,2),0))*100,4),"")</f>
        <v>0</v>
      </c>
      <c r="N113" s="21">
        <f>IF(Medidas_Analisis!N423&lt;&gt;"",ROUND((Medidas_Analisis!N423/IF(Intermedio!A423=VLOOKUP(Intermedio!A423,Tipos_Medida!$H$2:$I$788,1),VLOOKUP(Intermedio!A423,Tipos_Medida!$H$2:$I$788,2),0))*100,4),"")</f>
        <v>0</v>
      </c>
    </row>
    <row r="114" spans="1:14" x14ac:dyDescent="0.25">
      <c r="A114">
        <v>20545</v>
      </c>
      <c r="B114" t="s">
        <v>99</v>
      </c>
      <c r="C114" t="s">
        <v>30</v>
      </c>
      <c r="D114" t="s">
        <v>114</v>
      </c>
      <c r="E114" s="1">
        <v>43913</v>
      </c>
      <c r="F114" s="7" t="str">
        <f>IF(E114&lt;&gt;"",IF(AND(E114&gt;=VLOOKUP(E114,Semanas!$A$1:$C$33,1),E114&lt;=VLOOKUP(E114,Semanas!$A$1:$C$33,2)),VLOOKUP(E114,Semanas!$A$1:$C$33,3),""),"")</f>
        <v>Semana 13</v>
      </c>
      <c r="G114" s="21">
        <f>IF(Medidas_Analisis!G464&lt;&gt;"",ROUND((Medidas_Analisis!G464/IF(Intermedio!A464=VLOOKUP(Intermedio!A464,Tipos_Medida!$H$2:$I$788,1),VLOOKUP(Intermedio!A464,Tipos_Medida!$H$2:$I$788,2),0))*100,4),"")</f>
        <v>0</v>
      </c>
      <c r="H114" s="21">
        <f>IF(Medidas_Analisis!H464&lt;&gt;"",ROUND((Medidas_Analisis!H464/IF(Intermedio!A464=VLOOKUP(Intermedio!A464,Tipos_Medida!$H$2:$I$788,1),VLOOKUP(Intermedio!A464,Tipos_Medida!$H$2:$I$788,2),0))*100,4),"")</f>
        <v>0</v>
      </c>
      <c r="I114" s="21">
        <f>IF(Medidas_Analisis!I464&lt;&gt;"",ROUND((Medidas_Analisis!I464/IF(Intermedio!A464=VLOOKUP(Intermedio!A464,Tipos_Medida!$H$2:$I$788,1),VLOOKUP(Intermedio!A464,Tipos_Medida!$H$2:$I$788,2),0))*100,4),"")</f>
        <v>0</v>
      </c>
      <c r="J114" s="21">
        <f>IF(Medidas_Analisis!J464&lt;&gt;"",ROUND((Medidas_Analisis!J464/IF(Intermedio!A464=VLOOKUP(Intermedio!A464,Tipos_Medida!$H$2:$I$788,1),VLOOKUP(Intermedio!A464,Tipos_Medida!$H$2:$I$788,2),0))*100,4),"")</f>
        <v>0</v>
      </c>
      <c r="K114" s="21">
        <f>IF(Medidas_Analisis!K464&lt;&gt;"",ROUND((Medidas_Analisis!K464/IF(Intermedio!A464=VLOOKUP(Intermedio!A464,Tipos_Medida!$H$2:$I$788,1),VLOOKUP(Intermedio!A464,Tipos_Medida!$H$2:$I$788,2),0))*100,4),"")</f>
        <v>0</v>
      </c>
      <c r="L114" s="21">
        <f>IF(Medidas_Analisis!L464&lt;&gt;"",ROUND((Medidas_Analisis!L464/IF(Intermedio!A464=VLOOKUP(Intermedio!A464,Tipos_Medida!$H$2:$I$788,1),VLOOKUP(Intermedio!A464,Tipos_Medida!$H$2:$I$788,2),0))*100,4),"")</f>
        <v>0</v>
      </c>
      <c r="M114" s="21">
        <f>IF(Medidas_Analisis!M464&lt;&gt;"",ROUND((Medidas_Analisis!M464/IF(Intermedio!A464=VLOOKUP(Intermedio!A464,Tipos_Medida!$H$2:$I$788,1),VLOOKUP(Intermedio!A464,Tipos_Medida!$H$2:$I$788,2),0))*100,4),"")</f>
        <v>0.12659999999999999</v>
      </c>
      <c r="N114" s="21">
        <f>IF(Medidas_Analisis!N464&lt;&gt;"",ROUND((Medidas_Analisis!N464/IF(Intermedio!A464=VLOOKUP(Intermedio!A464,Tipos_Medida!$H$2:$I$788,1),VLOOKUP(Intermedio!A464,Tipos_Medida!$H$2:$I$788,2),0))*100,4),"")</f>
        <v>0.37969999999999998</v>
      </c>
    </row>
    <row r="115" spans="1:14" x14ac:dyDescent="0.25">
      <c r="A115" s="19">
        <v>20545</v>
      </c>
      <c r="B115" s="19" t="s">
        <v>99</v>
      </c>
      <c r="C115" s="19" t="s">
        <v>31</v>
      </c>
      <c r="D115" s="19" t="s">
        <v>114</v>
      </c>
      <c r="E115" s="20">
        <v>43913</v>
      </c>
      <c r="F115" s="7" t="str">
        <f>IF(E115&lt;&gt;"",IF(AND(E115&gt;=VLOOKUP(E115,Semanas!$A$1:$C$33,1),E115&lt;=VLOOKUP(E115,Semanas!$A$1:$C$33,2)),VLOOKUP(E115,Semanas!$A$1:$C$33,3),""),"")</f>
        <v>Semana 13</v>
      </c>
      <c r="G115" s="21">
        <f>IF(Medidas_Analisis!G465&lt;&gt;"",ROUND((Medidas_Analisis!G465/IF(Intermedio!A465=VLOOKUP(Intermedio!A465,Tipos_Medida!$H$2:$I$788,1),VLOOKUP(Intermedio!A465,Tipos_Medida!$H$2:$I$788,2),0))*100,4),"")</f>
        <v>0</v>
      </c>
      <c r="H115" s="21">
        <f>IF(Medidas_Analisis!H465&lt;&gt;"",ROUND((Medidas_Analisis!H465/IF(Intermedio!A465=VLOOKUP(Intermedio!A465,Tipos_Medida!$H$2:$I$788,1),VLOOKUP(Intermedio!A465,Tipos_Medida!$H$2:$I$788,2),0))*100,4),"")</f>
        <v>0</v>
      </c>
      <c r="I115" s="21">
        <f>IF(Medidas_Analisis!I465&lt;&gt;"",ROUND((Medidas_Analisis!I465/IF(Intermedio!A465=VLOOKUP(Intermedio!A465,Tipos_Medida!$H$2:$I$788,1),VLOOKUP(Intermedio!A465,Tipos_Medida!$H$2:$I$788,2),0))*100,4),"")</f>
        <v>0</v>
      </c>
      <c r="J115" s="21">
        <f>IF(Medidas_Analisis!J465&lt;&gt;"",ROUND((Medidas_Analisis!J465/IF(Intermedio!A465=VLOOKUP(Intermedio!A465,Tipos_Medida!$H$2:$I$788,1),VLOOKUP(Intermedio!A465,Tipos_Medida!$H$2:$I$788,2),0))*100,4),"")</f>
        <v>0</v>
      </c>
      <c r="K115" s="21">
        <f>IF(Medidas_Analisis!K465&lt;&gt;"",ROUND((Medidas_Analisis!K465/IF(Intermedio!A465=VLOOKUP(Intermedio!A465,Tipos_Medida!$H$2:$I$788,1),VLOOKUP(Intermedio!A465,Tipos_Medida!$H$2:$I$788,2),0))*100,4),"")</f>
        <v>0</v>
      </c>
      <c r="L115" s="21">
        <f>IF(Medidas_Analisis!L465&lt;&gt;"",ROUND((Medidas_Analisis!L465/IF(Intermedio!A465=VLOOKUP(Intermedio!A465,Tipos_Medida!$H$2:$I$788,1),VLOOKUP(Intermedio!A465,Tipos_Medida!$H$2:$I$788,2),0))*100,4),"")</f>
        <v>0</v>
      </c>
      <c r="M115" s="21">
        <f>IF(Medidas_Analisis!M465&lt;&gt;"",ROUND((Medidas_Analisis!M465/IF(Intermedio!A465=VLOOKUP(Intermedio!A465,Tipos_Medida!$H$2:$I$788,1),VLOOKUP(Intermedio!A465,Tipos_Medida!$H$2:$I$788,2),0))*100,4),"")</f>
        <v>0.12659999999999999</v>
      </c>
      <c r="N115" s="21">
        <f>IF(Medidas_Analisis!N465&lt;&gt;"",ROUND((Medidas_Analisis!N465/IF(Intermedio!A465=VLOOKUP(Intermedio!A465,Tipos_Medida!$H$2:$I$788,1),VLOOKUP(Intermedio!A465,Tipos_Medida!$H$2:$I$788,2),0))*100,4),"")</f>
        <v>0.37969999999999998</v>
      </c>
    </row>
    <row r="116" spans="1:14" x14ac:dyDescent="0.25">
      <c r="A116">
        <v>20545</v>
      </c>
      <c r="B116" t="s">
        <v>99</v>
      </c>
      <c r="C116" t="s">
        <v>115</v>
      </c>
      <c r="D116" t="s">
        <v>114</v>
      </c>
      <c r="E116" s="1">
        <v>43913</v>
      </c>
      <c r="F116" s="7" t="str">
        <f>IF(E116&lt;&gt;"",IF(AND(E116&gt;=VLOOKUP(E116,Semanas!$A$1:$C$33,1),E116&lt;=VLOOKUP(E116,Semanas!$A$1:$C$33,2)),VLOOKUP(E116,Semanas!$A$1:$C$33,3),""),"")</f>
        <v>Semana 13</v>
      </c>
      <c r="G116" s="21">
        <f>IF(Medidas_Analisis!G466&lt;&gt;"",ROUND((Medidas_Analisis!G466/IF(Intermedio!A466=VLOOKUP(Intermedio!A466,Tipos_Medida!$H$2:$I$788,1),VLOOKUP(Intermedio!A466,Tipos_Medida!$H$2:$I$788,2),0))*100,4),"")</f>
        <v>0</v>
      </c>
      <c r="H116" s="21">
        <f>IF(Medidas_Analisis!H466&lt;&gt;"",ROUND((Medidas_Analisis!H466/IF(Intermedio!A466=VLOOKUP(Intermedio!A466,Tipos_Medida!$H$2:$I$788,1),VLOOKUP(Intermedio!A466,Tipos_Medida!$H$2:$I$788,2),0))*100,4),"")</f>
        <v>0</v>
      </c>
      <c r="I116" s="21">
        <f>IF(Medidas_Analisis!I466&lt;&gt;"",ROUND((Medidas_Analisis!I466/IF(Intermedio!A466=VLOOKUP(Intermedio!A466,Tipos_Medida!$H$2:$I$788,1),VLOOKUP(Intermedio!A466,Tipos_Medida!$H$2:$I$788,2),0))*100,4),"")</f>
        <v>0</v>
      </c>
      <c r="J116" s="21">
        <f>IF(Medidas_Analisis!J466&lt;&gt;"",ROUND((Medidas_Analisis!J466/IF(Intermedio!A466=VLOOKUP(Intermedio!A466,Tipos_Medida!$H$2:$I$788,1),VLOOKUP(Intermedio!A466,Tipos_Medida!$H$2:$I$788,2),0))*100,4),"")</f>
        <v>0</v>
      </c>
      <c r="K116" s="21">
        <f>IF(Medidas_Analisis!K466&lt;&gt;"",ROUND((Medidas_Analisis!K466/IF(Intermedio!A466=VLOOKUP(Intermedio!A466,Tipos_Medida!$H$2:$I$788,1),VLOOKUP(Intermedio!A466,Tipos_Medida!$H$2:$I$788,2),0))*100,4),"")</f>
        <v>0</v>
      </c>
      <c r="L116" s="21">
        <f>IF(Medidas_Analisis!L466&lt;&gt;"",ROUND((Medidas_Analisis!L466/IF(Intermedio!A466=VLOOKUP(Intermedio!A466,Tipos_Medida!$H$2:$I$788,1),VLOOKUP(Intermedio!A466,Tipos_Medida!$H$2:$I$788,2),0))*100,4),"")</f>
        <v>0</v>
      </c>
      <c r="M116" s="21">
        <f>IF(Medidas_Analisis!M466&lt;&gt;"",ROUND((Medidas_Analisis!M466/IF(Intermedio!A466=VLOOKUP(Intermedio!A466,Tipos_Medida!$H$2:$I$788,1),VLOOKUP(Intermedio!A466,Tipos_Medida!$H$2:$I$788,2),0))*100,4),"")</f>
        <v>0.12659999999999999</v>
      </c>
      <c r="N116" s="21">
        <f>IF(Medidas_Analisis!N466&lt;&gt;"",ROUND((Medidas_Analisis!N466/IF(Intermedio!A466=VLOOKUP(Intermedio!A466,Tipos_Medida!$H$2:$I$788,1),VLOOKUP(Intermedio!A466,Tipos_Medida!$H$2:$I$788,2),0))*100,4),"")</f>
        <v>0.37969999999999998</v>
      </c>
    </row>
    <row r="117" spans="1:14" x14ac:dyDescent="0.25">
      <c r="A117" s="19">
        <v>20545</v>
      </c>
      <c r="B117" s="19" t="s">
        <v>99</v>
      </c>
      <c r="C117" s="19" t="s">
        <v>33</v>
      </c>
      <c r="D117" s="19" t="s">
        <v>114</v>
      </c>
      <c r="E117" s="20">
        <v>43910</v>
      </c>
      <c r="F117" s="7" t="str">
        <f>IF(E117&lt;&gt;"",IF(AND(E117&gt;=VLOOKUP(E117,Semanas!$A$1:$C$33,1),E117&lt;=VLOOKUP(E117,Semanas!$A$1:$C$33,2)),VLOOKUP(E117,Semanas!$A$1:$C$33,3),""),"")</f>
        <v>Semana 12</v>
      </c>
      <c r="G117" s="21">
        <f>IF(Medidas_Analisis!G467&lt;&gt;"",ROUND((Medidas_Analisis!G467/IF(Intermedio!A467=VLOOKUP(Intermedio!A467,Tipos_Medida!$H$2:$I$788,1),VLOOKUP(Intermedio!A467,Tipos_Medida!$H$2:$I$788,2),0))*100,4),"")</f>
        <v>0</v>
      </c>
      <c r="H117" s="21">
        <f>IF(Medidas_Analisis!H467&lt;&gt;"",ROUND((Medidas_Analisis!H467/IF(Intermedio!A467=VLOOKUP(Intermedio!A467,Tipos_Medida!$H$2:$I$788,1),VLOOKUP(Intermedio!A467,Tipos_Medida!$H$2:$I$788,2),0))*100,4),"")</f>
        <v>0</v>
      </c>
      <c r="I117" s="21">
        <f>IF(Medidas_Analisis!I467&lt;&gt;"",ROUND((Medidas_Analisis!I467/IF(Intermedio!A467=VLOOKUP(Intermedio!A467,Tipos_Medida!$H$2:$I$788,1),VLOOKUP(Intermedio!A467,Tipos_Medida!$H$2:$I$788,2),0))*100,4),"")</f>
        <v>0</v>
      </c>
      <c r="J117" s="21">
        <f>IF(Medidas_Analisis!J467&lt;&gt;"",ROUND((Medidas_Analisis!J467/IF(Intermedio!A467=VLOOKUP(Intermedio!A467,Tipos_Medida!$H$2:$I$788,1),VLOOKUP(Intermedio!A467,Tipos_Medida!$H$2:$I$788,2),0))*100,4),"")</f>
        <v>0</v>
      </c>
      <c r="K117" s="21">
        <f>IF(Medidas_Analisis!K467&lt;&gt;"",ROUND((Medidas_Analisis!K467/IF(Intermedio!A467=VLOOKUP(Intermedio!A467,Tipos_Medida!$H$2:$I$788,1),VLOOKUP(Intermedio!A467,Tipos_Medida!$H$2:$I$788,2),0))*100,4),"")</f>
        <v>0</v>
      </c>
      <c r="L117" s="21">
        <f>IF(Medidas_Analisis!L467&lt;&gt;"",ROUND((Medidas_Analisis!L467/IF(Intermedio!A467=VLOOKUP(Intermedio!A467,Tipos_Medida!$H$2:$I$788,1),VLOOKUP(Intermedio!A467,Tipos_Medida!$H$2:$I$788,2),0))*100,4),"")</f>
        <v>0</v>
      </c>
      <c r="M117" s="21">
        <f>IF(Medidas_Analisis!M467&lt;&gt;"",ROUND((Medidas_Analisis!M467/IF(Intermedio!A467=VLOOKUP(Intermedio!A467,Tipos_Medida!$H$2:$I$788,1),VLOOKUP(Intermedio!A467,Tipos_Medida!$H$2:$I$788,2),0))*100,4),"")</f>
        <v>0</v>
      </c>
      <c r="N117" s="21">
        <f>IF(Medidas_Analisis!N467&lt;&gt;"",ROUND((Medidas_Analisis!N467/IF(Intermedio!A467=VLOOKUP(Intermedio!A467,Tipos_Medida!$H$2:$I$788,1),VLOOKUP(Intermedio!A467,Tipos_Medida!$H$2:$I$788,2),0))*100,4),"")</f>
        <v>1.95E-2</v>
      </c>
    </row>
    <row r="118" spans="1:14" x14ac:dyDescent="0.25">
      <c r="A118" s="19">
        <v>20545</v>
      </c>
      <c r="B118" s="19" t="s">
        <v>99</v>
      </c>
      <c r="C118" s="19" t="s">
        <v>118</v>
      </c>
      <c r="D118" s="19" t="s">
        <v>114</v>
      </c>
      <c r="E118" s="20">
        <v>43922</v>
      </c>
      <c r="F118" s="7" t="str">
        <f>IF(E118&lt;&gt;"",IF(AND(E118&gt;=VLOOKUP(E118,Semanas!$A$1:$C$33,1),E118&lt;=VLOOKUP(E118,Semanas!$A$1:$C$33,2)),VLOOKUP(E118,Semanas!$A$1:$C$33,3),""),"")</f>
        <v>Semana 14</v>
      </c>
      <c r="G118" s="21">
        <f>IF(Medidas_Analisis!G469&lt;&gt;"",ROUND((Medidas_Analisis!G469/IF(Intermedio!A469=VLOOKUP(Intermedio!A469,Tipos_Medida!$H$2:$I$788,1),VLOOKUP(Intermedio!A469,Tipos_Medida!$H$2:$I$788,2),0))*100,4),"")</f>
        <v>0</v>
      </c>
      <c r="H118" s="21">
        <f>IF(Medidas_Analisis!H469&lt;&gt;"",ROUND((Medidas_Analisis!H469/IF(Intermedio!A469=VLOOKUP(Intermedio!A469,Tipos_Medida!$H$2:$I$788,1),VLOOKUP(Intermedio!A469,Tipos_Medida!$H$2:$I$788,2),0))*100,4),"")</f>
        <v>0</v>
      </c>
      <c r="I118" s="21">
        <f>IF(Medidas_Analisis!I469&lt;&gt;"",ROUND((Medidas_Analisis!I469/IF(Intermedio!A469=VLOOKUP(Intermedio!A469,Tipos_Medida!$H$2:$I$788,1),VLOOKUP(Intermedio!A469,Tipos_Medida!$H$2:$I$788,2),0))*100,4),"")</f>
        <v>0</v>
      </c>
      <c r="J118" s="21">
        <f>IF(Medidas_Analisis!J469&lt;&gt;"",ROUND((Medidas_Analisis!J469/IF(Intermedio!A469=VLOOKUP(Intermedio!A469,Tipos_Medida!$H$2:$I$788,1),VLOOKUP(Intermedio!A469,Tipos_Medida!$H$2:$I$788,2),0))*100,4),"")</f>
        <v>0</v>
      </c>
      <c r="K118" s="21">
        <f>IF(Medidas_Analisis!K469&lt;&gt;"",ROUND((Medidas_Analisis!K469/IF(Intermedio!A469=VLOOKUP(Intermedio!A469,Tipos_Medida!$H$2:$I$788,1),VLOOKUP(Intermedio!A469,Tipos_Medida!$H$2:$I$788,2),0))*100,4),"")</f>
        <v>0</v>
      </c>
      <c r="L118" s="21">
        <f>IF(Medidas_Analisis!L469&lt;&gt;"",ROUND((Medidas_Analisis!L469/IF(Intermedio!A469=VLOOKUP(Intermedio!A469,Tipos_Medida!$H$2:$I$788,1),VLOOKUP(Intermedio!A469,Tipos_Medida!$H$2:$I$788,2),0))*100,4),"")</f>
        <v>1.95E-2</v>
      </c>
      <c r="M118" s="21">
        <f>IF(Medidas_Analisis!M469&lt;&gt;"",ROUND((Medidas_Analisis!M469/IF(Intermedio!A469=VLOOKUP(Intermedio!A469,Tipos_Medida!$H$2:$I$788,1),VLOOKUP(Intermedio!A469,Tipos_Medida!$H$2:$I$788,2),0))*100,4),"")</f>
        <v>5.8400000000000001E-2</v>
      </c>
      <c r="N118" s="21">
        <f>IF(Medidas_Analisis!N469&lt;&gt;"",ROUND((Medidas_Analisis!N469/IF(Intermedio!A469=VLOOKUP(Intermedio!A469,Tipos_Medida!$H$2:$I$788,1),VLOOKUP(Intermedio!A469,Tipos_Medida!$H$2:$I$788,2),0))*100,4),"")</f>
        <v>7.7899999999999997E-2</v>
      </c>
    </row>
    <row r="119" spans="1:14" x14ac:dyDescent="0.25">
      <c r="A119">
        <v>20545</v>
      </c>
      <c r="B119" t="s">
        <v>99</v>
      </c>
      <c r="C119" t="s">
        <v>119</v>
      </c>
      <c r="D119" t="s">
        <v>114</v>
      </c>
      <c r="E119" s="1">
        <v>43939</v>
      </c>
      <c r="F119" s="7" t="str">
        <f>IF(E119&lt;&gt;"",IF(AND(E119&gt;=VLOOKUP(E119,Semanas!$A$1:$C$33,1),E119&lt;=VLOOKUP(E119,Semanas!$A$1:$C$33,2)),VLOOKUP(E119,Semanas!$A$1:$C$33,3),""),"")</f>
        <v>Semana 16</v>
      </c>
      <c r="G119" s="21">
        <f>IF(Medidas_Analisis!G470&lt;&gt;"",ROUND((Medidas_Analisis!G470/IF(Intermedio!A470=VLOOKUP(Intermedio!A470,Tipos_Medida!$H$2:$I$788,1),VLOOKUP(Intermedio!A470,Tipos_Medida!$H$2:$I$788,2),0))*100,4),"")</f>
        <v>0</v>
      </c>
      <c r="H119" s="21">
        <f>IF(Medidas_Analisis!H470&lt;&gt;"",ROUND((Medidas_Analisis!H470/IF(Intermedio!A470=VLOOKUP(Intermedio!A470,Tipos_Medida!$H$2:$I$788,1),VLOOKUP(Intermedio!A470,Tipos_Medida!$H$2:$I$788,2),0))*100,4),"")</f>
        <v>0</v>
      </c>
      <c r="I119" s="21">
        <f>IF(Medidas_Analisis!I470&lt;&gt;"",ROUND((Medidas_Analisis!I470/IF(Intermedio!A470=VLOOKUP(Intermedio!A470,Tipos_Medida!$H$2:$I$788,1),VLOOKUP(Intermedio!A470,Tipos_Medida!$H$2:$I$788,2),0))*100,4),"")</f>
        <v>1.95E-2</v>
      </c>
      <c r="J119" s="21">
        <f>IF(Medidas_Analisis!J470&lt;&gt;"",ROUND((Medidas_Analisis!J470/IF(Intermedio!A470=VLOOKUP(Intermedio!A470,Tipos_Medida!$H$2:$I$788,1),VLOOKUP(Intermedio!A470,Tipos_Medida!$H$2:$I$788,2),0))*100,4),"")</f>
        <v>5.8400000000000001E-2</v>
      </c>
      <c r="K119" s="21">
        <f>IF(Medidas_Analisis!K470&lt;&gt;"",ROUND((Medidas_Analisis!K470/IF(Intermedio!A470=VLOOKUP(Intermedio!A470,Tipos_Medida!$H$2:$I$788,1),VLOOKUP(Intermedio!A470,Tipos_Medida!$H$2:$I$788,2),0))*100,4),"")</f>
        <v>3.9E-2</v>
      </c>
      <c r="L119" s="21">
        <f>IF(Medidas_Analisis!L470&lt;&gt;"",ROUND((Medidas_Analisis!L470/IF(Intermedio!A470=VLOOKUP(Intermedio!A470,Tipos_Medida!$H$2:$I$788,1),VLOOKUP(Intermedio!A470,Tipos_Medida!$H$2:$I$788,2),0))*100,4),"")</f>
        <v>7.7899999999999997E-2</v>
      </c>
      <c r="M119" s="21">
        <f>IF(Medidas_Analisis!M470&lt;&gt;"",ROUND((Medidas_Analisis!M470/IF(Intermedio!A470=VLOOKUP(Intermedio!A470,Tipos_Medida!$H$2:$I$788,1),VLOOKUP(Intermedio!A470,Tipos_Medida!$H$2:$I$788,2),0))*100,4),"")</f>
        <v>7.7899999999999997E-2</v>
      </c>
      <c r="N119" s="21">
        <f>IF(Medidas_Analisis!N470&lt;&gt;"",ROUND((Medidas_Analisis!N470/IF(Intermedio!A470=VLOOKUP(Intermedio!A470,Tipos_Medida!$H$2:$I$788,1),VLOOKUP(Intermedio!A470,Tipos_Medida!$H$2:$I$788,2),0))*100,4),"")</f>
        <v>7.7899999999999997E-2</v>
      </c>
    </row>
    <row r="120" spans="1:14" x14ac:dyDescent="0.25">
      <c r="A120" s="19">
        <v>20545</v>
      </c>
      <c r="B120" s="19" t="s">
        <v>99</v>
      </c>
      <c r="C120" s="19" t="s">
        <v>120</v>
      </c>
      <c r="D120" s="19" t="s">
        <v>114</v>
      </c>
      <c r="E120" s="20">
        <v>43916</v>
      </c>
      <c r="F120" s="7" t="str">
        <f>IF(E120&lt;&gt;"",IF(AND(E120&gt;=VLOOKUP(E120,Semanas!$A$1:$C$33,1),E120&lt;=VLOOKUP(E120,Semanas!$A$1:$C$33,2)),VLOOKUP(E120,Semanas!$A$1:$C$33,3),""),"")</f>
        <v>Semana 13</v>
      </c>
      <c r="G120" s="21">
        <f>IF(Medidas_Analisis!G471&lt;&gt;"",ROUND((Medidas_Analisis!G471/IF(Intermedio!A471=VLOOKUP(Intermedio!A471,Tipos_Medida!$H$2:$I$788,1),VLOOKUP(Intermedio!A471,Tipos_Medida!$H$2:$I$788,2),0))*100,4),"")</f>
        <v>0</v>
      </c>
      <c r="H120" s="21">
        <f>IF(Medidas_Analisis!H471&lt;&gt;"",ROUND((Medidas_Analisis!H471/IF(Intermedio!A471=VLOOKUP(Intermedio!A471,Tipos_Medida!$H$2:$I$788,1),VLOOKUP(Intermedio!A471,Tipos_Medida!$H$2:$I$788,2),0))*100,4),"")</f>
        <v>0</v>
      </c>
      <c r="I120" s="21">
        <f>IF(Medidas_Analisis!I471&lt;&gt;"",ROUND((Medidas_Analisis!I471/IF(Intermedio!A471=VLOOKUP(Intermedio!A471,Tipos_Medida!$H$2:$I$788,1),VLOOKUP(Intermedio!A471,Tipos_Medida!$H$2:$I$788,2),0))*100,4),"")</f>
        <v>0</v>
      </c>
      <c r="J120" s="21">
        <f>IF(Medidas_Analisis!J471&lt;&gt;"",ROUND((Medidas_Analisis!J471/IF(Intermedio!A471=VLOOKUP(Intermedio!A471,Tipos_Medida!$H$2:$I$788,1),VLOOKUP(Intermedio!A471,Tipos_Medida!$H$2:$I$788,2),0))*100,4),"")</f>
        <v>0</v>
      </c>
      <c r="K120" s="21">
        <f>IF(Medidas_Analisis!K471&lt;&gt;"",ROUND((Medidas_Analisis!K471/IF(Intermedio!A471=VLOOKUP(Intermedio!A471,Tipos_Medida!$H$2:$I$788,1),VLOOKUP(Intermedio!A471,Tipos_Medida!$H$2:$I$788,2),0))*100,4),"")</f>
        <v>0</v>
      </c>
      <c r="L120" s="21">
        <f>IF(Medidas_Analisis!L471&lt;&gt;"",ROUND((Medidas_Analisis!L471/IF(Intermedio!A471=VLOOKUP(Intermedio!A471,Tipos_Medida!$H$2:$I$788,1),VLOOKUP(Intermedio!A471,Tipos_Medida!$H$2:$I$788,2),0))*100,4),"")</f>
        <v>0</v>
      </c>
      <c r="M120" s="21">
        <f>IF(Medidas_Analisis!M471&lt;&gt;"",ROUND((Medidas_Analisis!M471/IF(Intermedio!A471=VLOOKUP(Intermedio!A471,Tipos_Medida!$H$2:$I$788,1),VLOOKUP(Intermedio!A471,Tipos_Medida!$H$2:$I$788,2),0))*100,4),"")</f>
        <v>1.95E-2</v>
      </c>
      <c r="N120" s="21">
        <f>IF(Medidas_Analisis!N471&lt;&gt;"",ROUND((Medidas_Analisis!N471/IF(Intermedio!A471=VLOOKUP(Intermedio!A471,Tipos_Medida!$H$2:$I$788,1),VLOOKUP(Intermedio!A471,Tipos_Medida!$H$2:$I$788,2),0))*100,4),"")</f>
        <v>5.8400000000000001E-2</v>
      </c>
    </row>
    <row r="121" spans="1:14" x14ac:dyDescent="0.25">
      <c r="A121">
        <v>20545</v>
      </c>
      <c r="B121" t="s">
        <v>99</v>
      </c>
      <c r="C121" t="s">
        <v>191</v>
      </c>
      <c r="D121" t="s">
        <v>114</v>
      </c>
      <c r="E121" s="1">
        <v>43913</v>
      </c>
      <c r="F121" s="7" t="str">
        <f>IF(E121&lt;&gt;"",IF(AND(E121&gt;=VLOOKUP(E121,Semanas!$A$1:$C$33,1),E121&lt;=VLOOKUP(E121,Semanas!$A$1:$C$33,2)),VLOOKUP(E121,Semanas!$A$1:$C$33,3),""),"")</f>
        <v>Semana 13</v>
      </c>
      <c r="G121" s="21">
        <f>IF(Medidas_Analisis!G472&lt;&gt;"",ROUND((Medidas_Analisis!G472/IF(Intermedio!A472=VLOOKUP(Intermedio!A472,Tipos_Medida!$H$2:$I$788,1),VLOOKUP(Intermedio!A472,Tipos_Medida!$H$2:$I$788,2),0))*100,4),"")</f>
        <v>0</v>
      </c>
      <c r="H121" s="21">
        <f>IF(Medidas_Analisis!H472&lt;&gt;"",ROUND((Medidas_Analisis!H472/IF(Intermedio!A472=VLOOKUP(Intermedio!A472,Tipos_Medida!$H$2:$I$788,1),VLOOKUP(Intermedio!A472,Tipos_Medida!$H$2:$I$788,2),0))*100,4),"")</f>
        <v>0</v>
      </c>
      <c r="I121" s="21">
        <f>IF(Medidas_Analisis!I472&lt;&gt;"",ROUND((Medidas_Analisis!I472/IF(Intermedio!A472=VLOOKUP(Intermedio!A472,Tipos_Medida!$H$2:$I$788,1),VLOOKUP(Intermedio!A472,Tipos_Medida!$H$2:$I$788,2),0))*100,4),"")</f>
        <v>0</v>
      </c>
      <c r="J121" s="21">
        <f>IF(Medidas_Analisis!J472&lt;&gt;"",ROUND((Medidas_Analisis!J472/IF(Intermedio!A472=VLOOKUP(Intermedio!A472,Tipos_Medida!$H$2:$I$788,1),VLOOKUP(Intermedio!A472,Tipos_Medida!$H$2:$I$788,2),0))*100,4),"")</f>
        <v>0</v>
      </c>
      <c r="K121" s="21">
        <f>IF(Medidas_Analisis!K472&lt;&gt;"",ROUND((Medidas_Analisis!K472/IF(Intermedio!A472=VLOOKUP(Intermedio!A472,Tipos_Medida!$H$2:$I$788,1),VLOOKUP(Intermedio!A472,Tipos_Medida!$H$2:$I$788,2),0))*100,4),"")</f>
        <v>0</v>
      </c>
      <c r="L121" s="21">
        <f>IF(Medidas_Analisis!L472&lt;&gt;"",ROUND((Medidas_Analisis!L472/IF(Intermedio!A472=VLOOKUP(Intermedio!A472,Tipos_Medida!$H$2:$I$788,1),VLOOKUP(Intermedio!A472,Tipos_Medida!$H$2:$I$788,2),0))*100,4),"")</f>
        <v>0</v>
      </c>
      <c r="M121" s="21">
        <f>IF(Medidas_Analisis!M472&lt;&gt;"",ROUND((Medidas_Analisis!M472/IF(Intermedio!A472=VLOOKUP(Intermedio!A472,Tipos_Medida!$H$2:$I$788,1),VLOOKUP(Intermedio!A472,Tipos_Medida!$H$2:$I$788,2),0))*100,4),"")</f>
        <v>1.95E-2</v>
      </c>
      <c r="N121" s="21">
        <f>IF(Medidas_Analisis!N472&lt;&gt;"",ROUND((Medidas_Analisis!N472/IF(Intermedio!A472=VLOOKUP(Intermedio!A472,Tipos_Medida!$H$2:$I$788,1),VLOOKUP(Intermedio!A472,Tipos_Medida!$H$2:$I$788,2),0))*100,4),"")</f>
        <v>5.8400000000000001E-2</v>
      </c>
    </row>
    <row r="122" spans="1:14" x14ac:dyDescent="0.25">
      <c r="A122">
        <v>20558</v>
      </c>
      <c r="B122" t="s">
        <v>102</v>
      </c>
      <c r="C122" t="s">
        <v>30</v>
      </c>
      <c r="D122" t="s">
        <v>114</v>
      </c>
      <c r="E122" s="1">
        <v>43913</v>
      </c>
      <c r="F122" s="7" t="str">
        <f>IF(E122&lt;&gt;"",IF(AND(E122&gt;=VLOOKUP(E122,Semanas!$A$1:$C$33,1),E122&lt;=VLOOKUP(E122,Semanas!$A$1:$C$33,2)),VLOOKUP(E122,Semanas!$A$1:$C$33,3),""),"")</f>
        <v>Semana 13</v>
      </c>
      <c r="G122" s="21">
        <f>IF(Medidas_Analisis!G475&lt;&gt;"",ROUND((Medidas_Analisis!G475/IF(Intermedio!A475=VLOOKUP(Intermedio!A475,Tipos_Medida!$H$2:$I$788,1),VLOOKUP(Intermedio!A475,Tipos_Medida!$H$2:$I$788,2),0))*100,4),"")</f>
        <v>0</v>
      </c>
      <c r="H122" s="21">
        <f>IF(Medidas_Analisis!H475&lt;&gt;"",ROUND((Medidas_Analisis!H475/IF(Intermedio!A475=VLOOKUP(Intermedio!A475,Tipos_Medida!$H$2:$I$788,1),VLOOKUP(Intermedio!A475,Tipos_Medida!$H$2:$I$788,2),0))*100,4),"")</f>
        <v>0</v>
      </c>
      <c r="I122" s="21">
        <f>IF(Medidas_Analisis!I475&lt;&gt;"",ROUND((Medidas_Analisis!I475/IF(Intermedio!A475=VLOOKUP(Intermedio!A475,Tipos_Medida!$H$2:$I$788,1),VLOOKUP(Intermedio!A475,Tipos_Medida!$H$2:$I$788,2),0))*100,4),"")</f>
        <v>0</v>
      </c>
      <c r="J122" s="21">
        <f>IF(Medidas_Analisis!J475&lt;&gt;"",ROUND((Medidas_Analisis!J475/IF(Intermedio!A475=VLOOKUP(Intermedio!A475,Tipos_Medida!$H$2:$I$788,1),VLOOKUP(Intermedio!A475,Tipos_Medida!$H$2:$I$788,2),0))*100,4),"")</f>
        <v>0</v>
      </c>
      <c r="K122" s="21">
        <f>IF(Medidas_Analisis!K475&lt;&gt;"",ROUND((Medidas_Analisis!K475/IF(Intermedio!A475=VLOOKUP(Intermedio!A475,Tipos_Medida!$H$2:$I$788,1),VLOOKUP(Intermedio!A475,Tipos_Medida!$H$2:$I$788,2),0))*100,4),"")</f>
        <v>0</v>
      </c>
      <c r="L122" s="21">
        <f>IF(Medidas_Analisis!L475&lt;&gt;"",ROUND((Medidas_Analisis!L475/IF(Intermedio!A475=VLOOKUP(Intermedio!A475,Tipos_Medida!$H$2:$I$788,1),VLOOKUP(Intermedio!A475,Tipos_Medida!$H$2:$I$788,2),0))*100,4),"")</f>
        <v>0</v>
      </c>
      <c r="M122" s="21">
        <f>IF(Medidas_Analisis!M475&lt;&gt;"",ROUND((Medidas_Analisis!M475/IF(Intermedio!A475=VLOOKUP(Intermedio!A475,Tipos_Medida!$H$2:$I$788,1),VLOOKUP(Intermedio!A475,Tipos_Medida!$H$2:$I$788,2),0))*100,4),"")</f>
        <v>0</v>
      </c>
      <c r="N122" s="21">
        <f>IF(Medidas_Analisis!N475&lt;&gt;"",ROUND((Medidas_Analisis!N475/IF(Intermedio!A475=VLOOKUP(Intermedio!A475,Tipos_Medida!$H$2:$I$788,1),VLOOKUP(Intermedio!A475,Tipos_Medida!$H$2:$I$788,2),0))*100,4),"")</f>
        <v>0</v>
      </c>
    </row>
    <row r="123" spans="1:14" x14ac:dyDescent="0.25">
      <c r="A123" s="19">
        <v>20558</v>
      </c>
      <c r="B123" s="19" t="s">
        <v>102</v>
      </c>
      <c r="C123" s="19" t="s">
        <v>31</v>
      </c>
      <c r="D123" s="19" t="s">
        <v>114</v>
      </c>
      <c r="E123" s="20">
        <v>43913</v>
      </c>
      <c r="F123" s="7" t="str">
        <f>IF(E123&lt;&gt;"",IF(AND(E123&gt;=VLOOKUP(E123,Semanas!$A$1:$C$33,1),E123&lt;=VLOOKUP(E123,Semanas!$A$1:$C$33,2)),VLOOKUP(E123,Semanas!$A$1:$C$33,3),""),"")</f>
        <v>Semana 13</v>
      </c>
      <c r="G123" s="21">
        <f>IF(Medidas_Analisis!G476&lt;&gt;"",ROUND((Medidas_Analisis!G476/IF(Intermedio!A476=VLOOKUP(Intermedio!A476,Tipos_Medida!$H$2:$I$788,1),VLOOKUP(Intermedio!A476,Tipos_Medida!$H$2:$I$788,2),0))*100,4),"")</f>
        <v>0</v>
      </c>
      <c r="H123" s="21">
        <f>IF(Medidas_Analisis!H476&lt;&gt;"",ROUND((Medidas_Analisis!H476/IF(Intermedio!A476=VLOOKUP(Intermedio!A476,Tipos_Medida!$H$2:$I$788,1),VLOOKUP(Intermedio!A476,Tipos_Medida!$H$2:$I$788,2),0))*100,4),"")</f>
        <v>0</v>
      </c>
      <c r="I123" s="21">
        <f>IF(Medidas_Analisis!I476&lt;&gt;"",ROUND((Medidas_Analisis!I476/IF(Intermedio!A476=VLOOKUP(Intermedio!A476,Tipos_Medida!$H$2:$I$788,1),VLOOKUP(Intermedio!A476,Tipos_Medida!$H$2:$I$788,2),0))*100,4),"")</f>
        <v>0</v>
      </c>
      <c r="J123" s="21">
        <f>IF(Medidas_Analisis!J476&lt;&gt;"",ROUND((Medidas_Analisis!J476/IF(Intermedio!A476=VLOOKUP(Intermedio!A476,Tipos_Medida!$H$2:$I$788,1),VLOOKUP(Intermedio!A476,Tipos_Medida!$H$2:$I$788,2),0))*100,4),"")</f>
        <v>0</v>
      </c>
      <c r="K123" s="21">
        <f>IF(Medidas_Analisis!K476&lt;&gt;"",ROUND((Medidas_Analisis!K476/IF(Intermedio!A476=VLOOKUP(Intermedio!A476,Tipos_Medida!$H$2:$I$788,1),VLOOKUP(Intermedio!A476,Tipos_Medida!$H$2:$I$788,2),0))*100,4),"")</f>
        <v>0</v>
      </c>
      <c r="L123" s="21">
        <f>IF(Medidas_Analisis!L476&lt;&gt;"",ROUND((Medidas_Analisis!L476/IF(Intermedio!A476=VLOOKUP(Intermedio!A476,Tipos_Medida!$H$2:$I$788,1),VLOOKUP(Intermedio!A476,Tipos_Medida!$H$2:$I$788,2),0))*100,4),"")</f>
        <v>0</v>
      </c>
      <c r="M123" s="21">
        <f>IF(Medidas_Analisis!M476&lt;&gt;"",ROUND((Medidas_Analisis!M476/IF(Intermedio!A476=VLOOKUP(Intermedio!A476,Tipos_Medida!$H$2:$I$788,1),VLOOKUP(Intermedio!A476,Tipos_Medida!$H$2:$I$788,2),0))*100,4),"")</f>
        <v>0</v>
      </c>
      <c r="N123" s="21">
        <f>IF(Medidas_Analisis!N476&lt;&gt;"",ROUND((Medidas_Analisis!N476/IF(Intermedio!A476=VLOOKUP(Intermedio!A476,Tipos_Medida!$H$2:$I$788,1),VLOOKUP(Intermedio!A476,Tipos_Medida!$H$2:$I$788,2),0))*100,4),"")</f>
        <v>0</v>
      </c>
    </row>
    <row r="124" spans="1:14" x14ac:dyDescent="0.25">
      <c r="A124">
        <v>20558</v>
      </c>
      <c r="B124" t="s">
        <v>102</v>
      </c>
      <c r="C124" t="s">
        <v>115</v>
      </c>
      <c r="D124" t="s">
        <v>114</v>
      </c>
      <c r="E124" s="1">
        <v>43913</v>
      </c>
      <c r="F124" s="7" t="str">
        <f>IF(E124&lt;&gt;"",IF(AND(E124&gt;=VLOOKUP(E124,Semanas!$A$1:$C$33,1),E124&lt;=VLOOKUP(E124,Semanas!$A$1:$C$33,2)),VLOOKUP(E124,Semanas!$A$1:$C$33,3),""),"")</f>
        <v>Semana 13</v>
      </c>
      <c r="G124" s="21">
        <f>IF(Medidas_Analisis!G477&lt;&gt;"",ROUND((Medidas_Analisis!G477/IF(Intermedio!A477=VLOOKUP(Intermedio!A477,Tipos_Medida!$H$2:$I$788,1),VLOOKUP(Intermedio!A477,Tipos_Medida!$H$2:$I$788,2),0))*100,4),"")</f>
        <v>0</v>
      </c>
      <c r="H124" s="21">
        <f>IF(Medidas_Analisis!H477&lt;&gt;"",ROUND((Medidas_Analisis!H477/IF(Intermedio!A477=VLOOKUP(Intermedio!A477,Tipos_Medida!$H$2:$I$788,1),VLOOKUP(Intermedio!A477,Tipos_Medida!$H$2:$I$788,2),0))*100,4),"")</f>
        <v>0</v>
      </c>
      <c r="I124" s="21">
        <f>IF(Medidas_Analisis!I477&lt;&gt;"",ROUND((Medidas_Analisis!I477/IF(Intermedio!A477=VLOOKUP(Intermedio!A477,Tipos_Medida!$H$2:$I$788,1),VLOOKUP(Intermedio!A477,Tipos_Medida!$H$2:$I$788,2),0))*100,4),"")</f>
        <v>0</v>
      </c>
      <c r="J124" s="21">
        <f>IF(Medidas_Analisis!J477&lt;&gt;"",ROUND((Medidas_Analisis!J477/IF(Intermedio!A477=VLOOKUP(Intermedio!A477,Tipos_Medida!$H$2:$I$788,1),VLOOKUP(Intermedio!A477,Tipos_Medida!$H$2:$I$788,2),0))*100,4),"")</f>
        <v>0</v>
      </c>
      <c r="K124" s="21">
        <f>IF(Medidas_Analisis!K477&lt;&gt;"",ROUND((Medidas_Analisis!K477/IF(Intermedio!A477=VLOOKUP(Intermedio!A477,Tipos_Medida!$H$2:$I$788,1),VLOOKUP(Intermedio!A477,Tipos_Medida!$H$2:$I$788,2),0))*100,4),"")</f>
        <v>0</v>
      </c>
      <c r="L124" s="21">
        <f>IF(Medidas_Analisis!L477&lt;&gt;"",ROUND((Medidas_Analisis!L477/IF(Intermedio!A477=VLOOKUP(Intermedio!A477,Tipos_Medida!$H$2:$I$788,1),VLOOKUP(Intermedio!A477,Tipos_Medida!$H$2:$I$788,2),0))*100,4),"")</f>
        <v>0</v>
      </c>
      <c r="M124" s="21">
        <f>IF(Medidas_Analisis!M477&lt;&gt;"",ROUND((Medidas_Analisis!M477/IF(Intermedio!A477=VLOOKUP(Intermedio!A477,Tipos_Medida!$H$2:$I$788,1),VLOOKUP(Intermedio!A477,Tipos_Medida!$H$2:$I$788,2),0))*100,4),"")</f>
        <v>0</v>
      </c>
      <c r="N124" s="21">
        <f>IF(Medidas_Analisis!N477&lt;&gt;"",ROUND((Medidas_Analisis!N477/IF(Intermedio!A477=VLOOKUP(Intermedio!A477,Tipos_Medida!$H$2:$I$788,1),VLOOKUP(Intermedio!A477,Tipos_Medida!$H$2:$I$788,2),0))*100,4),"")</f>
        <v>0</v>
      </c>
    </row>
    <row r="125" spans="1:14" x14ac:dyDescent="0.25">
      <c r="A125" s="19">
        <v>20558</v>
      </c>
      <c r="B125" s="19" t="s">
        <v>102</v>
      </c>
      <c r="C125" s="19" t="s">
        <v>33</v>
      </c>
      <c r="D125" s="19" t="s">
        <v>114</v>
      </c>
      <c r="E125" s="20">
        <v>43910</v>
      </c>
      <c r="F125" s="7" t="str">
        <f>IF(E125&lt;&gt;"",IF(AND(E125&gt;=VLOOKUP(E125,Semanas!$A$1:$C$33,1),E125&lt;=VLOOKUP(E125,Semanas!$A$1:$C$33,2)),VLOOKUP(E125,Semanas!$A$1:$C$33,3),""),"")</f>
        <v>Semana 12</v>
      </c>
      <c r="G125" s="21">
        <f>IF(Medidas_Analisis!G478&lt;&gt;"",ROUND((Medidas_Analisis!G478/IF(Intermedio!A478=VLOOKUP(Intermedio!A478,Tipos_Medida!$H$2:$I$788,1),VLOOKUP(Intermedio!A478,Tipos_Medida!$H$2:$I$788,2),0))*100,4),"")</f>
        <v>0</v>
      </c>
      <c r="H125" s="21">
        <f>IF(Medidas_Analisis!H478&lt;&gt;"",ROUND((Medidas_Analisis!H478/IF(Intermedio!A478=VLOOKUP(Intermedio!A478,Tipos_Medida!$H$2:$I$788,1),VLOOKUP(Intermedio!A478,Tipos_Medida!$H$2:$I$788,2),0))*100,4),"")</f>
        <v>0</v>
      </c>
      <c r="I125" s="21">
        <f>IF(Medidas_Analisis!I478&lt;&gt;"",ROUND((Medidas_Analisis!I478/IF(Intermedio!A478=VLOOKUP(Intermedio!A478,Tipos_Medida!$H$2:$I$788,1),VLOOKUP(Intermedio!A478,Tipos_Medida!$H$2:$I$788,2),0))*100,4),"")</f>
        <v>0</v>
      </c>
      <c r="J125" s="21">
        <f>IF(Medidas_Analisis!J478&lt;&gt;"",ROUND((Medidas_Analisis!J478/IF(Intermedio!A478=VLOOKUP(Intermedio!A478,Tipos_Medida!$H$2:$I$788,1),VLOOKUP(Intermedio!A478,Tipos_Medida!$H$2:$I$788,2),0))*100,4),"")</f>
        <v>0</v>
      </c>
      <c r="K125" s="21">
        <f>IF(Medidas_Analisis!K478&lt;&gt;"",ROUND((Medidas_Analisis!K478/IF(Intermedio!A478=VLOOKUP(Intermedio!A478,Tipos_Medida!$H$2:$I$788,1),VLOOKUP(Intermedio!A478,Tipos_Medida!$H$2:$I$788,2),0))*100,4),"")</f>
        <v>0</v>
      </c>
      <c r="L125" s="21">
        <f>IF(Medidas_Analisis!L478&lt;&gt;"",ROUND((Medidas_Analisis!L478/IF(Intermedio!A478=VLOOKUP(Intermedio!A478,Tipos_Medida!$H$2:$I$788,1),VLOOKUP(Intermedio!A478,Tipos_Medida!$H$2:$I$788,2),0))*100,4),"")</f>
        <v>0</v>
      </c>
      <c r="M125" s="21">
        <f>IF(Medidas_Analisis!M478&lt;&gt;"",ROUND((Medidas_Analisis!M478/IF(Intermedio!A478=VLOOKUP(Intermedio!A478,Tipos_Medida!$H$2:$I$788,1),VLOOKUP(Intermedio!A478,Tipos_Medida!$H$2:$I$788,2),0))*100,4),"")</f>
        <v>0</v>
      </c>
      <c r="N125" s="21">
        <f>IF(Medidas_Analisis!N478&lt;&gt;"",ROUND((Medidas_Analisis!N478/IF(Intermedio!A478=VLOOKUP(Intermedio!A478,Tipos_Medida!$H$2:$I$788,1),VLOOKUP(Intermedio!A478,Tipos_Medida!$H$2:$I$788,2),0))*100,4),"")</f>
        <v>0</v>
      </c>
    </row>
    <row r="126" spans="1:14" x14ac:dyDescent="0.25">
      <c r="A126">
        <v>20558</v>
      </c>
      <c r="B126" t="s">
        <v>102</v>
      </c>
      <c r="C126" t="s">
        <v>34</v>
      </c>
      <c r="D126" t="s">
        <v>114</v>
      </c>
      <c r="E126" s="1">
        <v>43952</v>
      </c>
      <c r="F126" s="7" t="str">
        <f>IF(E126&lt;&gt;"",IF(AND(E126&gt;=VLOOKUP(E126,Semanas!$A$1:$C$33,1),E126&lt;=VLOOKUP(E126,Semanas!$A$1:$C$33,2)),VLOOKUP(E126,Semanas!$A$1:$C$33,3),""),"")</f>
        <v>Semana 18</v>
      </c>
      <c r="G126" s="21">
        <f>IF(Medidas_Analisis!G479&lt;&gt;"",ROUND((Medidas_Analisis!G479/IF(Intermedio!A479=VLOOKUP(Intermedio!A479,Tipos_Medida!$H$2:$I$788,1),VLOOKUP(Intermedio!A479,Tipos_Medida!$H$2:$I$788,2),0))*100,4),"")</f>
        <v>0</v>
      </c>
      <c r="H126" s="21">
        <f>IF(Medidas_Analisis!H479&lt;&gt;"",ROUND((Medidas_Analisis!H479/IF(Intermedio!A479=VLOOKUP(Intermedio!A479,Tipos_Medida!$H$2:$I$788,1),VLOOKUP(Intermedio!A479,Tipos_Medida!$H$2:$I$788,2),0))*100,4),"")</f>
        <v>0</v>
      </c>
      <c r="I126" s="21">
        <f>IF(Medidas_Analisis!I479&lt;&gt;"",ROUND((Medidas_Analisis!I479/IF(Intermedio!A479=VLOOKUP(Intermedio!A479,Tipos_Medida!$H$2:$I$788,1),VLOOKUP(Intermedio!A479,Tipos_Medida!$H$2:$I$788,2),0))*100,4),"")</f>
        <v>0</v>
      </c>
      <c r="J126" s="21">
        <f>IF(Medidas_Analisis!J479&lt;&gt;"",ROUND((Medidas_Analisis!J479/IF(Intermedio!A479=VLOOKUP(Intermedio!A479,Tipos_Medida!$H$2:$I$788,1),VLOOKUP(Intermedio!A479,Tipos_Medida!$H$2:$I$788,2),0))*100,4),"")</f>
        <v>0</v>
      </c>
      <c r="K126" s="21">
        <f>IF(Medidas_Analisis!K479&lt;&gt;"",ROUND((Medidas_Analisis!K479/IF(Intermedio!A479=VLOOKUP(Intermedio!A479,Tipos_Medida!$H$2:$I$788,1),VLOOKUP(Intermedio!A479,Tipos_Medida!$H$2:$I$788,2),0))*100,4),"")</f>
        <v>0</v>
      </c>
      <c r="L126" s="21">
        <f>IF(Medidas_Analisis!L479&lt;&gt;"",ROUND((Medidas_Analisis!L479/IF(Intermedio!A479=VLOOKUP(Intermedio!A479,Tipos_Medida!$H$2:$I$788,1),VLOOKUP(Intermedio!A479,Tipos_Medida!$H$2:$I$788,2),0))*100,4),"")</f>
        <v>0</v>
      </c>
      <c r="M126" s="21">
        <f>IF(Medidas_Analisis!M479&lt;&gt;"",ROUND((Medidas_Analisis!M479/IF(Intermedio!A479=VLOOKUP(Intermedio!A479,Tipos_Medida!$H$2:$I$788,1),VLOOKUP(Intermedio!A479,Tipos_Medida!$H$2:$I$788,2),0))*100,4),"")</f>
        <v>2.3599999999999999E-2</v>
      </c>
      <c r="N126" s="21">
        <f>IF(Medidas_Analisis!N479&lt;&gt;"",ROUND((Medidas_Analisis!N479/IF(Intermedio!A479=VLOOKUP(Intermedio!A479,Tipos_Medida!$H$2:$I$788,1),VLOOKUP(Intermedio!A479,Tipos_Medida!$H$2:$I$788,2),0))*100,4),"")</f>
        <v>2.3599999999999999E-2</v>
      </c>
    </row>
    <row r="127" spans="1:14" x14ac:dyDescent="0.25">
      <c r="A127" s="19">
        <v>20558</v>
      </c>
      <c r="B127" s="19" t="s">
        <v>102</v>
      </c>
      <c r="C127" s="19" t="s">
        <v>118</v>
      </c>
      <c r="D127" s="19" t="s">
        <v>114</v>
      </c>
      <c r="E127" s="20">
        <v>43952</v>
      </c>
      <c r="F127" s="7" t="str">
        <f>IF(E127&lt;&gt;"",IF(AND(E127&gt;=VLOOKUP(E127,Semanas!$A$1:$C$33,1),E127&lt;=VLOOKUP(E127,Semanas!$A$1:$C$33,2)),VLOOKUP(E127,Semanas!$A$1:$C$33,3),""),"")</f>
        <v>Semana 18</v>
      </c>
      <c r="G127" s="21">
        <f>IF(Medidas_Analisis!G480&lt;&gt;"",ROUND((Medidas_Analisis!G480/IF(Intermedio!A480=VLOOKUP(Intermedio!A480,Tipos_Medida!$H$2:$I$788,1),VLOOKUP(Intermedio!A480,Tipos_Medida!$H$2:$I$788,2),0))*100,4),"")</f>
        <v>0</v>
      </c>
      <c r="H127" s="21">
        <f>IF(Medidas_Analisis!H480&lt;&gt;"",ROUND((Medidas_Analisis!H480/IF(Intermedio!A480=VLOOKUP(Intermedio!A480,Tipos_Medida!$H$2:$I$788,1),VLOOKUP(Intermedio!A480,Tipos_Medida!$H$2:$I$788,2),0))*100,4),"")</f>
        <v>0</v>
      </c>
      <c r="I127" s="21">
        <f>IF(Medidas_Analisis!I480&lt;&gt;"",ROUND((Medidas_Analisis!I480/IF(Intermedio!A480=VLOOKUP(Intermedio!A480,Tipos_Medida!$H$2:$I$788,1),VLOOKUP(Intermedio!A480,Tipos_Medida!$H$2:$I$788,2),0))*100,4),"")</f>
        <v>0</v>
      </c>
      <c r="J127" s="21">
        <f>IF(Medidas_Analisis!J480&lt;&gt;"",ROUND((Medidas_Analisis!J480/IF(Intermedio!A480=VLOOKUP(Intermedio!A480,Tipos_Medida!$H$2:$I$788,1),VLOOKUP(Intermedio!A480,Tipos_Medida!$H$2:$I$788,2),0))*100,4),"")</f>
        <v>0</v>
      </c>
      <c r="K127" s="21">
        <f>IF(Medidas_Analisis!K480&lt;&gt;"",ROUND((Medidas_Analisis!K480/IF(Intermedio!A480=VLOOKUP(Intermedio!A480,Tipos_Medida!$H$2:$I$788,1),VLOOKUP(Intermedio!A480,Tipos_Medida!$H$2:$I$788,2),0))*100,4),"")</f>
        <v>0</v>
      </c>
      <c r="L127" s="21">
        <f>IF(Medidas_Analisis!L480&lt;&gt;"",ROUND((Medidas_Analisis!L480/IF(Intermedio!A480=VLOOKUP(Intermedio!A480,Tipos_Medida!$H$2:$I$788,1),VLOOKUP(Intermedio!A480,Tipos_Medida!$H$2:$I$788,2),0))*100,4),"")</f>
        <v>0</v>
      </c>
      <c r="M127" s="21">
        <f>IF(Medidas_Analisis!M480&lt;&gt;"",ROUND((Medidas_Analisis!M480/IF(Intermedio!A480=VLOOKUP(Intermedio!A480,Tipos_Medida!$H$2:$I$788,1),VLOOKUP(Intermedio!A480,Tipos_Medida!$H$2:$I$788,2),0))*100,4),"")</f>
        <v>2.3599999999999999E-2</v>
      </c>
      <c r="N127" s="21">
        <f>IF(Medidas_Analisis!N480&lt;&gt;"",ROUND((Medidas_Analisis!N480/IF(Intermedio!A480=VLOOKUP(Intermedio!A480,Tipos_Medida!$H$2:$I$788,1),VLOOKUP(Intermedio!A480,Tipos_Medida!$H$2:$I$788,2),0))*100,4),"")</f>
        <v>2.3599999999999999E-2</v>
      </c>
    </row>
    <row r="128" spans="1:14" x14ac:dyDescent="0.25">
      <c r="A128" s="19">
        <v>20558</v>
      </c>
      <c r="B128" s="19" t="s">
        <v>102</v>
      </c>
      <c r="C128" s="19" t="s">
        <v>120</v>
      </c>
      <c r="D128" s="19" t="s">
        <v>114</v>
      </c>
      <c r="E128" s="20">
        <v>43952</v>
      </c>
      <c r="F128" s="7" t="str">
        <f>IF(E128&lt;&gt;"",IF(AND(E128&gt;=VLOOKUP(E128,Semanas!$A$1:$C$33,1),E128&lt;=VLOOKUP(E128,Semanas!$A$1:$C$33,2)),VLOOKUP(E128,Semanas!$A$1:$C$33,3),""),"")</f>
        <v>Semana 18</v>
      </c>
      <c r="G128" s="21">
        <f>IF(Medidas_Analisis!G482&lt;&gt;"",ROUND((Medidas_Analisis!G482/IF(Intermedio!A482=VLOOKUP(Intermedio!A482,Tipos_Medida!$H$2:$I$788,1),VLOOKUP(Intermedio!A482,Tipos_Medida!$H$2:$I$788,2),0))*100,4),"")</f>
        <v>0</v>
      </c>
      <c r="H128" s="21">
        <f>IF(Medidas_Analisis!H482&lt;&gt;"",ROUND((Medidas_Analisis!H482/IF(Intermedio!A482=VLOOKUP(Intermedio!A482,Tipos_Medida!$H$2:$I$788,1),VLOOKUP(Intermedio!A482,Tipos_Medida!$H$2:$I$788,2),0))*100,4),"")</f>
        <v>0</v>
      </c>
      <c r="I128" s="21">
        <f>IF(Medidas_Analisis!I482&lt;&gt;"",ROUND((Medidas_Analisis!I482/IF(Intermedio!A482=VLOOKUP(Intermedio!A482,Tipos_Medida!$H$2:$I$788,1),VLOOKUP(Intermedio!A482,Tipos_Medida!$H$2:$I$788,2),0))*100,4),"")</f>
        <v>0</v>
      </c>
      <c r="J128" s="21">
        <f>IF(Medidas_Analisis!J482&lt;&gt;"",ROUND((Medidas_Analisis!J482/IF(Intermedio!A482=VLOOKUP(Intermedio!A482,Tipos_Medida!$H$2:$I$788,1),VLOOKUP(Intermedio!A482,Tipos_Medida!$H$2:$I$788,2),0))*100,4),"")</f>
        <v>0</v>
      </c>
      <c r="K128" s="21">
        <f>IF(Medidas_Analisis!K482&lt;&gt;"",ROUND((Medidas_Analisis!K482/IF(Intermedio!A482=VLOOKUP(Intermedio!A482,Tipos_Medida!$H$2:$I$788,1),VLOOKUP(Intermedio!A482,Tipos_Medida!$H$2:$I$788,2),0))*100,4),"")</f>
        <v>0</v>
      </c>
      <c r="L128" s="21">
        <f>IF(Medidas_Analisis!L482&lt;&gt;"",ROUND((Medidas_Analisis!L482/IF(Intermedio!A482=VLOOKUP(Intermedio!A482,Tipos_Medida!$H$2:$I$788,1),VLOOKUP(Intermedio!A482,Tipos_Medida!$H$2:$I$788,2),0))*100,4),"")</f>
        <v>0</v>
      </c>
      <c r="M128" s="21">
        <f>IF(Medidas_Analisis!M482&lt;&gt;"",ROUND((Medidas_Analisis!M482/IF(Intermedio!A482=VLOOKUP(Intermedio!A482,Tipos_Medida!$H$2:$I$788,1),VLOOKUP(Intermedio!A482,Tipos_Medida!$H$2:$I$788,2),0))*100,4),"")</f>
        <v>2.3599999999999999E-2</v>
      </c>
      <c r="N128" s="21">
        <f>IF(Medidas_Analisis!N482&lt;&gt;"",ROUND((Medidas_Analisis!N482/IF(Intermedio!A482=VLOOKUP(Intermedio!A482,Tipos_Medida!$H$2:$I$788,1),VLOOKUP(Intermedio!A482,Tipos_Medida!$H$2:$I$788,2),0))*100,4),"")</f>
        <v>2.3599999999999999E-2</v>
      </c>
    </row>
    <row r="129" spans="1:14" x14ac:dyDescent="0.25">
      <c r="A129">
        <v>21010</v>
      </c>
      <c r="B129" t="s">
        <v>40</v>
      </c>
      <c r="C129" t="s">
        <v>30</v>
      </c>
      <c r="D129" t="s">
        <v>114</v>
      </c>
      <c r="E129" s="1">
        <v>43913</v>
      </c>
      <c r="F129" s="7" t="str">
        <f>IF(E129&lt;&gt;"",IF(AND(E129&gt;=VLOOKUP(E129,Semanas!$A$1:$C$33,1),E129&lt;=VLOOKUP(E129,Semanas!$A$1:$C$33,2)),VLOOKUP(E129,Semanas!$A$1:$C$33,3),""),"")</f>
        <v>Semana 13</v>
      </c>
      <c r="G129" s="21">
        <f>IF(Medidas_Analisis!G486&lt;&gt;"",ROUND((Medidas_Analisis!G486/IF(Intermedio!A486=VLOOKUP(Intermedio!A486,Tipos_Medida!$H$2:$I$788,1),VLOOKUP(Intermedio!A486,Tipos_Medida!$H$2:$I$788,2),0))*100,4),"")</f>
        <v>0</v>
      </c>
      <c r="H129" s="21">
        <f>IF(Medidas_Analisis!H486&lt;&gt;"",ROUND((Medidas_Analisis!H486/IF(Intermedio!A486=VLOOKUP(Intermedio!A486,Tipos_Medida!$H$2:$I$788,1),VLOOKUP(Intermedio!A486,Tipos_Medida!$H$2:$I$788,2),0))*100,4),"")</f>
        <v>0</v>
      </c>
      <c r="I129" s="21">
        <f>IF(Medidas_Analisis!I486&lt;&gt;"",ROUND((Medidas_Analisis!I486/IF(Intermedio!A486=VLOOKUP(Intermedio!A486,Tipos_Medida!$H$2:$I$788,1),VLOOKUP(Intermedio!A486,Tipos_Medida!$H$2:$I$788,2),0))*100,4),"")</f>
        <v>0</v>
      </c>
      <c r="J129" s="21">
        <f>IF(Medidas_Analisis!J486&lt;&gt;"",ROUND((Medidas_Analisis!J486/IF(Intermedio!A486=VLOOKUP(Intermedio!A486,Tipos_Medida!$H$2:$I$788,1),VLOOKUP(Intermedio!A486,Tipos_Medida!$H$2:$I$788,2),0))*100,4),"")</f>
        <v>0</v>
      </c>
      <c r="K129" s="21">
        <f>IF(Medidas_Analisis!K486&lt;&gt;"",ROUND((Medidas_Analisis!K486/IF(Intermedio!A486=VLOOKUP(Intermedio!A486,Tipos_Medida!$H$2:$I$788,1),VLOOKUP(Intermedio!A486,Tipos_Medida!$H$2:$I$788,2),0))*100,4),"")</f>
        <v>0</v>
      </c>
      <c r="L129" s="21">
        <f>IF(Medidas_Analisis!L486&lt;&gt;"",ROUND((Medidas_Analisis!L486/IF(Intermedio!A486=VLOOKUP(Intermedio!A486,Tipos_Medida!$H$2:$I$788,1),VLOOKUP(Intermedio!A486,Tipos_Medida!$H$2:$I$788,2),0))*100,4),"")</f>
        <v>0</v>
      </c>
      <c r="M129" s="21">
        <f>IF(Medidas_Analisis!M486&lt;&gt;"",ROUND((Medidas_Analisis!M486/IF(Intermedio!A486=VLOOKUP(Intermedio!A486,Tipos_Medida!$H$2:$I$788,1),VLOOKUP(Intermedio!A486,Tipos_Medida!$H$2:$I$788,2),0))*100,4),"")</f>
        <v>0</v>
      </c>
      <c r="N129" s="21">
        <f>IF(Medidas_Analisis!N486&lt;&gt;"",ROUND((Medidas_Analisis!N486/IF(Intermedio!A486=VLOOKUP(Intermedio!A486,Tipos_Medida!$H$2:$I$788,1),VLOOKUP(Intermedio!A486,Tipos_Medida!$H$2:$I$788,2),0))*100,4),"")</f>
        <v>0</v>
      </c>
    </row>
    <row r="130" spans="1:14" x14ac:dyDescent="0.25">
      <c r="A130" s="19">
        <v>21010</v>
      </c>
      <c r="B130" s="19" t="s">
        <v>40</v>
      </c>
      <c r="C130" s="19" t="s">
        <v>31</v>
      </c>
      <c r="D130" s="19" t="s">
        <v>114</v>
      </c>
      <c r="E130" s="20">
        <v>43913</v>
      </c>
      <c r="F130" s="7" t="str">
        <f>IF(E130&lt;&gt;"",IF(AND(E130&gt;=VLOOKUP(E130,Semanas!$A$1:$C$33,1),E130&lt;=VLOOKUP(E130,Semanas!$A$1:$C$33,2)),VLOOKUP(E130,Semanas!$A$1:$C$33,3),""),"")</f>
        <v>Semana 13</v>
      </c>
      <c r="G130" s="21">
        <f>IF(Medidas_Analisis!G487&lt;&gt;"",ROUND((Medidas_Analisis!G487/IF(Intermedio!A487=VLOOKUP(Intermedio!A487,Tipos_Medida!$H$2:$I$788,1),VLOOKUP(Intermedio!A487,Tipos_Medida!$H$2:$I$788,2),0))*100,4),"")</f>
        <v>0</v>
      </c>
      <c r="H130" s="21">
        <f>IF(Medidas_Analisis!H487&lt;&gt;"",ROUND((Medidas_Analisis!H487/IF(Intermedio!A487=VLOOKUP(Intermedio!A487,Tipos_Medida!$H$2:$I$788,1),VLOOKUP(Intermedio!A487,Tipos_Medida!$H$2:$I$788,2),0))*100,4),"")</f>
        <v>0</v>
      </c>
      <c r="I130" s="21">
        <f>IF(Medidas_Analisis!I487&lt;&gt;"",ROUND((Medidas_Analisis!I487/IF(Intermedio!A487=VLOOKUP(Intermedio!A487,Tipos_Medida!$H$2:$I$788,1),VLOOKUP(Intermedio!A487,Tipos_Medida!$H$2:$I$788,2),0))*100,4),"")</f>
        <v>0</v>
      </c>
      <c r="J130" s="21">
        <f>IF(Medidas_Analisis!J487&lt;&gt;"",ROUND((Medidas_Analisis!J487/IF(Intermedio!A487=VLOOKUP(Intermedio!A487,Tipos_Medida!$H$2:$I$788,1),VLOOKUP(Intermedio!A487,Tipos_Medida!$H$2:$I$788,2),0))*100,4),"")</f>
        <v>0</v>
      </c>
      <c r="K130" s="21">
        <f>IF(Medidas_Analisis!K487&lt;&gt;"",ROUND((Medidas_Analisis!K487/IF(Intermedio!A487=VLOOKUP(Intermedio!A487,Tipos_Medida!$H$2:$I$788,1),VLOOKUP(Intermedio!A487,Tipos_Medida!$H$2:$I$788,2),0))*100,4),"")</f>
        <v>0</v>
      </c>
      <c r="L130" s="21">
        <f>IF(Medidas_Analisis!L487&lt;&gt;"",ROUND((Medidas_Analisis!L487/IF(Intermedio!A487=VLOOKUP(Intermedio!A487,Tipos_Medida!$H$2:$I$788,1),VLOOKUP(Intermedio!A487,Tipos_Medida!$H$2:$I$788,2),0))*100,4),"")</f>
        <v>0</v>
      </c>
      <c r="M130" s="21">
        <f>IF(Medidas_Analisis!M487&lt;&gt;"",ROUND((Medidas_Analisis!M487/IF(Intermedio!A487=VLOOKUP(Intermedio!A487,Tipos_Medida!$H$2:$I$788,1),VLOOKUP(Intermedio!A487,Tipos_Medida!$H$2:$I$788,2),0))*100,4),"")</f>
        <v>0</v>
      </c>
      <c r="N130" s="21">
        <f>IF(Medidas_Analisis!N487&lt;&gt;"",ROUND((Medidas_Analisis!N487/IF(Intermedio!A487=VLOOKUP(Intermedio!A487,Tipos_Medida!$H$2:$I$788,1),VLOOKUP(Intermedio!A487,Tipos_Medida!$H$2:$I$788,2),0))*100,4),"")</f>
        <v>0</v>
      </c>
    </row>
    <row r="131" spans="1:14" x14ac:dyDescent="0.25">
      <c r="A131">
        <v>21010</v>
      </c>
      <c r="B131" t="s">
        <v>40</v>
      </c>
      <c r="C131" t="s">
        <v>115</v>
      </c>
      <c r="D131" t="s">
        <v>114</v>
      </c>
      <c r="E131" s="1">
        <v>43913</v>
      </c>
      <c r="F131" s="7" t="str">
        <f>IF(E131&lt;&gt;"",IF(AND(E131&gt;=VLOOKUP(E131,Semanas!$A$1:$C$33,1),E131&lt;=VLOOKUP(E131,Semanas!$A$1:$C$33,2)),VLOOKUP(E131,Semanas!$A$1:$C$33,3),""),"")</f>
        <v>Semana 13</v>
      </c>
      <c r="G131" s="21">
        <f>IF(Medidas_Analisis!G488&lt;&gt;"",ROUND((Medidas_Analisis!G488/IF(Intermedio!A488=VLOOKUP(Intermedio!A488,Tipos_Medida!$H$2:$I$788,1),VLOOKUP(Intermedio!A488,Tipos_Medida!$H$2:$I$788,2),0))*100,4),"")</f>
        <v>0</v>
      </c>
      <c r="H131" s="21">
        <f>IF(Medidas_Analisis!H488&lt;&gt;"",ROUND((Medidas_Analisis!H488/IF(Intermedio!A488=VLOOKUP(Intermedio!A488,Tipos_Medida!$H$2:$I$788,1),VLOOKUP(Intermedio!A488,Tipos_Medida!$H$2:$I$788,2),0))*100,4),"")</f>
        <v>0</v>
      </c>
      <c r="I131" s="21">
        <f>IF(Medidas_Analisis!I488&lt;&gt;"",ROUND((Medidas_Analisis!I488/IF(Intermedio!A488=VLOOKUP(Intermedio!A488,Tipos_Medida!$H$2:$I$788,1),VLOOKUP(Intermedio!A488,Tipos_Medida!$H$2:$I$788,2),0))*100,4),"")</f>
        <v>0</v>
      </c>
      <c r="J131" s="21">
        <f>IF(Medidas_Analisis!J488&lt;&gt;"",ROUND((Medidas_Analisis!J488/IF(Intermedio!A488=VLOOKUP(Intermedio!A488,Tipos_Medida!$H$2:$I$788,1),VLOOKUP(Intermedio!A488,Tipos_Medida!$H$2:$I$788,2),0))*100,4),"")</f>
        <v>0</v>
      </c>
      <c r="K131" s="21">
        <f>IF(Medidas_Analisis!K488&lt;&gt;"",ROUND((Medidas_Analisis!K488/IF(Intermedio!A488=VLOOKUP(Intermedio!A488,Tipos_Medida!$H$2:$I$788,1),VLOOKUP(Intermedio!A488,Tipos_Medida!$H$2:$I$788,2),0))*100,4),"")</f>
        <v>0</v>
      </c>
      <c r="L131" s="21">
        <f>IF(Medidas_Analisis!L488&lt;&gt;"",ROUND((Medidas_Analisis!L488/IF(Intermedio!A488=VLOOKUP(Intermedio!A488,Tipos_Medida!$H$2:$I$788,1),VLOOKUP(Intermedio!A488,Tipos_Medida!$H$2:$I$788,2),0))*100,4),"")</f>
        <v>0</v>
      </c>
      <c r="M131" s="21">
        <f>IF(Medidas_Analisis!M488&lt;&gt;"",ROUND((Medidas_Analisis!M488/IF(Intermedio!A488=VLOOKUP(Intermedio!A488,Tipos_Medida!$H$2:$I$788,1),VLOOKUP(Intermedio!A488,Tipos_Medida!$H$2:$I$788,2),0))*100,4),"")</f>
        <v>0</v>
      </c>
      <c r="N131" s="21">
        <f>IF(Medidas_Analisis!N488&lt;&gt;"",ROUND((Medidas_Analisis!N488/IF(Intermedio!A488=VLOOKUP(Intermedio!A488,Tipos_Medida!$H$2:$I$788,1),VLOOKUP(Intermedio!A488,Tipos_Medida!$H$2:$I$788,2),0))*100,4),"")</f>
        <v>0</v>
      </c>
    </row>
    <row r="132" spans="1:14" x14ac:dyDescent="0.25">
      <c r="A132" s="19">
        <v>21010</v>
      </c>
      <c r="B132" s="19" t="s">
        <v>40</v>
      </c>
      <c r="C132" s="19" t="s">
        <v>33</v>
      </c>
      <c r="D132" s="19" t="s">
        <v>114</v>
      </c>
      <c r="E132" s="20">
        <v>43910</v>
      </c>
      <c r="F132" s="7" t="str">
        <f>IF(E132&lt;&gt;"",IF(AND(E132&gt;=VLOOKUP(E132,Semanas!$A$1:$C$33,1),E132&lt;=VLOOKUP(E132,Semanas!$A$1:$C$33,2)),VLOOKUP(E132,Semanas!$A$1:$C$33,3),""),"")</f>
        <v>Semana 12</v>
      </c>
      <c r="G132" s="21">
        <f>IF(Medidas_Analisis!G489&lt;&gt;"",ROUND((Medidas_Analisis!G489/IF(Intermedio!A489=VLOOKUP(Intermedio!A489,Tipos_Medida!$H$2:$I$788,1),VLOOKUP(Intermedio!A489,Tipos_Medida!$H$2:$I$788,2),0))*100,4),"")</f>
        <v>0</v>
      </c>
      <c r="H132" s="21">
        <f>IF(Medidas_Analisis!H489&lt;&gt;"",ROUND((Medidas_Analisis!H489/IF(Intermedio!A489=VLOOKUP(Intermedio!A489,Tipos_Medida!$H$2:$I$788,1),VLOOKUP(Intermedio!A489,Tipos_Medida!$H$2:$I$788,2),0))*100,4),"")</f>
        <v>0</v>
      </c>
      <c r="I132" s="21">
        <f>IF(Medidas_Analisis!I489&lt;&gt;"",ROUND((Medidas_Analisis!I489/IF(Intermedio!A489=VLOOKUP(Intermedio!A489,Tipos_Medida!$H$2:$I$788,1),VLOOKUP(Intermedio!A489,Tipos_Medida!$H$2:$I$788,2),0))*100,4),"")</f>
        <v>0</v>
      </c>
      <c r="J132" s="21">
        <f>IF(Medidas_Analisis!J489&lt;&gt;"",ROUND((Medidas_Analisis!J489/IF(Intermedio!A489=VLOOKUP(Intermedio!A489,Tipos_Medida!$H$2:$I$788,1),VLOOKUP(Intermedio!A489,Tipos_Medida!$H$2:$I$788,2),0))*100,4),"")</f>
        <v>0</v>
      </c>
      <c r="K132" s="21">
        <f>IF(Medidas_Analisis!K489&lt;&gt;"",ROUND((Medidas_Analisis!K489/IF(Intermedio!A489=VLOOKUP(Intermedio!A489,Tipos_Medida!$H$2:$I$788,1),VLOOKUP(Intermedio!A489,Tipos_Medida!$H$2:$I$788,2),0))*100,4),"")</f>
        <v>0</v>
      </c>
      <c r="L132" s="21">
        <f>IF(Medidas_Analisis!L489&lt;&gt;"",ROUND((Medidas_Analisis!L489/IF(Intermedio!A489=VLOOKUP(Intermedio!A489,Tipos_Medida!$H$2:$I$788,1),VLOOKUP(Intermedio!A489,Tipos_Medida!$H$2:$I$788,2),0))*100,4),"")</f>
        <v>0</v>
      </c>
      <c r="M132" s="21">
        <f>IF(Medidas_Analisis!M489&lt;&gt;"",ROUND((Medidas_Analisis!M489/IF(Intermedio!A489=VLOOKUP(Intermedio!A489,Tipos_Medida!$H$2:$I$788,1),VLOOKUP(Intermedio!A489,Tipos_Medida!$H$2:$I$788,2),0))*100,4),"")</f>
        <v>0</v>
      </c>
      <c r="N132" s="21">
        <f>IF(Medidas_Analisis!N489&lt;&gt;"",ROUND((Medidas_Analisis!N489/IF(Intermedio!A489=VLOOKUP(Intermedio!A489,Tipos_Medida!$H$2:$I$788,1),VLOOKUP(Intermedio!A489,Tipos_Medida!$H$2:$I$788,2),0))*100,4),"")</f>
        <v>0</v>
      </c>
    </row>
    <row r="133" spans="1:14" x14ac:dyDescent="0.25">
      <c r="A133">
        <v>21010</v>
      </c>
      <c r="B133" t="s">
        <v>40</v>
      </c>
      <c r="C133" t="s">
        <v>34</v>
      </c>
      <c r="D133" t="s">
        <v>114</v>
      </c>
      <c r="E133" s="1">
        <v>43934</v>
      </c>
      <c r="F133" s="7" t="str">
        <f>IF(E133&lt;&gt;"",IF(AND(E133&gt;=VLOOKUP(E133,Semanas!$A$1:$C$33,1),E133&lt;=VLOOKUP(E133,Semanas!$A$1:$C$33,2)),VLOOKUP(E133,Semanas!$A$1:$C$33,3),""),"")</f>
        <v>Semana 16</v>
      </c>
      <c r="G133" s="21">
        <f>IF(Medidas_Analisis!G490&lt;&gt;"",ROUND((Medidas_Analisis!G490/IF(Intermedio!A490=VLOOKUP(Intermedio!A490,Tipos_Medida!$H$2:$I$788,1),VLOOKUP(Intermedio!A490,Tipos_Medida!$H$2:$I$788,2),0))*100,4),"")</f>
        <v>0</v>
      </c>
      <c r="H133" s="21">
        <f>IF(Medidas_Analisis!H490&lt;&gt;"",ROUND((Medidas_Analisis!H490/IF(Intermedio!A490=VLOOKUP(Intermedio!A490,Tipos_Medida!$H$2:$I$788,1),VLOOKUP(Intermedio!A490,Tipos_Medida!$H$2:$I$788,2),0))*100,4),"")</f>
        <v>0</v>
      </c>
      <c r="I133" s="21">
        <f>IF(Medidas_Analisis!I490&lt;&gt;"",ROUND((Medidas_Analisis!I490/IF(Intermedio!A490=VLOOKUP(Intermedio!A490,Tipos_Medida!$H$2:$I$788,1),VLOOKUP(Intermedio!A490,Tipos_Medida!$H$2:$I$788,2),0))*100,4),"")</f>
        <v>0</v>
      </c>
      <c r="J133" s="21">
        <f>IF(Medidas_Analisis!J490&lt;&gt;"",ROUND((Medidas_Analisis!J490/IF(Intermedio!A490=VLOOKUP(Intermedio!A490,Tipos_Medida!$H$2:$I$788,1),VLOOKUP(Intermedio!A490,Tipos_Medida!$H$2:$I$788,2),0))*100,4),"")</f>
        <v>0</v>
      </c>
      <c r="K133" s="21">
        <f>IF(Medidas_Analisis!K490&lt;&gt;"",ROUND((Medidas_Analisis!K490/IF(Intermedio!A490=VLOOKUP(Intermedio!A490,Tipos_Medida!$H$2:$I$788,1),VLOOKUP(Intermedio!A490,Tipos_Medida!$H$2:$I$788,2),0))*100,4),"")</f>
        <v>0</v>
      </c>
      <c r="L133" s="21">
        <f>IF(Medidas_Analisis!L490&lt;&gt;"",ROUND((Medidas_Analisis!L490/IF(Intermedio!A490=VLOOKUP(Intermedio!A490,Tipos_Medida!$H$2:$I$788,1),VLOOKUP(Intermedio!A490,Tipos_Medida!$H$2:$I$788,2),0))*100,4),"")</f>
        <v>0.3876</v>
      </c>
      <c r="M133" s="21">
        <f>IF(Medidas_Analisis!M490&lt;&gt;"",ROUND((Medidas_Analisis!M490/IF(Intermedio!A490=VLOOKUP(Intermedio!A490,Tipos_Medida!$H$2:$I$788,1),VLOOKUP(Intermedio!A490,Tipos_Medida!$H$2:$I$788,2),0))*100,4),"")</f>
        <v>0.96899999999999997</v>
      </c>
      <c r="N133" s="21">
        <f>IF(Medidas_Analisis!N490&lt;&gt;"",ROUND((Medidas_Analisis!N490/IF(Intermedio!A490=VLOOKUP(Intermedio!A490,Tipos_Medida!$H$2:$I$788,1),VLOOKUP(Intermedio!A490,Tipos_Medida!$H$2:$I$788,2),0))*100,4),"")</f>
        <v>2.1318000000000001</v>
      </c>
    </row>
    <row r="134" spans="1:14" x14ac:dyDescent="0.25">
      <c r="A134">
        <v>21010</v>
      </c>
      <c r="B134" t="s">
        <v>40</v>
      </c>
      <c r="C134" t="s">
        <v>119</v>
      </c>
      <c r="D134" t="s">
        <v>114</v>
      </c>
      <c r="E134" s="1">
        <v>43931</v>
      </c>
      <c r="F134" s="7" t="str">
        <f>IF(E134&lt;&gt;"",IF(AND(E134&gt;=VLOOKUP(E134,Semanas!$A$1:$C$33,1),E134&lt;=VLOOKUP(E134,Semanas!$A$1:$C$33,2)),VLOOKUP(E134,Semanas!$A$1:$C$33,3),""),"")</f>
        <v>Semana 15</v>
      </c>
      <c r="G134" s="21">
        <f>IF(Medidas_Analisis!G492&lt;&gt;"",ROUND((Medidas_Analisis!G492/IF(Intermedio!A492=VLOOKUP(Intermedio!A492,Tipos_Medida!$H$2:$I$788,1),VLOOKUP(Intermedio!A492,Tipos_Medida!$H$2:$I$788,2),0))*100,4),"")</f>
        <v>0</v>
      </c>
      <c r="H134" s="21">
        <f>IF(Medidas_Analisis!H492&lt;&gt;"",ROUND((Medidas_Analisis!H492/IF(Intermedio!A492=VLOOKUP(Intermedio!A492,Tipos_Medida!$H$2:$I$788,1),VLOOKUP(Intermedio!A492,Tipos_Medida!$H$2:$I$788,2),0))*100,4),"")</f>
        <v>0</v>
      </c>
      <c r="I134" s="21">
        <f>IF(Medidas_Analisis!I492&lt;&gt;"",ROUND((Medidas_Analisis!I492/IF(Intermedio!A492=VLOOKUP(Intermedio!A492,Tipos_Medida!$H$2:$I$788,1),VLOOKUP(Intermedio!A492,Tipos_Medida!$H$2:$I$788,2),0))*100,4),"")</f>
        <v>0</v>
      </c>
      <c r="J134" s="21">
        <f>IF(Medidas_Analisis!J492&lt;&gt;"",ROUND((Medidas_Analisis!J492/IF(Intermedio!A492=VLOOKUP(Intermedio!A492,Tipos_Medida!$H$2:$I$788,1),VLOOKUP(Intermedio!A492,Tipos_Medida!$H$2:$I$788,2),0))*100,4),"")</f>
        <v>0</v>
      </c>
      <c r="K134" s="21">
        <f>IF(Medidas_Analisis!K492&lt;&gt;"",ROUND((Medidas_Analisis!K492/IF(Intermedio!A492=VLOOKUP(Intermedio!A492,Tipos_Medida!$H$2:$I$788,1),VLOOKUP(Intermedio!A492,Tipos_Medida!$H$2:$I$788,2),0))*100,4),"")</f>
        <v>0</v>
      </c>
      <c r="L134" s="21">
        <f>IF(Medidas_Analisis!L492&lt;&gt;"",ROUND((Medidas_Analisis!L492/IF(Intermedio!A492=VLOOKUP(Intermedio!A492,Tipos_Medida!$H$2:$I$788,1),VLOOKUP(Intermedio!A492,Tipos_Medida!$H$2:$I$788,2),0))*100,4),"")</f>
        <v>0</v>
      </c>
      <c r="M134" s="21">
        <f>IF(Medidas_Analisis!M492&lt;&gt;"",ROUND((Medidas_Analisis!M492/IF(Intermedio!A492=VLOOKUP(Intermedio!A492,Tipos_Medida!$H$2:$I$788,1),VLOOKUP(Intermedio!A492,Tipos_Medida!$H$2:$I$788,2),0))*100,4),"")</f>
        <v>0.3876</v>
      </c>
      <c r="N134" s="21">
        <f>IF(Medidas_Analisis!N492&lt;&gt;"",ROUND((Medidas_Analisis!N492/IF(Intermedio!A492=VLOOKUP(Intermedio!A492,Tipos_Medida!$H$2:$I$788,1),VLOOKUP(Intermedio!A492,Tipos_Medida!$H$2:$I$788,2),0))*100,4),"")</f>
        <v>0.96899999999999997</v>
      </c>
    </row>
    <row r="135" spans="1:14" x14ac:dyDescent="0.25">
      <c r="A135">
        <v>21010</v>
      </c>
      <c r="B135" t="s">
        <v>40</v>
      </c>
      <c r="C135" t="s">
        <v>191</v>
      </c>
      <c r="D135" t="s">
        <v>114</v>
      </c>
      <c r="E135" s="1">
        <v>43913</v>
      </c>
      <c r="F135" s="7" t="str">
        <f>IF(E135&lt;&gt;"",IF(AND(E135&gt;=VLOOKUP(E135,Semanas!$A$1:$C$33,1),E135&lt;=VLOOKUP(E135,Semanas!$A$1:$C$33,2)),VLOOKUP(E135,Semanas!$A$1:$C$33,3),""),"")</f>
        <v>Semana 13</v>
      </c>
      <c r="G135" s="21">
        <f>IF(Medidas_Analisis!G494&lt;&gt;"",ROUND((Medidas_Analisis!G494/IF(Intermedio!A494=VLOOKUP(Intermedio!A494,Tipos_Medida!$H$2:$I$788,1),VLOOKUP(Intermedio!A494,Tipos_Medida!$H$2:$I$788,2),0))*100,4),"")</f>
        <v>0</v>
      </c>
      <c r="H135" s="21">
        <f>IF(Medidas_Analisis!H494&lt;&gt;"",ROUND((Medidas_Analisis!H494/IF(Intermedio!A494=VLOOKUP(Intermedio!A494,Tipos_Medida!$H$2:$I$788,1),VLOOKUP(Intermedio!A494,Tipos_Medida!$H$2:$I$788,2),0))*100,4),"")</f>
        <v>0</v>
      </c>
      <c r="I135" s="21">
        <f>IF(Medidas_Analisis!I494&lt;&gt;"",ROUND((Medidas_Analisis!I494/IF(Intermedio!A494=VLOOKUP(Intermedio!A494,Tipos_Medida!$H$2:$I$788,1),VLOOKUP(Intermedio!A494,Tipos_Medida!$H$2:$I$788,2),0))*100,4),"")</f>
        <v>0</v>
      </c>
      <c r="J135" s="21">
        <f>IF(Medidas_Analisis!J494&lt;&gt;"",ROUND((Medidas_Analisis!J494/IF(Intermedio!A494=VLOOKUP(Intermedio!A494,Tipos_Medida!$H$2:$I$788,1),VLOOKUP(Intermedio!A494,Tipos_Medida!$H$2:$I$788,2),0))*100,4),"")</f>
        <v>0</v>
      </c>
      <c r="K135" s="21">
        <f>IF(Medidas_Analisis!K494&lt;&gt;"",ROUND((Medidas_Analisis!K494/IF(Intermedio!A494=VLOOKUP(Intermedio!A494,Tipos_Medida!$H$2:$I$788,1),VLOOKUP(Intermedio!A494,Tipos_Medida!$H$2:$I$788,2),0))*100,4),"")</f>
        <v>0</v>
      </c>
      <c r="L135" s="21">
        <f>IF(Medidas_Analisis!L494&lt;&gt;"",ROUND((Medidas_Analisis!L494/IF(Intermedio!A494=VLOOKUP(Intermedio!A494,Tipos_Medida!$H$2:$I$788,1),VLOOKUP(Intermedio!A494,Tipos_Medida!$H$2:$I$788,2),0))*100,4),"")</f>
        <v>0</v>
      </c>
      <c r="M135" s="21">
        <f>IF(Medidas_Analisis!M494&lt;&gt;"",ROUND((Medidas_Analisis!M494/IF(Intermedio!A494=VLOOKUP(Intermedio!A494,Tipos_Medida!$H$2:$I$788,1),VLOOKUP(Intermedio!A494,Tipos_Medida!$H$2:$I$788,2),0))*100,4),"")</f>
        <v>0</v>
      </c>
      <c r="N135" s="21">
        <f>IF(Medidas_Analisis!N494&lt;&gt;"",ROUND((Medidas_Analisis!N494/IF(Intermedio!A494=VLOOKUP(Intermedio!A494,Tipos_Medida!$H$2:$I$788,1),VLOOKUP(Intermedio!A494,Tipos_Medida!$H$2:$I$788,2),0))*100,4),"")</f>
        <v>0</v>
      </c>
    </row>
    <row r="136" spans="1:14" x14ac:dyDescent="0.25">
      <c r="A136">
        <v>21013</v>
      </c>
      <c r="B136" t="s">
        <v>42</v>
      </c>
      <c r="C136" t="s">
        <v>30</v>
      </c>
      <c r="D136" t="s">
        <v>114</v>
      </c>
      <c r="E136" s="1">
        <v>43913</v>
      </c>
      <c r="F136" s="7" t="str">
        <f>IF(E136&lt;&gt;"",IF(AND(E136&gt;=VLOOKUP(E136,Semanas!$A$1:$C$33,1),E136&lt;=VLOOKUP(E136,Semanas!$A$1:$C$33,2)),VLOOKUP(E136,Semanas!$A$1:$C$33,3),""),"")</f>
        <v>Semana 13</v>
      </c>
      <c r="G136" s="21">
        <f>IF(Medidas_Analisis!G497&lt;&gt;"",ROUND((Medidas_Analisis!G497/IF(Intermedio!A497=VLOOKUP(Intermedio!A497,Tipos_Medida!$H$2:$I$788,1),VLOOKUP(Intermedio!A497,Tipos_Medida!$H$2:$I$788,2),0))*100,4),"")</f>
        <v>0</v>
      </c>
      <c r="H136" s="21">
        <f>IF(Medidas_Analisis!H497&lt;&gt;"",ROUND((Medidas_Analisis!H497/IF(Intermedio!A497=VLOOKUP(Intermedio!A497,Tipos_Medida!$H$2:$I$788,1),VLOOKUP(Intermedio!A497,Tipos_Medida!$H$2:$I$788,2),0))*100,4),"")</f>
        <v>0</v>
      </c>
      <c r="I136" s="21">
        <f>IF(Medidas_Analisis!I497&lt;&gt;"",ROUND((Medidas_Analisis!I497/IF(Intermedio!A497=VLOOKUP(Intermedio!A497,Tipos_Medida!$H$2:$I$788,1),VLOOKUP(Intermedio!A497,Tipos_Medida!$H$2:$I$788,2),0))*100,4),"")</f>
        <v>0</v>
      </c>
      <c r="J136" s="21">
        <f>IF(Medidas_Analisis!J497&lt;&gt;"",ROUND((Medidas_Analisis!J497/IF(Intermedio!A497=VLOOKUP(Intermedio!A497,Tipos_Medida!$H$2:$I$788,1),VLOOKUP(Intermedio!A497,Tipos_Medida!$H$2:$I$788,2),0))*100,4),"")</f>
        <v>0</v>
      </c>
      <c r="K136" s="21">
        <f>IF(Medidas_Analisis!K497&lt;&gt;"",ROUND((Medidas_Analisis!K497/IF(Intermedio!A497=VLOOKUP(Intermedio!A497,Tipos_Medida!$H$2:$I$788,1),VLOOKUP(Intermedio!A497,Tipos_Medida!$H$2:$I$788,2),0))*100,4),"")</f>
        <v>0</v>
      </c>
      <c r="L136" s="21">
        <f>IF(Medidas_Analisis!L497&lt;&gt;"",ROUND((Medidas_Analisis!L497/IF(Intermedio!A497=VLOOKUP(Intermedio!A497,Tipos_Medida!$H$2:$I$788,1),VLOOKUP(Intermedio!A497,Tipos_Medida!$H$2:$I$788,2),0))*100,4),"")</f>
        <v>0</v>
      </c>
      <c r="M136" s="21">
        <f>IF(Medidas_Analisis!M497&lt;&gt;"",ROUND((Medidas_Analisis!M497/IF(Intermedio!A497=VLOOKUP(Intermedio!A497,Tipos_Medida!$H$2:$I$788,1),VLOOKUP(Intermedio!A497,Tipos_Medida!$H$2:$I$788,2),0))*100,4),"")</f>
        <v>0</v>
      </c>
      <c r="N136" s="21">
        <f>IF(Medidas_Analisis!N497&lt;&gt;"",ROUND((Medidas_Analisis!N497/IF(Intermedio!A497=VLOOKUP(Intermedio!A497,Tipos_Medida!$H$2:$I$788,1),VLOOKUP(Intermedio!A497,Tipos_Medida!$H$2:$I$788,2),0))*100,4),"")</f>
        <v>0</v>
      </c>
    </row>
    <row r="137" spans="1:14" x14ac:dyDescent="0.25">
      <c r="A137" s="19">
        <v>21013</v>
      </c>
      <c r="B137" s="19" t="s">
        <v>42</v>
      </c>
      <c r="C137" s="19" t="s">
        <v>31</v>
      </c>
      <c r="D137" s="19" t="s">
        <v>114</v>
      </c>
      <c r="E137" s="20">
        <v>43913</v>
      </c>
      <c r="F137" s="7" t="str">
        <f>IF(E137&lt;&gt;"",IF(AND(E137&gt;=VLOOKUP(E137,Semanas!$A$1:$C$33,1),E137&lt;=VLOOKUP(E137,Semanas!$A$1:$C$33,2)),VLOOKUP(E137,Semanas!$A$1:$C$33,3),""),"")</f>
        <v>Semana 13</v>
      </c>
      <c r="G137" s="21">
        <f>IF(Medidas_Analisis!G498&lt;&gt;"",ROUND((Medidas_Analisis!G498/IF(Intermedio!A498=VLOOKUP(Intermedio!A498,Tipos_Medida!$H$2:$I$788,1),VLOOKUP(Intermedio!A498,Tipos_Medida!$H$2:$I$788,2),0))*100,4),"")</f>
        <v>0</v>
      </c>
      <c r="H137" s="21">
        <f>IF(Medidas_Analisis!H498&lt;&gt;"",ROUND((Medidas_Analisis!H498/IF(Intermedio!A498=VLOOKUP(Intermedio!A498,Tipos_Medida!$H$2:$I$788,1),VLOOKUP(Intermedio!A498,Tipos_Medida!$H$2:$I$788,2),0))*100,4),"")</f>
        <v>0</v>
      </c>
      <c r="I137" s="21">
        <f>IF(Medidas_Analisis!I498&lt;&gt;"",ROUND((Medidas_Analisis!I498/IF(Intermedio!A498=VLOOKUP(Intermedio!A498,Tipos_Medida!$H$2:$I$788,1),VLOOKUP(Intermedio!A498,Tipos_Medida!$H$2:$I$788,2),0))*100,4),"")</f>
        <v>0</v>
      </c>
      <c r="J137" s="21">
        <f>IF(Medidas_Analisis!J498&lt;&gt;"",ROUND((Medidas_Analisis!J498/IF(Intermedio!A498=VLOOKUP(Intermedio!A498,Tipos_Medida!$H$2:$I$788,1),VLOOKUP(Intermedio!A498,Tipos_Medida!$H$2:$I$788,2),0))*100,4),"")</f>
        <v>0</v>
      </c>
      <c r="K137" s="21">
        <f>IF(Medidas_Analisis!K498&lt;&gt;"",ROUND((Medidas_Analisis!K498/IF(Intermedio!A498=VLOOKUP(Intermedio!A498,Tipos_Medida!$H$2:$I$788,1),VLOOKUP(Intermedio!A498,Tipos_Medida!$H$2:$I$788,2),0))*100,4),"")</f>
        <v>0</v>
      </c>
      <c r="L137" s="21">
        <f>IF(Medidas_Analisis!L498&lt;&gt;"",ROUND((Medidas_Analisis!L498/IF(Intermedio!A498=VLOOKUP(Intermedio!A498,Tipos_Medida!$H$2:$I$788,1),VLOOKUP(Intermedio!A498,Tipos_Medida!$H$2:$I$788,2),0))*100,4),"")</f>
        <v>0</v>
      </c>
      <c r="M137" s="21">
        <f>IF(Medidas_Analisis!M498&lt;&gt;"",ROUND((Medidas_Analisis!M498/IF(Intermedio!A498=VLOOKUP(Intermedio!A498,Tipos_Medida!$H$2:$I$788,1),VLOOKUP(Intermedio!A498,Tipos_Medida!$H$2:$I$788,2),0))*100,4),"")</f>
        <v>0</v>
      </c>
      <c r="N137" s="21">
        <f>IF(Medidas_Analisis!N498&lt;&gt;"",ROUND((Medidas_Analisis!N498/IF(Intermedio!A498=VLOOKUP(Intermedio!A498,Tipos_Medida!$H$2:$I$788,1),VLOOKUP(Intermedio!A498,Tipos_Medida!$H$2:$I$788,2),0))*100,4),"")</f>
        <v>0</v>
      </c>
    </row>
    <row r="138" spans="1:14" x14ac:dyDescent="0.25">
      <c r="A138">
        <v>21013</v>
      </c>
      <c r="B138" t="s">
        <v>42</v>
      </c>
      <c r="C138" t="s">
        <v>115</v>
      </c>
      <c r="D138" t="s">
        <v>114</v>
      </c>
      <c r="E138" s="1">
        <v>43913</v>
      </c>
      <c r="F138" s="7" t="str">
        <f>IF(E138&lt;&gt;"",IF(AND(E138&gt;=VLOOKUP(E138,Semanas!$A$1:$C$33,1),E138&lt;=VLOOKUP(E138,Semanas!$A$1:$C$33,2)),VLOOKUP(E138,Semanas!$A$1:$C$33,3),""),"")</f>
        <v>Semana 13</v>
      </c>
      <c r="G138" s="21">
        <f>IF(Medidas_Analisis!G499&lt;&gt;"",ROUND((Medidas_Analisis!G499/IF(Intermedio!A499=VLOOKUP(Intermedio!A499,Tipos_Medida!$H$2:$I$788,1),VLOOKUP(Intermedio!A499,Tipos_Medida!$H$2:$I$788,2),0))*100,4),"")</f>
        <v>0</v>
      </c>
      <c r="H138" s="21">
        <f>IF(Medidas_Analisis!H499&lt;&gt;"",ROUND((Medidas_Analisis!H499/IF(Intermedio!A499=VLOOKUP(Intermedio!A499,Tipos_Medida!$H$2:$I$788,1),VLOOKUP(Intermedio!A499,Tipos_Medida!$H$2:$I$788,2),0))*100,4),"")</f>
        <v>0</v>
      </c>
      <c r="I138" s="21">
        <f>IF(Medidas_Analisis!I499&lt;&gt;"",ROUND((Medidas_Analisis!I499/IF(Intermedio!A499=VLOOKUP(Intermedio!A499,Tipos_Medida!$H$2:$I$788,1),VLOOKUP(Intermedio!A499,Tipos_Medida!$H$2:$I$788,2),0))*100,4),"")</f>
        <v>0</v>
      </c>
      <c r="J138" s="21">
        <f>IF(Medidas_Analisis!J499&lt;&gt;"",ROUND((Medidas_Analisis!J499/IF(Intermedio!A499=VLOOKUP(Intermedio!A499,Tipos_Medida!$H$2:$I$788,1),VLOOKUP(Intermedio!A499,Tipos_Medida!$H$2:$I$788,2),0))*100,4),"")</f>
        <v>0</v>
      </c>
      <c r="K138" s="21">
        <f>IF(Medidas_Analisis!K499&lt;&gt;"",ROUND((Medidas_Analisis!K499/IF(Intermedio!A499=VLOOKUP(Intermedio!A499,Tipos_Medida!$H$2:$I$788,1),VLOOKUP(Intermedio!A499,Tipos_Medida!$H$2:$I$788,2),0))*100,4),"")</f>
        <v>0</v>
      </c>
      <c r="L138" s="21">
        <f>IF(Medidas_Analisis!L499&lt;&gt;"",ROUND((Medidas_Analisis!L499/IF(Intermedio!A499=VLOOKUP(Intermedio!A499,Tipos_Medida!$H$2:$I$788,1),VLOOKUP(Intermedio!A499,Tipos_Medida!$H$2:$I$788,2),0))*100,4),"")</f>
        <v>0</v>
      </c>
      <c r="M138" s="21">
        <f>IF(Medidas_Analisis!M499&lt;&gt;"",ROUND((Medidas_Analisis!M499/IF(Intermedio!A499=VLOOKUP(Intermedio!A499,Tipos_Medida!$H$2:$I$788,1),VLOOKUP(Intermedio!A499,Tipos_Medida!$H$2:$I$788,2),0))*100,4),"")</f>
        <v>0</v>
      </c>
      <c r="N138" s="21">
        <f>IF(Medidas_Analisis!N499&lt;&gt;"",ROUND((Medidas_Analisis!N499/IF(Intermedio!A499=VLOOKUP(Intermedio!A499,Tipos_Medida!$H$2:$I$788,1),VLOOKUP(Intermedio!A499,Tipos_Medida!$H$2:$I$788,2),0))*100,4),"")</f>
        <v>0</v>
      </c>
    </row>
    <row r="139" spans="1:14" x14ac:dyDescent="0.25">
      <c r="A139" s="19">
        <v>21013</v>
      </c>
      <c r="B139" s="19" t="s">
        <v>42</v>
      </c>
      <c r="C139" s="19" t="s">
        <v>33</v>
      </c>
      <c r="D139" s="19" t="s">
        <v>114</v>
      </c>
      <c r="E139" s="20">
        <v>43910</v>
      </c>
      <c r="F139" s="7" t="str">
        <f>IF(E139&lt;&gt;"",IF(AND(E139&gt;=VLOOKUP(E139,Semanas!$A$1:$C$33,1),E139&lt;=VLOOKUP(E139,Semanas!$A$1:$C$33,2)),VLOOKUP(E139,Semanas!$A$1:$C$33,3),""),"")</f>
        <v>Semana 12</v>
      </c>
      <c r="G139" s="21">
        <f>IF(Medidas_Analisis!G500&lt;&gt;"",ROUND((Medidas_Analisis!G500/IF(Intermedio!A500=VLOOKUP(Intermedio!A500,Tipos_Medida!$H$2:$I$788,1),VLOOKUP(Intermedio!A500,Tipos_Medida!$H$2:$I$788,2),0))*100,4),"")</f>
        <v>0</v>
      </c>
      <c r="H139" s="21">
        <f>IF(Medidas_Analisis!H500&lt;&gt;"",ROUND((Medidas_Analisis!H500/IF(Intermedio!A500=VLOOKUP(Intermedio!A500,Tipos_Medida!$H$2:$I$788,1),VLOOKUP(Intermedio!A500,Tipos_Medida!$H$2:$I$788,2),0))*100,4),"")</f>
        <v>0</v>
      </c>
      <c r="I139" s="21">
        <f>IF(Medidas_Analisis!I500&lt;&gt;"",ROUND((Medidas_Analisis!I500/IF(Intermedio!A500=VLOOKUP(Intermedio!A500,Tipos_Medida!$H$2:$I$788,1),VLOOKUP(Intermedio!A500,Tipos_Medida!$H$2:$I$788,2),0))*100,4),"")</f>
        <v>0</v>
      </c>
      <c r="J139" s="21">
        <f>IF(Medidas_Analisis!J500&lt;&gt;"",ROUND((Medidas_Analisis!J500/IF(Intermedio!A500=VLOOKUP(Intermedio!A500,Tipos_Medida!$H$2:$I$788,1),VLOOKUP(Intermedio!A500,Tipos_Medida!$H$2:$I$788,2),0))*100,4),"")</f>
        <v>0</v>
      </c>
      <c r="K139" s="21">
        <f>IF(Medidas_Analisis!K500&lt;&gt;"",ROUND((Medidas_Analisis!K500/IF(Intermedio!A500=VLOOKUP(Intermedio!A500,Tipos_Medida!$H$2:$I$788,1),VLOOKUP(Intermedio!A500,Tipos_Medida!$H$2:$I$788,2),0))*100,4),"")</f>
        <v>0</v>
      </c>
      <c r="L139" s="21">
        <f>IF(Medidas_Analisis!L500&lt;&gt;"",ROUND((Medidas_Analisis!L500/IF(Intermedio!A500=VLOOKUP(Intermedio!A500,Tipos_Medida!$H$2:$I$788,1),VLOOKUP(Intermedio!A500,Tipos_Medida!$H$2:$I$788,2),0))*100,4),"")</f>
        <v>0</v>
      </c>
      <c r="M139" s="21">
        <f>IF(Medidas_Analisis!M500&lt;&gt;"",ROUND((Medidas_Analisis!M500/IF(Intermedio!A500=VLOOKUP(Intermedio!A500,Tipos_Medida!$H$2:$I$788,1),VLOOKUP(Intermedio!A500,Tipos_Medida!$H$2:$I$788,2),0))*100,4),"")</f>
        <v>0</v>
      </c>
      <c r="N139" s="21">
        <f>IF(Medidas_Analisis!N500&lt;&gt;"",ROUND((Medidas_Analisis!N500/IF(Intermedio!A500=VLOOKUP(Intermedio!A500,Tipos_Medida!$H$2:$I$788,1),VLOOKUP(Intermedio!A500,Tipos_Medida!$H$2:$I$788,2),0))*100,4),"")</f>
        <v>0</v>
      </c>
    </row>
    <row r="140" spans="1:14" x14ac:dyDescent="0.25">
      <c r="A140">
        <v>21013</v>
      </c>
      <c r="B140" t="s">
        <v>42</v>
      </c>
      <c r="C140" t="s">
        <v>34</v>
      </c>
      <c r="D140" t="s">
        <v>114</v>
      </c>
      <c r="E140" s="1">
        <v>43934</v>
      </c>
      <c r="F140" s="7" t="str">
        <f>IF(E140&lt;&gt;"",IF(AND(E140&gt;=VLOOKUP(E140,Semanas!$A$1:$C$33,1),E140&lt;=VLOOKUP(E140,Semanas!$A$1:$C$33,2)),VLOOKUP(E140,Semanas!$A$1:$C$33,3),""),"")</f>
        <v>Semana 16</v>
      </c>
      <c r="G140" s="21">
        <f>IF(Medidas_Analisis!G501&lt;&gt;"",ROUND((Medidas_Analisis!G501/IF(Intermedio!A501=VLOOKUP(Intermedio!A501,Tipos_Medida!$H$2:$I$788,1),VLOOKUP(Intermedio!A501,Tipos_Medida!$H$2:$I$788,2),0))*100,4),"")</f>
        <v>0</v>
      </c>
      <c r="H140" s="21">
        <f>IF(Medidas_Analisis!H501&lt;&gt;"",ROUND((Medidas_Analisis!H501/IF(Intermedio!A501=VLOOKUP(Intermedio!A501,Tipos_Medida!$H$2:$I$788,1),VLOOKUP(Intermedio!A501,Tipos_Medida!$H$2:$I$788,2),0))*100,4),"")</f>
        <v>0</v>
      </c>
      <c r="I140" s="21">
        <f>IF(Medidas_Analisis!I501&lt;&gt;"",ROUND((Medidas_Analisis!I501/IF(Intermedio!A501=VLOOKUP(Intermedio!A501,Tipos_Medida!$H$2:$I$788,1),VLOOKUP(Intermedio!A501,Tipos_Medida!$H$2:$I$788,2),0))*100,4),"")</f>
        <v>0</v>
      </c>
      <c r="J140" s="21">
        <f>IF(Medidas_Analisis!J501&lt;&gt;"",ROUND((Medidas_Analisis!J501/IF(Intermedio!A501=VLOOKUP(Intermedio!A501,Tipos_Medida!$H$2:$I$788,1),VLOOKUP(Intermedio!A501,Tipos_Medida!$H$2:$I$788,2),0))*100,4),"")</f>
        <v>0</v>
      </c>
      <c r="K140" s="21">
        <f>IF(Medidas_Analisis!K501&lt;&gt;"",ROUND((Medidas_Analisis!K501/IF(Intermedio!A501=VLOOKUP(Intermedio!A501,Tipos_Medida!$H$2:$I$788,1),VLOOKUP(Intermedio!A501,Tipos_Medida!$H$2:$I$788,2),0))*100,4),"")</f>
        <v>0</v>
      </c>
      <c r="L140" s="21">
        <f>IF(Medidas_Analisis!L501&lt;&gt;"",ROUND((Medidas_Analisis!L501/IF(Intermedio!A501=VLOOKUP(Intermedio!A501,Tipos_Medida!$H$2:$I$788,1),VLOOKUP(Intermedio!A501,Tipos_Medida!$H$2:$I$788,2),0))*100,4),"")</f>
        <v>0.1376</v>
      </c>
      <c r="M140" s="21">
        <f>IF(Medidas_Analisis!M501&lt;&gt;"",ROUND((Medidas_Analisis!M501/IF(Intermedio!A501=VLOOKUP(Intermedio!A501,Tipos_Medida!$H$2:$I$788,1),VLOOKUP(Intermedio!A501,Tipos_Medida!$H$2:$I$788,2),0))*100,4),"")</f>
        <v>0.1376</v>
      </c>
      <c r="N140" s="21">
        <f>IF(Medidas_Analisis!N501&lt;&gt;"",ROUND((Medidas_Analisis!N501/IF(Intermedio!A501=VLOOKUP(Intermedio!A501,Tipos_Medida!$H$2:$I$788,1),VLOOKUP(Intermedio!A501,Tipos_Medida!$H$2:$I$788,2),0))*100,4),"")</f>
        <v>0.55020000000000002</v>
      </c>
    </row>
    <row r="141" spans="1:14" x14ac:dyDescent="0.25">
      <c r="A141">
        <v>21013</v>
      </c>
      <c r="B141" t="s">
        <v>42</v>
      </c>
      <c r="C141" t="s">
        <v>191</v>
      </c>
      <c r="D141" t="s">
        <v>114</v>
      </c>
      <c r="E141" s="1">
        <v>43913</v>
      </c>
      <c r="F141" s="7" t="str">
        <f>IF(E141&lt;&gt;"",IF(AND(E141&gt;=VLOOKUP(E141,Semanas!$A$1:$C$33,1),E141&lt;=VLOOKUP(E141,Semanas!$A$1:$C$33,2)),VLOOKUP(E141,Semanas!$A$1:$C$33,3),""),"")</f>
        <v>Semana 13</v>
      </c>
      <c r="G141" s="21">
        <f>IF(Medidas_Analisis!G505&lt;&gt;"",ROUND((Medidas_Analisis!G505/IF(Intermedio!A505=VLOOKUP(Intermedio!A505,Tipos_Medida!$H$2:$I$788,1),VLOOKUP(Intermedio!A505,Tipos_Medida!$H$2:$I$788,2),0))*100,4),"")</f>
        <v>0</v>
      </c>
      <c r="H141" s="21">
        <f>IF(Medidas_Analisis!H505&lt;&gt;"",ROUND((Medidas_Analisis!H505/IF(Intermedio!A505=VLOOKUP(Intermedio!A505,Tipos_Medida!$H$2:$I$788,1),VLOOKUP(Intermedio!A505,Tipos_Medida!$H$2:$I$788,2),0))*100,4),"")</f>
        <v>0</v>
      </c>
      <c r="I141" s="21">
        <f>IF(Medidas_Analisis!I505&lt;&gt;"",ROUND((Medidas_Analisis!I505/IF(Intermedio!A505=VLOOKUP(Intermedio!A505,Tipos_Medida!$H$2:$I$788,1),VLOOKUP(Intermedio!A505,Tipos_Medida!$H$2:$I$788,2),0))*100,4),"")</f>
        <v>0</v>
      </c>
      <c r="J141" s="21">
        <f>IF(Medidas_Analisis!J505&lt;&gt;"",ROUND((Medidas_Analisis!J505/IF(Intermedio!A505=VLOOKUP(Intermedio!A505,Tipos_Medida!$H$2:$I$788,1),VLOOKUP(Intermedio!A505,Tipos_Medida!$H$2:$I$788,2),0))*100,4),"")</f>
        <v>0</v>
      </c>
      <c r="K141" s="21">
        <f>IF(Medidas_Analisis!K505&lt;&gt;"",ROUND((Medidas_Analisis!K505/IF(Intermedio!A505=VLOOKUP(Intermedio!A505,Tipos_Medida!$H$2:$I$788,1),VLOOKUP(Intermedio!A505,Tipos_Medida!$H$2:$I$788,2),0))*100,4),"")</f>
        <v>0</v>
      </c>
      <c r="L141" s="21">
        <f>IF(Medidas_Analisis!L505&lt;&gt;"",ROUND((Medidas_Analisis!L505/IF(Intermedio!A505=VLOOKUP(Intermedio!A505,Tipos_Medida!$H$2:$I$788,1),VLOOKUP(Intermedio!A505,Tipos_Medida!$H$2:$I$788,2),0))*100,4),"")</f>
        <v>0</v>
      </c>
      <c r="M141" s="21">
        <f>IF(Medidas_Analisis!M505&lt;&gt;"",ROUND((Medidas_Analisis!M505/IF(Intermedio!A505=VLOOKUP(Intermedio!A505,Tipos_Medida!$H$2:$I$788,1),VLOOKUP(Intermedio!A505,Tipos_Medida!$H$2:$I$788,2),0))*100,4),"")</f>
        <v>0</v>
      </c>
      <c r="N141" s="21">
        <f>IF(Medidas_Analisis!N505&lt;&gt;"",ROUND((Medidas_Analisis!N505/IF(Intermedio!A505=VLOOKUP(Intermedio!A505,Tipos_Medida!$H$2:$I$788,1),VLOOKUP(Intermedio!A505,Tipos_Medida!$H$2:$I$788,2),0))*100,4),"")</f>
        <v>0</v>
      </c>
    </row>
    <row r="142" spans="1:14" x14ac:dyDescent="0.25">
      <c r="A142">
        <v>21027</v>
      </c>
      <c r="B142" t="s">
        <v>43</v>
      </c>
      <c r="C142" t="s">
        <v>30</v>
      </c>
      <c r="D142" t="s">
        <v>114</v>
      </c>
      <c r="E142" s="1">
        <v>43913</v>
      </c>
      <c r="F142" s="7" t="str">
        <f>IF(E142&lt;&gt;"",IF(AND(E142&gt;=VLOOKUP(E142,Semanas!$A$1:$C$33,1),E142&lt;=VLOOKUP(E142,Semanas!$A$1:$C$33,2)),VLOOKUP(E142,Semanas!$A$1:$C$33,3),""),"")</f>
        <v>Semana 13</v>
      </c>
      <c r="G142" s="21">
        <f>IF(Medidas_Analisis!G508&lt;&gt;"",ROUND((Medidas_Analisis!G508/IF(Intermedio!A508=VLOOKUP(Intermedio!A508,Tipos_Medida!$H$2:$I$788,1),VLOOKUP(Intermedio!A508,Tipos_Medida!$H$2:$I$788,2),0))*100,4),"")</f>
        <v>0</v>
      </c>
      <c r="H142" s="21">
        <f>IF(Medidas_Analisis!H508&lt;&gt;"",ROUND((Medidas_Analisis!H508/IF(Intermedio!A508=VLOOKUP(Intermedio!A508,Tipos_Medida!$H$2:$I$788,1),VLOOKUP(Intermedio!A508,Tipos_Medida!$H$2:$I$788,2),0))*100,4),"")</f>
        <v>0</v>
      </c>
      <c r="I142" s="21">
        <f>IF(Medidas_Analisis!I508&lt;&gt;"",ROUND((Medidas_Analisis!I508/IF(Intermedio!A508=VLOOKUP(Intermedio!A508,Tipos_Medida!$H$2:$I$788,1),VLOOKUP(Intermedio!A508,Tipos_Medida!$H$2:$I$788,2),0))*100,4),"")</f>
        <v>0</v>
      </c>
      <c r="J142" s="21">
        <f>IF(Medidas_Analisis!J508&lt;&gt;"",ROUND((Medidas_Analisis!J508/IF(Intermedio!A508=VLOOKUP(Intermedio!A508,Tipos_Medida!$H$2:$I$788,1),VLOOKUP(Intermedio!A508,Tipos_Medida!$H$2:$I$788,2),0))*100,4),"")</f>
        <v>0</v>
      </c>
      <c r="K142" s="21">
        <f>IF(Medidas_Analisis!K508&lt;&gt;"",ROUND((Medidas_Analisis!K508/IF(Intermedio!A508=VLOOKUP(Intermedio!A508,Tipos_Medida!$H$2:$I$788,1),VLOOKUP(Intermedio!A508,Tipos_Medida!$H$2:$I$788,2),0))*100,4),"")</f>
        <v>0</v>
      </c>
      <c r="L142" s="21">
        <f>IF(Medidas_Analisis!L508&lt;&gt;"",ROUND((Medidas_Analisis!L508/IF(Intermedio!A508=VLOOKUP(Intermedio!A508,Tipos_Medida!$H$2:$I$788,1),VLOOKUP(Intermedio!A508,Tipos_Medida!$H$2:$I$788,2),0))*100,4),"")</f>
        <v>0</v>
      </c>
      <c r="M142" s="21">
        <f>IF(Medidas_Analisis!M508&lt;&gt;"",ROUND((Medidas_Analisis!M508/IF(Intermedio!A508=VLOOKUP(Intermedio!A508,Tipos_Medida!$H$2:$I$788,1),VLOOKUP(Intermedio!A508,Tipos_Medida!$H$2:$I$788,2),0))*100,4),"")</f>
        <v>0</v>
      </c>
      <c r="N142" s="21">
        <f>IF(Medidas_Analisis!N508&lt;&gt;"",ROUND((Medidas_Analisis!N508/IF(Intermedio!A508=VLOOKUP(Intermedio!A508,Tipos_Medida!$H$2:$I$788,1),VLOOKUP(Intermedio!A508,Tipos_Medida!$H$2:$I$788,2),0))*100,4),"")</f>
        <v>0</v>
      </c>
    </row>
    <row r="143" spans="1:14" x14ac:dyDescent="0.25">
      <c r="A143" s="19">
        <v>21027</v>
      </c>
      <c r="B143" s="19" t="s">
        <v>43</v>
      </c>
      <c r="C143" s="19" t="s">
        <v>31</v>
      </c>
      <c r="D143" s="19" t="s">
        <v>114</v>
      </c>
      <c r="E143" s="20">
        <v>43913</v>
      </c>
      <c r="F143" s="7" t="str">
        <f>IF(E143&lt;&gt;"",IF(AND(E143&gt;=VLOOKUP(E143,Semanas!$A$1:$C$33,1),E143&lt;=VLOOKUP(E143,Semanas!$A$1:$C$33,2)),VLOOKUP(E143,Semanas!$A$1:$C$33,3),""),"")</f>
        <v>Semana 13</v>
      </c>
      <c r="G143" s="21">
        <f>IF(Medidas_Analisis!G509&lt;&gt;"",ROUND((Medidas_Analisis!G509/IF(Intermedio!A509=VLOOKUP(Intermedio!A509,Tipos_Medida!$H$2:$I$788,1),VLOOKUP(Intermedio!A509,Tipos_Medida!$H$2:$I$788,2),0))*100,4),"")</f>
        <v>0</v>
      </c>
      <c r="H143" s="21">
        <f>IF(Medidas_Analisis!H509&lt;&gt;"",ROUND((Medidas_Analisis!H509/IF(Intermedio!A509=VLOOKUP(Intermedio!A509,Tipos_Medida!$H$2:$I$788,1),VLOOKUP(Intermedio!A509,Tipos_Medida!$H$2:$I$788,2),0))*100,4),"")</f>
        <v>0</v>
      </c>
      <c r="I143" s="21">
        <f>IF(Medidas_Analisis!I509&lt;&gt;"",ROUND((Medidas_Analisis!I509/IF(Intermedio!A509=VLOOKUP(Intermedio!A509,Tipos_Medida!$H$2:$I$788,1),VLOOKUP(Intermedio!A509,Tipos_Medida!$H$2:$I$788,2),0))*100,4),"")</f>
        <v>0</v>
      </c>
      <c r="J143" s="21">
        <f>IF(Medidas_Analisis!J509&lt;&gt;"",ROUND((Medidas_Analisis!J509/IF(Intermedio!A509=VLOOKUP(Intermedio!A509,Tipos_Medida!$H$2:$I$788,1),VLOOKUP(Intermedio!A509,Tipos_Medida!$H$2:$I$788,2),0))*100,4),"")</f>
        <v>0</v>
      </c>
      <c r="K143" s="21">
        <f>IF(Medidas_Analisis!K509&lt;&gt;"",ROUND((Medidas_Analisis!K509/IF(Intermedio!A509=VLOOKUP(Intermedio!A509,Tipos_Medida!$H$2:$I$788,1),VLOOKUP(Intermedio!A509,Tipos_Medida!$H$2:$I$788,2),0))*100,4),"")</f>
        <v>0</v>
      </c>
      <c r="L143" s="21">
        <f>IF(Medidas_Analisis!L509&lt;&gt;"",ROUND((Medidas_Analisis!L509/IF(Intermedio!A509=VLOOKUP(Intermedio!A509,Tipos_Medida!$H$2:$I$788,1),VLOOKUP(Intermedio!A509,Tipos_Medida!$H$2:$I$788,2),0))*100,4),"")</f>
        <v>0</v>
      </c>
      <c r="M143" s="21">
        <f>IF(Medidas_Analisis!M509&lt;&gt;"",ROUND((Medidas_Analisis!M509/IF(Intermedio!A509=VLOOKUP(Intermedio!A509,Tipos_Medida!$H$2:$I$788,1),VLOOKUP(Intermedio!A509,Tipos_Medida!$H$2:$I$788,2),0))*100,4),"")</f>
        <v>0</v>
      </c>
      <c r="N143" s="21">
        <f>IF(Medidas_Analisis!N509&lt;&gt;"",ROUND((Medidas_Analisis!N509/IF(Intermedio!A509=VLOOKUP(Intermedio!A509,Tipos_Medida!$H$2:$I$788,1),VLOOKUP(Intermedio!A509,Tipos_Medida!$H$2:$I$788,2),0))*100,4),"")</f>
        <v>0</v>
      </c>
    </row>
    <row r="144" spans="1:14" x14ac:dyDescent="0.25">
      <c r="A144">
        <v>21027</v>
      </c>
      <c r="B144" t="s">
        <v>43</v>
      </c>
      <c r="C144" t="s">
        <v>115</v>
      </c>
      <c r="D144" t="s">
        <v>114</v>
      </c>
      <c r="E144" s="1">
        <v>43913</v>
      </c>
      <c r="F144" s="7" t="str">
        <f>IF(E144&lt;&gt;"",IF(AND(E144&gt;=VLOOKUP(E144,Semanas!$A$1:$C$33,1),E144&lt;=VLOOKUP(E144,Semanas!$A$1:$C$33,2)),VLOOKUP(E144,Semanas!$A$1:$C$33,3),""),"")</f>
        <v>Semana 13</v>
      </c>
      <c r="G144" s="21">
        <f>IF(Medidas_Analisis!G510&lt;&gt;"",ROUND((Medidas_Analisis!G510/IF(Intermedio!A510=VLOOKUP(Intermedio!A510,Tipos_Medida!$H$2:$I$788,1),VLOOKUP(Intermedio!A510,Tipos_Medida!$H$2:$I$788,2),0))*100,4),"")</f>
        <v>0</v>
      </c>
      <c r="H144" s="21">
        <f>IF(Medidas_Analisis!H510&lt;&gt;"",ROUND((Medidas_Analisis!H510/IF(Intermedio!A510=VLOOKUP(Intermedio!A510,Tipos_Medida!$H$2:$I$788,1),VLOOKUP(Intermedio!A510,Tipos_Medida!$H$2:$I$788,2),0))*100,4),"")</f>
        <v>0</v>
      </c>
      <c r="I144" s="21">
        <f>IF(Medidas_Analisis!I510&lt;&gt;"",ROUND((Medidas_Analisis!I510/IF(Intermedio!A510=VLOOKUP(Intermedio!A510,Tipos_Medida!$H$2:$I$788,1),VLOOKUP(Intermedio!A510,Tipos_Medida!$H$2:$I$788,2),0))*100,4),"")</f>
        <v>0</v>
      </c>
      <c r="J144" s="21">
        <f>IF(Medidas_Analisis!J510&lt;&gt;"",ROUND((Medidas_Analisis!J510/IF(Intermedio!A510=VLOOKUP(Intermedio!A510,Tipos_Medida!$H$2:$I$788,1),VLOOKUP(Intermedio!A510,Tipos_Medida!$H$2:$I$788,2),0))*100,4),"")</f>
        <v>0</v>
      </c>
      <c r="K144" s="21">
        <f>IF(Medidas_Analisis!K510&lt;&gt;"",ROUND((Medidas_Analisis!K510/IF(Intermedio!A510=VLOOKUP(Intermedio!A510,Tipos_Medida!$H$2:$I$788,1),VLOOKUP(Intermedio!A510,Tipos_Medida!$H$2:$I$788,2),0))*100,4),"")</f>
        <v>0</v>
      </c>
      <c r="L144" s="21">
        <f>IF(Medidas_Analisis!L510&lt;&gt;"",ROUND((Medidas_Analisis!L510/IF(Intermedio!A510=VLOOKUP(Intermedio!A510,Tipos_Medida!$H$2:$I$788,1),VLOOKUP(Intermedio!A510,Tipos_Medida!$H$2:$I$788,2),0))*100,4),"")</f>
        <v>0</v>
      </c>
      <c r="M144" s="21">
        <f>IF(Medidas_Analisis!M510&lt;&gt;"",ROUND((Medidas_Analisis!M510/IF(Intermedio!A510=VLOOKUP(Intermedio!A510,Tipos_Medida!$H$2:$I$788,1),VLOOKUP(Intermedio!A510,Tipos_Medida!$H$2:$I$788,2),0))*100,4),"")</f>
        <v>0</v>
      </c>
      <c r="N144" s="21">
        <f>IF(Medidas_Analisis!N510&lt;&gt;"",ROUND((Medidas_Analisis!N510/IF(Intermedio!A510=VLOOKUP(Intermedio!A510,Tipos_Medida!$H$2:$I$788,1),VLOOKUP(Intermedio!A510,Tipos_Medida!$H$2:$I$788,2),0))*100,4),"")</f>
        <v>0</v>
      </c>
    </row>
    <row r="145" spans="1:14" x14ac:dyDescent="0.25">
      <c r="A145" s="19">
        <v>21027</v>
      </c>
      <c r="B145" s="19" t="s">
        <v>43</v>
      </c>
      <c r="C145" s="19" t="s">
        <v>33</v>
      </c>
      <c r="D145" s="19" t="s">
        <v>114</v>
      </c>
      <c r="E145" s="20">
        <v>43910</v>
      </c>
      <c r="F145" s="7" t="str">
        <f>IF(E145&lt;&gt;"",IF(AND(E145&gt;=VLOOKUP(E145,Semanas!$A$1:$C$33,1),E145&lt;=VLOOKUP(E145,Semanas!$A$1:$C$33,2)),VLOOKUP(E145,Semanas!$A$1:$C$33,3),""),"")</f>
        <v>Semana 12</v>
      </c>
      <c r="G145" s="21">
        <f>IF(Medidas_Analisis!G511&lt;&gt;"",ROUND((Medidas_Analisis!G511/IF(Intermedio!A511=VLOOKUP(Intermedio!A511,Tipos_Medida!$H$2:$I$788,1),VLOOKUP(Intermedio!A511,Tipos_Medida!$H$2:$I$788,2),0))*100,4),"")</f>
        <v>0</v>
      </c>
      <c r="H145" s="21">
        <f>IF(Medidas_Analisis!H511&lt;&gt;"",ROUND((Medidas_Analisis!H511/IF(Intermedio!A511=VLOOKUP(Intermedio!A511,Tipos_Medida!$H$2:$I$788,1),VLOOKUP(Intermedio!A511,Tipos_Medida!$H$2:$I$788,2),0))*100,4),"")</f>
        <v>0</v>
      </c>
      <c r="I145" s="21">
        <f>IF(Medidas_Analisis!I511&lt;&gt;"",ROUND((Medidas_Analisis!I511/IF(Intermedio!A511=VLOOKUP(Intermedio!A511,Tipos_Medida!$H$2:$I$788,1),VLOOKUP(Intermedio!A511,Tipos_Medida!$H$2:$I$788,2),0))*100,4),"")</f>
        <v>0</v>
      </c>
      <c r="J145" s="21">
        <f>IF(Medidas_Analisis!J511&lt;&gt;"",ROUND((Medidas_Analisis!J511/IF(Intermedio!A511=VLOOKUP(Intermedio!A511,Tipos_Medida!$H$2:$I$788,1),VLOOKUP(Intermedio!A511,Tipos_Medida!$H$2:$I$788,2),0))*100,4),"")</f>
        <v>0</v>
      </c>
      <c r="K145" s="21">
        <f>IF(Medidas_Analisis!K511&lt;&gt;"",ROUND((Medidas_Analisis!K511/IF(Intermedio!A511=VLOOKUP(Intermedio!A511,Tipos_Medida!$H$2:$I$788,1),VLOOKUP(Intermedio!A511,Tipos_Medida!$H$2:$I$788,2),0))*100,4),"")</f>
        <v>0</v>
      </c>
      <c r="L145" s="21">
        <f>IF(Medidas_Analisis!L511&lt;&gt;"",ROUND((Medidas_Analisis!L511/IF(Intermedio!A511=VLOOKUP(Intermedio!A511,Tipos_Medida!$H$2:$I$788,1),VLOOKUP(Intermedio!A511,Tipos_Medida!$H$2:$I$788,2),0))*100,4),"")</f>
        <v>0</v>
      </c>
      <c r="M145" s="21">
        <f>IF(Medidas_Analisis!M511&lt;&gt;"",ROUND((Medidas_Analisis!M511/IF(Intermedio!A511=VLOOKUP(Intermedio!A511,Tipos_Medida!$H$2:$I$788,1),VLOOKUP(Intermedio!A511,Tipos_Medida!$H$2:$I$788,2),0))*100,4),"")</f>
        <v>0</v>
      </c>
      <c r="N145" s="21">
        <f>IF(Medidas_Analisis!N511&lt;&gt;"",ROUND((Medidas_Analisis!N511/IF(Intermedio!A511=VLOOKUP(Intermedio!A511,Tipos_Medida!$H$2:$I$788,1),VLOOKUP(Intermedio!A511,Tipos_Medida!$H$2:$I$788,2),0))*100,4),"")</f>
        <v>0</v>
      </c>
    </row>
    <row r="146" spans="1:14" x14ac:dyDescent="0.25">
      <c r="A146">
        <v>21027</v>
      </c>
      <c r="B146" t="s">
        <v>43</v>
      </c>
      <c r="C146" t="s">
        <v>34</v>
      </c>
      <c r="D146" t="s">
        <v>114</v>
      </c>
      <c r="E146" s="1">
        <v>43934</v>
      </c>
      <c r="F146" s="7" t="str">
        <f>IF(E146&lt;&gt;"",IF(AND(E146&gt;=VLOOKUP(E146,Semanas!$A$1:$C$33,1),E146&lt;=VLOOKUP(E146,Semanas!$A$1:$C$33,2)),VLOOKUP(E146,Semanas!$A$1:$C$33,3),""),"")</f>
        <v>Semana 16</v>
      </c>
      <c r="G146" s="21">
        <f>IF(Medidas_Analisis!G512&lt;&gt;"",ROUND((Medidas_Analisis!G512/IF(Intermedio!A512=VLOOKUP(Intermedio!A512,Tipos_Medida!$H$2:$I$788,1),VLOOKUP(Intermedio!A512,Tipos_Medida!$H$2:$I$788,2),0))*100,4),"")</f>
        <v>0</v>
      </c>
      <c r="H146" s="21">
        <f>IF(Medidas_Analisis!H512&lt;&gt;"",ROUND((Medidas_Analisis!H512/IF(Intermedio!A512=VLOOKUP(Intermedio!A512,Tipos_Medida!$H$2:$I$788,1),VLOOKUP(Intermedio!A512,Tipos_Medida!$H$2:$I$788,2),0))*100,4),"")</f>
        <v>0</v>
      </c>
      <c r="I146" s="21">
        <f>IF(Medidas_Analisis!I512&lt;&gt;"",ROUND((Medidas_Analisis!I512/IF(Intermedio!A512=VLOOKUP(Intermedio!A512,Tipos_Medida!$H$2:$I$788,1),VLOOKUP(Intermedio!A512,Tipos_Medida!$H$2:$I$788,2),0))*100,4),"")</f>
        <v>0</v>
      </c>
      <c r="J146" s="21">
        <f>IF(Medidas_Analisis!J512&lt;&gt;"",ROUND((Medidas_Analisis!J512/IF(Intermedio!A512=VLOOKUP(Intermedio!A512,Tipos_Medida!$H$2:$I$788,1),VLOOKUP(Intermedio!A512,Tipos_Medida!$H$2:$I$788,2),0))*100,4),"")</f>
        <v>0</v>
      </c>
      <c r="K146" s="21">
        <f>IF(Medidas_Analisis!K512&lt;&gt;"",ROUND((Medidas_Analisis!K512/IF(Intermedio!A512=VLOOKUP(Intermedio!A512,Tipos_Medida!$H$2:$I$788,1),VLOOKUP(Intermedio!A512,Tipos_Medida!$H$2:$I$788,2),0))*100,4),"")</f>
        <v>0</v>
      </c>
      <c r="L146" s="21">
        <f>IF(Medidas_Analisis!L512&lt;&gt;"",ROUND((Medidas_Analisis!L512/IF(Intermedio!A512=VLOOKUP(Intermedio!A512,Tipos_Medida!$H$2:$I$788,1),VLOOKUP(Intermedio!A512,Tipos_Medida!$H$2:$I$788,2),0))*100,4),"")</f>
        <v>0</v>
      </c>
      <c r="M146" s="21">
        <f>IF(Medidas_Analisis!M512&lt;&gt;"",ROUND((Medidas_Analisis!M512/IF(Intermedio!A512=VLOOKUP(Intermedio!A512,Tipos_Medida!$H$2:$I$788,1),VLOOKUP(Intermedio!A512,Tipos_Medida!$H$2:$I$788,2),0))*100,4),"")</f>
        <v>0</v>
      </c>
      <c r="N146" s="21">
        <f>IF(Medidas_Analisis!N512&lt;&gt;"",ROUND((Medidas_Analisis!N512/IF(Intermedio!A512=VLOOKUP(Intermedio!A512,Tipos_Medida!$H$2:$I$788,1),VLOOKUP(Intermedio!A512,Tipos_Medida!$H$2:$I$788,2),0))*100,4),"")</f>
        <v>0</v>
      </c>
    </row>
    <row r="147" spans="1:14" x14ac:dyDescent="0.25">
      <c r="A147" s="19">
        <v>21027</v>
      </c>
      <c r="B147" s="19" t="s">
        <v>43</v>
      </c>
      <c r="C147" s="19" t="s">
        <v>118</v>
      </c>
      <c r="D147" s="19" t="s">
        <v>117</v>
      </c>
      <c r="E147" s="20">
        <v>43934</v>
      </c>
      <c r="F147" s="7" t="str">
        <f>IF(E147&lt;&gt;"",IF(AND(E147&gt;=VLOOKUP(E147,Semanas!$A$1:$C$33,1),E147&lt;=VLOOKUP(E147,Semanas!$A$1:$C$33,2)),VLOOKUP(E147,Semanas!$A$1:$C$33,3),""),"")</f>
        <v>Semana 16</v>
      </c>
      <c r="G147" s="21">
        <f>IF(Medidas_Analisis!G513&lt;&gt;"",ROUND((Medidas_Analisis!G513/IF(Intermedio!A513=VLOOKUP(Intermedio!A513,Tipos_Medida!$H$2:$I$788,1),VLOOKUP(Intermedio!A513,Tipos_Medida!$H$2:$I$788,2),0))*100,4),"")</f>
        <v>0</v>
      </c>
      <c r="H147" s="21">
        <f>IF(Medidas_Analisis!H513&lt;&gt;"",ROUND((Medidas_Analisis!H513/IF(Intermedio!A513=VLOOKUP(Intermedio!A513,Tipos_Medida!$H$2:$I$788,1),VLOOKUP(Intermedio!A513,Tipos_Medida!$H$2:$I$788,2),0))*100,4),"")</f>
        <v>0</v>
      </c>
      <c r="I147" s="21">
        <f>IF(Medidas_Analisis!I513&lt;&gt;"",ROUND((Medidas_Analisis!I513/IF(Intermedio!A513=VLOOKUP(Intermedio!A513,Tipos_Medida!$H$2:$I$788,1),VLOOKUP(Intermedio!A513,Tipos_Medida!$H$2:$I$788,2),0))*100,4),"")</f>
        <v>0</v>
      </c>
      <c r="J147" s="21">
        <f>IF(Medidas_Analisis!J513&lt;&gt;"",ROUND((Medidas_Analisis!J513/IF(Intermedio!A513=VLOOKUP(Intermedio!A513,Tipos_Medida!$H$2:$I$788,1),VLOOKUP(Intermedio!A513,Tipos_Medida!$H$2:$I$788,2),0))*100,4),"")</f>
        <v>0</v>
      </c>
      <c r="K147" s="21">
        <f>IF(Medidas_Analisis!K513&lt;&gt;"",ROUND((Medidas_Analisis!K513/IF(Intermedio!A513=VLOOKUP(Intermedio!A513,Tipos_Medida!$H$2:$I$788,1),VLOOKUP(Intermedio!A513,Tipos_Medida!$H$2:$I$788,2),0))*100,4),"")</f>
        <v>0</v>
      </c>
      <c r="L147" s="21">
        <f>IF(Medidas_Analisis!L513&lt;&gt;"",ROUND((Medidas_Analisis!L513/IF(Intermedio!A513=VLOOKUP(Intermedio!A513,Tipos_Medida!$H$2:$I$788,1),VLOOKUP(Intermedio!A513,Tipos_Medida!$H$2:$I$788,2),0))*100,4),"")</f>
        <v>0</v>
      </c>
      <c r="M147" s="21">
        <f>IF(Medidas_Analisis!M513&lt;&gt;"",ROUND((Medidas_Analisis!M513/IF(Intermedio!A513=VLOOKUP(Intermedio!A513,Tipos_Medida!$H$2:$I$788,1),VLOOKUP(Intermedio!A513,Tipos_Medida!$H$2:$I$788,2),0))*100,4),"")</f>
        <v>0</v>
      </c>
      <c r="N147" s="21">
        <f>IF(Medidas_Analisis!N513&lt;&gt;"",ROUND((Medidas_Analisis!N513/IF(Intermedio!A513=VLOOKUP(Intermedio!A513,Tipos_Medida!$H$2:$I$788,1),VLOOKUP(Intermedio!A513,Tipos_Medida!$H$2:$I$788,2),0))*100,4),"")</f>
        <v>0</v>
      </c>
    </row>
    <row r="148" spans="1:14" x14ac:dyDescent="0.25">
      <c r="A148">
        <v>21027</v>
      </c>
      <c r="B148" t="s">
        <v>43</v>
      </c>
      <c r="C148" t="s">
        <v>119</v>
      </c>
      <c r="D148" t="s">
        <v>114</v>
      </c>
      <c r="E148" s="1">
        <v>43934</v>
      </c>
      <c r="F148" s="7" t="str">
        <f>IF(E148&lt;&gt;"",IF(AND(E148&gt;=VLOOKUP(E148,Semanas!$A$1:$C$33,1),E148&lt;=VLOOKUP(E148,Semanas!$A$1:$C$33,2)),VLOOKUP(E148,Semanas!$A$1:$C$33,3),""),"")</f>
        <v>Semana 16</v>
      </c>
      <c r="G148" s="21">
        <f>IF(Medidas_Analisis!G514&lt;&gt;"",ROUND((Medidas_Analisis!G514/IF(Intermedio!A514=VLOOKUP(Intermedio!A514,Tipos_Medida!$H$2:$I$788,1),VLOOKUP(Intermedio!A514,Tipos_Medida!$H$2:$I$788,2),0))*100,4),"")</f>
        <v>0</v>
      </c>
      <c r="H148" s="21">
        <f>IF(Medidas_Analisis!H514&lt;&gt;"",ROUND((Medidas_Analisis!H514/IF(Intermedio!A514=VLOOKUP(Intermedio!A514,Tipos_Medida!$H$2:$I$788,1),VLOOKUP(Intermedio!A514,Tipos_Medida!$H$2:$I$788,2),0))*100,4),"")</f>
        <v>0</v>
      </c>
      <c r="I148" s="21">
        <f>IF(Medidas_Analisis!I514&lt;&gt;"",ROUND((Medidas_Analisis!I514/IF(Intermedio!A514=VLOOKUP(Intermedio!A514,Tipos_Medida!$H$2:$I$788,1),VLOOKUP(Intermedio!A514,Tipos_Medida!$H$2:$I$788,2),0))*100,4),"")</f>
        <v>0</v>
      </c>
      <c r="J148" s="21">
        <f>IF(Medidas_Analisis!J514&lt;&gt;"",ROUND((Medidas_Analisis!J514/IF(Intermedio!A514=VLOOKUP(Intermedio!A514,Tipos_Medida!$H$2:$I$788,1),VLOOKUP(Intermedio!A514,Tipos_Medida!$H$2:$I$788,2),0))*100,4),"")</f>
        <v>0</v>
      </c>
      <c r="K148" s="21">
        <f>IF(Medidas_Analisis!K514&lt;&gt;"",ROUND((Medidas_Analisis!K514/IF(Intermedio!A514=VLOOKUP(Intermedio!A514,Tipos_Medida!$H$2:$I$788,1),VLOOKUP(Intermedio!A514,Tipos_Medida!$H$2:$I$788,2),0))*100,4),"")</f>
        <v>0</v>
      </c>
      <c r="L148" s="21">
        <f>IF(Medidas_Analisis!L514&lt;&gt;"",ROUND((Medidas_Analisis!L514/IF(Intermedio!A514=VLOOKUP(Intermedio!A514,Tipos_Medida!$H$2:$I$788,1),VLOOKUP(Intermedio!A514,Tipos_Medida!$H$2:$I$788,2),0))*100,4),"")</f>
        <v>0</v>
      </c>
      <c r="M148" s="21">
        <f>IF(Medidas_Analisis!M514&lt;&gt;"",ROUND((Medidas_Analisis!M514/IF(Intermedio!A514=VLOOKUP(Intermedio!A514,Tipos_Medida!$H$2:$I$788,1),VLOOKUP(Intermedio!A514,Tipos_Medida!$H$2:$I$788,2),0))*100,4),"")</f>
        <v>0</v>
      </c>
      <c r="N148" s="21">
        <f>IF(Medidas_Analisis!N514&lt;&gt;"",ROUND((Medidas_Analisis!N514/IF(Intermedio!A514=VLOOKUP(Intermedio!A514,Tipos_Medida!$H$2:$I$788,1),VLOOKUP(Intermedio!A514,Tipos_Medida!$H$2:$I$788,2),0))*100,4),"")</f>
        <v>0</v>
      </c>
    </row>
    <row r="149" spans="1:14" x14ac:dyDescent="0.25">
      <c r="A149" s="19">
        <v>21027</v>
      </c>
      <c r="B149" s="19" t="s">
        <v>43</v>
      </c>
      <c r="C149" s="19" t="s">
        <v>120</v>
      </c>
      <c r="D149" s="19" t="s">
        <v>114</v>
      </c>
      <c r="E149" s="20">
        <v>43930</v>
      </c>
      <c r="F149" s="7" t="str">
        <f>IF(E149&lt;&gt;"",IF(AND(E149&gt;=VLOOKUP(E149,Semanas!$A$1:$C$33,1),E149&lt;=VLOOKUP(E149,Semanas!$A$1:$C$33,2)),VLOOKUP(E149,Semanas!$A$1:$C$33,3),""),"")</f>
        <v>Semana 15</v>
      </c>
      <c r="G149" s="21">
        <f>IF(Medidas_Analisis!G515&lt;&gt;"",ROUND((Medidas_Analisis!G515/IF(Intermedio!A515=VLOOKUP(Intermedio!A515,Tipos_Medida!$H$2:$I$788,1),VLOOKUP(Intermedio!A515,Tipos_Medida!$H$2:$I$788,2),0))*100,4),"")</f>
        <v>0</v>
      </c>
      <c r="H149" s="21">
        <f>IF(Medidas_Analisis!H515&lt;&gt;"",ROUND((Medidas_Analisis!H515/IF(Intermedio!A515=VLOOKUP(Intermedio!A515,Tipos_Medida!$H$2:$I$788,1),VLOOKUP(Intermedio!A515,Tipos_Medida!$H$2:$I$788,2),0))*100,4),"")</f>
        <v>0</v>
      </c>
      <c r="I149" s="21">
        <f>IF(Medidas_Analisis!I515&lt;&gt;"",ROUND((Medidas_Analisis!I515/IF(Intermedio!A515=VLOOKUP(Intermedio!A515,Tipos_Medida!$H$2:$I$788,1),VLOOKUP(Intermedio!A515,Tipos_Medida!$H$2:$I$788,2),0))*100,4),"")</f>
        <v>0</v>
      </c>
      <c r="J149" s="21">
        <f>IF(Medidas_Analisis!J515&lt;&gt;"",ROUND((Medidas_Analisis!J515/IF(Intermedio!A515=VLOOKUP(Intermedio!A515,Tipos_Medida!$H$2:$I$788,1),VLOOKUP(Intermedio!A515,Tipos_Medida!$H$2:$I$788,2),0))*100,4),"")</f>
        <v>0</v>
      </c>
      <c r="K149" s="21">
        <f>IF(Medidas_Analisis!K515&lt;&gt;"",ROUND((Medidas_Analisis!K515/IF(Intermedio!A515=VLOOKUP(Intermedio!A515,Tipos_Medida!$H$2:$I$788,1),VLOOKUP(Intermedio!A515,Tipos_Medida!$H$2:$I$788,2),0))*100,4),"")</f>
        <v>0</v>
      </c>
      <c r="L149" s="21">
        <f>IF(Medidas_Analisis!L515&lt;&gt;"",ROUND((Medidas_Analisis!L515/IF(Intermedio!A515=VLOOKUP(Intermedio!A515,Tipos_Medida!$H$2:$I$788,1),VLOOKUP(Intermedio!A515,Tipos_Medida!$H$2:$I$788,2),0))*100,4),"")</f>
        <v>0</v>
      </c>
      <c r="M149" s="21">
        <f>IF(Medidas_Analisis!M515&lt;&gt;"",ROUND((Medidas_Analisis!M515/IF(Intermedio!A515=VLOOKUP(Intermedio!A515,Tipos_Medida!$H$2:$I$788,1),VLOOKUP(Intermedio!A515,Tipos_Medida!$H$2:$I$788,2),0))*100,4),"")</f>
        <v>0</v>
      </c>
      <c r="N149" s="21">
        <f>IF(Medidas_Analisis!N515&lt;&gt;"",ROUND((Medidas_Analisis!N515/IF(Intermedio!A515=VLOOKUP(Intermedio!A515,Tipos_Medida!$H$2:$I$788,1),VLOOKUP(Intermedio!A515,Tipos_Medida!$H$2:$I$788,2),0))*100,4),"")</f>
        <v>0</v>
      </c>
    </row>
    <row r="150" spans="1:14" x14ac:dyDescent="0.25">
      <c r="A150">
        <v>21027</v>
      </c>
      <c r="B150" t="s">
        <v>43</v>
      </c>
      <c r="C150" t="s">
        <v>191</v>
      </c>
      <c r="D150" t="s">
        <v>114</v>
      </c>
      <c r="E150" s="1">
        <v>43913</v>
      </c>
      <c r="F150" s="7" t="str">
        <f>IF(E150&lt;&gt;"",IF(AND(E150&gt;=VLOOKUP(E150,Semanas!$A$1:$C$33,1),E150&lt;=VLOOKUP(E150,Semanas!$A$1:$C$33,2)),VLOOKUP(E150,Semanas!$A$1:$C$33,3),""),"")</f>
        <v>Semana 13</v>
      </c>
      <c r="G150" s="21">
        <f>IF(Medidas_Analisis!G516&lt;&gt;"",ROUND((Medidas_Analisis!G516/IF(Intermedio!A516=VLOOKUP(Intermedio!A516,Tipos_Medida!$H$2:$I$788,1),VLOOKUP(Intermedio!A516,Tipos_Medida!$H$2:$I$788,2),0))*100,4),"")</f>
        <v>0</v>
      </c>
      <c r="H150" s="21">
        <f>IF(Medidas_Analisis!H516&lt;&gt;"",ROUND((Medidas_Analisis!H516/IF(Intermedio!A516=VLOOKUP(Intermedio!A516,Tipos_Medida!$H$2:$I$788,1),VLOOKUP(Intermedio!A516,Tipos_Medida!$H$2:$I$788,2),0))*100,4),"")</f>
        <v>0</v>
      </c>
      <c r="I150" s="21">
        <f>IF(Medidas_Analisis!I516&lt;&gt;"",ROUND((Medidas_Analisis!I516/IF(Intermedio!A516=VLOOKUP(Intermedio!A516,Tipos_Medida!$H$2:$I$788,1),VLOOKUP(Intermedio!A516,Tipos_Medida!$H$2:$I$788,2),0))*100,4),"")</f>
        <v>0</v>
      </c>
      <c r="J150" s="21">
        <f>IF(Medidas_Analisis!J516&lt;&gt;"",ROUND((Medidas_Analisis!J516/IF(Intermedio!A516=VLOOKUP(Intermedio!A516,Tipos_Medida!$H$2:$I$788,1),VLOOKUP(Intermedio!A516,Tipos_Medida!$H$2:$I$788,2),0))*100,4),"")</f>
        <v>0</v>
      </c>
      <c r="K150" s="21">
        <f>IF(Medidas_Analisis!K516&lt;&gt;"",ROUND((Medidas_Analisis!K516/IF(Intermedio!A516=VLOOKUP(Intermedio!A516,Tipos_Medida!$H$2:$I$788,1),VLOOKUP(Intermedio!A516,Tipos_Medida!$H$2:$I$788,2),0))*100,4),"")</f>
        <v>0</v>
      </c>
      <c r="L150" s="21">
        <f>IF(Medidas_Analisis!L516&lt;&gt;"",ROUND((Medidas_Analisis!L516/IF(Intermedio!A516=VLOOKUP(Intermedio!A516,Tipos_Medida!$H$2:$I$788,1),VLOOKUP(Intermedio!A516,Tipos_Medida!$H$2:$I$788,2),0))*100,4),"")</f>
        <v>0</v>
      </c>
      <c r="M150" s="21">
        <f>IF(Medidas_Analisis!M516&lt;&gt;"",ROUND((Medidas_Analisis!M516/IF(Intermedio!A516=VLOOKUP(Intermedio!A516,Tipos_Medida!$H$2:$I$788,1),VLOOKUP(Intermedio!A516,Tipos_Medida!$H$2:$I$788,2),0))*100,4),"")</f>
        <v>0</v>
      </c>
      <c r="N150" s="21">
        <f>IF(Medidas_Analisis!N516&lt;&gt;"",ROUND((Medidas_Analisis!N516/IF(Intermedio!A516=VLOOKUP(Intermedio!A516,Tipos_Medida!$H$2:$I$788,1),VLOOKUP(Intermedio!A516,Tipos_Medida!$H$2:$I$788,2),0))*100,4),"")</f>
        <v>0</v>
      </c>
    </row>
    <row r="151" spans="1:14" x14ac:dyDescent="0.25">
      <c r="A151">
        <v>21035</v>
      </c>
      <c r="B151" t="s">
        <v>48</v>
      </c>
      <c r="C151" t="s">
        <v>30</v>
      </c>
      <c r="D151" t="s">
        <v>114</v>
      </c>
      <c r="E151" s="1">
        <v>43913</v>
      </c>
      <c r="F151" s="7" t="str">
        <f>IF(E151&lt;&gt;"",IF(AND(E151&gt;=VLOOKUP(E151,Semanas!$A$1:$C$33,1),E151&lt;=VLOOKUP(E151,Semanas!$A$1:$C$33,2)),VLOOKUP(E151,Semanas!$A$1:$C$33,3),""),"")</f>
        <v>Semana 13</v>
      </c>
      <c r="G151" s="21">
        <f>IF(Medidas_Analisis!G519&lt;&gt;"",ROUND((Medidas_Analisis!G519/IF(Intermedio!A519=VLOOKUP(Intermedio!A519,Tipos_Medida!$H$2:$I$788,1),VLOOKUP(Intermedio!A519,Tipos_Medida!$H$2:$I$788,2),0))*100,4),"")</f>
        <v>0</v>
      </c>
      <c r="H151" s="21">
        <f>IF(Medidas_Analisis!H519&lt;&gt;"",ROUND((Medidas_Analisis!H519/IF(Intermedio!A519=VLOOKUP(Intermedio!A519,Tipos_Medida!$H$2:$I$788,1),VLOOKUP(Intermedio!A519,Tipos_Medida!$H$2:$I$788,2),0))*100,4),"")</f>
        <v>0</v>
      </c>
      <c r="I151" s="21">
        <f>IF(Medidas_Analisis!I519&lt;&gt;"",ROUND((Medidas_Analisis!I519/IF(Intermedio!A519=VLOOKUP(Intermedio!A519,Tipos_Medida!$H$2:$I$788,1),VLOOKUP(Intermedio!A519,Tipos_Medida!$H$2:$I$788,2),0))*100,4),"")</f>
        <v>0</v>
      </c>
      <c r="J151" s="21">
        <f>IF(Medidas_Analisis!J519&lt;&gt;"",ROUND((Medidas_Analisis!J519/IF(Intermedio!A519=VLOOKUP(Intermedio!A519,Tipos_Medida!$H$2:$I$788,1),VLOOKUP(Intermedio!A519,Tipos_Medida!$H$2:$I$788,2),0))*100,4),"")</f>
        <v>0</v>
      </c>
      <c r="K151" s="21">
        <f>IF(Medidas_Analisis!K519&lt;&gt;"",ROUND((Medidas_Analisis!K519/IF(Intermedio!A519=VLOOKUP(Intermedio!A519,Tipos_Medida!$H$2:$I$788,1),VLOOKUP(Intermedio!A519,Tipos_Medida!$H$2:$I$788,2),0))*100,4),"")</f>
        <v>0</v>
      </c>
      <c r="L151" s="21">
        <f>IF(Medidas_Analisis!L519&lt;&gt;"",ROUND((Medidas_Analisis!L519/IF(Intermedio!A519=VLOOKUP(Intermedio!A519,Tipos_Medida!$H$2:$I$788,1),VLOOKUP(Intermedio!A519,Tipos_Medida!$H$2:$I$788,2),0))*100,4),"")</f>
        <v>3.09E-2</v>
      </c>
      <c r="M151" s="21">
        <f>IF(Medidas_Analisis!M519&lt;&gt;"",ROUND((Medidas_Analisis!M519/IF(Intermedio!A519=VLOOKUP(Intermedio!A519,Tipos_Medida!$H$2:$I$788,1),VLOOKUP(Intermedio!A519,Tipos_Medida!$H$2:$I$788,2),0))*100,4),"")</f>
        <v>6.1800000000000001E-2</v>
      </c>
      <c r="N151" s="21">
        <f>IF(Medidas_Analisis!N519&lt;&gt;"",ROUND((Medidas_Analisis!N519/IF(Intermedio!A519=VLOOKUP(Intermedio!A519,Tipos_Medida!$H$2:$I$788,1),VLOOKUP(Intermedio!A519,Tipos_Medida!$H$2:$I$788,2),0))*100,4),"")</f>
        <v>6.1800000000000001E-2</v>
      </c>
    </row>
    <row r="152" spans="1:14" x14ac:dyDescent="0.25">
      <c r="A152" s="19">
        <v>21035</v>
      </c>
      <c r="B152" s="19" t="s">
        <v>48</v>
      </c>
      <c r="C152" s="19" t="s">
        <v>31</v>
      </c>
      <c r="D152" s="19" t="s">
        <v>114</v>
      </c>
      <c r="E152" s="20">
        <v>43913</v>
      </c>
      <c r="F152" s="7" t="str">
        <f>IF(E152&lt;&gt;"",IF(AND(E152&gt;=VLOOKUP(E152,Semanas!$A$1:$C$33,1),E152&lt;=VLOOKUP(E152,Semanas!$A$1:$C$33,2)),VLOOKUP(E152,Semanas!$A$1:$C$33,3),""),"")</f>
        <v>Semana 13</v>
      </c>
      <c r="G152" s="21">
        <f>IF(Medidas_Analisis!G520&lt;&gt;"",ROUND((Medidas_Analisis!G520/IF(Intermedio!A520=VLOOKUP(Intermedio!A520,Tipos_Medida!$H$2:$I$788,1),VLOOKUP(Intermedio!A520,Tipos_Medida!$H$2:$I$788,2),0))*100,4),"")</f>
        <v>0</v>
      </c>
      <c r="H152" s="21">
        <f>IF(Medidas_Analisis!H520&lt;&gt;"",ROUND((Medidas_Analisis!H520/IF(Intermedio!A520=VLOOKUP(Intermedio!A520,Tipos_Medida!$H$2:$I$788,1),VLOOKUP(Intermedio!A520,Tipos_Medida!$H$2:$I$788,2),0))*100,4),"")</f>
        <v>0</v>
      </c>
      <c r="I152" s="21">
        <f>IF(Medidas_Analisis!I520&lt;&gt;"",ROUND((Medidas_Analisis!I520/IF(Intermedio!A520=VLOOKUP(Intermedio!A520,Tipos_Medida!$H$2:$I$788,1),VLOOKUP(Intermedio!A520,Tipos_Medida!$H$2:$I$788,2),0))*100,4),"")</f>
        <v>0</v>
      </c>
      <c r="J152" s="21">
        <f>IF(Medidas_Analisis!J520&lt;&gt;"",ROUND((Medidas_Analisis!J520/IF(Intermedio!A520=VLOOKUP(Intermedio!A520,Tipos_Medida!$H$2:$I$788,1),VLOOKUP(Intermedio!A520,Tipos_Medida!$H$2:$I$788,2),0))*100,4),"")</f>
        <v>0</v>
      </c>
      <c r="K152" s="21">
        <f>IF(Medidas_Analisis!K520&lt;&gt;"",ROUND((Medidas_Analisis!K520/IF(Intermedio!A520=VLOOKUP(Intermedio!A520,Tipos_Medida!$H$2:$I$788,1),VLOOKUP(Intermedio!A520,Tipos_Medida!$H$2:$I$788,2),0))*100,4),"")</f>
        <v>0</v>
      </c>
      <c r="L152" s="21">
        <f>IF(Medidas_Analisis!L520&lt;&gt;"",ROUND((Medidas_Analisis!L520/IF(Intermedio!A520=VLOOKUP(Intermedio!A520,Tipos_Medida!$H$2:$I$788,1),VLOOKUP(Intermedio!A520,Tipos_Medida!$H$2:$I$788,2),0))*100,4),"")</f>
        <v>3.09E-2</v>
      </c>
      <c r="M152" s="21">
        <f>IF(Medidas_Analisis!M520&lt;&gt;"",ROUND((Medidas_Analisis!M520/IF(Intermedio!A520=VLOOKUP(Intermedio!A520,Tipos_Medida!$H$2:$I$788,1),VLOOKUP(Intermedio!A520,Tipos_Medida!$H$2:$I$788,2),0))*100,4),"")</f>
        <v>6.1800000000000001E-2</v>
      </c>
      <c r="N152" s="21">
        <f>IF(Medidas_Analisis!N520&lt;&gt;"",ROUND((Medidas_Analisis!N520/IF(Intermedio!A520=VLOOKUP(Intermedio!A520,Tipos_Medida!$H$2:$I$788,1),VLOOKUP(Intermedio!A520,Tipos_Medida!$H$2:$I$788,2),0))*100,4),"")</f>
        <v>6.1800000000000001E-2</v>
      </c>
    </row>
    <row r="153" spans="1:14" x14ac:dyDescent="0.25">
      <c r="A153">
        <v>21035</v>
      </c>
      <c r="B153" t="s">
        <v>48</v>
      </c>
      <c r="C153" t="s">
        <v>115</v>
      </c>
      <c r="D153" t="s">
        <v>114</v>
      </c>
      <c r="E153" s="1">
        <v>43913</v>
      </c>
      <c r="F153" s="7" t="str">
        <f>IF(E153&lt;&gt;"",IF(AND(E153&gt;=VLOOKUP(E153,Semanas!$A$1:$C$33,1),E153&lt;=VLOOKUP(E153,Semanas!$A$1:$C$33,2)),VLOOKUP(E153,Semanas!$A$1:$C$33,3),""),"")</f>
        <v>Semana 13</v>
      </c>
      <c r="G153" s="21">
        <f>IF(Medidas_Analisis!G521&lt;&gt;"",ROUND((Medidas_Analisis!G521/IF(Intermedio!A521=VLOOKUP(Intermedio!A521,Tipos_Medida!$H$2:$I$788,1),VLOOKUP(Intermedio!A521,Tipos_Medida!$H$2:$I$788,2),0))*100,4),"")</f>
        <v>0</v>
      </c>
      <c r="H153" s="21">
        <f>IF(Medidas_Analisis!H521&lt;&gt;"",ROUND((Medidas_Analisis!H521/IF(Intermedio!A521=VLOOKUP(Intermedio!A521,Tipos_Medida!$H$2:$I$788,1),VLOOKUP(Intermedio!A521,Tipos_Medida!$H$2:$I$788,2),0))*100,4),"")</f>
        <v>0</v>
      </c>
      <c r="I153" s="21">
        <f>IF(Medidas_Analisis!I521&lt;&gt;"",ROUND((Medidas_Analisis!I521/IF(Intermedio!A521=VLOOKUP(Intermedio!A521,Tipos_Medida!$H$2:$I$788,1),VLOOKUP(Intermedio!A521,Tipos_Medida!$H$2:$I$788,2),0))*100,4),"")</f>
        <v>0</v>
      </c>
      <c r="J153" s="21">
        <f>IF(Medidas_Analisis!J521&lt;&gt;"",ROUND((Medidas_Analisis!J521/IF(Intermedio!A521=VLOOKUP(Intermedio!A521,Tipos_Medida!$H$2:$I$788,1),VLOOKUP(Intermedio!A521,Tipos_Medida!$H$2:$I$788,2),0))*100,4),"")</f>
        <v>0</v>
      </c>
      <c r="K153" s="21">
        <f>IF(Medidas_Analisis!K521&lt;&gt;"",ROUND((Medidas_Analisis!K521/IF(Intermedio!A521=VLOOKUP(Intermedio!A521,Tipos_Medida!$H$2:$I$788,1),VLOOKUP(Intermedio!A521,Tipos_Medida!$H$2:$I$788,2),0))*100,4),"")</f>
        <v>0</v>
      </c>
      <c r="L153" s="21">
        <f>IF(Medidas_Analisis!L521&lt;&gt;"",ROUND((Medidas_Analisis!L521/IF(Intermedio!A521=VLOOKUP(Intermedio!A521,Tipos_Medida!$H$2:$I$788,1),VLOOKUP(Intermedio!A521,Tipos_Medida!$H$2:$I$788,2),0))*100,4),"")</f>
        <v>3.09E-2</v>
      </c>
      <c r="M153" s="21">
        <f>IF(Medidas_Analisis!M521&lt;&gt;"",ROUND((Medidas_Analisis!M521/IF(Intermedio!A521=VLOOKUP(Intermedio!A521,Tipos_Medida!$H$2:$I$788,1),VLOOKUP(Intermedio!A521,Tipos_Medida!$H$2:$I$788,2),0))*100,4),"")</f>
        <v>6.1800000000000001E-2</v>
      </c>
      <c r="N153" s="21">
        <f>IF(Medidas_Analisis!N521&lt;&gt;"",ROUND((Medidas_Analisis!N521/IF(Intermedio!A521=VLOOKUP(Intermedio!A521,Tipos_Medida!$H$2:$I$788,1),VLOOKUP(Intermedio!A521,Tipos_Medida!$H$2:$I$788,2),0))*100,4),"")</f>
        <v>6.1800000000000001E-2</v>
      </c>
    </row>
    <row r="154" spans="1:14" x14ac:dyDescent="0.25">
      <c r="A154" s="19">
        <v>21035</v>
      </c>
      <c r="B154" s="19" t="s">
        <v>48</v>
      </c>
      <c r="C154" s="19" t="s">
        <v>33</v>
      </c>
      <c r="D154" s="19" t="s">
        <v>114</v>
      </c>
      <c r="E154" s="20">
        <v>43910</v>
      </c>
      <c r="F154" s="7" t="str">
        <f>IF(E154&lt;&gt;"",IF(AND(E154&gt;=VLOOKUP(E154,Semanas!$A$1:$C$33,1),E154&lt;=VLOOKUP(E154,Semanas!$A$1:$C$33,2)),VLOOKUP(E154,Semanas!$A$1:$C$33,3),""),"")</f>
        <v>Semana 12</v>
      </c>
      <c r="G154" s="21">
        <f>IF(Medidas_Analisis!G522&lt;&gt;"",ROUND((Medidas_Analisis!G522/IF(Intermedio!A522=VLOOKUP(Intermedio!A522,Tipos_Medida!$H$2:$I$788,1),VLOOKUP(Intermedio!A522,Tipos_Medida!$H$2:$I$788,2),0))*100,4),"")</f>
        <v>0</v>
      </c>
      <c r="H154" s="21">
        <f>IF(Medidas_Analisis!H522&lt;&gt;"",ROUND((Medidas_Analisis!H522/IF(Intermedio!A522=VLOOKUP(Intermedio!A522,Tipos_Medida!$H$2:$I$788,1),VLOOKUP(Intermedio!A522,Tipos_Medida!$H$2:$I$788,2),0))*100,4),"")</f>
        <v>0</v>
      </c>
      <c r="I154" s="21">
        <f>IF(Medidas_Analisis!I522&lt;&gt;"",ROUND((Medidas_Analisis!I522/IF(Intermedio!A522=VLOOKUP(Intermedio!A522,Tipos_Medida!$H$2:$I$788,1),VLOOKUP(Intermedio!A522,Tipos_Medida!$H$2:$I$788,2),0))*100,4),"")</f>
        <v>0</v>
      </c>
      <c r="J154" s="21">
        <f>IF(Medidas_Analisis!J522&lt;&gt;"",ROUND((Medidas_Analisis!J522/IF(Intermedio!A522=VLOOKUP(Intermedio!A522,Tipos_Medida!$H$2:$I$788,1),VLOOKUP(Intermedio!A522,Tipos_Medida!$H$2:$I$788,2),0))*100,4),"")</f>
        <v>0</v>
      </c>
      <c r="K154" s="21">
        <f>IF(Medidas_Analisis!K522&lt;&gt;"",ROUND((Medidas_Analisis!K522/IF(Intermedio!A522=VLOOKUP(Intermedio!A522,Tipos_Medida!$H$2:$I$788,1),VLOOKUP(Intermedio!A522,Tipos_Medida!$H$2:$I$788,2),0))*100,4),"")</f>
        <v>0</v>
      </c>
      <c r="L154" s="21">
        <f>IF(Medidas_Analisis!L522&lt;&gt;"",ROUND((Medidas_Analisis!L522/IF(Intermedio!A522=VLOOKUP(Intermedio!A522,Tipos_Medida!$H$2:$I$788,1),VLOOKUP(Intermedio!A522,Tipos_Medida!$H$2:$I$788,2),0))*100,4),"")</f>
        <v>0</v>
      </c>
      <c r="M154" s="21">
        <f>IF(Medidas_Analisis!M522&lt;&gt;"",ROUND((Medidas_Analisis!M522/IF(Intermedio!A522=VLOOKUP(Intermedio!A522,Tipos_Medida!$H$2:$I$788,1),VLOOKUP(Intermedio!A522,Tipos_Medida!$H$2:$I$788,2),0))*100,4),"")</f>
        <v>3.09E-2</v>
      </c>
      <c r="N154" s="21">
        <f>IF(Medidas_Analisis!N522&lt;&gt;"",ROUND((Medidas_Analisis!N522/IF(Intermedio!A522=VLOOKUP(Intermedio!A522,Tipos_Medida!$H$2:$I$788,1),VLOOKUP(Intermedio!A522,Tipos_Medida!$H$2:$I$788,2),0))*100,4),"")</f>
        <v>6.1800000000000001E-2</v>
      </c>
    </row>
    <row r="155" spans="1:14" x14ac:dyDescent="0.25">
      <c r="A155">
        <v>21035</v>
      </c>
      <c r="B155" t="s">
        <v>48</v>
      </c>
      <c r="C155" t="s">
        <v>34</v>
      </c>
      <c r="D155" t="s">
        <v>114</v>
      </c>
      <c r="E155" s="1">
        <v>43934</v>
      </c>
      <c r="F155" s="7" t="str">
        <f>IF(E155&lt;&gt;"",IF(AND(E155&gt;=VLOOKUP(E155,Semanas!$A$1:$C$33,1),E155&lt;=VLOOKUP(E155,Semanas!$A$1:$C$33,2)),VLOOKUP(E155,Semanas!$A$1:$C$33,3),""),"")</f>
        <v>Semana 16</v>
      </c>
      <c r="G155" s="21">
        <f>IF(Medidas_Analisis!G523&lt;&gt;"",ROUND((Medidas_Analisis!G523/IF(Intermedio!A523=VLOOKUP(Intermedio!A523,Tipos_Medida!$H$2:$I$788,1),VLOOKUP(Intermedio!A523,Tipos_Medida!$H$2:$I$788,2),0))*100,4),"")</f>
        <v>0</v>
      </c>
      <c r="H155" s="21">
        <f>IF(Medidas_Analisis!H523&lt;&gt;"",ROUND((Medidas_Analisis!H523/IF(Intermedio!A523=VLOOKUP(Intermedio!A523,Tipos_Medida!$H$2:$I$788,1),VLOOKUP(Intermedio!A523,Tipos_Medida!$H$2:$I$788,2),0))*100,4),"")</f>
        <v>4.8999999999999998E-3</v>
      </c>
      <c r="I155" s="21">
        <f>IF(Medidas_Analisis!I523&lt;&gt;"",ROUND((Medidas_Analisis!I523/IF(Intermedio!A523=VLOOKUP(Intermedio!A523,Tipos_Medida!$H$2:$I$788,1),VLOOKUP(Intermedio!A523,Tipos_Medida!$H$2:$I$788,2),0))*100,4),"")</f>
        <v>9.7999999999999997E-3</v>
      </c>
      <c r="J155" s="21">
        <f>IF(Medidas_Analisis!J523&lt;&gt;"",ROUND((Medidas_Analisis!J523/IF(Intermedio!A523=VLOOKUP(Intermedio!A523,Tipos_Medida!$H$2:$I$788,1),VLOOKUP(Intermedio!A523,Tipos_Medida!$H$2:$I$788,2),0))*100,4),"")</f>
        <v>9.7999999999999997E-3</v>
      </c>
      <c r="K155" s="21">
        <f>IF(Medidas_Analisis!K523&lt;&gt;"",ROUND((Medidas_Analisis!K523/IF(Intermedio!A523=VLOOKUP(Intermedio!A523,Tipos_Medida!$H$2:$I$788,1),VLOOKUP(Intermedio!A523,Tipos_Medida!$H$2:$I$788,2),0))*100,4),"")</f>
        <v>0</v>
      </c>
      <c r="L155" s="21">
        <f>IF(Medidas_Analisis!L523&lt;&gt;"",ROUND((Medidas_Analisis!L523/IF(Intermedio!A523=VLOOKUP(Intermedio!A523,Tipos_Medida!$H$2:$I$788,1),VLOOKUP(Intermedio!A523,Tipos_Medida!$H$2:$I$788,2),0))*100,4),"")</f>
        <v>9.7999999999999997E-3</v>
      </c>
      <c r="M155" s="21">
        <f>IF(Medidas_Analisis!M523&lt;&gt;"",ROUND((Medidas_Analisis!M523/IF(Intermedio!A523=VLOOKUP(Intermedio!A523,Tipos_Medida!$H$2:$I$788,1),VLOOKUP(Intermedio!A523,Tipos_Medida!$H$2:$I$788,2),0))*100,4),"")</f>
        <v>9.7999999999999997E-3</v>
      </c>
      <c r="N155" s="21">
        <f>IF(Medidas_Analisis!N523&lt;&gt;"",ROUND((Medidas_Analisis!N523/IF(Intermedio!A523=VLOOKUP(Intermedio!A523,Tipos_Medida!$H$2:$I$788,1),VLOOKUP(Intermedio!A523,Tipos_Medida!$H$2:$I$788,2),0))*100,4),"")</f>
        <v>5.4100000000000002E-2</v>
      </c>
    </row>
    <row r="156" spans="1:14" x14ac:dyDescent="0.25">
      <c r="A156">
        <v>21035</v>
      </c>
      <c r="B156" t="s">
        <v>48</v>
      </c>
      <c r="C156" t="s">
        <v>191</v>
      </c>
      <c r="D156" t="s">
        <v>114</v>
      </c>
      <c r="E156" s="1">
        <v>43913</v>
      </c>
      <c r="F156" s="7" t="str">
        <f>IF(E156&lt;&gt;"",IF(AND(E156&gt;=VLOOKUP(E156,Semanas!$A$1:$C$33,1),E156&lt;=VLOOKUP(E156,Semanas!$A$1:$C$33,2)),VLOOKUP(E156,Semanas!$A$1:$C$33,3),""),"")</f>
        <v>Semana 13</v>
      </c>
      <c r="G156" s="21">
        <f>IF(Medidas_Analisis!G527&lt;&gt;"",ROUND((Medidas_Analisis!G527/IF(Intermedio!A527=VLOOKUP(Intermedio!A527,Tipos_Medida!$H$2:$I$788,1),VLOOKUP(Intermedio!A527,Tipos_Medida!$H$2:$I$788,2),0))*100,4),"")</f>
        <v>0</v>
      </c>
      <c r="H156" s="21">
        <f>IF(Medidas_Analisis!H527&lt;&gt;"",ROUND((Medidas_Analisis!H527/IF(Intermedio!A527=VLOOKUP(Intermedio!A527,Tipos_Medida!$H$2:$I$788,1),VLOOKUP(Intermedio!A527,Tipos_Medida!$H$2:$I$788,2),0))*100,4),"")</f>
        <v>0</v>
      </c>
      <c r="I156" s="21">
        <f>IF(Medidas_Analisis!I527&lt;&gt;"",ROUND((Medidas_Analisis!I527/IF(Intermedio!A527=VLOOKUP(Intermedio!A527,Tipos_Medida!$H$2:$I$788,1),VLOOKUP(Intermedio!A527,Tipos_Medida!$H$2:$I$788,2),0))*100,4),"")</f>
        <v>0</v>
      </c>
      <c r="J156" s="21">
        <f>IF(Medidas_Analisis!J527&lt;&gt;"",ROUND((Medidas_Analisis!J527/IF(Intermedio!A527=VLOOKUP(Intermedio!A527,Tipos_Medida!$H$2:$I$788,1),VLOOKUP(Intermedio!A527,Tipos_Medida!$H$2:$I$788,2),0))*100,4),"")</f>
        <v>0</v>
      </c>
      <c r="K156" s="21">
        <f>IF(Medidas_Analisis!K527&lt;&gt;"",ROUND((Medidas_Analisis!K527/IF(Intermedio!A527=VLOOKUP(Intermedio!A527,Tipos_Medida!$H$2:$I$788,1),VLOOKUP(Intermedio!A527,Tipos_Medida!$H$2:$I$788,2),0))*100,4),"")</f>
        <v>0</v>
      </c>
      <c r="L156" s="21">
        <f>IF(Medidas_Analisis!L527&lt;&gt;"",ROUND((Medidas_Analisis!L527/IF(Intermedio!A527=VLOOKUP(Intermedio!A527,Tipos_Medida!$H$2:$I$788,1),VLOOKUP(Intermedio!A527,Tipos_Medida!$H$2:$I$788,2),0))*100,4),"")</f>
        <v>4.8999999999999998E-3</v>
      </c>
      <c r="M156" s="21">
        <f>IF(Medidas_Analisis!M527&lt;&gt;"",ROUND((Medidas_Analisis!M527/IF(Intermedio!A527=VLOOKUP(Intermedio!A527,Tipos_Medida!$H$2:$I$788,1),VLOOKUP(Intermedio!A527,Tipos_Medida!$H$2:$I$788,2),0))*100,4),"")</f>
        <v>9.7999999999999997E-3</v>
      </c>
      <c r="N156" s="21">
        <f>IF(Medidas_Analisis!N527&lt;&gt;"",ROUND((Medidas_Analisis!N527/IF(Intermedio!A527=VLOOKUP(Intermedio!A527,Tipos_Medida!$H$2:$I$788,1),VLOOKUP(Intermedio!A527,Tipos_Medida!$H$2:$I$788,2),0))*100,4),"")</f>
        <v>9.7999999999999997E-3</v>
      </c>
    </row>
    <row r="157" spans="1:14" x14ac:dyDescent="0.25">
      <c r="A157">
        <v>21046</v>
      </c>
      <c r="B157" t="s">
        <v>44</v>
      </c>
      <c r="C157" t="s">
        <v>30</v>
      </c>
      <c r="D157" t="s">
        <v>114</v>
      </c>
      <c r="E157" s="1">
        <v>43913</v>
      </c>
      <c r="F157" s="7" t="str">
        <f>IF(E157&lt;&gt;"",IF(AND(E157&gt;=VLOOKUP(E157,Semanas!$A$1:$C$33,1),E157&lt;=VLOOKUP(E157,Semanas!$A$1:$C$33,2)),VLOOKUP(E157,Semanas!$A$1:$C$33,3),""),"")</f>
        <v>Semana 13</v>
      </c>
      <c r="G157" s="21">
        <f>IF(Medidas_Analisis!G541&lt;&gt;"",ROUND((Medidas_Analisis!G541/IF(Intermedio!A541=VLOOKUP(Intermedio!A541,Tipos_Medida!$H$2:$I$788,1),VLOOKUP(Intermedio!A541,Tipos_Medida!$H$2:$I$788,2),0))*100,4),"")</f>
        <v>0</v>
      </c>
      <c r="H157" s="21">
        <f>IF(Medidas_Analisis!H541&lt;&gt;"",ROUND((Medidas_Analisis!H541/IF(Intermedio!A541=VLOOKUP(Intermedio!A541,Tipos_Medida!$H$2:$I$788,1),VLOOKUP(Intermedio!A541,Tipos_Medida!$H$2:$I$788,2),0))*100,4),"")</f>
        <v>0</v>
      </c>
      <c r="I157" s="21">
        <f>IF(Medidas_Analisis!I541&lt;&gt;"",ROUND((Medidas_Analisis!I541/IF(Intermedio!A541=VLOOKUP(Intermedio!A541,Tipos_Medida!$H$2:$I$788,1),VLOOKUP(Intermedio!A541,Tipos_Medida!$H$2:$I$788,2),0))*100,4),"")</f>
        <v>0</v>
      </c>
      <c r="J157" s="21">
        <f>IF(Medidas_Analisis!J541&lt;&gt;"",ROUND((Medidas_Analisis!J541/IF(Intermedio!A541=VLOOKUP(Intermedio!A541,Tipos_Medida!$H$2:$I$788,1),VLOOKUP(Intermedio!A541,Tipos_Medida!$H$2:$I$788,2),0))*100,4),"")</f>
        <v>0</v>
      </c>
      <c r="K157" s="21">
        <f>IF(Medidas_Analisis!K541&lt;&gt;"",ROUND((Medidas_Analisis!K541/IF(Intermedio!A541=VLOOKUP(Intermedio!A541,Tipos_Medida!$H$2:$I$788,1),VLOOKUP(Intermedio!A541,Tipos_Medida!$H$2:$I$788,2),0))*100,4),"")</f>
        <v>0</v>
      </c>
      <c r="L157" s="21">
        <f>IF(Medidas_Analisis!L541&lt;&gt;"",ROUND((Medidas_Analisis!L541/IF(Intermedio!A541=VLOOKUP(Intermedio!A541,Tipos_Medida!$H$2:$I$788,1),VLOOKUP(Intermedio!A541,Tipos_Medida!$H$2:$I$788,2),0))*100,4),"")</f>
        <v>0</v>
      </c>
      <c r="M157" s="21">
        <f>IF(Medidas_Analisis!M541&lt;&gt;"",ROUND((Medidas_Analisis!M541/IF(Intermedio!A541=VLOOKUP(Intermedio!A541,Tipos_Medida!$H$2:$I$788,1),VLOOKUP(Intermedio!A541,Tipos_Medida!$H$2:$I$788,2),0))*100,4),"")</f>
        <v>0</v>
      </c>
      <c r="N157" s="21">
        <f>IF(Medidas_Analisis!N541&lt;&gt;"",ROUND((Medidas_Analisis!N541/IF(Intermedio!A541=VLOOKUP(Intermedio!A541,Tipos_Medida!$H$2:$I$788,1),VLOOKUP(Intermedio!A541,Tipos_Medida!$H$2:$I$788,2),0))*100,4),"")</f>
        <v>4.7899999999999998E-2</v>
      </c>
    </row>
    <row r="158" spans="1:14" x14ac:dyDescent="0.25">
      <c r="A158" s="19">
        <v>21046</v>
      </c>
      <c r="B158" s="19" t="s">
        <v>44</v>
      </c>
      <c r="C158" s="19" t="s">
        <v>31</v>
      </c>
      <c r="D158" s="19" t="s">
        <v>114</v>
      </c>
      <c r="E158" s="20">
        <v>43913</v>
      </c>
      <c r="F158" s="7" t="str">
        <f>IF(E158&lt;&gt;"",IF(AND(E158&gt;=VLOOKUP(E158,Semanas!$A$1:$C$33,1),E158&lt;=VLOOKUP(E158,Semanas!$A$1:$C$33,2)),VLOOKUP(E158,Semanas!$A$1:$C$33,3),""),"")</f>
        <v>Semana 13</v>
      </c>
      <c r="G158" s="21">
        <f>IF(Medidas_Analisis!G542&lt;&gt;"",ROUND((Medidas_Analisis!G542/IF(Intermedio!A542=VLOOKUP(Intermedio!A542,Tipos_Medida!$H$2:$I$788,1),VLOOKUP(Intermedio!A542,Tipos_Medida!$H$2:$I$788,2),0))*100,4),"")</f>
        <v>0</v>
      </c>
      <c r="H158" s="21">
        <f>IF(Medidas_Analisis!H542&lt;&gt;"",ROUND((Medidas_Analisis!H542/IF(Intermedio!A542=VLOOKUP(Intermedio!A542,Tipos_Medida!$H$2:$I$788,1),VLOOKUP(Intermedio!A542,Tipos_Medida!$H$2:$I$788,2),0))*100,4),"")</f>
        <v>0</v>
      </c>
      <c r="I158" s="21">
        <f>IF(Medidas_Analisis!I542&lt;&gt;"",ROUND((Medidas_Analisis!I542/IF(Intermedio!A542=VLOOKUP(Intermedio!A542,Tipos_Medida!$H$2:$I$788,1),VLOOKUP(Intermedio!A542,Tipos_Medida!$H$2:$I$788,2),0))*100,4),"")</f>
        <v>0</v>
      </c>
      <c r="J158" s="21">
        <f>IF(Medidas_Analisis!J542&lt;&gt;"",ROUND((Medidas_Analisis!J542/IF(Intermedio!A542=VLOOKUP(Intermedio!A542,Tipos_Medida!$H$2:$I$788,1),VLOOKUP(Intermedio!A542,Tipos_Medida!$H$2:$I$788,2),0))*100,4),"")</f>
        <v>0</v>
      </c>
      <c r="K158" s="21">
        <f>IF(Medidas_Analisis!K542&lt;&gt;"",ROUND((Medidas_Analisis!K542/IF(Intermedio!A542=VLOOKUP(Intermedio!A542,Tipos_Medida!$H$2:$I$788,1),VLOOKUP(Intermedio!A542,Tipos_Medida!$H$2:$I$788,2),0))*100,4),"")</f>
        <v>0</v>
      </c>
      <c r="L158" s="21">
        <f>IF(Medidas_Analisis!L542&lt;&gt;"",ROUND((Medidas_Analisis!L542/IF(Intermedio!A542=VLOOKUP(Intermedio!A542,Tipos_Medida!$H$2:$I$788,1),VLOOKUP(Intermedio!A542,Tipos_Medida!$H$2:$I$788,2),0))*100,4),"")</f>
        <v>0</v>
      </c>
      <c r="M158" s="21">
        <f>IF(Medidas_Analisis!M542&lt;&gt;"",ROUND((Medidas_Analisis!M542/IF(Intermedio!A542=VLOOKUP(Intermedio!A542,Tipos_Medida!$H$2:$I$788,1),VLOOKUP(Intermedio!A542,Tipos_Medida!$H$2:$I$788,2),0))*100,4),"")</f>
        <v>0</v>
      </c>
      <c r="N158" s="21">
        <f>IF(Medidas_Analisis!N542&lt;&gt;"",ROUND((Medidas_Analisis!N542/IF(Intermedio!A542=VLOOKUP(Intermedio!A542,Tipos_Medida!$H$2:$I$788,1),VLOOKUP(Intermedio!A542,Tipos_Medida!$H$2:$I$788,2),0))*100,4),"")</f>
        <v>4.7899999999999998E-2</v>
      </c>
    </row>
    <row r="159" spans="1:14" x14ac:dyDescent="0.25">
      <c r="A159">
        <v>21046</v>
      </c>
      <c r="B159" t="s">
        <v>44</v>
      </c>
      <c r="C159" t="s">
        <v>115</v>
      </c>
      <c r="D159" t="s">
        <v>114</v>
      </c>
      <c r="E159" s="1">
        <v>43913</v>
      </c>
      <c r="F159" s="7" t="str">
        <f>IF(E159&lt;&gt;"",IF(AND(E159&gt;=VLOOKUP(E159,Semanas!$A$1:$C$33,1),E159&lt;=VLOOKUP(E159,Semanas!$A$1:$C$33,2)),VLOOKUP(E159,Semanas!$A$1:$C$33,3),""),"")</f>
        <v>Semana 13</v>
      </c>
      <c r="G159" s="21">
        <f>IF(Medidas_Analisis!G543&lt;&gt;"",ROUND((Medidas_Analisis!G543/IF(Intermedio!A543=VLOOKUP(Intermedio!A543,Tipos_Medida!$H$2:$I$788,1),VLOOKUP(Intermedio!A543,Tipos_Medida!$H$2:$I$788,2),0))*100,4),"")</f>
        <v>0</v>
      </c>
      <c r="H159" s="21">
        <f>IF(Medidas_Analisis!H543&lt;&gt;"",ROUND((Medidas_Analisis!H543/IF(Intermedio!A543=VLOOKUP(Intermedio!A543,Tipos_Medida!$H$2:$I$788,1),VLOOKUP(Intermedio!A543,Tipos_Medida!$H$2:$I$788,2),0))*100,4),"")</f>
        <v>0</v>
      </c>
      <c r="I159" s="21">
        <f>IF(Medidas_Analisis!I543&lt;&gt;"",ROUND((Medidas_Analisis!I543/IF(Intermedio!A543=VLOOKUP(Intermedio!A543,Tipos_Medida!$H$2:$I$788,1),VLOOKUP(Intermedio!A543,Tipos_Medida!$H$2:$I$788,2),0))*100,4),"")</f>
        <v>0</v>
      </c>
      <c r="J159" s="21">
        <f>IF(Medidas_Analisis!J543&lt;&gt;"",ROUND((Medidas_Analisis!J543/IF(Intermedio!A543=VLOOKUP(Intermedio!A543,Tipos_Medida!$H$2:$I$788,1),VLOOKUP(Intermedio!A543,Tipos_Medida!$H$2:$I$788,2),0))*100,4),"")</f>
        <v>0</v>
      </c>
      <c r="K159" s="21">
        <f>IF(Medidas_Analisis!K543&lt;&gt;"",ROUND((Medidas_Analisis!K543/IF(Intermedio!A543=VLOOKUP(Intermedio!A543,Tipos_Medida!$H$2:$I$788,1),VLOOKUP(Intermedio!A543,Tipos_Medida!$H$2:$I$788,2),0))*100,4),"")</f>
        <v>0</v>
      </c>
      <c r="L159" s="21">
        <f>IF(Medidas_Analisis!L543&lt;&gt;"",ROUND((Medidas_Analisis!L543/IF(Intermedio!A543=VLOOKUP(Intermedio!A543,Tipos_Medida!$H$2:$I$788,1),VLOOKUP(Intermedio!A543,Tipos_Medida!$H$2:$I$788,2),0))*100,4),"")</f>
        <v>0</v>
      </c>
      <c r="M159" s="21">
        <f>IF(Medidas_Analisis!M543&lt;&gt;"",ROUND((Medidas_Analisis!M543/IF(Intermedio!A543=VLOOKUP(Intermedio!A543,Tipos_Medida!$H$2:$I$788,1),VLOOKUP(Intermedio!A543,Tipos_Medida!$H$2:$I$788,2),0))*100,4),"")</f>
        <v>0</v>
      </c>
      <c r="N159" s="21">
        <f>IF(Medidas_Analisis!N543&lt;&gt;"",ROUND((Medidas_Analisis!N543/IF(Intermedio!A543=VLOOKUP(Intermedio!A543,Tipos_Medida!$H$2:$I$788,1),VLOOKUP(Intermedio!A543,Tipos_Medida!$H$2:$I$788,2),0))*100,4),"")</f>
        <v>4.7899999999999998E-2</v>
      </c>
    </row>
    <row r="160" spans="1:14" x14ac:dyDescent="0.25">
      <c r="A160" s="19">
        <v>21046</v>
      </c>
      <c r="B160" s="19" t="s">
        <v>44</v>
      </c>
      <c r="C160" s="19" t="s">
        <v>33</v>
      </c>
      <c r="D160" s="19" t="s">
        <v>114</v>
      </c>
      <c r="E160" s="20">
        <v>43910</v>
      </c>
      <c r="F160" s="7" t="str">
        <f>IF(E160&lt;&gt;"",IF(AND(E160&gt;=VLOOKUP(E160,Semanas!$A$1:$C$33,1),E160&lt;=VLOOKUP(E160,Semanas!$A$1:$C$33,2)),VLOOKUP(E160,Semanas!$A$1:$C$33,3),""),"")</f>
        <v>Semana 12</v>
      </c>
      <c r="G160" s="21">
        <f>IF(Medidas_Analisis!G544&lt;&gt;"",ROUND((Medidas_Analisis!G544/IF(Intermedio!A544=VLOOKUP(Intermedio!A544,Tipos_Medida!$H$2:$I$788,1),VLOOKUP(Intermedio!A544,Tipos_Medida!$H$2:$I$788,2),0))*100,4),"")</f>
        <v>0</v>
      </c>
      <c r="H160" s="21">
        <f>IF(Medidas_Analisis!H544&lt;&gt;"",ROUND((Medidas_Analisis!H544/IF(Intermedio!A544=VLOOKUP(Intermedio!A544,Tipos_Medida!$H$2:$I$788,1),VLOOKUP(Intermedio!A544,Tipos_Medida!$H$2:$I$788,2),0))*100,4),"")</f>
        <v>0</v>
      </c>
      <c r="I160" s="21">
        <f>IF(Medidas_Analisis!I544&lt;&gt;"",ROUND((Medidas_Analisis!I544/IF(Intermedio!A544=VLOOKUP(Intermedio!A544,Tipos_Medida!$H$2:$I$788,1),VLOOKUP(Intermedio!A544,Tipos_Medida!$H$2:$I$788,2),0))*100,4),"")</f>
        <v>0</v>
      </c>
      <c r="J160" s="21">
        <f>IF(Medidas_Analisis!J544&lt;&gt;"",ROUND((Medidas_Analisis!J544/IF(Intermedio!A544=VLOOKUP(Intermedio!A544,Tipos_Medida!$H$2:$I$788,1),VLOOKUP(Intermedio!A544,Tipos_Medida!$H$2:$I$788,2),0))*100,4),"")</f>
        <v>0</v>
      </c>
      <c r="K160" s="21">
        <f>IF(Medidas_Analisis!K544&lt;&gt;"",ROUND((Medidas_Analisis!K544/IF(Intermedio!A544=VLOOKUP(Intermedio!A544,Tipos_Medida!$H$2:$I$788,1),VLOOKUP(Intermedio!A544,Tipos_Medida!$H$2:$I$788,2),0))*100,4),"")</f>
        <v>0</v>
      </c>
      <c r="L160" s="21">
        <f>IF(Medidas_Analisis!L544&lt;&gt;"",ROUND((Medidas_Analisis!L544/IF(Intermedio!A544=VLOOKUP(Intermedio!A544,Tipos_Medida!$H$2:$I$788,1),VLOOKUP(Intermedio!A544,Tipos_Medida!$H$2:$I$788,2),0))*100,4),"")</f>
        <v>0</v>
      </c>
      <c r="M160" s="21">
        <f>IF(Medidas_Analisis!M544&lt;&gt;"",ROUND((Medidas_Analisis!M544/IF(Intermedio!A544=VLOOKUP(Intermedio!A544,Tipos_Medida!$H$2:$I$788,1),VLOOKUP(Intermedio!A544,Tipos_Medida!$H$2:$I$788,2),0))*100,4),"")</f>
        <v>0</v>
      </c>
      <c r="N160" s="21">
        <f>IF(Medidas_Analisis!N544&lt;&gt;"",ROUND((Medidas_Analisis!N544/IF(Intermedio!A544=VLOOKUP(Intermedio!A544,Tipos_Medida!$H$2:$I$788,1),VLOOKUP(Intermedio!A544,Tipos_Medida!$H$2:$I$788,2),0))*100,4),"")</f>
        <v>0</v>
      </c>
    </row>
    <row r="161" spans="1:14" x14ac:dyDescent="0.25">
      <c r="A161">
        <v>21046</v>
      </c>
      <c r="B161" t="s">
        <v>44</v>
      </c>
      <c r="C161" t="s">
        <v>34</v>
      </c>
      <c r="D161" t="s">
        <v>114</v>
      </c>
      <c r="E161" s="1">
        <v>43934</v>
      </c>
      <c r="F161" s="7" t="str">
        <f>IF(E161&lt;&gt;"",IF(AND(E161&gt;=VLOOKUP(E161,Semanas!$A$1:$C$33,1),E161&lt;=VLOOKUP(E161,Semanas!$A$1:$C$33,2)),VLOOKUP(E161,Semanas!$A$1:$C$33,3),""),"")</f>
        <v>Semana 16</v>
      </c>
      <c r="G161" s="21">
        <f>IF(Medidas_Analisis!G545&lt;&gt;"",ROUND((Medidas_Analisis!G545/IF(Intermedio!A545=VLOOKUP(Intermedio!A545,Tipos_Medida!$H$2:$I$788,1),VLOOKUP(Intermedio!A545,Tipos_Medida!$H$2:$I$788,2),0))*100,4),"")</f>
        <v>0</v>
      </c>
      <c r="H161" s="21">
        <f>IF(Medidas_Analisis!H545&lt;&gt;"",ROUND((Medidas_Analisis!H545/IF(Intermedio!A545=VLOOKUP(Intermedio!A545,Tipos_Medida!$H$2:$I$788,1),VLOOKUP(Intermedio!A545,Tipos_Medida!$H$2:$I$788,2),0))*100,4),"")</f>
        <v>0</v>
      </c>
      <c r="I161" s="21">
        <f>IF(Medidas_Analisis!I545&lt;&gt;"",ROUND((Medidas_Analisis!I545/IF(Intermedio!A545=VLOOKUP(Intermedio!A545,Tipos_Medida!$H$2:$I$788,1),VLOOKUP(Intermedio!A545,Tipos_Medida!$H$2:$I$788,2),0))*100,4),"")</f>
        <v>0</v>
      </c>
      <c r="J161" s="21">
        <f>IF(Medidas_Analisis!J545&lt;&gt;"",ROUND((Medidas_Analisis!J545/IF(Intermedio!A545=VLOOKUP(Intermedio!A545,Tipos_Medida!$H$2:$I$788,1),VLOOKUP(Intermedio!A545,Tipos_Medida!$H$2:$I$788,2),0))*100,4),"")</f>
        <v>4.7899999999999998E-2</v>
      </c>
      <c r="K161" s="21">
        <f>IF(Medidas_Analisis!K545&lt;&gt;"",ROUND((Medidas_Analisis!K545/IF(Intermedio!A545=VLOOKUP(Intermedio!A545,Tipos_Medida!$H$2:$I$788,1),VLOOKUP(Intermedio!A545,Tipos_Medida!$H$2:$I$788,2),0))*100,4),"")</f>
        <v>4.7899999999999998E-2</v>
      </c>
      <c r="L161" s="21">
        <f>IF(Medidas_Analisis!L545&lt;&gt;"",ROUND((Medidas_Analisis!L545/IF(Intermedio!A545=VLOOKUP(Intermedio!A545,Tipos_Medida!$H$2:$I$788,1),VLOOKUP(Intermedio!A545,Tipos_Medida!$H$2:$I$788,2),0))*100,4),"")</f>
        <v>9.5899999999999999E-2</v>
      </c>
      <c r="M161" s="21">
        <f>IF(Medidas_Analisis!M545&lt;&gt;"",ROUND((Medidas_Analisis!M545/IF(Intermedio!A545=VLOOKUP(Intermedio!A545,Tipos_Medida!$H$2:$I$788,1),VLOOKUP(Intermedio!A545,Tipos_Medida!$H$2:$I$788,2),0))*100,4),"")</f>
        <v>9.5899999999999999E-2</v>
      </c>
      <c r="N161" s="21">
        <f>IF(Medidas_Analisis!N545&lt;&gt;"",ROUND((Medidas_Analisis!N545/IF(Intermedio!A545=VLOOKUP(Intermedio!A545,Tipos_Medida!$H$2:$I$788,1),VLOOKUP(Intermedio!A545,Tipos_Medida!$H$2:$I$788,2),0))*100,4),"")</f>
        <v>9.5899999999999999E-2</v>
      </c>
    </row>
    <row r="162" spans="1:14" x14ac:dyDescent="0.25">
      <c r="A162">
        <v>21046</v>
      </c>
      <c r="B162" t="s">
        <v>44</v>
      </c>
      <c r="C162" t="s">
        <v>191</v>
      </c>
      <c r="D162" t="s">
        <v>114</v>
      </c>
      <c r="E162" s="1">
        <v>43913</v>
      </c>
      <c r="F162" s="7" t="str">
        <f>IF(E162&lt;&gt;"",IF(AND(E162&gt;=VLOOKUP(E162,Semanas!$A$1:$C$33,1),E162&lt;=VLOOKUP(E162,Semanas!$A$1:$C$33,2)),VLOOKUP(E162,Semanas!$A$1:$C$33,3),""),"")</f>
        <v>Semana 13</v>
      </c>
      <c r="G162" s="21">
        <f>IF(Medidas_Analisis!G549&lt;&gt;"",ROUND((Medidas_Analisis!G549/IF(Intermedio!A549=VLOOKUP(Intermedio!A549,Tipos_Medida!$H$2:$I$788,1),VLOOKUP(Intermedio!A549,Tipos_Medida!$H$2:$I$788,2),0))*100,4),"")</f>
        <v>0</v>
      </c>
      <c r="H162" s="21">
        <f>IF(Medidas_Analisis!H549&lt;&gt;"",ROUND((Medidas_Analisis!H549/IF(Intermedio!A549=VLOOKUP(Intermedio!A549,Tipos_Medida!$H$2:$I$788,1),VLOOKUP(Intermedio!A549,Tipos_Medida!$H$2:$I$788,2),0))*100,4),"")</f>
        <v>0</v>
      </c>
      <c r="I162" s="21">
        <f>IF(Medidas_Analisis!I549&lt;&gt;"",ROUND((Medidas_Analisis!I549/IF(Intermedio!A549=VLOOKUP(Intermedio!A549,Tipos_Medida!$H$2:$I$788,1),VLOOKUP(Intermedio!A549,Tipos_Medida!$H$2:$I$788,2),0))*100,4),"")</f>
        <v>0</v>
      </c>
      <c r="J162" s="21">
        <f>IF(Medidas_Analisis!J549&lt;&gt;"",ROUND((Medidas_Analisis!J549/IF(Intermedio!A549=VLOOKUP(Intermedio!A549,Tipos_Medida!$H$2:$I$788,1),VLOOKUP(Intermedio!A549,Tipos_Medida!$H$2:$I$788,2),0))*100,4),"")</f>
        <v>0</v>
      </c>
      <c r="K162" s="21">
        <f>IF(Medidas_Analisis!K549&lt;&gt;"",ROUND((Medidas_Analisis!K549/IF(Intermedio!A549=VLOOKUP(Intermedio!A549,Tipos_Medida!$H$2:$I$788,1),VLOOKUP(Intermedio!A549,Tipos_Medida!$H$2:$I$788,2),0))*100,4),"")</f>
        <v>0</v>
      </c>
      <c r="L162" s="21">
        <f>IF(Medidas_Analisis!L549&lt;&gt;"",ROUND((Medidas_Analisis!L549/IF(Intermedio!A549=VLOOKUP(Intermedio!A549,Tipos_Medida!$H$2:$I$788,1),VLOOKUP(Intermedio!A549,Tipos_Medida!$H$2:$I$788,2),0))*100,4),"")</f>
        <v>0</v>
      </c>
      <c r="M162" s="21">
        <f>IF(Medidas_Analisis!M549&lt;&gt;"",ROUND((Medidas_Analisis!M549/IF(Intermedio!A549=VLOOKUP(Intermedio!A549,Tipos_Medida!$H$2:$I$788,1),VLOOKUP(Intermedio!A549,Tipos_Medida!$H$2:$I$788,2),0))*100,4),"")</f>
        <v>0</v>
      </c>
      <c r="N162" s="21">
        <f>IF(Medidas_Analisis!N549&lt;&gt;"",ROUND((Medidas_Analisis!N549/IF(Intermedio!A549=VLOOKUP(Intermedio!A549,Tipos_Medida!$H$2:$I$788,1),VLOOKUP(Intermedio!A549,Tipos_Medida!$H$2:$I$788,2),0))*100,4),"")</f>
        <v>5.91E-2</v>
      </c>
    </row>
    <row r="163" spans="1:14" x14ac:dyDescent="0.25">
      <c r="A163">
        <v>21061</v>
      </c>
      <c r="B163" t="s">
        <v>51</v>
      </c>
      <c r="C163" t="s">
        <v>30</v>
      </c>
      <c r="D163" t="s">
        <v>114</v>
      </c>
      <c r="E163" s="1">
        <v>43913</v>
      </c>
      <c r="F163" s="7" t="str">
        <f>IF(E163&lt;&gt;"",IF(AND(E163&gt;=VLOOKUP(E163,Semanas!$A$1:$C$33,1),E163&lt;=VLOOKUP(E163,Semanas!$A$1:$C$33,2)),VLOOKUP(E163,Semanas!$A$1:$C$33,3),""),"")</f>
        <v>Semana 13</v>
      </c>
      <c r="G163" s="21">
        <f>IF(Medidas_Analisis!G552&lt;&gt;"",ROUND((Medidas_Analisis!G552/IF(Intermedio!A552=VLOOKUP(Intermedio!A552,Tipos_Medida!$H$2:$I$788,1),VLOOKUP(Intermedio!A552,Tipos_Medida!$H$2:$I$788,2),0))*100,4),"")</f>
        <v>0</v>
      </c>
      <c r="H163" s="21">
        <f>IF(Medidas_Analisis!H552&lt;&gt;"",ROUND((Medidas_Analisis!H552/IF(Intermedio!A552=VLOOKUP(Intermedio!A552,Tipos_Medida!$H$2:$I$788,1),VLOOKUP(Intermedio!A552,Tipos_Medida!$H$2:$I$788,2),0))*100,4),"")</f>
        <v>0</v>
      </c>
      <c r="I163" s="21">
        <f>IF(Medidas_Analisis!I552&lt;&gt;"",ROUND((Medidas_Analisis!I552/IF(Intermedio!A552=VLOOKUP(Intermedio!A552,Tipos_Medida!$H$2:$I$788,1),VLOOKUP(Intermedio!A552,Tipos_Medida!$H$2:$I$788,2),0))*100,4),"")</f>
        <v>0</v>
      </c>
      <c r="J163" s="21">
        <f>IF(Medidas_Analisis!J552&lt;&gt;"",ROUND((Medidas_Analisis!J552/IF(Intermedio!A552=VLOOKUP(Intermedio!A552,Tipos_Medida!$H$2:$I$788,1),VLOOKUP(Intermedio!A552,Tipos_Medida!$H$2:$I$788,2),0))*100,4),"")</f>
        <v>0</v>
      </c>
      <c r="K163" s="21">
        <f>IF(Medidas_Analisis!K552&lt;&gt;"",ROUND((Medidas_Analisis!K552/IF(Intermedio!A552=VLOOKUP(Intermedio!A552,Tipos_Medida!$H$2:$I$788,1),VLOOKUP(Intermedio!A552,Tipos_Medida!$H$2:$I$788,2),0))*100,4),"")</f>
        <v>0</v>
      </c>
      <c r="L163" s="21">
        <f>IF(Medidas_Analisis!L552&lt;&gt;"",ROUND((Medidas_Analisis!L552/IF(Intermedio!A552=VLOOKUP(Intermedio!A552,Tipos_Medida!$H$2:$I$788,1),VLOOKUP(Intermedio!A552,Tipos_Medida!$H$2:$I$788,2),0))*100,4),"")</f>
        <v>0</v>
      </c>
      <c r="M163" s="21">
        <f>IF(Medidas_Analisis!M552&lt;&gt;"",ROUND((Medidas_Analisis!M552/IF(Intermedio!A552=VLOOKUP(Intermedio!A552,Tipos_Medida!$H$2:$I$788,1),VLOOKUP(Intermedio!A552,Tipos_Medida!$H$2:$I$788,2),0))*100,4),"")</f>
        <v>0</v>
      </c>
      <c r="N163" s="21">
        <f>IF(Medidas_Analisis!N552&lt;&gt;"",ROUND((Medidas_Analisis!N552/IF(Intermedio!A552=VLOOKUP(Intermedio!A552,Tipos_Medida!$H$2:$I$788,1),VLOOKUP(Intermedio!A552,Tipos_Medida!$H$2:$I$788,2),0))*100,4),"")</f>
        <v>0</v>
      </c>
    </row>
    <row r="164" spans="1:14" x14ac:dyDescent="0.25">
      <c r="A164" s="19">
        <v>21061</v>
      </c>
      <c r="B164" s="19" t="s">
        <v>51</v>
      </c>
      <c r="C164" s="19" t="s">
        <v>31</v>
      </c>
      <c r="D164" s="19" t="s">
        <v>114</v>
      </c>
      <c r="E164" s="20">
        <v>43913</v>
      </c>
      <c r="F164" s="7" t="str">
        <f>IF(E164&lt;&gt;"",IF(AND(E164&gt;=VLOOKUP(E164,Semanas!$A$1:$C$33,1),E164&lt;=VLOOKUP(E164,Semanas!$A$1:$C$33,2)),VLOOKUP(E164,Semanas!$A$1:$C$33,3),""),"")</f>
        <v>Semana 13</v>
      </c>
      <c r="G164" s="21">
        <f>IF(Medidas_Analisis!G553&lt;&gt;"",ROUND((Medidas_Analisis!G553/IF(Intermedio!A553=VLOOKUP(Intermedio!A553,Tipos_Medida!$H$2:$I$788,1),VLOOKUP(Intermedio!A553,Tipos_Medida!$H$2:$I$788,2),0))*100,4),"")</f>
        <v>0</v>
      </c>
      <c r="H164" s="21">
        <f>IF(Medidas_Analisis!H553&lt;&gt;"",ROUND((Medidas_Analisis!H553/IF(Intermedio!A553=VLOOKUP(Intermedio!A553,Tipos_Medida!$H$2:$I$788,1),VLOOKUP(Intermedio!A553,Tipos_Medida!$H$2:$I$788,2),0))*100,4),"")</f>
        <v>0</v>
      </c>
      <c r="I164" s="21">
        <f>IF(Medidas_Analisis!I553&lt;&gt;"",ROUND((Medidas_Analisis!I553/IF(Intermedio!A553=VLOOKUP(Intermedio!A553,Tipos_Medida!$H$2:$I$788,1),VLOOKUP(Intermedio!A553,Tipos_Medida!$H$2:$I$788,2),0))*100,4),"")</f>
        <v>0</v>
      </c>
      <c r="J164" s="21">
        <f>IF(Medidas_Analisis!J553&lt;&gt;"",ROUND((Medidas_Analisis!J553/IF(Intermedio!A553=VLOOKUP(Intermedio!A553,Tipos_Medida!$H$2:$I$788,1),VLOOKUP(Intermedio!A553,Tipos_Medida!$H$2:$I$788,2),0))*100,4),"")</f>
        <v>0</v>
      </c>
      <c r="K164" s="21">
        <f>IF(Medidas_Analisis!K553&lt;&gt;"",ROUND((Medidas_Analisis!K553/IF(Intermedio!A553=VLOOKUP(Intermedio!A553,Tipos_Medida!$H$2:$I$788,1),VLOOKUP(Intermedio!A553,Tipos_Medida!$H$2:$I$788,2),0))*100,4),"")</f>
        <v>0</v>
      </c>
      <c r="L164" s="21">
        <f>IF(Medidas_Analisis!L553&lt;&gt;"",ROUND((Medidas_Analisis!L553/IF(Intermedio!A553=VLOOKUP(Intermedio!A553,Tipos_Medida!$H$2:$I$788,1),VLOOKUP(Intermedio!A553,Tipos_Medida!$H$2:$I$788,2),0))*100,4),"")</f>
        <v>0</v>
      </c>
      <c r="M164" s="21">
        <f>IF(Medidas_Analisis!M553&lt;&gt;"",ROUND((Medidas_Analisis!M553/IF(Intermedio!A553=VLOOKUP(Intermedio!A553,Tipos_Medida!$H$2:$I$788,1),VLOOKUP(Intermedio!A553,Tipos_Medida!$H$2:$I$788,2),0))*100,4),"")</f>
        <v>0</v>
      </c>
      <c r="N164" s="21">
        <f>IF(Medidas_Analisis!N553&lt;&gt;"",ROUND((Medidas_Analisis!N553/IF(Intermedio!A553=VLOOKUP(Intermedio!A553,Tipos_Medida!$H$2:$I$788,1),VLOOKUP(Intermedio!A553,Tipos_Medida!$H$2:$I$788,2),0))*100,4),"")</f>
        <v>0</v>
      </c>
    </row>
    <row r="165" spans="1:14" x14ac:dyDescent="0.25">
      <c r="A165">
        <v>21061</v>
      </c>
      <c r="B165" t="s">
        <v>51</v>
      </c>
      <c r="C165" t="s">
        <v>115</v>
      </c>
      <c r="D165" t="s">
        <v>114</v>
      </c>
      <c r="E165" s="1">
        <v>43913</v>
      </c>
      <c r="F165" s="7" t="str">
        <f>IF(E165&lt;&gt;"",IF(AND(E165&gt;=VLOOKUP(E165,Semanas!$A$1:$C$33,1),E165&lt;=VLOOKUP(E165,Semanas!$A$1:$C$33,2)),VLOOKUP(E165,Semanas!$A$1:$C$33,3),""),"")</f>
        <v>Semana 13</v>
      </c>
      <c r="G165" s="21">
        <f>IF(Medidas_Analisis!G554&lt;&gt;"",ROUND((Medidas_Analisis!G554/IF(Intermedio!A554=VLOOKUP(Intermedio!A554,Tipos_Medida!$H$2:$I$788,1),VLOOKUP(Intermedio!A554,Tipos_Medida!$H$2:$I$788,2),0))*100,4),"")</f>
        <v>0</v>
      </c>
      <c r="H165" s="21">
        <f>IF(Medidas_Analisis!H554&lt;&gt;"",ROUND((Medidas_Analisis!H554/IF(Intermedio!A554=VLOOKUP(Intermedio!A554,Tipos_Medida!$H$2:$I$788,1),VLOOKUP(Intermedio!A554,Tipos_Medida!$H$2:$I$788,2),0))*100,4),"")</f>
        <v>0</v>
      </c>
      <c r="I165" s="21">
        <f>IF(Medidas_Analisis!I554&lt;&gt;"",ROUND((Medidas_Analisis!I554/IF(Intermedio!A554=VLOOKUP(Intermedio!A554,Tipos_Medida!$H$2:$I$788,1),VLOOKUP(Intermedio!A554,Tipos_Medida!$H$2:$I$788,2),0))*100,4),"")</f>
        <v>0</v>
      </c>
      <c r="J165" s="21">
        <f>IF(Medidas_Analisis!J554&lt;&gt;"",ROUND((Medidas_Analisis!J554/IF(Intermedio!A554=VLOOKUP(Intermedio!A554,Tipos_Medida!$H$2:$I$788,1),VLOOKUP(Intermedio!A554,Tipos_Medida!$H$2:$I$788,2),0))*100,4),"")</f>
        <v>0</v>
      </c>
      <c r="K165" s="21">
        <f>IF(Medidas_Analisis!K554&lt;&gt;"",ROUND((Medidas_Analisis!K554/IF(Intermedio!A554=VLOOKUP(Intermedio!A554,Tipos_Medida!$H$2:$I$788,1),VLOOKUP(Intermedio!A554,Tipos_Medida!$H$2:$I$788,2),0))*100,4),"")</f>
        <v>0</v>
      </c>
      <c r="L165" s="21">
        <f>IF(Medidas_Analisis!L554&lt;&gt;"",ROUND((Medidas_Analisis!L554/IF(Intermedio!A554=VLOOKUP(Intermedio!A554,Tipos_Medida!$H$2:$I$788,1),VLOOKUP(Intermedio!A554,Tipos_Medida!$H$2:$I$788,2),0))*100,4),"")</f>
        <v>0</v>
      </c>
      <c r="M165" s="21">
        <f>IF(Medidas_Analisis!M554&lt;&gt;"",ROUND((Medidas_Analisis!M554/IF(Intermedio!A554=VLOOKUP(Intermedio!A554,Tipos_Medida!$H$2:$I$788,1),VLOOKUP(Intermedio!A554,Tipos_Medida!$H$2:$I$788,2),0))*100,4),"")</f>
        <v>0</v>
      </c>
      <c r="N165" s="21">
        <f>IF(Medidas_Analisis!N554&lt;&gt;"",ROUND((Medidas_Analisis!N554/IF(Intermedio!A554=VLOOKUP(Intermedio!A554,Tipos_Medida!$H$2:$I$788,1),VLOOKUP(Intermedio!A554,Tipos_Medida!$H$2:$I$788,2),0))*100,4),"")</f>
        <v>0</v>
      </c>
    </row>
    <row r="166" spans="1:14" x14ac:dyDescent="0.25">
      <c r="A166" s="19">
        <v>21061</v>
      </c>
      <c r="B166" s="19" t="s">
        <v>51</v>
      </c>
      <c r="C166" s="19" t="s">
        <v>33</v>
      </c>
      <c r="D166" s="19" t="s">
        <v>114</v>
      </c>
      <c r="E166" s="20">
        <v>43910</v>
      </c>
      <c r="F166" s="7" t="str">
        <f>IF(E166&lt;&gt;"",IF(AND(E166&gt;=VLOOKUP(E166,Semanas!$A$1:$C$33,1),E166&lt;=VLOOKUP(E166,Semanas!$A$1:$C$33,2)),VLOOKUP(E166,Semanas!$A$1:$C$33,3),""),"")</f>
        <v>Semana 12</v>
      </c>
      <c r="G166" s="21">
        <f>IF(Medidas_Analisis!G555&lt;&gt;"",ROUND((Medidas_Analisis!G555/IF(Intermedio!A555=VLOOKUP(Intermedio!A555,Tipos_Medida!$H$2:$I$788,1),VLOOKUP(Intermedio!A555,Tipos_Medida!$H$2:$I$788,2),0))*100,4),"")</f>
        <v>0</v>
      </c>
      <c r="H166" s="21">
        <f>IF(Medidas_Analisis!H555&lt;&gt;"",ROUND((Medidas_Analisis!H555/IF(Intermedio!A555=VLOOKUP(Intermedio!A555,Tipos_Medida!$H$2:$I$788,1),VLOOKUP(Intermedio!A555,Tipos_Medida!$H$2:$I$788,2),0))*100,4),"")</f>
        <v>0</v>
      </c>
      <c r="I166" s="21">
        <f>IF(Medidas_Analisis!I555&lt;&gt;"",ROUND((Medidas_Analisis!I555/IF(Intermedio!A555=VLOOKUP(Intermedio!A555,Tipos_Medida!$H$2:$I$788,1),VLOOKUP(Intermedio!A555,Tipos_Medida!$H$2:$I$788,2),0))*100,4),"")</f>
        <v>0</v>
      </c>
      <c r="J166" s="21">
        <f>IF(Medidas_Analisis!J555&lt;&gt;"",ROUND((Medidas_Analisis!J555/IF(Intermedio!A555=VLOOKUP(Intermedio!A555,Tipos_Medida!$H$2:$I$788,1),VLOOKUP(Intermedio!A555,Tipos_Medida!$H$2:$I$788,2),0))*100,4),"")</f>
        <v>0</v>
      </c>
      <c r="K166" s="21">
        <f>IF(Medidas_Analisis!K555&lt;&gt;"",ROUND((Medidas_Analisis!K555/IF(Intermedio!A555=VLOOKUP(Intermedio!A555,Tipos_Medida!$H$2:$I$788,1),VLOOKUP(Intermedio!A555,Tipos_Medida!$H$2:$I$788,2),0))*100,4),"")</f>
        <v>0</v>
      </c>
      <c r="L166" s="21">
        <f>IF(Medidas_Analisis!L555&lt;&gt;"",ROUND((Medidas_Analisis!L555/IF(Intermedio!A555=VLOOKUP(Intermedio!A555,Tipos_Medida!$H$2:$I$788,1),VLOOKUP(Intermedio!A555,Tipos_Medida!$H$2:$I$788,2),0))*100,4),"")</f>
        <v>0</v>
      </c>
      <c r="M166" s="21">
        <f>IF(Medidas_Analisis!M555&lt;&gt;"",ROUND((Medidas_Analisis!M555/IF(Intermedio!A555=VLOOKUP(Intermedio!A555,Tipos_Medida!$H$2:$I$788,1),VLOOKUP(Intermedio!A555,Tipos_Medida!$H$2:$I$788,2),0))*100,4),"")</f>
        <v>0</v>
      </c>
      <c r="N166" s="21">
        <f>IF(Medidas_Analisis!N555&lt;&gt;"",ROUND((Medidas_Analisis!N555/IF(Intermedio!A555=VLOOKUP(Intermedio!A555,Tipos_Medida!$H$2:$I$788,1),VLOOKUP(Intermedio!A555,Tipos_Medida!$H$2:$I$788,2),0))*100,4),"")</f>
        <v>0</v>
      </c>
    </row>
    <row r="167" spans="1:14" x14ac:dyDescent="0.25">
      <c r="A167">
        <v>21061</v>
      </c>
      <c r="B167" t="s">
        <v>51</v>
      </c>
      <c r="C167" t="s">
        <v>34</v>
      </c>
      <c r="D167" t="s">
        <v>114</v>
      </c>
      <c r="E167" s="1">
        <v>43934</v>
      </c>
      <c r="F167" s="7" t="str">
        <f>IF(E167&lt;&gt;"",IF(AND(E167&gt;=VLOOKUP(E167,Semanas!$A$1:$C$33,1),E167&lt;=VLOOKUP(E167,Semanas!$A$1:$C$33,2)),VLOOKUP(E167,Semanas!$A$1:$C$33,3),""),"")</f>
        <v>Semana 16</v>
      </c>
      <c r="G167" s="21">
        <f>IF(Medidas_Analisis!G556&lt;&gt;"",ROUND((Medidas_Analisis!G556/IF(Intermedio!A556=VLOOKUP(Intermedio!A556,Tipos_Medida!$H$2:$I$788,1),VLOOKUP(Intermedio!A556,Tipos_Medida!$H$2:$I$788,2),0))*100,4),"")</f>
        <v>0</v>
      </c>
      <c r="H167" s="21">
        <f>IF(Medidas_Analisis!H556&lt;&gt;"",ROUND((Medidas_Analisis!H556/IF(Intermedio!A556=VLOOKUP(Intermedio!A556,Tipos_Medida!$H$2:$I$788,1),VLOOKUP(Intermedio!A556,Tipos_Medida!$H$2:$I$788,2),0))*100,4),"")</f>
        <v>0</v>
      </c>
      <c r="I167" s="21">
        <f>IF(Medidas_Analisis!I556&lt;&gt;"",ROUND((Medidas_Analisis!I556/IF(Intermedio!A556=VLOOKUP(Intermedio!A556,Tipos_Medida!$H$2:$I$788,1),VLOOKUP(Intermedio!A556,Tipos_Medida!$H$2:$I$788,2),0))*100,4),"")</f>
        <v>0</v>
      </c>
      <c r="J167" s="21">
        <f>IF(Medidas_Analisis!J556&lt;&gt;"",ROUND((Medidas_Analisis!J556/IF(Intermedio!A556=VLOOKUP(Intermedio!A556,Tipos_Medida!$H$2:$I$788,1),VLOOKUP(Intermedio!A556,Tipos_Medida!$H$2:$I$788,2),0))*100,4),"")</f>
        <v>0</v>
      </c>
      <c r="K167" s="21">
        <f>IF(Medidas_Analisis!K556&lt;&gt;"",ROUND((Medidas_Analisis!K556/IF(Intermedio!A556=VLOOKUP(Intermedio!A556,Tipos_Medida!$H$2:$I$788,1),VLOOKUP(Intermedio!A556,Tipos_Medida!$H$2:$I$788,2),0))*100,4),"")</f>
        <v>0</v>
      </c>
      <c r="L167" s="21">
        <f>IF(Medidas_Analisis!L556&lt;&gt;"",ROUND((Medidas_Analisis!L556/IF(Intermedio!A556=VLOOKUP(Intermedio!A556,Tipos_Medida!$H$2:$I$788,1),VLOOKUP(Intermedio!A556,Tipos_Medida!$H$2:$I$788,2),0))*100,4),"")</f>
        <v>0</v>
      </c>
      <c r="M167" s="21">
        <f>IF(Medidas_Analisis!M556&lt;&gt;"",ROUND((Medidas_Analisis!M556/IF(Intermedio!A556=VLOOKUP(Intermedio!A556,Tipos_Medida!$H$2:$I$788,1),VLOOKUP(Intermedio!A556,Tipos_Medida!$H$2:$I$788,2),0))*100,4),"")</f>
        <v>0</v>
      </c>
      <c r="N167" s="21">
        <f>IF(Medidas_Analisis!N556&lt;&gt;"",ROUND((Medidas_Analisis!N556/IF(Intermedio!A556=VLOOKUP(Intermedio!A556,Tipos_Medida!$H$2:$I$788,1),VLOOKUP(Intermedio!A556,Tipos_Medida!$H$2:$I$788,2),0))*100,4),"")</f>
        <v>0</v>
      </c>
    </row>
    <row r="168" spans="1:14" x14ac:dyDescent="0.25">
      <c r="A168">
        <v>21061</v>
      </c>
      <c r="B168" t="s">
        <v>51</v>
      </c>
      <c r="C168" t="s">
        <v>191</v>
      </c>
      <c r="D168" t="s">
        <v>114</v>
      </c>
      <c r="E168" s="1">
        <v>43913</v>
      </c>
      <c r="F168" s="7" t="str">
        <f>IF(E168&lt;&gt;"",IF(AND(E168&gt;=VLOOKUP(E168,Semanas!$A$1:$C$33,1),E168&lt;=VLOOKUP(E168,Semanas!$A$1:$C$33,2)),VLOOKUP(E168,Semanas!$A$1:$C$33,3),""),"")</f>
        <v>Semana 13</v>
      </c>
      <c r="G168" s="21">
        <f>IF(Medidas_Analisis!G560&lt;&gt;"",ROUND((Medidas_Analisis!G560/IF(Intermedio!A560=VLOOKUP(Intermedio!A560,Tipos_Medida!$H$2:$I$788,1),VLOOKUP(Intermedio!A560,Tipos_Medida!$H$2:$I$788,2),0))*100,4),"")</f>
        <v>0</v>
      </c>
      <c r="H168" s="21">
        <f>IF(Medidas_Analisis!H560&lt;&gt;"",ROUND((Medidas_Analisis!H560/IF(Intermedio!A560=VLOOKUP(Intermedio!A560,Tipos_Medida!$H$2:$I$788,1),VLOOKUP(Intermedio!A560,Tipos_Medida!$H$2:$I$788,2),0))*100,4),"")</f>
        <v>0</v>
      </c>
      <c r="I168" s="21">
        <f>IF(Medidas_Analisis!I560&lt;&gt;"",ROUND((Medidas_Analisis!I560/IF(Intermedio!A560=VLOOKUP(Intermedio!A560,Tipos_Medida!$H$2:$I$788,1),VLOOKUP(Intermedio!A560,Tipos_Medida!$H$2:$I$788,2),0))*100,4),"")</f>
        <v>0</v>
      </c>
      <c r="J168" s="21">
        <f>IF(Medidas_Analisis!J560&lt;&gt;"",ROUND((Medidas_Analisis!J560/IF(Intermedio!A560=VLOOKUP(Intermedio!A560,Tipos_Medida!$H$2:$I$788,1),VLOOKUP(Intermedio!A560,Tipos_Medida!$H$2:$I$788,2),0))*100,4),"")</f>
        <v>0</v>
      </c>
      <c r="K168" s="21">
        <f>IF(Medidas_Analisis!K560&lt;&gt;"",ROUND((Medidas_Analisis!K560/IF(Intermedio!A560=VLOOKUP(Intermedio!A560,Tipos_Medida!$H$2:$I$788,1),VLOOKUP(Intermedio!A560,Tipos_Medida!$H$2:$I$788,2),0))*100,4),"")</f>
        <v>0</v>
      </c>
      <c r="L168" s="21">
        <f>IF(Medidas_Analisis!L560&lt;&gt;"",ROUND((Medidas_Analisis!L560/IF(Intermedio!A560=VLOOKUP(Intermedio!A560,Tipos_Medida!$H$2:$I$788,1),VLOOKUP(Intermedio!A560,Tipos_Medida!$H$2:$I$788,2),0))*100,4),"")</f>
        <v>0</v>
      </c>
      <c r="M168" s="21">
        <f>IF(Medidas_Analisis!M560&lt;&gt;"",ROUND((Medidas_Analisis!M560/IF(Intermedio!A560=VLOOKUP(Intermedio!A560,Tipos_Medida!$H$2:$I$788,1),VLOOKUP(Intermedio!A560,Tipos_Medida!$H$2:$I$788,2),0))*100,4),"")</f>
        <v>0</v>
      </c>
      <c r="N168" s="21">
        <f>IF(Medidas_Analisis!N560&lt;&gt;"",ROUND((Medidas_Analisis!N560/IF(Intermedio!A560=VLOOKUP(Intermedio!A560,Tipos_Medida!$H$2:$I$788,1),VLOOKUP(Intermedio!A560,Tipos_Medida!$H$2:$I$788,2),0))*100,4),"")</f>
        <v>0</v>
      </c>
    </row>
    <row r="169" spans="1:14" x14ac:dyDescent="0.25">
      <c r="A169">
        <v>21103</v>
      </c>
      <c r="B169" t="s">
        <v>56</v>
      </c>
      <c r="C169" t="s">
        <v>30</v>
      </c>
      <c r="D169" t="s">
        <v>114</v>
      </c>
      <c r="E169" s="1">
        <v>43913</v>
      </c>
      <c r="F169" s="7" t="str">
        <f>IF(E169&lt;&gt;"",IF(AND(E169&gt;=VLOOKUP(E169,Semanas!$A$1:$C$33,1),E169&lt;=VLOOKUP(E169,Semanas!$A$1:$C$33,2)),VLOOKUP(E169,Semanas!$A$1:$C$33,3),""),"")</f>
        <v>Semana 13</v>
      </c>
      <c r="G169" s="21">
        <f>IF(Medidas_Analisis!G563&lt;&gt;"",ROUND((Medidas_Analisis!G563/IF(Intermedio!A563=VLOOKUP(Intermedio!A563,Tipos_Medida!$H$2:$I$788,1),VLOOKUP(Intermedio!A563,Tipos_Medida!$H$2:$I$788,2),0))*100,4),"")</f>
        <v>0</v>
      </c>
      <c r="H169" s="21">
        <f>IF(Medidas_Analisis!H563&lt;&gt;"",ROUND((Medidas_Analisis!H563/IF(Intermedio!A563=VLOOKUP(Intermedio!A563,Tipos_Medida!$H$2:$I$788,1),VLOOKUP(Intermedio!A563,Tipos_Medida!$H$2:$I$788,2),0))*100,4),"")</f>
        <v>0</v>
      </c>
      <c r="I169" s="21">
        <f>IF(Medidas_Analisis!I563&lt;&gt;"",ROUND((Medidas_Analisis!I563/IF(Intermedio!A563=VLOOKUP(Intermedio!A563,Tipos_Medida!$H$2:$I$788,1),VLOOKUP(Intermedio!A563,Tipos_Medida!$H$2:$I$788,2),0))*100,4),"")</f>
        <v>0</v>
      </c>
      <c r="J169" s="21">
        <f>IF(Medidas_Analisis!J563&lt;&gt;"",ROUND((Medidas_Analisis!J563/IF(Intermedio!A563=VLOOKUP(Intermedio!A563,Tipos_Medida!$H$2:$I$788,1),VLOOKUP(Intermedio!A563,Tipos_Medida!$H$2:$I$788,2),0))*100,4),"")</f>
        <v>0</v>
      </c>
      <c r="K169" s="21">
        <f>IF(Medidas_Analisis!K563&lt;&gt;"",ROUND((Medidas_Analisis!K563/IF(Intermedio!A563=VLOOKUP(Intermedio!A563,Tipos_Medida!$H$2:$I$788,1),VLOOKUP(Intermedio!A563,Tipos_Medida!$H$2:$I$788,2),0))*100,4),"")</f>
        <v>0</v>
      </c>
      <c r="L169" s="21">
        <f>IF(Medidas_Analisis!L563&lt;&gt;"",ROUND((Medidas_Analisis!L563/IF(Intermedio!A563=VLOOKUP(Intermedio!A563,Tipos_Medida!$H$2:$I$788,1),VLOOKUP(Intermedio!A563,Tipos_Medida!$H$2:$I$788,2),0))*100,4),"")</f>
        <v>0</v>
      </c>
      <c r="M169" s="21">
        <f>IF(Medidas_Analisis!M563&lt;&gt;"",ROUND((Medidas_Analisis!M563/IF(Intermedio!A563=VLOOKUP(Intermedio!A563,Tipos_Medida!$H$2:$I$788,1),VLOOKUP(Intermedio!A563,Tipos_Medida!$H$2:$I$788,2),0))*100,4),"")</f>
        <v>0</v>
      </c>
      <c r="N169" s="21">
        <f>IF(Medidas_Analisis!N563&lt;&gt;"",ROUND((Medidas_Analisis!N563/IF(Intermedio!A563=VLOOKUP(Intermedio!A563,Tipos_Medida!$H$2:$I$788,1),VLOOKUP(Intermedio!A563,Tipos_Medida!$H$2:$I$788,2),0))*100,4),"")</f>
        <v>0</v>
      </c>
    </row>
    <row r="170" spans="1:14" x14ac:dyDescent="0.25">
      <c r="A170" s="19">
        <v>21103</v>
      </c>
      <c r="B170" s="19" t="s">
        <v>56</v>
      </c>
      <c r="C170" s="19" t="s">
        <v>31</v>
      </c>
      <c r="D170" s="19" t="s">
        <v>114</v>
      </c>
      <c r="E170" s="20">
        <v>43913</v>
      </c>
      <c r="F170" s="7" t="str">
        <f>IF(E170&lt;&gt;"",IF(AND(E170&gt;=VLOOKUP(E170,Semanas!$A$1:$C$33,1),E170&lt;=VLOOKUP(E170,Semanas!$A$1:$C$33,2)),VLOOKUP(E170,Semanas!$A$1:$C$33,3),""),"")</f>
        <v>Semana 13</v>
      </c>
      <c r="G170" s="21">
        <f>IF(Medidas_Analisis!G564&lt;&gt;"",ROUND((Medidas_Analisis!G564/IF(Intermedio!A564=VLOOKUP(Intermedio!A564,Tipos_Medida!$H$2:$I$788,1),VLOOKUP(Intermedio!A564,Tipos_Medida!$H$2:$I$788,2),0))*100,4),"")</f>
        <v>0</v>
      </c>
      <c r="H170" s="21">
        <f>IF(Medidas_Analisis!H564&lt;&gt;"",ROUND((Medidas_Analisis!H564/IF(Intermedio!A564=VLOOKUP(Intermedio!A564,Tipos_Medida!$H$2:$I$788,1),VLOOKUP(Intermedio!A564,Tipos_Medida!$H$2:$I$788,2),0))*100,4),"")</f>
        <v>0</v>
      </c>
      <c r="I170" s="21">
        <f>IF(Medidas_Analisis!I564&lt;&gt;"",ROUND((Medidas_Analisis!I564/IF(Intermedio!A564=VLOOKUP(Intermedio!A564,Tipos_Medida!$H$2:$I$788,1),VLOOKUP(Intermedio!A564,Tipos_Medida!$H$2:$I$788,2),0))*100,4),"")</f>
        <v>0</v>
      </c>
      <c r="J170" s="21">
        <f>IF(Medidas_Analisis!J564&lt;&gt;"",ROUND((Medidas_Analisis!J564/IF(Intermedio!A564=VLOOKUP(Intermedio!A564,Tipos_Medida!$H$2:$I$788,1),VLOOKUP(Intermedio!A564,Tipos_Medida!$H$2:$I$788,2),0))*100,4),"")</f>
        <v>0</v>
      </c>
      <c r="K170" s="21">
        <f>IF(Medidas_Analisis!K564&lt;&gt;"",ROUND((Medidas_Analisis!K564/IF(Intermedio!A564=VLOOKUP(Intermedio!A564,Tipos_Medida!$H$2:$I$788,1),VLOOKUP(Intermedio!A564,Tipos_Medida!$H$2:$I$788,2),0))*100,4),"")</f>
        <v>0</v>
      </c>
      <c r="L170" s="21">
        <f>IF(Medidas_Analisis!L564&lt;&gt;"",ROUND((Medidas_Analisis!L564/IF(Intermedio!A564=VLOOKUP(Intermedio!A564,Tipos_Medida!$H$2:$I$788,1),VLOOKUP(Intermedio!A564,Tipos_Medida!$H$2:$I$788,2),0))*100,4),"")</f>
        <v>0</v>
      </c>
      <c r="M170" s="21">
        <f>IF(Medidas_Analisis!M564&lt;&gt;"",ROUND((Medidas_Analisis!M564/IF(Intermedio!A564=VLOOKUP(Intermedio!A564,Tipos_Medida!$H$2:$I$788,1),VLOOKUP(Intermedio!A564,Tipos_Medida!$H$2:$I$788,2),0))*100,4),"")</f>
        <v>0</v>
      </c>
      <c r="N170" s="21">
        <f>IF(Medidas_Analisis!N564&lt;&gt;"",ROUND((Medidas_Analisis!N564/IF(Intermedio!A564=VLOOKUP(Intermedio!A564,Tipos_Medida!$H$2:$I$788,1),VLOOKUP(Intermedio!A564,Tipos_Medida!$H$2:$I$788,2),0))*100,4),"")</f>
        <v>0</v>
      </c>
    </row>
    <row r="171" spans="1:14" x14ac:dyDescent="0.25">
      <c r="A171">
        <v>21103</v>
      </c>
      <c r="B171" t="s">
        <v>56</v>
      </c>
      <c r="C171" t="s">
        <v>115</v>
      </c>
      <c r="D171" t="s">
        <v>114</v>
      </c>
      <c r="E171" s="1">
        <v>43913</v>
      </c>
      <c r="F171" s="7" t="str">
        <f>IF(E171&lt;&gt;"",IF(AND(E171&gt;=VLOOKUP(E171,Semanas!$A$1:$C$33,1),E171&lt;=VLOOKUP(E171,Semanas!$A$1:$C$33,2)),VLOOKUP(E171,Semanas!$A$1:$C$33,3),""),"")</f>
        <v>Semana 13</v>
      </c>
      <c r="G171" s="21">
        <f>IF(Medidas_Analisis!G565&lt;&gt;"",ROUND((Medidas_Analisis!G565/IF(Intermedio!A565=VLOOKUP(Intermedio!A565,Tipos_Medida!$H$2:$I$788,1),VLOOKUP(Intermedio!A565,Tipos_Medida!$H$2:$I$788,2),0))*100,4),"")</f>
        <v>0</v>
      </c>
      <c r="H171" s="21">
        <f>IF(Medidas_Analisis!H565&lt;&gt;"",ROUND((Medidas_Analisis!H565/IF(Intermedio!A565=VLOOKUP(Intermedio!A565,Tipos_Medida!$H$2:$I$788,1),VLOOKUP(Intermedio!A565,Tipos_Medida!$H$2:$I$788,2),0))*100,4),"")</f>
        <v>0</v>
      </c>
      <c r="I171" s="21">
        <f>IF(Medidas_Analisis!I565&lt;&gt;"",ROUND((Medidas_Analisis!I565/IF(Intermedio!A565=VLOOKUP(Intermedio!A565,Tipos_Medida!$H$2:$I$788,1),VLOOKUP(Intermedio!A565,Tipos_Medida!$H$2:$I$788,2),0))*100,4),"")</f>
        <v>0</v>
      </c>
      <c r="J171" s="21">
        <f>IF(Medidas_Analisis!J565&lt;&gt;"",ROUND((Medidas_Analisis!J565/IF(Intermedio!A565=VLOOKUP(Intermedio!A565,Tipos_Medida!$H$2:$I$788,1),VLOOKUP(Intermedio!A565,Tipos_Medida!$H$2:$I$788,2),0))*100,4),"")</f>
        <v>0</v>
      </c>
      <c r="K171" s="21">
        <f>IF(Medidas_Analisis!K565&lt;&gt;"",ROUND((Medidas_Analisis!K565/IF(Intermedio!A565=VLOOKUP(Intermedio!A565,Tipos_Medida!$H$2:$I$788,1),VLOOKUP(Intermedio!A565,Tipos_Medida!$H$2:$I$788,2),0))*100,4),"")</f>
        <v>0</v>
      </c>
      <c r="L171" s="21">
        <f>IF(Medidas_Analisis!L565&lt;&gt;"",ROUND((Medidas_Analisis!L565/IF(Intermedio!A565=VLOOKUP(Intermedio!A565,Tipos_Medida!$H$2:$I$788,1),VLOOKUP(Intermedio!A565,Tipos_Medida!$H$2:$I$788,2),0))*100,4),"")</f>
        <v>0</v>
      </c>
      <c r="M171" s="21">
        <f>IF(Medidas_Analisis!M565&lt;&gt;"",ROUND((Medidas_Analisis!M565/IF(Intermedio!A565=VLOOKUP(Intermedio!A565,Tipos_Medida!$H$2:$I$788,1),VLOOKUP(Intermedio!A565,Tipos_Medida!$H$2:$I$788,2),0))*100,4),"")</f>
        <v>0</v>
      </c>
      <c r="N171" s="21">
        <f>IF(Medidas_Analisis!N565&lt;&gt;"",ROUND((Medidas_Analisis!N565/IF(Intermedio!A565=VLOOKUP(Intermedio!A565,Tipos_Medida!$H$2:$I$788,1),VLOOKUP(Intermedio!A565,Tipos_Medida!$H$2:$I$788,2),0))*100,4),"")</f>
        <v>0</v>
      </c>
    </row>
    <row r="172" spans="1:14" x14ac:dyDescent="0.25">
      <c r="A172" s="19">
        <v>21103</v>
      </c>
      <c r="B172" s="19" t="s">
        <v>56</v>
      </c>
      <c r="C172" s="19" t="s">
        <v>33</v>
      </c>
      <c r="D172" s="19" t="s">
        <v>114</v>
      </c>
      <c r="E172" s="20">
        <v>43910</v>
      </c>
      <c r="F172" s="7" t="str">
        <f>IF(E172&lt;&gt;"",IF(AND(E172&gt;=VLOOKUP(E172,Semanas!$A$1:$C$33,1),E172&lt;=VLOOKUP(E172,Semanas!$A$1:$C$33,2)),VLOOKUP(E172,Semanas!$A$1:$C$33,3),""),"")</f>
        <v>Semana 12</v>
      </c>
      <c r="G172" s="21">
        <f>IF(Medidas_Analisis!G566&lt;&gt;"",ROUND((Medidas_Analisis!G566/IF(Intermedio!A566=VLOOKUP(Intermedio!A566,Tipos_Medida!$H$2:$I$788,1),VLOOKUP(Intermedio!A566,Tipos_Medida!$H$2:$I$788,2),0))*100,4),"")</f>
        <v>0</v>
      </c>
      <c r="H172" s="21">
        <f>IF(Medidas_Analisis!H566&lt;&gt;"",ROUND((Medidas_Analisis!H566/IF(Intermedio!A566=VLOOKUP(Intermedio!A566,Tipos_Medida!$H$2:$I$788,1),VLOOKUP(Intermedio!A566,Tipos_Medida!$H$2:$I$788,2),0))*100,4),"")</f>
        <v>0</v>
      </c>
      <c r="I172" s="21">
        <f>IF(Medidas_Analisis!I566&lt;&gt;"",ROUND((Medidas_Analisis!I566/IF(Intermedio!A566=VLOOKUP(Intermedio!A566,Tipos_Medida!$H$2:$I$788,1),VLOOKUP(Intermedio!A566,Tipos_Medida!$H$2:$I$788,2),0))*100,4),"")</f>
        <v>0</v>
      </c>
      <c r="J172" s="21">
        <f>IF(Medidas_Analisis!J566&lt;&gt;"",ROUND((Medidas_Analisis!J566/IF(Intermedio!A566=VLOOKUP(Intermedio!A566,Tipos_Medida!$H$2:$I$788,1),VLOOKUP(Intermedio!A566,Tipos_Medida!$H$2:$I$788,2),0))*100,4),"")</f>
        <v>0</v>
      </c>
      <c r="K172" s="21">
        <f>IF(Medidas_Analisis!K566&lt;&gt;"",ROUND((Medidas_Analisis!K566/IF(Intermedio!A566=VLOOKUP(Intermedio!A566,Tipos_Medida!$H$2:$I$788,1),VLOOKUP(Intermedio!A566,Tipos_Medida!$H$2:$I$788,2),0))*100,4),"")</f>
        <v>0</v>
      </c>
      <c r="L172" s="21">
        <f>IF(Medidas_Analisis!L566&lt;&gt;"",ROUND((Medidas_Analisis!L566/IF(Intermedio!A566=VLOOKUP(Intermedio!A566,Tipos_Medida!$H$2:$I$788,1),VLOOKUP(Intermedio!A566,Tipos_Medida!$H$2:$I$788,2),0))*100,4),"")</f>
        <v>0</v>
      </c>
      <c r="M172" s="21">
        <f>IF(Medidas_Analisis!M566&lt;&gt;"",ROUND((Medidas_Analisis!M566/IF(Intermedio!A566=VLOOKUP(Intermedio!A566,Tipos_Medida!$H$2:$I$788,1),VLOOKUP(Intermedio!A566,Tipos_Medida!$H$2:$I$788,2),0))*100,4),"")</f>
        <v>0</v>
      </c>
      <c r="N172" s="21">
        <f>IF(Medidas_Analisis!N566&lt;&gt;"",ROUND((Medidas_Analisis!N566/IF(Intermedio!A566=VLOOKUP(Intermedio!A566,Tipos_Medida!$H$2:$I$788,1),VLOOKUP(Intermedio!A566,Tipos_Medida!$H$2:$I$788,2),0))*100,4),"")</f>
        <v>0</v>
      </c>
    </row>
    <row r="173" spans="1:14" x14ac:dyDescent="0.25">
      <c r="A173">
        <v>21103</v>
      </c>
      <c r="B173" t="s">
        <v>56</v>
      </c>
      <c r="C173" t="s">
        <v>34</v>
      </c>
      <c r="D173" t="s">
        <v>114</v>
      </c>
      <c r="E173" s="1">
        <v>43934</v>
      </c>
      <c r="F173" s="7" t="str">
        <f>IF(E173&lt;&gt;"",IF(AND(E173&gt;=VLOOKUP(E173,Semanas!$A$1:$C$33,1),E173&lt;=VLOOKUP(E173,Semanas!$A$1:$C$33,2)),VLOOKUP(E173,Semanas!$A$1:$C$33,3),""),"")</f>
        <v>Semana 16</v>
      </c>
      <c r="G173" s="21">
        <f>IF(Medidas_Analisis!G567&lt;&gt;"",ROUND((Medidas_Analisis!G567/IF(Intermedio!A567=VLOOKUP(Intermedio!A567,Tipos_Medida!$H$2:$I$788,1),VLOOKUP(Intermedio!A567,Tipos_Medida!$H$2:$I$788,2),0))*100,4),"")</f>
        <v>0</v>
      </c>
      <c r="H173" s="21">
        <f>IF(Medidas_Analisis!H567&lt;&gt;"",ROUND((Medidas_Analisis!H567/IF(Intermedio!A567=VLOOKUP(Intermedio!A567,Tipos_Medida!$H$2:$I$788,1),VLOOKUP(Intermedio!A567,Tipos_Medida!$H$2:$I$788,2),0))*100,4),"")</f>
        <v>0</v>
      </c>
      <c r="I173" s="21">
        <f>IF(Medidas_Analisis!I567&lt;&gt;"",ROUND((Medidas_Analisis!I567/IF(Intermedio!A567=VLOOKUP(Intermedio!A567,Tipos_Medida!$H$2:$I$788,1),VLOOKUP(Intermedio!A567,Tipos_Medida!$H$2:$I$788,2),0))*100,4),"")</f>
        <v>0</v>
      </c>
      <c r="J173" s="21">
        <f>IF(Medidas_Analisis!J567&lt;&gt;"",ROUND((Medidas_Analisis!J567/IF(Intermedio!A567=VLOOKUP(Intermedio!A567,Tipos_Medida!$H$2:$I$788,1),VLOOKUP(Intermedio!A567,Tipos_Medida!$H$2:$I$788,2),0))*100,4),"")</f>
        <v>0</v>
      </c>
      <c r="K173" s="21">
        <f>IF(Medidas_Analisis!K567&lt;&gt;"",ROUND((Medidas_Analisis!K567/IF(Intermedio!A567=VLOOKUP(Intermedio!A567,Tipos_Medida!$H$2:$I$788,1),VLOOKUP(Intermedio!A567,Tipos_Medida!$H$2:$I$788,2),0))*100,4),"")</f>
        <v>0</v>
      </c>
      <c r="L173" s="21">
        <f>IF(Medidas_Analisis!L567&lt;&gt;"",ROUND((Medidas_Analisis!L567/IF(Intermedio!A567=VLOOKUP(Intermedio!A567,Tipos_Medida!$H$2:$I$788,1),VLOOKUP(Intermedio!A567,Tipos_Medida!$H$2:$I$788,2),0))*100,4),"")</f>
        <v>0</v>
      </c>
      <c r="M173" s="21">
        <f>IF(Medidas_Analisis!M567&lt;&gt;"",ROUND((Medidas_Analisis!M567/IF(Intermedio!A567=VLOOKUP(Intermedio!A567,Tipos_Medida!$H$2:$I$788,1),VLOOKUP(Intermedio!A567,Tipos_Medida!$H$2:$I$788,2),0))*100,4),"")</f>
        <v>0</v>
      </c>
      <c r="N173" s="21">
        <f>IF(Medidas_Analisis!N567&lt;&gt;"",ROUND((Medidas_Analisis!N567/IF(Intermedio!A567=VLOOKUP(Intermedio!A567,Tipos_Medida!$H$2:$I$788,1),VLOOKUP(Intermedio!A567,Tipos_Medida!$H$2:$I$788,2),0))*100,4),"")</f>
        <v>0</v>
      </c>
    </row>
    <row r="174" spans="1:14" x14ac:dyDescent="0.25">
      <c r="A174">
        <v>21103</v>
      </c>
      <c r="B174" t="s">
        <v>56</v>
      </c>
      <c r="C174" t="s">
        <v>191</v>
      </c>
      <c r="D174" t="s">
        <v>114</v>
      </c>
      <c r="E174" s="1">
        <v>43913</v>
      </c>
      <c r="F174" s="7" t="str">
        <f>IF(E174&lt;&gt;"",IF(AND(E174&gt;=VLOOKUP(E174,Semanas!$A$1:$C$33,1),E174&lt;=VLOOKUP(E174,Semanas!$A$1:$C$33,2)),VLOOKUP(E174,Semanas!$A$1:$C$33,3),""),"")</f>
        <v>Semana 13</v>
      </c>
      <c r="G174" s="21">
        <f>IF(Medidas_Analisis!G571&lt;&gt;"",ROUND((Medidas_Analisis!G571/IF(Intermedio!A571=VLOOKUP(Intermedio!A571,Tipos_Medida!$H$2:$I$788,1),VLOOKUP(Intermedio!A571,Tipos_Medida!$H$2:$I$788,2),0))*100,4),"")</f>
        <v>0</v>
      </c>
      <c r="H174" s="21">
        <f>IF(Medidas_Analisis!H571&lt;&gt;"",ROUND((Medidas_Analisis!H571/IF(Intermedio!A571=VLOOKUP(Intermedio!A571,Tipos_Medida!$H$2:$I$788,1),VLOOKUP(Intermedio!A571,Tipos_Medida!$H$2:$I$788,2),0))*100,4),"")</f>
        <v>0</v>
      </c>
      <c r="I174" s="21">
        <f>IF(Medidas_Analisis!I571&lt;&gt;"",ROUND((Medidas_Analisis!I571/IF(Intermedio!A571=VLOOKUP(Intermedio!A571,Tipos_Medida!$H$2:$I$788,1),VLOOKUP(Intermedio!A571,Tipos_Medida!$H$2:$I$788,2),0))*100,4),"")</f>
        <v>0</v>
      </c>
      <c r="J174" s="21">
        <f>IF(Medidas_Analisis!J571&lt;&gt;"",ROUND((Medidas_Analisis!J571/IF(Intermedio!A571=VLOOKUP(Intermedio!A571,Tipos_Medida!$H$2:$I$788,1),VLOOKUP(Intermedio!A571,Tipos_Medida!$H$2:$I$788,2),0))*100,4),"")</f>
        <v>0</v>
      </c>
      <c r="K174" s="21">
        <f>IF(Medidas_Analisis!K571&lt;&gt;"",ROUND((Medidas_Analisis!K571/IF(Intermedio!A571=VLOOKUP(Intermedio!A571,Tipos_Medida!$H$2:$I$788,1),VLOOKUP(Intermedio!A571,Tipos_Medida!$H$2:$I$788,2),0))*100,4),"")</f>
        <v>0</v>
      </c>
      <c r="L174" s="21">
        <f>IF(Medidas_Analisis!L571&lt;&gt;"",ROUND((Medidas_Analisis!L571/IF(Intermedio!A571=VLOOKUP(Intermedio!A571,Tipos_Medida!$H$2:$I$788,1),VLOOKUP(Intermedio!A571,Tipos_Medida!$H$2:$I$788,2),0))*100,4),"")</f>
        <v>0</v>
      </c>
      <c r="M174" s="21">
        <f>IF(Medidas_Analisis!M571&lt;&gt;"",ROUND((Medidas_Analisis!M571/IF(Intermedio!A571=VLOOKUP(Intermedio!A571,Tipos_Medida!$H$2:$I$788,1),VLOOKUP(Intermedio!A571,Tipos_Medida!$H$2:$I$788,2),0))*100,4),"")</f>
        <v>0</v>
      </c>
      <c r="N174" s="21">
        <f>IF(Medidas_Analisis!N571&lt;&gt;"",ROUND((Medidas_Analisis!N571/IF(Intermedio!A571=VLOOKUP(Intermedio!A571,Tipos_Medida!$H$2:$I$788,1),VLOOKUP(Intermedio!A571,Tipos_Medida!$H$2:$I$788,2),0))*100,4),"")</f>
        <v>0</v>
      </c>
    </row>
    <row r="175" spans="1:14" x14ac:dyDescent="0.25">
      <c r="A175">
        <v>21120</v>
      </c>
      <c r="B175" t="s">
        <v>58</v>
      </c>
      <c r="C175" t="s">
        <v>30</v>
      </c>
      <c r="D175" t="s">
        <v>114</v>
      </c>
      <c r="E175" s="1">
        <v>43913</v>
      </c>
      <c r="F175" s="7" t="str">
        <f>IF(E175&lt;&gt;"",IF(AND(E175&gt;=VLOOKUP(E175,Semanas!$A$1:$C$33,1),E175&lt;=VLOOKUP(E175,Semanas!$A$1:$C$33,2)),VLOOKUP(E175,Semanas!$A$1:$C$33,3),""),"")</f>
        <v>Semana 13</v>
      </c>
      <c r="G175" s="21">
        <f>IF(Medidas_Analisis!G574&lt;&gt;"",ROUND((Medidas_Analisis!G574/IF(Intermedio!A574=VLOOKUP(Intermedio!A574,Tipos_Medida!$H$2:$I$788,1),VLOOKUP(Intermedio!A574,Tipos_Medida!$H$2:$I$788,2),0))*100,4),"")</f>
        <v>0</v>
      </c>
      <c r="H175" s="21">
        <f>IF(Medidas_Analisis!H574&lt;&gt;"",ROUND((Medidas_Analisis!H574/IF(Intermedio!A574=VLOOKUP(Intermedio!A574,Tipos_Medida!$H$2:$I$788,1),VLOOKUP(Intermedio!A574,Tipos_Medida!$H$2:$I$788,2),0))*100,4),"")</f>
        <v>0</v>
      </c>
      <c r="I175" s="21">
        <f>IF(Medidas_Analisis!I574&lt;&gt;"",ROUND((Medidas_Analisis!I574/IF(Intermedio!A574=VLOOKUP(Intermedio!A574,Tipos_Medida!$H$2:$I$788,1),VLOOKUP(Intermedio!A574,Tipos_Medida!$H$2:$I$788,2),0))*100,4),"")</f>
        <v>0</v>
      </c>
      <c r="J175" s="21">
        <f>IF(Medidas_Analisis!J574&lt;&gt;"",ROUND((Medidas_Analisis!J574/IF(Intermedio!A574=VLOOKUP(Intermedio!A574,Tipos_Medida!$H$2:$I$788,1),VLOOKUP(Intermedio!A574,Tipos_Medida!$H$2:$I$788,2),0))*100,4),"")</f>
        <v>0</v>
      </c>
      <c r="K175" s="21">
        <f>IF(Medidas_Analisis!K574&lt;&gt;"",ROUND((Medidas_Analisis!K574/IF(Intermedio!A574=VLOOKUP(Intermedio!A574,Tipos_Medida!$H$2:$I$788,1),VLOOKUP(Intermedio!A574,Tipos_Medida!$H$2:$I$788,2),0))*100,4),"")</f>
        <v>0</v>
      </c>
      <c r="L175" s="21">
        <f>IF(Medidas_Analisis!L574&lt;&gt;"",ROUND((Medidas_Analisis!L574/IF(Intermedio!A574=VLOOKUP(Intermedio!A574,Tipos_Medida!$H$2:$I$788,1),VLOOKUP(Intermedio!A574,Tipos_Medida!$H$2:$I$788,2),0))*100,4),"")</f>
        <v>0</v>
      </c>
      <c r="M175" s="21">
        <f>IF(Medidas_Analisis!M574&lt;&gt;"",ROUND((Medidas_Analisis!M574/IF(Intermedio!A574=VLOOKUP(Intermedio!A574,Tipos_Medida!$H$2:$I$788,1),VLOOKUP(Intermedio!A574,Tipos_Medida!$H$2:$I$788,2),0))*100,4),"")</f>
        <v>0</v>
      </c>
      <c r="N175" s="21">
        <f>IF(Medidas_Analisis!N574&lt;&gt;"",ROUND((Medidas_Analisis!N574/IF(Intermedio!A574=VLOOKUP(Intermedio!A574,Tipos_Medida!$H$2:$I$788,1),VLOOKUP(Intermedio!A574,Tipos_Medida!$H$2:$I$788,2),0))*100,4),"")</f>
        <v>0</v>
      </c>
    </row>
    <row r="176" spans="1:14" x14ac:dyDescent="0.25">
      <c r="A176" s="19">
        <v>21120</v>
      </c>
      <c r="B176" s="19" t="s">
        <v>58</v>
      </c>
      <c r="C176" s="19" t="s">
        <v>31</v>
      </c>
      <c r="D176" s="19" t="s">
        <v>114</v>
      </c>
      <c r="E176" s="20">
        <v>43913</v>
      </c>
      <c r="F176" s="7" t="str">
        <f>IF(E176&lt;&gt;"",IF(AND(E176&gt;=VLOOKUP(E176,Semanas!$A$1:$C$33,1),E176&lt;=VLOOKUP(E176,Semanas!$A$1:$C$33,2)),VLOOKUP(E176,Semanas!$A$1:$C$33,3),""),"")</f>
        <v>Semana 13</v>
      </c>
      <c r="G176" s="21">
        <f>IF(Medidas_Analisis!G575&lt;&gt;"",ROUND((Medidas_Analisis!G575/IF(Intermedio!A575=VLOOKUP(Intermedio!A575,Tipos_Medida!$H$2:$I$788,1),VLOOKUP(Intermedio!A575,Tipos_Medida!$H$2:$I$788,2),0))*100,4),"")</f>
        <v>0</v>
      </c>
      <c r="H176" s="21">
        <f>IF(Medidas_Analisis!H575&lt;&gt;"",ROUND((Medidas_Analisis!H575/IF(Intermedio!A575=VLOOKUP(Intermedio!A575,Tipos_Medida!$H$2:$I$788,1),VLOOKUP(Intermedio!A575,Tipos_Medida!$H$2:$I$788,2),0))*100,4),"")</f>
        <v>0</v>
      </c>
      <c r="I176" s="21">
        <f>IF(Medidas_Analisis!I575&lt;&gt;"",ROUND((Medidas_Analisis!I575/IF(Intermedio!A575=VLOOKUP(Intermedio!A575,Tipos_Medida!$H$2:$I$788,1),VLOOKUP(Intermedio!A575,Tipos_Medida!$H$2:$I$788,2),0))*100,4),"")</f>
        <v>0</v>
      </c>
      <c r="J176" s="21">
        <f>IF(Medidas_Analisis!J575&lt;&gt;"",ROUND((Medidas_Analisis!J575/IF(Intermedio!A575=VLOOKUP(Intermedio!A575,Tipos_Medida!$H$2:$I$788,1),VLOOKUP(Intermedio!A575,Tipos_Medida!$H$2:$I$788,2),0))*100,4),"")</f>
        <v>0</v>
      </c>
      <c r="K176" s="21">
        <f>IF(Medidas_Analisis!K575&lt;&gt;"",ROUND((Medidas_Analisis!K575/IF(Intermedio!A575=VLOOKUP(Intermedio!A575,Tipos_Medida!$H$2:$I$788,1),VLOOKUP(Intermedio!A575,Tipos_Medida!$H$2:$I$788,2),0))*100,4),"")</f>
        <v>0</v>
      </c>
      <c r="L176" s="21">
        <f>IF(Medidas_Analisis!L575&lt;&gt;"",ROUND((Medidas_Analisis!L575/IF(Intermedio!A575=VLOOKUP(Intermedio!A575,Tipos_Medida!$H$2:$I$788,1),VLOOKUP(Intermedio!A575,Tipos_Medida!$H$2:$I$788,2),0))*100,4),"")</f>
        <v>0</v>
      </c>
      <c r="M176" s="21">
        <f>IF(Medidas_Analisis!M575&lt;&gt;"",ROUND((Medidas_Analisis!M575/IF(Intermedio!A575=VLOOKUP(Intermedio!A575,Tipos_Medida!$H$2:$I$788,1),VLOOKUP(Intermedio!A575,Tipos_Medida!$H$2:$I$788,2),0))*100,4),"")</f>
        <v>0</v>
      </c>
      <c r="N176" s="21">
        <f>IF(Medidas_Analisis!N575&lt;&gt;"",ROUND((Medidas_Analisis!N575/IF(Intermedio!A575=VLOOKUP(Intermedio!A575,Tipos_Medida!$H$2:$I$788,1),VLOOKUP(Intermedio!A575,Tipos_Medida!$H$2:$I$788,2),0))*100,4),"")</f>
        <v>0</v>
      </c>
    </row>
    <row r="177" spans="1:14" x14ac:dyDescent="0.25">
      <c r="A177">
        <v>21120</v>
      </c>
      <c r="B177" t="s">
        <v>58</v>
      </c>
      <c r="C177" t="s">
        <v>115</v>
      </c>
      <c r="D177" t="s">
        <v>114</v>
      </c>
      <c r="E177" s="1">
        <v>43913</v>
      </c>
      <c r="F177" s="7" t="str">
        <f>IF(E177&lt;&gt;"",IF(AND(E177&gt;=VLOOKUP(E177,Semanas!$A$1:$C$33,1),E177&lt;=VLOOKUP(E177,Semanas!$A$1:$C$33,2)),VLOOKUP(E177,Semanas!$A$1:$C$33,3),""),"")</f>
        <v>Semana 13</v>
      </c>
      <c r="G177" s="21">
        <f>IF(Medidas_Analisis!G576&lt;&gt;"",ROUND((Medidas_Analisis!G576/IF(Intermedio!A576=VLOOKUP(Intermedio!A576,Tipos_Medida!$H$2:$I$788,1),VLOOKUP(Intermedio!A576,Tipos_Medida!$H$2:$I$788,2),0))*100,4),"")</f>
        <v>0</v>
      </c>
      <c r="H177" s="21">
        <f>IF(Medidas_Analisis!H576&lt;&gt;"",ROUND((Medidas_Analisis!H576/IF(Intermedio!A576=VLOOKUP(Intermedio!A576,Tipos_Medida!$H$2:$I$788,1),VLOOKUP(Intermedio!A576,Tipos_Medida!$H$2:$I$788,2),0))*100,4),"")</f>
        <v>0</v>
      </c>
      <c r="I177" s="21">
        <f>IF(Medidas_Analisis!I576&lt;&gt;"",ROUND((Medidas_Analisis!I576/IF(Intermedio!A576=VLOOKUP(Intermedio!A576,Tipos_Medida!$H$2:$I$788,1),VLOOKUP(Intermedio!A576,Tipos_Medida!$H$2:$I$788,2),0))*100,4),"")</f>
        <v>0</v>
      </c>
      <c r="J177" s="21">
        <f>IF(Medidas_Analisis!J576&lt;&gt;"",ROUND((Medidas_Analisis!J576/IF(Intermedio!A576=VLOOKUP(Intermedio!A576,Tipos_Medida!$H$2:$I$788,1),VLOOKUP(Intermedio!A576,Tipos_Medida!$H$2:$I$788,2),0))*100,4),"")</f>
        <v>0</v>
      </c>
      <c r="K177" s="21">
        <f>IF(Medidas_Analisis!K576&lt;&gt;"",ROUND((Medidas_Analisis!K576/IF(Intermedio!A576=VLOOKUP(Intermedio!A576,Tipos_Medida!$H$2:$I$788,1),VLOOKUP(Intermedio!A576,Tipos_Medida!$H$2:$I$788,2),0))*100,4),"")</f>
        <v>0</v>
      </c>
      <c r="L177" s="21">
        <f>IF(Medidas_Analisis!L576&lt;&gt;"",ROUND((Medidas_Analisis!L576/IF(Intermedio!A576=VLOOKUP(Intermedio!A576,Tipos_Medida!$H$2:$I$788,1),VLOOKUP(Intermedio!A576,Tipos_Medida!$H$2:$I$788,2),0))*100,4),"")</f>
        <v>0</v>
      </c>
      <c r="M177" s="21">
        <f>IF(Medidas_Analisis!M576&lt;&gt;"",ROUND((Medidas_Analisis!M576/IF(Intermedio!A576=VLOOKUP(Intermedio!A576,Tipos_Medida!$H$2:$I$788,1),VLOOKUP(Intermedio!A576,Tipos_Medida!$H$2:$I$788,2),0))*100,4),"")</f>
        <v>0</v>
      </c>
      <c r="N177" s="21">
        <f>IF(Medidas_Analisis!N576&lt;&gt;"",ROUND((Medidas_Analisis!N576/IF(Intermedio!A576=VLOOKUP(Intermedio!A576,Tipos_Medida!$H$2:$I$788,1),VLOOKUP(Intermedio!A576,Tipos_Medida!$H$2:$I$788,2),0))*100,4),"")</f>
        <v>0</v>
      </c>
    </row>
    <row r="178" spans="1:14" x14ac:dyDescent="0.25">
      <c r="A178" s="19">
        <v>21120</v>
      </c>
      <c r="B178" s="19" t="s">
        <v>58</v>
      </c>
      <c r="C178" s="19" t="s">
        <v>33</v>
      </c>
      <c r="D178" s="19" t="s">
        <v>114</v>
      </c>
      <c r="E178" s="20">
        <v>43910</v>
      </c>
      <c r="F178" s="7" t="str">
        <f>IF(E178&lt;&gt;"",IF(AND(E178&gt;=VLOOKUP(E178,Semanas!$A$1:$C$33,1),E178&lt;=VLOOKUP(E178,Semanas!$A$1:$C$33,2)),VLOOKUP(E178,Semanas!$A$1:$C$33,3),""),"")</f>
        <v>Semana 12</v>
      </c>
      <c r="G178" s="21">
        <f>IF(Medidas_Analisis!G577&lt;&gt;"",ROUND((Medidas_Analisis!G577/IF(Intermedio!A577=VLOOKUP(Intermedio!A577,Tipos_Medida!$H$2:$I$788,1),VLOOKUP(Intermedio!A577,Tipos_Medida!$H$2:$I$788,2),0))*100,4),"")</f>
        <v>0</v>
      </c>
      <c r="H178" s="21">
        <f>IF(Medidas_Analisis!H577&lt;&gt;"",ROUND((Medidas_Analisis!H577/IF(Intermedio!A577=VLOOKUP(Intermedio!A577,Tipos_Medida!$H$2:$I$788,1),VLOOKUP(Intermedio!A577,Tipos_Medida!$H$2:$I$788,2),0))*100,4),"")</f>
        <v>0</v>
      </c>
      <c r="I178" s="21">
        <f>IF(Medidas_Analisis!I577&lt;&gt;"",ROUND((Medidas_Analisis!I577/IF(Intermedio!A577=VLOOKUP(Intermedio!A577,Tipos_Medida!$H$2:$I$788,1),VLOOKUP(Intermedio!A577,Tipos_Medida!$H$2:$I$788,2),0))*100,4),"")</f>
        <v>0</v>
      </c>
      <c r="J178" s="21">
        <f>IF(Medidas_Analisis!J577&lt;&gt;"",ROUND((Medidas_Analisis!J577/IF(Intermedio!A577=VLOOKUP(Intermedio!A577,Tipos_Medida!$H$2:$I$788,1),VLOOKUP(Intermedio!A577,Tipos_Medida!$H$2:$I$788,2),0))*100,4),"")</f>
        <v>0</v>
      </c>
      <c r="K178" s="21">
        <f>IF(Medidas_Analisis!K577&lt;&gt;"",ROUND((Medidas_Analisis!K577/IF(Intermedio!A577=VLOOKUP(Intermedio!A577,Tipos_Medida!$H$2:$I$788,1),VLOOKUP(Intermedio!A577,Tipos_Medida!$H$2:$I$788,2),0))*100,4),"")</f>
        <v>0</v>
      </c>
      <c r="L178" s="21">
        <f>IF(Medidas_Analisis!L577&lt;&gt;"",ROUND((Medidas_Analisis!L577/IF(Intermedio!A577=VLOOKUP(Intermedio!A577,Tipos_Medida!$H$2:$I$788,1),VLOOKUP(Intermedio!A577,Tipos_Medida!$H$2:$I$788,2),0))*100,4),"")</f>
        <v>0</v>
      </c>
      <c r="M178" s="21">
        <f>IF(Medidas_Analisis!M577&lt;&gt;"",ROUND((Medidas_Analisis!M577/IF(Intermedio!A577=VLOOKUP(Intermedio!A577,Tipos_Medida!$H$2:$I$788,1),VLOOKUP(Intermedio!A577,Tipos_Medida!$H$2:$I$788,2),0))*100,4),"")</f>
        <v>0</v>
      </c>
      <c r="N178" s="21">
        <f>IF(Medidas_Analisis!N577&lt;&gt;"",ROUND((Medidas_Analisis!N577/IF(Intermedio!A577=VLOOKUP(Intermedio!A577,Tipos_Medida!$H$2:$I$788,1),VLOOKUP(Intermedio!A577,Tipos_Medida!$H$2:$I$788,2),0))*100,4),"")</f>
        <v>0</v>
      </c>
    </row>
    <row r="179" spans="1:14" x14ac:dyDescent="0.25">
      <c r="A179">
        <v>21120</v>
      </c>
      <c r="B179" t="s">
        <v>58</v>
      </c>
      <c r="C179" t="s">
        <v>34</v>
      </c>
      <c r="D179" t="s">
        <v>114</v>
      </c>
      <c r="E179" s="1">
        <v>43934</v>
      </c>
      <c r="F179" s="7" t="str">
        <f>IF(E179&lt;&gt;"",IF(AND(E179&gt;=VLOOKUP(E179,Semanas!$A$1:$C$33,1),E179&lt;=VLOOKUP(E179,Semanas!$A$1:$C$33,2)),VLOOKUP(E179,Semanas!$A$1:$C$33,3),""),"")</f>
        <v>Semana 16</v>
      </c>
      <c r="G179" s="21">
        <f>IF(Medidas_Analisis!G578&lt;&gt;"",ROUND((Medidas_Analisis!G578/IF(Intermedio!A578=VLOOKUP(Intermedio!A578,Tipos_Medida!$H$2:$I$788,1),VLOOKUP(Intermedio!A578,Tipos_Medida!$H$2:$I$788,2),0))*100,4),"")</f>
        <v>0</v>
      </c>
      <c r="H179" s="21">
        <f>IF(Medidas_Analisis!H578&lt;&gt;"",ROUND((Medidas_Analisis!H578/IF(Intermedio!A578=VLOOKUP(Intermedio!A578,Tipos_Medida!$H$2:$I$788,1),VLOOKUP(Intermedio!A578,Tipos_Medida!$H$2:$I$788,2),0))*100,4),"")</f>
        <v>0</v>
      </c>
      <c r="I179" s="21">
        <f>IF(Medidas_Analisis!I578&lt;&gt;"",ROUND((Medidas_Analisis!I578/IF(Intermedio!A578=VLOOKUP(Intermedio!A578,Tipos_Medida!$H$2:$I$788,1),VLOOKUP(Intermedio!A578,Tipos_Medida!$H$2:$I$788,2),0))*100,4),"")</f>
        <v>0</v>
      </c>
      <c r="J179" s="21">
        <f>IF(Medidas_Analisis!J578&lt;&gt;"",ROUND((Medidas_Analisis!J578/IF(Intermedio!A578=VLOOKUP(Intermedio!A578,Tipos_Medida!$H$2:$I$788,1),VLOOKUP(Intermedio!A578,Tipos_Medida!$H$2:$I$788,2),0))*100,4),"")</f>
        <v>0</v>
      </c>
      <c r="K179" s="21">
        <f>IF(Medidas_Analisis!K578&lt;&gt;"",ROUND((Medidas_Analisis!K578/IF(Intermedio!A578=VLOOKUP(Intermedio!A578,Tipos_Medida!$H$2:$I$788,1),VLOOKUP(Intermedio!A578,Tipos_Medida!$H$2:$I$788,2),0))*100,4),"")</f>
        <v>0</v>
      </c>
      <c r="L179" s="21">
        <f>IF(Medidas_Analisis!L578&lt;&gt;"",ROUND((Medidas_Analisis!L578/IF(Intermedio!A578=VLOOKUP(Intermedio!A578,Tipos_Medida!$H$2:$I$788,1),VLOOKUP(Intermedio!A578,Tipos_Medida!$H$2:$I$788,2),0))*100,4),"")</f>
        <v>0</v>
      </c>
      <c r="M179" s="21">
        <f>IF(Medidas_Analisis!M578&lt;&gt;"",ROUND((Medidas_Analisis!M578/IF(Intermedio!A578=VLOOKUP(Intermedio!A578,Tipos_Medida!$H$2:$I$788,1),VLOOKUP(Intermedio!A578,Tipos_Medida!$H$2:$I$788,2),0))*100,4),"")</f>
        <v>0</v>
      </c>
      <c r="N179" s="21">
        <f>IF(Medidas_Analisis!N578&lt;&gt;"",ROUND((Medidas_Analisis!N578/IF(Intermedio!A578=VLOOKUP(Intermedio!A578,Tipos_Medida!$H$2:$I$788,1),VLOOKUP(Intermedio!A578,Tipos_Medida!$H$2:$I$788,2),0))*100,4),"")</f>
        <v>0</v>
      </c>
    </row>
    <row r="180" spans="1:14" x14ac:dyDescent="0.25">
      <c r="A180">
        <v>21120</v>
      </c>
      <c r="B180" t="s">
        <v>58</v>
      </c>
      <c r="C180" t="s">
        <v>191</v>
      </c>
      <c r="D180" t="s">
        <v>114</v>
      </c>
      <c r="E180" s="1">
        <v>43913</v>
      </c>
      <c r="F180" s="7" t="str">
        <f>IF(E180&lt;&gt;"",IF(AND(E180&gt;=VLOOKUP(E180,Semanas!$A$1:$C$33,1),E180&lt;=VLOOKUP(E180,Semanas!$A$1:$C$33,2)),VLOOKUP(E180,Semanas!$A$1:$C$33,3),""),"")</f>
        <v>Semana 13</v>
      </c>
      <c r="G180" s="21">
        <f>IF(Medidas_Analisis!G582&lt;&gt;"",ROUND((Medidas_Analisis!G582/IF(Intermedio!A582=VLOOKUP(Intermedio!A582,Tipos_Medida!$H$2:$I$788,1),VLOOKUP(Intermedio!A582,Tipos_Medida!$H$2:$I$788,2),0))*100,4),"")</f>
        <v>0</v>
      </c>
      <c r="H180" s="21">
        <f>IF(Medidas_Analisis!H582&lt;&gt;"",ROUND((Medidas_Analisis!H582/IF(Intermedio!A582=VLOOKUP(Intermedio!A582,Tipos_Medida!$H$2:$I$788,1),VLOOKUP(Intermedio!A582,Tipos_Medida!$H$2:$I$788,2),0))*100,4),"")</f>
        <v>0</v>
      </c>
      <c r="I180" s="21">
        <f>IF(Medidas_Analisis!I582&lt;&gt;"",ROUND((Medidas_Analisis!I582/IF(Intermedio!A582=VLOOKUP(Intermedio!A582,Tipos_Medida!$H$2:$I$788,1),VLOOKUP(Intermedio!A582,Tipos_Medida!$H$2:$I$788,2),0))*100,4),"")</f>
        <v>0</v>
      </c>
      <c r="J180" s="21">
        <f>IF(Medidas_Analisis!J582&lt;&gt;"",ROUND((Medidas_Analisis!J582/IF(Intermedio!A582=VLOOKUP(Intermedio!A582,Tipos_Medida!$H$2:$I$788,1),VLOOKUP(Intermedio!A582,Tipos_Medida!$H$2:$I$788,2),0))*100,4),"")</f>
        <v>0</v>
      </c>
      <c r="K180" s="21">
        <f>IF(Medidas_Analisis!K582&lt;&gt;"",ROUND((Medidas_Analisis!K582/IF(Intermedio!A582=VLOOKUP(Intermedio!A582,Tipos_Medida!$H$2:$I$788,1),VLOOKUP(Intermedio!A582,Tipos_Medida!$H$2:$I$788,2),0))*100,4),"")</f>
        <v>0</v>
      </c>
      <c r="L180" s="21">
        <f>IF(Medidas_Analisis!L582&lt;&gt;"",ROUND((Medidas_Analisis!L582/IF(Intermedio!A582=VLOOKUP(Intermedio!A582,Tipos_Medida!$H$2:$I$788,1),VLOOKUP(Intermedio!A582,Tipos_Medida!$H$2:$I$788,2),0))*100,4),"")</f>
        <v>0</v>
      </c>
      <c r="M180" s="21">
        <f>IF(Medidas_Analisis!M582&lt;&gt;"",ROUND((Medidas_Analisis!M582/IF(Intermedio!A582=VLOOKUP(Intermedio!A582,Tipos_Medida!$H$2:$I$788,1),VLOOKUP(Intermedio!A582,Tipos_Medida!$H$2:$I$788,2),0))*100,4),"")</f>
        <v>0</v>
      </c>
      <c r="N180" s="21">
        <f>IF(Medidas_Analisis!N582&lt;&gt;"",ROUND((Medidas_Analisis!N582/IF(Intermedio!A582=VLOOKUP(Intermedio!A582,Tipos_Medida!$H$2:$I$788,1),VLOOKUP(Intermedio!A582,Tipos_Medida!$H$2:$I$788,2),0))*100,4),"")</f>
        <v>0</v>
      </c>
    </row>
    <row r="181" spans="1:14" x14ac:dyDescent="0.25">
      <c r="A181">
        <v>21124</v>
      </c>
      <c r="B181" t="s">
        <v>63</v>
      </c>
      <c r="C181" t="s">
        <v>30</v>
      </c>
      <c r="D181" t="s">
        <v>114</v>
      </c>
      <c r="E181" s="1">
        <v>43913</v>
      </c>
      <c r="F181" s="7" t="str">
        <f>IF(E181&lt;&gt;"",IF(AND(E181&gt;=VLOOKUP(E181,Semanas!$A$1:$C$33,1),E181&lt;=VLOOKUP(E181,Semanas!$A$1:$C$33,2)),VLOOKUP(E181,Semanas!$A$1:$C$33,3),""),"")</f>
        <v>Semana 13</v>
      </c>
      <c r="G181" s="21">
        <f>IF(Medidas_Analisis!G585&lt;&gt;"",ROUND((Medidas_Analisis!G585/IF(Intermedio!A585=VLOOKUP(Intermedio!A585,Tipos_Medida!$H$2:$I$788,1),VLOOKUP(Intermedio!A585,Tipos_Medida!$H$2:$I$788,2),0))*100,4),"")</f>
        <v>0</v>
      </c>
      <c r="H181" s="21">
        <f>IF(Medidas_Analisis!H585&lt;&gt;"",ROUND((Medidas_Analisis!H585/IF(Intermedio!A585=VLOOKUP(Intermedio!A585,Tipos_Medida!$H$2:$I$788,1),VLOOKUP(Intermedio!A585,Tipos_Medida!$H$2:$I$788,2),0))*100,4),"")</f>
        <v>0</v>
      </c>
      <c r="I181" s="21">
        <f>IF(Medidas_Analisis!I585&lt;&gt;"",ROUND((Medidas_Analisis!I585/IF(Intermedio!A585=VLOOKUP(Intermedio!A585,Tipos_Medida!$H$2:$I$788,1),VLOOKUP(Intermedio!A585,Tipos_Medida!$H$2:$I$788,2),0))*100,4),"")</f>
        <v>5.6000000000000001E-2</v>
      </c>
      <c r="J181" s="21">
        <f>IF(Medidas_Analisis!J585&lt;&gt;"",ROUND((Medidas_Analisis!J585/IF(Intermedio!A585=VLOOKUP(Intermedio!A585,Tipos_Medida!$H$2:$I$788,1),VLOOKUP(Intermedio!A585,Tipos_Medida!$H$2:$I$788,2),0))*100,4),"")</f>
        <v>5.6000000000000001E-2</v>
      </c>
      <c r="K181" s="21">
        <f>IF(Medidas_Analisis!K585&lt;&gt;"",ROUND((Medidas_Analisis!K585/IF(Intermedio!A585=VLOOKUP(Intermedio!A585,Tipos_Medida!$H$2:$I$788,1),VLOOKUP(Intermedio!A585,Tipos_Medida!$H$2:$I$788,2),0))*100,4),"")</f>
        <v>0</v>
      </c>
      <c r="L181" s="21">
        <f>IF(Medidas_Analisis!L585&lt;&gt;"",ROUND((Medidas_Analisis!L585/IF(Intermedio!A585=VLOOKUP(Intermedio!A585,Tipos_Medida!$H$2:$I$788,1),VLOOKUP(Intermedio!A585,Tipos_Medida!$H$2:$I$788,2),0))*100,4),"")</f>
        <v>5.6000000000000001E-2</v>
      </c>
      <c r="M181" s="21">
        <f>IF(Medidas_Analisis!M585&lt;&gt;"",ROUND((Medidas_Analisis!M585/IF(Intermedio!A585=VLOOKUP(Intermedio!A585,Tipos_Medida!$H$2:$I$788,1),VLOOKUP(Intermedio!A585,Tipos_Medida!$H$2:$I$788,2),0))*100,4),"")</f>
        <v>0.112</v>
      </c>
      <c r="N181" s="21">
        <f>IF(Medidas_Analisis!N585&lt;&gt;"",ROUND((Medidas_Analisis!N585/IF(Intermedio!A585=VLOOKUP(Intermedio!A585,Tipos_Medida!$H$2:$I$788,1),VLOOKUP(Intermedio!A585,Tipos_Medida!$H$2:$I$788,2),0))*100,4),"")</f>
        <v>0.1681</v>
      </c>
    </row>
    <row r="182" spans="1:14" x14ac:dyDescent="0.25">
      <c r="A182" s="19">
        <v>21124</v>
      </c>
      <c r="B182" s="19" t="s">
        <v>63</v>
      </c>
      <c r="C182" s="19" t="s">
        <v>31</v>
      </c>
      <c r="D182" s="19" t="s">
        <v>114</v>
      </c>
      <c r="E182" s="20">
        <v>43913</v>
      </c>
      <c r="F182" s="7" t="str">
        <f>IF(E182&lt;&gt;"",IF(AND(E182&gt;=VLOOKUP(E182,Semanas!$A$1:$C$33,1),E182&lt;=VLOOKUP(E182,Semanas!$A$1:$C$33,2)),VLOOKUP(E182,Semanas!$A$1:$C$33,3),""),"")</f>
        <v>Semana 13</v>
      </c>
      <c r="G182" s="21">
        <f>IF(Medidas_Analisis!G586&lt;&gt;"",ROUND((Medidas_Analisis!G586/IF(Intermedio!A586=VLOOKUP(Intermedio!A586,Tipos_Medida!$H$2:$I$788,1),VLOOKUP(Intermedio!A586,Tipos_Medida!$H$2:$I$788,2),0))*100,4),"")</f>
        <v>0</v>
      </c>
      <c r="H182" s="21">
        <f>IF(Medidas_Analisis!H586&lt;&gt;"",ROUND((Medidas_Analisis!H586/IF(Intermedio!A586=VLOOKUP(Intermedio!A586,Tipos_Medida!$H$2:$I$788,1),VLOOKUP(Intermedio!A586,Tipos_Medida!$H$2:$I$788,2),0))*100,4),"")</f>
        <v>0</v>
      </c>
      <c r="I182" s="21">
        <f>IF(Medidas_Analisis!I586&lt;&gt;"",ROUND((Medidas_Analisis!I586/IF(Intermedio!A586=VLOOKUP(Intermedio!A586,Tipos_Medida!$H$2:$I$788,1),VLOOKUP(Intermedio!A586,Tipos_Medida!$H$2:$I$788,2),0))*100,4),"")</f>
        <v>5.6000000000000001E-2</v>
      </c>
      <c r="J182" s="21">
        <f>IF(Medidas_Analisis!J586&lt;&gt;"",ROUND((Medidas_Analisis!J586/IF(Intermedio!A586=VLOOKUP(Intermedio!A586,Tipos_Medida!$H$2:$I$788,1),VLOOKUP(Intermedio!A586,Tipos_Medida!$H$2:$I$788,2),0))*100,4),"")</f>
        <v>5.6000000000000001E-2</v>
      </c>
      <c r="K182" s="21">
        <f>IF(Medidas_Analisis!K586&lt;&gt;"",ROUND((Medidas_Analisis!K586/IF(Intermedio!A586=VLOOKUP(Intermedio!A586,Tipos_Medida!$H$2:$I$788,1),VLOOKUP(Intermedio!A586,Tipos_Medida!$H$2:$I$788,2),0))*100,4),"")</f>
        <v>0</v>
      </c>
      <c r="L182" s="21">
        <f>IF(Medidas_Analisis!L586&lt;&gt;"",ROUND((Medidas_Analisis!L586/IF(Intermedio!A586=VLOOKUP(Intermedio!A586,Tipos_Medida!$H$2:$I$788,1),VLOOKUP(Intermedio!A586,Tipos_Medida!$H$2:$I$788,2),0))*100,4),"")</f>
        <v>5.6000000000000001E-2</v>
      </c>
      <c r="M182" s="21">
        <f>IF(Medidas_Analisis!M586&lt;&gt;"",ROUND((Medidas_Analisis!M586/IF(Intermedio!A586=VLOOKUP(Intermedio!A586,Tipos_Medida!$H$2:$I$788,1),VLOOKUP(Intermedio!A586,Tipos_Medida!$H$2:$I$788,2),0))*100,4),"")</f>
        <v>0.112</v>
      </c>
      <c r="N182" s="21">
        <f>IF(Medidas_Analisis!N586&lt;&gt;"",ROUND((Medidas_Analisis!N586/IF(Intermedio!A586=VLOOKUP(Intermedio!A586,Tipos_Medida!$H$2:$I$788,1),VLOOKUP(Intermedio!A586,Tipos_Medida!$H$2:$I$788,2),0))*100,4),"")</f>
        <v>0.1681</v>
      </c>
    </row>
    <row r="183" spans="1:14" x14ac:dyDescent="0.25">
      <c r="A183">
        <v>21124</v>
      </c>
      <c r="B183" t="s">
        <v>63</v>
      </c>
      <c r="C183" t="s">
        <v>115</v>
      </c>
      <c r="D183" t="s">
        <v>114</v>
      </c>
      <c r="E183" s="1">
        <v>43913</v>
      </c>
      <c r="F183" s="7" t="str">
        <f>IF(E183&lt;&gt;"",IF(AND(E183&gt;=VLOOKUP(E183,Semanas!$A$1:$C$33,1),E183&lt;=VLOOKUP(E183,Semanas!$A$1:$C$33,2)),VLOOKUP(E183,Semanas!$A$1:$C$33,3),""),"")</f>
        <v>Semana 13</v>
      </c>
      <c r="G183" s="21">
        <f>IF(Medidas_Analisis!G587&lt;&gt;"",ROUND((Medidas_Analisis!G587/IF(Intermedio!A587=VLOOKUP(Intermedio!A587,Tipos_Medida!$H$2:$I$788,1),VLOOKUP(Intermedio!A587,Tipos_Medida!$H$2:$I$788,2),0))*100,4),"")</f>
        <v>0</v>
      </c>
      <c r="H183" s="21">
        <f>IF(Medidas_Analisis!H587&lt;&gt;"",ROUND((Medidas_Analisis!H587/IF(Intermedio!A587=VLOOKUP(Intermedio!A587,Tipos_Medida!$H$2:$I$788,1),VLOOKUP(Intermedio!A587,Tipos_Medida!$H$2:$I$788,2),0))*100,4),"")</f>
        <v>0</v>
      </c>
      <c r="I183" s="21">
        <f>IF(Medidas_Analisis!I587&lt;&gt;"",ROUND((Medidas_Analisis!I587/IF(Intermedio!A587=VLOOKUP(Intermedio!A587,Tipos_Medida!$H$2:$I$788,1),VLOOKUP(Intermedio!A587,Tipos_Medida!$H$2:$I$788,2),0))*100,4),"")</f>
        <v>5.6000000000000001E-2</v>
      </c>
      <c r="J183" s="21">
        <f>IF(Medidas_Analisis!J587&lt;&gt;"",ROUND((Medidas_Analisis!J587/IF(Intermedio!A587=VLOOKUP(Intermedio!A587,Tipos_Medida!$H$2:$I$788,1),VLOOKUP(Intermedio!A587,Tipos_Medida!$H$2:$I$788,2),0))*100,4),"")</f>
        <v>5.6000000000000001E-2</v>
      </c>
      <c r="K183" s="21">
        <f>IF(Medidas_Analisis!K587&lt;&gt;"",ROUND((Medidas_Analisis!K587/IF(Intermedio!A587=VLOOKUP(Intermedio!A587,Tipos_Medida!$H$2:$I$788,1),VLOOKUP(Intermedio!A587,Tipos_Medida!$H$2:$I$788,2),0))*100,4),"")</f>
        <v>0</v>
      </c>
      <c r="L183" s="21">
        <f>IF(Medidas_Analisis!L587&lt;&gt;"",ROUND((Medidas_Analisis!L587/IF(Intermedio!A587=VLOOKUP(Intermedio!A587,Tipos_Medida!$H$2:$I$788,1),VLOOKUP(Intermedio!A587,Tipos_Medida!$H$2:$I$788,2),0))*100,4),"")</f>
        <v>5.6000000000000001E-2</v>
      </c>
      <c r="M183" s="21">
        <f>IF(Medidas_Analisis!M587&lt;&gt;"",ROUND((Medidas_Analisis!M587/IF(Intermedio!A587=VLOOKUP(Intermedio!A587,Tipos_Medida!$H$2:$I$788,1),VLOOKUP(Intermedio!A587,Tipos_Medida!$H$2:$I$788,2),0))*100,4),"")</f>
        <v>0.112</v>
      </c>
      <c r="N183" s="21">
        <f>IF(Medidas_Analisis!N587&lt;&gt;"",ROUND((Medidas_Analisis!N587/IF(Intermedio!A587=VLOOKUP(Intermedio!A587,Tipos_Medida!$H$2:$I$788,1),VLOOKUP(Intermedio!A587,Tipos_Medida!$H$2:$I$788,2),0))*100,4),"")</f>
        <v>0.1681</v>
      </c>
    </row>
    <row r="184" spans="1:14" x14ac:dyDescent="0.25">
      <c r="A184" s="19">
        <v>21124</v>
      </c>
      <c r="B184" s="19" t="s">
        <v>63</v>
      </c>
      <c r="C184" s="19" t="s">
        <v>33</v>
      </c>
      <c r="D184" s="19" t="s">
        <v>114</v>
      </c>
      <c r="E184" s="20">
        <v>43910</v>
      </c>
      <c r="F184" s="7" t="str">
        <f>IF(E184&lt;&gt;"",IF(AND(E184&gt;=VLOOKUP(E184,Semanas!$A$1:$C$33,1),E184&lt;=VLOOKUP(E184,Semanas!$A$1:$C$33,2)),VLOOKUP(E184,Semanas!$A$1:$C$33,3),""),"")</f>
        <v>Semana 12</v>
      </c>
      <c r="G184" s="21">
        <f>IF(Medidas_Analisis!G588&lt;&gt;"",ROUND((Medidas_Analisis!G588/IF(Intermedio!A588=VLOOKUP(Intermedio!A588,Tipos_Medida!$H$2:$I$788,1),VLOOKUP(Intermedio!A588,Tipos_Medida!$H$2:$I$788,2),0))*100,4),"")</f>
        <v>0</v>
      </c>
      <c r="H184" s="21">
        <f>IF(Medidas_Analisis!H588&lt;&gt;"",ROUND((Medidas_Analisis!H588/IF(Intermedio!A588=VLOOKUP(Intermedio!A588,Tipos_Medida!$H$2:$I$788,1),VLOOKUP(Intermedio!A588,Tipos_Medida!$H$2:$I$788,2),0))*100,4),"")</f>
        <v>0</v>
      </c>
      <c r="I184" s="21">
        <f>IF(Medidas_Analisis!I588&lt;&gt;"",ROUND((Medidas_Analisis!I588/IF(Intermedio!A588=VLOOKUP(Intermedio!A588,Tipos_Medida!$H$2:$I$788,1),VLOOKUP(Intermedio!A588,Tipos_Medida!$H$2:$I$788,2),0))*100,4),"")</f>
        <v>0</v>
      </c>
      <c r="J184" s="21">
        <f>IF(Medidas_Analisis!J588&lt;&gt;"",ROUND((Medidas_Analisis!J588/IF(Intermedio!A588=VLOOKUP(Intermedio!A588,Tipos_Medida!$H$2:$I$788,1),VLOOKUP(Intermedio!A588,Tipos_Medida!$H$2:$I$788,2),0))*100,4),"")</f>
        <v>5.6000000000000001E-2</v>
      </c>
      <c r="K184" s="21">
        <f>IF(Medidas_Analisis!K588&lt;&gt;"",ROUND((Medidas_Analisis!K588/IF(Intermedio!A588=VLOOKUP(Intermedio!A588,Tipos_Medida!$H$2:$I$788,1),VLOOKUP(Intermedio!A588,Tipos_Medida!$H$2:$I$788,2),0))*100,4),"")</f>
        <v>5.6000000000000001E-2</v>
      </c>
      <c r="L184" s="21">
        <f>IF(Medidas_Analisis!L588&lt;&gt;"",ROUND((Medidas_Analisis!L588/IF(Intermedio!A588=VLOOKUP(Intermedio!A588,Tipos_Medida!$H$2:$I$788,1),VLOOKUP(Intermedio!A588,Tipos_Medida!$H$2:$I$788,2),0))*100,4),"")</f>
        <v>5.6000000000000001E-2</v>
      </c>
      <c r="M184" s="21">
        <f>IF(Medidas_Analisis!M588&lt;&gt;"",ROUND((Medidas_Analisis!M588/IF(Intermedio!A588=VLOOKUP(Intermedio!A588,Tipos_Medida!$H$2:$I$788,1),VLOOKUP(Intermedio!A588,Tipos_Medida!$H$2:$I$788,2),0))*100,4),"")</f>
        <v>5.6000000000000001E-2</v>
      </c>
      <c r="N184" s="21">
        <f>IF(Medidas_Analisis!N588&lt;&gt;"",ROUND((Medidas_Analisis!N588/IF(Intermedio!A588=VLOOKUP(Intermedio!A588,Tipos_Medida!$H$2:$I$788,1),VLOOKUP(Intermedio!A588,Tipos_Medida!$H$2:$I$788,2),0))*100,4),"")</f>
        <v>0.112</v>
      </c>
    </row>
    <row r="185" spans="1:14" x14ac:dyDescent="0.25">
      <c r="A185">
        <v>21124</v>
      </c>
      <c r="B185" t="s">
        <v>63</v>
      </c>
      <c r="C185" t="s">
        <v>191</v>
      </c>
      <c r="D185" t="s">
        <v>114</v>
      </c>
      <c r="E185" s="1">
        <v>43913</v>
      </c>
      <c r="F185" s="7" t="str">
        <f>IF(E185&lt;&gt;"",IF(AND(E185&gt;=VLOOKUP(E185,Semanas!$A$1:$C$33,1),E185&lt;=VLOOKUP(E185,Semanas!$A$1:$C$33,2)),VLOOKUP(E185,Semanas!$A$1:$C$33,3),""),"")</f>
        <v>Semana 13</v>
      </c>
      <c r="G185" s="21">
        <f>IF(Medidas_Analisis!G593&lt;&gt;"",ROUND((Medidas_Analisis!G593/IF(Intermedio!A593=VLOOKUP(Intermedio!A593,Tipos_Medida!$H$2:$I$788,1),VLOOKUP(Intermedio!A593,Tipos_Medida!$H$2:$I$788,2),0))*100,4),"")</f>
        <v>0</v>
      </c>
      <c r="H185" s="21">
        <f>IF(Medidas_Analisis!H593&lt;&gt;"",ROUND((Medidas_Analisis!H593/IF(Intermedio!A593=VLOOKUP(Intermedio!A593,Tipos_Medida!$H$2:$I$788,1),VLOOKUP(Intermedio!A593,Tipos_Medida!$H$2:$I$788,2),0))*100,4),"")</f>
        <v>0</v>
      </c>
      <c r="I185" s="21">
        <f>IF(Medidas_Analisis!I593&lt;&gt;"",ROUND((Medidas_Analisis!I593/IF(Intermedio!A593=VLOOKUP(Intermedio!A593,Tipos_Medida!$H$2:$I$788,1),VLOOKUP(Intermedio!A593,Tipos_Medida!$H$2:$I$788,2),0))*100,4),"")</f>
        <v>3.2300000000000002E-2</v>
      </c>
      <c r="J185" s="21">
        <f>IF(Medidas_Analisis!J593&lt;&gt;"",ROUND((Medidas_Analisis!J593/IF(Intermedio!A593=VLOOKUP(Intermedio!A593,Tipos_Medida!$H$2:$I$788,1),VLOOKUP(Intermedio!A593,Tipos_Medida!$H$2:$I$788,2),0))*100,4),"")</f>
        <v>3.2300000000000002E-2</v>
      </c>
      <c r="K185" s="21">
        <f>IF(Medidas_Analisis!K593&lt;&gt;"",ROUND((Medidas_Analisis!K593/IF(Intermedio!A593=VLOOKUP(Intermedio!A593,Tipos_Medida!$H$2:$I$788,1),VLOOKUP(Intermedio!A593,Tipos_Medida!$H$2:$I$788,2),0))*100,4),"")</f>
        <v>0</v>
      </c>
      <c r="L185" s="21">
        <f>IF(Medidas_Analisis!L593&lt;&gt;"",ROUND((Medidas_Analisis!L593/IF(Intermedio!A593=VLOOKUP(Intermedio!A593,Tipos_Medida!$H$2:$I$788,1),VLOOKUP(Intermedio!A593,Tipos_Medida!$H$2:$I$788,2),0))*100,4),"")</f>
        <v>3.2300000000000002E-2</v>
      </c>
      <c r="M185" s="21">
        <f>IF(Medidas_Analisis!M593&lt;&gt;"",ROUND((Medidas_Analisis!M593/IF(Intermedio!A593=VLOOKUP(Intermedio!A593,Tipos_Medida!$H$2:$I$788,1),VLOOKUP(Intermedio!A593,Tipos_Medida!$H$2:$I$788,2),0))*100,4),"")</f>
        <v>6.4600000000000005E-2</v>
      </c>
      <c r="N185" s="21">
        <f>IF(Medidas_Analisis!N593&lt;&gt;"",ROUND((Medidas_Analisis!N593/IF(Intermedio!A593=VLOOKUP(Intermedio!A593,Tipos_Medida!$H$2:$I$788,1),VLOOKUP(Intermedio!A593,Tipos_Medida!$H$2:$I$788,2),0))*100,4),"")</f>
        <v>9.6799999999999997E-2</v>
      </c>
    </row>
    <row r="186" spans="1:14" x14ac:dyDescent="0.25">
      <c r="A186">
        <v>21129</v>
      </c>
      <c r="B186" t="s">
        <v>65</v>
      </c>
      <c r="C186" t="s">
        <v>30</v>
      </c>
      <c r="D186" t="s">
        <v>114</v>
      </c>
      <c r="E186" s="1">
        <v>43913</v>
      </c>
      <c r="F186" s="7" t="str">
        <f>IF(E186&lt;&gt;"",IF(AND(E186&gt;=VLOOKUP(E186,Semanas!$A$1:$C$33,1),E186&lt;=VLOOKUP(E186,Semanas!$A$1:$C$33,2)),VLOOKUP(E186,Semanas!$A$1:$C$33,3),""),"")</f>
        <v>Semana 13</v>
      </c>
      <c r="G186" s="21">
        <f>IF(Medidas_Analisis!G596&lt;&gt;"",ROUND((Medidas_Analisis!G596/IF(Intermedio!A596=VLOOKUP(Intermedio!A596,Tipos_Medida!$H$2:$I$788,1),VLOOKUP(Intermedio!A596,Tipos_Medida!$H$2:$I$788,2),0))*100,4),"")</f>
        <v>0</v>
      </c>
      <c r="H186" s="21">
        <f>IF(Medidas_Analisis!H596&lt;&gt;"",ROUND((Medidas_Analisis!H596/IF(Intermedio!A596=VLOOKUP(Intermedio!A596,Tipos_Medida!$H$2:$I$788,1),VLOOKUP(Intermedio!A596,Tipos_Medida!$H$2:$I$788,2),0))*100,4),"")</f>
        <v>0</v>
      </c>
      <c r="I186" s="21">
        <f>IF(Medidas_Analisis!I596&lt;&gt;"",ROUND((Medidas_Analisis!I596/IF(Intermedio!A596=VLOOKUP(Intermedio!A596,Tipos_Medida!$H$2:$I$788,1),VLOOKUP(Intermedio!A596,Tipos_Medida!$H$2:$I$788,2),0))*100,4),"")</f>
        <v>0</v>
      </c>
      <c r="J186" s="21">
        <f>IF(Medidas_Analisis!J596&lt;&gt;"",ROUND((Medidas_Analisis!J596/IF(Intermedio!A596=VLOOKUP(Intermedio!A596,Tipos_Medida!$H$2:$I$788,1),VLOOKUP(Intermedio!A596,Tipos_Medida!$H$2:$I$788,2),0))*100,4),"")</f>
        <v>0</v>
      </c>
      <c r="K186" s="21">
        <f>IF(Medidas_Analisis!K596&lt;&gt;"",ROUND((Medidas_Analisis!K596/IF(Intermedio!A596=VLOOKUP(Intermedio!A596,Tipos_Medida!$H$2:$I$788,1),VLOOKUP(Intermedio!A596,Tipos_Medida!$H$2:$I$788,2),0))*100,4),"")</f>
        <v>0</v>
      </c>
      <c r="L186" s="21">
        <f>IF(Medidas_Analisis!L596&lt;&gt;"",ROUND((Medidas_Analisis!L596/IF(Intermedio!A596=VLOOKUP(Intermedio!A596,Tipos_Medida!$H$2:$I$788,1),VLOOKUP(Intermedio!A596,Tipos_Medida!$H$2:$I$788,2),0))*100,4),"")</f>
        <v>0</v>
      </c>
      <c r="M186" s="21">
        <f>IF(Medidas_Analisis!M596&lt;&gt;"",ROUND((Medidas_Analisis!M596/IF(Intermedio!A596=VLOOKUP(Intermedio!A596,Tipos_Medida!$H$2:$I$788,1),VLOOKUP(Intermedio!A596,Tipos_Medida!$H$2:$I$788,2),0))*100,4),"")</f>
        <v>0</v>
      </c>
      <c r="N186" s="21">
        <f>IF(Medidas_Analisis!N596&lt;&gt;"",ROUND((Medidas_Analisis!N596/IF(Intermedio!A596=VLOOKUP(Intermedio!A596,Tipos_Medida!$H$2:$I$788,1),VLOOKUP(Intermedio!A596,Tipos_Medida!$H$2:$I$788,2),0))*100,4),"")</f>
        <v>0</v>
      </c>
    </row>
    <row r="187" spans="1:14" x14ac:dyDescent="0.25">
      <c r="A187" s="19">
        <v>21129</v>
      </c>
      <c r="B187" s="19" t="s">
        <v>65</v>
      </c>
      <c r="C187" s="19" t="s">
        <v>31</v>
      </c>
      <c r="D187" s="19" t="s">
        <v>114</v>
      </c>
      <c r="E187" s="20">
        <v>43913</v>
      </c>
      <c r="F187" s="7" t="str">
        <f>IF(E187&lt;&gt;"",IF(AND(E187&gt;=VLOOKUP(E187,Semanas!$A$1:$C$33,1),E187&lt;=VLOOKUP(E187,Semanas!$A$1:$C$33,2)),VLOOKUP(E187,Semanas!$A$1:$C$33,3),""),"")</f>
        <v>Semana 13</v>
      </c>
      <c r="G187" s="21">
        <f>IF(Medidas_Analisis!G597&lt;&gt;"",ROUND((Medidas_Analisis!G597/IF(Intermedio!A597=VLOOKUP(Intermedio!A597,Tipos_Medida!$H$2:$I$788,1),VLOOKUP(Intermedio!A597,Tipos_Medida!$H$2:$I$788,2),0))*100,4),"")</f>
        <v>0</v>
      </c>
      <c r="H187" s="21">
        <f>IF(Medidas_Analisis!H597&lt;&gt;"",ROUND((Medidas_Analisis!H597/IF(Intermedio!A597=VLOOKUP(Intermedio!A597,Tipos_Medida!$H$2:$I$788,1),VLOOKUP(Intermedio!A597,Tipos_Medida!$H$2:$I$788,2),0))*100,4),"")</f>
        <v>0</v>
      </c>
      <c r="I187" s="21">
        <f>IF(Medidas_Analisis!I597&lt;&gt;"",ROUND((Medidas_Analisis!I597/IF(Intermedio!A597=VLOOKUP(Intermedio!A597,Tipos_Medida!$H$2:$I$788,1),VLOOKUP(Intermedio!A597,Tipos_Medida!$H$2:$I$788,2),0))*100,4),"")</f>
        <v>0</v>
      </c>
      <c r="J187" s="21">
        <f>IF(Medidas_Analisis!J597&lt;&gt;"",ROUND((Medidas_Analisis!J597/IF(Intermedio!A597=VLOOKUP(Intermedio!A597,Tipos_Medida!$H$2:$I$788,1),VLOOKUP(Intermedio!A597,Tipos_Medida!$H$2:$I$788,2),0))*100,4),"")</f>
        <v>0</v>
      </c>
      <c r="K187" s="21">
        <f>IF(Medidas_Analisis!K597&lt;&gt;"",ROUND((Medidas_Analisis!K597/IF(Intermedio!A597=VLOOKUP(Intermedio!A597,Tipos_Medida!$H$2:$I$788,1),VLOOKUP(Intermedio!A597,Tipos_Medida!$H$2:$I$788,2),0))*100,4),"")</f>
        <v>0</v>
      </c>
      <c r="L187" s="21">
        <f>IF(Medidas_Analisis!L597&lt;&gt;"",ROUND((Medidas_Analisis!L597/IF(Intermedio!A597=VLOOKUP(Intermedio!A597,Tipos_Medida!$H$2:$I$788,1),VLOOKUP(Intermedio!A597,Tipos_Medida!$H$2:$I$788,2),0))*100,4),"")</f>
        <v>0</v>
      </c>
      <c r="M187" s="21">
        <f>IF(Medidas_Analisis!M597&lt;&gt;"",ROUND((Medidas_Analisis!M597/IF(Intermedio!A597=VLOOKUP(Intermedio!A597,Tipos_Medida!$H$2:$I$788,1),VLOOKUP(Intermedio!A597,Tipos_Medida!$H$2:$I$788,2),0))*100,4),"")</f>
        <v>0</v>
      </c>
      <c r="N187" s="21">
        <f>IF(Medidas_Analisis!N597&lt;&gt;"",ROUND((Medidas_Analisis!N597/IF(Intermedio!A597=VLOOKUP(Intermedio!A597,Tipos_Medida!$H$2:$I$788,1),VLOOKUP(Intermedio!A597,Tipos_Medida!$H$2:$I$788,2),0))*100,4),"")</f>
        <v>0</v>
      </c>
    </row>
    <row r="188" spans="1:14" x14ac:dyDescent="0.25">
      <c r="A188">
        <v>21129</v>
      </c>
      <c r="B188" t="s">
        <v>65</v>
      </c>
      <c r="C188" t="s">
        <v>115</v>
      </c>
      <c r="D188" t="s">
        <v>114</v>
      </c>
      <c r="E188" s="1">
        <v>43913</v>
      </c>
      <c r="F188" s="7" t="str">
        <f>IF(E188&lt;&gt;"",IF(AND(E188&gt;=VLOOKUP(E188,Semanas!$A$1:$C$33,1),E188&lt;=VLOOKUP(E188,Semanas!$A$1:$C$33,2)),VLOOKUP(E188,Semanas!$A$1:$C$33,3),""),"")</f>
        <v>Semana 13</v>
      </c>
      <c r="G188" s="21">
        <f>IF(Medidas_Analisis!G598&lt;&gt;"",ROUND((Medidas_Analisis!G598/IF(Intermedio!A598=VLOOKUP(Intermedio!A598,Tipos_Medida!$H$2:$I$788,1),VLOOKUP(Intermedio!A598,Tipos_Medida!$H$2:$I$788,2),0))*100,4),"")</f>
        <v>0</v>
      </c>
      <c r="H188" s="21">
        <f>IF(Medidas_Analisis!H598&lt;&gt;"",ROUND((Medidas_Analisis!H598/IF(Intermedio!A598=VLOOKUP(Intermedio!A598,Tipos_Medida!$H$2:$I$788,1),VLOOKUP(Intermedio!A598,Tipos_Medida!$H$2:$I$788,2),0))*100,4),"")</f>
        <v>0</v>
      </c>
      <c r="I188" s="21">
        <f>IF(Medidas_Analisis!I598&lt;&gt;"",ROUND((Medidas_Analisis!I598/IF(Intermedio!A598=VLOOKUP(Intermedio!A598,Tipos_Medida!$H$2:$I$788,1),VLOOKUP(Intermedio!A598,Tipos_Medida!$H$2:$I$788,2),0))*100,4),"")</f>
        <v>0</v>
      </c>
      <c r="J188" s="21">
        <f>IF(Medidas_Analisis!J598&lt;&gt;"",ROUND((Medidas_Analisis!J598/IF(Intermedio!A598=VLOOKUP(Intermedio!A598,Tipos_Medida!$H$2:$I$788,1),VLOOKUP(Intermedio!A598,Tipos_Medida!$H$2:$I$788,2),0))*100,4),"")</f>
        <v>0</v>
      </c>
      <c r="K188" s="21">
        <f>IF(Medidas_Analisis!K598&lt;&gt;"",ROUND((Medidas_Analisis!K598/IF(Intermedio!A598=VLOOKUP(Intermedio!A598,Tipos_Medida!$H$2:$I$788,1),VLOOKUP(Intermedio!A598,Tipos_Medida!$H$2:$I$788,2),0))*100,4),"")</f>
        <v>0</v>
      </c>
      <c r="L188" s="21">
        <f>IF(Medidas_Analisis!L598&lt;&gt;"",ROUND((Medidas_Analisis!L598/IF(Intermedio!A598=VLOOKUP(Intermedio!A598,Tipos_Medida!$H$2:$I$788,1),VLOOKUP(Intermedio!A598,Tipos_Medida!$H$2:$I$788,2),0))*100,4),"")</f>
        <v>0</v>
      </c>
      <c r="M188" s="21">
        <f>IF(Medidas_Analisis!M598&lt;&gt;"",ROUND((Medidas_Analisis!M598/IF(Intermedio!A598=VLOOKUP(Intermedio!A598,Tipos_Medida!$H$2:$I$788,1),VLOOKUP(Intermedio!A598,Tipos_Medida!$H$2:$I$788,2),0))*100,4),"")</f>
        <v>0</v>
      </c>
      <c r="N188" s="21">
        <f>IF(Medidas_Analisis!N598&lt;&gt;"",ROUND((Medidas_Analisis!N598/IF(Intermedio!A598=VLOOKUP(Intermedio!A598,Tipos_Medida!$H$2:$I$788,1),VLOOKUP(Intermedio!A598,Tipos_Medida!$H$2:$I$788,2),0))*100,4),"")</f>
        <v>0</v>
      </c>
    </row>
    <row r="189" spans="1:14" x14ac:dyDescent="0.25">
      <c r="A189" s="19">
        <v>21129</v>
      </c>
      <c r="B189" s="19" t="s">
        <v>65</v>
      </c>
      <c r="C189" s="19" t="s">
        <v>33</v>
      </c>
      <c r="D189" s="19" t="s">
        <v>114</v>
      </c>
      <c r="E189" s="20">
        <v>43910</v>
      </c>
      <c r="F189" s="7" t="str">
        <f>IF(E189&lt;&gt;"",IF(AND(E189&gt;=VLOOKUP(E189,Semanas!$A$1:$C$33,1),E189&lt;=VLOOKUP(E189,Semanas!$A$1:$C$33,2)),VLOOKUP(E189,Semanas!$A$1:$C$33,3),""),"")</f>
        <v>Semana 12</v>
      </c>
      <c r="G189" s="21">
        <f>IF(Medidas_Analisis!G599&lt;&gt;"",ROUND((Medidas_Analisis!G599/IF(Intermedio!A599=VLOOKUP(Intermedio!A599,Tipos_Medida!$H$2:$I$788,1),VLOOKUP(Intermedio!A599,Tipos_Medida!$H$2:$I$788,2),0))*100,4),"")</f>
        <v>0</v>
      </c>
      <c r="H189" s="21">
        <f>IF(Medidas_Analisis!H599&lt;&gt;"",ROUND((Medidas_Analisis!H599/IF(Intermedio!A599=VLOOKUP(Intermedio!A599,Tipos_Medida!$H$2:$I$788,1),VLOOKUP(Intermedio!A599,Tipos_Medida!$H$2:$I$788,2),0))*100,4),"")</f>
        <v>0</v>
      </c>
      <c r="I189" s="21">
        <f>IF(Medidas_Analisis!I599&lt;&gt;"",ROUND((Medidas_Analisis!I599/IF(Intermedio!A599=VLOOKUP(Intermedio!A599,Tipos_Medida!$H$2:$I$788,1),VLOOKUP(Intermedio!A599,Tipos_Medida!$H$2:$I$788,2),0))*100,4),"")</f>
        <v>0</v>
      </c>
      <c r="J189" s="21">
        <f>IF(Medidas_Analisis!J599&lt;&gt;"",ROUND((Medidas_Analisis!J599/IF(Intermedio!A599=VLOOKUP(Intermedio!A599,Tipos_Medida!$H$2:$I$788,1),VLOOKUP(Intermedio!A599,Tipos_Medida!$H$2:$I$788,2),0))*100,4),"")</f>
        <v>0</v>
      </c>
      <c r="K189" s="21">
        <f>IF(Medidas_Analisis!K599&lt;&gt;"",ROUND((Medidas_Analisis!K599/IF(Intermedio!A599=VLOOKUP(Intermedio!A599,Tipos_Medida!$H$2:$I$788,1),VLOOKUP(Intermedio!A599,Tipos_Medida!$H$2:$I$788,2),0))*100,4),"")</f>
        <v>0</v>
      </c>
      <c r="L189" s="21">
        <f>IF(Medidas_Analisis!L599&lt;&gt;"",ROUND((Medidas_Analisis!L599/IF(Intermedio!A599=VLOOKUP(Intermedio!A599,Tipos_Medida!$H$2:$I$788,1),VLOOKUP(Intermedio!A599,Tipos_Medida!$H$2:$I$788,2),0))*100,4),"")</f>
        <v>0</v>
      </c>
      <c r="M189" s="21">
        <f>IF(Medidas_Analisis!M599&lt;&gt;"",ROUND((Medidas_Analisis!M599/IF(Intermedio!A599=VLOOKUP(Intermedio!A599,Tipos_Medida!$H$2:$I$788,1),VLOOKUP(Intermedio!A599,Tipos_Medida!$H$2:$I$788,2),0))*100,4),"")</f>
        <v>0</v>
      </c>
      <c r="N189" s="21">
        <f>IF(Medidas_Analisis!N599&lt;&gt;"",ROUND((Medidas_Analisis!N599/IF(Intermedio!A599=VLOOKUP(Intermedio!A599,Tipos_Medida!$H$2:$I$788,1),VLOOKUP(Intermedio!A599,Tipos_Medida!$H$2:$I$788,2),0))*100,4),"")</f>
        <v>0</v>
      </c>
    </row>
    <row r="190" spans="1:14" x14ac:dyDescent="0.25">
      <c r="A190">
        <v>21129</v>
      </c>
      <c r="B190" t="s">
        <v>65</v>
      </c>
      <c r="C190" t="s">
        <v>34</v>
      </c>
      <c r="D190" t="s">
        <v>114</v>
      </c>
      <c r="E190" s="1">
        <v>43934</v>
      </c>
      <c r="F190" s="7" t="str">
        <f>IF(E190&lt;&gt;"",IF(AND(E190&gt;=VLOOKUP(E190,Semanas!$A$1:$C$33,1),E190&lt;=VLOOKUP(E190,Semanas!$A$1:$C$33,2)),VLOOKUP(E190,Semanas!$A$1:$C$33,3),""),"")</f>
        <v>Semana 16</v>
      </c>
      <c r="G190" s="21">
        <f>IF(Medidas_Analisis!G600&lt;&gt;"",ROUND((Medidas_Analisis!G600/IF(Intermedio!A600=VLOOKUP(Intermedio!A600,Tipos_Medida!$H$2:$I$788,1),VLOOKUP(Intermedio!A600,Tipos_Medida!$H$2:$I$788,2),0))*100,4),"")</f>
        <v>0</v>
      </c>
      <c r="H190" s="21">
        <f>IF(Medidas_Analisis!H600&lt;&gt;"",ROUND((Medidas_Analisis!H600/IF(Intermedio!A600=VLOOKUP(Intermedio!A600,Tipos_Medida!$H$2:$I$788,1),VLOOKUP(Intermedio!A600,Tipos_Medida!$H$2:$I$788,2),0))*100,4),"")</f>
        <v>0</v>
      </c>
      <c r="I190" s="21">
        <f>IF(Medidas_Analisis!I600&lt;&gt;"",ROUND((Medidas_Analisis!I600/IF(Intermedio!A600=VLOOKUP(Intermedio!A600,Tipos_Medida!$H$2:$I$788,1),VLOOKUP(Intermedio!A600,Tipos_Medida!$H$2:$I$788,2),0))*100,4),"")</f>
        <v>0</v>
      </c>
      <c r="J190" s="21">
        <f>IF(Medidas_Analisis!J600&lt;&gt;"",ROUND((Medidas_Analisis!J600/IF(Intermedio!A600=VLOOKUP(Intermedio!A600,Tipos_Medida!$H$2:$I$788,1),VLOOKUP(Intermedio!A600,Tipos_Medida!$H$2:$I$788,2),0))*100,4),"")</f>
        <v>0</v>
      </c>
      <c r="K190" s="21">
        <f>IF(Medidas_Analisis!K600&lt;&gt;"",ROUND((Medidas_Analisis!K600/IF(Intermedio!A600=VLOOKUP(Intermedio!A600,Tipos_Medida!$H$2:$I$788,1),VLOOKUP(Intermedio!A600,Tipos_Medida!$H$2:$I$788,2),0))*100,4),"")</f>
        <v>0</v>
      </c>
      <c r="L190" s="21">
        <f>IF(Medidas_Analisis!L600&lt;&gt;"",ROUND((Medidas_Analisis!L600/IF(Intermedio!A600=VLOOKUP(Intermedio!A600,Tipos_Medida!$H$2:$I$788,1),VLOOKUP(Intermedio!A600,Tipos_Medida!$H$2:$I$788,2),0))*100,4),"")</f>
        <v>0</v>
      </c>
      <c r="M190" s="21">
        <f>IF(Medidas_Analisis!M600&lt;&gt;"",ROUND((Medidas_Analisis!M600/IF(Intermedio!A600=VLOOKUP(Intermedio!A600,Tipos_Medida!$H$2:$I$788,1),VLOOKUP(Intermedio!A600,Tipos_Medida!$H$2:$I$788,2),0))*100,4),"")</f>
        <v>3.85E-2</v>
      </c>
      <c r="N190" s="21">
        <f>IF(Medidas_Analisis!N600&lt;&gt;"",ROUND((Medidas_Analisis!N600/IF(Intermedio!A600=VLOOKUP(Intermedio!A600,Tipos_Medida!$H$2:$I$788,1),VLOOKUP(Intermedio!A600,Tipos_Medida!$H$2:$I$788,2),0))*100,4),"")</f>
        <v>3.85E-2</v>
      </c>
    </row>
    <row r="191" spans="1:14" x14ac:dyDescent="0.25">
      <c r="A191">
        <v>21129</v>
      </c>
      <c r="B191" t="s">
        <v>65</v>
      </c>
      <c r="C191" t="s">
        <v>191</v>
      </c>
      <c r="D191" t="s">
        <v>114</v>
      </c>
      <c r="E191" s="1">
        <v>43913</v>
      </c>
      <c r="F191" s="7" t="str">
        <f>IF(E191&lt;&gt;"",IF(AND(E191&gt;=VLOOKUP(E191,Semanas!$A$1:$C$33,1),E191&lt;=VLOOKUP(E191,Semanas!$A$1:$C$33,2)),VLOOKUP(E191,Semanas!$A$1:$C$33,3),""),"")</f>
        <v>Semana 13</v>
      </c>
      <c r="G191" s="21">
        <f>IF(Medidas_Analisis!G604&lt;&gt;"",ROUND((Medidas_Analisis!G604/IF(Intermedio!A604=VLOOKUP(Intermedio!A604,Tipos_Medida!$H$2:$I$788,1),VLOOKUP(Intermedio!A604,Tipos_Medida!$H$2:$I$788,2),0))*100,4),"")</f>
        <v>0</v>
      </c>
      <c r="H191" s="21">
        <f>IF(Medidas_Analisis!H604&lt;&gt;"",ROUND((Medidas_Analisis!H604/IF(Intermedio!A604=VLOOKUP(Intermedio!A604,Tipos_Medida!$H$2:$I$788,1),VLOOKUP(Intermedio!A604,Tipos_Medida!$H$2:$I$788,2),0))*100,4),"")</f>
        <v>0</v>
      </c>
      <c r="I191" s="21">
        <f>IF(Medidas_Analisis!I604&lt;&gt;"",ROUND((Medidas_Analisis!I604/IF(Intermedio!A604=VLOOKUP(Intermedio!A604,Tipos_Medida!$H$2:$I$788,1),VLOOKUP(Intermedio!A604,Tipos_Medida!$H$2:$I$788,2),0))*100,4),"")</f>
        <v>0</v>
      </c>
      <c r="J191" s="21">
        <f>IF(Medidas_Analisis!J604&lt;&gt;"",ROUND((Medidas_Analisis!J604/IF(Intermedio!A604=VLOOKUP(Intermedio!A604,Tipos_Medida!$H$2:$I$788,1),VLOOKUP(Intermedio!A604,Tipos_Medida!$H$2:$I$788,2),0))*100,4),"")</f>
        <v>0</v>
      </c>
      <c r="K191" s="21">
        <f>IF(Medidas_Analisis!K604&lt;&gt;"",ROUND((Medidas_Analisis!K604/IF(Intermedio!A604=VLOOKUP(Intermedio!A604,Tipos_Medida!$H$2:$I$788,1),VLOOKUP(Intermedio!A604,Tipos_Medida!$H$2:$I$788,2),0))*100,4),"")</f>
        <v>0</v>
      </c>
      <c r="L191" s="21">
        <f>IF(Medidas_Analisis!L604&lt;&gt;"",ROUND((Medidas_Analisis!L604/IF(Intermedio!A604=VLOOKUP(Intermedio!A604,Tipos_Medida!$H$2:$I$788,1),VLOOKUP(Intermedio!A604,Tipos_Medida!$H$2:$I$788,2),0))*100,4),"")</f>
        <v>0</v>
      </c>
      <c r="M191" s="21">
        <f>IF(Medidas_Analisis!M604&lt;&gt;"",ROUND((Medidas_Analisis!M604/IF(Intermedio!A604=VLOOKUP(Intermedio!A604,Tipos_Medida!$H$2:$I$788,1),VLOOKUP(Intermedio!A604,Tipos_Medida!$H$2:$I$788,2),0))*100,4),"")</f>
        <v>0</v>
      </c>
      <c r="N191" s="21">
        <f>IF(Medidas_Analisis!N604&lt;&gt;"",ROUND((Medidas_Analisis!N604/IF(Intermedio!A604=VLOOKUP(Intermedio!A604,Tipos_Medida!$H$2:$I$788,1),VLOOKUP(Intermedio!A604,Tipos_Medida!$H$2:$I$788,2),0))*100,4),"")</f>
        <v>0</v>
      </c>
    </row>
    <row r="192" spans="1:14" x14ac:dyDescent="0.25">
      <c r="A192">
        <v>21145</v>
      </c>
      <c r="B192" t="s">
        <v>82</v>
      </c>
      <c r="C192" t="s">
        <v>30</v>
      </c>
      <c r="D192" t="s">
        <v>114</v>
      </c>
      <c r="E192" s="1">
        <v>43913</v>
      </c>
      <c r="F192" s="7" t="str">
        <f>IF(E192&lt;&gt;"",IF(AND(E192&gt;=VLOOKUP(E192,Semanas!$A$1:$C$33,1),E192&lt;=VLOOKUP(E192,Semanas!$A$1:$C$33,2)),VLOOKUP(E192,Semanas!$A$1:$C$33,3),""),"")</f>
        <v>Semana 13</v>
      </c>
      <c r="G192" s="21">
        <f>IF(Medidas_Analisis!G607&lt;&gt;"",ROUND((Medidas_Analisis!G607/IF(Intermedio!A607=VLOOKUP(Intermedio!A607,Tipos_Medida!$H$2:$I$788,1),VLOOKUP(Intermedio!A607,Tipos_Medida!$H$2:$I$788,2),0))*100,4),"")</f>
        <v>0</v>
      </c>
      <c r="H192" s="21">
        <f>IF(Medidas_Analisis!H607&lt;&gt;"",ROUND((Medidas_Analisis!H607/IF(Intermedio!A607=VLOOKUP(Intermedio!A607,Tipos_Medida!$H$2:$I$788,1),VLOOKUP(Intermedio!A607,Tipos_Medida!$H$2:$I$788,2),0))*100,4),"")</f>
        <v>0</v>
      </c>
      <c r="I192" s="21">
        <f>IF(Medidas_Analisis!I607&lt;&gt;"",ROUND((Medidas_Analisis!I607/IF(Intermedio!A607=VLOOKUP(Intermedio!A607,Tipos_Medida!$H$2:$I$788,1),VLOOKUP(Intermedio!A607,Tipos_Medida!$H$2:$I$788,2),0))*100,4),"")</f>
        <v>0</v>
      </c>
      <c r="J192" s="21">
        <f>IF(Medidas_Analisis!J607&lt;&gt;"",ROUND((Medidas_Analisis!J607/IF(Intermedio!A607=VLOOKUP(Intermedio!A607,Tipos_Medida!$H$2:$I$788,1),VLOOKUP(Intermedio!A607,Tipos_Medida!$H$2:$I$788,2),0))*100,4),"")</f>
        <v>0</v>
      </c>
      <c r="K192" s="21">
        <f>IF(Medidas_Analisis!K607&lt;&gt;"",ROUND((Medidas_Analisis!K607/IF(Intermedio!A607=VLOOKUP(Intermedio!A607,Tipos_Medida!$H$2:$I$788,1),VLOOKUP(Intermedio!A607,Tipos_Medida!$H$2:$I$788,2),0))*100,4),"")</f>
        <v>0</v>
      </c>
      <c r="L192" s="21">
        <f>IF(Medidas_Analisis!L607&lt;&gt;"",ROUND((Medidas_Analisis!L607/IF(Intermedio!A607=VLOOKUP(Intermedio!A607,Tipos_Medida!$H$2:$I$788,1),VLOOKUP(Intermedio!A607,Tipos_Medida!$H$2:$I$788,2),0))*100,4),"")</f>
        <v>0</v>
      </c>
      <c r="M192" s="21">
        <f>IF(Medidas_Analisis!M607&lt;&gt;"",ROUND((Medidas_Analisis!M607/IF(Intermedio!A607=VLOOKUP(Intermedio!A607,Tipos_Medida!$H$2:$I$788,1),VLOOKUP(Intermedio!A607,Tipos_Medida!$H$2:$I$788,2),0))*100,4),"")</f>
        <v>0</v>
      </c>
      <c r="N192" s="21">
        <f>IF(Medidas_Analisis!N607&lt;&gt;"",ROUND((Medidas_Analisis!N607/IF(Intermedio!A607=VLOOKUP(Intermedio!A607,Tipos_Medida!$H$2:$I$788,1),VLOOKUP(Intermedio!A607,Tipos_Medida!$H$2:$I$788,2),0))*100,4),"")</f>
        <v>0</v>
      </c>
    </row>
    <row r="193" spans="1:14" x14ac:dyDescent="0.25">
      <c r="A193" s="19">
        <v>21145</v>
      </c>
      <c r="B193" s="19" t="s">
        <v>82</v>
      </c>
      <c r="C193" s="19" t="s">
        <v>31</v>
      </c>
      <c r="D193" s="19" t="s">
        <v>114</v>
      </c>
      <c r="E193" s="20">
        <v>43913</v>
      </c>
      <c r="F193" s="7" t="str">
        <f>IF(E193&lt;&gt;"",IF(AND(E193&gt;=VLOOKUP(E193,Semanas!$A$1:$C$33,1),E193&lt;=VLOOKUP(E193,Semanas!$A$1:$C$33,2)),VLOOKUP(E193,Semanas!$A$1:$C$33,3),""),"")</f>
        <v>Semana 13</v>
      </c>
      <c r="G193" s="21">
        <f>IF(Medidas_Analisis!G608&lt;&gt;"",ROUND((Medidas_Analisis!G608/IF(Intermedio!A608=VLOOKUP(Intermedio!A608,Tipos_Medida!$H$2:$I$788,1),VLOOKUP(Intermedio!A608,Tipos_Medida!$H$2:$I$788,2),0))*100,4),"")</f>
        <v>0</v>
      </c>
      <c r="H193" s="21">
        <f>IF(Medidas_Analisis!H608&lt;&gt;"",ROUND((Medidas_Analisis!H608/IF(Intermedio!A608=VLOOKUP(Intermedio!A608,Tipos_Medida!$H$2:$I$788,1),VLOOKUP(Intermedio!A608,Tipos_Medida!$H$2:$I$788,2),0))*100,4),"")</f>
        <v>0</v>
      </c>
      <c r="I193" s="21">
        <f>IF(Medidas_Analisis!I608&lt;&gt;"",ROUND((Medidas_Analisis!I608/IF(Intermedio!A608=VLOOKUP(Intermedio!A608,Tipos_Medida!$H$2:$I$788,1),VLOOKUP(Intermedio!A608,Tipos_Medida!$H$2:$I$788,2),0))*100,4),"")</f>
        <v>0</v>
      </c>
      <c r="J193" s="21">
        <f>IF(Medidas_Analisis!J608&lt;&gt;"",ROUND((Medidas_Analisis!J608/IF(Intermedio!A608=VLOOKUP(Intermedio!A608,Tipos_Medida!$H$2:$I$788,1),VLOOKUP(Intermedio!A608,Tipos_Medida!$H$2:$I$788,2),0))*100,4),"")</f>
        <v>0</v>
      </c>
      <c r="K193" s="21">
        <f>IF(Medidas_Analisis!K608&lt;&gt;"",ROUND((Medidas_Analisis!K608/IF(Intermedio!A608=VLOOKUP(Intermedio!A608,Tipos_Medida!$H$2:$I$788,1),VLOOKUP(Intermedio!A608,Tipos_Medida!$H$2:$I$788,2),0))*100,4),"")</f>
        <v>0</v>
      </c>
      <c r="L193" s="21">
        <f>IF(Medidas_Analisis!L608&lt;&gt;"",ROUND((Medidas_Analisis!L608/IF(Intermedio!A608=VLOOKUP(Intermedio!A608,Tipos_Medida!$H$2:$I$788,1),VLOOKUP(Intermedio!A608,Tipos_Medida!$H$2:$I$788,2),0))*100,4),"")</f>
        <v>0</v>
      </c>
      <c r="M193" s="21">
        <f>IF(Medidas_Analisis!M608&lt;&gt;"",ROUND((Medidas_Analisis!M608/IF(Intermedio!A608=VLOOKUP(Intermedio!A608,Tipos_Medida!$H$2:$I$788,1),VLOOKUP(Intermedio!A608,Tipos_Medida!$H$2:$I$788,2),0))*100,4),"")</f>
        <v>0</v>
      </c>
      <c r="N193" s="21">
        <f>IF(Medidas_Analisis!N608&lt;&gt;"",ROUND((Medidas_Analisis!N608/IF(Intermedio!A608=VLOOKUP(Intermedio!A608,Tipos_Medida!$H$2:$I$788,1),VLOOKUP(Intermedio!A608,Tipos_Medida!$H$2:$I$788,2),0))*100,4),"")</f>
        <v>0</v>
      </c>
    </row>
    <row r="194" spans="1:14" x14ac:dyDescent="0.25">
      <c r="A194">
        <v>21145</v>
      </c>
      <c r="B194" t="s">
        <v>82</v>
      </c>
      <c r="C194" t="s">
        <v>115</v>
      </c>
      <c r="D194" t="s">
        <v>114</v>
      </c>
      <c r="E194" s="1">
        <v>43913</v>
      </c>
      <c r="F194" s="7" t="str">
        <f>IF(E194&lt;&gt;"",IF(AND(E194&gt;=VLOOKUP(E194,Semanas!$A$1:$C$33,1),E194&lt;=VLOOKUP(E194,Semanas!$A$1:$C$33,2)),VLOOKUP(E194,Semanas!$A$1:$C$33,3),""),"")</f>
        <v>Semana 13</v>
      </c>
      <c r="G194" s="21">
        <f>IF(Medidas_Analisis!G609&lt;&gt;"",ROUND((Medidas_Analisis!G609/IF(Intermedio!A609=VLOOKUP(Intermedio!A609,Tipos_Medida!$H$2:$I$788,1),VLOOKUP(Intermedio!A609,Tipos_Medida!$H$2:$I$788,2),0))*100,4),"")</f>
        <v>0</v>
      </c>
      <c r="H194" s="21">
        <f>IF(Medidas_Analisis!H609&lt;&gt;"",ROUND((Medidas_Analisis!H609/IF(Intermedio!A609=VLOOKUP(Intermedio!A609,Tipos_Medida!$H$2:$I$788,1),VLOOKUP(Intermedio!A609,Tipos_Medida!$H$2:$I$788,2),0))*100,4),"")</f>
        <v>0</v>
      </c>
      <c r="I194" s="21">
        <f>IF(Medidas_Analisis!I609&lt;&gt;"",ROUND((Medidas_Analisis!I609/IF(Intermedio!A609=VLOOKUP(Intermedio!A609,Tipos_Medida!$H$2:$I$788,1),VLOOKUP(Intermedio!A609,Tipos_Medida!$H$2:$I$788,2),0))*100,4),"")</f>
        <v>0</v>
      </c>
      <c r="J194" s="21">
        <f>IF(Medidas_Analisis!J609&lt;&gt;"",ROUND((Medidas_Analisis!J609/IF(Intermedio!A609=VLOOKUP(Intermedio!A609,Tipos_Medida!$H$2:$I$788,1),VLOOKUP(Intermedio!A609,Tipos_Medida!$H$2:$I$788,2),0))*100,4),"")</f>
        <v>0</v>
      </c>
      <c r="K194" s="21">
        <f>IF(Medidas_Analisis!K609&lt;&gt;"",ROUND((Medidas_Analisis!K609/IF(Intermedio!A609=VLOOKUP(Intermedio!A609,Tipos_Medida!$H$2:$I$788,1),VLOOKUP(Intermedio!A609,Tipos_Medida!$H$2:$I$788,2),0))*100,4),"")</f>
        <v>0</v>
      </c>
      <c r="L194" s="21">
        <f>IF(Medidas_Analisis!L609&lt;&gt;"",ROUND((Medidas_Analisis!L609/IF(Intermedio!A609=VLOOKUP(Intermedio!A609,Tipos_Medida!$H$2:$I$788,1),VLOOKUP(Intermedio!A609,Tipos_Medida!$H$2:$I$788,2),0))*100,4),"")</f>
        <v>0</v>
      </c>
      <c r="M194" s="21">
        <f>IF(Medidas_Analisis!M609&lt;&gt;"",ROUND((Medidas_Analisis!M609/IF(Intermedio!A609=VLOOKUP(Intermedio!A609,Tipos_Medida!$H$2:$I$788,1),VLOOKUP(Intermedio!A609,Tipos_Medida!$H$2:$I$788,2),0))*100,4),"")</f>
        <v>0</v>
      </c>
      <c r="N194" s="21">
        <f>IF(Medidas_Analisis!N609&lt;&gt;"",ROUND((Medidas_Analisis!N609/IF(Intermedio!A609=VLOOKUP(Intermedio!A609,Tipos_Medida!$H$2:$I$788,1),VLOOKUP(Intermedio!A609,Tipos_Medida!$H$2:$I$788,2),0))*100,4),"")</f>
        <v>0</v>
      </c>
    </row>
    <row r="195" spans="1:14" x14ac:dyDescent="0.25">
      <c r="A195" s="19">
        <v>21145</v>
      </c>
      <c r="B195" s="19" t="s">
        <v>82</v>
      </c>
      <c r="C195" s="19" t="s">
        <v>33</v>
      </c>
      <c r="D195" s="19" t="s">
        <v>114</v>
      </c>
      <c r="E195" s="20">
        <v>43910</v>
      </c>
      <c r="F195" s="7" t="str">
        <f>IF(E195&lt;&gt;"",IF(AND(E195&gt;=VLOOKUP(E195,Semanas!$A$1:$C$33,1),E195&lt;=VLOOKUP(E195,Semanas!$A$1:$C$33,2)),VLOOKUP(E195,Semanas!$A$1:$C$33,3),""),"")</f>
        <v>Semana 12</v>
      </c>
      <c r="G195" s="21">
        <f>IF(Medidas_Analisis!G610&lt;&gt;"",ROUND((Medidas_Analisis!G610/IF(Intermedio!A610=VLOOKUP(Intermedio!A610,Tipos_Medida!$H$2:$I$788,1),VLOOKUP(Intermedio!A610,Tipos_Medida!$H$2:$I$788,2),0))*100,4),"")</f>
        <v>0</v>
      </c>
      <c r="H195" s="21">
        <f>IF(Medidas_Analisis!H610&lt;&gt;"",ROUND((Medidas_Analisis!H610/IF(Intermedio!A610=VLOOKUP(Intermedio!A610,Tipos_Medida!$H$2:$I$788,1),VLOOKUP(Intermedio!A610,Tipos_Medida!$H$2:$I$788,2),0))*100,4),"")</f>
        <v>0</v>
      </c>
      <c r="I195" s="21">
        <f>IF(Medidas_Analisis!I610&lt;&gt;"",ROUND((Medidas_Analisis!I610/IF(Intermedio!A610=VLOOKUP(Intermedio!A610,Tipos_Medida!$H$2:$I$788,1),VLOOKUP(Intermedio!A610,Tipos_Medida!$H$2:$I$788,2),0))*100,4),"")</f>
        <v>0</v>
      </c>
      <c r="J195" s="21">
        <f>IF(Medidas_Analisis!J610&lt;&gt;"",ROUND((Medidas_Analisis!J610/IF(Intermedio!A610=VLOOKUP(Intermedio!A610,Tipos_Medida!$H$2:$I$788,1),VLOOKUP(Intermedio!A610,Tipos_Medida!$H$2:$I$788,2),0))*100,4),"")</f>
        <v>0</v>
      </c>
      <c r="K195" s="21">
        <f>IF(Medidas_Analisis!K610&lt;&gt;"",ROUND((Medidas_Analisis!K610/IF(Intermedio!A610=VLOOKUP(Intermedio!A610,Tipos_Medida!$H$2:$I$788,1),VLOOKUP(Intermedio!A610,Tipos_Medida!$H$2:$I$788,2),0))*100,4),"")</f>
        <v>0</v>
      </c>
      <c r="L195" s="21">
        <f>IF(Medidas_Analisis!L610&lt;&gt;"",ROUND((Medidas_Analisis!L610/IF(Intermedio!A610=VLOOKUP(Intermedio!A610,Tipos_Medida!$H$2:$I$788,1),VLOOKUP(Intermedio!A610,Tipos_Medida!$H$2:$I$788,2),0))*100,4),"")</f>
        <v>0</v>
      </c>
      <c r="M195" s="21">
        <f>IF(Medidas_Analisis!M610&lt;&gt;"",ROUND((Medidas_Analisis!M610/IF(Intermedio!A610=VLOOKUP(Intermedio!A610,Tipos_Medida!$H$2:$I$788,1),VLOOKUP(Intermedio!A610,Tipos_Medida!$H$2:$I$788,2),0))*100,4),"")</f>
        <v>0</v>
      </c>
      <c r="N195" s="21">
        <f>IF(Medidas_Analisis!N610&lt;&gt;"",ROUND((Medidas_Analisis!N610/IF(Intermedio!A610=VLOOKUP(Intermedio!A610,Tipos_Medida!$H$2:$I$788,1),VLOOKUP(Intermedio!A610,Tipos_Medida!$H$2:$I$788,2),0))*100,4),"")</f>
        <v>0</v>
      </c>
    </row>
    <row r="196" spans="1:14" x14ac:dyDescent="0.25">
      <c r="A196">
        <v>21145</v>
      </c>
      <c r="B196" t="s">
        <v>82</v>
      </c>
      <c r="C196" t="s">
        <v>34</v>
      </c>
      <c r="D196" t="s">
        <v>114</v>
      </c>
      <c r="E196" s="1">
        <v>43934</v>
      </c>
      <c r="F196" s="7" t="str">
        <f>IF(E196&lt;&gt;"",IF(AND(E196&gt;=VLOOKUP(E196,Semanas!$A$1:$C$33,1),E196&lt;=VLOOKUP(E196,Semanas!$A$1:$C$33,2)),VLOOKUP(E196,Semanas!$A$1:$C$33,3),""),"")</f>
        <v>Semana 16</v>
      </c>
      <c r="G196" s="21">
        <f>IF(Medidas_Analisis!G611&lt;&gt;"",ROUND((Medidas_Analisis!G611/IF(Intermedio!A611=VLOOKUP(Intermedio!A611,Tipos_Medida!$H$2:$I$788,1),VLOOKUP(Intermedio!A611,Tipos_Medida!$H$2:$I$788,2),0))*100,4),"")</f>
        <v>0</v>
      </c>
      <c r="H196" s="21">
        <f>IF(Medidas_Analisis!H611&lt;&gt;"",ROUND((Medidas_Analisis!H611/IF(Intermedio!A611=VLOOKUP(Intermedio!A611,Tipos_Medida!$H$2:$I$788,1),VLOOKUP(Intermedio!A611,Tipos_Medida!$H$2:$I$788,2),0))*100,4),"")</f>
        <v>0</v>
      </c>
      <c r="I196" s="21">
        <f>IF(Medidas_Analisis!I611&lt;&gt;"",ROUND((Medidas_Analisis!I611/IF(Intermedio!A611=VLOOKUP(Intermedio!A611,Tipos_Medida!$H$2:$I$788,1),VLOOKUP(Intermedio!A611,Tipos_Medida!$H$2:$I$788,2),0))*100,4),"")</f>
        <v>0</v>
      </c>
      <c r="J196" s="21">
        <f>IF(Medidas_Analisis!J611&lt;&gt;"",ROUND((Medidas_Analisis!J611/IF(Intermedio!A611=VLOOKUP(Intermedio!A611,Tipos_Medida!$H$2:$I$788,1),VLOOKUP(Intermedio!A611,Tipos_Medida!$H$2:$I$788,2),0))*100,4),"")</f>
        <v>0</v>
      </c>
      <c r="K196" s="21">
        <f>IF(Medidas_Analisis!K611&lt;&gt;"",ROUND((Medidas_Analisis!K611/IF(Intermedio!A611=VLOOKUP(Intermedio!A611,Tipos_Medida!$H$2:$I$788,1),VLOOKUP(Intermedio!A611,Tipos_Medida!$H$2:$I$788,2),0))*100,4),"")</f>
        <v>0</v>
      </c>
      <c r="L196" s="21">
        <f>IF(Medidas_Analisis!L611&lt;&gt;"",ROUND((Medidas_Analisis!L611/IF(Intermedio!A611=VLOOKUP(Intermedio!A611,Tipos_Medida!$H$2:$I$788,1),VLOOKUP(Intermedio!A611,Tipos_Medida!$H$2:$I$788,2),0))*100,4),"")</f>
        <v>0</v>
      </c>
      <c r="M196" s="21">
        <f>IF(Medidas_Analisis!M611&lt;&gt;"",ROUND((Medidas_Analisis!M611/IF(Intermedio!A611=VLOOKUP(Intermedio!A611,Tipos_Medida!$H$2:$I$788,1),VLOOKUP(Intermedio!A611,Tipos_Medida!$H$2:$I$788,2),0))*100,4),"")</f>
        <v>0</v>
      </c>
      <c r="N196" s="21">
        <f>IF(Medidas_Analisis!N611&lt;&gt;"",ROUND((Medidas_Analisis!N611/IF(Intermedio!A611=VLOOKUP(Intermedio!A611,Tipos_Medida!$H$2:$I$788,1),VLOOKUP(Intermedio!A611,Tipos_Medida!$H$2:$I$788,2),0))*100,4),"")</f>
        <v>0</v>
      </c>
    </row>
    <row r="197" spans="1:14" x14ac:dyDescent="0.25">
      <c r="A197">
        <v>21145</v>
      </c>
      <c r="B197" t="s">
        <v>82</v>
      </c>
      <c r="C197" t="s">
        <v>191</v>
      </c>
      <c r="D197" t="s">
        <v>114</v>
      </c>
      <c r="E197" s="1">
        <v>43913</v>
      </c>
      <c r="F197" s="7" t="str">
        <f>IF(E197&lt;&gt;"",IF(AND(E197&gt;=VLOOKUP(E197,Semanas!$A$1:$C$33,1),E197&lt;=VLOOKUP(E197,Semanas!$A$1:$C$33,2)),VLOOKUP(E197,Semanas!$A$1:$C$33,3),""),"")</f>
        <v>Semana 13</v>
      </c>
      <c r="G197" s="21">
        <f>IF(Medidas_Analisis!G615&lt;&gt;"",ROUND((Medidas_Analisis!G615/IF(Intermedio!A615=VLOOKUP(Intermedio!A615,Tipos_Medida!$H$2:$I$788,1),VLOOKUP(Intermedio!A615,Tipos_Medida!$H$2:$I$788,2),0))*100,4),"")</f>
        <v>0</v>
      </c>
      <c r="H197" s="21">
        <f>IF(Medidas_Analisis!H615&lt;&gt;"",ROUND((Medidas_Analisis!H615/IF(Intermedio!A615=VLOOKUP(Intermedio!A615,Tipos_Medida!$H$2:$I$788,1),VLOOKUP(Intermedio!A615,Tipos_Medida!$H$2:$I$788,2),0))*100,4),"")</f>
        <v>0</v>
      </c>
      <c r="I197" s="21">
        <f>IF(Medidas_Analisis!I615&lt;&gt;"",ROUND((Medidas_Analisis!I615/IF(Intermedio!A615=VLOOKUP(Intermedio!A615,Tipos_Medida!$H$2:$I$788,1),VLOOKUP(Intermedio!A615,Tipos_Medida!$H$2:$I$788,2),0))*100,4),"")</f>
        <v>0</v>
      </c>
      <c r="J197" s="21">
        <f>IF(Medidas_Analisis!J615&lt;&gt;"",ROUND((Medidas_Analisis!J615/IF(Intermedio!A615=VLOOKUP(Intermedio!A615,Tipos_Medida!$H$2:$I$788,1),VLOOKUP(Intermedio!A615,Tipos_Medida!$H$2:$I$788,2),0))*100,4),"")</f>
        <v>0</v>
      </c>
      <c r="K197" s="21">
        <f>IF(Medidas_Analisis!K615&lt;&gt;"",ROUND((Medidas_Analisis!K615/IF(Intermedio!A615=VLOOKUP(Intermedio!A615,Tipos_Medida!$H$2:$I$788,1),VLOOKUP(Intermedio!A615,Tipos_Medida!$H$2:$I$788,2),0))*100,4),"")</f>
        <v>0</v>
      </c>
      <c r="L197" s="21">
        <f>IF(Medidas_Analisis!L615&lt;&gt;"",ROUND((Medidas_Analisis!L615/IF(Intermedio!A615=VLOOKUP(Intermedio!A615,Tipos_Medida!$H$2:$I$788,1),VLOOKUP(Intermedio!A615,Tipos_Medida!$H$2:$I$788,2),0))*100,4),"")</f>
        <v>0</v>
      </c>
      <c r="M197" s="21">
        <f>IF(Medidas_Analisis!M615&lt;&gt;"",ROUND((Medidas_Analisis!M615/IF(Intermedio!A615=VLOOKUP(Intermedio!A615,Tipos_Medida!$H$2:$I$788,1),VLOOKUP(Intermedio!A615,Tipos_Medida!$H$2:$I$788,2),0))*100,4),"")</f>
        <v>0</v>
      </c>
      <c r="N197" s="21">
        <f>IF(Medidas_Analisis!N615&lt;&gt;"",ROUND((Medidas_Analisis!N615/IF(Intermedio!A615=VLOOKUP(Intermedio!A615,Tipos_Medida!$H$2:$I$788,1),VLOOKUP(Intermedio!A615,Tipos_Medida!$H$2:$I$788,2),0))*100,4),"")</f>
        <v>0</v>
      </c>
    </row>
    <row r="198" spans="1:14" x14ac:dyDescent="0.25">
      <c r="A198">
        <v>21149</v>
      </c>
      <c r="B198" t="s">
        <v>94</v>
      </c>
      <c r="C198" t="s">
        <v>30</v>
      </c>
      <c r="D198" t="s">
        <v>114</v>
      </c>
      <c r="E198" s="1">
        <v>43913</v>
      </c>
      <c r="F198" s="7" t="str">
        <f>IF(E198&lt;&gt;"",IF(AND(E198&gt;=VLOOKUP(E198,Semanas!$A$1:$C$33,1),E198&lt;=VLOOKUP(E198,Semanas!$A$1:$C$33,2)),VLOOKUP(E198,Semanas!$A$1:$C$33,3),""),"")</f>
        <v>Semana 13</v>
      </c>
      <c r="G198" s="21">
        <f>IF(Medidas_Analisis!G618&lt;&gt;"",ROUND((Medidas_Analisis!G618/IF(Intermedio!A618=VLOOKUP(Intermedio!A618,Tipos_Medida!$H$2:$I$788,1),VLOOKUP(Intermedio!A618,Tipos_Medida!$H$2:$I$788,2),0))*100,4),"")</f>
        <v>0</v>
      </c>
      <c r="H198" s="21">
        <f>IF(Medidas_Analisis!H618&lt;&gt;"",ROUND((Medidas_Analisis!H618/IF(Intermedio!A618=VLOOKUP(Intermedio!A618,Tipos_Medida!$H$2:$I$788,1),VLOOKUP(Intermedio!A618,Tipos_Medida!$H$2:$I$788,2),0))*100,4),"")</f>
        <v>0</v>
      </c>
      <c r="I198" s="21">
        <f>IF(Medidas_Analisis!I618&lt;&gt;"",ROUND((Medidas_Analisis!I618/IF(Intermedio!A618=VLOOKUP(Intermedio!A618,Tipos_Medida!$H$2:$I$788,1),VLOOKUP(Intermedio!A618,Tipos_Medida!$H$2:$I$788,2),0))*100,4),"")</f>
        <v>0</v>
      </c>
      <c r="J198" s="21">
        <f>IF(Medidas_Analisis!J618&lt;&gt;"",ROUND((Medidas_Analisis!J618/IF(Intermedio!A618=VLOOKUP(Intermedio!A618,Tipos_Medida!$H$2:$I$788,1),VLOOKUP(Intermedio!A618,Tipos_Medida!$H$2:$I$788,2),0))*100,4),"")</f>
        <v>1.5E-3</v>
      </c>
      <c r="K198" s="21">
        <f>IF(Medidas_Analisis!K618&lt;&gt;"",ROUND((Medidas_Analisis!K618/IF(Intermedio!A618=VLOOKUP(Intermedio!A618,Tipos_Medida!$H$2:$I$788,1),VLOOKUP(Intermedio!A618,Tipos_Medida!$H$2:$I$788,2),0))*100,4),"")</f>
        <v>1.5E-3</v>
      </c>
      <c r="L198" s="21">
        <f>IF(Medidas_Analisis!L618&lt;&gt;"",ROUND((Medidas_Analisis!L618/IF(Intermedio!A618=VLOOKUP(Intermedio!A618,Tipos_Medida!$H$2:$I$788,1),VLOOKUP(Intermedio!A618,Tipos_Medida!$H$2:$I$788,2),0))*100,4),"")</f>
        <v>1.5E-3</v>
      </c>
      <c r="M198" s="21">
        <f>IF(Medidas_Analisis!M618&lt;&gt;"",ROUND((Medidas_Analisis!M618/IF(Intermedio!A618=VLOOKUP(Intermedio!A618,Tipos_Medida!$H$2:$I$788,1),VLOOKUP(Intermedio!A618,Tipos_Medida!$H$2:$I$788,2),0))*100,4),"")</f>
        <v>1.5E-3</v>
      </c>
      <c r="N198" s="21">
        <f>IF(Medidas_Analisis!N618&lt;&gt;"",ROUND((Medidas_Analisis!N618/IF(Intermedio!A618=VLOOKUP(Intermedio!A618,Tipos_Medida!$H$2:$I$788,1),VLOOKUP(Intermedio!A618,Tipos_Medida!$H$2:$I$788,2),0))*100,4),"")</f>
        <v>1.5E-3</v>
      </c>
    </row>
    <row r="199" spans="1:14" x14ac:dyDescent="0.25">
      <c r="A199" s="19">
        <v>21149</v>
      </c>
      <c r="B199" s="19" t="s">
        <v>94</v>
      </c>
      <c r="C199" s="19" t="s">
        <v>31</v>
      </c>
      <c r="D199" s="19" t="s">
        <v>114</v>
      </c>
      <c r="E199" s="20">
        <v>43913</v>
      </c>
      <c r="F199" s="7" t="str">
        <f>IF(E199&lt;&gt;"",IF(AND(E199&gt;=VLOOKUP(E199,Semanas!$A$1:$C$33,1),E199&lt;=VLOOKUP(E199,Semanas!$A$1:$C$33,2)),VLOOKUP(E199,Semanas!$A$1:$C$33,3),""),"")</f>
        <v>Semana 13</v>
      </c>
      <c r="G199" s="21">
        <f>IF(Medidas_Analisis!G619&lt;&gt;"",ROUND((Medidas_Analisis!G619/IF(Intermedio!A619=VLOOKUP(Intermedio!A619,Tipos_Medida!$H$2:$I$788,1),VLOOKUP(Intermedio!A619,Tipos_Medida!$H$2:$I$788,2),0))*100,4),"")</f>
        <v>0</v>
      </c>
      <c r="H199" s="21">
        <f>IF(Medidas_Analisis!H619&lt;&gt;"",ROUND((Medidas_Analisis!H619/IF(Intermedio!A619=VLOOKUP(Intermedio!A619,Tipos_Medida!$H$2:$I$788,1),VLOOKUP(Intermedio!A619,Tipos_Medida!$H$2:$I$788,2),0))*100,4),"")</f>
        <v>0</v>
      </c>
      <c r="I199" s="21">
        <f>IF(Medidas_Analisis!I619&lt;&gt;"",ROUND((Medidas_Analisis!I619/IF(Intermedio!A619=VLOOKUP(Intermedio!A619,Tipos_Medida!$H$2:$I$788,1),VLOOKUP(Intermedio!A619,Tipos_Medida!$H$2:$I$788,2),0))*100,4),"")</f>
        <v>0</v>
      </c>
      <c r="J199" s="21">
        <f>IF(Medidas_Analisis!J619&lt;&gt;"",ROUND((Medidas_Analisis!J619/IF(Intermedio!A619=VLOOKUP(Intermedio!A619,Tipos_Medida!$H$2:$I$788,1),VLOOKUP(Intermedio!A619,Tipos_Medida!$H$2:$I$788,2),0))*100,4),"")</f>
        <v>1.5E-3</v>
      </c>
      <c r="K199" s="21">
        <f>IF(Medidas_Analisis!K619&lt;&gt;"",ROUND((Medidas_Analisis!K619/IF(Intermedio!A619=VLOOKUP(Intermedio!A619,Tipos_Medida!$H$2:$I$788,1),VLOOKUP(Intermedio!A619,Tipos_Medida!$H$2:$I$788,2),0))*100,4),"")</f>
        <v>1.5E-3</v>
      </c>
      <c r="L199" s="21">
        <f>IF(Medidas_Analisis!L619&lt;&gt;"",ROUND((Medidas_Analisis!L619/IF(Intermedio!A619=VLOOKUP(Intermedio!A619,Tipos_Medida!$H$2:$I$788,1),VLOOKUP(Intermedio!A619,Tipos_Medida!$H$2:$I$788,2),0))*100,4),"")</f>
        <v>1.5E-3</v>
      </c>
      <c r="M199" s="21">
        <f>IF(Medidas_Analisis!M619&lt;&gt;"",ROUND((Medidas_Analisis!M619/IF(Intermedio!A619=VLOOKUP(Intermedio!A619,Tipos_Medida!$H$2:$I$788,1),VLOOKUP(Intermedio!A619,Tipos_Medida!$H$2:$I$788,2),0))*100,4),"")</f>
        <v>1.5E-3</v>
      </c>
      <c r="N199" s="21">
        <f>IF(Medidas_Analisis!N619&lt;&gt;"",ROUND((Medidas_Analisis!N619/IF(Intermedio!A619=VLOOKUP(Intermedio!A619,Tipos_Medida!$H$2:$I$788,1),VLOOKUP(Intermedio!A619,Tipos_Medida!$H$2:$I$788,2),0))*100,4),"")</f>
        <v>1.5E-3</v>
      </c>
    </row>
    <row r="200" spans="1:14" x14ac:dyDescent="0.25">
      <c r="A200">
        <v>21149</v>
      </c>
      <c r="B200" t="s">
        <v>94</v>
      </c>
      <c r="C200" t="s">
        <v>115</v>
      </c>
      <c r="D200" t="s">
        <v>114</v>
      </c>
      <c r="E200" s="1">
        <v>43913</v>
      </c>
      <c r="F200" s="7" t="str">
        <f>IF(E200&lt;&gt;"",IF(AND(E200&gt;=VLOOKUP(E200,Semanas!$A$1:$C$33,1),E200&lt;=VLOOKUP(E200,Semanas!$A$1:$C$33,2)),VLOOKUP(E200,Semanas!$A$1:$C$33,3),""),"")</f>
        <v>Semana 13</v>
      </c>
      <c r="G200" s="21">
        <f>IF(Medidas_Analisis!G620&lt;&gt;"",ROUND((Medidas_Analisis!G620/IF(Intermedio!A620=VLOOKUP(Intermedio!A620,Tipos_Medida!$H$2:$I$788,1),VLOOKUP(Intermedio!A620,Tipos_Medida!$H$2:$I$788,2),0))*100,4),"")</f>
        <v>0</v>
      </c>
      <c r="H200" s="21">
        <f>IF(Medidas_Analisis!H620&lt;&gt;"",ROUND((Medidas_Analisis!H620/IF(Intermedio!A620=VLOOKUP(Intermedio!A620,Tipos_Medida!$H$2:$I$788,1),VLOOKUP(Intermedio!A620,Tipos_Medida!$H$2:$I$788,2),0))*100,4),"")</f>
        <v>0</v>
      </c>
      <c r="I200" s="21">
        <f>IF(Medidas_Analisis!I620&lt;&gt;"",ROUND((Medidas_Analisis!I620/IF(Intermedio!A620=VLOOKUP(Intermedio!A620,Tipos_Medida!$H$2:$I$788,1),VLOOKUP(Intermedio!A620,Tipos_Medida!$H$2:$I$788,2),0))*100,4),"")</f>
        <v>0</v>
      </c>
      <c r="J200" s="21">
        <f>IF(Medidas_Analisis!J620&lt;&gt;"",ROUND((Medidas_Analisis!J620/IF(Intermedio!A620=VLOOKUP(Intermedio!A620,Tipos_Medida!$H$2:$I$788,1),VLOOKUP(Intermedio!A620,Tipos_Medida!$H$2:$I$788,2),0))*100,4),"")</f>
        <v>1.5E-3</v>
      </c>
      <c r="K200" s="21">
        <f>IF(Medidas_Analisis!K620&lt;&gt;"",ROUND((Medidas_Analisis!K620/IF(Intermedio!A620=VLOOKUP(Intermedio!A620,Tipos_Medida!$H$2:$I$788,1),VLOOKUP(Intermedio!A620,Tipos_Medida!$H$2:$I$788,2),0))*100,4),"")</f>
        <v>1.5E-3</v>
      </c>
      <c r="L200" s="21">
        <f>IF(Medidas_Analisis!L620&lt;&gt;"",ROUND((Medidas_Analisis!L620/IF(Intermedio!A620=VLOOKUP(Intermedio!A620,Tipos_Medida!$H$2:$I$788,1),VLOOKUP(Intermedio!A620,Tipos_Medida!$H$2:$I$788,2),0))*100,4),"")</f>
        <v>1.5E-3</v>
      </c>
      <c r="M200" s="21">
        <f>IF(Medidas_Analisis!M620&lt;&gt;"",ROUND((Medidas_Analisis!M620/IF(Intermedio!A620=VLOOKUP(Intermedio!A620,Tipos_Medida!$H$2:$I$788,1),VLOOKUP(Intermedio!A620,Tipos_Medida!$H$2:$I$788,2),0))*100,4),"")</f>
        <v>1.5E-3</v>
      </c>
      <c r="N200" s="21">
        <f>IF(Medidas_Analisis!N620&lt;&gt;"",ROUND((Medidas_Analisis!N620/IF(Intermedio!A620=VLOOKUP(Intermedio!A620,Tipos_Medida!$H$2:$I$788,1),VLOOKUP(Intermedio!A620,Tipos_Medida!$H$2:$I$788,2),0))*100,4),"")</f>
        <v>1.5E-3</v>
      </c>
    </row>
    <row r="201" spans="1:14" x14ac:dyDescent="0.25">
      <c r="A201" s="19">
        <v>21149</v>
      </c>
      <c r="B201" s="19" t="s">
        <v>94</v>
      </c>
      <c r="C201" s="19" t="s">
        <v>33</v>
      </c>
      <c r="D201" s="19" t="s">
        <v>114</v>
      </c>
      <c r="E201" s="20">
        <v>43910</v>
      </c>
      <c r="F201" s="7" t="str">
        <f>IF(E201&lt;&gt;"",IF(AND(E201&gt;=VLOOKUP(E201,Semanas!$A$1:$C$33,1),E201&lt;=VLOOKUP(E201,Semanas!$A$1:$C$33,2)),VLOOKUP(E201,Semanas!$A$1:$C$33,3),""),"")</f>
        <v>Semana 12</v>
      </c>
      <c r="G201" s="21">
        <f>IF(Medidas_Analisis!G621&lt;&gt;"",ROUND((Medidas_Analisis!G621/IF(Intermedio!A621=VLOOKUP(Intermedio!A621,Tipos_Medida!$H$2:$I$788,1),VLOOKUP(Intermedio!A621,Tipos_Medida!$H$2:$I$788,2),0))*100,4),"")</f>
        <v>0</v>
      </c>
      <c r="H201" s="21">
        <f>IF(Medidas_Analisis!H621&lt;&gt;"",ROUND((Medidas_Analisis!H621/IF(Intermedio!A621=VLOOKUP(Intermedio!A621,Tipos_Medida!$H$2:$I$788,1),VLOOKUP(Intermedio!A621,Tipos_Medida!$H$2:$I$788,2),0))*100,4),"")</f>
        <v>0</v>
      </c>
      <c r="I201" s="21">
        <f>IF(Medidas_Analisis!I621&lt;&gt;"",ROUND((Medidas_Analisis!I621/IF(Intermedio!A621=VLOOKUP(Intermedio!A621,Tipos_Medida!$H$2:$I$788,1),VLOOKUP(Intermedio!A621,Tipos_Medida!$H$2:$I$788,2),0))*100,4),"")</f>
        <v>0</v>
      </c>
      <c r="J201" s="21">
        <f>IF(Medidas_Analisis!J621&lt;&gt;"",ROUND((Medidas_Analisis!J621/IF(Intermedio!A621=VLOOKUP(Intermedio!A621,Tipos_Medida!$H$2:$I$788,1),VLOOKUP(Intermedio!A621,Tipos_Medida!$H$2:$I$788,2),0))*100,4),"")</f>
        <v>0</v>
      </c>
      <c r="K201" s="21">
        <f>IF(Medidas_Analisis!K621&lt;&gt;"",ROUND((Medidas_Analisis!K621/IF(Intermedio!A621=VLOOKUP(Intermedio!A621,Tipos_Medida!$H$2:$I$788,1),VLOOKUP(Intermedio!A621,Tipos_Medida!$H$2:$I$788,2),0))*100,4),"")</f>
        <v>0</v>
      </c>
      <c r="L201" s="21">
        <f>IF(Medidas_Analisis!L621&lt;&gt;"",ROUND((Medidas_Analisis!L621/IF(Intermedio!A621=VLOOKUP(Intermedio!A621,Tipos_Medida!$H$2:$I$788,1),VLOOKUP(Intermedio!A621,Tipos_Medida!$H$2:$I$788,2),0))*100,4),"")</f>
        <v>4.7000000000000002E-3</v>
      </c>
      <c r="M201" s="21">
        <f>IF(Medidas_Analisis!M621&lt;&gt;"",ROUND((Medidas_Analisis!M621/IF(Intermedio!A621=VLOOKUP(Intermedio!A621,Tipos_Medida!$H$2:$I$788,1),VLOOKUP(Intermedio!A621,Tipos_Medida!$H$2:$I$788,2),0))*100,4),"")</f>
        <v>4.7000000000000002E-3</v>
      </c>
      <c r="N201" s="21">
        <f>IF(Medidas_Analisis!N621&lt;&gt;"",ROUND((Medidas_Analisis!N621/IF(Intermedio!A621=VLOOKUP(Intermedio!A621,Tipos_Medida!$H$2:$I$788,1),VLOOKUP(Intermedio!A621,Tipos_Medida!$H$2:$I$788,2),0))*100,4),"")</f>
        <v>4.7000000000000002E-3</v>
      </c>
    </row>
    <row r="202" spans="1:14" x14ac:dyDescent="0.25">
      <c r="A202">
        <v>21149</v>
      </c>
      <c r="B202" t="s">
        <v>94</v>
      </c>
      <c r="C202" t="s">
        <v>191</v>
      </c>
      <c r="D202" t="s">
        <v>114</v>
      </c>
      <c r="E202" s="1">
        <v>43913</v>
      </c>
      <c r="F202" s="7" t="str">
        <f>IF(E202&lt;&gt;"",IF(AND(E202&gt;=VLOOKUP(E202,Semanas!$A$1:$C$33,1),E202&lt;=VLOOKUP(E202,Semanas!$A$1:$C$33,2)),VLOOKUP(E202,Semanas!$A$1:$C$33,3),""),"")</f>
        <v>Semana 13</v>
      </c>
      <c r="G202" s="21">
        <f>IF(Medidas_Analisis!G626&lt;&gt;"",ROUND((Medidas_Analisis!G626/IF(Intermedio!A626=VLOOKUP(Intermedio!A626,Tipos_Medida!$H$2:$I$788,1),VLOOKUP(Intermedio!A626,Tipos_Medida!$H$2:$I$788,2),0))*100,4),"")</f>
        <v>0</v>
      </c>
      <c r="H202" s="21">
        <f>IF(Medidas_Analisis!H626&lt;&gt;"",ROUND((Medidas_Analisis!H626/IF(Intermedio!A626=VLOOKUP(Intermedio!A626,Tipos_Medida!$H$2:$I$788,1),VLOOKUP(Intermedio!A626,Tipos_Medida!$H$2:$I$788,2),0))*100,4),"")</f>
        <v>0</v>
      </c>
      <c r="I202" s="21">
        <f>IF(Medidas_Analisis!I626&lt;&gt;"",ROUND((Medidas_Analisis!I626/IF(Intermedio!A626=VLOOKUP(Intermedio!A626,Tipos_Medida!$H$2:$I$788,1),VLOOKUP(Intermedio!A626,Tipos_Medida!$H$2:$I$788,2),0))*100,4),"")</f>
        <v>0</v>
      </c>
      <c r="J202" s="21">
        <f>IF(Medidas_Analisis!J626&lt;&gt;"",ROUND((Medidas_Analisis!J626/IF(Intermedio!A626=VLOOKUP(Intermedio!A626,Tipos_Medida!$H$2:$I$788,1),VLOOKUP(Intermedio!A626,Tipos_Medida!$H$2:$I$788,2),0))*100,4),"")</f>
        <v>2.5700000000000001E-2</v>
      </c>
      <c r="K202" s="21">
        <f>IF(Medidas_Analisis!K626&lt;&gt;"",ROUND((Medidas_Analisis!K626/IF(Intermedio!A626=VLOOKUP(Intermedio!A626,Tipos_Medida!$H$2:$I$788,1),VLOOKUP(Intermedio!A626,Tipos_Medida!$H$2:$I$788,2),0))*100,4),"")</f>
        <v>2.5700000000000001E-2</v>
      </c>
      <c r="L202" s="21">
        <f>IF(Medidas_Analisis!L626&lt;&gt;"",ROUND((Medidas_Analisis!L626/IF(Intermedio!A626=VLOOKUP(Intermedio!A626,Tipos_Medida!$H$2:$I$788,1),VLOOKUP(Intermedio!A626,Tipos_Medida!$H$2:$I$788,2),0))*100,4),"")</f>
        <v>2.5700000000000001E-2</v>
      </c>
      <c r="M202" s="21">
        <f>IF(Medidas_Analisis!M626&lt;&gt;"",ROUND((Medidas_Analisis!M626/IF(Intermedio!A626=VLOOKUP(Intermedio!A626,Tipos_Medida!$H$2:$I$788,1),VLOOKUP(Intermedio!A626,Tipos_Medida!$H$2:$I$788,2),0))*100,4),"")</f>
        <v>2.5700000000000001E-2</v>
      </c>
      <c r="N202" s="21">
        <f>IF(Medidas_Analisis!N626&lt;&gt;"",ROUND((Medidas_Analisis!N626/IF(Intermedio!A626=VLOOKUP(Intermedio!A626,Tipos_Medida!$H$2:$I$788,1),VLOOKUP(Intermedio!A626,Tipos_Medida!$H$2:$I$788,2),0))*100,4),"")</f>
        <v>2.5700000000000001E-2</v>
      </c>
    </row>
    <row r="203" spans="1:14" x14ac:dyDescent="0.25">
      <c r="A203">
        <v>21156</v>
      </c>
      <c r="B203" t="s">
        <v>98</v>
      </c>
      <c r="C203" t="s">
        <v>30</v>
      </c>
      <c r="D203" t="s">
        <v>114</v>
      </c>
      <c r="E203" s="1">
        <v>43913</v>
      </c>
      <c r="F203" s="7" t="str">
        <f>IF(E203&lt;&gt;"",IF(AND(E203&gt;=VLOOKUP(E203,Semanas!$A$1:$C$33,1),E203&lt;=VLOOKUP(E203,Semanas!$A$1:$C$33,2)),VLOOKUP(E203,Semanas!$A$1:$C$33,3),""),"")</f>
        <v>Semana 13</v>
      </c>
      <c r="G203" s="21">
        <f>IF(Medidas_Analisis!G629&lt;&gt;"",ROUND((Medidas_Analisis!G629/IF(Intermedio!A629=VLOOKUP(Intermedio!A629,Tipos_Medida!$H$2:$I$788,1),VLOOKUP(Intermedio!A629,Tipos_Medida!$H$2:$I$788,2),0))*100,4),"")</f>
        <v>0</v>
      </c>
      <c r="H203" s="21">
        <f>IF(Medidas_Analisis!H629&lt;&gt;"",ROUND((Medidas_Analisis!H629/IF(Intermedio!A629=VLOOKUP(Intermedio!A629,Tipos_Medida!$H$2:$I$788,1),VLOOKUP(Intermedio!A629,Tipos_Medida!$H$2:$I$788,2),0))*100,4),"")</f>
        <v>0</v>
      </c>
      <c r="I203" s="21">
        <f>IF(Medidas_Analisis!I629&lt;&gt;"",ROUND((Medidas_Analisis!I629/IF(Intermedio!A629=VLOOKUP(Intermedio!A629,Tipos_Medida!$H$2:$I$788,1),VLOOKUP(Intermedio!A629,Tipos_Medida!$H$2:$I$788,2),0))*100,4),"")</f>
        <v>4.8999999999999998E-3</v>
      </c>
      <c r="J203" s="21">
        <f>IF(Medidas_Analisis!J629&lt;&gt;"",ROUND((Medidas_Analisis!J629/IF(Intermedio!A629=VLOOKUP(Intermedio!A629,Tipos_Medida!$H$2:$I$788,1),VLOOKUP(Intermedio!A629,Tipos_Medida!$H$2:$I$788,2),0))*100,4),"")</f>
        <v>4.8899999999999999E-2</v>
      </c>
      <c r="K203" s="21">
        <f>IF(Medidas_Analisis!K629&lt;&gt;"",ROUND((Medidas_Analisis!K629/IF(Intermedio!A629=VLOOKUP(Intermedio!A629,Tipos_Medida!$H$2:$I$788,1),VLOOKUP(Intermedio!A629,Tipos_Medida!$H$2:$I$788,2),0))*100,4),"")</f>
        <v>4.3999999999999997E-2</v>
      </c>
      <c r="L203" s="21">
        <f>IF(Medidas_Analisis!L629&lt;&gt;"",ROUND((Medidas_Analisis!L629/IF(Intermedio!A629=VLOOKUP(Intermedio!A629,Tipos_Medida!$H$2:$I$788,1),VLOOKUP(Intermedio!A629,Tipos_Medida!$H$2:$I$788,2),0))*100,4),"")</f>
        <v>0.1026</v>
      </c>
      <c r="M203" s="21">
        <f>IF(Medidas_Analisis!M629&lt;&gt;"",ROUND((Medidas_Analisis!M629/IF(Intermedio!A629=VLOOKUP(Intermedio!A629,Tipos_Medida!$H$2:$I$788,1),VLOOKUP(Intermedio!A629,Tipos_Medida!$H$2:$I$788,2),0))*100,4),"")</f>
        <v>0.24440000000000001</v>
      </c>
      <c r="N203" s="21">
        <f>IF(Medidas_Analisis!N629&lt;&gt;"",ROUND((Medidas_Analisis!N629/IF(Intermedio!A629=VLOOKUP(Intermedio!A629,Tipos_Medida!$H$2:$I$788,1),VLOOKUP(Intermedio!A629,Tipos_Medida!$H$2:$I$788,2),0))*100,4),"")</f>
        <v>0.31280000000000002</v>
      </c>
    </row>
    <row r="204" spans="1:14" x14ac:dyDescent="0.25">
      <c r="A204" s="19">
        <v>21156</v>
      </c>
      <c r="B204" s="19" t="s">
        <v>98</v>
      </c>
      <c r="C204" s="19" t="s">
        <v>31</v>
      </c>
      <c r="D204" s="19" t="s">
        <v>114</v>
      </c>
      <c r="E204" s="20">
        <v>43913</v>
      </c>
      <c r="F204" s="7" t="str">
        <f>IF(E204&lt;&gt;"",IF(AND(E204&gt;=VLOOKUP(E204,Semanas!$A$1:$C$33,1),E204&lt;=VLOOKUP(E204,Semanas!$A$1:$C$33,2)),VLOOKUP(E204,Semanas!$A$1:$C$33,3),""),"")</f>
        <v>Semana 13</v>
      </c>
      <c r="G204" s="21">
        <f>IF(Medidas_Analisis!G630&lt;&gt;"",ROUND((Medidas_Analisis!G630/IF(Intermedio!A630=VLOOKUP(Intermedio!A630,Tipos_Medida!$H$2:$I$788,1),VLOOKUP(Intermedio!A630,Tipos_Medida!$H$2:$I$788,2),0))*100,4),"")</f>
        <v>0</v>
      </c>
      <c r="H204" s="21">
        <f>IF(Medidas_Analisis!H630&lt;&gt;"",ROUND((Medidas_Analisis!H630/IF(Intermedio!A630=VLOOKUP(Intermedio!A630,Tipos_Medida!$H$2:$I$788,1),VLOOKUP(Intermedio!A630,Tipos_Medida!$H$2:$I$788,2),0))*100,4),"")</f>
        <v>0</v>
      </c>
      <c r="I204" s="21">
        <f>IF(Medidas_Analisis!I630&lt;&gt;"",ROUND((Medidas_Analisis!I630/IF(Intermedio!A630=VLOOKUP(Intermedio!A630,Tipos_Medida!$H$2:$I$788,1),VLOOKUP(Intermedio!A630,Tipos_Medida!$H$2:$I$788,2),0))*100,4),"")</f>
        <v>4.8999999999999998E-3</v>
      </c>
      <c r="J204" s="21">
        <f>IF(Medidas_Analisis!J630&lt;&gt;"",ROUND((Medidas_Analisis!J630/IF(Intermedio!A630=VLOOKUP(Intermedio!A630,Tipos_Medida!$H$2:$I$788,1),VLOOKUP(Intermedio!A630,Tipos_Medida!$H$2:$I$788,2),0))*100,4),"")</f>
        <v>4.8899999999999999E-2</v>
      </c>
      <c r="K204" s="21">
        <f>IF(Medidas_Analisis!K630&lt;&gt;"",ROUND((Medidas_Analisis!K630/IF(Intermedio!A630=VLOOKUP(Intermedio!A630,Tipos_Medida!$H$2:$I$788,1),VLOOKUP(Intermedio!A630,Tipos_Medida!$H$2:$I$788,2),0))*100,4),"")</f>
        <v>4.3999999999999997E-2</v>
      </c>
      <c r="L204" s="21">
        <f>IF(Medidas_Analisis!L630&lt;&gt;"",ROUND((Medidas_Analisis!L630/IF(Intermedio!A630=VLOOKUP(Intermedio!A630,Tipos_Medida!$H$2:$I$788,1),VLOOKUP(Intermedio!A630,Tipos_Medida!$H$2:$I$788,2),0))*100,4),"")</f>
        <v>0.1026</v>
      </c>
      <c r="M204" s="21">
        <f>IF(Medidas_Analisis!M630&lt;&gt;"",ROUND((Medidas_Analisis!M630/IF(Intermedio!A630=VLOOKUP(Intermedio!A630,Tipos_Medida!$H$2:$I$788,1),VLOOKUP(Intermedio!A630,Tipos_Medida!$H$2:$I$788,2),0))*100,4),"")</f>
        <v>0.24440000000000001</v>
      </c>
      <c r="N204" s="21">
        <f>IF(Medidas_Analisis!N630&lt;&gt;"",ROUND((Medidas_Analisis!N630/IF(Intermedio!A630=VLOOKUP(Intermedio!A630,Tipos_Medida!$H$2:$I$788,1),VLOOKUP(Intermedio!A630,Tipos_Medida!$H$2:$I$788,2),0))*100,4),"")</f>
        <v>0.31280000000000002</v>
      </c>
    </row>
    <row r="205" spans="1:14" x14ac:dyDescent="0.25">
      <c r="A205">
        <v>21156</v>
      </c>
      <c r="B205" t="s">
        <v>98</v>
      </c>
      <c r="C205" t="s">
        <v>115</v>
      </c>
      <c r="D205" t="s">
        <v>114</v>
      </c>
      <c r="E205" s="1">
        <v>43913</v>
      </c>
      <c r="F205" s="7" t="str">
        <f>IF(E205&lt;&gt;"",IF(AND(E205&gt;=VLOOKUP(E205,Semanas!$A$1:$C$33,1),E205&lt;=VLOOKUP(E205,Semanas!$A$1:$C$33,2)),VLOOKUP(E205,Semanas!$A$1:$C$33,3),""),"")</f>
        <v>Semana 13</v>
      </c>
      <c r="G205" s="21">
        <f>IF(Medidas_Analisis!G631&lt;&gt;"",ROUND((Medidas_Analisis!G631/IF(Intermedio!A631=VLOOKUP(Intermedio!A631,Tipos_Medida!$H$2:$I$788,1),VLOOKUP(Intermedio!A631,Tipos_Medida!$H$2:$I$788,2),0))*100,4),"")</f>
        <v>0</v>
      </c>
      <c r="H205" s="21">
        <f>IF(Medidas_Analisis!H631&lt;&gt;"",ROUND((Medidas_Analisis!H631/IF(Intermedio!A631=VLOOKUP(Intermedio!A631,Tipos_Medida!$H$2:$I$788,1),VLOOKUP(Intermedio!A631,Tipos_Medida!$H$2:$I$788,2),0))*100,4),"")</f>
        <v>0</v>
      </c>
      <c r="I205" s="21">
        <f>IF(Medidas_Analisis!I631&lt;&gt;"",ROUND((Medidas_Analisis!I631/IF(Intermedio!A631=VLOOKUP(Intermedio!A631,Tipos_Medida!$H$2:$I$788,1),VLOOKUP(Intermedio!A631,Tipos_Medida!$H$2:$I$788,2),0))*100,4),"")</f>
        <v>4.8999999999999998E-3</v>
      </c>
      <c r="J205" s="21">
        <f>IF(Medidas_Analisis!J631&lt;&gt;"",ROUND((Medidas_Analisis!J631/IF(Intermedio!A631=VLOOKUP(Intermedio!A631,Tipos_Medida!$H$2:$I$788,1),VLOOKUP(Intermedio!A631,Tipos_Medida!$H$2:$I$788,2),0))*100,4),"")</f>
        <v>4.8899999999999999E-2</v>
      </c>
      <c r="K205" s="21">
        <f>IF(Medidas_Analisis!K631&lt;&gt;"",ROUND((Medidas_Analisis!K631/IF(Intermedio!A631=VLOOKUP(Intermedio!A631,Tipos_Medida!$H$2:$I$788,1),VLOOKUP(Intermedio!A631,Tipos_Medida!$H$2:$I$788,2),0))*100,4),"")</f>
        <v>4.3999999999999997E-2</v>
      </c>
      <c r="L205" s="21">
        <f>IF(Medidas_Analisis!L631&lt;&gt;"",ROUND((Medidas_Analisis!L631/IF(Intermedio!A631=VLOOKUP(Intermedio!A631,Tipos_Medida!$H$2:$I$788,1),VLOOKUP(Intermedio!A631,Tipos_Medida!$H$2:$I$788,2),0))*100,4),"")</f>
        <v>0.1026</v>
      </c>
      <c r="M205" s="21">
        <f>IF(Medidas_Analisis!M631&lt;&gt;"",ROUND((Medidas_Analisis!M631/IF(Intermedio!A631=VLOOKUP(Intermedio!A631,Tipos_Medida!$H$2:$I$788,1),VLOOKUP(Intermedio!A631,Tipos_Medida!$H$2:$I$788,2),0))*100,4),"")</f>
        <v>0.24440000000000001</v>
      </c>
      <c r="N205" s="21">
        <f>IF(Medidas_Analisis!N631&lt;&gt;"",ROUND((Medidas_Analisis!N631/IF(Intermedio!A631=VLOOKUP(Intermedio!A631,Tipos_Medida!$H$2:$I$788,1),VLOOKUP(Intermedio!A631,Tipos_Medida!$H$2:$I$788,2),0))*100,4),"")</f>
        <v>0.31280000000000002</v>
      </c>
    </row>
    <row r="206" spans="1:14" x14ac:dyDescent="0.25">
      <c r="A206" s="19">
        <v>21156</v>
      </c>
      <c r="B206" s="19" t="s">
        <v>98</v>
      </c>
      <c r="C206" s="19" t="s">
        <v>33</v>
      </c>
      <c r="D206" s="19" t="s">
        <v>114</v>
      </c>
      <c r="E206" s="20">
        <v>43910</v>
      </c>
      <c r="F206" s="7" t="str">
        <f>IF(E206&lt;&gt;"",IF(AND(E206&gt;=VLOOKUP(E206,Semanas!$A$1:$C$33,1),E206&lt;=VLOOKUP(E206,Semanas!$A$1:$C$33,2)),VLOOKUP(E206,Semanas!$A$1:$C$33,3),""),"")</f>
        <v>Semana 12</v>
      </c>
      <c r="G206" s="21">
        <f>IF(Medidas_Analisis!G632&lt;&gt;"",ROUND((Medidas_Analisis!G632/IF(Intermedio!A632=VLOOKUP(Intermedio!A632,Tipos_Medida!$H$2:$I$788,1),VLOOKUP(Intermedio!A632,Tipos_Medida!$H$2:$I$788,2),0))*100,4),"")</f>
        <v>0</v>
      </c>
      <c r="H206" s="21">
        <f>IF(Medidas_Analisis!H632&lt;&gt;"",ROUND((Medidas_Analisis!H632/IF(Intermedio!A632=VLOOKUP(Intermedio!A632,Tipos_Medida!$H$2:$I$788,1),VLOOKUP(Intermedio!A632,Tipos_Medida!$H$2:$I$788,2),0))*100,4),"")</f>
        <v>0</v>
      </c>
      <c r="I206" s="21">
        <f>IF(Medidas_Analisis!I632&lt;&gt;"",ROUND((Medidas_Analisis!I632/IF(Intermedio!A632=VLOOKUP(Intermedio!A632,Tipos_Medida!$H$2:$I$788,1),VLOOKUP(Intermedio!A632,Tipos_Medida!$H$2:$I$788,2),0))*100,4),"")</f>
        <v>0</v>
      </c>
      <c r="J206" s="21">
        <f>IF(Medidas_Analisis!J632&lt;&gt;"",ROUND((Medidas_Analisis!J632/IF(Intermedio!A632=VLOOKUP(Intermedio!A632,Tipos_Medida!$H$2:$I$788,1),VLOOKUP(Intermedio!A632,Tipos_Medida!$H$2:$I$788,2),0))*100,4),"")</f>
        <v>7.1999999999999998E-3</v>
      </c>
      <c r="K206" s="21">
        <f>IF(Medidas_Analisis!K632&lt;&gt;"",ROUND((Medidas_Analisis!K632/IF(Intermedio!A632=VLOOKUP(Intermedio!A632,Tipos_Medida!$H$2:$I$788,1),VLOOKUP(Intermedio!A632,Tipos_Medida!$H$2:$I$788,2),0))*100,4),"")</f>
        <v>7.1999999999999998E-3</v>
      </c>
      <c r="L206" s="21">
        <f>IF(Medidas_Analisis!L632&lt;&gt;"",ROUND((Medidas_Analisis!L632/IF(Intermedio!A632=VLOOKUP(Intermedio!A632,Tipos_Medida!$H$2:$I$788,1),VLOOKUP(Intermedio!A632,Tipos_Medida!$H$2:$I$788,2),0))*100,4),"")</f>
        <v>7.17E-2</v>
      </c>
      <c r="M206" s="21">
        <f>IF(Medidas_Analisis!M632&lt;&gt;"",ROUND((Medidas_Analisis!M632/IF(Intermedio!A632=VLOOKUP(Intermedio!A632,Tipos_Medida!$H$2:$I$788,1),VLOOKUP(Intermedio!A632,Tipos_Medida!$H$2:$I$788,2),0))*100,4),"")</f>
        <v>0.15060000000000001</v>
      </c>
      <c r="N206" s="21">
        <f>IF(Medidas_Analisis!N632&lt;&gt;"",ROUND((Medidas_Analisis!N632/IF(Intermedio!A632=VLOOKUP(Intermedio!A632,Tipos_Medida!$H$2:$I$788,1),VLOOKUP(Intermedio!A632,Tipos_Medida!$H$2:$I$788,2),0))*100,4),"")</f>
        <v>0.35859999999999997</v>
      </c>
    </row>
    <row r="207" spans="1:14" x14ac:dyDescent="0.25">
      <c r="A207">
        <v>21156</v>
      </c>
      <c r="B207" t="s">
        <v>98</v>
      </c>
      <c r="C207" t="s">
        <v>191</v>
      </c>
      <c r="D207" t="s">
        <v>114</v>
      </c>
      <c r="E207" s="1">
        <v>43913</v>
      </c>
      <c r="F207" s="7" t="str">
        <f>IF(E207&lt;&gt;"",IF(AND(E207&gt;=VLOOKUP(E207,Semanas!$A$1:$C$33,1),E207&lt;=VLOOKUP(E207,Semanas!$A$1:$C$33,2)),VLOOKUP(E207,Semanas!$A$1:$C$33,3),""),"")</f>
        <v>Semana 13</v>
      </c>
      <c r="G207" s="21">
        <f>IF(Medidas_Analisis!G637&lt;&gt;"",ROUND((Medidas_Analisis!G637/IF(Intermedio!A637=VLOOKUP(Intermedio!A637,Tipos_Medida!$H$2:$I$788,1),VLOOKUP(Intermedio!A637,Tipos_Medida!$H$2:$I$788,2),0))*100,4),"")</f>
        <v>0</v>
      </c>
      <c r="H207" s="21">
        <f>IF(Medidas_Analisis!H637&lt;&gt;"",ROUND((Medidas_Analisis!H637/IF(Intermedio!A637=VLOOKUP(Intermedio!A637,Tipos_Medida!$H$2:$I$788,1),VLOOKUP(Intermedio!A637,Tipos_Medida!$H$2:$I$788,2),0))*100,4),"")</f>
        <v>0</v>
      </c>
      <c r="I207" s="21">
        <f>IF(Medidas_Analisis!I637&lt;&gt;"",ROUND((Medidas_Analisis!I637/IF(Intermedio!A637=VLOOKUP(Intermedio!A637,Tipos_Medida!$H$2:$I$788,1),VLOOKUP(Intermedio!A637,Tipos_Medida!$H$2:$I$788,2),0))*100,4),"")</f>
        <v>7.1999999999999998E-3</v>
      </c>
      <c r="J207" s="21">
        <f>IF(Medidas_Analisis!J637&lt;&gt;"",ROUND((Medidas_Analisis!J637/IF(Intermedio!A637=VLOOKUP(Intermedio!A637,Tipos_Medida!$H$2:$I$788,1),VLOOKUP(Intermedio!A637,Tipos_Medida!$H$2:$I$788,2),0))*100,4),"")</f>
        <v>7.17E-2</v>
      </c>
      <c r="K207" s="21">
        <f>IF(Medidas_Analisis!K637&lt;&gt;"",ROUND((Medidas_Analisis!K637/IF(Intermedio!A637=VLOOKUP(Intermedio!A637,Tipos_Medida!$H$2:$I$788,1),VLOOKUP(Intermedio!A637,Tipos_Medida!$H$2:$I$788,2),0))*100,4),"")</f>
        <v>6.4600000000000005E-2</v>
      </c>
      <c r="L207" s="21">
        <f>IF(Medidas_Analisis!L637&lt;&gt;"",ROUND((Medidas_Analisis!L637/IF(Intermedio!A637=VLOOKUP(Intermedio!A637,Tipos_Medida!$H$2:$I$788,1),VLOOKUP(Intermedio!A637,Tipos_Medida!$H$2:$I$788,2),0))*100,4),"")</f>
        <v>0.15060000000000001</v>
      </c>
      <c r="M207" s="21">
        <f>IF(Medidas_Analisis!M637&lt;&gt;"",ROUND((Medidas_Analisis!M637/IF(Intermedio!A637=VLOOKUP(Intermedio!A637,Tipos_Medida!$H$2:$I$788,1),VLOOKUP(Intermedio!A637,Tipos_Medida!$H$2:$I$788,2),0))*100,4),"")</f>
        <v>0.35859999999999997</v>
      </c>
      <c r="N207" s="21">
        <f>IF(Medidas_Analisis!N637&lt;&gt;"",ROUND((Medidas_Analisis!N637/IF(Intermedio!A637=VLOOKUP(Intermedio!A637,Tipos_Medida!$H$2:$I$788,1),VLOOKUP(Intermedio!A637,Tipos_Medida!$H$2:$I$788,2),0))*100,4),"")</f>
        <v>0.45900000000000002</v>
      </c>
    </row>
    <row r="208" spans="1:14" x14ac:dyDescent="0.25">
      <c r="A208">
        <v>21161</v>
      </c>
      <c r="B208" t="s">
        <v>100</v>
      </c>
      <c r="C208" t="s">
        <v>30</v>
      </c>
      <c r="D208" t="s">
        <v>114</v>
      </c>
      <c r="E208" s="1">
        <v>43913</v>
      </c>
      <c r="F208" s="7" t="str">
        <f>IF(E208&lt;&gt;"",IF(AND(E208&gt;=VLOOKUP(E208,Semanas!$A$1:$C$33,1),E208&lt;=VLOOKUP(E208,Semanas!$A$1:$C$33,2)),VLOOKUP(E208,Semanas!$A$1:$C$33,3),""),"")</f>
        <v>Semana 13</v>
      </c>
      <c r="G208" s="21">
        <f>IF(Medidas_Analisis!G640&lt;&gt;"",ROUND((Medidas_Analisis!G640/IF(Intermedio!A640=VLOOKUP(Intermedio!A640,Tipos_Medida!$H$2:$I$788,1),VLOOKUP(Intermedio!A640,Tipos_Medida!$H$2:$I$788,2),0))*100,4),"")</f>
        <v>0</v>
      </c>
      <c r="H208" s="21">
        <f>IF(Medidas_Analisis!H640&lt;&gt;"",ROUND((Medidas_Analisis!H640/IF(Intermedio!A640=VLOOKUP(Intermedio!A640,Tipos_Medida!$H$2:$I$788,1),VLOOKUP(Intermedio!A640,Tipos_Medida!$H$2:$I$788,2),0))*100,4),"")</f>
        <v>0</v>
      </c>
      <c r="I208" s="21">
        <f>IF(Medidas_Analisis!I640&lt;&gt;"",ROUND((Medidas_Analisis!I640/IF(Intermedio!A640=VLOOKUP(Intermedio!A640,Tipos_Medida!$H$2:$I$788,1),VLOOKUP(Intermedio!A640,Tipos_Medida!$H$2:$I$788,2),0))*100,4),"")</f>
        <v>0</v>
      </c>
      <c r="J208" s="21">
        <f>IF(Medidas_Analisis!J640&lt;&gt;"",ROUND((Medidas_Analisis!J640/IF(Intermedio!A640=VLOOKUP(Intermedio!A640,Tipos_Medida!$H$2:$I$788,1),VLOOKUP(Intermedio!A640,Tipos_Medida!$H$2:$I$788,2),0))*100,4),"")</f>
        <v>0</v>
      </c>
      <c r="K208" s="21">
        <f>IF(Medidas_Analisis!K640&lt;&gt;"",ROUND((Medidas_Analisis!K640/IF(Intermedio!A640=VLOOKUP(Intermedio!A640,Tipos_Medida!$H$2:$I$788,1),VLOOKUP(Intermedio!A640,Tipos_Medida!$H$2:$I$788,2),0))*100,4),"")</f>
        <v>0</v>
      </c>
      <c r="L208" s="21">
        <f>IF(Medidas_Analisis!L640&lt;&gt;"",ROUND((Medidas_Analisis!L640/IF(Intermedio!A640=VLOOKUP(Intermedio!A640,Tipos_Medida!$H$2:$I$788,1),VLOOKUP(Intermedio!A640,Tipos_Medida!$H$2:$I$788,2),0))*100,4),"")</f>
        <v>0</v>
      </c>
      <c r="M208" s="21">
        <f>IF(Medidas_Analisis!M640&lt;&gt;"",ROUND((Medidas_Analisis!M640/IF(Intermedio!A640=VLOOKUP(Intermedio!A640,Tipos_Medida!$H$2:$I$788,1),VLOOKUP(Intermedio!A640,Tipos_Medida!$H$2:$I$788,2),0))*100,4),"")</f>
        <v>0</v>
      </c>
      <c r="N208" s="21">
        <f>IF(Medidas_Analisis!N640&lt;&gt;"",ROUND((Medidas_Analisis!N640/IF(Intermedio!A640=VLOOKUP(Intermedio!A640,Tipos_Medida!$H$2:$I$788,1),VLOOKUP(Intermedio!A640,Tipos_Medida!$H$2:$I$788,2),0))*100,4),"")</f>
        <v>7.1999999999999998E-3</v>
      </c>
    </row>
    <row r="209" spans="1:14" x14ac:dyDescent="0.25">
      <c r="A209" s="19">
        <v>21161</v>
      </c>
      <c r="B209" s="19" t="s">
        <v>100</v>
      </c>
      <c r="C209" s="19" t="s">
        <v>31</v>
      </c>
      <c r="D209" s="19" t="s">
        <v>114</v>
      </c>
      <c r="E209" s="20">
        <v>43913</v>
      </c>
      <c r="F209" s="7" t="str">
        <f>IF(E209&lt;&gt;"",IF(AND(E209&gt;=VLOOKUP(E209,Semanas!$A$1:$C$33,1),E209&lt;=VLOOKUP(E209,Semanas!$A$1:$C$33,2)),VLOOKUP(E209,Semanas!$A$1:$C$33,3),""),"")</f>
        <v>Semana 13</v>
      </c>
      <c r="G209" s="21">
        <f>IF(Medidas_Analisis!G641&lt;&gt;"",ROUND((Medidas_Analisis!G641/IF(Intermedio!A641=VLOOKUP(Intermedio!A641,Tipos_Medida!$H$2:$I$788,1),VLOOKUP(Intermedio!A641,Tipos_Medida!$H$2:$I$788,2),0))*100,4),"")</f>
        <v>0</v>
      </c>
      <c r="H209" s="21">
        <f>IF(Medidas_Analisis!H641&lt;&gt;"",ROUND((Medidas_Analisis!H641/IF(Intermedio!A641=VLOOKUP(Intermedio!A641,Tipos_Medida!$H$2:$I$788,1),VLOOKUP(Intermedio!A641,Tipos_Medida!$H$2:$I$788,2),0))*100,4),"")</f>
        <v>0</v>
      </c>
      <c r="I209" s="21">
        <f>IF(Medidas_Analisis!I641&lt;&gt;"",ROUND((Medidas_Analisis!I641/IF(Intermedio!A641=VLOOKUP(Intermedio!A641,Tipos_Medida!$H$2:$I$788,1),VLOOKUP(Intermedio!A641,Tipos_Medida!$H$2:$I$788,2),0))*100,4),"")</f>
        <v>0</v>
      </c>
      <c r="J209" s="21">
        <f>IF(Medidas_Analisis!J641&lt;&gt;"",ROUND((Medidas_Analisis!J641/IF(Intermedio!A641=VLOOKUP(Intermedio!A641,Tipos_Medida!$H$2:$I$788,1),VLOOKUP(Intermedio!A641,Tipos_Medida!$H$2:$I$788,2),0))*100,4),"")</f>
        <v>0</v>
      </c>
      <c r="K209" s="21">
        <f>IF(Medidas_Analisis!K641&lt;&gt;"",ROUND((Medidas_Analisis!K641/IF(Intermedio!A641=VLOOKUP(Intermedio!A641,Tipos_Medida!$H$2:$I$788,1),VLOOKUP(Intermedio!A641,Tipos_Medida!$H$2:$I$788,2),0))*100,4),"")</f>
        <v>0</v>
      </c>
      <c r="L209" s="21">
        <f>IF(Medidas_Analisis!L641&lt;&gt;"",ROUND((Medidas_Analisis!L641/IF(Intermedio!A641=VLOOKUP(Intermedio!A641,Tipos_Medida!$H$2:$I$788,1),VLOOKUP(Intermedio!A641,Tipos_Medida!$H$2:$I$788,2),0))*100,4),"")</f>
        <v>0</v>
      </c>
      <c r="M209" s="21">
        <f>IF(Medidas_Analisis!M641&lt;&gt;"",ROUND((Medidas_Analisis!M641/IF(Intermedio!A641=VLOOKUP(Intermedio!A641,Tipos_Medida!$H$2:$I$788,1),VLOOKUP(Intermedio!A641,Tipos_Medida!$H$2:$I$788,2),0))*100,4),"")</f>
        <v>0</v>
      </c>
      <c r="N209" s="21">
        <f>IF(Medidas_Analisis!N641&lt;&gt;"",ROUND((Medidas_Analisis!N641/IF(Intermedio!A641=VLOOKUP(Intermedio!A641,Tipos_Medida!$H$2:$I$788,1),VLOOKUP(Intermedio!A641,Tipos_Medida!$H$2:$I$788,2),0))*100,4),"")</f>
        <v>7.1999999999999998E-3</v>
      </c>
    </row>
    <row r="210" spans="1:14" x14ac:dyDescent="0.25">
      <c r="A210">
        <v>21161</v>
      </c>
      <c r="B210" t="s">
        <v>100</v>
      </c>
      <c r="C210" t="s">
        <v>115</v>
      </c>
      <c r="D210" t="s">
        <v>114</v>
      </c>
      <c r="E210" s="1">
        <v>43913</v>
      </c>
      <c r="F210" s="7" t="str">
        <f>IF(E210&lt;&gt;"",IF(AND(E210&gt;=VLOOKUP(E210,Semanas!$A$1:$C$33,1),E210&lt;=VLOOKUP(E210,Semanas!$A$1:$C$33,2)),VLOOKUP(E210,Semanas!$A$1:$C$33,3),""),"")</f>
        <v>Semana 13</v>
      </c>
      <c r="G210" s="21">
        <f>IF(Medidas_Analisis!G642&lt;&gt;"",ROUND((Medidas_Analisis!G642/IF(Intermedio!A642=VLOOKUP(Intermedio!A642,Tipos_Medida!$H$2:$I$788,1),VLOOKUP(Intermedio!A642,Tipos_Medida!$H$2:$I$788,2),0))*100,4),"")</f>
        <v>0</v>
      </c>
      <c r="H210" s="21">
        <f>IF(Medidas_Analisis!H642&lt;&gt;"",ROUND((Medidas_Analisis!H642/IF(Intermedio!A642=VLOOKUP(Intermedio!A642,Tipos_Medida!$H$2:$I$788,1),VLOOKUP(Intermedio!A642,Tipos_Medida!$H$2:$I$788,2),0))*100,4),"")</f>
        <v>0</v>
      </c>
      <c r="I210" s="21">
        <f>IF(Medidas_Analisis!I642&lt;&gt;"",ROUND((Medidas_Analisis!I642/IF(Intermedio!A642=VLOOKUP(Intermedio!A642,Tipos_Medida!$H$2:$I$788,1),VLOOKUP(Intermedio!A642,Tipos_Medida!$H$2:$I$788,2),0))*100,4),"")</f>
        <v>0</v>
      </c>
      <c r="J210" s="21">
        <f>IF(Medidas_Analisis!J642&lt;&gt;"",ROUND((Medidas_Analisis!J642/IF(Intermedio!A642=VLOOKUP(Intermedio!A642,Tipos_Medida!$H$2:$I$788,1),VLOOKUP(Intermedio!A642,Tipos_Medida!$H$2:$I$788,2),0))*100,4),"")</f>
        <v>0</v>
      </c>
      <c r="K210" s="21">
        <f>IF(Medidas_Analisis!K642&lt;&gt;"",ROUND((Medidas_Analisis!K642/IF(Intermedio!A642=VLOOKUP(Intermedio!A642,Tipos_Medida!$H$2:$I$788,1),VLOOKUP(Intermedio!A642,Tipos_Medida!$H$2:$I$788,2),0))*100,4),"")</f>
        <v>0</v>
      </c>
      <c r="L210" s="21">
        <f>IF(Medidas_Analisis!L642&lt;&gt;"",ROUND((Medidas_Analisis!L642/IF(Intermedio!A642=VLOOKUP(Intermedio!A642,Tipos_Medida!$H$2:$I$788,1),VLOOKUP(Intermedio!A642,Tipos_Medida!$H$2:$I$788,2),0))*100,4),"")</f>
        <v>0</v>
      </c>
      <c r="M210" s="21">
        <f>IF(Medidas_Analisis!M642&lt;&gt;"",ROUND((Medidas_Analisis!M642/IF(Intermedio!A642=VLOOKUP(Intermedio!A642,Tipos_Medida!$H$2:$I$788,1),VLOOKUP(Intermedio!A642,Tipos_Medida!$H$2:$I$788,2),0))*100,4),"")</f>
        <v>0</v>
      </c>
      <c r="N210" s="21">
        <f>IF(Medidas_Analisis!N642&lt;&gt;"",ROUND((Medidas_Analisis!N642/IF(Intermedio!A642=VLOOKUP(Intermedio!A642,Tipos_Medida!$H$2:$I$788,1),VLOOKUP(Intermedio!A642,Tipos_Medida!$H$2:$I$788,2),0))*100,4),"")</f>
        <v>7.1999999999999998E-3</v>
      </c>
    </row>
    <row r="211" spans="1:14" x14ac:dyDescent="0.25">
      <c r="A211" s="19">
        <v>21161</v>
      </c>
      <c r="B211" s="19" t="s">
        <v>100</v>
      </c>
      <c r="C211" s="19" t="s">
        <v>33</v>
      </c>
      <c r="D211" s="19" t="s">
        <v>114</v>
      </c>
      <c r="E211" s="20">
        <v>43910</v>
      </c>
      <c r="F211" s="7" t="str">
        <f>IF(E211&lt;&gt;"",IF(AND(E211&gt;=VLOOKUP(E211,Semanas!$A$1:$C$33,1),E211&lt;=VLOOKUP(E211,Semanas!$A$1:$C$33,2)),VLOOKUP(E211,Semanas!$A$1:$C$33,3),""),"")</f>
        <v>Semana 12</v>
      </c>
      <c r="G211" s="21">
        <f>IF(Medidas_Analisis!G643&lt;&gt;"",ROUND((Medidas_Analisis!G643/IF(Intermedio!A643=VLOOKUP(Intermedio!A643,Tipos_Medida!$H$2:$I$788,1),VLOOKUP(Intermedio!A643,Tipos_Medida!$H$2:$I$788,2),0))*100,4),"")</f>
        <v>0</v>
      </c>
      <c r="H211" s="21">
        <f>IF(Medidas_Analisis!H643&lt;&gt;"",ROUND((Medidas_Analisis!H643/IF(Intermedio!A643=VLOOKUP(Intermedio!A643,Tipos_Medida!$H$2:$I$788,1),VLOOKUP(Intermedio!A643,Tipos_Medida!$H$2:$I$788,2),0))*100,4),"")</f>
        <v>0</v>
      </c>
      <c r="I211" s="21">
        <f>IF(Medidas_Analisis!I643&lt;&gt;"",ROUND((Medidas_Analisis!I643/IF(Intermedio!A643=VLOOKUP(Intermedio!A643,Tipos_Medida!$H$2:$I$788,1),VLOOKUP(Intermedio!A643,Tipos_Medida!$H$2:$I$788,2),0))*100,4),"")</f>
        <v>0</v>
      </c>
      <c r="J211" s="21">
        <f>IF(Medidas_Analisis!J643&lt;&gt;"",ROUND((Medidas_Analisis!J643/IF(Intermedio!A643=VLOOKUP(Intermedio!A643,Tipos_Medida!$H$2:$I$788,1),VLOOKUP(Intermedio!A643,Tipos_Medida!$H$2:$I$788,2),0))*100,4),"")</f>
        <v>0</v>
      </c>
      <c r="K211" s="21">
        <f>IF(Medidas_Analisis!K643&lt;&gt;"",ROUND((Medidas_Analisis!K643/IF(Intermedio!A643=VLOOKUP(Intermedio!A643,Tipos_Medida!$H$2:$I$788,1),VLOOKUP(Intermedio!A643,Tipos_Medida!$H$2:$I$788,2),0))*100,4),"")</f>
        <v>0</v>
      </c>
      <c r="L211" s="21">
        <f>IF(Medidas_Analisis!L643&lt;&gt;"",ROUND((Medidas_Analisis!L643/IF(Intermedio!A643=VLOOKUP(Intermedio!A643,Tipos_Medida!$H$2:$I$788,1),VLOOKUP(Intermedio!A643,Tipos_Medida!$H$2:$I$788,2),0))*100,4),"")</f>
        <v>0</v>
      </c>
      <c r="M211" s="21">
        <f>IF(Medidas_Analisis!M643&lt;&gt;"",ROUND((Medidas_Analisis!M643/IF(Intermedio!A643=VLOOKUP(Intermedio!A643,Tipos_Medida!$H$2:$I$788,1),VLOOKUP(Intermedio!A643,Tipos_Medida!$H$2:$I$788,2),0))*100,4),"")</f>
        <v>0</v>
      </c>
      <c r="N211" s="21">
        <f>IF(Medidas_Analisis!N643&lt;&gt;"",ROUND((Medidas_Analisis!N643/IF(Intermedio!A643=VLOOKUP(Intermedio!A643,Tipos_Medida!$H$2:$I$788,1),VLOOKUP(Intermedio!A643,Tipos_Medida!$H$2:$I$788,2),0))*100,4),"")</f>
        <v>0</v>
      </c>
    </row>
    <row r="212" spans="1:14" x14ac:dyDescent="0.25">
      <c r="A212">
        <v>21161</v>
      </c>
      <c r="B212" t="s">
        <v>100</v>
      </c>
      <c r="C212" t="s">
        <v>34</v>
      </c>
      <c r="D212" t="s">
        <v>114</v>
      </c>
      <c r="E212" s="1">
        <v>43934</v>
      </c>
      <c r="F212" s="7" t="str">
        <f>IF(E212&lt;&gt;"",IF(AND(E212&gt;=VLOOKUP(E212,Semanas!$A$1:$C$33,1),E212&lt;=VLOOKUP(E212,Semanas!$A$1:$C$33,2)),VLOOKUP(E212,Semanas!$A$1:$C$33,3),""),"")</f>
        <v>Semana 16</v>
      </c>
      <c r="G212" s="21">
        <f>IF(Medidas_Analisis!G644&lt;&gt;"",ROUND((Medidas_Analisis!G644/IF(Intermedio!A644=VLOOKUP(Intermedio!A644,Tipos_Medida!$H$2:$I$788,1),VLOOKUP(Intermedio!A644,Tipos_Medida!$H$2:$I$788,2),0))*100,4),"")</f>
        <v>0</v>
      </c>
      <c r="H212" s="21">
        <f>IF(Medidas_Analisis!H644&lt;&gt;"",ROUND((Medidas_Analisis!H644/IF(Intermedio!A644=VLOOKUP(Intermedio!A644,Tipos_Medida!$H$2:$I$788,1),VLOOKUP(Intermedio!A644,Tipos_Medida!$H$2:$I$788,2),0))*100,4),"")</f>
        <v>0</v>
      </c>
      <c r="I212" s="21">
        <f>IF(Medidas_Analisis!I644&lt;&gt;"",ROUND((Medidas_Analisis!I644/IF(Intermedio!A644=VLOOKUP(Intermedio!A644,Tipos_Medida!$H$2:$I$788,1),VLOOKUP(Intermedio!A644,Tipos_Medida!$H$2:$I$788,2),0))*100,4),"")</f>
        <v>0</v>
      </c>
      <c r="J212" s="21">
        <f>IF(Medidas_Analisis!J644&lt;&gt;"",ROUND((Medidas_Analisis!J644/IF(Intermedio!A644=VLOOKUP(Intermedio!A644,Tipos_Medida!$H$2:$I$788,1),VLOOKUP(Intermedio!A644,Tipos_Medida!$H$2:$I$788,2),0))*100,4),"")</f>
        <v>1.29E-2</v>
      </c>
      <c r="K212" s="21">
        <f>IF(Medidas_Analisis!K644&lt;&gt;"",ROUND((Medidas_Analisis!K644/IF(Intermedio!A644=VLOOKUP(Intermedio!A644,Tipos_Medida!$H$2:$I$788,1),VLOOKUP(Intermedio!A644,Tipos_Medida!$H$2:$I$788,2),0))*100,4),"")</f>
        <v>1.29E-2</v>
      </c>
      <c r="L212" s="21">
        <f>IF(Medidas_Analisis!L644&lt;&gt;"",ROUND((Medidas_Analisis!L644/IF(Intermedio!A644=VLOOKUP(Intermedio!A644,Tipos_Medida!$H$2:$I$788,1),VLOOKUP(Intermedio!A644,Tipos_Medida!$H$2:$I$788,2),0))*100,4),"")</f>
        <v>2.58E-2</v>
      </c>
      <c r="M212" s="21">
        <f>IF(Medidas_Analisis!M644&lt;&gt;"",ROUND((Medidas_Analisis!M644/IF(Intermedio!A644=VLOOKUP(Intermedio!A644,Tipos_Medida!$H$2:$I$788,1),VLOOKUP(Intermedio!A644,Tipos_Medida!$H$2:$I$788,2),0))*100,4),"")</f>
        <v>2.58E-2</v>
      </c>
      <c r="N212" s="21">
        <f>IF(Medidas_Analisis!N644&lt;&gt;"",ROUND((Medidas_Analisis!N644/IF(Intermedio!A644=VLOOKUP(Intermedio!A644,Tipos_Medida!$H$2:$I$788,1),VLOOKUP(Intermedio!A644,Tipos_Medida!$H$2:$I$788,2),0))*100,4),"")</f>
        <v>5.16E-2</v>
      </c>
    </row>
    <row r="213" spans="1:14" x14ac:dyDescent="0.25">
      <c r="A213">
        <v>21161</v>
      </c>
      <c r="B213" t="s">
        <v>100</v>
      </c>
      <c r="C213" t="s">
        <v>191</v>
      </c>
      <c r="D213" t="s">
        <v>114</v>
      </c>
      <c r="E213" s="1">
        <v>43913</v>
      </c>
      <c r="F213" s="7" t="str">
        <f>IF(E213&lt;&gt;"",IF(AND(E213&gt;=VLOOKUP(E213,Semanas!$A$1:$C$33,1),E213&lt;=VLOOKUP(E213,Semanas!$A$1:$C$33,2)),VLOOKUP(E213,Semanas!$A$1:$C$33,3),""),"")</f>
        <v>Semana 13</v>
      </c>
      <c r="G213" s="21">
        <f>IF(Medidas_Analisis!G648&lt;&gt;"",ROUND((Medidas_Analisis!G648/IF(Intermedio!A648=VLOOKUP(Intermedio!A648,Tipos_Medida!$H$2:$I$788,1),VLOOKUP(Intermedio!A648,Tipos_Medida!$H$2:$I$788,2),0))*100,4),"")</f>
        <v>0</v>
      </c>
      <c r="H213" s="21">
        <f>IF(Medidas_Analisis!H648&lt;&gt;"",ROUND((Medidas_Analisis!H648/IF(Intermedio!A648=VLOOKUP(Intermedio!A648,Tipos_Medida!$H$2:$I$788,1),VLOOKUP(Intermedio!A648,Tipos_Medida!$H$2:$I$788,2),0))*100,4),"")</f>
        <v>0</v>
      </c>
      <c r="I213" s="21">
        <f>IF(Medidas_Analisis!I648&lt;&gt;"",ROUND((Medidas_Analisis!I648/IF(Intermedio!A648=VLOOKUP(Intermedio!A648,Tipos_Medida!$H$2:$I$788,1),VLOOKUP(Intermedio!A648,Tipos_Medida!$H$2:$I$788,2),0))*100,4),"")</f>
        <v>0</v>
      </c>
      <c r="J213" s="21">
        <f>IF(Medidas_Analisis!J648&lt;&gt;"",ROUND((Medidas_Analisis!J648/IF(Intermedio!A648=VLOOKUP(Intermedio!A648,Tipos_Medida!$H$2:$I$788,1),VLOOKUP(Intermedio!A648,Tipos_Medida!$H$2:$I$788,2),0))*100,4),"")</f>
        <v>0</v>
      </c>
      <c r="K213" s="21">
        <f>IF(Medidas_Analisis!K648&lt;&gt;"",ROUND((Medidas_Analisis!K648/IF(Intermedio!A648=VLOOKUP(Intermedio!A648,Tipos_Medida!$H$2:$I$788,1),VLOOKUP(Intermedio!A648,Tipos_Medida!$H$2:$I$788,2),0))*100,4),"")</f>
        <v>0</v>
      </c>
      <c r="L213" s="21">
        <f>IF(Medidas_Analisis!L648&lt;&gt;"",ROUND((Medidas_Analisis!L648/IF(Intermedio!A648=VLOOKUP(Intermedio!A648,Tipos_Medida!$H$2:$I$788,1),VLOOKUP(Intermedio!A648,Tipos_Medida!$H$2:$I$788,2),0))*100,4),"")</f>
        <v>0</v>
      </c>
      <c r="M213" s="21">
        <f>IF(Medidas_Analisis!M648&lt;&gt;"",ROUND((Medidas_Analisis!M648/IF(Intermedio!A648=VLOOKUP(Intermedio!A648,Tipos_Medida!$H$2:$I$788,1),VLOOKUP(Intermedio!A648,Tipos_Medida!$H$2:$I$788,2),0))*100,4),"")</f>
        <v>0</v>
      </c>
      <c r="N213" s="21">
        <f>IF(Medidas_Analisis!N648&lt;&gt;"",ROUND((Medidas_Analisis!N648/IF(Intermedio!A648=VLOOKUP(Intermedio!A648,Tipos_Medida!$H$2:$I$788,1),VLOOKUP(Intermedio!A648,Tipos_Medida!$H$2:$I$788,2),0))*100,4),"")</f>
        <v>8.0000000000000002E-3</v>
      </c>
    </row>
    <row r="214" spans="1:14" x14ac:dyDescent="0.25">
      <c r="A214">
        <v>21177</v>
      </c>
      <c r="B214" t="s">
        <v>101</v>
      </c>
      <c r="C214" t="s">
        <v>30</v>
      </c>
      <c r="D214" t="s">
        <v>114</v>
      </c>
      <c r="E214" s="1">
        <v>43913</v>
      </c>
      <c r="F214" s="7" t="str">
        <f>IF(E214&lt;&gt;"",IF(AND(E214&gt;=VLOOKUP(E214,Semanas!$A$1:$C$33,1),E214&lt;=VLOOKUP(E214,Semanas!$A$1:$C$33,2)),VLOOKUP(E214,Semanas!$A$1:$C$33,3),""),"")</f>
        <v>Semana 13</v>
      </c>
      <c r="G214" s="21">
        <f>IF(Medidas_Analisis!G651&lt;&gt;"",ROUND((Medidas_Analisis!G651/IF(Intermedio!A651=VLOOKUP(Intermedio!A651,Tipos_Medida!$H$2:$I$788,1),VLOOKUP(Intermedio!A651,Tipos_Medida!$H$2:$I$788,2),0))*100,4),"")</f>
        <v>0</v>
      </c>
      <c r="H214" s="21">
        <f>IF(Medidas_Analisis!H651&lt;&gt;"",ROUND((Medidas_Analisis!H651/IF(Intermedio!A651=VLOOKUP(Intermedio!A651,Tipos_Medida!$H$2:$I$788,1),VLOOKUP(Intermedio!A651,Tipos_Medida!$H$2:$I$788,2),0))*100,4),"")</f>
        <v>0</v>
      </c>
      <c r="I214" s="21">
        <f>IF(Medidas_Analisis!I651&lt;&gt;"",ROUND((Medidas_Analisis!I651/IF(Intermedio!A651=VLOOKUP(Intermedio!A651,Tipos_Medida!$H$2:$I$788,1),VLOOKUP(Intermedio!A651,Tipos_Medida!$H$2:$I$788,2),0))*100,4),"")</f>
        <v>0</v>
      </c>
      <c r="J214" s="21">
        <f>IF(Medidas_Analisis!J651&lt;&gt;"",ROUND((Medidas_Analisis!J651/IF(Intermedio!A651=VLOOKUP(Intermedio!A651,Tipos_Medida!$H$2:$I$788,1),VLOOKUP(Intermedio!A651,Tipos_Medida!$H$2:$I$788,2),0))*100,4),"")</f>
        <v>0</v>
      </c>
      <c r="K214" s="21">
        <f>IF(Medidas_Analisis!K651&lt;&gt;"",ROUND((Medidas_Analisis!K651/IF(Intermedio!A651=VLOOKUP(Intermedio!A651,Tipos_Medida!$H$2:$I$788,1),VLOOKUP(Intermedio!A651,Tipos_Medida!$H$2:$I$788,2),0))*100,4),"")</f>
        <v>0</v>
      </c>
      <c r="L214" s="21">
        <f>IF(Medidas_Analisis!L651&lt;&gt;"",ROUND((Medidas_Analisis!L651/IF(Intermedio!A651=VLOOKUP(Intermedio!A651,Tipos_Medida!$H$2:$I$788,1),VLOOKUP(Intermedio!A651,Tipos_Medida!$H$2:$I$788,2),0))*100,4),"")</f>
        <v>0</v>
      </c>
      <c r="M214" s="21">
        <f>IF(Medidas_Analisis!M651&lt;&gt;"",ROUND((Medidas_Analisis!M651/IF(Intermedio!A651=VLOOKUP(Intermedio!A651,Tipos_Medida!$H$2:$I$788,1),VLOOKUP(Intermedio!A651,Tipos_Medida!$H$2:$I$788,2),0))*100,4),"")</f>
        <v>0</v>
      </c>
      <c r="N214" s="21">
        <f>IF(Medidas_Analisis!N651&lt;&gt;"",ROUND((Medidas_Analisis!N651/IF(Intermedio!A651=VLOOKUP(Intermedio!A651,Tipos_Medida!$H$2:$I$788,1),VLOOKUP(Intermedio!A651,Tipos_Medida!$H$2:$I$788,2),0))*100,4),"")</f>
        <v>1.6E-2</v>
      </c>
    </row>
    <row r="215" spans="1:14" x14ac:dyDescent="0.25">
      <c r="A215" s="19">
        <v>21177</v>
      </c>
      <c r="B215" s="19" t="s">
        <v>101</v>
      </c>
      <c r="C215" s="19" t="s">
        <v>31</v>
      </c>
      <c r="D215" s="19" t="s">
        <v>114</v>
      </c>
      <c r="E215" s="20">
        <v>43913</v>
      </c>
      <c r="F215" s="7" t="str">
        <f>IF(E215&lt;&gt;"",IF(AND(E215&gt;=VLOOKUP(E215,Semanas!$A$1:$C$33,1),E215&lt;=VLOOKUP(E215,Semanas!$A$1:$C$33,2)),VLOOKUP(E215,Semanas!$A$1:$C$33,3),""),"")</f>
        <v>Semana 13</v>
      </c>
      <c r="G215" s="21">
        <f>IF(Medidas_Analisis!G652&lt;&gt;"",ROUND((Medidas_Analisis!G652/IF(Intermedio!A652=VLOOKUP(Intermedio!A652,Tipos_Medida!$H$2:$I$788,1),VLOOKUP(Intermedio!A652,Tipos_Medida!$H$2:$I$788,2),0))*100,4),"")</f>
        <v>0</v>
      </c>
      <c r="H215" s="21">
        <f>IF(Medidas_Analisis!H652&lt;&gt;"",ROUND((Medidas_Analisis!H652/IF(Intermedio!A652=VLOOKUP(Intermedio!A652,Tipos_Medida!$H$2:$I$788,1),VLOOKUP(Intermedio!A652,Tipos_Medida!$H$2:$I$788,2),0))*100,4),"")</f>
        <v>0</v>
      </c>
      <c r="I215" s="21">
        <f>IF(Medidas_Analisis!I652&lt;&gt;"",ROUND((Medidas_Analisis!I652/IF(Intermedio!A652=VLOOKUP(Intermedio!A652,Tipos_Medida!$H$2:$I$788,1),VLOOKUP(Intermedio!A652,Tipos_Medida!$H$2:$I$788,2),0))*100,4),"")</f>
        <v>0</v>
      </c>
      <c r="J215" s="21">
        <f>IF(Medidas_Analisis!J652&lt;&gt;"",ROUND((Medidas_Analisis!J652/IF(Intermedio!A652=VLOOKUP(Intermedio!A652,Tipos_Medida!$H$2:$I$788,1),VLOOKUP(Intermedio!A652,Tipos_Medida!$H$2:$I$788,2),0))*100,4),"")</f>
        <v>0</v>
      </c>
      <c r="K215" s="21">
        <f>IF(Medidas_Analisis!K652&lt;&gt;"",ROUND((Medidas_Analisis!K652/IF(Intermedio!A652=VLOOKUP(Intermedio!A652,Tipos_Medida!$H$2:$I$788,1),VLOOKUP(Intermedio!A652,Tipos_Medida!$H$2:$I$788,2),0))*100,4),"")</f>
        <v>0</v>
      </c>
      <c r="L215" s="21">
        <f>IF(Medidas_Analisis!L652&lt;&gt;"",ROUND((Medidas_Analisis!L652/IF(Intermedio!A652=VLOOKUP(Intermedio!A652,Tipos_Medida!$H$2:$I$788,1),VLOOKUP(Intermedio!A652,Tipos_Medida!$H$2:$I$788,2),0))*100,4),"")</f>
        <v>0</v>
      </c>
      <c r="M215" s="21">
        <f>IF(Medidas_Analisis!M652&lt;&gt;"",ROUND((Medidas_Analisis!M652/IF(Intermedio!A652=VLOOKUP(Intermedio!A652,Tipos_Medida!$H$2:$I$788,1),VLOOKUP(Intermedio!A652,Tipos_Medida!$H$2:$I$788,2),0))*100,4),"")</f>
        <v>0</v>
      </c>
      <c r="N215" s="21">
        <f>IF(Medidas_Analisis!N652&lt;&gt;"",ROUND((Medidas_Analisis!N652/IF(Intermedio!A652=VLOOKUP(Intermedio!A652,Tipos_Medida!$H$2:$I$788,1),VLOOKUP(Intermedio!A652,Tipos_Medida!$H$2:$I$788,2),0))*100,4),"")</f>
        <v>1.6E-2</v>
      </c>
    </row>
    <row r="216" spans="1:14" x14ac:dyDescent="0.25">
      <c r="A216">
        <v>21177</v>
      </c>
      <c r="B216" t="s">
        <v>101</v>
      </c>
      <c r="C216" t="s">
        <v>115</v>
      </c>
      <c r="D216" t="s">
        <v>114</v>
      </c>
      <c r="E216" s="1">
        <v>43913</v>
      </c>
      <c r="F216" s="7" t="str">
        <f>IF(E216&lt;&gt;"",IF(AND(E216&gt;=VLOOKUP(E216,Semanas!$A$1:$C$33,1),E216&lt;=VLOOKUP(E216,Semanas!$A$1:$C$33,2)),VLOOKUP(E216,Semanas!$A$1:$C$33,3),""),"")</f>
        <v>Semana 13</v>
      </c>
      <c r="G216" s="21">
        <f>IF(Medidas_Analisis!G653&lt;&gt;"",ROUND((Medidas_Analisis!G653/IF(Intermedio!A653=VLOOKUP(Intermedio!A653,Tipos_Medida!$H$2:$I$788,1),VLOOKUP(Intermedio!A653,Tipos_Medida!$H$2:$I$788,2),0))*100,4),"")</f>
        <v>0</v>
      </c>
      <c r="H216" s="21">
        <f>IF(Medidas_Analisis!H653&lt;&gt;"",ROUND((Medidas_Analisis!H653/IF(Intermedio!A653=VLOOKUP(Intermedio!A653,Tipos_Medida!$H$2:$I$788,1),VLOOKUP(Intermedio!A653,Tipos_Medida!$H$2:$I$788,2),0))*100,4),"")</f>
        <v>0</v>
      </c>
      <c r="I216" s="21">
        <f>IF(Medidas_Analisis!I653&lt;&gt;"",ROUND((Medidas_Analisis!I653/IF(Intermedio!A653=VLOOKUP(Intermedio!A653,Tipos_Medida!$H$2:$I$788,1),VLOOKUP(Intermedio!A653,Tipos_Medida!$H$2:$I$788,2),0))*100,4),"")</f>
        <v>0</v>
      </c>
      <c r="J216" s="21">
        <f>IF(Medidas_Analisis!J653&lt;&gt;"",ROUND((Medidas_Analisis!J653/IF(Intermedio!A653=VLOOKUP(Intermedio!A653,Tipos_Medida!$H$2:$I$788,1),VLOOKUP(Intermedio!A653,Tipos_Medida!$H$2:$I$788,2),0))*100,4),"")</f>
        <v>0</v>
      </c>
      <c r="K216" s="21">
        <f>IF(Medidas_Analisis!K653&lt;&gt;"",ROUND((Medidas_Analisis!K653/IF(Intermedio!A653=VLOOKUP(Intermedio!A653,Tipos_Medida!$H$2:$I$788,1),VLOOKUP(Intermedio!A653,Tipos_Medida!$H$2:$I$788,2),0))*100,4),"")</f>
        <v>0</v>
      </c>
      <c r="L216" s="21">
        <f>IF(Medidas_Analisis!L653&lt;&gt;"",ROUND((Medidas_Analisis!L653/IF(Intermedio!A653=VLOOKUP(Intermedio!A653,Tipos_Medida!$H$2:$I$788,1),VLOOKUP(Intermedio!A653,Tipos_Medida!$H$2:$I$788,2),0))*100,4),"")</f>
        <v>0</v>
      </c>
      <c r="M216" s="21">
        <f>IF(Medidas_Analisis!M653&lt;&gt;"",ROUND((Medidas_Analisis!M653/IF(Intermedio!A653=VLOOKUP(Intermedio!A653,Tipos_Medida!$H$2:$I$788,1),VLOOKUP(Intermedio!A653,Tipos_Medida!$H$2:$I$788,2),0))*100,4),"")</f>
        <v>0</v>
      </c>
      <c r="N216" s="21">
        <f>IF(Medidas_Analisis!N653&lt;&gt;"",ROUND((Medidas_Analisis!N653/IF(Intermedio!A653=VLOOKUP(Intermedio!A653,Tipos_Medida!$H$2:$I$788,1),VLOOKUP(Intermedio!A653,Tipos_Medida!$H$2:$I$788,2),0))*100,4),"")</f>
        <v>1.6E-2</v>
      </c>
    </row>
    <row r="217" spans="1:14" x14ac:dyDescent="0.25">
      <c r="A217" s="19">
        <v>21177</v>
      </c>
      <c r="B217" s="19" t="s">
        <v>101</v>
      </c>
      <c r="C217" s="19" t="s">
        <v>33</v>
      </c>
      <c r="D217" s="19" t="s">
        <v>114</v>
      </c>
      <c r="E217" s="20">
        <v>43910</v>
      </c>
      <c r="F217" s="7" t="str">
        <f>IF(E217&lt;&gt;"",IF(AND(E217&gt;=VLOOKUP(E217,Semanas!$A$1:$C$33,1),E217&lt;=VLOOKUP(E217,Semanas!$A$1:$C$33,2)),VLOOKUP(E217,Semanas!$A$1:$C$33,3),""),"")</f>
        <v>Semana 12</v>
      </c>
      <c r="G217" s="21">
        <f>IF(Medidas_Analisis!G654&lt;&gt;"",ROUND((Medidas_Analisis!G654/IF(Intermedio!A654=VLOOKUP(Intermedio!A654,Tipos_Medida!$H$2:$I$788,1),VLOOKUP(Intermedio!A654,Tipos_Medida!$H$2:$I$788,2),0))*100,4),"")</f>
        <v>0</v>
      </c>
      <c r="H217" s="21">
        <f>IF(Medidas_Analisis!H654&lt;&gt;"",ROUND((Medidas_Analisis!H654/IF(Intermedio!A654=VLOOKUP(Intermedio!A654,Tipos_Medida!$H$2:$I$788,1),VLOOKUP(Intermedio!A654,Tipos_Medida!$H$2:$I$788,2),0))*100,4),"")</f>
        <v>0</v>
      </c>
      <c r="I217" s="21">
        <f>IF(Medidas_Analisis!I654&lt;&gt;"",ROUND((Medidas_Analisis!I654/IF(Intermedio!A654=VLOOKUP(Intermedio!A654,Tipos_Medida!$H$2:$I$788,1),VLOOKUP(Intermedio!A654,Tipos_Medida!$H$2:$I$788,2),0))*100,4),"")</f>
        <v>0</v>
      </c>
      <c r="J217" s="21">
        <f>IF(Medidas_Analisis!J654&lt;&gt;"",ROUND((Medidas_Analisis!J654/IF(Intermedio!A654=VLOOKUP(Intermedio!A654,Tipos_Medida!$H$2:$I$788,1),VLOOKUP(Intermedio!A654,Tipos_Medida!$H$2:$I$788,2),0))*100,4),"")</f>
        <v>0</v>
      </c>
      <c r="K217" s="21">
        <f>IF(Medidas_Analisis!K654&lt;&gt;"",ROUND((Medidas_Analisis!K654/IF(Intermedio!A654=VLOOKUP(Intermedio!A654,Tipos_Medida!$H$2:$I$788,1),VLOOKUP(Intermedio!A654,Tipos_Medida!$H$2:$I$788,2),0))*100,4),"")</f>
        <v>0</v>
      </c>
      <c r="L217" s="21">
        <f>IF(Medidas_Analisis!L654&lt;&gt;"",ROUND((Medidas_Analisis!L654/IF(Intermedio!A654=VLOOKUP(Intermedio!A654,Tipos_Medida!$H$2:$I$788,1),VLOOKUP(Intermedio!A654,Tipos_Medida!$H$2:$I$788,2),0))*100,4),"")</f>
        <v>0</v>
      </c>
      <c r="M217" s="21">
        <f>IF(Medidas_Analisis!M654&lt;&gt;"",ROUND((Medidas_Analisis!M654/IF(Intermedio!A654=VLOOKUP(Intermedio!A654,Tipos_Medida!$H$2:$I$788,1),VLOOKUP(Intermedio!A654,Tipos_Medida!$H$2:$I$788,2),0))*100,4),"")</f>
        <v>0</v>
      </c>
      <c r="N217" s="21">
        <f>IF(Medidas_Analisis!N654&lt;&gt;"",ROUND((Medidas_Analisis!N654/IF(Intermedio!A654=VLOOKUP(Intermedio!A654,Tipos_Medida!$H$2:$I$788,1),VLOOKUP(Intermedio!A654,Tipos_Medida!$H$2:$I$788,2),0))*100,4),"")</f>
        <v>0</v>
      </c>
    </row>
    <row r="218" spans="1:14" x14ac:dyDescent="0.25">
      <c r="A218">
        <v>21177</v>
      </c>
      <c r="B218" t="s">
        <v>101</v>
      </c>
      <c r="C218" t="s">
        <v>34</v>
      </c>
      <c r="D218" t="s">
        <v>114</v>
      </c>
      <c r="E218" s="1">
        <v>43934</v>
      </c>
      <c r="F218" s="7" t="str">
        <f>IF(E218&lt;&gt;"",IF(AND(E218&gt;=VLOOKUP(E218,Semanas!$A$1:$C$33,1),E218&lt;=VLOOKUP(E218,Semanas!$A$1:$C$33,2)),VLOOKUP(E218,Semanas!$A$1:$C$33,3),""),"")</f>
        <v>Semana 16</v>
      </c>
      <c r="G218" s="21">
        <f>IF(Medidas_Analisis!G655&lt;&gt;"",ROUND((Medidas_Analisis!G655/IF(Intermedio!A655=VLOOKUP(Intermedio!A655,Tipos_Medida!$H$2:$I$788,1),VLOOKUP(Intermedio!A655,Tipos_Medida!$H$2:$I$788,2),0))*100,4),"")</f>
        <v>0</v>
      </c>
      <c r="H218" s="21">
        <f>IF(Medidas_Analisis!H655&lt;&gt;"",ROUND((Medidas_Analisis!H655/IF(Intermedio!A655=VLOOKUP(Intermedio!A655,Tipos_Medida!$H$2:$I$788,1),VLOOKUP(Intermedio!A655,Tipos_Medida!$H$2:$I$788,2),0))*100,4),"")</f>
        <v>0</v>
      </c>
      <c r="I218" s="21">
        <f>IF(Medidas_Analisis!I655&lt;&gt;"",ROUND((Medidas_Analisis!I655/IF(Intermedio!A655=VLOOKUP(Intermedio!A655,Tipos_Medida!$H$2:$I$788,1),VLOOKUP(Intermedio!A655,Tipos_Medida!$H$2:$I$788,2),0))*100,4),"")</f>
        <v>0</v>
      </c>
      <c r="J218" s="21">
        <f>IF(Medidas_Analisis!J655&lt;&gt;"",ROUND((Medidas_Analisis!J655/IF(Intermedio!A655=VLOOKUP(Intermedio!A655,Tipos_Medida!$H$2:$I$788,1),VLOOKUP(Intermedio!A655,Tipos_Medida!$H$2:$I$788,2),0))*100,4),"")</f>
        <v>1.7899999999999999E-2</v>
      </c>
      <c r="K218" s="21">
        <f>IF(Medidas_Analisis!K655&lt;&gt;"",ROUND((Medidas_Analisis!K655/IF(Intermedio!A655=VLOOKUP(Intermedio!A655,Tipos_Medida!$H$2:$I$788,1),VLOOKUP(Intermedio!A655,Tipos_Medida!$H$2:$I$788,2),0))*100,4),"")</f>
        <v>1.7899999999999999E-2</v>
      </c>
      <c r="L218" s="21">
        <f>IF(Medidas_Analisis!L655&lt;&gt;"",ROUND((Medidas_Analisis!L655/IF(Intermedio!A655=VLOOKUP(Intermedio!A655,Tipos_Medida!$H$2:$I$788,1),VLOOKUP(Intermedio!A655,Tipos_Medida!$H$2:$I$788,2),0))*100,4),"")</f>
        <v>5.3699999999999998E-2</v>
      </c>
      <c r="M218" s="21">
        <f>IF(Medidas_Analisis!M655&lt;&gt;"",ROUND((Medidas_Analisis!M655/IF(Intermedio!A655=VLOOKUP(Intermedio!A655,Tipos_Medida!$H$2:$I$788,1),VLOOKUP(Intermedio!A655,Tipos_Medida!$H$2:$I$788,2),0))*100,4),"")</f>
        <v>5.3699999999999998E-2</v>
      </c>
      <c r="N218" s="21">
        <f>IF(Medidas_Analisis!N655&lt;&gt;"",ROUND((Medidas_Analisis!N655/IF(Intermedio!A655=VLOOKUP(Intermedio!A655,Tipos_Medida!$H$2:$I$788,1),VLOOKUP(Intermedio!A655,Tipos_Medida!$H$2:$I$788,2),0))*100,4),"")</f>
        <v>0.12520000000000001</v>
      </c>
    </row>
    <row r="219" spans="1:14" x14ac:dyDescent="0.25">
      <c r="A219">
        <v>21177</v>
      </c>
      <c r="B219" t="s">
        <v>101</v>
      </c>
      <c r="C219" t="s">
        <v>191</v>
      </c>
      <c r="D219" t="s">
        <v>114</v>
      </c>
      <c r="E219" s="1">
        <v>43884</v>
      </c>
      <c r="F219" s="7" t="str">
        <f>IF(E219&lt;&gt;"",IF(AND(E219&gt;=VLOOKUP(E219,Semanas!$A$1:$C$33,1),E219&lt;=VLOOKUP(E219,Semanas!$A$1:$C$33,2)),VLOOKUP(E219,Semanas!$A$1:$C$33,3),""),"")</f>
        <v>Semana 9</v>
      </c>
      <c r="G219" s="21">
        <f>IF(Medidas_Analisis!G659&lt;&gt;"",ROUND((Medidas_Analisis!G659/IF(Intermedio!A659=VLOOKUP(Intermedio!A659,Tipos_Medida!$H$2:$I$788,1),VLOOKUP(Intermedio!A659,Tipos_Medida!$H$2:$I$788,2),0))*100,4),"")</f>
        <v>0</v>
      </c>
      <c r="H219" s="21">
        <f>IF(Medidas_Analisis!H659&lt;&gt;"",ROUND((Medidas_Analisis!H659/IF(Intermedio!A659=VLOOKUP(Intermedio!A659,Tipos_Medida!$H$2:$I$788,1),VLOOKUP(Intermedio!A659,Tipos_Medida!$H$2:$I$788,2),0))*100,4),"")</f>
        <v>0</v>
      </c>
      <c r="I219" s="21">
        <f>IF(Medidas_Analisis!I659&lt;&gt;"",ROUND((Medidas_Analisis!I659/IF(Intermedio!A659=VLOOKUP(Intermedio!A659,Tipos_Medida!$H$2:$I$788,1),VLOOKUP(Intermedio!A659,Tipos_Medida!$H$2:$I$788,2),0))*100,4),"")</f>
        <v>0</v>
      </c>
      <c r="J219" s="21">
        <f>IF(Medidas_Analisis!J659&lt;&gt;"",ROUND((Medidas_Analisis!J659/IF(Intermedio!A659=VLOOKUP(Intermedio!A659,Tipos_Medida!$H$2:$I$788,1),VLOOKUP(Intermedio!A659,Tipos_Medida!$H$2:$I$788,2),0))*100,4),"")</f>
        <v>0</v>
      </c>
      <c r="K219" s="21">
        <f>IF(Medidas_Analisis!K659&lt;&gt;"",ROUND((Medidas_Analisis!K659/IF(Intermedio!A659=VLOOKUP(Intermedio!A659,Tipos_Medida!$H$2:$I$788,1),VLOOKUP(Intermedio!A659,Tipos_Medida!$H$2:$I$788,2),0))*100,4),"")</f>
        <v>0</v>
      </c>
      <c r="L219" s="21">
        <f>IF(Medidas_Analisis!L659&lt;&gt;"",ROUND((Medidas_Analisis!L659/IF(Intermedio!A659=VLOOKUP(Intermedio!A659,Tipos_Medida!$H$2:$I$788,1),VLOOKUP(Intermedio!A659,Tipos_Medida!$H$2:$I$788,2),0))*100,4),"")</f>
        <v>0</v>
      </c>
      <c r="M219" s="21">
        <f>IF(Medidas_Analisis!M659&lt;&gt;"",ROUND((Medidas_Analisis!M659/IF(Intermedio!A659=VLOOKUP(Intermedio!A659,Tipos_Medida!$H$2:$I$788,1),VLOOKUP(Intermedio!A659,Tipos_Medida!$H$2:$I$788,2),0))*100,4),"")</f>
        <v>0</v>
      </c>
      <c r="N219" s="21">
        <f>IF(Medidas_Analisis!N659&lt;&gt;"",ROUND((Medidas_Analisis!N659/IF(Intermedio!A659=VLOOKUP(Intermedio!A659,Tipos_Medida!$H$2:$I$788,1),VLOOKUP(Intermedio!A659,Tipos_Medida!$H$2:$I$788,2),0))*100,4),"")</f>
        <v>0</v>
      </c>
    </row>
    <row r="220" spans="1:14" x14ac:dyDescent="0.25">
      <c r="A220">
        <v>21195</v>
      </c>
      <c r="B220" t="s">
        <v>103</v>
      </c>
      <c r="C220" t="s">
        <v>30</v>
      </c>
      <c r="D220" t="s">
        <v>114</v>
      </c>
      <c r="E220" s="1">
        <v>43913</v>
      </c>
      <c r="F220" s="7" t="str">
        <f>IF(E220&lt;&gt;"",IF(AND(E220&gt;=VLOOKUP(E220,Semanas!$A$1:$C$33,1),E220&lt;=VLOOKUP(E220,Semanas!$A$1:$C$33,2)),VLOOKUP(E220,Semanas!$A$1:$C$33,3),""),"")</f>
        <v>Semana 13</v>
      </c>
      <c r="G220" s="21">
        <f>IF(Medidas_Analisis!G662&lt;&gt;"",ROUND((Medidas_Analisis!G662/IF(Intermedio!A662=VLOOKUP(Intermedio!A662,Tipos_Medida!$H$2:$I$788,1),VLOOKUP(Intermedio!A662,Tipos_Medida!$H$2:$I$788,2),0))*100,4),"")</f>
        <v>0</v>
      </c>
      <c r="H220" s="21">
        <f>IF(Medidas_Analisis!H662&lt;&gt;"",ROUND((Medidas_Analisis!H662/IF(Intermedio!A662=VLOOKUP(Intermedio!A662,Tipos_Medida!$H$2:$I$788,1),VLOOKUP(Intermedio!A662,Tipos_Medida!$H$2:$I$788,2),0))*100,4),"")</f>
        <v>0</v>
      </c>
      <c r="I220" s="21">
        <f>IF(Medidas_Analisis!I662&lt;&gt;"",ROUND((Medidas_Analisis!I662/IF(Intermedio!A662=VLOOKUP(Intermedio!A662,Tipos_Medida!$H$2:$I$788,1),VLOOKUP(Intermedio!A662,Tipos_Medida!$H$2:$I$788,2),0))*100,4),"")</f>
        <v>0</v>
      </c>
      <c r="J220" s="21">
        <f>IF(Medidas_Analisis!J662&lt;&gt;"",ROUND((Medidas_Analisis!J662/IF(Intermedio!A662=VLOOKUP(Intermedio!A662,Tipos_Medida!$H$2:$I$788,1),VLOOKUP(Intermedio!A662,Tipos_Medida!$H$2:$I$788,2),0))*100,4),"")</f>
        <v>0</v>
      </c>
      <c r="K220" s="21">
        <f>IF(Medidas_Analisis!K662&lt;&gt;"",ROUND((Medidas_Analisis!K662/IF(Intermedio!A662=VLOOKUP(Intermedio!A662,Tipos_Medida!$H$2:$I$788,1),VLOOKUP(Intermedio!A662,Tipos_Medida!$H$2:$I$788,2),0))*100,4),"")</f>
        <v>0</v>
      </c>
      <c r="L220" s="21">
        <f>IF(Medidas_Analisis!L662&lt;&gt;"",ROUND((Medidas_Analisis!L662/IF(Intermedio!A662=VLOOKUP(Intermedio!A662,Tipos_Medida!$H$2:$I$788,1),VLOOKUP(Intermedio!A662,Tipos_Medida!$H$2:$I$788,2),0))*100,4),"")</f>
        <v>0</v>
      </c>
      <c r="M220" s="21">
        <f>IF(Medidas_Analisis!M662&lt;&gt;"",ROUND((Medidas_Analisis!M662/IF(Intermedio!A662=VLOOKUP(Intermedio!A662,Tipos_Medida!$H$2:$I$788,1),VLOOKUP(Intermedio!A662,Tipos_Medida!$H$2:$I$788,2),0))*100,4),"")</f>
        <v>0</v>
      </c>
      <c r="N220" s="21">
        <f>IF(Medidas_Analisis!N662&lt;&gt;"",ROUND((Medidas_Analisis!N662/IF(Intermedio!A662=VLOOKUP(Intermedio!A662,Tipos_Medida!$H$2:$I$788,1),VLOOKUP(Intermedio!A662,Tipos_Medida!$H$2:$I$788,2),0))*100,4),"")</f>
        <v>0</v>
      </c>
    </row>
    <row r="221" spans="1:14" x14ac:dyDescent="0.25">
      <c r="A221" s="19">
        <v>21195</v>
      </c>
      <c r="B221" s="19" t="s">
        <v>103</v>
      </c>
      <c r="C221" s="19" t="s">
        <v>31</v>
      </c>
      <c r="D221" s="19" t="s">
        <v>114</v>
      </c>
      <c r="E221" s="20">
        <v>43913</v>
      </c>
      <c r="F221" s="7" t="str">
        <f>IF(E221&lt;&gt;"",IF(AND(E221&gt;=VLOOKUP(E221,Semanas!$A$1:$C$33,1),E221&lt;=VLOOKUP(E221,Semanas!$A$1:$C$33,2)),VLOOKUP(E221,Semanas!$A$1:$C$33,3),""),"")</f>
        <v>Semana 13</v>
      </c>
      <c r="G221" s="21">
        <f>IF(Medidas_Analisis!G663&lt;&gt;"",ROUND((Medidas_Analisis!G663/IF(Intermedio!A663=VLOOKUP(Intermedio!A663,Tipos_Medida!$H$2:$I$788,1),VLOOKUP(Intermedio!A663,Tipos_Medida!$H$2:$I$788,2),0))*100,4),"")</f>
        <v>0</v>
      </c>
      <c r="H221" s="21">
        <f>IF(Medidas_Analisis!H663&lt;&gt;"",ROUND((Medidas_Analisis!H663/IF(Intermedio!A663=VLOOKUP(Intermedio!A663,Tipos_Medida!$H$2:$I$788,1),VLOOKUP(Intermedio!A663,Tipos_Medida!$H$2:$I$788,2),0))*100,4),"")</f>
        <v>0</v>
      </c>
      <c r="I221" s="21">
        <f>IF(Medidas_Analisis!I663&lt;&gt;"",ROUND((Medidas_Analisis!I663/IF(Intermedio!A663=VLOOKUP(Intermedio!A663,Tipos_Medida!$H$2:$I$788,1),VLOOKUP(Intermedio!A663,Tipos_Medida!$H$2:$I$788,2),0))*100,4),"")</f>
        <v>0</v>
      </c>
      <c r="J221" s="21">
        <f>IF(Medidas_Analisis!J663&lt;&gt;"",ROUND((Medidas_Analisis!J663/IF(Intermedio!A663=VLOOKUP(Intermedio!A663,Tipos_Medida!$H$2:$I$788,1),VLOOKUP(Intermedio!A663,Tipos_Medida!$H$2:$I$788,2),0))*100,4),"")</f>
        <v>0</v>
      </c>
      <c r="K221" s="21">
        <f>IF(Medidas_Analisis!K663&lt;&gt;"",ROUND((Medidas_Analisis!K663/IF(Intermedio!A663=VLOOKUP(Intermedio!A663,Tipos_Medida!$H$2:$I$788,1),VLOOKUP(Intermedio!A663,Tipos_Medida!$H$2:$I$788,2),0))*100,4),"")</f>
        <v>0</v>
      </c>
      <c r="L221" s="21">
        <f>IF(Medidas_Analisis!L663&lt;&gt;"",ROUND((Medidas_Analisis!L663/IF(Intermedio!A663=VLOOKUP(Intermedio!A663,Tipos_Medida!$H$2:$I$788,1),VLOOKUP(Intermedio!A663,Tipos_Medida!$H$2:$I$788,2),0))*100,4),"")</f>
        <v>0</v>
      </c>
      <c r="M221" s="21">
        <f>IF(Medidas_Analisis!M663&lt;&gt;"",ROUND((Medidas_Analisis!M663/IF(Intermedio!A663=VLOOKUP(Intermedio!A663,Tipos_Medida!$H$2:$I$788,1),VLOOKUP(Intermedio!A663,Tipos_Medida!$H$2:$I$788,2),0))*100,4),"")</f>
        <v>0</v>
      </c>
      <c r="N221" s="21">
        <f>IF(Medidas_Analisis!N663&lt;&gt;"",ROUND((Medidas_Analisis!N663/IF(Intermedio!A663=VLOOKUP(Intermedio!A663,Tipos_Medida!$H$2:$I$788,1),VLOOKUP(Intermedio!A663,Tipos_Medida!$H$2:$I$788,2),0))*100,4),"")</f>
        <v>0</v>
      </c>
    </row>
    <row r="222" spans="1:14" x14ac:dyDescent="0.25">
      <c r="A222">
        <v>21195</v>
      </c>
      <c r="B222" t="s">
        <v>103</v>
      </c>
      <c r="C222" t="s">
        <v>115</v>
      </c>
      <c r="D222" t="s">
        <v>114</v>
      </c>
      <c r="E222" s="1">
        <v>43913</v>
      </c>
      <c r="F222" s="7" t="str">
        <f>IF(E222&lt;&gt;"",IF(AND(E222&gt;=VLOOKUP(E222,Semanas!$A$1:$C$33,1),E222&lt;=VLOOKUP(E222,Semanas!$A$1:$C$33,2)),VLOOKUP(E222,Semanas!$A$1:$C$33,3),""),"")</f>
        <v>Semana 13</v>
      </c>
      <c r="G222" s="21">
        <f>IF(Medidas_Analisis!G664&lt;&gt;"",ROUND((Medidas_Analisis!G664/IF(Intermedio!A664=VLOOKUP(Intermedio!A664,Tipos_Medida!$H$2:$I$788,1),VLOOKUP(Intermedio!A664,Tipos_Medida!$H$2:$I$788,2),0))*100,4),"")</f>
        <v>0</v>
      </c>
      <c r="H222" s="21">
        <f>IF(Medidas_Analisis!H664&lt;&gt;"",ROUND((Medidas_Analisis!H664/IF(Intermedio!A664=VLOOKUP(Intermedio!A664,Tipos_Medida!$H$2:$I$788,1),VLOOKUP(Intermedio!A664,Tipos_Medida!$H$2:$I$788,2),0))*100,4),"")</f>
        <v>0</v>
      </c>
      <c r="I222" s="21">
        <f>IF(Medidas_Analisis!I664&lt;&gt;"",ROUND((Medidas_Analisis!I664/IF(Intermedio!A664=VLOOKUP(Intermedio!A664,Tipos_Medida!$H$2:$I$788,1),VLOOKUP(Intermedio!A664,Tipos_Medida!$H$2:$I$788,2),0))*100,4),"")</f>
        <v>0</v>
      </c>
      <c r="J222" s="21">
        <f>IF(Medidas_Analisis!J664&lt;&gt;"",ROUND((Medidas_Analisis!J664/IF(Intermedio!A664=VLOOKUP(Intermedio!A664,Tipos_Medida!$H$2:$I$788,1),VLOOKUP(Intermedio!A664,Tipos_Medida!$H$2:$I$788,2),0))*100,4),"")</f>
        <v>0</v>
      </c>
      <c r="K222" s="21">
        <f>IF(Medidas_Analisis!K664&lt;&gt;"",ROUND((Medidas_Analisis!K664/IF(Intermedio!A664=VLOOKUP(Intermedio!A664,Tipos_Medida!$H$2:$I$788,1),VLOOKUP(Intermedio!A664,Tipos_Medida!$H$2:$I$788,2),0))*100,4),"")</f>
        <v>0</v>
      </c>
      <c r="L222" s="21">
        <f>IF(Medidas_Analisis!L664&lt;&gt;"",ROUND((Medidas_Analisis!L664/IF(Intermedio!A664=VLOOKUP(Intermedio!A664,Tipos_Medida!$H$2:$I$788,1),VLOOKUP(Intermedio!A664,Tipos_Medida!$H$2:$I$788,2),0))*100,4),"")</f>
        <v>0</v>
      </c>
      <c r="M222" s="21">
        <f>IF(Medidas_Analisis!M664&lt;&gt;"",ROUND((Medidas_Analisis!M664/IF(Intermedio!A664=VLOOKUP(Intermedio!A664,Tipos_Medida!$H$2:$I$788,1),VLOOKUP(Intermedio!A664,Tipos_Medida!$H$2:$I$788,2),0))*100,4),"")</f>
        <v>0</v>
      </c>
      <c r="N222" s="21">
        <f>IF(Medidas_Analisis!N664&lt;&gt;"",ROUND((Medidas_Analisis!N664/IF(Intermedio!A664=VLOOKUP(Intermedio!A664,Tipos_Medida!$H$2:$I$788,1),VLOOKUP(Intermedio!A664,Tipos_Medida!$H$2:$I$788,2),0))*100,4),"")</f>
        <v>0</v>
      </c>
    </row>
    <row r="223" spans="1:14" x14ac:dyDescent="0.25">
      <c r="A223" s="19">
        <v>21195</v>
      </c>
      <c r="B223" s="19" t="s">
        <v>103</v>
      </c>
      <c r="C223" s="19" t="s">
        <v>33</v>
      </c>
      <c r="D223" s="19" t="s">
        <v>114</v>
      </c>
      <c r="E223" s="20">
        <v>43910</v>
      </c>
      <c r="F223" s="7" t="str">
        <f>IF(E223&lt;&gt;"",IF(AND(E223&gt;=VLOOKUP(E223,Semanas!$A$1:$C$33,1),E223&lt;=VLOOKUP(E223,Semanas!$A$1:$C$33,2)),VLOOKUP(E223,Semanas!$A$1:$C$33,3),""),"")</f>
        <v>Semana 12</v>
      </c>
      <c r="G223" s="21">
        <f>IF(Medidas_Analisis!G665&lt;&gt;"",ROUND((Medidas_Analisis!G665/IF(Intermedio!A665=VLOOKUP(Intermedio!A665,Tipos_Medida!$H$2:$I$788,1),VLOOKUP(Intermedio!A665,Tipos_Medida!$H$2:$I$788,2),0))*100,4),"")</f>
        <v>0</v>
      </c>
      <c r="H223" s="21">
        <f>IF(Medidas_Analisis!H665&lt;&gt;"",ROUND((Medidas_Analisis!H665/IF(Intermedio!A665=VLOOKUP(Intermedio!A665,Tipos_Medida!$H$2:$I$788,1),VLOOKUP(Intermedio!A665,Tipos_Medida!$H$2:$I$788,2),0))*100,4),"")</f>
        <v>0</v>
      </c>
      <c r="I223" s="21">
        <f>IF(Medidas_Analisis!I665&lt;&gt;"",ROUND((Medidas_Analisis!I665/IF(Intermedio!A665=VLOOKUP(Intermedio!A665,Tipos_Medida!$H$2:$I$788,1),VLOOKUP(Intermedio!A665,Tipos_Medida!$H$2:$I$788,2),0))*100,4),"")</f>
        <v>0</v>
      </c>
      <c r="J223" s="21">
        <f>IF(Medidas_Analisis!J665&lt;&gt;"",ROUND((Medidas_Analisis!J665/IF(Intermedio!A665=VLOOKUP(Intermedio!A665,Tipos_Medida!$H$2:$I$788,1),VLOOKUP(Intermedio!A665,Tipos_Medida!$H$2:$I$788,2),0))*100,4),"")</f>
        <v>0</v>
      </c>
      <c r="K223" s="21">
        <f>IF(Medidas_Analisis!K665&lt;&gt;"",ROUND((Medidas_Analisis!K665/IF(Intermedio!A665=VLOOKUP(Intermedio!A665,Tipos_Medida!$H$2:$I$788,1),VLOOKUP(Intermedio!A665,Tipos_Medida!$H$2:$I$788,2),0))*100,4),"")</f>
        <v>0</v>
      </c>
      <c r="L223" s="21">
        <f>IF(Medidas_Analisis!L665&lt;&gt;"",ROUND((Medidas_Analisis!L665/IF(Intermedio!A665=VLOOKUP(Intermedio!A665,Tipos_Medida!$H$2:$I$788,1),VLOOKUP(Intermedio!A665,Tipos_Medida!$H$2:$I$788,2),0))*100,4),"")</f>
        <v>0</v>
      </c>
      <c r="M223" s="21">
        <f>IF(Medidas_Analisis!M665&lt;&gt;"",ROUND((Medidas_Analisis!M665/IF(Intermedio!A665=VLOOKUP(Intermedio!A665,Tipos_Medida!$H$2:$I$788,1),VLOOKUP(Intermedio!A665,Tipos_Medida!$H$2:$I$788,2),0))*100,4),"")</f>
        <v>0</v>
      </c>
      <c r="N223" s="21">
        <f>IF(Medidas_Analisis!N665&lt;&gt;"",ROUND((Medidas_Analisis!N665/IF(Intermedio!A665=VLOOKUP(Intermedio!A665,Tipos_Medida!$H$2:$I$788,1),VLOOKUP(Intermedio!A665,Tipos_Medida!$H$2:$I$788,2),0))*100,4),"")</f>
        <v>0</v>
      </c>
    </row>
    <row r="224" spans="1:14" x14ac:dyDescent="0.25">
      <c r="A224">
        <v>21195</v>
      </c>
      <c r="B224" t="s">
        <v>103</v>
      </c>
      <c r="C224" t="s">
        <v>34</v>
      </c>
      <c r="D224" t="s">
        <v>114</v>
      </c>
      <c r="E224" s="1">
        <v>43934</v>
      </c>
      <c r="F224" s="7" t="str">
        <f>IF(E224&lt;&gt;"",IF(AND(E224&gt;=VLOOKUP(E224,Semanas!$A$1:$C$33,1),E224&lt;=VLOOKUP(E224,Semanas!$A$1:$C$33,2)),VLOOKUP(E224,Semanas!$A$1:$C$33,3),""),"")</f>
        <v>Semana 16</v>
      </c>
      <c r="G224" s="21">
        <f>IF(Medidas_Analisis!G666&lt;&gt;"",ROUND((Medidas_Analisis!G666/IF(Intermedio!A666=VLOOKUP(Intermedio!A666,Tipos_Medida!$H$2:$I$788,1),VLOOKUP(Intermedio!A666,Tipos_Medida!$H$2:$I$788,2),0))*100,4),"")</f>
        <v>0</v>
      </c>
      <c r="H224" s="21">
        <f>IF(Medidas_Analisis!H666&lt;&gt;"",ROUND((Medidas_Analisis!H666/IF(Intermedio!A666=VLOOKUP(Intermedio!A666,Tipos_Medida!$H$2:$I$788,1),VLOOKUP(Intermedio!A666,Tipos_Medida!$H$2:$I$788,2),0))*100,4),"")</f>
        <v>0</v>
      </c>
      <c r="I224" s="21">
        <f>IF(Medidas_Analisis!I666&lt;&gt;"",ROUND((Medidas_Analisis!I666/IF(Intermedio!A666=VLOOKUP(Intermedio!A666,Tipos_Medida!$H$2:$I$788,1),VLOOKUP(Intermedio!A666,Tipos_Medida!$H$2:$I$788,2),0))*100,4),"")</f>
        <v>0</v>
      </c>
      <c r="J224" s="21">
        <f>IF(Medidas_Analisis!J666&lt;&gt;"",ROUND((Medidas_Analisis!J666/IF(Intermedio!A666=VLOOKUP(Intermedio!A666,Tipos_Medida!$H$2:$I$788,1),VLOOKUP(Intermedio!A666,Tipos_Medida!$H$2:$I$788,2),0))*100,4),"")</f>
        <v>0</v>
      </c>
      <c r="K224" s="21">
        <f>IF(Medidas_Analisis!K666&lt;&gt;"",ROUND((Medidas_Analisis!K666/IF(Intermedio!A666=VLOOKUP(Intermedio!A666,Tipos_Medida!$H$2:$I$788,1),VLOOKUP(Intermedio!A666,Tipos_Medida!$H$2:$I$788,2),0))*100,4),"")</f>
        <v>0</v>
      </c>
      <c r="L224" s="21">
        <f>IF(Medidas_Analisis!L666&lt;&gt;"",ROUND((Medidas_Analisis!L666/IF(Intermedio!A666=VLOOKUP(Intermedio!A666,Tipos_Medida!$H$2:$I$788,1),VLOOKUP(Intermedio!A666,Tipos_Medida!$H$2:$I$788,2),0))*100,4),"")</f>
        <v>0</v>
      </c>
      <c r="M224" s="21">
        <f>IF(Medidas_Analisis!M666&lt;&gt;"",ROUND((Medidas_Analisis!M666/IF(Intermedio!A666=VLOOKUP(Intermedio!A666,Tipos_Medida!$H$2:$I$788,1),VLOOKUP(Intermedio!A666,Tipos_Medida!$H$2:$I$788,2),0))*100,4),"")</f>
        <v>0</v>
      </c>
      <c r="N224" s="21">
        <f>IF(Medidas_Analisis!N666&lt;&gt;"",ROUND((Medidas_Analisis!N666/IF(Intermedio!A666=VLOOKUP(Intermedio!A666,Tipos_Medida!$H$2:$I$788,1),VLOOKUP(Intermedio!A666,Tipos_Medida!$H$2:$I$788,2),0))*100,4),"")</f>
        <v>0</v>
      </c>
    </row>
    <row r="225" spans="1:14" x14ac:dyDescent="0.25">
      <c r="A225">
        <v>21195</v>
      </c>
      <c r="B225" t="s">
        <v>103</v>
      </c>
      <c r="C225" t="s">
        <v>191</v>
      </c>
      <c r="D225" t="s">
        <v>114</v>
      </c>
      <c r="E225" s="1">
        <v>43913</v>
      </c>
      <c r="F225" s="7" t="str">
        <f>IF(E225&lt;&gt;"",IF(AND(E225&gt;=VLOOKUP(E225,Semanas!$A$1:$C$33,1),E225&lt;=VLOOKUP(E225,Semanas!$A$1:$C$33,2)),VLOOKUP(E225,Semanas!$A$1:$C$33,3),""),"")</f>
        <v>Semana 13</v>
      </c>
      <c r="G225" s="21">
        <f>IF(Medidas_Analisis!G670&lt;&gt;"",ROUND((Medidas_Analisis!G670/IF(Intermedio!A670=VLOOKUP(Intermedio!A670,Tipos_Medida!$H$2:$I$788,1),VLOOKUP(Intermedio!A670,Tipos_Medida!$H$2:$I$788,2),0))*100,4),"")</f>
        <v>0</v>
      </c>
      <c r="H225" s="21">
        <f>IF(Medidas_Analisis!H670&lt;&gt;"",ROUND((Medidas_Analisis!H670/IF(Intermedio!A670=VLOOKUP(Intermedio!A670,Tipos_Medida!$H$2:$I$788,1),VLOOKUP(Intermedio!A670,Tipos_Medida!$H$2:$I$788,2),0))*100,4),"")</f>
        <v>0</v>
      </c>
      <c r="I225" s="21">
        <f>IF(Medidas_Analisis!I670&lt;&gt;"",ROUND((Medidas_Analisis!I670/IF(Intermedio!A670=VLOOKUP(Intermedio!A670,Tipos_Medida!$H$2:$I$788,1),VLOOKUP(Intermedio!A670,Tipos_Medida!$H$2:$I$788,2),0))*100,4),"")</f>
        <v>0</v>
      </c>
      <c r="J225" s="21">
        <f>IF(Medidas_Analisis!J670&lt;&gt;"",ROUND((Medidas_Analisis!J670/IF(Intermedio!A670=VLOOKUP(Intermedio!A670,Tipos_Medida!$H$2:$I$788,1),VLOOKUP(Intermedio!A670,Tipos_Medida!$H$2:$I$788,2),0))*100,4),"")</f>
        <v>0</v>
      </c>
      <c r="K225" s="21">
        <f>IF(Medidas_Analisis!K670&lt;&gt;"",ROUND((Medidas_Analisis!K670/IF(Intermedio!A670=VLOOKUP(Intermedio!A670,Tipos_Medida!$H$2:$I$788,1),VLOOKUP(Intermedio!A670,Tipos_Medida!$H$2:$I$788,2),0))*100,4),"")</f>
        <v>0</v>
      </c>
      <c r="L225" s="21">
        <f>IF(Medidas_Analisis!L670&lt;&gt;"",ROUND((Medidas_Analisis!L670/IF(Intermedio!A670=VLOOKUP(Intermedio!A670,Tipos_Medida!$H$2:$I$788,1),VLOOKUP(Intermedio!A670,Tipos_Medida!$H$2:$I$788,2),0))*100,4),"")</f>
        <v>0</v>
      </c>
      <c r="M225" s="21">
        <f>IF(Medidas_Analisis!M670&lt;&gt;"",ROUND((Medidas_Analisis!M670/IF(Intermedio!A670=VLOOKUP(Intermedio!A670,Tipos_Medida!$H$2:$I$788,1),VLOOKUP(Intermedio!A670,Tipos_Medida!$H$2:$I$788,2),0))*100,4),"")</f>
        <v>0</v>
      </c>
      <c r="N225" s="21">
        <f>IF(Medidas_Analisis!N670&lt;&gt;"",ROUND((Medidas_Analisis!N670/IF(Intermedio!A670=VLOOKUP(Intermedio!A670,Tipos_Medida!$H$2:$I$788,1),VLOOKUP(Intermedio!A670,Tipos_Medida!$H$2:$I$788,2),0))*100,4),"")</f>
        <v>0</v>
      </c>
    </row>
    <row r="226" spans="1:14" x14ac:dyDescent="0.25">
      <c r="A226">
        <v>21205</v>
      </c>
      <c r="B226" t="s">
        <v>104</v>
      </c>
      <c r="C226" t="s">
        <v>30</v>
      </c>
      <c r="D226" t="s">
        <v>114</v>
      </c>
      <c r="E226" s="1">
        <v>43913</v>
      </c>
      <c r="F226" s="7" t="str">
        <f>IF(E226&lt;&gt;"",IF(AND(E226&gt;=VLOOKUP(E226,Semanas!$A$1:$C$33,1),E226&lt;=VLOOKUP(E226,Semanas!$A$1:$C$33,2)),VLOOKUP(E226,Semanas!$A$1:$C$33,3),""),"")</f>
        <v>Semana 13</v>
      </c>
      <c r="G226" s="21">
        <f>IF(Medidas_Analisis!G673&lt;&gt;"",ROUND((Medidas_Analisis!G673/IF(Intermedio!A673=VLOOKUP(Intermedio!A673,Tipos_Medida!$H$2:$I$788,1),VLOOKUP(Intermedio!A673,Tipos_Medida!$H$2:$I$788,2),0))*100,4),"")</f>
        <v>0</v>
      </c>
      <c r="H226" s="21">
        <f>IF(Medidas_Analisis!H673&lt;&gt;"",ROUND((Medidas_Analisis!H673/IF(Intermedio!A673=VLOOKUP(Intermedio!A673,Tipos_Medida!$H$2:$I$788,1),VLOOKUP(Intermedio!A673,Tipos_Medida!$H$2:$I$788,2),0))*100,4),"")</f>
        <v>0</v>
      </c>
      <c r="I226" s="21">
        <f>IF(Medidas_Analisis!I673&lt;&gt;"",ROUND((Medidas_Analisis!I673/IF(Intermedio!A673=VLOOKUP(Intermedio!A673,Tipos_Medida!$H$2:$I$788,1),VLOOKUP(Intermedio!A673,Tipos_Medida!$H$2:$I$788,2),0))*100,4),"")</f>
        <v>0</v>
      </c>
      <c r="J226" s="21">
        <f>IF(Medidas_Analisis!J673&lt;&gt;"",ROUND((Medidas_Analisis!J673/IF(Intermedio!A673=VLOOKUP(Intermedio!A673,Tipos_Medida!$H$2:$I$788,1),VLOOKUP(Intermedio!A673,Tipos_Medida!$H$2:$I$788,2),0))*100,4),"")</f>
        <v>0</v>
      </c>
      <c r="K226" s="21">
        <f>IF(Medidas_Analisis!K673&lt;&gt;"",ROUND((Medidas_Analisis!K673/IF(Intermedio!A673=VLOOKUP(Intermedio!A673,Tipos_Medida!$H$2:$I$788,1),VLOOKUP(Intermedio!A673,Tipos_Medida!$H$2:$I$788,2),0))*100,4),"")</f>
        <v>0</v>
      </c>
      <c r="L226" s="21">
        <f>IF(Medidas_Analisis!L673&lt;&gt;"",ROUND((Medidas_Analisis!L673/IF(Intermedio!A673=VLOOKUP(Intermedio!A673,Tipos_Medida!$H$2:$I$788,1),VLOOKUP(Intermedio!A673,Tipos_Medida!$H$2:$I$788,2),0))*100,4),"")</f>
        <v>0</v>
      </c>
      <c r="M226" s="21">
        <f>IF(Medidas_Analisis!M673&lt;&gt;"",ROUND((Medidas_Analisis!M673/IF(Intermedio!A673=VLOOKUP(Intermedio!A673,Tipos_Medida!$H$2:$I$788,1),VLOOKUP(Intermedio!A673,Tipos_Medida!$H$2:$I$788,2),0))*100,4),"")</f>
        <v>0</v>
      </c>
      <c r="N226" s="21">
        <f>IF(Medidas_Analisis!N673&lt;&gt;"",ROUND((Medidas_Analisis!N673/IF(Intermedio!A673=VLOOKUP(Intermedio!A673,Tipos_Medida!$H$2:$I$788,1),VLOOKUP(Intermedio!A673,Tipos_Medida!$H$2:$I$788,2),0))*100,4),"")</f>
        <v>0</v>
      </c>
    </row>
    <row r="227" spans="1:14" x14ac:dyDescent="0.25">
      <c r="A227" s="19">
        <v>21205</v>
      </c>
      <c r="B227" s="19" t="s">
        <v>104</v>
      </c>
      <c r="C227" s="19" t="s">
        <v>31</v>
      </c>
      <c r="D227" s="19" t="s">
        <v>114</v>
      </c>
      <c r="E227" s="20">
        <v>43913</v>
      </c>
      <c r="F227" s="7" t="str">
        <f>IF(E227&lt;&gt;"",IF(AND(E227&gt;=VLOOKUP(E227,Semanas!$A$1:$C$33,1),E227&lt;=VLOOKUP(E227,Semanas!$A$1:$C$33,2)),VLOOKUP(E227,Semanas!$A$1:$C$33,3),""),"")</f>
        <v>Semana 13</v>
      </c>
      <c r="G227" s="21">
        <f>IF(Medidas_Analisis!G674&lt;&gt;"",ROUND((Medidas_Analisis!G674/IF(Intermedio!A674=VLOOKUP(Intermedio!A674,Tipos_Medida!$H$2:$I$788,1),VLOOKUP(Intermedio!A674,Tipos_Medida!$H$2:$I$788,2),0))*100,4),"")</f>
        <v>0</v>
      </c>
      <c r="H227" s="21">
        <f>IF(Medidas_Analisis!H674&lt;&gt;"",ROUND((Medidas_Analisis!H674/IF(Intermedio!A674=VLOOKUP(Intermedio!A674,Tipos_Medida!$H$2:$I$788,1),VLOOKUP(Intermedio!A674,Tipos_Medida!$H$2:$I$788,2),0))*100,4),"")</f>
        <v>0</v>
      </c>
      <c r="I227" s="21">
        <f>IF(Medidas_Analisis!I674&lt;&gt;"",ROUND((Medidas_Analisis!I674/IF(Intermedio!A674=VLOOKUP(Intermedio!A674,Tipos_Medida!$H$2:$I$788,1),VLOOKUP(Intermedio!A674,Tipos_Medida!$H$2:$I$788,2),0))*100,4),"")</f>
        <v>0</v>
      </c>
      <c r="J227" s="21">
        <f>IF(Medidas_Analisis!J674&lt;&gt;"",ROUND((Medidas_Analisis!J674/IF(Intermedio!A674=VLOOKUP(Intermedio!A674,Tipos_Medida!$H$2:$I$788,1),VLOOKUP(Intermedio!A674,Tipos_Medida!$H$2:$I$788,2),0))*100,4),"")</f>
        <v>0</v>
      </c>
      <c r="K227" s="21">
        <f>IF(Medidas_Analisis!K674&lt;&gt;"",ROUND((Medidas_Analisis!K674/IF(Intermedio!A674=VLOOKUP(Intermedio!A674,Tipos_Medida!$H$2:$I$788,1),VLOOKUP(Intermedio!A674,Tipos_Medida!$H$2:$I$788,2),0))*100,4),"")</f>
        <v>0</v>
      </c>
      <c r="L227" s="21">
        <f>IF(Medidas_Analisis!L674&lt;&gt;"",ROUND((Medidas_Analisis!L674/IF(Intermedio!A674=VLOOKUP(Intermedio!A674,Tipos_Medida!$H$2:$I$788,1),VLOOKUP(Intermedio!A674,Tipos_Medida!$H$2:$I$788,2),0))*100,4),"")</f>
        <v>0</v>
      </c>
      <c r="M227" s="21">
        <f>IF(Medidas_Analisis!M674&lt;&gt;"",ROUND((Medidas_Analisis!M674/IF(Intermedio!A674=VLOOKUP(Intermedio!A674,Tipos_Medida!$H$2:$I$788,1),VLOOKUP(Intermedio!A674,Tipos_Medida!$H$2:$I$788,2),0))*100,4),"")</f>
        <v>0</v>
      </c>
      <c r="N227" s="21">
        <f>IF(Medidas_Analisis!N674&lt;&gt;"",ROUND((Medidas_Analisis!N674/IF(Intermedio!A674=VLOOKUP(Intermedio!A674,Tipos_Medida!$H$2:$I$788,1),VLOOKUP(Intermedio!A674,Tipos_Medida!$H$2:$I$788,2),0))*100,4),"")</f>
        <v>0</v>
      </c>
    </row>
    <row r="228" spans="1:14" x14ac:dyDescent="0.25">
      <c r="A228">
        <v>21205</v>
      </c>
      <c r="B228" t="s">
        <v>104</v>
      </c>
      <c r="C228" t="s">
        <v>115</v>
      </c>
      <c r="D228" t="s">
        <v>114</v>
      </c>
      <c r="E228" s="1">
        <v>43913</v>
      </c>
      <c r="F228" s="7" t="str">
        <f>IF(E228&lt;&gt;"",IF(AND(E228&gt;=VLOOKUP(E228,Semanas!$A$1:$C$33,1),E228&lt;=VLOOKUP(E228,Semanas!$A$1:$C$33,2)),VLOOKUP(E228,Semanas!$A$1:$C$33,3),""),"")</f>
        <v>Semana 13</v>
      </c>
      <c r="G228" s="21">
        <f>IF(Medidas_Analisis!G675&lt;&gt;"",ROUND((Medidas_Analisis!G675/IF(Intermedio!A675=VLOOKUP(Intermedio!A675,Tipos_Medida!$H$2:$I$788,1),VLOOKUP(Intermedio!A675,Tipos_Medida!$H$2:$I$788,2),0))*100,4),"")</f>
        <v>0</v>
      </c>
      <c r="H228" s="21">
        <f>IF(Medidas_Analisis!H675&lt;&gt;"",ROUND((Medidas_Analisis!H675/IF(Intermedio!A675=VLOOKUP(Intermedio!A675,Tipos_Medida!$H$2:$I$788,1),VLOOKUP(Intermedio!A675,Tipos_Medida!$H$2:$I$788,2),0))*100,4),"")</f>
        <v>0</v>
      </c>
      <c r="I228" s="21">
        <f>IF(Medidas_Analisis!I675&lt;&gt;"",ROUND((Medidas_Analisis!I675/IF(Intermedio!A675=VLOOKUP(Intermedio!A675,Tipos_Medida!$H$2:$I$788,1),VLOOKUP(Intermedio!A675,Tipos_Medida!$H$2:$I$788,2),0))*100,4),"")</f>
        <v>0</v>
      </c>
      <c r="J228" s="21">
        <f>IF(Medidas_Analisis!J675&lt;&gt;"",ROUND((Medidas_Analisis!J675/IF(Intermedio!A675=VLOOKUP(Intermedio!A675,Tipos_Medida!$H$2:$I$788,1),VLOOKUP(Intermedio!A675,Tipos_Medida!$H$2:$I$788,2),0))*100,4),"")</f>
        <v>0</v>
      </c>
      <c r="K228" s="21">
        <f>IF(Medidas_Analisis!K675&lt;&gt;"",ROUND((Medidas_Analisis!K675/IF(Intermedio!A675=VLOOKUP(Intermedio!A675,Tipos_Medida!$H$2:$I$788,1),VLOOKUP(Intermedio!A675,Tipos_Medida!$H$2:$I$788,2),0))*100,4),"")</f>
        <v>0</v>
      </c>
      <c r="L228" s="21">
        <f>IF(Medidas_Analisis!L675&lt;&gt;"",ROUND((Medidas_Analisis!L675/IF(Intermedio!A675=VLOOKUP(Intermedio!A675,Tipos_Medida!$H$2:$I$788,1),VLOOKUP(Intermedio!A675,Tipos_Medida!$H$2:$I$788,2),0))*100,4),"")</f>
        <v>0</v>
      </c>
      <c r="M228" s="21">
        <f>IF(Medidas_Analisis!M675&lt;&gt;"",ROUND((Medidas_Analisis!M675/IF(Intermedio!A675=VLOOKUP(Intermedio!A675,Tipos_Medida!$H$2:$I$788,1),VLOOKUP(Intermedio!A675,Tipos_Medida!$H$2:$I$788,2),0))*100,4),"")</f>
        <v>0</v>
      </c>
      <c r="N228" s="21">
        <f>IF(Medidas_Analisis!N675&lt;&gt;"",ROUND((Medidas_Analisis!N675/IF(Intermedio!A675=VLOOKUP(Intermedio!A675,Tipos_Medida!$H$2:$I$788,1),VLOOKUP(Intermedio!A675,Tipos_Medida!$H$2:$I$788,2),0))*100,4),"")</f>
        <v>0</v>
      </c>
    </row>
    <row r="229" spans="1:14" x14ac:dyDescent="0.25">
      <c r="A229" s="19">
        <v>21205</v>
      </c>
      <c r="B229" s="19" t="s">
        <v>104</v>
      </c>
      <c r="C229" s="19" t="s">
        <v>33</v>
      </c>
      <c r="D229" s="19" t="s">
        <v>114</v>
      </c>
      <c r="E229" s="20">
        <v>43910</v>
      </c>
      <c r="F229" s="7" t="str">
        <f>IF(E229&lt;&gt;"",IF(AND(E229&gt;=VLOOKUP(E229,Semanas!$A$1:$C$33,1),E229&lt;=VLOOKUP(E229,Semanas!$A$1:$C$33,2)),VLOOKUP(E229,Semanas!$A$1:$C$33,3),""),"")</f>
        <v>Semana 12</v>
      </c>
      <c r="G229" s="21">
        <f>IF(Medidas_Analisis!G676&lt;&gt;"",ROUND((Medidas_Analisis!G676/IF(Intermedio!A676=VLOOKUP(Intermedio!A676,Tipos_Medida!$H$2:$I$788,1),VLOOKUP(Intermedio!A676,Tipos_Medida!$H$2:$I$788,2),0))*100,4),"")</f>
        <v>0</v>
      </c>
      <c r="H229" s="21">
        <f>IF(Medidas_Analisis!H676&lt;&gt;"",ROUND((Medidas_Analisis!H676/IF(Intermedio!A676=VLOOKUP(Intermedio!A676,Tipos_Medida!$H$2:$I$788,1),VLOOKUP(Intermedio!A676,Tipos_Medida!$H$2:$I$788,2),0))*100,4),"")</f>
        <v>0</v>
      </c>
      <c r="I229" s="21">
        <f>IF(Medidas_Analisis!I676&lt;&gt;"",ROUND((Medidas_Analisis!I676/IF(Intermedio!A676=VLOOKUP(Intermedio!A676,Tipos_Medida!$H$2:$I$788,1),VLOOKUP(Intermedio!A676,Tipos_Medida!$H$2:$I$788,2),0))*100,4),"")</f>
        <v>0</v>
      </c>
      <c r="J229" s="21">
        <f>IF(Medidas_Analisis!J676&lt;&gt;"",ROUND((Medidas_Analisis!J676/IF(Intermedio!A676=VLOOKUP(Intermedio!A676,Tipos_Medida!$H$2:$I$788,1),VLOOKUP(Intermedio!A676,Tipos_Medida!$H$2:$I$788,2),0))*100,4),"")</f>
        <v>0</v>
      </c>
      <c r="K229" s="21">
        <f>IF(Medidas_Analisis!K676&lt;&gt;"",ROUND((Medidas_Analisis!K676/IF(Intermedio!A676=VLOOKUP(Intermedio!A676,Tipos_Medida!$H$2:$I$788,1),VLOOKUP(Intermedio!A676,Tipos_Medida!$H$2:$I$788,2),0))*100,4),"")</f>
        <v>0</v>
      </c>
      <c r="L229" s="21">
        <f>IF(Medidas_Analisis!L676&lt;&gt;"",ROUND((Medidas_Analisis!L676/IF(Intermedio!A676=VLOOKUP(Intermedio!A676,Tipos_Medida!$H$2:$I$788,1),VLOOKUP(Intermedio!A676,Tipos_Medida!$H$2:$I$788,2),0))*100,4),"")</f>
        <v>0</v>
      </c>
      <c r="M229" s="21">
        <f>IF(Medidas_Analisis!M676&lt;&gt;"",ROUND((Medidas_Analisis!M676/IF(Intermedio!A676=VLOOKUP(Intermedio!A676,Tipos_Medida!$H$2:$I$788,1),VLOOKUP(Intermedio!A676,Tipos_Medida!$H$2:$I$788,2),0))*100,4),"")</f>
        <v>0</v>
      </c>
      <c r="N229" s="21">
        <f>IF(Medidas_Analisis!N676&lt;&gt;"",ROUND((Medidas_Analisis!N676/IF(Intermedio!A676=VLOOKUP(Intermedio!A676,Tipos_Medida!$H$2:$I$788,1),VLOOKUP(Intermedio!A676,Tipos_Medida!$H$2:$I$788,2),0))*100,4),"")</f>
        <v>0</v>
      </c>
    </row>
    <row r="230" spans="1:14" x14ac:dyDescent="0.25">
      <c r="A230">
        <v>21205</v>
      </c>
      <c r="B230" t="s">
        <v>104</v>
      </c>
      <c r="C230" t="s">
        <v>34</v>
      </c>
      <c r="D230" t="s">
        <v>114</v>
      </c>
      <c r="E230" s="1">
        <v>43934</v>
      </c>
      <c r="F230" s="7" t="str">
        <f>IF(E230&lt;&gt;"",IF(AND(E230&gt;=VLOOKUP(E230,Semanas!$A$1:$C$33,1),E230&lt;=VLOOKUP(E230,Semanas!$A$1:$C$33,2)),VLOOKUP(E230,Semanas!$A$1:$C$33,3),""),"")</f>
        <v>Semana 16</v>
      </c>
      <c r="G230" s="21">
        <f>IF(Medidas_Analisis!G677&lt;&gt;"",ROUND((Medidas_Analisis!G677/IF(Intermedio!A677=VLOOKUP(Intermedio!A677,Tipos_Medida!$H$2:$I$788,1),VLOOKUP(Intermedio!A677,Tipos_Medida!$H$2:$I$788,2),0))*100,4),"")</f>
        <v>0</v>
      </c>
      <c r="H230" s="21">
        <f>IF(Medidas_Analisis!H677&lt;&gt;"",ROUND((Medidas_Analisis!H677/IF(Intermedio!A677=VLOOKUP(Intermedio!A677,Tipos_Medida!$H$2:$I$788,1),VLOOKUP(Intermedio!A677,Tipos_Medida!$H$2:$I$788,2),0))*100,4),"")</f>
        <v>0</v>
      </c>
      <c r="I230" s="21">
        <f>IF(Medidas_Analisis!I677&lt;&gt;"",ROUND((Medidas_Analisis!I677/IF(Intermedio!A677=VLOOKUP(Intermedio!A677,Tipos_Medida!$H$2:$I$788,1),VLOOKUP(Intermedio!A677,Tipos_Medida!$H$2:$I$788,2),0))*100,4),"")</f>
        <v>0</v>
      </c>
      <c r="J230" s="21">
        <f>IF(Medidas_Analisis!J677&lt;&gt;"",ROUND((Medidas_Analisis!J677/IF(Intermedio!A677=VLOOKUP(Intermedio!A677,Tipos_Medida!$H$2:$I$788,1),VLOOKUP(Intermedio!A677,Tipos_Medida!$H$2:$I$788,2),0))*100,4),"")</f>
        <v>0</v>
      </c>
      <c r="K230" s="21">
        <f>IF(Medidas_Analisis!K677&lt;&gt;"",ROUND((Medidas_Analisis!K677/IF(Intermedio!A677=VLOOKUP(Intermedio!A677,Tipos_Medida!$H$2:$I$788,1),VLOOKUP(Intermedio!A677,Tipos_Medida!$H$2:$I$788,2),0))*100,4),"")</f>
        <v>0</v>
      </c>
      <c r="L230" s="21">
        <f>IF(Medidas_Analisis!L677&lt;&gt;"",ROUND((Medidas_Analisis!L677/IF(Intermedio!A677=VLOOKUP(Intermedio!A677,Tipos_Medida!$H$2:$I$788,1),VLOOKUP(Intermedio!A677,Tipos_Medida!$H$2:$I$788,2),0))*100,4),"")</f>
        <v>0</v>
      </c>
      <c r="M230" s="21">
        <f>IF(Medidas_Analisis!M677&lt;&gt;"",ROUND((Medidas_Analisis!M677/IF(Intermedio!A677=VLOOKUP(Intermedio!A677,Tipos_Medida!$H$2:$I$788,1),VLOOKUP(Intermedio!A677,Tipos_Medida!$H$2:$I$788,2),0))*100,4),"")</f>
        <v>4.0000000000000001E-3</v>
      </c>
      <c r="N230" s="21">
        <f>IF(Medidas_Analisis!N677&lt;&gt;"",ROUND((Medidas_Analisis!N677/IF(Intermedio!A677=VLOOKUP(Intermedio!A677,Tipos_Medida!$H$2:$I$788,1),VLOOKUP(Intermedio!A677,Tipos_Medida!$H$2:$I$788,2),0))*100,4),"")</f>
        <v>7.9000000000000008E-3</v>
      </c>
    </row>
    <row r="231" spans="1:14" x14ac:dyDescent="0.25">
      <c r="A231">
        <v>21205</v>
      </c>
      <c r="B231" t="s">
        <v>104</v>
      </c>
      <c r="C231" t="s">
        <v>191</v>
      </c>
      <c r="D231" t="s">
        <v>114</v>
      </c>
      <c r="E231" s="1">
        <v>43913</v>
      </c>
      <c r="F231" s="7" t="str">
        <f>IF(E231&lt;&gt;"",IF(AND(E231&gt;=VLOOKUP(E231,Semanas!$A$1:$C$33,1),E231&lt;=VLOOKUP(E231,Semanas!$A$1:$C$33,2)),VLOOKUP(E231,Semanas!$A$1:$C$33,3),""),"")</f>
        <v>Semana 13</v>
      </c>
      <c r="G231" s="21">
        <f>IF(Medidas_Analisis!G681&lt;&gt;"",ROUND((Medidas_Analisis!G681/IF(Intermedio!A681=VLOOKUP(Intermedio!A681,Tipos_Medida!$H$2:$I$788,1),VLOOKUP(Intermedio!A681,Tipos_Medida!$H$2:$I$788,2),0))*100,4),"")</f>
        <v>0</v>
      </c>
      <c r="H231" s="21">
        <f>IF(Medidas_Analisis!H681&lt;&gt;"",ROUND((Medidas_Analisis!H681/IF(Intermedio!A681=VLOOKUP(Intermedio!A681,Tipos_Medida!$H$2:$I$788,1),VLOOKUP(Intermedio!A681,Tipos_Medida!$H$2:$I$788,2),0))*100,4),"")</f>
        <v>0</v>
      </c>
      <c r="I231" s="21">
        <f>IF(Medidas_Analisis!I681&lt;&gt;"",ROUND((Medidas_Analisis!I681/IF(Intermedio!A681=VLOOKUP(Intermedio!A681,Tipos_Medida!$H$2:$I$788,1),VLOOKUP(Intermedio!A681,Tipos_Medida!$H$2:$I$788,2),0))*100,4),"")</f>
        <v>0</v>
      </c>
      <c r="J231" s="21">
        <f>IF(Medidas_Analisis!J681&lt;&gt;"",ROUND((Medidas_Analisis!J681/IF(Intermedio!A681=VLOOKUP(Intermedio!A681,Tipos_Medida!$H$2:$I$788,1),VLOOKUP(Intermedio!A681,Tipos_Medida!$H$2:$I$788,2),0))*100,4),"")</f>
        <v>0</v>
      </c>
      <c r="K231" s="21">
        <f>IF(Medidas_Analisis!K681&lt;&gt;"",ROUND((Medidas_Analisis!K681/IF(Intermedio!A681=VLOOKUP(Intermedio!A681,Tipos_Medida!$H$2:$I$788,1),VLOOKUP(Intermedio!A681,Tipos_Medida!$H$2:$I$788,2),0))*100,4),"")</f>
        <v>0</v>
      </c>
      <c r="L231" s="21">
        <f>IF(Medidas_Analisis!L681&lt;&gt;"",ROUND((Medidas_Analisis!L681/IF(Intermedio!A681=VLOOKUP(Intermedio!A681,Tipos_Medida!$H$2:$I$788,1),VLOOKUP(Intermedio!A681,Tipos_Medida!$H$2:$I$788,2),0))*100,4),"")</f>
        <v>0</v>
      </c>
      <c r="M231" s="21">
        <f>IF(Medidas_Analisis!M681&lt;&gt;"",ROUND((Medidas_Analisis!M681/IF(Intermedio!A681=VLOOKUP(Intermedio!A681,Tipos_Medida!$H$2:$I$788,1),VLOOKUP(Intermedio!A681,Tipos_Medida!$H$2:$I$788,2),0))*100,4),"")</f>
        <v>0</v>
      </c>
      <c r="N231" s="21">
        <f>IF(Medidas_Analisis!N681&lt;&gt;"",ROUND((Medidas_Analisis!N681/IF(Intermedio!A681=VLOOKUP(Intermedio!A681,Tipos_Medida!$H$2:$I$788,1),VLOOKUP(Intermedio!A681,Tipos_Medida!$H$2:$I$788,2),0))*100,4),"")</f>
        <v>0</v>
      </c>
    </row>
    <row r="232" spans="1:14" x14ac:dyDescent="0.25">
      <c r="A232">
        <v>21209</v>
      </c>
      <c r="B232" t="s">
        <v>105</v>
      </c>
      <c r="C232" t="s">
        <v>30</v>
      </c>
      <c r="D232" t="s">
        <v>114</v>
      </c>
      <c r="E232" s="1">
        <v>43913</v>
      </c>
      <c r="F232" s="7" t="str">
        <f>IF(E232&lt;&gt;"",IF(AND(E232&gt;=VLOOKUP(E232,Semanas!$A$1:$C$33,1),E232&lt;=VLOOKUP(E232,Semanas!$A$1:$C$33,2)),VLOOKUP(E232,Semanas!$A$1:$C$33,3),""),"")</f>
        <v>Semana 13</v>
      </c>
      <c r="G232" s="21">
        <f>IF(Medidas_Analisis!G684&lt;&gt;"",ROUND((Medidas_Analisis!G684/IF(Intermedio!A684=VLOOKUP(Intermedio!A684,Tipos_Medida!$H$2:$I$788,1),VLOOKUP(Intermedio!A684,Tipos_Medida!$H$2:$I$788,2),0))*100,4),"")</f>
        <v>0</v>
      </c>
      <c r="H232" s="21">
        <f>IF(Medidas_Analisis!H684&lt;&gt;"",ROUND((Medidas_Analisis!H684/IF(Intermedio!A684=VLOOKUP(Intermedio!A684,Tipos_Medida!$H$2:$I$788,1),VLOOKUP(Intermedio!A684,Tipos_Medida!$H$2:$I$788,2),0))*100,4),"")</f>
        <v>0</v>
      </c>
      <c r="I232" s="21">
        <f>IF(Medidas_Analisis!I684&lt;&gt;"",ROUND((Medidas_Analisis!I684/IF(Intermedio!A684=VLOOKUP(Intermedio!A684,Tipos_Medida!$H$2:$I$788,1),VLOOKUP(Intermedio!A684,Tipos_Medida!$H$2:$I$788,2),0))*100,4),"")</f>
        <v>0</v>
      </c>
      <c r="J232" s="21">
        <f>IF(Medidas_Analisis!J684&lt;&gt;"",ROUND((Medidas_Analisis!J684/IF(Intermedio!A684=VLOOKUP(Intermedio!A684,Tipos_Medida!$H$2:$I$788,1),VLOOKUP(Intermedio!A684,Tipos_Medida!$H$2:$I$788,2),0))*100,4),"")</f>
        <v>0</v>
      </c>
      <c r="K232" s="21">
        <f>IF(Medidas_Analisis!K684&lt;&gt;"",ROUND((Medidas_Analisis!K684/IF(Intermedio!A684=VLOOKUP(Intermedio!A684,Tipos_Medida!$H$2:$I$788,1),VLOOKUP(Intermedio!A684,Tipos_Medida!$H$2:$I$788,2),0))*100,4),"")</f>
        <v>0</v>
      </c>
      <c r="L232" s="21">
        <f>IF(Medidas_Analisis!L684&lt;&gt;"",ROUND((Medidas_Analisis!L684/IF(Intermedio!A684=VLOOKUP(Intermedio!A684,Tipos_Medida!$H$2:$I$788,1),VLOOKUP(Intermedio!A684,Tipos_Medida!$H$2:$I$788,2),0))*100,4),"")</f>
        <v>0</v>
      </c>
      <c r="M232" s="21">
        <f>IF(Medidas_Analisis!M684&lt;&gt;"",ROUND((Medidas_Analisis!M684/IF(Intermedio!A684=VLOOKUP(Intermedio!A684,Tipos_Medida!$H$2:$I$788,1),VLOOKUP(Intermedio!A684,Tipos_Medida!$H$2:$I$788,2),0))*100,4),"")</f>
        <v>0</v>
      </c>
      <c r="N232" s="21">
        <f>IF(Medidas_Analisis!N684&lt;&gt;"",ROUND((Medidas_Analisis!N684/IF(Intermedio!A684=VLOOKUP(Intermedio!A684,Tipos_Medida!$H$2:$I$788,1),VLOOKUP(Intermedio!A684,Tipos_Medida!$H$2:$I$788,2),0))*100,4),"")</f>
        <v>0</v>
      </c>
    </row>
    <row r="233" spans="1:14" x14ac:dyDescent="0.25">
      <c r="A233" s="19">
        <v>21209</v>
      </c>
      <c r="B233" s="19" t="s">
        <v>105</v>
      </c>
      <c r="C233" s="19" t="s">
        <v>31</v>
      </c>
      <c r="D233" s="19" t="s">
        <v>114</v>
      </c>
      <c r="E233" s="20">
        <v>43913</v>
      </c>
      <c r="F233" s="7" t="str">
        <f>IF(E233&lt;&gt;"",IF(AND(E233&gt;=VLOOKUP(E233,Semanas!$A$1:$C$33,1),E233&lt;=VLOOKUP(E233,Semanas!$A$1:$C$33,2)),VLOOKUP(E233,Semanas!$A$1:$C$33,3),""),"")</f>
        <v>Semana 13</v>
      </c>
      <c r="G233" s="21">
        <f>IF(Medidas_Analisis!G685&lt;&gt;"",ROUND((Medidas_Analisis!G685/IF(Intermedio!A685=VLOOKUP(Intermedio!A685,Tipos_Medida!$H$2:$I$788,1),VLOOKUP(Intermedio!A685,Tipos_Medida!$H$2:$I$788,2),0))*100,4),"")</f>
        <v>0</v>
      </c>
      <c r="H233" s="21">
        <f>IF(Medidas_Analisis!H685&lt;&gt;"",ROUND((Medidas_Analisis!H685/IF(Intermedio!A685=VLOOKUP(Intermedio!A685,Tipos_Medida!$H$2:$I$788,1),VLOOKUP(Intermedio!A685,Tipos_Medida!$H$2:$I$788,2),0))*100,4),"")</f>
        <v>0</v>
      </c>
      <c r="I233" s="21">
        <f>IF(Medidas_Analisis!I685&lt;&gt;"",ROUND((Medidas_Analisis!I685/IF(Intermedio!A685=VLOOKUP(Intermedio!A685,Tipos_Medida!$H$2:$I$788,1),VLOOKUP(Intermedio!A685,Tipos_Medida!$H$2:$I$788,2),0))*100,4),"")</f>
        <v>0</v>
      </c>
      <c r="J233" s="21">
        <f>IF(Medidas_Analisis!J685&lt;&gt;"",ROUND((Medidas_Analisis!J685/IF(Intermedio!A685=VLOOKUP(Intermedio!A685,Tipos_Medida!$H$2:$I$788,1),VLOOKUP(Intermedio!A685,Tipos_Medida!$H$2:$I$788,2),0))*100,4),"")</f>
        <v>0</v>
      </c>
      <c r="K233" s="21">
        <f>IF(Medidas_Analisis!K685&lt;&gt;"",ROUND((Medidas_Analisis!K685/IF(Intermedio!A685=VLOOKUP(Intermedio!A685,Tipos_Medida!$H$2:$I$788,1),VLOOKUP(Intermedio!A685,Tipos_Medida!$H$2:$I$788,2),0))*100,4),"")</f>
        <v>0</v>
      </c>
      <c r="L233" s="21">
        <f>IF(Medidas_Analisis!L685&lt;&gt;"",ROUND((Medidas_Analisis!L685/IF(Intermedio!A685=VLOOKUP(Intermedio!A685,Tipos_Medida!$H$2:$I$788,1),VLOOKUP(Intermedio!A685,Tipos_Medida!$H$2:$I$788,2),0))*100,4),"")</f>
        <v>0</v>
      </c>
      <c r="M233" s="21">
        <f>IF(Medidas_Analisis!M685&lt;&gt;"",ROUND((Medidas_Analisis!M685/IF(Intermedio!A685=VLOOKUP(Intermedio!A685,Tipos_Medida!$H$2:$I$788,1),VLOOKUP(Intermedio!A685,Tipos_Medida!$H$2:$I$788,2),0))*100,4),"")</f>
        <v>0</v>
      </c>
      <c r="N233" s="21">
        <f>IF(Medidas_Analisis!N685&lt;&gt;"",ROUND((Medidas_Analisis!N685/IF(Intermedio!A685=VLOOKUP(Intermedio!A685,Tipos_Medida!$H$2:$I$788,1),VLOOKUP(Intermedio!A685,Tipos_Medida!$H$2:$I$788,2),0))*100,4),"")</f>
        <v>0</v>
      </c>
    </row>
    <row r="234" spans="1:14" x14ac:dyDescent="0.25">
      <c r="A234">
        <v>21209</v>
      </c>
      <c r="B234" t="s">
        <v>105</v>
      </c>
      <c r="C234" t="s">
        <v>115</v>
      </c>
      <c r="D234" t="s">
        <v>114</v>
      </c>
      <c r="E234" s="1">
        <v>43913</v>
      </c>
      <c r="F234" s="7" t="str">
        <f>IF(E234&lt;&gt;"",IF(AND(E234&gt;=VLOOKUP(E234,Semanas!$A$1:$C$33,1),E234&lt;=VLOOKUP(E234,Semanas!$A$1:$C$33,2)),VLOOKUP(E234,Semanas!$A$1:$C$33,3),""),"")</f>
        <v>Semana 13</v>
      </c>
      <c r="G234" s="21">
        <f>IF(Medidas_Analisis!G686&lt;&gt;"",ROUND((Medidas_Analisis!G686/IF(Intermedio!A686=VLOOKUP(Intermedio!A686,Tipos_Medida!$H$2:$I$788,1),VLOOKUP(Intermedio!A686,Tipos_Medida!$H$2:$I$788,2),0))*100,4),"")</f>
        <v>0</v>
      </c>
      <c r="H234" s="21">
        <f>IF(Medidas_Analisis!H686&lt;&gt;"",ROUND((Medidas_Analisis!H686/IF(Intermedio!A686=VLOOKUP(Intermedio!A686,Tipos_Medida!$H$2:$I$788,1),VLOOKUP(Intermedio!A686,Tipos_Medida!$H$2:$I$788,2),0))*100,4),"")</f>
        <v>0</v>
      </c>
      <c r="I234" s="21">
        <f>IF(Medidas_Analisis!I686&lt;&gt;"",ROUND((Medidas_Analisis!I686/IF(Intermedio!A686=VLOOKUP(Intermedio!A686,Tipos_Medida!$H$2:$I$788,1),VLOOKUP(Intermedio!A686,Tipos_Medida!$H$2:$I$788,2),0))*100,4),"")</f>
        <v>0</v>
      </c>
      <c r="J234" s="21">
        <f>IF(Medidas_Analisis!J686&lt;&gt;"",ROUND((Medidas_Analisis!J686/IF(Intermedio!A686=VLOOKUP(Intermedio!A686,Tipos_Medida!$H$2:$I$788,1),VLOOKUP(Intermedio!A686,Tipos_Medida!$H$2:$I$788,2),0))*100,4),"")</f>
        <v>0</v>
      </c>
      <c r="K234" s="21">
        <f>IF(Medidas_Analisis!K686&lt;&gt;"",ROUND((Medidas_Analisis!K686/IF(Intermedio!A686=VLOOKUP(Intermedio!A686,Tipos_Medida!$H$2:$I$788,1),VLOOKUP(Intermedio!A686,Tipos_Medida!$H$2:$I$788,2),0))*100,4),"")</f>
        <v>0</v>
      </c>
      <c r="L234" s="21">
        <f>IF(Medidas_Analisis!L686&lt;&gt;"",ROUND((Medidas_Analisis!L686/IF(Intermedio!A686=VLOOKUP(Intermedio!A686,Tipos_Medida!$H$2:$I$788,1),VLOOKUP(Intermedio!A686,Tipos_Medida!$H$2:$I$788,2),0))*100,4),"")</f>
        <v>0</v>
      </c>
      <c r="M234" s="21">
        <f>IF(Medidas_Analisis!M686&lt;&gt;"",ROUND((Medidas_Analisis!M686/IF(Intermedio!A686=VLOOKUP(Intermedio!A686,Tipos_Medida!$H$2:$I$788,1),VLOOKUP(Intermedio!A686,Tipos_Medida!$H$2:$I$788,2),0))*100,4),"")</f>
        <v>0</v>
      </c>
      <c r="N234" s="21">
        <f>IF(Medidas_Analisis!N686&lt;&gt;"",ROUND((Medidas_Analisis!N686/IF(Intermedio!A686=VLOOKUP(Intermedio!A686,Tipos_Medida!$H$2:$I$788,1),VLOOKUP(Intermedio!A686,Tipos_Medida!$H$2:$I$788,2),0))*100,4),"")</f>
        <v>0</v>
      </c>
    </row>
    <row r="235" spans="1:14" x14ac:dyDescent="0.25">
      <c r="A235" s="19">
        <v>21209</v>
      </c>
      <c r="B235" s="19" t="s">
        <v>105</v>
      </c>
      <c r="C235" s="19" t="s">
        <v>33</v>
      </c>
      <c r="D235" s="19" t="s">
        <v>114</v>
      </c>
      <c r="E235" s="20">
        <v>43910</v>
      </c>
      <c r="F235" s="7" t="str">
        <f>IF(E235&lt;&gt;"",IF(AND(E235&gt;=VLOOKUP(E235,Semanas!$A$1:$C$33,1),E235&lt;=VLOOKUP(E235,Semanas!$A$1:$C$33,2)),VLOOKUP(E235,Semanas!$A$1:$C$33,3),""),"")</f>
        <v>Semana 12</v>
      </c>
      <c r="G235" s="21">
        <f>IF(Medidas_Analisis!G687&lt;&gt;"",ROUND((Medidas_Analisis!G687/IF(Intermedio!A687=VLOOKUP(Intermedio!A687,Tipos_Medida!$H$2:$I$788,1),VLOOKUP(Intermedio!A687,Tipos_Medida!$H$2:$I$788,2),0))*100,4),"")</f>
        <v>0</v>
      </c>
      <c r="H235" s="21">
        <f>IF(Medidas_Analisis!H687&lt;&gt;"",ROUND((Medidas_Analisis!H687/IF(Intermedio!A687=VLOOKUP(Intermedio!A687,Tipos_Medida!$H$2:$I$788,1),VLOOKUP(Intermedio!A687,Tipos_Medida!$H$2:$I$788,2),0))*100,4),"")</f>
        <v>0</v>
      </c>
      <c r="I235" s="21">
        <f>IF(Medidas_Analisis!I687&lt;&gt;"",ROUND((Medidas_Analisis!I687/IF(Intermedio!A687=VLOOKUP(Intermedio!A687,Tipos_Medida!$H$2:$I$788,1),VLOOKUP(Intermedio!A687,Tipos_Medida!$H$2:$I$788,2),0))*100,4),"")</f>
        <v>0</v>
      </c>
      <c r="J235" s="21">
        <f>IF(Medidas_Analisis!J687&lt;&gt;"",ROUND((Medidas_Analisis!J687/IF(Intermedio!A687=VLOOKUP(Intermedio!A687,Tipos_Medida!$H$2:$I$788,1),VLOOKUP(Intermedio!A687,Tipos_Medida!$H$2:$I$788,2),0))*100,4),"")</f>
        <v>0</v>
      </c>
      <c r="K235" s="21">
        <f>IF(Medidas_Analisis!K687&lt;&gt;"",ROUND((Medidas_Analisis!K687/IF(Intermedio!A687=VLOOKUP(Intermedio!A687,Tipos_Medida!$H$2:$I$788,1),VLOOKUP(Intermedio!A687,Tipos_Medida!$H$2:$I$788,2),0))*100,4),"")</f>
        <v>0</v>
      </c>
      <c r="L235" s="21">
        <f>IF(Medidas_Analisis!L687&lt;&gt;"",ROUND((Medidas_Analisis!L687/IF(Intermedio!A687=VLOOKUP(Intermedio!A687,Tipos_Medida!$H$2:$I$788,1),VLOOKUP(Intermedio!A687,Tipos_Medida!$H$2:$I$788,2),0))*100,4),"")</f>
        <v>0</v>
      </c>
      <c r="M235" s="21">
        <f>IF(Medidas_Analisis!M687&lt;&gt;"",ROUND((Medidas_Analisis!M687/IF(Intermedio!A687=VLOOKUP(Intermedio!A687,Tipos_Medida!$H$2:$I$788,1),VLOOKUP(Intermedio!A687,Tipos_Medida!$H$2:$I$788,2),0))*100,4),"")</f>
        <v>0</v>
      </c>
      <c r="N235" s="21">
        <f>IF(Medidas_Analisis!N687&lt;&gt;"",ROUND((Medidas_Analisis!N687/IF(Intermedio!A687=VLOOKUP(Intermedio!A687,Tipos_Medida!$H$2:$I$788,1),VLOOKUP(Intermedio!A687,Tipos_Medida!$H$2:$I$788,2),0))*100,4),"")</f>
        <v>0</v>
      </c>
    </row>
    <row r="236" spans="1:14" x14ac:dyDescent="0.25">
      <c r="A236">
        <v>21209</v>
      </c>
      <c r="B236" t="s">
        <v>105</v>
      </c>
      <c r="C236" t="s">
        <v>34</v>
      </c>
      <c r="D236" t="s">
        <v>114</v>
      </c>
      <c r="E236" s="1">
        <v>43934</v>
      </c>
      <c r="F236" s="7" t="str">
        <f>IF(E236&lt;&gt;"",IF(AND(E236&gt;=VLOOKUP(E236,Semanas!$A$1:$C$33,1),E236&lt;=VLOOKUP(E236,Semanas!$A$1:$C$33,2)),VLOOKUP(E236,Semanas!$A$1:$C$33,3),""),"")</f>
        <v>Semana 16</v>
      </c>
      <c r="G236" s="21">
        <f>IF(Medidas_Analisis!G688&lt;&gt;"",ROUND((Medidas_Analisis!G688/IF(Intermedio!A688=VLOOKUP(Intermedio!A688,Tipos_Medida!$H$2:$I$788,1),VLOOKUP(Intermedio!A688,Tipos_Medida!$H$2:$I$788,2),0))*100,4),"")</f>
        <v>0</v>
      </c>
      <c r="H236" s="21">
        <f>IF(Medidas_Analisis!H688&lt;&gt;"",ROUND((Medidas_Analisis!H688/IF(Intermedio!A688=VLOOKUP(Intermedio!A688,Tipos_Medida!$H$2:$I$788,1),VLOOKUP(Intermedio!A688,Tipos_Medida!$H$2:$I$788,2),0))*100,4),"")</f>
        <v>0</v>
      </c>
      <c r="I236" s="21">
        <f>IF(Medidas_Analisis!I688&lt;&gt;"",ROUND((Medidas_Analisis!I688/IF(Intermedio!A688=VLOOKUP(Intermedio!A688,Tipos_Medida!$H$2:$I$788,1),VLOOKUP(Intermedio!A688,Tipos_Medida!$H$2:$I$788,2),0))*100,4),"")</f>
        <v>0</v>
      </c>
      <c r="J236" s="21">
        <f>IF(Medidas_Analisis!J688&lt;&gt;"",ROUND((Medidas_Analisis!J688/IF(Intermedio!A688=VLOOKUP(Intermedio!A688,Tipos_Medida!$H$2:$I$788,1),VLOOKUP(Intermedio!A688,Tipos_Medida!$H$2:$I$788,2),0))*100,4),"")</f>
        <v>0</v>
      </c>
      <c r="K236" s="21">
        <f>IF(Medidas_Analisis!K688&lt;&gt;"",ROUND((Medidas_Analisis!K688/IF(Intermedio!A688=VLOOKUP(Intermedio!A688,Tipos_Medida!$H$2:$I$788,1),VLOOKUP(Intermedio!A688,Tipos_Medida!$H$2:$I$788,2),0))*100,4),"")</f>
        <v>0</v>
      </c>
      <c r="L236" s="21">
        <f>IF(Medidas_Analisis!L688&lt;&gt;"",ROUND((Medidas_Analisis!L688/IF(Intermedio!A688=VLOOKUP(Intermedio!A688,Tipos_Medida!$H$2:$I$788,1),VLOOKUP(Intermedio!A688,Tipos_Medida!$H$2:$I$788,2),0))*100,4),"")</f>
        <v>0</v>
      </c>
      <c r="M236" s="21">
        <f>IF(Medidas_Analisis!M688&lt;&gt;"",ROUND((Medidas_Analisis!M688/IF(Intermedio!A688=VLOOKUP(Intermedio!A688,Tipos_Medida!$H$2:$I$788,1),VLOOKUP(Intermedio!A688,Tipos_Medida!$H$2:$I$788,2),0))*100,4),"")</f>
        <v>0</v>
      </c>
      <c r="N236" s="21">
        <f>IF(Medidas_Analisis!N688&lt;&gt;"",ROUND((Medidas_Analisis!N688/IF(Intermedio!A688=VLOOKUP(Intermedio!A688,Tipos_Medida!$H$2:$I$788,1),VLOOKUP(Intermedio!A688,Tipos_Medida!$H$2:$I$788,2),0))*100,4),"")</f>
        <v>0</v>
      </c>
    </row>
    <row r="237" spans="1:14" x14ac:dyDescent="0.25">
      <c r="A237">
        <v>21209</v>
      </c>
      <c r="B237" t="s">
        <v>105</v>
      </c>
      <c r="C237" t="s">
        <v>191</v>
      </c>
      <c r="D237" t="s">
        <v>114</v>
      </c>
      <c r="E237" s="1">
        <v>43913</v>
      </c>
      <c r="F237" s="7" t="str">
        <f>IF(E237&lt;&gt;"",IF(AND(E237&gt;=VLOOKUP(E237,Semanas!$A$1:$C$33,1),E237&lt;=VLOOKUP(E237,Semanas!$A$1:$C$33,2)),VLOOKUP(E237,Semanas!$A$1:$C$33,3),""),"")</f>
        <v>Semana 13</v>
      </c>
      <c r="G237" s="21">
        <f>IF(Medidas_Analisis!G692&lt;&gt;"",ROUND((Medidas_Analisis!G692/IF(Intermedio!A692=VLOOKUP(Intermedio!A692,Tipos_Medida!$H$2:$I$788,1),VLOOKUP(Intermedio!A692,Tipos_Medida!$H$2:$I$788,2),0))*100,4),"")</f>
        <v>0</v>
      </c>
      <c r="H237" s="21">
        <f>IF(Medidas_Analisis!H692&lt;&gt;"",ROUND((Medidas_Analisis!H692/IF(Intermedio!A692=VLOOKUP(Intermedio!A692,Tipos_Medida!$H$2:$I$788,1),VLOOKUP(Intermedio!A692,Tipos_Medida!$H$2:$I$788,2),0))*100,4),"")</f>
        <v>0</v>
      </c>
      <c r="I237" s="21">
        <f>IF(Medidas_Analisis!I692&lt;&gt;"",ROUND((Medidas_Analisis!I692/IF(Intermedio!A692=VLOOKUP(Intermedio!A692,Tipos_Medida!$H$2:$I$788,1),VLOOKUP(Intermedio!A692,Tipos_Medida!$H$2:$I$788,2),0))*100,4),"")</f>
        <v>0</v>
      </c>
      <c r="J237" s="21">
        <f>IF(Medidas_Analisis!J692&lt;&gt;"",ROUND((Medidas_Analisis!J692/IF(Intermedio!A692=VLOOKUP(Intermedio!A692,Tipos_Medida!$H$2:$I$788,1),VLOOKUP(Intermedio!A692,Tipos_Medida!$H$2:$I$788,2),0))*100,4),"")</f>
        <v>0</v>
      </c>
      <c r="K237" s="21">
        <f>IF(Medidas_Analisis!K692&lt;&gt;"",ROUND((Medidas_Analisis!K692/IF(Intermedio!A692=VLOOKUP(Intermedio!A692,Tipos_Medida!$H$2:$I$788,1),VLOOKUP(Intermedio!A692,Tipos_Medida!$H$2:$I$788,2),0))*100,4),"")</f>
        <v>0</v>
      </c>
      <c r="L237" s="21">
        <f>IF(Medidas_Analisis!L692&lt;&gt;"",ROUND((Medidas_Analisis!L692/IF(Intermedio!A692=VLOOKUP(Intermedio!A692,Tipos_Medida!$H$2:$I$788,1),VLOOKUP(Intermedio!A692,Tipos_Medida!$H$2:$I$788,2),0))*100,4),"")</f>
        <v>0</v>
      </c>
      <c r="M237" s="21">
        <f>IF(Medidas_Analisis!M692&lt;&gt;"",ROUND((Medidas_Analisis!M692/IF(Intermedio!A692=VLOOKUP(Intermedio!A692,Tipos_Medida!$H$2:$I$788,1),VLOOKUP(Intermedio!A692,Tipos_Medida!$H$2:$I$788,2),0))*100,4),"")</f>
        <v>0</v>
      </c>
      <c r="N237" s="21">
        <f>IF(Medidas_Analisis!N692&lt;&gt;"",ROUND((Medidas_Analisis!N692/IF(Intermedio!A692=VLOOKUP(Intermedio!A692,Tipos_Medida!$H$2:$I$788,1),VLOOKUP(Intermedio!A692,Tipos_Medida!$H$2:$I$788,2),0))*100,4),"")</f>
        <v>0</v>
      </c>
    </row>
    <row r="238" spans="1:14" x14ac:dyDescent="0.25">
      <c r="A238">
        <v>21214</v>
      </c>
      <c r="B238" t="s">
        <v>106</v>
      </c>
      <c r="C238" t="s">
        <v>30</v>
      </c>
      <c r="D238" t="s">
        <v>114</v>
      </c>
      <c r="E238" s="1">
        <v>43913</v>
      </c>
      <c r="F238" s="7" t="str">
        <f>IF(E238&lt;&gt;"",IF(AND(E238&gt;=VLOOKUP(E238,Semanas!$A$1:$C$33,1),E238&lt;=VLOOKUP(E238,Semanas!$A$1:$C$33,2)),VLOOKUP(E238,Semanas!$A$1:$C$33,3),""),"")</f>
        <v>Semana 13</v>
      </c>
      <c r="G238" s="21">
        <f>IF(Medidas_Analisis!G695&lt;&gt;"",ROUND((Medidas_Analisis!G695/IF(Intermedio!A695=VLOOKUP(Intermedio!A695,Tipos_Medida!$H$2:$I$788,1),VLOOKUP(Intermedio!A695,Tipos_Medida!$H$2:$I$788,2),0))*100,4),"")</f>
        <v>0</v>
      </c>
      <c r="H238" s="21">
        <f>IF(Medidas_Analisis!H695&lt;&gt;"",ROUND((Medidas_Analisis!H695/IF(Intermedio!A695=VLOOKUP(Intermedio!A695,Tipos_Medida!$H$2:$I$788,1),VLOOKUP(Intermedio!A695,Tipos_Medida!$H$2:$I$788,2),0))*100,4),"")</f>
        <v>0</v>
      </c>
      <c r="I238" s="21">
        <f>IF(Medidas_Analisis!I695&lt;&gt;"",ROUND((Medidas_Analisis!I695/IF(Intermedio!A695=VLOOKUP(Intermedio!A695,Tipos_Medida!$H$2:$I$788,1),VLOOKUP(Intermedio!A695,Tipos_Medida!$H$2:$I$788,2),0))*100,4),"")</f>
        <v>0</v>
      </c>
      <c r="J238" s="21">
        <f>IF(Medidas_Analisis!J695&lt;&gt;"",ROUND((Medidas_Analisis!J695/IF(Intermedio!A695=VLOOKUP(Intermedio!A695,Tipos_Medida!$H$2:$I$788,1),VLOOKUP(Intermedio!A695,Tipos_Medida!$H$2:$I$788,2),0))*100,4),"")</f>
        <v>0</v>
      </c>
      <c r="K238" s="21">
        <f>IF(Medidas_Analisis!K695&lt;&gt;"",ROUND((Medidas_Analisis!K695/IF(Intermedio!A695=VLOOKUP(Intermedio!A695,Tipos_Medida!$H$2:$I$788,1),VLOOKUP(Intermedio!A695,Tipos_Medida!$H$2:$I$788,2),0))*100,4),"")</f>
        <v>0</v>
      </c>
      <c r="L238" s="21">
        <f>IF(Medidas_Analisis!L695&lt;&gt;"",ROUND((Medidas_Analisis!L695/IF(Intermedio!A695=VLOOKUP(Intermedio!A695,Tipos_Medida!$H$2:$I$788,1),VLOOKUP(Intermedio!A695,Tipos_Medida!$H$2:$I$788,2),0))*100,4),"")</f>
        <v>0</v>
      </c>
      <c r="M238" s="21">
        <f>IF(Medidas_Analisis!M695&lt;&gt;"",ROUND((Medidas_Analisis!M695/IF(Intermedio!A695=VLOOKUP(Intermedio!A695,Tipos_Medida!$H$2:$I$788,1),VLOOKUP(Intermedio!A695,Tipos_Medida!$H$2:$I$788,2),0))*100,4),"")</f>
        <v>4.1000000000000003E-3</v>
      </c>
      <c r="N238" s="21">
        <f>IF(Medidas_Analisis!N695&lt;&gt;"",ROUND((Medidas_Analisis!N695/IF(Intermedio!A695=VLOOKUP(Intermedio!A695,Tipos_Medida!$H$2:$I$788,1),VLOOKUP(Intermedio!A695,Tipos_Medida!$H$2:$I$788,2),0))*100,4),"")</f>
        <v>4.1000000000000003E-3</v>
      </c>
    </row>
    <row r="239" spans="1:14" x14ac:dyDescent="0.25">
      <c r="A239" s="19">
        <v>21214</v>
      </c>
      <c r="B239" s="19" t="s">
        <v>106</v>
      </c>
      <c r="C239" s="19" t="s">
        <v>31</v>
      </c>
      <c r="D239" s="19" t="s">
        <v>114</v>
      </c>
      <c r="E239" s="20">
        <v>43913</v>
      </c>
      <c r="F239" s="7" t="str">
        <f>IF(E239&lt;&gt;"",IF(AND(E239&gt;=VLOOKUP(E239,Semanas!$A$1:$C$33,1),E239&lt;=VLOOKUP(E239,Semanas!$A$1:$C$33,2)),VLOOKUP(E239,Semanas!$A$1:$C$33,3),""),"")</f>
        <v>Semana 13</v>
      </c>
      <c r="G239" s="21">
        <f>IF(Medidas_Analisis!G696&lt;&gt;"",ROUND((Medidas_Analisis!G696/IF(Intermedio!A696=VLOOKUP(Intermedio!A696,Tipos_Medida!$H$2:$I$788,1),VLOOKUP(Intermedio!A696,Tipos_Medida!$H$2:$I$788,2),0))*100,4),"")</f>
        <v>0</v>
      </c>
      <c r="H239" s="21">
        <f>IF(Medidas_Analisis!H696&lt;&gt;"",ROUND((Medidas_Analisis!H696/IF(Intermedio!A696=VLOOKUP(Intermedio!A696,Tipos_Medida!$H$2:$I$788,1),VLOOKUP(Intermedio!A696,Tipos_Medida!$H$2:$I$788,2),0))*100,4),"")</f>
        <v>0</v>
      </c>
      <c r="I239" s="21">
        <f>IF(Medidas_Analisis!I696&lt;&gt;"",ROUND((Medidas_Analisis!I696/IF(Intermedio!A696=VLOOKUP(Intermedio!A696,Tipos_Medida!$H$2:$I$788,1),VLOOKUP(Intermedio!A696,Tipos_Medida!$H$2:$I$788,2),0))*100,4),"")</f>
        <v>0</v>
      </c>
      <c r="J239" s="21">
        <f>IF(Medidas_Analisis!J696&lt;&gt;"",ROUND((Medidas_Analisis!J696/IF(Intermedio!A696=VLOOKUP(Intermedio!A696,Tipos_Medida!$H$2:$I$788,1),VLOOKUP(Intermedio!A696,Tipos_Medida!$H$2:$I$788,2),0))*100,4),"")</f>
        <v>0</v>
      </c>
      <c r="K239" s="21">
        <f>IF(Medidas_Analisis!K696&lt;&gt;"",ROUND((Medidas_Analisis!K696/IF(Intermedio!A696=VLOOKUP(Intermedio!A696,Tipos_Medida!$H$2:$I$788,1),VLOOKUP(Intermedio!A696,Tipos_Medida!$H$2:$I$788,2),0))*100,4),"")</f>
        <v>0</v>
      </c>
      <c r="L239" s="21">
        <f>IF(Medidas_Analisis!L696&lt;&gt;"",ROUND((Medidas_Analisis!L696/IF(Intermedio!A696=VLOOKUP(Intermedio!A696,Tipos_Medida!$H$2:$I$788,1),VLOOKUP(Intermedio!A696,Tipos_Medida!$H$2:$I$788,2),0))*100,4),"")</f>
        <v>0</v>
      </c>
      <c r="M239" s="21">
        <f>IF(Medidas_Analisis!M696&lt;&gt;"",ROUND((Medidas_Analisis!M696/IF(Intermedio!A696=VLOOKUP(Intermedio!A696,Tipos_Medida!$H$2:$I$788,1),VLOOKUP(Intermedio!A696,Tipos_Medida!$H$2:$I$788,2),0))*100,4),"")</f>
        <v>4.1000000000000003E-3</v>
      </c>
      <c r="N239" s="21">
        <f>IF(Medidas_Analisis!N696&lt;&gt;"",ROUND((Medidas_Analisis!N696/IF(Intermedio!A696=VLOOKUP(Intermedio!A696,Tipos_Medida!$H$2:$I$788,1),VLOOKUP(Intermedio!A696,Tipos_Medida!$H$2:$I$788,2),0))*100,4),"")</f>
        <v>4.1000000000000003E-3</v>
      </c>
    </row>
    <row r="240" spans="1:14" x14ac:dyDescent="0.25">
      <c r="A240">
        <v>21214</v>
      </c>
      <c r="B240" t="s">
        <v>106</v>
      </c>
      <c r="C240" t="s">
        <v>115</v>
      </c>
      <c r="D240" t="s">
        <v>114</v>
      </c>
      <c r="E240" s="1">
        <v>43913</v>
      </c>
      <c r="F240" s="7" t="str">
        <f>IF(E240&lt;&gt;"",IF(AND(E240&gt;=VLOOKUP(E240,Semanas!$A$1:$C$33,1),E240&lt;=VLOOKUP(E240,Semanas!$A$1:$C$33,2)),VLOOKUP(E240,Semanas!$A$1:$C$33,3),""),"")</f>
        <v>Semana 13</v>
      </c>
      <c r="G240" s="21">
        <f>IF(Medidas_Analisis!G697&lt;&gt;"",ROUND((Medidas_Analisis!G697/IF(Intermedio!A697=VLOOKUP(Intermedio!A697,Tipos_Medida!$H$2:$I$788,1),VLOOKUP(Intermedio!A697,Tipos_Medida!$H$2:$I$788,2),0))*100,4),"")</f>
        <v>0</v>
      </c>
      <c r="H240" s="21">
        <f>IF(Medidas_Analisis!H697&lt;&gt;"",ROUND((Medidas_Analisis!H697/IF(Intermedio!A697=VLOOKUP(Intermedio!A697,Tipos_Medida!$H$2:$I$788,1),VLOOKUP(Intermedio!A697,Tipos_Medida!$H$2:$I$788,2),0))*100,4),"")</f>
        <v>0</v>
      </c>
      <c r="I240" s="21">
        <f>IF(Medidas_Analisis!I697&lt;&gt;"",ROUND((Medidas_Analisis!I697/IF(Intermedio!A697=VLOOKUP(Intermedio!A697,Tipos_Medida!$H$2:$I$788,1),VLOOKUP(Intermedio!A697,Tipos_Medida!$H$2:$I$788,2),0))*100,4),"")</f>
        <v>0</v>
      </c>
      <c r="J240" s="21">
        <f>IF(Medidas_Analisis!J697&lt;&gt;"",ROUND((Medidas_Analisis!J697/IF(Intermedio!A697=VLOOKUP(Intermedio!A697,Tipos_Medida!$H$2:$I$788,1),VLOOKUP(Intermedio!A697,Tipos_Medida!$H$2:$I$788,2),0))*100,4),"")</f>
        <v>0</v>
      </c>
      <c r="K240" s="21">
        <f>IF(Medidas_Analisis!K697&lt;&gt;"",ROUND((Medidas_Analisis!K697/IF(Intermedio!A697=VLOOKUP(Intermedio!A697,Tipos_Medida!$H$2:$I$788,1),VLOOKUP(Intermedio!A697,Tipos_Medida!$H$2:$I$788,2),0))*100,4),"")</f>
        <v>0</v>
      </c>
      <c r="L240" s="21">
        <f>IF(Medidas_Analisis!L697&lt;&gt;"",ROUND((Medidas_Analisis!L697/IF(Intermedio!A697=VLOOKUP(Intermedio!A697,Tipos_Medida!$H$2:$I$788,1),VLOOKUP(Intermedio!A697,Tipos_Medida!$H$2:$I$788,2),0))*100,4),"")</f>
        <v>0</v>
      </c>
      <c r="M240" s="21">
        <f>IF(Medidas_Analisis!M697&lt;&gt;"",ROUND((Medidas_Analisis!M697/IF(Intermedio!A697=VLOOKUP(Intermedio!A697,Tipos_Medida!$H$2:$I$788,1),VLOOKUP(Intermedio!A697,Tipos_Medida!$H$2:$I$788,2),0))*100,4),"")</f>
        <v>4.0000000000000001E-3</v>
      </c>
      <c r="N240" s="21">
        <f>IF(Medidas_Analisis!N697&lt;&gt;"",ROUND((Medidas_Analisis!N697/IF(Intermedio!A697=VLOOKUP(Intermedio!A697,Tipos_Medida!$H$2:$I$788,1),VLOOKUP(Intermedio!A697,Tipos_Medida!$H$2:$I$788,2),0))*100,4),"")</f>
        <v>4.0000000000000001E-3</v>
      </c>
    </row>
    <row r="241" spans="1:14" x14ac:dyDescent="0.25">
      <c r="A241" s="19">
        <v>21214</v>
      </c>
      <c r="B241" s="19" t="s">
        <v>106</v>
      </c>
      <c r="C241" s="19" t="s">
        <v>33</v>
      </c>
      <c r="D241" s="19" t="s">
        <v>114</v>
      </c>
      <c r="E241" s="20">
        <v>43910</v>
      </c>
      <c r="F241" s="7" t="str">
        <f>IF(E241&lt;&gt;"",IF(AND(E241&gt;=VLOOKUP(E241,Semanas!$A$1:$C$33,1),E241&lt;=VLOOKUP(E241,Semanas!$A$1:$C$33,2)),VLOOKUP(E241,Semanas!$A$1:$C$33,3),""),"")</f>
        <v>Semana 12</v>
      </c>
      <c r="G241" s="21">
        <f>IF(Medidas_Analisis!G698&lt;&gt;"",ROUND((Medidas_Analisis!G698/IF(Intermedio!A698=VLOOKUP(Intermedio!A698,Tipos_Medida!$H$2:$I$788,1),VLOOKUP(Intermedio!A698,Tipos_Medida!$H$2:$I$788,2),0))*100,4),"")</f>
        <v>0</v>
      </c>
      <c r="H241" s="21">
        <f>IF(Medidas_Analisis!H698&lt;&gt;"",ROUND((Medidas_Analisis!H698/IF(Intermedio!A698=VLOOKUP(Intermedio!A698,Tipos_Medida!$H$2:$I$788,1),VLOOKUP(Intermedio!A698,Tipos_Medida!$H$2:$I$788,2),0))*100,4),"")</f>
        <v>0</v>
      </c>
      <c r="I241" s="21">
        <f>IF(Medidas_Analisis!I698&lt;&gt;"",ROUND((Medidas_Analisis!I698/IF(Intermedio!A698=VLOOKUP(Intermedio!A698,Tipos_Medida!$H$2:$I$788,1),VLOOKUP(Intermedio!A698,Tipos_Medida!$H$2:$I$788,2),0))*100,4),"")</f>
        <v>0</v>
      </c>
      <c r="J241" s="21">
        <f>IF(Medidas_Analisis!J698&lt;&gt;"",ROUND((Medidas_Analisis!J698/IF(Intermedio!A698=VLOOKUP(Intermedio!A698,Tipos_Medida!$H$2:$I$788,1),VLOOKUP(Intermedio!A698,Tipos_Medida!$H$2:$I$788,2),0))*100,4),"")</f>
        <v>0</v>
      </c>
      <c r="K241" s="21">
        <f>IF(Medidas_Analisis!K698&lt;&gt;"",ROUND((Medidas_Analisis!K698/IF(Intermedio!A698=VLOOKUP(Intermedio!A698,Tipos_Medida!$H$2:$I$788,1),VLOOKUP(Intermedio!A698,Tipos_Medida!$H$2:$I$788,2),0))*100,4),"")</f>
        <v>0</v>
      </c>
      <c r="L241" s="21">
        <f>IF(Medidas_Analisis!L698&lt;&gt;"",ROUND((Medidas_Analisis!L698/IF(Intermedio!A698=VLOOKUP(Intermedio!A698,Tipos_Medida!$H$2:$I$788,1),VLOOKUP(Intermedio!A698,Tipos_Medida!$H$2:$I$788,2),0))*100,4),"")</f>
        <v>0</v>
      </c>
      <c r="M241" s="21">
        <f>IF(Medidas_Analisis!M698&lt;&gt;"",ROUND((Medidas_Analisis!M698/IF(Intermedio!A698=VLOOKUP(Intermedio!A698,Tipos_Medida!$H$2:$I$788,1),VLOOKUP(Intermedio!A698,Tipos_Medida!$H$2:$I$788,2),0))*100,4),"")</f>
        <v>0</v>
      </c>
      <c r="N241" s="21">
        <f>IF(Medidas_Analisis!N698&lt;&gt;"",ROUND((Medidas_Analisis!N698/IF(Intermedio!A698=VLOOKUP(Intermedio!A698,Tipos_Medida!$H$2:$I$788,1),VLOOKUP(Intermedio!A698,Tipos_Medida!$H$2:$I$788,2),0))*100,4),"")</f>
        <v>4.0000000000000001E-3</v>
      </c>
    </row>
    <row r="242" spans="1:14" x14ac:dyDescent="0.25">
      <c r="A242">
        <v>21214</v>
      </c>
      <c r="B242" t="s">
        <v>106</v>
      </c>
      <c r="C242" t="s">
        <v>34</v>
      </c>
      <c r="D242" t="s">
        <v>114</v>
      </c>
      <c r="E242" s="1">
        <v>43934</v>
      </c>
      <c r="F242" s="7" t="str">
        <f>IF(E242&lt;&gt;"",IF(AND(E242&gt;=VLOOKUP(E242,Semanas!$A$1:$C$33,1),E242&lt;=VLOOKUP(E242,Semanas!$A$1:$C$33,2)),VLOOKUP(E242,Semanas!$A$1:$C$33,3),""),"")</f>
        <v>Semana 16</v>
      </c>
      <c r="G242" s="21">
        <f>IF(Medidas_Analisis!G699&lt;&gt;"",ROUND((Medidas_Analisis!G699/IF(Intermedio!A699=VLOOKUP(Intermedio!A699,Tipos_Medida!$H$2:$I$788,1),VLOOKUP(Intermedio!A699,Tipos_Medida!$H$2:$I$788,2),0))*100,4),"")</f>
        <v>0</v>
      </c>
      <c r="H242" s="21">
        <f>IF(Medidas_Analisis!H699&lt;&gt;"",ROUND((Medidas_Analisis!H699/IF(Intermedio!A699=VLOOKUP(Intermedio!A699,Tipos_Medida!$H$2:$I$788,1),VLOOKUP(Intermedio!A699,Tipos_Medida!$H$2:$I$788,2),0))*100,4),"")</f>
        <v>0</v>
      </c>
      <c r="I242" s="21">
        <f>IF(Medidas_Analisis!I699&lt;&gt;"",ROUND((Medidas_Analisis!I699/IF(Intermedio!A699=VLOOKUP(Intermedio!A699,Tipos_Medida!$H$2:$I$788,1),VLOOKUP(Intermedio!A699,Tipos_Medida!$H$2:$I$788,2),0))*100,4),"")</f>
        <v>4.0000000000000001E-3</v>
      </c>
      <c r="J242" s="21">
        <f>IF(Medidas_Analisis!J699&lt;&gt;"",ROUND((Medidas_Analisis!J699/IF(Intermedio!A699=VLOOKUP(Intermedio!A699,Tipos_Medida!$H$2:$I$788,1),VLOOKUP(Intermedio!A699,Tipos_Medida!$H$2:$I$788,2),0))*100,4),"")</f>
        <v>4.0000000000000001E-3</v>
      </c>
      <c r="K242" s="21">
        <f>IF(Medidas_Analisis!K699&lt;&gt;"",ROUND((Medidas_Analisis!K699/IF(Intermedio!A699=VLOOKUP(Intermedio!A699,Tipos_Medida!$H$2:$I$788,1),VLOOKUP(Intermedio!A699,Tipos_Medida!$H$2:$I$788,2),0))*100,4),"")</f>
        <v>0</v>
      </c>
      <c r="L242" s="21">
        <f>IF(Medidas_Analisis!L699&lt;&gt;"",ROUND((Medidas_Analisis!L699/IF(Intermedio!A699=VLOOKUP(Intermedio!A699,Tipos_Medida!$H$2:$I$788,1),VLOOKUP(Intermedio!A699,Tipos_Medida!$H$2:$I$788,2),0))*100,4),"")</f>
        <v>1.2E-2</v>
      </c>
      <c r="M242" s="21">
        <f>IF(Medidas_Analisis!M699&lt;&gt;"",ROUND((Medidas_Analisis!M699/IF(Intermedio!A699=VLOOKUP(Intermedio!A699,Tipos_Medida!$H$2:$I$788,1),VLOOKUP(Intermedio!A699,Tipos_Medida!$H$2:$I$788,2),0))*100,4),"")</f>
        <v>1.6E-2</v>
      </c>
      <c r="N242" s="21">
        <f>IF(Medidas_Analisis!N699&lt;&gt;"",ROUND((Medidas_Analisis!N699/IF(Intermedio!A699=VLOOKUP(Intermedio!A699,Tipos_Medida!$H$2:$I$788,1),VLOOKUP(Intermedio!A699,Tipos_Medida!$H$2:$I$788,2),0))*100,4),"")</f>
        <v>3.1899999999999998E-2</v>
      </c>
    </row>
    <row r="243" spans="1:14" x14ac:dyDescent="0.25">
      <c r="A243">
        <v>21214</v>
      </c>
      <c r="B243" t="s">
        <v>106</v>
      </c>
      <c r="C243" t="s">
        <v>191</v>
      </c>
      <c r="D243" t="s">
        <v>114</v>
      </c>
      <c r="E243" s="1">
        <v>43913</v>
      </c>
      <c r="F243" s="7" t="str">
        <f>IF(E243&lt;&gt;"",IF(AND(E243&gt;=VLOOKUP(E243,Semanas!$A$1:$C$33,1),E243&lt;=VLOOKUP(E243,Semanas!$A$1:$C$33,2)),VLOOKUP(E243,Semanas!$A$1:$C$33,3),""),"")</f>
        <v>Semana 13</v>
      </c>
      <c r="G243" s="21">
        <f>IF(Medidas_Analisis!G703&lt;&gt;"",ROUND((Medidas_Analisis!G703/IF(Intermedio!A703=VLOOKUP(Intermedio!A703,Tipos_Medida!$H$2:$I$788,1),VLOOKUP(Intermedio!A703,Tipos_Medida!$H$2:$I$788,2),0))*100,4),"")</f>
        <v>0</v>
      </c>
      <c r="H243" s="21">
        <f>IF(Medidas_Analisis!H703&lt;&gt;"",ROUND((Medidas_Analisis!H703/IF(Intermedio!A703=VLOOKUP(Intermedio!A703,Tipos_Medida!$H$2:$I$788,1),VLOOKUP(Intermedio!A703,Tipos_Medida!$H$2:$I$788,2),0))*100,4),"")</f>
        <v>0</v>
      </c>
      <c r="I243" s="21">
        <f>IF(Medidas_Analisis!I703&lt;&gt;"",ROUND((Medidas_Analisis!I703/IF(Intermedio!A703=VLOOKUP(Intermedio!A703,Tipos_Medida!$H$2:$I$788,1),VLOOKUP(Intermedio!A703,Tipos_Medida!$H$2:$I$788,2),0))*100,4),"")</f>
        <v>0</v>
      </c>
      <c r="J243" s="21">
        <f>IF(Medidas_Analisis!J703&lt;&gt;"",ROUND((Medidas_Analisis!J703/IF(Intermedio!A703=VLOOKUP(Intermedio!A703,Tipos_Medida!$H$2:$I$788,1),VLOOKUP(Intermedio!A703,Tipos_Medida!$H$2:$I$788,2),0))*100,4),"")</f>
        <v>0</v>
      </c>
      <c r="K243" s="21">
        <f>IF(Medidas_Analisis!K703&lt;&gt;"",ROUND((Medidas_Analisis!K703/IF(Intermedio!A703=VLOOKUP(Intermedio!A703,Tipos_Medida!$H$2:$I$788,1),VLOOKUP(Intermedio!A703,Tipos_Medida!$H$2:$I$788,2),0))*100,4),"")</f>
        <v>0</v>
      </c>
      <c r="L243" s="21">
        <f>IF(Medidas_Analisis!L703&lt;&gt;"",ROUND((Medidas_Analisis!L703/IF(Intermedio!A703=VLOOKUP(Intermedio!A703,Tipos_Medida!$H$2:$I$788,1),VLOOKUP(Intermedio!A703,Tipos_Medida!$H$2:$I$788,2),0))*100,4),"")</f>
        <v>0</v>
      </c>
      <c r="M243" s="21">
        <f>IF(Medidas_Analisis!M703&lt;&gt;"",ROUND((Medidas_Analisis!M703/IF(Intermedio!A703=VLOOKUP(Intermedio!A703,Tipos_Medida!$H$2:$I$788,1),VLOOKUP(Intermedio!A703,Tipos_Medida!$H$2:$I$788,2),0))*100,4),"")</f>
        <v>1.18E-2</v>
      </c>
      <c r="N243" s="21">
        <f>IF(Medidas_Analisis!N703&lt;&gt;"",ROUND((Medidas_Analisis!N703/IF(Intermedio!A703=VLOOKUP(Intermedio!A703,Tipos_Medida!$H$2:$I$788,1),VLOOKUP(Intermedio!A703,Tipos_Medida!$H$2:$I$788,2),0))*100,4),"")</f>
        <v>1.18E-2</v>
      </c>
    </row>
    <row r="244" spans="1:14" x14ac:dyDescent="0.25">
      <c r="A244">
        <v>21217</v>
      </c>
      <c r="B244" t="s">
        <v>107</v>
      </c>
      <c r="C244" t="s">
        <v>30</v>
      </c>
      <c r="D244" t="s">
        <v>114</v>
      </c>
      <c r="E244" s="1">
        <v>43913</v>
      </c>
      <c r="F244" s="7" t="str">
        <f>IF(E244&lt;&gt;"",IF(AND(E244&gt;=VLOOKUP(E244,Semanas!$A$1:$C$33,1),E244&lt;=VLOOKUP(E244,Semanas!$A$1:$C$33,2)),VLOOKUP(E244,Semanas!$A$1:$C$33,3),""),"")</f>
        <v>Semana 13</v>
      </c>
      <c r="G244" s="21">
        <f>IF(Medidas_Analisis!G706&lt;&gt;"",ROUND((Medidas_Analisis!G706/IF(Intermedio!A706=VLOOKUP(Intermedio!A706,Tipos_Medida!$H$2:$I$788,1),VLOOKUP(Intermedio!A706,Tipos_Medida!$H$2:$I$788,2),0))*100,4),"")</f>
        <v>0</v>
      </c>
      <c r="H244" s="21">
        <f>IF(Medidas_Analisis!H706&lt;&gt;"",ROUND((Medidas_Analisis!H706/IF(Intermedio!A706=VLOOKUP(Intermedio!A706,Tipos_Medida!$H$2:$I$788,1),VLOOKUP(Intermedio!A706,Tipos_Medida!$H$2:$I$788,2),0))*100,4),"")</f>
        <v>0</v>
      </c>
      <c r="I244" s="21">
        <f>IF(Medidas_Analisis!I706&lt;&gt;"",ROUND((Medidas_Analisis!I706/IF(Intermedio!A706=VLOOKUP(Intermedio!A706,Tipos_Medida!$H$2:$I$788,1),VLOOKUP(Intermedio!A706,Tipos_Medida!$H$2:$I$788,2),0))*100,4),"")</f>
        <v>0</v>
      </c>
      <c r="J244" s="21">
        <f>IF(Medidas_Analisis!J706&lt;&gt;"",ROUND((Medidas_Analisis!J706/IF(Intermedio!A706=VLOOKUP(Intermedio!A706,Tipos_Medida!$H$2:$I$788,1),VLOOKUP(Intermedio!A706,Tipos_Medida!$H$2:$I$788,2),0))*100,4),"")</f>
        <v>0</v>
      </c>
      <c r="K244" s="21">
        <f>IF(Medidas_Analisis!K706&lt;&gt;"",ROUND((Medidas_Analisis!K706/IF(Intermedio!A706=VLOOKUP(Intermedio!A706,Tipos_Medida!$H$2:$I$788,1),VLOOKUP(Intermedio!A706,Tipos_Medida!$H$2:$I$788,2),0))*100,4),"")</f>
        <v>0</v>
      </c>
      <c r="L244" s="21">
        <f>IF(Medidas_Analisis!L706&lt;&gt;"",ROUND((Medidas_Analisis!L706/IF(Intermedio!A706=VLOOKUP(Intermedio!A706,Tipos_Medida!$H$2:$I$788,1),VLOOKUP(Intermedio!A706,Tipos_Medida!$H$2:$I$788,2),0))*100,4),"")</f>
        <v>0</v>
      </c>
      <c r="M244" s="21">
        <f>IF(Medidas_Analisis!M706&lt;&gt;"",ROUND((Medidas_Analisis!M706/IF(Intermedio!A706=VLOOKUP(Intermedio!A706,Tipos_Medida!$H$2:$I$788,1),VLOOKUP(Intermedio!A706,Tipos_Medida!$H$2:$I$788,2),0))*100,4),"")</f>
        <v>0</v>
      </c>
      <c r="N244" s="21">
        <f>IF(Medidas_Analisis!N706&lt;&gt;"",ROUND((Medidas_Analisis!N706/IF(Intermedio!A706=VLOOKUP(Intermedio!A706,Tipos_Medida!$H$2:$I$788,1),VLOOKUP(Intermedio!A706,Tipos_Medida!$H$2:$I$788,2),0))*100,4),"")</f>
        <v>0</v>
      </c>
    </row>
    <row r="245" spans="1:14" x14ac:dyDescent="0.25">
      <c r="A245" s="19">
        <v>21217</v>
      </c>
      <c r="B245" s="19" t="s">
        <v>107</v>
      </c>
      <c r="C245" s="19" t="s">
        <v>31</v>
      </c>
      <c r="D245" s="19" t="s">
        <v>114</v>
      </c>
      <c r="E245" s="20">
        <v>43913</v>
      </c>
      <c r="F245" s="7" t="str">
        <f>IF(E245&lt;&gt;"",IF(AND(E245&gt;=VLOOKUP(E245,Semanas!$A$1:$C$33,1),E245&lt;=VLOOKUP(E245,Semanas!$A$1:$C$33,2)),VLOOKUP(E245,Semanas!$A$1:$C$33,3),""),"")</f>
        <v>Semana 13</v>
      </c>
      <c r="G245" s="21">
        <f>IF(Medidas_Analisis!G707&lt;&gt;"",ROUND((Medidas_Analisis!G707/IF(Intermedio!A707=VLOOKUP(Intermedio!A707,Tipos_Medida!$H$2:$I$788,1),VLOOKUP(Intermedio!A707,Tipos_Medida!$H$2:$I$788,2),0))*100,4),"")</f>
        <v>0</v>
      </c>
      <c r="H245" s="21">
        <f>IF(Medidas_Analisis!H707&lt;&gt;"",ROUND((Medidas_Analisis!H707/IF(Intermedio!A707=VLOOKUP(Intermedio!A707,Tipos_Medida!$H$2:$I$788,1),VLOOKUP(Intermedio!A707,Tipos_Medida!$H$2:$I$788,2),0))*100,4),"")</f>
        <v>0</v>
      </c>
      <c r="I245" s="21">
        <f>IF(Medidas_Analisis!I707&lt;&gt;"",ROUND((Medidas_Analisis!I707/IF(Intermedio!A707=VLOOKUP(Intermedio!A707,Tipos_Medida!$H$2:$I$788,1),VLOOKUP(Intermedio!A707,Tipos_Medida!$H$2:$I$788,2),0))*100,4),"")</f>
        <v>0</v>
      </c>
      <c r="J245" s="21">
        <f>IF(Medidas_Analisis!J707&lt;&gt;"",ROUND((Medidas_Analisis!J707/IF(Intermedio!A707=VLOOKUP(Intermedio!A707,Tipos_Medida!$H$2:$I$788,1),VLOOKUP(Intermedio!A707,Tipos_Medida!$H$2:$I$788,2),0))*100,4),"")</f>
        <v>0</v>
      </c>
      <c r="K245" s="21">
        <f>IF(Medidas_Analisis!K707&lt;&gt;"",ROUND((Medidas_Analisis!K707/IF(Intermedio!A707=VLOOKUP(Intermedio!A707,Tipos_Medida!$H$2:$I$788,1),VLOOKUP(Intermedio!A707,Tipos_Medida!$H$2:$I$788,2),0))*100,4),"")</f>
        <v>0</v>
      </c>
      <c r="L245" s="21">
        <f>IF(Medidas_Analisis!L707&lt;&gt;"",ROUND((Medidas_Analisis!L707/IF(Intermedio!A707=VLOOKUP(Intermedio!A707,Tipos_Medida!$H$2:$I$788,1),VLOOKUP(Intermedio!A707,Tipos_Medida!$H$2:$I$788,2),0))*100,4),"")</f>
        <v>0</v>
      </c>
      <c r="M245" s="21">
        <f>IF(Medidas_Analisis!M707&lt;&gt;"",ROUND((Medidas_Analisis!M707/IF(Intermedio!A707=VLOOKUP(Intermedio!A707,Tipos_Medida!$H$2:$I$788,1),VLOOKUP(Intermedio!A707,Tipos_Medida!$H$2:$I$788,2),0))*100,4),"")</f>
        <v>0</v>
      </c>
      <c r="N245" s="21">
        <f>IF(Medidas_Analisis!N707&lt;&gt;"",ROUND((Medidas_Analisis!N707/IF(Intermedio!A707=VLOOKUP(Intermedio!A707,Tipos_Medida!$H$2:$I$788,1),VLOOKUP(Intermedio!A707,Tipos_Medida!$H$2:$I$788,2),0))*100,4),"")</f>
        <v>0</v>
      </c>
    </row>
    <row r="246" spans="1:14" x14ac:dyDescent="0.25">
      <c r="A246">
        <v>21217</v>
      </c>
      <c r="B246" t="s">
        <v>107</v>
      </c>
      <c r="C246" t="s">
        <v>115</v>
      </c>
      <c r="D246" t="s">
        <v>114</v>
      </c>
      <c r="E246" s="1">
        <v>43913</v>
      </c>
      <c r="F246" s="7" t="str">
        <f>IF(E246&lt;&gt;"",IF(AND(E246&gt;=VLOOKUP(E246,Semanas!$A$1:$C$33,1),E246&lt;=VLOOKUP(E246,Semanas!$A$1:$C$33,2)),VLOOKUP(E246,Semanas!$A$1:$C$33,3),""),"")</f>
        <v>Semana 13</v>
      </c>
      <c r="G246" s="21">
        <f>IF(Medidas_Analisis!G708&lt;&gt;"",ROUND((Medidas_Analisis!G708/IF(Intermedio!A708=VLOOKUP(Intermedio!A708,Tipos_Medida!$H$2:$I$788,1),VLOOKUP(Intermedio!A708,Tipos_Medida!$H$2:$I$788,2),0))*100,4),"")</f>
        <v>0</v>
      </c>
      <c r="H246" s="21">
        <f>IF(Medidas_Analisis!H708&lt;&gt;"",ROUND((Medidas_Analisis!H708/IF(Intermedio!A708=VLOOKUP(Intermedio!A708,Tipos_Medida!$H$2:$I$788,1),VLOOKUP(Intermedio!A708,Tipos_Medida!$H$2:$I$788,2),0))*100,4),"")</f>
        <v>0</v>
      </c>
      <c r="I246" s="21">
        <f>IF(Medidas_Analisis!I708&lt;&gt;"",ROUND((Medidas_Analisis!I708/IF(Intermedio!A708=VLOOKUP(Intermedio!A708,Tipos_Medida!$H$2:$I$788,1),VLOOKUP(Intermedio!A708,Tipos_Medida!$H$2:$I$788,2),0))*100,4),"")</f>
        <v>0</v>
      </c>
      <c r="J246" s="21">
        <f>IF(Medidas_Analisis!J708&lt;&gt;"",ROUND((Medidas_Analisis!J708/IF(Intermedio!A708=VLOOKUP(Intermedio!A708,Tipos_Medida!$H$2:$I$788,1),VLOOKUP(Intermedio!A708,Tipos_Medida!$H$2:$I$788,2),0))*100,4),"")</f>
        <v>0</v>
      </c>
      <c r="K246" s="21">
        <f>IF(Medidas_Analisis!K708&lt;&gt;"",ROUND((Medidas_Analisis!K708/IF(Intermedio!A708=VLOOKUP(Intermedio!A708,Tipos_Medida!$H$2:$I$788,1),VLOOKUP(Intermedio!A708,Tipos_Medida!$H$2:$I$788,2),0))*100,4),"")</f>
        <v>0</v>
      </c>
      <c r="L246" s="21">
        <f>IF(Medidas_Analisis!L708&lt;&gt;"",ROUND((Medidas_Analisis!L708/IF(Intermedio!A708=VLOOKUP(Intermedio!A708,Tipos_Medida!$H$2:$I$788,1),VLOOKUP(Intermedio!A708,Tipos_Medida!$H$2:$I$788,2),0))*100,4),"")</f>
        <v>0</v>
      </c>
      <c r="M246" s="21">
        <f>IF(Medidas_Analisis!M708&lt;&gt;"",ROUND((Medidas_Analisis!M708/IF(Intermedio!A708=VLOOKUP(Intermedio!A708,Tipos_Medida!$H$2:$I$788,1),VLOOKUP(Intermedio!A708,Tipos_Medida!$H$2:$I$788,2),0))*100,4),"")</f>
        <v>0</v>
      </c>
      <c r="N246" s="21">
        <f>IF(Medidas_Analisis!N708&lt;&gt;"",ROUND((Medidas_Analisis!N708/IF(Intermedio!A708=VLOOKUP(Intermedio!A708,Tipos_Medida!$H$2:$I$788,1),VLOOKUP(Intermedio!A708,Tipos_Medida!$H$2:$I$788,2),0))*100,4),"")</f>
        <v>0</v>
      </c>
    </row>
    <row r="247" spans="1:14" x14ac:dyDescent="0.25">
      <c r="A247" s="19">
        <v>21217</v>
      </c>
      <c r="B247" s="19" t="s">
        <v>107</v>
      </c>
      <c r="C247" s="19" t="s">
        <v>33</v>
      </c>
      <c r="D247" s="19" t="s">
        <v>114</v>
      </c>
      <c r="E247" s="20">
        <v>43910</v>
      </c>
      <c r="F247" s="7" t="str">
        <f>IF(E247&lt;&gt;"",IF(AND(E247&gt;=VLOOKUP(E247,Semanas!$A$1:$C$33,1),E247&lt;=VLOOKUP(E247,Semanas!$A$1:$C$33,2)),VLOOKUP(E247,Semanas!$A$1:$C$33,3),""),"")</f>
        <v>Semana 12</v>
      </c>
      <c r="G247" s="21">
        <f>IF(Medidas_Analisis!G709&lt;&gt;"",ROUND((Medidas_Analisis!G709/IF(Intermedio!A709=VLOOKUP(Intermedio!A709,Tipos_Medida!$H$2:$I$788,1),VLOOKUP(Intermedio!A709,Tipos_Medida!$H$2:$I$788,2),0))*100,4),"")</f>
        <v>0</v>
      </c>
      <c r="H247" s="21">
        <f>IF(Medidas_Analisis!H709&lt;&gt;"",ROUND((Medidas_Analisis!H709/IF(Intermedio!A709=VLOOKUP(Intermedio!A709,Tipos_Medida!$H$2:$I$788,1),VLOOKUP(Intermedio!A709,Tipos_Medida!$H$2:$I$788,2),0))*100,4),"")</f>
        <v>0</v>
      </c>
      <c r="I247" s="21">
        <f>IF(Medidas_Analisis!I709&lt;&gt;"",ROUND((Medidas_Analisis!I709/IF(Intermedio!A709=VLOOKUP(Intermedio!A709,Tipos_Medida!$H$2:$I$788,1),VLOOKUP(Intermedio!A709,Tipos_Medida!$H$2:$I$788,2),0))*100,4),"")</f>
        <v>0</v>
      </c>
      <c r="J247" s="21">
        <f>IF(Medidas_Analisis!J709&lt;&gt;"",ROUND((Medidas_Analisis!J709/IF(Intermedio!A709=VLOOKUP(Intermedio!A709,Tipos_Medida!$H$2:$I$788,1),VLOOKUP(Intermedio!A709,Tipos_Medida!$H$2:$I$788,2),0))*100,4),"")</f>
        <v>0</v>
      </c>
      <c r="K247" s="21">
        <f>IF(Medidas_Analisis!K709&lt;&gt;"",ROUND((Medidas_Analisis!K709/IF(Intermedio!A709=VLOOKUP(Intermedio!A709,Tipos_Medida!$H$2:$I$788,1),VLOOKUP(Intermedio!A709,Tipos_Medida!$H$2:$I$788,2),0))*100,4),"")</f>
        <v>0</v>
      </c>
      <c r="L247" s="21">
        <f>IF(Medidas_Analisis!L709&lt;&gt;"",ROUND((Medidas_Analisis!L709/IF(Intermedio!A709=VLOOKUP(Intermedio!A709,Tipos_Medida!$H$2:$I$788,1),VLOOKUP(Intermedio!A709,Tipos_Medida!$H$2:$I$788,2),0))*100,4),"")</f>
        <v>0</v>
      </c>
      <c r="M247" s="21">
        <f>IF(Medidas_Analisis!M709&lt;&gt;"",ROUND((Medidas_Analisis!M709/IF(Intermedio!A709=VLOOKUP(Intermedio!A709,Tipos_Medida!$H$2:$I$788,1),VLOOKUP(Intermedio!A709,Tipos_Medida!$H$2:$I$788,2),0))*100,4),"")</f>
        <v>0</v>
      </c>
      <c r="N247" s="21">
        <f>IF(Medidas_Analisis!N709&lt;&gt;"",ROUND((Medidas_Analisis!N709/IF(Intermedio!A709=VLOOKUP(Intermedio!A709,Tipos_Medida!$H$2:$I$788,1),VLOOKUP(Intermedio!A709,Tipos_Medida!$H$2:$I$788,2),0))*100,4),"")</f>
        <v>0</v>
      </c>
    </row>
    <row r="248" spans="1:14" x14ac:dyDescent="0.25">
      <c r="A248">
        <v>21217</v>
      </c>
      <c r="B248" t="s">
        <v>107</v>
      </c>
      <c r="C248" t="s">
        <v>34</v>
      </c>
      <c r="D248" t="s">
        <v>114</v>
      </c>
      <c r="E248" s="1">
        <v>43934</v>
      </c>
      <c r="F248" s="7" t="str">
        <f>IF(E248&lt;&gt;"",IF(AND(E248&gt;=VLOOKUP(E248,Semanas!$A$1:$C$33,1),E248&lt;=VLOOKUP(E248,Semanas!$A$1:$C$33,2)),VLOOKUP(E248,Semanas!$A$1:$C$33,3),""),"")</f>
        <v>Semana 16</v>
      </c>
      <c r="G248" s="21">
        <f>IF(Medidas_Analisis!G710&lt;&gt;"",ROUND((Medidas_Analisis!G710/IF(Intermedio!A710=VLOOKUP(Intermedio!A710,Tipos_Medida!$H$2:$I$788,1),VLOOKUP(Intermedio!A710,Tipos_Medida!$H$2:$I$788,2),0))*100,4),"")</f>
        <v>0</v>
      </c>
      <c r="H248" s="21">
        <f>IF(Medidas_Analisis!H710&lt;&gt;"",ROUND((Medidas_Analisis!H710/IF(Intermedio!A710=VLOOKUP(Intermedio!A710,Tipos_Medida!$H$2:$I$788,1),VLOOKUP(Intermedio!A710,Tipos_Medida!$H$2:$I$788,2),0))*100,4),"")</f>
        <v>0</v>
      </c>
      <c r="I248" s="21">
        <f>IF(Medidas_Analisis!I710&lt;&gt;"",ROUND((Medidas_Analisis!I710/IF(Intermedio!A710=VLOOKUP(Intermedio!A710,Tipos_Medida!$H$2:$I$788,1),VLOOKUP(Intermedio!A710,Tipos_Medida!$H$2:$I$788,2),0))*100,4),"")</f>
        <v>0</v>
      </c>
      <c r="J248" s="21">
        <f>IF(Medidas_Analisis!J710&lt;&gt;"",ROUND((Medidas_Analisis!J710/IF(Intermedio!A710=VLOOKUP(Intermedio!A710,Tipos_Medida!$H$2:$I$788,1),VLOOKUP(Intermedio!A710,Tipos_Medida!$H$2:$I$788,2),0))*100,4),"")</f>
        <v>0</v>
      </c>
      <c r="K248" s="21">
        <f>IF(Medidas_Analisis!K710&lt;&gt;"",ROUND((Medidas_Analisis!K710/IF(Intermedio!A710=VLOOKUP(Intermedio!A710,Tipos_Medida!$H$2:$I$788,1),VLOOKUP(Intermedio!A710,Tipos_Medida!$H$2:$I$788,2),0))*100,4),"")</f>
        <v>0</v>
      </c>
      <c r="L248" s="21">
        <f>IF(Medidas_Analisis!L710&lt;&gt;"",ROUND((Medidas_Analisis!L710/IF(Intermedio!A710=VLOOKUP(Intermedio!A710,Tipos_Medida!$H$2:$I$788,1),VLOOKUP(Intermedio!A710,Tipos_Medida!$H$2:$I$788,2),0))*100,4),"")</f>
        <v>5.8999999999999999E-3</v>
      </c>
      <c r="M248" s="21">
        <f>IF(Medidas_Analisis!M710&lt;&gt;"",ROUND((Medidas_Analisis!M710/IF(Intermedio!A710=VLOOKUP(Intermedio!A710,Tipos_Medida!$H$2:$I$788,1),VLOOKUP(Intermedio!A710,Tipos_Medida!$H$2:$I$788,2),0))*100,4),"")</f>
        <v>5.8999999999999999E-3</v>
      </c>
      <c r="N248" s="21">
        <f>IF(Medidas_Analisis!N710&lt;&gt;"",ROUND((Medidas_Analisis!N710/IF(Intermedio!A710=VLOOKUP(Intermedio!A710,Tipos_Medida!$H$2:$I$788,1),VLOOKUP(Intermedio!A710,Tipos_Medida!$H$2:$I$788,2),0))*100,4),"")</f>
        <v>5.8999999999999999E-3</v>
      </c>
    </row>
    <row r="249" spans="1:14" x14ac:dyDescent="0.25">
      <c r="A249">
        <v>21217</v>
      </c>
      <c r="B249" t="s">
        <v>107</v>
      </c>
      <c r="C249" t="s">
        <v>191</v>
      </c>
      <c r="D249" t="s">
        <v>114</v>
      </c>
      <c r="E249" s="1">
        <v>43913</v>
      </c>
      <c r="F249" s="7" t="str">
        <f>IF(E249&lt;&gt;"",IF(AND(E249&gt;=VLOOKUP(E249,Semanas!$A$1:$C$33,1),E249&lt;=VLOOKUP(E249,Semanas!$A$1:$C$33,2)),VLOOKUP(E249,Semanas!$A$1:$C$33,3),""),"")</f>
        <v>Semana 13</v>
      </c>
      <c r="G249" s="21">
        <f>IF(Medidas_Analisis!G714&lt;&gt;"",ROUND((Medidas_Analisis!G714/IF(Intermedio!A714=VLOOKUP(Intermedio!A714,Tipos_Medida!$H$2:$I$788,1),VLOOKUP(Intermedio!A714,Tipos_Medida!$H$2:$I$788,2),0))*100,4),"")</f>
        <v>0</v>
      </c>
      <c r="H249" s="21">
        <f>IF(Medidas_Analisis!H714&lt;&gt;"",ROUND((Medidas_Analisis!H714/IF(Intermedio!A714=VLOOKUP(Intermedio!A714,Tipos_Medida!$H$2:$I$788,1),VLOOKUP(Intermedio!A714,Tipos_Medida!$H$2:$I$788,2),0))*100,4),"")</f>
        <v>0</v>
      </c>
      <c r="I249" s="21">
        <f>IF(Medidas_Analisis!I714&lt;&gt;"",ROUND((Medidas_Analisis!I714/IF(Intermedio!A714=VLOOKUP(Intermedio!A714,Tipos_Medida!$H$2:$I$788,1),VLOOKUP(Intermedio!A714,Tipos_Medida!$H$2:$I$788,2),0))*100,4),"")</f>
        <v>0</v>
      </c>
      <c r="J249" s="21">
        <f>IF(Medidas_Analisis!J714&lt;&gt;"",ROUND((Medidas_Analisis!J714/IF(Intermedio!A714=VLOOKUP(Intermedio!A714,Tipos_Medida!$H$2:$I$788,1),VLOOKUP(Intermedio!A714,Tipos_Medida!$H$2:$I$788,2),0))*100,4),"")</f>
        <v>0</v>
      </c>
      <c r="K249" s="21">
        <f>IF(Medidas_Analisis!K714&lt;&gt;"",ROUND((Medidas_Analisis!K714/IF(Intermedio!A714=VLOOKUP(Intermedio!A714,Tipos_Medida!$H$2:$I$788,1),VLOOKUP(Intermedio!A714,Tipos_Medida!$H$2:$I$788,2),0))*100,4),"")</f>
        <v>0</v>
      </c>
      <c r="L249" s="21">
        <f>IF(Medidas_Analisis!L714&lt;&gt;"",ROUND((Medidas_Analisis!L714/IF(Intermedio!A714=VLOOKUP(Intermedio!A714,Tipos_Medida!$H$2:$I$788,1),VLOOKUP(Intermedio!A714,Tipos_Medida!$H$2:$I$788,2),0))*100,4),"")</f>
        <v>0</v>
      </c>
      <c r="M249" s="21">
        <f>IF(Medidas_Analisis!M714&lt;&gt;"",ROUND((Medidas_Analisis!M714/IF(Intermedio!A714=VLOOKUP(Intermedio!A714,Tipos_Medida!$H$2:$I$788,1),VLOOKUP(Intermedio!A714,Tipos_Medida!$H$2:$I$788,2),0))*100,4),"")</f>
        <v>0</v>
      </c>
      <c r="N249" s="21">
        <f>IF(Medidas_Analisis!N714&lt;&gt;"",ROUND((Medidas_Analisis!N714/IF(Intermedio!A714=VLOOKUP(Intermedio!A714,Tipos_Medida!$H$2:$I$788,1),VLOOKUP(Intermedio!A714,Tipos_Medida!$H$2:$I$788,2),0))*100,4),"")</f>
        <v>0</v>
      </c>
    </row>
    <row r="250" spans="1:14" x14ac:dyDescent="0.25">
      <c r="A250">
        <v>21156</v>
      </c>
      <c r="B250" t="s">
        <v>98</v>
      </c>
      <c r="C250" t="s">
        <v>34</v>
      </c>
      <c r="D250" t="s">
        <v>114</v>
      </c>
      <c r="E250" s="1">
        <v>43934</v>
      </c>
      <c r="F250" s="7" t="str">
        <f>IF(E250&lt;&gt;"",IF(AND(E250&gt;=VLOOKUP(E250,Semanas!$A$1:$C$33,1),E250&lt;=VLOOKUP(E250,Semanas!$A$1:$C$33,2)),VLOOKUP(E250,Semanas!$A$1:$C$33,3),""),"")</f>
        <v>Semana 16</v>
      </c>
      <c r="G250" s="21">
        <f>IF(Medidas_Analisis!G633&lt;&gt;"",ROUND((Medidas_Analisis!G633/IF(Intermedio!A633=VLOOKUP(Intermedio!A633,Tipos_Medida!$H$2:$I$788,1),VLOOKUP(Intermedio!A633,Tipos_Medida!$H$2:$I$788,2),0))*100,4),"")</f>
        <v>7.17E-2</v>
      </c>
      <c r="H250" s="21">
        <f>IF(Medidas_Analisis!H633&lt;&gt;"",ROUND((Medidas_Analisis!H633/IF(Intermedio!A633=VLOOKUP(Intermedio!A633,Tipos_Medida!$H$2:$I$788,1),VLOOKUP(Intermedio!A633,Tipos_Medida!$H$2:$I$788,2),0))*100,4),"")</f>
        <v>0.15060000000000001</v>
      </c>
      <c r="I250" s="21">
        <f>IF(Medidas_Analisis!I633&lt;&gt;"",ROUND((Medidas_Analisis!I633/IF(Intermedio!A633=VLOOKUP(Intermedio!A633,Tipos_Medida!$H$2:$I$788,1),VLOOKUP(Intermedio!A633,Tipos_Medida!$H$2:$I$788,2),0))*100,4),"")</f>
        <v>0.35859999999999997</v>
      </c>
      <c r="J250" s="21">
        <f>IF(Medidas_Analisis!J633&lt;&gt;"",ROUND((Medidas_Analisis!J633/IF(Intermedio!A633=VLOOKUP(Intermedio!A633,Tipos_Medida!$H$2:$I$788,1),VLOOKUP(Intermedio!A633,Tipos_Medida!$H$2:$I$788,2),0))*100,4),"")</f>
        <v>0.45900000000000002</v>
      </c>
      <c r="K250" s="21">
        <f>IF(Medidas_Analisis!K633&lt;&gt;"",ROUND((Medidas_Analisis!K633/IF(Intermedio!A633=VLOOKUP(Intermedio!A633,Tipos_Medida!$H$2:$I$788,1),VLOOKUP(Intermedio!A633,Tipos_Medida!$H$2:$I$788,2),0))*100,4),"")</f>
        <v>0.1004</v>
      </c>
      <c r="L250" s="21">
        <f>IF(Medidas_Analisis!L633&lt;&gt;"",ROUND((Medidas_Analisis!L633/IF(Intermedio!A633=VLOOKUP(Intermedio!A633,Tipos_Medida!$H$2:$I$788,1),VLOOKUP(Intermedio!A633,Tipos_Medida!$H$2:$I$788,2),0))*100,4),"")</f>
        <v>0.63839999999999997</v>
      </c>
      <c r="M250" s="21">
        <f>IF(Medidas_Analisis!M633&lt;&gt;"",ROUND((Medidas_Analisis!M633/IF(Intermedio!A633=VLOOKUP(Intermedio!A633,Tipos_Medida!$H$2:$I$788,1),VLOOKUP(Intermedio!A633,Tipos_Medida!$H$2:$I$788,2),0))*100,4),"")</f>
        <v>0.91810000000000003</v>
      </c>
      <c r="N250" s="21">
        <f>IF(Medidas_Analisis!N633&lt;&gt;"",ROUND((Medidas_Analisis!N633/IF(Intermedio!A633=VLOOKUP(Intermedio!A633,Tipos_Medida!$H$2:$I$788,1),VLOOKUP(Intermedio!A633,Tipos_Medida!$H$2:$I$788,2),0))*100,4),"")</f>
        <v>1.4201999999999999</v>
      </c>
    </row>
    <row r="251" spans="1:14" x14ac:dyDescent="0.25">
      <c r="A251">
        <v>21149</v>
      </c>
      <c r="B251" t="s">
        <v>94</v>
      </c>
      <c r="C251" t="s">
        <v>34</v>
      </c>
      <c r="D251" t="s">
        <v>114</v>
      </c>
      <c r="E251" s="1">
        <v>43934</v>
      </c>
      <c r="F251" s="7" t="str">
        <f>IF(E251&lt;&gt;"",IF(AND(E251&gt;=VLOOKUP(E251,Semanas!$A$1:$C$33,1),E251&lt;=VLOOKUP(E251,Semanas!$A$1:$C$33,2)),VLOOKUP(E251,Semanas!$A$1:$C$33,3),""),"")</f>
        <v>Semana 16</v>
      </c>
      <c r="G251" s="21">
        <f>IF(Medidas_Analisis!G622&lt;&gt;"",ROUND((Medidas_Analisis!G622/IF(Intermedio!A622=VLOOKUP(Intermedio!A622,Tipos_Medida!$H$2:$I$788,1),VLOOKUP(Intermedio!A622,Tipos_Medida!$H$2:$I$788,2),0))*100,4),"")</f>
        <v>4.7000000000000002E-3</v>
      </c>
      <c r="H251" s="21">
        <f>IF(Medidas_Analisis!H622&lt;&gt;"",ROUND((Medidas_Analisis!H622/IF(Intermedio!A622=VLOOKUP(Intermedio!A622,Tipos_Medida!$H$2:$I$788,1),VLOOKUP(Intermedio!A622,Tipos_Medida!$H$2:$I$788,2),0))*100,4),"")</f>
        <v>4.7000000000000002E-3</v>
      </c>
      <c r="I251" s="21">
        <f>IF(Medidas_Analisis!I622&lt;&gt;"",ROUND((Medidas_Analisis!I622/IF(Intermedio!A622=VLOOKUP(Intermedio!A622,Tipos_Medida!$H$2:$I$788,1),VLOOKUP(Intermedio!A622,Tipos_Medida!$H$2:$I$788,2),0))*100,4),"")</f>
        <v>4.7000000000000002E-3</v>
      </c>
      <c r="J251" s="21">
        <f>IF(Medidas_Analisis!J622&lt;&gt;"",ROUND((Medidas_Analisis!J622/IF(Intermedio!A622=VLOOKUP(Intermedio!A622,Tipos_Medida!$H$2:$I$788,1),VLOOKUP(Intermedio!A622,Tipos_Medida!$H$2:$I$788,2),0))*100,4),"")</f>
        <v>4.7000000000000002E-3</v>
      </c>
      <c r="K251" s="21">
        <f>IF(Medidas_Analisis!K622&lt;&gt;"",ROUND((Medidas_Analisis!K622/IF(Intermedio!A622=VLOOKUP(Intermedio!A622,Tipos_Medida!$H$2:$I$788,1),VLOOKUP(Intermedio!A622,Tipos_Medida!$H$2:$I$788,2),0))*100,4),"")</f>
        <v>0</v>
      </c>
      <c r="L251" s="21">
        <f>IF(Medidas_Analisis!L622&lt;&gt;"",ROUND((Medidas_Analisis!L622/IF(Intermedio!A622=VLOOKUP(Intermedio!A622,Tipos_Medida!$H$2:$I$788,1),VLOOKUP(Intermedio!A622,Tipos_Medida!$H$2:$I$788,2),0))*100,4),"")</f>
        <v>4.7000000000000002E-3</v>
      </c>
      <c r="M251" s="21">
        <f>IF(Medidas_Analisis!M622&lt;&gt;"",ROUND((Medidas_Analisis!M622/IF(Intermedio!A622=VLOOKUP(Intermedio!A622,Tipos_Medida!$H$2:$I$788,1),VLOOKUP(Intermedio!A622,Tipos_Medida!$H$2:$I$788,2),0))*100,4),"")</f>
        <v>4.7000000000000002E-3</v>
      </c>
      <c r="N251" s="21">
        <f>IF(Medidas_Analisis!N622&lt;&gt;"",ROUND((Medidas_Analisis!N622/IF(Intermedio!A622=VLOOKUP(Intermedio!A622,Tipos_Medida!$H$2:$I$788,1),VLOOKUP(Intermedio!A622,Tipos_Medida!$H$2:$I$788,2),0))*100,4),"")</f>
        <v>9.4999999999999998E-3</v>
      </c>
    </row>
    <row r="252" spans="1:14" x14ac:dyDescent="0.25">
      <c r="A252" s="19">
        <v>21195</v>
      </c>
      <c r="B252" s="19" t="s">
        <v>103</v>
      </c>
      <c r="C252" s="19" t="s">
        <v>118</v>
      </c>
      <c r="D252" s="19" t="s">
        <v>114</v>
      </c>
      <c r="E252" s="20">
        <v>44012</v>
      </c>
      <c r="F252" s="7" t="str">
        <f>IF(E252&lt;&gt;"",IF(AND(E252&gt;=VLOOKUP(E252,Semanas!$A$1:$C$33,1),E252&lt;=VLOOKUP(E252,Semanas!$A$1:$C$33,2)),VLOOKUP(E252,Semanas!$A$1:$C$33,3),""),"")</f>
        <v>Semana 27</v>
      </c>
      <c r="G252" s="21">
        <f>IF(Medidas_Analisis!G667&lt;&gt;"",ROUND((Medidas_Analisis!G667/IF(Intermedio!A667=VLOOKUP(Intermedio!A667,Tipos_Medida!$H$2:$I$788,1),VLOOKUP(Intermedio!A667,Tipos_Medida!$H$2:$I$788,2),0))*100,4),"")</f>
        <v>7.6E-3</v>
      </c>
      <c r="H252" s="21">
        <f>IF(Medidas_Analisis!H667&lt;&gt;"",ROUND((Medidas_Analisis!H667/IF(Intermedio!A667=VLOOKUP(Intermedio!A667,Tipos_Medida!$H$2:$I$788,1),VLOOKUP(Intermedio!A667,Tipos_Medida!$H$2:$I$788,2),0))*100,4),"")</f>
        <v>7.6E-3</v>
      </c>
      <c r="I252" s="21">
        <f>IF(Medidas_Analisis!I667&lt;&gt;"",ROUND((Medidas_Analisis!I667/IF(Intermedio!A667=VLOOKUP(Intermedio!A667,Tipos_Medida!$H$2:$I$788,1),VLOOKUP(Intermedio!A667,Tipos_Medida!$H$2:$I$788,2),0))*100,4),"")</f>
        <v>7.6E-3</v>
      </c>
      <c r="J252" s="21">
        <f>IF(Medidas_Analisis!J667&lt;&gt;"",ROUND((Medidas_Analisis!J667/IF(Intermedio!A667=VLOOKUP(Intermedio!A667,Tipos_Medida!$H$2:$I$788,1),VLOOKUP(Intermedio!A667,Tipos_Medida!$H$2:$I$788,2),0))*100,4),"")</f>
        <v>7.6E-3</v>
      </c>
      <c r="K252" s="21">
        <f>IF(Medidas_Analisis!K667&lt;&gt;"",ROUND((Medidas_Analisis!K667/IF(Intermedio!A667=VLOOKUP(Intermedio!A667,Tipos_Medida!$H$2:$I$788,1),VLOOKUP(Intermedio!A667,Tipos_Medida!$H$2:$I$788,2),0))*100,4),"")</f>
        <v>0</v>
      </c>
      <c r="L252" s="21">
        <f>IF(Medidas_Analisis!L667&lt;&gt;"",ROUND((Medidas_Analisis!L667/IF(Intermedio!A667=VLOOKUP(Intermedio!A667,Tipos_Medida!$H$2:$I$788,1),VLOOKUP(Intermedio!A667,Tipos_Medida!$H$2:$I$788,2),0))*100,4),"")</f>
        <v>7.6E-3</v>
      </c>
      <c r="M252" s="21">
        <f>IF(Medidas_Analisis!M667&lt;&gt;"",ROUND((Medidas_Analisis!M667/IF(Intermedio!A667=VLOOKUP(Intermedio!A667,Tipos_Medida!$H$2:$I$788,1),VLOOKUP(Intermedio!A667,Tipos_Medida!$H$2:$I$788,2),0))*100,4),"")</f>
        <v>7.6E-3</v>
      </c>
      <c r="N252" s="21">
        <f>IF(Medidas_Analisis!N667&lt;&gt;"",ROUND((Medidas_Analisis!N667/IF(Intermedio!A667=VLOOKUP(Intermedio!A667,Tipos_Medida!$H$2:$I$788,1),VLOOKUP(Intermedio!A667,Tipos_Medida!$H$2:$I$788,2),0))*100,4),"")</f>
        <v>1.52E-2</v>
      </c>
    </row>
    <row r="253" spans="1:14" x14ac:dyDescent="0.25">
      <c r="A253">
        <v>21124</v>
      </c>
      <c r="B253" t="s">
        <v>63</v>
      </c>
      <c r="C253" t="s">
        <v>34</v>
      </c>
      <c r="D253" t="s">
        <v>114</v>
      </c>
      <c r="E253" s="1">
        <v>43934</v>
      </c>
      <c r="F253" s="7" t="str">
        <f>IF(E253&lt;&gt;"",IF(AND(E253&gt;=VLOOKUP(E253,Semanas!$A$1:$C$33,1),E253&lt;=VLOOKUP(E253,Semanas!$A$1:$C$33,2)),VLOOKUP(E253,Semanas!$A$1:$C$33,3),""),"")</f>
        <v>Semana 16</v>
      </c>
      <c r="G253" s="21">
        <f>IF(Medidas_Analisis!G589&lt;&gt;"",ROUND((Medidas_Analisis!G589/IF(Intermedio!A589=VLOOKUP(Intermedio!A589,Tipos_Medida!$H$2:$I$788,1),VLOOKUP(Intermedio!A589,Tipos_Medida!$H$2:$I$788,2),0))*100,4),"")</f>
        <v>3.2300000000000002E-2</v>
      </c>
      <c r="H253" s="21">
        <f>IF(Medidas_Analisis!H589&lt;&gt;"",ROUND((Medidas_Analisis!H589/IF(Intermedio!A589=VLOOKUP(Intermedio!A589,Tipos_Medida!$H$2:$I$788,1),VLOOKUP(Intermedio!A589,Tipos_Medida!$H$2:$I$788,2),0))*100,4),"")</f>
        <v>3.2300000000000002E-2</v>
      </c>
      <c r="I253" s="21">
        <f>IF(Medidas_Analisis!I589&lt;&gt;"",ROUND((Medidas_Analisis!I589/IF(Intermedio!A589=VLOOKUP(Intermedio!A589,Tipos_Medida!$H$2:$I$788,1),VLOOKUP(Intermedio!A589,Tipos_Medida!$H$2:$I$788,2),0))*100,4),"")</f>
        <v>6.4600000000000005E-2</v>
      </c>
      <c r="J253" s="21">
        <f>IF(Medidas_Analisis!J589&lt;&gt;"",ROUND((Medidas_Analisis!J589/IF(Intermedio!A589=VLOOKUP(Intermedio!A589,Tipos_Medida!$H$2:$I$788,1),VLOOKUP(Intermedio!A589,Tipos_Medida!$H$2:$I$788,2),0))*100,4),"")</f>
        <v>9.6799999999999997E-2</v>
      </c>
      <c r="K253" s="21">
        <f>IF(Medidas_Analisis!K589&lt;&gt;"",ROUND((Medidas_Analisis!K589/IF(Intermedio!A589=VLOOKUP(Intermedio!A589,Tipos_Medida!$H$2:$I$788,1),VLOOKUP(Intermedio!A589,Tipos_Medida!$H$2:$I$788,2),0))*100,4),"")</f>
        <v>3.2300000000000002E-2</v>
      </c>
      <c r="L253" s="21">
        <f>IF(Medidas_Analisis!L589&lt;&gt;"",ROUND((Medidas_Analisis!L589/IF(Intermedio!A589=VLOOKUP(Intermedio!A589,Tipos_Medida!$H$2:$I$788,1),VLOOKUP(Intermedio!A589,Tipos_Medida!$H$2:$I$788,2),0))*100,4),"")</f>
        <v>0.12909999999999999</v>
      </c>
      <c r="M253" s="21">
        <f>IF(Medidas_Analisis!M589&lt;&gt;"",ROUND((Medidas_Analisis!M589/IF(Intermedio!A589=VLOOKUP(Intermedio!A589,Tipos_Medida!$H$2:$I$788,1),VLOOKUP(Intermedio!A589,Tipos_Medida!$H$2:$I$788,2),0))*100,4),"")</f>
        <v>0.12909999999999999</v>
      </c>
      <c r="N253" s="21">
        <f>IF(Medidas_Analisis!N589&lt;&gt;"",ROUND((Medidas_Analisis!N589/IF(Intermedio!A589=VLOOKUP(Intermedio!A589,Tipos_Medida!$H$2:$I$788,1),VLOOKUP(Intermedio!A589,Tipos_Medida!$H$2:$I$788,2),0))*100,4),"")</f>
        <v>0.19370000000000001</v>
      </c>
    </row>
    <row r="254" spans="1:14" x14ac:dyDescent="0.25">
      <c r="A254">
        <v>20234</v>
      </c>
      <c r="B254" t="s">
        <v>73</v>
      </c>
      <c r="C254" t="s">
        <v>191</v>
      </c>
      <c r="D254" t="s">
        <v>114</v>
      </c>
      <c r="E254" s="1">
        <v>44032</v>
      </c>
      <c r="F254" s="7" t="str">
        <f>IF(E254&lt;&gt;"",IF(AND(E254&gt;=VLOOKUP(E254,Semanas!$A$1:$C$33,1),E254&lt;=VLOOKUP(E254,Semanas!$A$1:$C$33,2)),VLOOKUP(E254,Semanas!$A$1:$C$33,3),""),"")</f>
        <v>Semana 30</v>
      </c>
      <c r="G254" s="21">
        <f>IF(Medidas_Analisis!G219&lt;&gt;"",ROUND((Medidas_Analisis!G219/IF(Intermedio!A219=VLOOKUP(Intermedio!A219,Tipos_Medida!$H$2:$I$788,1),VLOOKUP(Intermedio!A219,Tipos_Medida!$H$2:$I$788,2),0))*100,4),"")</f>
        <v>1.9E-3</v>
      </c>
      <c r="H254" s="21">
        <f>IF(Medidas_Analisis!H219&lt;&gt;"",ROUND((Medidas_Analisis!H219/IF(Intermedio!A219=VLOOKUP(Intermedio!A219,Tipos_Medida!$H$2:$I$788,1),VLOOKUP(Intermedio!A219,Tipos_Medida!$H$2:$I$788,2),0))*100,4),"")</f>
        <v>1.9E-3</v>
      </c>
      <c r="I254" s="21">
        <f>IF(Medidas_Analisis!I219&lt;&gt;"",ROUND((Medidas_Analisis!I219/IF(Intermedio!A219=VLOOKUP(Intermedio!A219,Tipos_Medida!$H$2:$I$788,1),VLOOKUP(Intermedio!A219,Tipos_Medida!$H$2:$I$788,2),0))*100,4),"")</f>
        <v>1.9E-3</v>
      </c>
      <c r="J254" s="21">
        <f>IF(Medidas_Analisis!J219&lt;&gt;"",ROUND((Medidas_Analisis!J219/IF(Intermedio!A219=VLOOKUP(Intermedio!A219,Tipos_Medida!$H$2:$I$788,1),VLOOKUP(Intermedio!A219,Tipos_Medida!$H$2:$I$788,2),0))*100,4),"")</f>
        <v>1.9E-3</v>
      </c>
      <c r="K254" s="21">
        <f>IF(Medidas_Analisis!K219&lt;&gt;"",ROUND((Medidas_Analisis!K219/IF(Intermedio!A219=VLOOKUP(Intermedio!A219,Tipos_Medida!$H$2:$I$788,1),VLOOKUP(Intermedio!A219,Tipos_Medida!$H$2:$I$788,2),0))*100,4),"")</f>
        <v>0</v>
      </c>
      <c r="L254" s="21">
        <f>IF(Medidas_Analisis!L219&lt;&gt;"",ROUND((Medidas_Analisis!L219/IF(Intermedio!A219=VLOOKUP(Intermedio!A219,Tipos_Medida!$H$2:$I$788,1),VLOOKUP(Intermedio!A219,Tipos_Medida!$H$2:$I$788,2),0))*100,4),"")</f>
        <v>1.9E-3</v>
      </c>
      <c r="M254" s="21">
        <f>IF(Medidas_Analisis!M219&lt;&gt;"",ROUND((Medidas_Analisis!M219/IF(Intermedio!A219=VLOOKUP(Intermedio!A219,Tipos_Medida!$H$2:$I$788,1),VLOOKUP(Intermedio!A219,Tipos_Medida!$H$2:$I$788,2),0))*100,4),"")</f>
        <v>1.9E-3</v>
      </c>
      <c r="N254" s="21">
        <f>IF(Medidas_Analisis!N219&lt;&gt;"",ROUND((Medidas_Analisis!N219/IF(Intermedio!A219=VLOOKUP(Intermedio!A219,Tipos_Medida!$H$2:$I$788,1),VLOOKUP(Intermedio!A219,Tipos_Medida!$H$2:$I$788,2),0))*100,4),"")</f>
        <v>1.9E-3</v>
      </c>
    </row>
    <row r="255" spans="1:14" x14ac:dyDescent="0.25">
      <c r="A255" s="19">
        <v>21046</v>
      </c>
      <c r="B255" s="19" t="s">
        <v>44</v>
      </c>
      <c r="C255" s="19" t="s">
        <v>122</v>
      </c>
      <c r="D255" s="19" t="s">
        <v>114</v>
      </c>
      <c r="E255" s="20">
        <v>43963</v>
      </c>
      <c r="F255" s="7" t="str">
        <f>IF(E255&lt;&gt;"",IF(AND(E255&gt;=VLOOKUP(E255,Semanas!$A$1:$C$33,1),E255&lt;=VLOOKUP(E255,Semanas!$A$1:$C$33,2)),VLOOKUP(E255,Semanas!$A$1:$C$33,3),""),"")</f>
        <v>Semana 20</v>
      </c>
      <c r="G255" s="21">
        <f>IF(Medidas_Analisis!G550&lt;&gt;"",ROUND((Medidas_Analisis!G550/IF(Intermedio!A550=VLOOKUP(Intermedio!A550,Tipos_Medida!$H$2:$I$788,1),VLOOKUP(Intermedio!A550,Tipos_Medida!$H$2:$I$788,2),0))*100,4),"")</f>
        <v>0.1182</v>
      </c>
      <c r="H255" s="21">
        <f>IF(Medidas_Analisis!H550&lt;&gt;"",ROUND((Medidas_Analisis!H550/IF(Intermedio!A550=VLOOKUP(Intermedio!A550,Tipos_Medida!$H$2:$I$788,1),VLOOKUP(Intermedio!A550,Tipos_Medida!$H$2:$I$788,2),0))*100,4),"")</f>
        <v>0.1182</v>
      </c>
      <c r="I255" s="21">
        <f>IF(Medidas_Analisis!I550&lt;&gt;"",ROUND((Medidas_Analisis!I550/IF(Intermedio!A550=VLOOKUP(Intermedio!A550,Tipos_Medida!$H$2:$I$788,1),VLOOKUP(Intermedio!A550,Tipos_Medida!$H$2:$I$788,2),0))*100,4),"")</f>
        <v>0.1182</v>
      </c>
      <c r="J255" s="21">
        <f>IF(Medidas_Analisis!J550&lt;&gt;"",ROUND((Medidas_Analisis!J550/IF(Intermedio!A550=VLOOKUP(Intermedio!A550,Tipos_Medida!$H$2:$I$788,1),VLOOKUP(Intermedio!A550,Tipos_Medida!$H$2:$I$788,2),0))*100,4),"")</f>
        <v>0.2364</v>
      </c>
      <c r="K255" s="21">
        <f>IF(Medidas_Analisis!K550&lt;&gt;"",ROUND((Medidas_Analisis!K550/IF(Intermedio!A550=VLOOKUP(Intermedio!A550,Tipos_Medida!$H$2:$I$788,1),VLOOKUP(Intermedio!A550,Tipos_Medida!$H$2:$I$788,2),0))*100,4),"")</f>
        <v>0.1182</v>
      </c>
      <c r="L255" s="21">
        <f>IF(Medidas_Analisis!L550&lt;&gt;"",ROUND((Medidas_Analisis!L550/IF(Intermedio!A550=VLOOKUP(Intermedio!A550,Tipos_Medida!$H$2:$I$788,1),VLOOKUP(Intermedio!A550,Tipos_Medida!$H$2:$I$788,2),0))*100,4),"")</f>
        <v>0.29549999999999998</v>
      </c>
      <c r="M255" s="21">
        <f>IF(Medidas_Analisis!M550&lt;&gt;"",ROUND((Medidas_Analisis!M550/IF(Intermedio!A550=VLOOKUP(Intermedio!A550,Tipos_Medida!$H$2:$I$788,1),VLOOKUP(Intermedio!A550,Tipos_Medida!$H$2:$I$788,2),0))*100,4),"")</f>
        <v>0.29549999999999998</v>
      </c>
      <c r="N255" s="21">
        <f>IF(Medidas_Analisis!N550&lt;&gt;"",ROUND((Medidas_Analisis!N550/IF(Intermedio!A550=VLOOKUP(Intermedio!A550,Tipos_Medida!$H$2:$I$788,1),VLOOKUP(Intermedio!A550,Tipos_Medida!$H$2:$I$788,2),0))*100,4),"")</f>
        <v>0.29549999999999998</v>
      </c>
    </row>
    <row r="256" spans="1:14" x14ac:dyDescent="0.25">
      <c r="A256">
        <v>20024</v>
      </c>
      <c r="B256" t="s">
        <v>50</v>
      </c>
      <c r="C256" t="s">
        <v>119</v>
      </c>
      <c r="D256" t="s">
        <v>114</v>
      </c>
      <c r="E256" s="1">
        <v>43995</v>
      </c>
      <c r="F256" s="7" t="str">
        <f>IF(E256&lt;&gt;"",IF(AND(E256&gt;=VLOOKUP(E256,Semanas!$A$1:$C$33,1),E256&lt;=VLOOKUP(E256,Semanas!$A$1:$C$33,2)),VLOOKUP(E256,Semanas!$A$1:$C$33,3),""),"")</f>
        <v>Semana 24</v>
      </c>
      <c r="G256" s="21">
        <f>IF(Medidas_Analisis!G8&lt;&gt;"",ROUND((Medidas_Analisis!G8/IF(Intermedio!A8=VLOOKUP(Intermedio!A8,Tipos_Medida!$H$2:$I$788,1),VLOOKUP(Intermedio!A8,Tipos_Medida!$H$2:$I$788,2),0))*100,4),"")</f>
        <v>4.4400000000000002E-2</v>
      </c>
      <c r="H256" s="21">
        <f>IF(Medidas_Analisis!H8&lt;&gt;"",ROUND((Medidas_Analisis!H8/IF(Intermedio!A8=VLOOKUP(Intermedio!A8,Tipos_Medida!$H$2:$I$788,1),VLOOKUP(Intermedio!A8,Tipos_Medida!$H$2:$I$788,2),0))*100,4),"")</f>
        <v>4.4400000000000002E-2</v>
      </c>
      <c r="I256" s="21">
        <f>IF(Medidas_Analisis!I8&lt;&gt;"",ROUND((Medidas_Analisis!I8/IF(Intermedio!A8=VLOOKUP(Intermedio!A8,Tipos_Medida!$H$2:$I$788,1),VLOOKUP(Intermedio!A8,Tipos_Medida!$H$2:$I$788,2),0))*100,4),"")</f>
        <v>4.4400000000000002E-2</v>
      </c>
      <c r="J256" s="21">
        <f>IF(Medidas_Analisis!J8&lt;&gt;"",ROUND((Medidas_Analisis!J8/IF(Intermedio!A8=VLOOKUP(Intermedio!A8,Tipos_Medida!$H$2:$I$788,1),VLOOKUP(Intermedio!A8,Tipos_Medida!$H$2:$I$788,2),0))*100,4),"")</f>
        <v>4.4400000000000002E-2</v>
      </c>
      <c r="K256" s="21">
        <f>IF(Medidas_Analisis!K8&lt;&gt;"",ROUND((Medidas_Analisis!K8/IF(Intermedio!A8=VLOOKUP(Intermedio!A8,Tipos_Medida!$H$2:$I$788,1),VLOOKUP(Intermedio!A8,Tipos_Medida!$H$2:$I$788,2),0))*100,4),"")</f>
        <v>0</v>
      </c>
      <c r="L256" s="21">
        <f>IF(Medidas_Analisis!L8&lt;&gt;"",ROUND((Medidas_Analisis!L8/IF(Intermedio!A8=VLOOKUP(Intermedio!A8,Tipos_Medida!$H$2:$I$788,1),VLOOKUP(Intermedio!A8,Tipos_Medida!$H$2:$I$788,2),0))*100,4),"")</f>
        <v>4.4400000000000002E-2</v>
      </c>
      <c r="M256" s="21">
        <f>IF(Medidas_Analisis!M8&lt;&gt;"",ROUND((Medidas_Analisis!M8/IF(Intermedio!A8=VLOOKUP(Intermedio!A8,Tipos_Medida!$H$2:$I$788,1),VLOOKUP(Intermedio!A8,Tipos_Medida!$H$2:$I$788,2),0))*100,4),"")</f>
        <v>4.4400000000000002E-2</v>
      </c>
      <c r="N256" s="21">
        <f>IF(Medidas_Analisis!N8&lt;&gt;"",ROUND((Medidas_Analisis!N8/IF(Intermedio!A8=VLOOKUP(Intermedio!A8,Tipos_Medida!$H$2:$I$788,1),VLOOKUP(Intermedio!A8,Tipos_Medida!$H$2:$I$788,2),0))*100,4),"")</f>
        <v>4.4400000000000002E-2</v>
      </c>
    </row>
    <row r="257" spans="1:14" x14ac:dyDescent="0.25">
      <c r="A257" s="19">
        <v>20024</v>
      </c>
      <c r="B257" s="19" t="s">
        <v>50</v>
      </c>
      <c r="C257" s="19" t="s">
        <v>120</v>
      </c>
      <c r="D257" s="19" t="s">
        <v>114</v>
      </c>
      <c r="E257" s="20">
        <v>43945</v>
      </c>
      <c r="F257" s="7" t="str">
        <f>IF(E257&lt;&gt;"",IF(AND(E257&gt;=VLOOKUP(E257,Semanas!$A$1:$C$33,1),E257&lt;=VLOOKUP(E257,Semanas!$A$1:$C$33,2)),VLOOKUP(E257,Semanas!$A$1:$C$33,3),""),"")</f>
        <v>Semana 17</v>
      </c>
      <c r="G257" s="21">
        <f>IF(Medidas_Analisis!G9&lt;&gt;"",ROUND((Medidas_Analisis!G9/IF(Intermedio!A9=VLOOKUP(Intermedio!A9,Tipos_Medida!$H$2:$I$788,1),VLOOKUP(Intermedio!A9,Tipos_Medida!$H$2:$I$788,2),0))*100,4),"")</f>
        <v>4.4400000000000002E-2</v>
      </c>
      <c r="H257" s="21">
        <f>IF(Medidas_Analisis!H9&lt;&gt;"",ROUND((Medidas_Analisis!H9/IF(Intermedio!A9=VLOOKUP(Intermedio!A9,Tipos_Medida!$H$2:$I$788,1),VLOOKUP(Intermedio!A9,Tipos_Medida!$H$2:$I$788,2),0))*100,4),"")</f>
        <v>4.4400000000000002E-2</v>
      </c>
      <c r="I257" s="21">
        <f>IF(Medidas_Analisis!I9&lt;&gt;"",ROUND((Medidas_Analisis!I9/IF(Intermedio!A9=VLOOKUP(Intermedio!A9,Tipos_Medida!$H$2:$I$788,1),VLOOKUP(Intermedio!A9,Tipos_Medida!$H$2:$I$788,2),0))*100,4),"")</f>
        <v>4.4400000000000002E-2</v>
      </c>
      <c r="J257" s="21">
        <f>IF(Medidas_Analisis!J9&lt;&gt;"",ROUND((Medidas_Analisis!J9/IF(Intermedio!A9=VLOOKUP(Intermedio!A9,Tipos_Medida!$H$2:$I$788,1),VLOOKUP(Intermedio!A9,Tipos_Medida!$H$2:$I$788,2),0))*100,4),"")</f>
        <v>4.4400000000000002E-2</v>
      </c>
      <c r="K257" s="21">
        <f>IF(Medidas_Analisis!K9&lt;&gt;"",ROUND((Medidas_Analisis!K9/IF(Intermedio!A9=VLOOKUP(Intermedio!A9,Tipos_Medida!$H$2:$I$788,1),VLOOKUP(Intermedio!A9,Tipos_Medida!$H$2:$I$788,2),0))*100,4),"")</f>
        <v>0</v>
      </c>
      <c r="L257" s="21">
        <f>IF(Medidas_Analisis!L9&lt;&gt;"",ROUND((Medidas_Analisis!L9/IF(Intermedio!A9=VLOOKUP(Intermedio!A9,Tipos_Medida!$H$2:$I$788,1),VLOOKUP(Intermedio!A9,Tipos_Medida!$H$2:$I$788,2),0))*100,4),"")</f>
        <v>4.4400000000000002E-2</v>
      </c>
      <c r="M257" s="21">
        <f>IF(Medidas_Analisis!M9&lt;&gt;"",ROUND((Medidas_Analisis!M9/IF(Intermedio!A9=VLOOKUP(Intermedio!A9,Tipos_Medida!$H$2:$I$788,1),VLOOKUP(Intermedio!A9,Tipos_Medida!$H$2:$I$788,2),0))*100,4),"")</f>
        <v>4.4400000000000002E-2</v>
      </c>
      <c r="N257" s="21">
        <f>IF(Medidas_Analisis!N9&lt;&gt;"",ROUND((Medidas_Analisis!N9/IF(Intermedio!A9=VLOOKUP(Intermedio!A9,Tipos_Medida!$H$2:$I$788,1),VLOOKUP(Intermedio!A9,Tipos_Medida!$H$2:$I$788,2),0))*100,4),"")</f>
        <v>4.4400000000000002E-2</v>
      </c>
    </row>
    <row r="258" spans="1:14" x14ac:dyDescent="0.25">
      <c r="A258">
        <v>20024</v>
      </c>
      <c r="B258" t="s">
        <v>50</v>
      </c>
      <c r="C258" t="s">
        <v>191</v>
      </c>
      <c r="D258" t="s">
        <v>114</v>
      </c>
      <c r="E258" s="1">
        <v>43945</v>
      </c>
      <c r="F258" s="7" t="str">
        <f>IF(E258&lt;&gt;"",IF(AND(E258&gt;=VLOOKUP(E258,Semanas!$A$1:$C$33,1),E258&lt;=VLOOKUP(E258,Semanas!$A$1:$C$33,2)),VLOOKUP(E258,Semanas!$A$1:$C$33,3),""),"")</f>
        <v>Semana 17</v>
      </c>
      <c r="G258" s="21">
        <f>IF(Medidas_Analisis!G10&lt;&gt;"",ROUND((Medidas_Analisis!G10/IF(Intermedio!A10=VLOOKUP(Intermedio!A10,Tipos_Medida!$H$2:$I$788,1),VLOOKUP(Intermedio!A10,Tipos_Medida!$H$2:$I$788,2),0))*100,4),"")</f>
        <v>4.4400000000000002E-2</v>
      </c>
      <c r="H258" s="21">
        <f>IF(Medidas_Analisis!H10&lt;&gt;"",ROUND((Medidas_Analisis!H10/IF(Intermedio!A10=VLOOKUP(Intermedio!A10,Tipos_Medida!$H$2:$I$788,1),VLOOKUP(Intermedio!A10,Tipos_Medida!$H$2:$I$788,2),0))*100,4),"")</f>
        <v>4.4400000000000002E-2</v>
      </c>
      <c r="I258" s="21">
        <f>IF(Medidas_Analisis!I10&lt;&gt;"",ROUND((Medidas_Analisis!I10/IF(Intermedio!A10=VLOOKUP(Intermedio!A10,Tipos_Medida!$H$2:$I$788,1),VLOOKUP(Intermedio!A10,Tipos_Medida!$H$2:$I$788,2),0))*100,4),"")</f>
        <v>4.4400000000000002E-2</v>
      </c>
      <c r="J258" s="21">
        <f>IF(Medidas_Analisis!J10&lt;&gt;"",ROUND((Medidas_Analisis!J10/IF(Intermedio!A10=VLOOKUP(Intermedio!A10,Tipos_Medida!$H$2:$I$788,1),VLOOKUP(Intermedio!A10,Tipos_Medida!$H$2:$I$788,2),0))*100,4),"")</f>
        <v>4.4400000000000002E-2</v>
      </c>
      <c r="K258" s="21">
        <f>IF(Medidas_Analisis!K10&lt;&gt;"",ROUND((Medidas_Analisis!K10/IF(Intermedio!A10=VLOOKUP(Intermedio!A10,Tipos_Medida!$H$2:$I$788,1),VLOOKUP(Intermedio!A10,Tipos_Medida!$H$2:$I$788,2),0))*100,4),"")</f>
        <v>0</v>
      </c>
      <c r="L258" s="21">
        <f>IF(Medidas_Analisis!L10&lt;&gt;"",ROUND((Medidas_Analisis!L10/IF(Intermedio!A10=VLOOKUP(Intermedio!A10,Tipos_Medida!$H$2:$I$788,1),VLOOKUP(Intermedio!A10,Tipos_Medida!$H$2:$I$788,2),0))*100,4),"")</f>
        <v>4.4400000000000002E-2</v>
      </c>
      <c r="M258" s="21">
        <f>IF(Medidas_Analisis!M10&lt;&gt;"",ROUND((Medidas_Analisis!M10/IF(Intermedio!A10=VLOOKUP(Intermedio!A10,Tipos_Medida!$H$2:$I$788,1),VLOOKUP(Intermedio!A10,Tipos_Medida!$H$2:$I$788,2),0))*100,4),"")</f>
        <v>4.4400000000000002E-2</v>
      </c>
      <c r="N258" s="21">
        <f>IF(Medidas_Analisis!N10&lt;&gt;"",ROUND((Medidas_Analisis!N10/IF(Intermedio!A10=VLOOKUP(Intermedio!A10,Tipos_Medida!$H$2:$I$788,1),VLOOKUP(Intermedio!A10,Tipos_Medida!$H$2:$I$788,2),0))*100,4),"")</f>
        <v>4.4400000000000002E-2</v>
      </c>
    </row>
    <row r="259" spans="1:14" x14ac:dyDescent="0.25">
      <c r="A259" s="19">
        <v>21156</v>
      </c>
      <c r="B259" s="19" t="s">
        <v>98</v>
      </c>
      <c r="C259" s="19" t="s">
        <v>122</v>
      </c>
      <c r="D259" s="19" t="s">
        <v>114</v>
      </c>
      <c r="E259" s="20">
        <v>43963</v>
      </c>
      <c r="F259" s="7" t="str">
        <f>IF(E259&lt;&gt;"",IF(AND(E259&gt;=VLOOKUP(E259,Semanas!$A$1:$C$33,1),E259&lt;=VLOOKUP(E259,Semanas!$A$1:$C$33,2)),VLOOKUP(E259,Semanas!$A$1:$C$33,3),""),"")</f>
        <v>Semana 20</v>
      </c>
      <c r="G259" s="21">
        <f>IF(Medidas_Analisis!G638&lt;&gt;"",ROUND((Medidas_Analisis!G638/IF(Intermedio!A638=VLOOKUP(Intermedio!A638,Tipos_Medida!$H$2:$I$788,1),VLOOKUP(Intermedio!A638,Tipos_Medida!$H$2:$I$788,2),0))*100,4),"")</f>
        <v>0.63839999999999997</v>
      </c>
      <c r="H259" s="21">
        <f>IF(Medidas_Analisis!H638&lt;&gt;"",ROUND((Medidas_Analisis!H638/IF(Intermedio!A638=VLOOKUP(Intermedio!A638,Tipos_Medida!$H$2:$I$788,1),VLOOKUP(Intermedio!A638,Tipos_Medida!$H$2:$I$788,2),0))*100,4),"")</f>
        <v>0.91810000000000003</v>
      </c>
      <c r="I259" s="21">
        <f>IF(Medidas_Analisis!I638&lt;&gt;"",ROUND((Medidas_Analisis!I638/IF(Intermedio!A638=VLOOKUP(Intermedio!A638,Tipos_Medida!$H$2:$I$788,1),VLOOKUP(Intermedio!A638,Tipos_Medida!$H$2:$I$788,2),0))*100,4),"")</f>
        <v>1.4201999999999999</v>
      </c>
      <c r="J259" s="21">
        <f>IF(Medidas_Analisis!J638&lt;&gt;"",ROUND((Medidas_Analisis!J638/IF(Intermedio!A638=VLOOKUP(Intermedio!A638,Tipos_Medida!$H$2:$I$788,1),VLOOKUP(Intermedio!A638,Tipos_Medida!$H$2:$I$788,2),0))*100,4),"")</f>
        <v>1.6927000000000001</v>
      </c>
      <c r="K259" s="21">
        <f>IF(Medidas_Analisis!K638&lt;&gt;"",ROUND((Medidas_Analisis!K638/IF(Intermedio!A638=VLOOKUP(Intermedio!A638,Tipos_Medida!$H$2:$I$788,1),VLOOKUP(Intermedio!A638,Tipos_Medida!$H$2:$I$788,2),0))*100,4),"")</f>
        <v>0.27260000000000001</v>
      </c>
      <c r="L259" s="21">
        <f>IF(Medidas_Analisis!L638&lt;&gt;"",ROUND((Medidas_Analisis!L638/IF(Intermedio!A638=VLOOKUP(Intermedio!A638,Tipos_Medida!$H$2:$I$788,1),VLOOKUP(Intermedio!A638,Tipos_Medida!$H$2:$I$788,2),0))*100,4),"")</f>
        <v>2.0943999999999998</v>
      </c>
      <c r="M259" s="21">
        <f>IF(Medidas_Analisis!M638&lt;&gt;"",ROUND((Medidas_Analisis!M638/IF(Intermedio!A638=VLOOKUP(Intermedio!A638,Tipos_Medida!$H$2:$I$788,1),VLOOKUP(Intermedio!A638,Tipos_Medida!$H$2:$I$788,2),0))*100,4),"")</f>
        <v>2.6179999999999999</v>
      </c>
      <c r="N259" s="21">
        <f>IF(Medidas_Analisis!N638&lt;&gt;"",ROUND((Medidas_Analisis!N638/IF(Intermedio!A638=VLOOKUP(Intermedio!A638,Tipos_Medida!$H$2:$I$788,1),VLOOKUP(Intermedio!A638,Tipos_Medida!$H$2:$I$788,2),0))*100,4),"")</f>
        <v>3.1989999999999998</v>
      </c>
    </row>
    <row r="260" spans="1:14" x14ac:dyDescent="0.25">
      <c r="A260" s="19">
        <v>20434</v>
      </c>
      <c r="B260" s="19" t="s">
        <v>91</v>
      </c>
      <c r="C260" s="19" t="s">
        <v>118</v>
      </c>
      <c r="D260" s="19" t="s">
        <v>114</v>
      </c>
      <c r="E260" s="20">
        <v>43970</v>
      </c>
      <c r="F260" s="7" t="str">
        <f>IF(E260&lt;&gt;"",IF(AND(E260&gt;=VLOOKUP(E260,Semanas!$A$1:$C$33,1),E260&lt;=VLOOKUP(E260,Semanas!$A$1:$C$33,2)),VLOOKUP(E260,Semanas!$A$1:$C$33,3),""),"")</f>
        <v>Semana 21</v>
      </c>
      <c r="G260" s="21">
        <f>IF(Medidas_Analisis!G403&lt;&gt;"",ROUND((Medidas_Analisis!G403/IF(Intermedio!A403=VLOOKUP(Intermedio!A403,Tipos_Medida!$H$2:$I$788,1),VLOOKUP(Intermedio!A403,Tipos_Medida!$H$2:$I$788,2),0))*100,4),"")</f>
        <v>2.76E-2</v>
      </c>
      <c r="H260" s="21">
        <f>IF(Medidas_Analisis!H403&lt;&gt;"",ROUND((Medidas_Analisis!H403/IF(Intermedio!A403=VLOOKUP(Intermedio!A403,Tipos_Medida!$H$2:$I$788,1),VLOOKUP(Intermedio!A403,Tipos_Medida!$H$2:$I$788,2),0))*100,4),"")</f>
        <v>2.76E-2</v>
      </c>
      <c r="I260" s="21">
        <f>IF(Medidas_Analisis!I403&lt;&gt;"",ROUND((Medidas_Analisis!I403/IF(Intermedio!A403=VLOOKUP(Intermedio!A403,Tipos_Medida!$H$2:$I$788,1),VLOOKUP(Intermedio!A403,Tipos_Medida!$H$2:$I$788,2),0))*100,4),"")</f>
        <v>2.76E-2</v>
      </c>
      <c r="J260" s="21">
        <f>IF(Medidas_Analisis!J403&lt;&gt;"",ROUND((Medidas_Analisis!J403/IF(Intermedio!A403=VLOOKUP(Intermedio!A403,Tipos_Medida!$H$2:$I$788,1),VLOOKUP(Intermedio!A403,Tipos_Medida!$H$2:$I$788,2),0))*100,4),"")</f>
        <v>2.76E-2</v>
      </c>
      <c r="K260" s="21">
        <f>IF(Medidas_Analisis!K403&lt;&gt;"",ROUND((Medidas_Analisis!K403/IF(Intermedio!A403=VLOOKUP(Intermedio!A403,Tipos_Medida!$H$2:$I$788,1),VLOOKUP(Intermedio!A403,Tipos_Medida!$H$2:$I$788,2),0))*100,4),"")</f>
        <v>0</v>
      </c>
      <c r="L260" s="21">
        <f>IF(Medidas_Analisis!L403&lt;&gt;"",ROUND((Medidas_Analisis!L403/IF(Intermedio!A403=VLOOKUP(Intermedio!A403,Tipos_Medida!$H$2:$I$788,1),VLOOKUP(Intermedio!A403,Tipos_Medida!$H$2:$I$788,2),0))*100,4),"")</f>
        <v>2.76E-2</v>
      </c>
      <c r="M260" s="21">
        <f>IF(Medidas_Analisis!M403&lt;&gt;"",ROUND((Medidas_Analisis!M403/IF(Intermedio!A403=VLOOKUP(Intermedio!A403,Tipos_Medida!$H$2:$I$788,1),VLOOKUP(Intermedio!A403,Tipos_Medida!$H$2:$I$788,2),0))*100,4),"")</f>
        <v>2.76E-2</v>
      </c>
      <c r="N260" s="21">
        <f>IF(Medidas_Analisis!N403&lt;&gt;"",ROUND((Medidas_Analisis!N403/IF(Intermedio!A403=VLOOKUP(Intermedio!A403,Tipos_Medida!$H$2:$I$788,1),VLOOKUP(Intermedio!A403,Tipos_Medida!$H$2:$I$788,2),0))*100,4),"")</f>
        <v>2.76E-2</v>
      </c>
    </row>
    <row r="261" spans="1:14" x14ac:dyDescent="0.25">
      <c r="A261">
        <v>21046</v>
      </c>
      <c r="B261" t="s">
        <v>44</v>
      </c>
      <c r="C261" t="s">
        <v>123</v>
      </c>
      <c r="D261" t="s">
        <v>114</v>
      </c>
      <c r="E261" s="1">
        <v>43997</v>
      </c>
      <c r="F261" s="7" t="str">
        <f>IF(E261&lt;&gt;"",IF(AND(E261&gt;=VLOOKUP(E261,Semanas!$A$1:$C$33,1),E261&lt;=VLOOKUP(E261,Semanas!$A$1:$C$33,2)),VLOOKUP(E261,Semanas!$A$1:$C$33,3),""),"")</f>
        <v>Semana 25</v>
      </c>
      <c r="G261" s="21">
        <f>IF(Medidas_Analisis!G551&lt;&gt;"",ROUND((Medidas_Analisis!G551/IF(Intermedio!A551=VLOOKUP(Intermedio!A551,Tipos_Medida!$H$2:$I$788,1),VLOOKUP(Intermedio!A551,Tipos_Medida!$H$2:$I$788,2),0))*100,4),"")</f>
        <v>0.29549999999999998</v>
      </c>
      <c r="H261" s="21">
        <f>IF(Medidas_Analisis!H551&lt;&gt;"",ROUND((Medidas_Analisis!H551/IF(Intermedio!A551=VLOOKUP(Intermedio!A551,Tipos_Medida!$H$2:$I$788,1),VLOOKUP(Intermedio!A551,Tipos_Medida!$H$2:$I$788,2),0))*100,4),"")</f>
        <v>0.29549999999999998</v>
      </c>
      <c r="I261" s="21">
        <f>IF(Medidas_Analisis!I551&lt;&gt;"",ROUND((Medidas_Analisis!I551/IF(Intermedio!A551=VLOOKUP(Intermedio!A551,Tipos_Medida!$H$2:$I$788,1),VLOOKUP(Intermedio!A551,Tipos_Medida!$H$2:$I$788,2),0))*100,4),"")</f>
        <v>0.29549999999999998</v>
      </c>
      <c r="J261" s="21">
        <f>IF(Medidas_Analisis!J551&lt;&gt;"",ROUND((Medidas_Analisis!J551/IF(Intermedio!A551=VLOOKUP(Intermedio!A551,Tipos_Medida!$H$2:$I$788,1),VLOOKUP(Intermedio!A551,Tipos_Medida!$H$2:$I$788,2),0))*100,4),"")</f>
        <v>0.41370000000000001</v>
      </c>
      <c r="K261" s="21">
        <f>IF(Medidas_Analisis!K551&lt;&gt;"",ROUND((Medidas_Analisis!K551/IF(Intermedio!A551=VLOOKUP(Intermedio!A551,Tipos_Medida!$H$2:$I$788,1),VLOOKUP(Intermedio!A551,Tipos_Medida!$H$2:$I$788,2),0))*100,4),"")</f>
        <v>0.1182</v>
      </c>
      <c r="L261" s="21">
        <f>IF(Medidas_Analisis!L551&lt;&gt;"",ROUND((Medidas_Analisis!L551/IF(Intermedio!A551=VLOOKUP(Intermedio!A551,Tipos_Medida!$H$2:$I$788,1),VLOOKUP(Intermedio!A551,Tipos_Medida!$H$2:$I$788,2),0))*100,4),"")</f>
        <v>0.41370000000000001</v>
      </c>
      <c r="M261" s="21">
        <f>IF(Medidas_Analisis!M551&lt;&gt;"",ROUND((Medidas_Analisis!M551/IF(Intermedio!A551=VLOOKUP(Intermedio!A551,Tipos_Medida!$H$2:$I$788,1),VLOOKUP(Intermedio!A551,Tipos_Medida!$H$2:$I$788,2),0))*100,4),"")</f>
        <v>0.65010000000000001</v>
      </c>
      <c r="N261" s="21">
        <f>IF(Medidas_Analisis!N551&lt;&gt;"",ROUND((Medidas_Analisis!N551/IF(Intermedio!A551=VLOOKUP(Intermedio!A551,Tipos_Medida!$H$2:$I$788,1),VLOOKUP(Intermedio!A551,Tipos_Medida!$H$2:$I$788,2),0))*100,4),"")</f>
        <v>0.65010000000000001</v>
      </c>
    </row>
    <row r="262" spans="1:14" x14ac:dyDescent="0.25">
      <c r="A262">
        <v>21046</v>
      </c>
      <c r="B262" t="s">
        <v>44</v>
      </c>
      <c r="C262" t="s">
        <v>119</v>
      </c>
      <c r="D262" t="s">
        <v>114</v>
      </c>
      <c r="E262" s="1">
        <v>44029</v>
      </c>
      <c r="F262" s="7" t="str">
        <f>IF(E262&lt;&gt;"",IF(AND(E262&gt;=VLOOKUP(E262,Semanas!$A$1:$C$33,1),E262&lt;=VLOOKUP(E262,Semanas!$A$1:$C$33,2)),VLOOKUP(E262,Semanas!$A$1:$C$33,3),""),"")</f>
        <v>Semana 29</v>
      </c>
      <c r="G262" s="21">
        <f>IF(Medidas_Analisis!G547&lt;&gt;"",ROUND((Medidas_Analisis!G547/IF(Intermedio!A547=VLOOKUP(Intermedio!A547,Tipos_Medida!$H$2:$I$788,1),VLOOKUP(Intermedio!A547,Tipos_Medida!$H$2:$I$788,2),0))*100,4),"")</f>
        <v>0.41370000000000001</v>
      </c>
      <c r="H262" s="21">
        <f>IF(Medidas_Analisis!H547&lt;&gt;"",ROUND((Medidas_Analisis!H547/IF(Intermedio!A547=VLOOKUP(Intermedio!A547,Tipos_Medida!$H$2:$I$788,1),VLOOKUP(Intermedio!A547,Tipos_Medida!$H$2:$I$788,2),0))*100,4),"")</f>
        <v>0.65010000000000001</v>
      </c>
      <c r="I262" s="21">
        <f>IF(Medidas_Analisis!I547&lt;&gt;"",ROUND((Medidas_Analisis!I547/IF(Intermedio!A547=VLOOKUP(Intermedio!A547,Tipos_Medida!$H$2:$I$788,1),VLOOKUP(Intermedio!A547,Tipos_Medida!$H$2:$I$788,2),0))*100,4),"")</f>
        <v>0.65010000000000001</v>
      </c>
      <c r="J262" s="21">
        <f>IF(Medidas_Analisis!J547&lt;&gt;"",ROUND((Medidas_Analisis!J547/IF(Intermedio!A547=VLOOKUP(Intermedio!A547,Tipos_Medida!$H$2:$I$788,1),VLOOKUP(Intermedio!A547,Tipos_Medida!$H$2:$I$788,2),0))*100,4),"")</f>
        <v>0.65010000000000001</v>
      </c>
      <c r="K262" s="21">
        <f>IF(Medidas_Analisis!K547&lt;&gt;"",ROUND((Medidas_Analisis!K547/IF(Intermedio!A547=VLOOKUP(Intermedio!A547,Tipos_Medida!$H$2:$I$788,1),VLOOKUP(Intermedio!A547,Tipos_Medida!$H$2:$I$788,2),0))*100,4),"")</f>
        <v>0</v>
      </c>
      <c r="L262" s="21">
        <f>IF(Medidas_Analisis!L547&lt;&gt;"",ROUND((Medidas_Analisis!L547/IF(Intermedio!A547=VLOOKUP(Intermedio!A547,Tipos_Medida!$H$2:$I$788,1),VLOOKUP(Intermedio!A547,Tipos_Medida!$H$2:$I$788,2),0))*100,4),"")</f>
        <v>0.70920000000000005</v>
      </c>
      <c r="M262" s="21">
        <f>IF(Medidas_Analisis!M547&lt;&gt;"",ROUND((Medidas_Analisis!M547/IF(Intermedio!A547=VLOOKUP(Intermedio!A547,Tipos_Medida!$H$2:$I$788,1),VLOOKUP(Intermedio!A547,Tipos_Medida!$H$2:$I$788,2),0))*100,4),"")</f>
        <v>0.76829999999999998</v>
      </c>
      <c r="N262" s="21">
        <f>IF(Medidas_Analisis!N547&lt;&gt;"",ROUND((Medidas_Analisis!N547/IF(Intermedio!A547=VLOOKUP(Intermedio!A547,Tipos_Medida!$H$2:$I$788,1),VLOOKUP(Intermedio!A547,Tipos_Medida!$H$2:$I$788,2),0))*100,4),"")</f>
        <v>0.76829999999999998</v>
      </c>
    </row>
    <row r="263" spans="1:14" x14ac:dyDescent="0.25">
      <c r="A263">
        <v>21156</v>
      </c>
      <c r="B263" t="s">
        <v>98</v>
      </c>
      <c r="C263" t="s">
        <v>123</v>
      </c>
      <c r="D263" t="s">
        <v>114</v>
      </c>
      <c r="E263" s="1">
        <v>43997</v>
      </c>
      <c r="F263" s="7" t="str">
        <f>IF(E263&lt;&gt;"",IF(AND(E263&gt;=VLOOKUP(E263,Semanas!$A$1:$C$33,1),E263&lt;=VLOOKUP(E263,Semanas!$A$1:$C$33,2)),VLOOKUP(E263,Semanas!$A$1:$C$33,3),""),"")</f>
        <v>Semana 25</v>
      </c>
      <c r="G263" s="21">
        <f>IF(Medidas_Analisis!G639&lt;&gt;"",ROUND((Medidas_Analisis!G639/IF(Intermedio!A639=VLOOKUP(Intermedio!A639,Tipos_Medida!$H$2:$I$788,1),VLOOKUP(Intermedio!A639,Tipos_Medida!$H$2:$I$788,2),0))*100,4),"")</f>
        <v>2.6179999999999999</v>
      </c>
      <c r="H263" s="21">
        <f>IF(Medidas_Analisis!H639&lt;&gt;"",ROUND((Medidas_Analisis!H639/IF(Intermedio!A639=VLOOKUP(Intermedio!A639,Tipos_Medida!$H$2:$I$788,1),VLOOKUP(Intermedio!A639,Tipos_Medida!$H$2:$I$788,2),0))*100,4),"")</f>
        <v>3.1989999999999998</v>
      </c>
      <c r="I263" s="21">
        <f>IF(Medidas_Analisis!I639&lt;&gt;"",ROUND((Medidas_Analisis!I639/IF(Intermedio!A639=VLOOKUP(Intermedio!A639,Tipos_Medida!$H$2:$I$788,1),VLOOKUP(Intermedio!A639,Tipos_Medida!$H$2:$I$788,2),0))*100,4),"")</f>
        <v>4.0884</v>
      </c>
      <c r="J263" s="21">
        <f>IF(Medidas_Analisis!J639&lt;&gt;"",ROUND((Medidas_Analisis!J639/IF(Intermedio!A639=VLOOKUP(Intermedio!A639,Tipos_Medida!$H$2:$I$788,1),VLOOKUP(Intermedio!A639,Tipos_Medida!$H$2:$I$788,2),0))*100,4),"")</f>
        <v>5.3005000000000004</v>
      </c>
      <c r="K263" s="21">
        <f>IF(Medidas_Analisis!K639&lt;&gt;"",ROUND((Medidas_Analisis!K639/IF(Intermedio!A639=VLOOKUP(Intermedio!A639,Tipos_Medida!$H$2:$I$788,1),VLOOKUP(Intermedio!A639,Tipos_Medida!$H$2:$I$788,2),0))*100,4),"")</f>
        <v>1.2121999999999999</v>
      </c>
      <c r="L263" s="21">
        <f>IF(Medidas_Analisis!L639&lt;&gt;"",ROUND((Medidas_Analisis!L639/IF(Intermedio!A639=VLOOKUP(Intermedio!A639,Tipos_Medida!$H$2:$I$788,1),VLOOKUP(Intermedio!A639,Tipos_Medida!$H$2:$I$788,2),0))*100,4),"")</f>
        <v>6.6345999999999998</v>
      </c>
      <c r="M263" s="21">
        <f>IF(Medidas_Analisis!M639&lt;&gt;"",ROUND((Medidas_Analisis!M639/IF(Intermedio!A639=VLOOKUP(Intermedio!A639,Tipos_Medida!$H$2:$I$788,1),VLOOKUP(Intermedio!A639,Tipos_Medida!$H$2:$I$788,2),0))*100,4),"")</f>
        <v>7.9687000000000001</v>
      </c>
      <c r="N263" s="21">
        <f>IF(Medidas_Analisis!N639&lt;&gt;"",ROUND((Medidas_Analisis!N639/IF(Intermedio!A639=VLOOKUP(Intermedio!A639,Tipos_Medida!$H$2:$I$788,1),VLOOKUP(Intermedio!A639,Tipos_Medida!$H$2:$I$788,2),0))*100,4),"")</f>
        <v>9.3673999999999999</v>
      </c>
    </row>
    <row r="264" spans="1:14" x14ac:dyDescent="0.25">
      <c r="A264">
        <v>20545</v>
      </c>
      <c r="B264" t="s">
        <v>99</v>
      </c>
      <c r="C264" t="s">
        <v>34</v>
      </c>
      <c r="D264" t="s">
        <v>114</v>
      </c>
      <c r="E264" s="1">
        <v>44004</v>
      </c>
      <c r="F264" s="7" t="str">
        <f>IF(E264&lt;&gt;"",IF(AND(E264&gt;=VLOOKUP(E264,Semanas!$A$1:$C$33,1),E264&lt;=VLOOKUP(E264,Semanas!$A$1:$C$33,2)),VLOOKUP(E264,Semanas!$A$1:$C$33,3),""),"")</f>
        <v>Semana 26</v>
      </c>
      <c r="G264" s="21">
        <f>IF(Medidas_Analisis!G468&lt;&gt;"",ROUND((Medidas_Analisis!G468/IF(Intermedio!A468=VLOOKUP(Intermedio!A468,Tipos_Medida!$H$2:$I$788,1),VLOOKUP(Intermedio!A468,Tipos_Medida!$H$2:$I$788,2),0))*100,4),"")</f>
        <v>0.23369999999999999</v>
      </c>
      <c r="H264" s="21">
        <f>IF(Medidas_Analisis!H468&lt;&gt;"",ROUND((Medidas_Analisis!H468/IF(Intermedio!A468=VLOOKUP(Intermedio!A468,Tipos_Medida!$H$2:$I$788,1),VLOOKUP(Intermedio!A468,Tipos_Medida!$H$2:$I$788,2),0))*100,4),"")</f>
        <v>0.40899999999999997</v>
      </c>
      <c r="I264" s="21">
        <f>IF(Medidas_Analisis!I468&lt;&gt;"",ROUND((Medidas_Analisis!I468/IF(Intermedio!A468=VLOOKUP(Intermedio!A468,Tipos_Medida!$H$2:$I$788,1),VLOOKUP(Intermedio!A468,Tipos_Medida!$H$2:$I$788,2),0))*100,4),"")</f>
        <v>0.56489999999999996</v>
      </c>
      <c r="J264" s="21">
        <f>IF(Medidas_Analisis!J468&lt;&gt;"",ROUND((Medidas_Analisis!J468/IF(Intermedio!A468=VLOOKUP(Intermedio!A468,Tipos_Medida!$H$2:$I$788,1),VLOOKUP(Intermedio!A468,Tipos_Medida!$H$2:$I$788,2),0))*100,4),"")</f>
        <v>0.64280000000000004</v>
      </c>
      <c r="K264" s="21">
        <f>IF(Medidas_Analisis!K468&lt;&gt;"",ROUND((Medidas_Analisis!K468/IF(Intermedio!A468=VLOOKUP(Intermedio!A468,Tipos_Medida!$H$2:$I$788,1),VLOOKUP(Intermedio!A468,Tipos_Medida!$H$2:$I$788,2),0))*100,4),"")</f>
        <v>7.7899999999999997E-2</v>
      </c>
      <c r="L264" s="21">
        <f>IF(Medidas_Analisis!L468&lt;&gt;"",ROUND((Medidas_Analisis!L468/IF(Intermedio!A468=VLOOKUP(Intermedio!A468,Tipos_Medida!$H$2:$I$788,1),VLOOKUP(Intermedio!A468,Tipos_Medida!$H$2:$I$788,2),0))*100,4),"")</f>
        <v>0.70120000000000005</v>
      </c>
      <c r="M264" s="21">
        <f>IF(Medidas_Analisis!M468&lt;&gt;"",ROUND((Medidas_Analisis!M468/IF(Intermedio!A468=VLOOKUP(Intermedio!A468,Tipos_Medida!$H$2:$I$788,1),VLOOKUP(Intermedio!A468,Tipos_Medida!$H$2:$I$788,2),0))*100,4),"")</f>
        <v>0.77910000000000001</v>
      </c>
      <c r="N264" s="21">
        <f>IF(Medidas_Analisis!N468&lt;&gt;"",ROUND((Medidas_Analisis!N468/IF(Intermedio!A468=VLOOKUP(Intermedio!A468,Tipos_Medida!$H$2:$I$788,1),VLOOKUP(Intermedio!A468,Tipos_Medida!$H$2:$I$788,2),0))*100,4),"")</f>
        <v>0.79859999999999998</v>
      </c>
    </row>
    <row r="265" spans="1:14" x14ac:dyDescent="0.25">
      <c r="A265">
        <v>21013</v>
      </c>
      <c r="B265" t="s">
        <v>42</v>
      </c>
      <c r="C265" t="s">
        <v>119</v>
      </c>
      <c r="D265" t="s">
        <v>114</v>
      </c>
      <c r="E265" s="1">
        <v>44028</v>
      </c>
      <c r="F265" s="7" t="str">
        <f>IF(E265&lt;&gt;"",IF(AND(E265&gt;=VLOOKUP(E265,Semanas!$A$1:$C$33,1),E265&lt;=VLOOKUP(E265,Semanas!$A$1:$C$33,2)),VLOOKUP(E265,Semanas!$A$1:$C$33,3),""),"")</f>
        <v>Semana 29</v>
      </c>
      <c r="G265" s="21">
        <f>IF(Medidas_Analisis!G503&lt;&gt;"",ROUND((Medidas_Analisis!G503/IF(Intermedio!A503=VLOOKUP(Intermedio!A503,Tipos_Medida!$H$2:$I$788,1),VLOOKUP(Intermedio!A503,Tipos_Medida!$H$2:$I$788,2),0))*100,4),"")</f>
        <v>4.8143000000000002</v>
      </c>
      <c r="H265" s="21">
        <f>IF(Medidas_Analisis!H503&lt;&gt;"",ROUND((Medidas_Analisis!H503/IF(Intermedio!A503=VLOOKUP(Intermedio!A503,Tipos_Medida!$H$2:$I$788,1),VLOOKUP(Intermedio!A503,Tipos_Medida!$H$2:$I$788,2),0))*100,4),"")</f>
        <v>4.9519000000000002</v>
      </c>
      <c r="I265" s="21">
        <f>IF(Medidas_Analisis!I503&lt;&gt;"",ROUND((Medidas_Analisis!I503/IF(Intermedio!A503=VLOOKUP(Intermedio!A503,Tipos_Medida!$H$2:$I$788,1),VLOOKUP(Intermedio!A503,Tipos_Medida!$H$2:$I$788,2),0))*100,4),"")</f>
        <v>5.3644999999999996</v>
      </c>
      <c r="J265" s="21">
        <f>IF(Medidas_Analisis!J503&lt;&gt;"",ROUND((Medidas_Analisis!J503/IF(Intermedio!A503=VLOOKUP(Intermedio!A503,Tipos_Medida!$H$2:$I$788,1),VLOOKUP(Intermedio!A503,Tipos_Medida!$H$2:$I$788,2),0))*100,4),"")</f>
        <v>5.7771999999999997</v>
      </c>
      <c r="K265" s="21">
        <f>IF(Medidas_Analisis!K503&lt;&gt;"",ROUND((Medidas_Analisis!K503/IF(Intermedio!A503=VLOOKUP(Intermedio!A503,Tipos_Medida!$H$2:$I$788,1),VLOOKUP(Intermedio!A503,Tipos_Medida!$H$2:$I$788,2),0))*100,4),"")</f>
        <v>0.41270000000000001</v>
      </c>
      <c r="L265" s="21">
        <f>IF(Medidas_Analisis!L503&lt;&gt;"",ROUND((Medidas_Analisis!L503/IF(Intermedio!A503=VLOOKUP(Intermedio!A503,Tipos_Medida!$H$2:$I$788,1),VLOOKUP(Intermedio!A503,Tipos_Medida!$H$2:$I$788,2),0))*100,4),"")</f>
        <v>5.9146999999999998</v>
      </c>
      <c r="M265" s="21">
        <f>IF(Medidas_Analisis!M503&lt;&gt;"",ROUND((Medidas_Analisis!M503/IF(Intermedio!A503=VLOOKUP(Intermedio!A503,Tipos_Medida!$H$2:$I$788,1),VLOOKUP(Intermedio!A503,Tipos_Medida!$H$2:$I$788,2),0))*100,4),"")</f>
        <v>6.1898</v>
      </c>
      <c r="N265" s="21">
        <f>IF(Medidas_Analisis!N503&lt;&gt;"",ROUND((Medidas_Analisis!N503/IF(Intermedio!A503=VLOOKUP(Intermedio!A503,Tipos_Medida!$H$2:$I$788,1),VLOOKUP(Intermedio!A503,Tipos_Medida!$H$2:$I$788,2),0))*100,4),"")</f>
        <v>6.6025</v>
      </c>
    </row>
    <row r="266" spans="1:14" x14ac:dyDescent="0.25">
      <c r="A266">
        <v>20177</v>
      </c>
      <c r="B266" t="s">
        <v>67</v>
      </c>
      <c r="C266" t="s">
        <v>34</v>
      </c>
      <c r="D266" t="s">
        <v>114</v>
      </c>
      <c r="E266" s="1">
        <v>44032</v>
      </c>
      <c r="F266" s="7" t="str">
        <f>IF(E266&lt;&gt;"",IF(AND(E266&gt;=VLOOKUP(E266,Semanas!$A$1:$C$33,1),E266&lt;=VLOOKUP(E266,Semanas!$A$1:$C$33,2)),VLOOKUP(E266,Semanas!$A$1:$C$33,3),""),"")</f>
        <v>Semana 30</v>
      </c>
      <c r="G266" s="21">
        <f>IF(Medidas_Analisis!G149&lt;&gt;"",ROUND((Medidas_Analisis!G149/IF(Intermedio!A149=VLOOKUP(Intermedio!A149,Tipos_Medida!$H$2:$I$788,1),VLOOKUP(Intermedio!A149,Tipos_Medida!$H$2:$I$788,2),0))*100,4),"")</f>
        <v>2.0844</v>
      </c>
      <c r="H266" s="21">
        <f>IF(Medidas_Analisis!H149&lt;&gt;"",ROUND((Medidas_Analisis!H149/IF(Intermedio!A149=VLOOKUP(Intermedio!A149,Tipos_Medida!$H$2:$I$788,1),VLOOKUP(Intermedio!A149,Tipos_Medida!$H$2:$I$788,2),0))*100,4),"")</f>
        <v>2.2387999999999999</v>
      </c>
      <c r="I266" s="21">
        <f>IF(Medidas_Analisis!I149&lt;&gt;"",ROUND((Medidas_Analisis!I149/IF(Intermedio!A149=VLOOKUP(Intermedio!A149,Tipos_Medida!$H$2:$I$788,1),VLOOKUP(Intermedio!A149,Tipos_Medida!$H$2:$I$788,2),0))*100,4),"")</f>
        <v>2.2645</v>
      </c>
      <c r="J266" s="21">
        <f>IF(Medidas_Analisis!J149&lt;&gt;"",ROUND((Medidas_Analisis!J149/IF(Intermedio!A149=VLOOKUP(Intermedio!A149,Tipos_Medida!$H$2:$I$788,1),VLOOKUP(Intermedio!A149,Tipos_Medida!$H$2:$I$788,2),0))*100,4),"")</f>
        <v>2.2902999999999998</v>
      </c>
      <c r="K266" s="21">
        <f>IF(Medidas_Analisis!K149&lt;&gt;"",ROUND((Medidas_Analisis!K149/IF(Intermedio!A149=VLOOKUP(Intermedio!A149,Tipos_Medida!$H$2:$I$788,1),VLOOKUP(Intermedio!A149,Tipos_Medida!$H$2:$I$788,2),0))*100,4),"")</f>
        <v>2.5700000000000001E-2</v>
      </c>
      <c r="L266" s="21">
        <f>IF(Medidas_Analisis!L149&lt;&gt;"",ROUND((Medidas_Analisis!L149/IF(Intermedio!A149=VLOOKUP(Intermedio!A149,Tipos_Medida!$H$2:$I$788,1),VLOOKUP(Intermedio!A149,Tipos_Medida!$H$2:$I$788,2),0))*100,4),"")</f>
        <v>2.3675000000000002</v>
      </c>
      <c r="M266" s="21">
        <f>IF(Medidas_Analisis!M149&lt;&gt;"",ROUND((Medidas_Analisis!M149/IF(Intermedio!A149=VLOOKUP(Intermedio!A149,Tipos_Medida!$H$2:$I$788,1),VLOOKUP(Intermedio!A149,Tipos_Medida!$H$2:$I$788,2),0))*100,4),"")</f>
        <v>2.3675000000000002</v>
      </c>
      <c r="N266" s="21">
        <f>IF(Medidas_Analisis!N149&lt;&gt;"",ROUND((Medidas_Analisis!N149/IF(Intermedio!A149=VLOOKUP(Intermedio!A149,Tipos_Medida!$H$2:$I$788,1),VLOOKUP(Intermedio!A149,Tipos_Medida!$H$2:$I$788,2),0))*100,4),"")</f>
        <v>2.3675000000000002</v>
      </c>
    </row>
    <row r="267" spans="1:14" x14ac:dyDescent="0.25">
      <c r="A267">
        <v>20177</v>
      </c>
      <c r="B267" t="s">
        <v>67</v>
      </c>
      <c r="C267" t="s">
        <v>119</v>
      </c>
      <c r="D267" t="s">
        <v>114</v>
      </c>
      <c r="E267" s="1">
        <v>44032</v>
      </c>
      <c r="F267" s="7" t="str">
        <f>IF(E267&lt;&gt;"",IF(AND(E267&gt;=VLOOKUP(E267,Semanas!$A$1:$C$33,1),E267&lt;=VLOOKUP(E267,Semanas!$A$1:$C$33,2)),VLOOKUP(E267,Semanas!$A$1:$C$33,3),""),"")</f>
        <v>Semana 30</v>
      </c>
      <c r="G267" s="21">
        <f>IF(Medidas_Analisis!G151&lt;&gt;"",ROUND((Medidas_Analisis!G151/IF(Intermedio!A151=VLOOKUP(Intermedio!A151,Tipos_Medida!$H$2:$I$788,1),VLOOKUP(Intermedio!A151,Tipos_Medida!$H$2:$I$788,2),0))*100,4),"")</f>
        <v>0.39589999999999997</v>
      </c>
      <c r="H267" s="21">
        <f>IF(Medidas_Analisis!H151&lt;&gt;"",ROUND((Medidas_Analisis!H151/IF(Intermedio!A151=VLOOKUP(Intermedio!A151,Tipos_Medida!$H$2:$I$788,1),VLOOKUP(Intermedio!A151,Tipos_Medida!$H$2:$I$788,2),0))*100,4),"")</f>
        <v>0.42520000000000002</v>
      </c>
      <c r="I267" s="21">
        <f>IF(Medidas_Analisis!I151&lt;&gt;"",ROUND((Medidas_Analisis!I151/IF(Intermedio!A151=VLOOKUP(Intermedio!A151,Tipos_Medida!$H$2:$I$788,1),VLOOKUP(Intermedio!A151,Tipos_Medida!$H$2:$I$788,2),0))*100,4),"")</f>
        <v>0.43009999999999998</v>
      </c>
      <c r="J267" s="21">
        <f>IF(Medidas_Analisis!J151&lt;&gt;"",ROUND((Medidas_Analisis!J151/IF(Intermedio!A151=VLOOKUP(Intermedio!A151,Tipos_Medida!$H$2:$I$788,1),VLOOKUP(Intermedio!A151,Tipos_Medida!$H$2:$I$788,2),0))*100,4),"")</f>
        <v>0.435</v>
      </c>
      <c r="K267" s="21">
        <f>IF(Medidas_Analisis!K151&lt;&gt;"",ROUND((Medidas_Analisis!K151/IF(Intermedio!A151=VLOOKUP(Intermedio!A151,Tipos_Medida!$H$2:$I$788,1),VLOOKUP(Intermedio!A151,Tipos_Medida!$H$2:$I$788,2),0))*100,4),"")</f>
        <v>4.8999999999999998E-3</v>
      </c>
      <c r="L267" s="21">
        <f>IF(Medidas_Analisis!L151&lt;&gt;"",ROUND((Medidas_Analisis!L151/IF(Intermedio!A151=VLOOKUP(Intermedio!A151,Tipos_Medida!$H$2:$I$788,1),VLOOKUP(Intermedio!A151,Tipos_Medida!$H$2:$I$788,2),0))*100,4),"")</f>
        <v>0.44969999999999999</v>
      </c>
      <c r="M267" s="21">
        <f>IF(Medidas_Analisis!M151&lt;&gt;"",ROUND((Medidas_Analisis!M151/IF(Intermedio!A151=VLOOKUP(Intermedio!A151,Tipos_Medida!$H$2:$I$788,1),VLOOKUP(Intermedio!A151,Tipos_Medida!$H$2:$I$788,2),0))*100,4),"")</f>
        <v>0.44969999999999999</v>
      </c>
      <c r="N267" s="21">
        <f>IF(Medidas_Analisis!N151&lt;&gt;"",ROUND((Medidas_Analisis!N151/IF(Intermedio!A151=VLOOKUP(Intermedio!A151,Tipos_Medida!$H$2:$I$788,1),VLOOKUP(Intermedio!A151,Tipos_Medida!$H$2:$I$788,2),0))*100,4),"")</f>
        <v>0.44969999999999999</v>
      </c>
    </row>
    <row r="268" spans="1:14" x14ac:dyDescent="0.25">
      <c r="A268" s="19">
        <v>20024</v>
      </c>
      <c r="B268" s="19" t="s">
        <v>50</v>
      </c>
      <c r="C268" s="19" t="s">
        <v>122</v>
      </c>
      <c r="D268" s="19" t="s">
        <v>116</v>
      </c>
      <c r="E268" s="20"/>
      <c r="F268" s="7" t="str">
        <f>IF(E268&lt;&gt;"",IF(AND(E268&gt;=VLOOKUP(E268,Semanas!$A$1:$C$33,1),E268&lt;=VLOOKUP(E268,Semanas!$A$1:$C$33,2)),VLOOKUP(E268,Semanas!$A$1:$C$33,3),""),"")</f>
        <v/>
      </c>
      <c r="G268" s="21" t="str">
        <f>IF(Medidas_Analisis!G11&lt;&gt;"",ROUND((Medidas_Analisis!G11/IF(Intermedio!A11=VLOOKUP(Intermedio!A11,Tipos_Medida!$H$2:$I$788,1),VLOOKUP(Intermedio!A11,Tipos_Medida!$H$2:$I$788,2),0))*100,4),"")</f>
        <v/>
      </c>
      <c r="H268" s="21" t="str">
        <f>IF(Medidas_Analisis!H11&lt;&gt;"",ROUND((Medidas_Analisis!H11/IF(Intermedio!A11=VLOOKUP(Intermedio!A11,Tipos_Medida!$H$2:$I$788,1),VLOOKUP(Intermedio!A11,Tipos_Medida!$H$2:$I$788,2),0))*100,4),"")</f>
        <v/>
      </c>
      <c r="I268" s="21" t="str">
        <f>IF(Medidas_Analisis!I11&lt;&gt;"",ROUND((Medidas_Analisis!I11/IF(Intermedio!A11=VLOOKUP(Intermedio!A11,Tipos_Medida!$H$2:$I$788,1),VLOOKUP(Intermedio!A11,Tipos_Medida!$H$2:$I$788,2),0))*100,4),"")</f>
        <v/>
      </c>
      <c r="J268" s="21" t="str">
        <f>IF(Medidas_Analisis!J11&lt;&gt;"",ROUND((Medidas_Analisis!J11/IF(Intermedio!A11=VLOOKUP(Intermedio!A11,Tipos_Medida!$H$2:$I$788,1),VLOOKUP(Intermedio!A11,Tipos_Medida!$H$2:$I$788,2),0))*100,4),"")</f>
        <v/>
      </c>
      <c r="K268" s="21" t="str">
        <f>IF(Medidas_Analisis!K11&lt;&gt;"",ROUND((Medidas_Analisis!K11/IF(Intermedio!A11=VLOOKUP(Intermedio!A11,Tipos_Medida!$H$2:$I$788,1),VLOOKUP(Intermedio!A11,Tipos_Medida!$H$2:$I$788,2),0))*100,4),"")</f>
        <v/>
      </c>
      <c r="L268" s="21" t="str">
        <f>IF(Medidas_Analisis!L11&lt;&gt;"",ROUND((Medidas_Analisis!L11/IF(Intermedio!A11=VLOOKUP(Intermedio!A11,Tipos_Medida!$H$2:$I$788,1),VLOOKUP(Intermedio!A11,Tipos_Medida!$H$2:$I$788,2),0))*100,4),"")</f>
        <v/>
      </c>
      <c r="M268" s="21" t="str">
        <f>IF(Medidas_Analisis!M11&lt;&gt;"",ROUND((Medidas_Analisis!M11/IF(Intermedio!A11=VLOOKUP(Intermedio!A11,Tipos_Medida!$H$2:$I$788,1),VLOOKUP(Intermedio!A11,Tipos_Medida!$H$2:$I$788,2),0))*100,4),"")</f>
        <v/>
      </c>
      <c r="N268" s="21" t="str">
        <f>IF(Medidas_Analisis!N11&lt;&gt;"",ROUND((Medidas_Analisis!N11/IF(Intermedio!A11=VLOOKUP(Intermedio!A11,Tipos_Medida!$H$2:$I$788,1),VLOOKUP(Intermedio!A11,Tipos_Medida!$H$2:$I$788,2),0))*100,4),"")</f>
        <v/>
      </c>
    </row>
    <row r="269" spans="1:14" x14ac:dyDescent="0.25">
      <c r="A269">
        <v>20024</v>
      </c>
      <c r="B269" t="s">
        <v>50</v>
      </c>
      <c r="C269" t="s">
        <v>123</v>
      </c>
      <c r="D269" t="s">
        <v>116</v>
      </c>
      <c r="E269" s="1"/>
      <c r="F269" s="7" t="str">
        <f>IF(E269&lt;&gt;"",IF(AND(E269&gt;=VLOOKUP(E269,Semanas!$A$1:$C$33,1),E269&lt;=VLOOKUP(E269,Semanas!$A$1:$C$33,2)),VLOOKUP(E269,Semanas!$A$1:$C$33,3),""),"")</f>
        <v/>
      </c>
      <c r="G269" s="21" t="str">
        <f>IF(Medidas_Analisis!G12&lt;&gt;"",ROUND((Medidas_Analisis!G12/IF(Intermedio!A12=VLOOKUP(Intermedio!A12,Tipos_Medida!$H$2:$I$788,1),VLOOKUP(Intermedio!A12,Tipos_Medida!$H$2:$I$788,2),0))*100,4),"")</f>
        <v/>
      </c>
      <c r="H269" s="21" t="str">
        <f>IF(Medidas_Analisis!H12&lt;&gt;"",ROUND((Medidas_Analisis!H12/IF(Intermedio!A12=VLOOKUP(Intermedio!A12,Tipos_Medida!$H$2:$I$788,1),VLOOKUP(Intermedio!A12,Tipos_Medida!$H$2:$I$788,2),0))*100,4),"")</f>
        <v/>
      </c>
      <c r="I269" s="21" t="str">
        <f>IF(Medidas_Analisis!I12&lt;&gt;"",ROUND((Medidas_Analisis!I12/IF(Intermedio!A12=VLOOKUP(Intermedio!A12,Tipos_Medida!$H$2:$I$788,1),VLOOKUP(Intermedio!A12,Tipos_Medida!$H$2:$I$788,2),0))*100,4),"")</f>
        <v/>
      </c>
      <c r="J269" s="21" t="str">
        <f>IF(Medidas_Analisis!J12&lt;&gt;"",ROUND((Medidas_Analisis!J12/IF(Intermedio!A12=VLOOKUP(Intermedio!A12,Tipos_Medida!$H$2:$I$788,1),VLOOKUP(Intermedio!A12,Tipos_Medida!$H$2:$I$788,2),0))*100,4),"")</f>
        <v/>
      </c>
      <c r="K269" s="21" t="str">
        <f>IF(Medidas_Analisis!K12&lt;&gt;"",ROUND((Medidas_Analisis!K12/IF(Intermedio!A12=VLOOKUP(Intermedio!A12,Tipos_Medida!$H$2:$I$788,1),VLOOKUP(Intermedio!A12,Tipos_Medida!$H$2:$I$788,2),0))*100,4),"")</f>
        <v/>
      </c>
      <c r="L269" s="21" t="str">
        <f>IF(Medidas_Analisis!L12&lt;&gt;"",ROUND((Medidas_Analisis!L12/IF(Intermedio!A12=VLOOKUP(Intermedio!A12,Tipos_Medida!$H$2:$I$788,1),VLOOKUP(Intermedio!A12,Tipos_Medida!$H$2:$I$788,2),0))*100,4),"")</f>
        <v/>
      </c>
      <c r="M269" s="21" t="str">
        <f>IF(Medidas_Analisis!M12&lt;&gt;"",ROUND((Medidas_Analisis!M12/IF(Intermedio!A12=VLOOKUP(Intermedio!A12,Tipos_Medida!$H$2:$I$788,1),VLOOKUP(Intermedio!A12,Tipos_Medida!$H$2:$I$788,2),0))*100,4),"")</f>
        <v/>
      </c>
      <c r="N269" s="21" t="str">
        <f>IF(Medidas_Analisis!N12&lt;&gt;"",ROUND((Medidas_Analisis!N12/IF(Intermedio!A12=VLOOKUP(Intermedio!A12,Tipos_Medida!$H$2:$I$788,1),VLOOKUP(Intermedio!A12,Tipos_Medida!$H$2:$I$788,2),0))*100,4),"")</f>
        <v/>
      </c>
    </row>
    <row r="270" spans="1:14" x14ac:dyDescent="0.25">
      <c r="A270">
        <v>20027</v>
      </c>
      <c r="B270" t="s">
        <v>46</v>
      </c>
      <c r="C270" t="s">
        <v>34</v>
      </c>
      <c r="D270" t="s">
        <v>117</v>
      </c>
      <c r="E270" s="1"/>
      <c r="F270" s="7" t="str">
        <f>IF(E270&lt;&gt;"",IF(AND(E270&gt;=VLOOKUP(E270,Semanas!$A$1:$C$33,1),E270&lt;=VLOOKUP(E270,Semanas!$A$1:$C$33,2)),VLOOKUP(E270,Semanas!$A$1:$C$33,3),""),"")</f>
        <v/>
      </c>
      <c r="G270" s="21" t="str">
        <f>IF(Medidas_Analisis!G17&lt;&gt;"",ROUND((Medidas_Analisis!G17/IF(Intermedio!A17=VLOOKUP(Intermedio!A17,Tipos_Medida!$H$2:$I$788,1),VLOOKUP(Intermedio!A17,Tipos_Medida!$H$2:$I$788,2),0))*100,4),"")</f>
        <v/>
      </c>
      <c r="H270" s="21" t="str">
        <f>IF(Medidas_Analisis!H17&lt;&gt;"",ROUND((Medidas_Analisis!H17/IF(Intermedio!A17=VLOOKUP(Intermedio!A17,Tipos_Medida!$H$2:$I$788,1),VLOOKUP(Intermedio!A17,Tipos_Medida!$H$2:$I$788,2),0))*100,4),"")</f>
        <v/>
      </c>
      <c r="I270" s="21" t="str">
        <f>IF(Medidas_Analisis!I17&lt;&gt;"",ROUND((Medidas_Analisis!I17/IF(Intermedio!A17=VLOOKUP(Intermedio!A17,Tipos_Medida!$H$2:$I$788,1),VLOOKUP(Intermedio!A17,Tipos_Medida!$H$2:$I$788,2),0))*100,4),"")</f>
        <v/>
      </c>
      <c r="J270" s="21" t="str">
        <f>IF(Medidas_Analisis!J17&lt;&gt;"",ROUND((Medidas_Analisis!J17/IF(Intermedio!A17=VLOOKUP(Intermedio!A17,Tipos_Medida!$H$2:$I$788,1),VLOOKUP(Intermedio!A17,Tipos_Medida!$H$2:$I$788,2),0))*100,4),"")</f>
        <v/>
      </c>
      <c r="K270" s="21" t="str">
        <f>IF(Medidas_Analisis!K17&lt;&gt;"",ROUND((Medidas_Analisis!K17/IF(Intermedio!A17=VLOOKUP(Intermedio!A17,Tipos_Medida!$H$2:$I$788,1),VLOOKUP(Intermedio!A17,Tipos_Medida!$H$2:$I$788,2),0))*100,4),"")</f>
        <v/>
      </c>
      <c r="L270" s="21" t="str">
        <f>IF(Medidas_Analisis!L17&lt;&gt;"",ROUND((Medidas_Analisis!L17/IF(Intermedio!A17=VLOOKUP(Intermedio!A17,Tipos_Medida!$H$2:$I$788,1),VLOOKUP(Intermedio!A17,Tipos_Medida!$H$2:$I$788,2),0))*100,4),"")</f>
        <v/>
      </c>
      <c r="M270" s="21" t="str">
        <f>IF(Medidas_Analisis!M17&lt;&gt;"",ROUND((Medidas_Analisis!M17/IF(Intermedio!A17=VLOOKUP(Intermedio!A17,Tipos_Medida!$H$2:$I$788,1),VLOOKUP(Intermedio!A17,Tipos_Medida!$H$2:$I$788,2),0))*100,4),"")</f>
        <v/>
      </c>
      <c r="N270" s="21" t="str">
        <f>IF(Medidas_Analisis!N17&lt;&gt;"",ROUND((Medidas_Analisis!N17/IF(Intermedio!A17=VLOOKUP(Intermedio!A17,Tipos_Medida!$H$2:$I$788,1),VLOOKUP(Intermedio!A17,Tipos_Medida!$H$2:$I$788,2),0))*100,4),"")</f>
        <v/>
      </c>
    </row>
    <row r="271" spans="1:14" x14ac:dyDescent="0.25">
      <c r="A271" s="19">
        <v>20027</v>
      </c>
      <c r="B271" s="19" t="s">
        <v>46</v>
      </c>
      <c r="C271" s="19" t="s">
        <v>118</v>
      </c>
      <c r="D271" s="19" t="s">
        <v>117</v>
      </c>
      <c r="E271" s="20"/>
      <c r="F271" s="7" t="str">
        <f>IF(E271&lt;&gt;"",IF(AND(E271&gt;=VLOOKUP(E271,Semanas!$A$1:$C$33,1),E271&lt;=VLOOKUP(E271,Semanas!$A$1:$C$33,2)),VLOOKUP(E271,Semanas!$A$1:$C$33,3),""),"")</f>
        <v/>
      </c>
      <c r="G271" s="21" t="str">
        <f>IF(Medidas_Analisis!G18&lt;&gt;"",ROUND((Medidas_Analisis!G18/IF(Intermedio!A18=VLOOKUP(Intermedio!A18,Tipos_Medida!$H$2:$I$788,1),VLOOKUP(Intermedio!A18,Tipos_Medida!$H$2:$I$788,2),0))*100,4),"")</f>
        <v/>
      </c>
      <c r="H271" s="21" t="str">
        <f>IF(Medidas_Analisis!H18&lt;&gt;"",ROUND((Medidas_Analisis!H18/IF(Intermedio!A18=VLOOKUP(Intermedio!A18,Tipos_Medida!$H$2:$I$788,1),VLOOKUP(Intermedio!A18,Tipos_Medida!$H$2:$I$788,2),0))*100,4),"")</f>
        <v/>
      </c>
      <c r="I271" s="21" t="str">
        <f>IF(Medidas_Analisis!I18&lt;&gt;"",ROUND((Medidas_Analisis!I18/IF(Intermedio!A18=VLOOKUP(Intermedio!A18,Tipos_Medida!$H$2:$I$788,1),VLOOKUP(Intermedio!A18,Tipos_Medida!$H$2:$I$788,2),0))*100,4),"")</f>
        <v/>
      </c>
      <c r="J271" s="21" t="str">
        <f>IF(Medidas_Analisis!J18&lt;&gt;"",ROUND((Medidas_Analisis!J18/IF(Intermedio!A18=VLOOKUP(Intermedio!A18,Tipos_Medida!$H$2:$I$788,1),VLOOKUP(Intermedio!A18,Tipos_Medida!$H$2:$I$788,2),0))*100,4),"")</f>
        <v/>
      </c>
      <c r="K271" s="21" t="str">
        <f>IF(Medidas_Analisis!K18&lt;&gt;"",ROUND((Medidas_Analisis!K18/IF(Intermedio!A18=VLOOKUP(Intermedio!A18,Tipos_Medida!$H$2:$I$788,1),VLOOKUP(Intermedio!A18,Tipos_Medida!$H$2:$I$788,2),0))*100,4),"")</f>
        <v/>
      </c>
      <c r="L271" s="21" t="str">
        <f>IF(Medidas_Analisis!L18&lt;&gt;"",ROUND((Medidas_Analisis!L18/IF(Intermedio!A18=VLOOKUP(Intermedio!A18,Tipos_Medida!$H$2:$I$788,1),VLOOKUP(Intermedio!A18,Tipos_Medida!$H$2:$I$788,2),0))*100,4),"")</f>
        <v/>
      </c>
      <c r="M271" s="21" t="str">
        <f>IF(Medidas_Analisis!M18&lt;&gt;"",ROUND((Medidas_Analisis!M18/IF(Intermedio!A18=VLOOKUP(Intermedio!A18,Tipos_Medida!$H$2:$I$788,1),VLOOKUP(Intermedio!A18,Tipos_Medida!$H$2:$I$788,2),0))*100,4),"")</f>
        <v/>
      </c>
      <c r="N271" s="21" t="str">
        <f>IF(Medidas_Analisis!N18&lt;&gt;"",ROUND((Medidas_Analisis!N18/IF(Intermedio!A18=VLOOKUP(Intermedio!A18,Tipos_Medida!$H$2:$I$788,1),VLOOKUP(Intermedio!A18,Tipos_Medida!$H$2:$I$788,2),0))*100,4),"")</f>
        <v/>
      </c>
    </row>
    <row r="272" spans="1:14" x14ac:dyDescent="0.25">
      <c r="A272">
        <v>20027</v>
      </c>
      <c r="B272" t="s">
        <v>46</v>
      </c>
      <c r="C272" t="s">
        <v>119</v>
      </c>
      <c r="D272" t="s">
        <v>117</v>
      </c>
      <c r="E272" s="1"/>
      <c r="F272" s="7" t="str">
        <f>IF(E272&lt;&gt;"",IF(AND(E272&gt;=VLOOKUP(E272,Semanas!$A$1:$C$33,1),E272&lt;=VLOOKUP(E272,Semanas!$A$1:$C$33,2)),VLOOKUP(E272,Semanas!$A$1:$C$33,3),""),"")</f>
        <v/>
      </c>
      <c r="G272" s="21" t="str">
        <f>IF(Medidas_Analisis!G19&lt;&gt;"",ROUND((Medidas_Analisis!G19/IF(Intermedio!A19=VLOOKUP(Intermedio!A19,Tipos_Medida!$H$2:$I$788,1),VLOOKUP(Intermedio!A19,Tipos_Medida!$H$2:$I$788,2),0))*100,4),"")</f>
        <v/>
      </c>
      <c r="H272" s="21" t="str">
        <f>IF(Medidas_Analisis!H19&lt;&gt;"",ROUND((Medidas_Analisis!H19/IF(Intermedio!A19=VLOOKUP(Intermedio!A19,Tipos_Medida!$H$2:$I$788,1),VLOOKUP(Intermedio!A19,Tipos_Medida!$H$2:$I$788,2),0))*100,4),"")</f>
        <v/>
      </c>
      <c r="I272" s="21" t="str">
        <f>IF(Medidas_Analisis!I19&lt;&gt;"",ROUND((Medidas_Analisis!I19/IF(Intermedio!A19=VLOOKUP(Intermedio!A19,Tipos_Medida!$H$2:$I$788,1),VLOOKUP(Intermedio!A19,Tipos_Medida!$H$2:$I$788,2),0))*100,4),"")</f>
        <v/>
      </c>
      <c r="J272" s="21" t="str">
        <f>IF(Medidas_Analisis!J19&lt;&gt;"",ROUND((Medidas_Analisis!J19/IF(Intermedio!A19=VLOOKUP(Intermedio!A19,Tipos_Medida!$H$2:$I$788,1),VLOOKUP(Intermedio!A19,Tipos_Medida!$H$2:$I$788,2),0))*100,4),"")</f>
        <v/>
      </c>
      <c r="K272" s="21" t="str">
        <f>IF(Medidas_Analisis!K19&lt;&gt;"",ROUND((Medidas_Analisis!K19/IF(Intermedio!A19=VLOOKUP(Intermedio!A19,Tipos_Medida!$H$2:$I$788,1),VLOOKUP(Intermedio!A19,Tipos_Medida!$H$2:$I$788,2),0))*100,4),"")</f>
        <v/>
      </c>
      <c r="L272" s="21" t="str">
        <f>IF(Medidas_Analisis!L19&lt;&gt;"",ROUND((Medidas_Analisis!L19/IF(Intermedio!A19=VLOOKUP(Intermedio!A19,Tipos_Medida!$H$2:$I$788,1),VLOOKUP(Intermedio!A19,Tipos_Medida!$H$2:$I$788,2),0))*100,4),"")</f>
        <v/>
      </c>
      <c r="M272" s="21" t="str">
        <f>IF(Medidas_Analisis!M19&lt;&gt;"",ROUND((Medidas_Analisis!M19/IF(Intermedio!A19=VLOOKUP(Intermedio!A19,Tipos_Medida!$H$2:$I$788,1),VLOOKUP(Intermedio!A19,Tipos_Medida!$H$2:$I$788,2),0))*100,4),"")</f>
        <v/>
      </c>
      <c r="N272" s="21" t="str">
        <f>IF(Medidas_Analisis!N19&lt;&gt;"",ROUND((Medidas_Analisis!N19/IF(Intermedio!A19=VLOOKUP(Intermedio!A19,Tipos_Medida!$H$2:$I$788,1),VLOOKUP(Intermedio!A19,Tipos_Medida!$H$2:$I$788,2),0))*100,4),"")</f>
        <v/>
      </c>
    </row>
    <row r="273" spans="1:14" x14ac:dyDescent="0.25">
      <c r="A273" s="19">
        <v>20027</v>
      </c>
      <c r="B273" s="19" t="s">
        <v>46</v>
      </c>
      <c r="C273" s="19" t="s">
        <v>120</v>
      </c>
      <c r="D273" s="19" t="s">
        <v>117</v>
      </c>
      <c r="E273" s="20"/>
      <c r="F273" s="7" t="str">
        <f>IF(E273&lt;&gt;"",IF(AND(E273&gt;=VLOOKUP(E273,Semanas!$A$1:$C$33,1),E273&lt;=VLOOKUP(E273,Semanas!$A$1:$C$33,2)),VLOOKUP(E273,Semanas!$A$1:$C$33,3),""),"")</f>
        <v/>
      </c>
      <c r="G273" s="21" t="str">
        <f>IF(Medidas_Analisis!G20&lt;&gt;"",ROUND((Medidas_Analisis!G20/IF(Intermedio!A20=VLOOKUP(Intermedio!A20,Tipos_Medida!$H$2:$I$788,1),VLOOKUP(Intermedio!A20,Tipos_Medida!$H$2:$I$788,2),0))*100,4),"")</f>
        <v/>
      </c>
      <c r="H273" s="21" t="str">
        <f>IF(Medidas_Analisis!H20&lt;&gt;"",ROUND((Medidas_Analisis!H20/IF(Intermedio!A20=VLOOKUP(Intermedio!A20,Tipos_Medida!$H$2:$I$788,1),VLOOKUP(Intermedio!A20,Tipos_Medida!$H$2:$I$788,2),0))*100,4),"")</f>
        <v/>
      </c>
      <c r="I273" s="21" t="str">
        <f>IF(Medidas_Analisis!I20&lt;&gt;"",ROUND((Medidas_Analisis!I20/IF(Intermedio!A20=VLOOKUP(Intermedio!A20,Tipos_Medida!$H$2:$I$788,1),VLOOKUP(Intermedio!A20,Tipos_Medida!$H$2:$I$788,2),0))*100,4),"")</f>
        <v/>
      </c>
      <c r="J273" s="21" t="str">
        <f>IF(Medidas_Analisis!J20&lt;&gt;"",ROUND((Medidas_Analisis!J20/IF(Intermedio!A20=VLOOKUP(Intermedio!A20,Tipos_Medida!$H$2:$I$788,1),VLOOKUP(Intermedio!A20,Tipos_Medida!$H$2:$I$788,2),0))*100,4),"")</f>
        <v/>
      </c>
      <c r="K273" s="21" t="str">
        <f>IF(Medidas_Analisis!K20&lt;&gt;"",ROUND((Medidas_Analisis!K20/IF(Intermedio!A20=VLOOKUP(Intermedio!A20,Tipos_Medida!$H$2:$I$788,1),VLOOKUP(Intermedio!A20,Tipos_Medida!$H$2:$I$788,2),0))*100,4),"")</f>
        <v/>
      </c>
      <c r="L273" s="21" t="str">
        <f>IF(Medidas_Analisis!L20&lt;&gt;"",ROUND((Medidas_Analisis!L20/IF(Intermedio!A20=VLOOKUP(Intermedio!A20,Tipos_Medida!$H$2:$I$788,1),VLOOKUP(Intermedio!A20,Tipos_Medida!$H$2:$I$788,2),0))*100,4),"")</f>
        <v/>
      </c>
      <c r="M273" s="21" t="str">
        <f>IF(Medidas_Analisis!M20&lt;&gt;"",ROUND((Medidas_Analisis!M20/IF(Intermedio!A20=VLOOKUP(Intermedio!A20,Tipos_Medida!$H$2:$I$788,1),VLOOKUP(Intermedio!A20,Tipos_Medida!$H$2:$I$788,2),0))*100,4),"")</f>
        <v/>
      </c>
      <c r="N273" s="21" t="str">
        <f>IF(Medidas_Analisis!N20&lt;&gt;"",ROUND((Medidas_Analisis!N20/IF(Intermedio!A20=VLOOKUP(Intermedio!A20,Tipos_Medida!$H$2:$I$788,1),VLOOKUP(Intermedio!A20,Tipos_Medida!$H$2:$I$788,2),0))*100,4),"")</f>
        <v/>
      </c>
    </row>
    <row r="274" spans="1:14" x14ac:dyDescent="0.25">
      <c r="A274">
        <v>20027</v>
      </c>
      <c r="B274" t="s">
        <v>46</v>
      </c>
      <c r="C274" t="s">
        <v>191</v>
      </c>
      <c r="D274" t="s">
        <v>117</v>
      </c>
      <c r="E274" s="1"/>
      <c r="F274" s="7" t="str">
        <f>IF(E274&lt;&gt;"",IF(AND(E274&gt;=VLOOKUP(E274,Semanas!$A$1:$C$33,1),E274&lt;=VLOOKUP(E274,Semanas!$A$1:$C$33,2)),VLOOKUP(E274,Semanas!$A$1:$C$33,3),""),"")</f>
        <v/>
      </c>
      <c r="G274" s="21" t="str">
        <f>IF(Medidas_Analisis!G21&lt;&gt;"",ROUND((Medidas_Analisis!G21/IF(Intermedio!A21=VLOOKUP(Intermedio!A21,Tipos_Medida!$H$2:$I$788,1),VLOOKUP(Intermedio!A21,Tipos_Medida!$H$2:$I$788,2),0))*100,4),"")</f>
        <v/>
      </c>
      <c r="H274" s="21" t="str">
        <f>IF(Medidas_Analisis!H21&lt;&gt;"",ROUND((Medidas_Analisis!H21/IF(Intermedio!A21=VLOOKUP(Intermedio!A21,Tipos_Medida!$H$2:$I$788,1),VLOOKUP(Intermedio!A21,Tipos_Medida!$H$2:$I$788,2),0))*100,4),"")</f>
        <v/>
      </c>
      <c r="I274" s="21" t="str">
        <f>IF(Medidas_Analisis!I21&lt;&gt;"",ROUND((Medidas_Analisis!I21/IF(Intermedio!A21=VLOOKUP(Intermedio!A21,Tipos_Medida!$H$2:$I$788,1),VLOOKUP(Intermedio!A21,Tipos_Medida!$H$2:$I$788,2),0))*100,4),"")</f>
        <v/>
      </c>
      <c r="J274" s="21" t="str">
        <f>IF(Medidas_Analisis!J21&lt;&gt;"",ROUND((Medidas_Analisis!J21/IF(Intermedio!A21=VLOOKUP(Intermedio!A21,Tipos_Medida!$H$2:$I$788,1),VLOOKUP(Intermedio!A21,Tipos_Medida!$H$2:$I$788,2),0))*100,4),"")</f>
        <v/>
      </c>
      <c r="K274" s="21" t="str">
        <f>IF(Medidas_Analisis!K21&lt;&gt;"",ROUND((Medidas_Analisis!K21/IF(Intermedio!A21=VLOOKUP(Intermedio!A21,Tipos_Medida!$H$2:$I$788,1),VLOOKUP(Intermedio!A21,Tipos_Medida!$H$2:$I$788,2),0))*100,4),"")</f>
        <v/>
      </c>
      <c r="L274" s="21" t="str">
        <f>IF(Medidas_Analisis!L21&lt;&gt;"",ROUND((Medidas_Analisis!L21/IF(Intermedio!A21=VLOOKUP(Intermedio!A21,Tipos_Medida!$H$2:$I$788,1),VLOOKUP(Intermedio!A21,Tipos_Medida!$H$2:$I$788,2),0))*100,4),"")</f>
        <v/>
      </c>
      <c r="M274" s="21" t="str">
        <f>IF(Medidas_Analisis!M21&lt;&gt;"",ROUND((Medidas_Analisis!M21/IF(Intermedio!A21=VLOOKUP(Intermedio!A21,Tipos_Medida!$H$2:$I$788,1),VLOOKUP(Intermedio!A21,Tipos_Medida!$H$2:$I$788,2),0))*100,4),"")</f>
        <v/>
      </c>
      <c r="N274" s="21" t="str">
        <f>IF(Medidas_Analisis!N21&lt;&gt;"",ROUND((Medidas_Analisis!N21/IF(Intermedio!A21=VLOOKUP(Intermedio!A21,Tipos_Medida!$H$2:$I$788,1),VLOOKUP(Intermedio!A21,Tipos_Medida!$H$2:$I$788,2),0))*100,4),"")</f>
        <v/>
      </c>
    </row>
    <row r="275" spans="1:14" x14ac:dyDescent="0.25">
      <c r="A275" s="19">
        <v>20027</v>
      </c>
      <c r="B275" s="19" t="s">
        <v>46</v>
      </c>
      <c r="C275" s="19" t="s">
        <v>122</v>
      </c>
      <c r="D275" s="19" t="s">
        <v>116</v>
      </c>
      <c r="E275" s="20"/>
      <c r="F275" s="7" t="str">
        <f>IF(E275&lt;&gt;"",IF(AND(E275&gt;=VLOOKUP(E275,Semanas!$A$1:$C$33,1),E275&lt;=VLOOKUP(E275,Semanas!$A$1:$C$33,2)),VLOOKUP(E275,Semanas!$A$1:$C$33,3),""),"")</f>
        <v/>
      </c>
      <c r="G275" s="21" t="str">
        <f>IF(Medidas_Analisis!G22&lt;&gt;"",ROUND((Medidas_Analisis!G22/IF(Intermedio!A22=VLOOKUP(Intermedio!A22,Tipos_Medida!$H$2:$I$788,1),VLOOKUP(Intermedio!A22,Tipos_Medida!$H$2:$I$788,2),0))*100,4),"")</f>
        <v/>
      </c>
      <c r="H275" s="21" t="str">
        <f>IF(Medidas_Analisis!H22&lt;&gt;"",ROUND((Medidas_Analisis!H22/IF(Intermedio!A22=VLOOKUP(Intermedio!A22,Tipos_Medida!$H$2:$I$788,1),VLOOKUP(Intermedio!A22,Tipos_Medida!$H$2:$I$788,2),0))*100,4),"")</f>
        <v/>
      </c>
      <c r="I275" s="21" t="str">
        <f>IF(Medidas_Analisis!I22&lt;&gt;"",ROUND((Medidas_Analisis!I22/IF(Intermedio!A22=VLOOKUP(Intermedio!A22,Tipos_Medida!$H$2:$I$788,1),VLOOKUP(Intermedio!A22,Tipos_Medida!$H$2:$I$788,2),0))*100,4),"")</f>
        <v/>
      </c>
      <c r="J275" s="21" t="str">
        <f>IF(Medidas_Analisis!J22&lt;&gt;"",ROUND((Medidas_Analisis!J22/IF(Intermedio!A22=VLOOKUP(Intermedio!A22,Tipos_Medida!$H$2:$I$788,1),VLOOKUP(Intermedio!A22,Tipos_Medida!$H$2:$I$788,2),0))*100,4),"")</f>
        <v/>
      </c>
      <c r="K275" s="21" t="str">
        <f>IF(Medidas_Analisis!K22&lt;&gt;"",ROUND((Medidas_Analisis!K22/IF(Intermedio!A22=VLOOKUP(Intermedio!A22,Tipos_Medida!$H$2:$I$788,1),VLOOKUP(Intermedio!A22,Tipos_Medida!$H$2:$I$788,2),0))*100,4),"")</f>
        <v/>
      </c>
      <c r="L275" s="21" t="str">
        <f>IF(Medidas_Analisis!L22&lt;&gt;"",ROUND((Medidas_Analisis!L22/IF(Intermedio!A22=VLOOKUP(Intermedio!A22,Tipos_Medida!$H$2:$I$788,1),VLOOKUP(Intermedio!A22,Tipos_Medida!$H$2:$I$788,2),0))*100,4),"")</f>
        <v/>
      </c>
      <c r="M275" s="21" t="str">
        <f>IF(Medidas_Analisis!M22&lt;&gt;"",ROUND((Medidas_Analisis!M22/IF(Intermedio!A22=VLOOKUP(Intermedio!A22,Tipos_Medida!$H$2:$I$788,1),VLOOKUP(Intermedio!A22,Tipos_Medida!$H$2:$I$788,2),0))*100,4),"")</f>
        <v/>
      </c>
      <c r="N275" s="21" t="str">
        <f>IF(Medidas_Analisis!N22&lt;&gt;"",ROUND((Medidas_Analisis!N22/IF(Intermedio!A22=VLOOKUP(Intermedio!A22,Tipos_Medida!$H$2:$I$788,1),VLOOKUP(Intermedio!A22,Tipos_Medida!$H$2:$I$788,2),0))*100,4),"")</f>
        <v/>
      </c>
    </row>
    <row r="276" spans="1:14" x14ac:dyDescent="0.25">
      <c r="A276">
        <v>20027</v>
      </c>
      <c r="B276" t="s">
        <v>46</v>
      </c>
      <c r="C276" t="s">
        <v>123</v>
      </c>
      <c r="D276" t="s">
        <v>116</v>
      </c>
      <c r="E276" s="1"/>
      <c r="F276" s="7" t="str">
        <f>IF(E276&lt;&gt;"",IF(AND(E276&gt;=VLOOKUP(E276,Semanas!$A$1:$C$33,1),E276&lt;=VLOOKUP(E276,Semanas!$A$1:$C$33,2)),VLOOKUP(E276,Semanas!$A$1:$C$33,3),""),"")</f>
        <v/>
      </c>
      <c r="G276" s="21" t="str">
        <f>IF(Medidas_Analisis!G23&lt;&gt;"",ROUND((Medidas_Analisis!G23/IF(Intermedio!A23=VLOOKUP(Intermedio!A23,Tipos_Medida!$H$2:$I$788,1),VLOOKUP(Intermedio!A23,Tipos_Medida!$H$2:$I$788,2),0))*100,4),"")</f>
        <v/>
      </c>
      <c r="H276" s="21" t="str">
        <f>IF(Medidas_Analisis!H23&lt;&gt;"",ROUND((Medidas_Analisis!H23/IF(Intermedio!A23=VLOOKUP(Intermedio!A23,Tipos_Medida!$H$2:$I$788,1),VLOOKUP(Intermedio!A23,Tipos_Medida!$H$2:$I$788,2),0))*100,4),"")</f>
        <v/>
      </c>
      <c r="I276" s="21" t="str">
        <f>IF(Medidas_Analisis!I23&lt;&gt;"",ROUND((Medidas_Analisis!I23/IF(Intermedio!A23=VLOOKUP(Intermedio!A23,Tipos_Medida!$H$2:$I$788,1),VLOOKUP(Intermedio!A23,Tipos_Medida!$H$2:$I$788,2),0))*100,4),"")</f>
        <v/>
      </c>
      <c r="J276" s="21" t="str">
        <f>IF(Medidas_Analisis!J23&lt;&gt;"",ROUND((Medidas_Analisis!J23/IF(Intermedio!A23=VLOOKUP(Intermedio!A23,Tipos_Medida!$H$2:$I$788,1),VLOOKUP(Intermedio!A23,Tipos_Medida!$H$2:$I$788,2),0))*100,4),"")</f>
        <v/>
      </c>
      <c r="K276" s="21" t="str">
        <f>IF(Medidas_Analisis!K23&lt;&gt;"",ROUND((Medidas_Analisis!K23/IF(Intermedio!A23=VLOOKUP(Intermedio!A23,Tipos_Medida!$H$2:$I$788,1),VLOOKUP(Intermedio!A23,Tipos_Medida!$H$2:$I$788,2),0))*100,4),"")</f>
        <v/>
      </c>
      <c r="L276" s="21" t="str">
        <f>IF(Medidas_Analisis!L23&lt;&gt;"",ROUND((Medidas_Analisis!L23/IF(Intermedio!A23=VLOOKUP(Intermedio!A23,Tipos_Medida!$H$2:$I$788,1),VLOOKUP(Intermedio!A23,Tipos_Medida!$H$2:$I$788,2),0))*100,4),"")</f>
        <v/>
      </c>
      <c r="M276" s="21" t="str">
        <f>IF(Medidas_Analisis!M23&lt;&gt;"",ROUND((Medidas_Analisis!M23/IF(Intermedio!A23=VLOOKUP(Intermedio!A23,Tipos_Medida!$H$2:$I$788,1),VLOOKUP(Intermedio!A23,Tipos_Medida!$H$2:$I$788,2),0))*100,4),"")</f>
        <v/>
      </c>
      <c r="N276" s="21" t="str">
        <f>IF(Medidas_Analisis!N23&lt;&gt;"",ROUND((Medidas_Analisis!N23/IF(Intermedio!A23=VLOOKUP(Intermedio!A23,Tipos_Medida!$H$2:$I$788,1),VLOOKUP(Intermedio!A23,Tipos_Medida!$H$2:$I$788,2),0))*100,4),"")</f>
        <v/>
      </c>
    </row>
    <row r="277" spans="1:14" x14ac:dyDescent="0.25">
      <c r="A277">
        <v>20029</v>
      </c>
      <c r="B277" t="s">
        <v>52</v>
      </c>
      <c r="C277" t="s">
        <v>34</v>
      </c>
      <c r="D277" t="s">
        <v>117</v>
      </c>
      <c r="E277" s="1"/>
      <c r="F277" s="7" t="str">
        <f>IF(E277&lt;&gt;"",IF(AND(E277&gt;=VLOOKUP(E277,Semanas!$A$1:$C$33,1),E277&lt;=VLOOKUP(E277,Semanas!$A$1:$C$33,2)),VLOOKUP(E277,Semanas!$A$1:$C$33,3),""),"")</f>
        <v/>
      </c>
      <c r="G277" s="21" t="str">
        <f>IF(Medidas_Analisis!G28&lt;&gt;"",ROUND((Medidas_Analisis!G28/IF(Intermedio!A28=VLOOKUP(Intermedio!A28,Tipos_Medida!$H$2:$I$788,1),VLOOKUP(Intermedio!A28,Tipos_Medida!$H$2:$I$788,2),0))*100,4),"")</f>
        <v/>
      </c>
      <c r="H277" s="21" t="str">
        <f>IF(Medidas_Analisis!H28&lt;&gt;"",ROUND((Medidas_Analisis!H28/IF(Intermedio!A28=VLOOKUP(Intermedio!A28,Tipos_Medida!$H$2:$I$788,1),VLOOKUP(Intermedio!A28,Tipos_Medida!$H$2:$I$788,2),0))*100,4),"")</f>
        <v/>
      </c>
      <c r="I277" s="21" t="str">
        <f>IF(Medidas_Analisis!I28&lt;&gt;"",ROUND((Medidas_Analisis!I28/IF(Intermedio!A28=VLOOKUP(Intermedio!A28,Tipos_Medida!$H$2:$I$788,1),VLOOKUP(Intermedio!A28,Tipos_Medida!$H$2:$I$788,2),0))*100,4),"")</f>
        <v/>
      </c>
      <c r="J277" s="21" t="str">
        <f>IF(Medidas_Analisis!J28&lt;&gt;"",ROUND((Medidas_Analisis!J28/IF(Intermedio!A28=VLOOKUP(Intermedio!A28,Tipos_Medida!$H$2:$I$788,1),VLOOKUP(Intermedio!A28,Tipos_Medida!$H$2:$I$788,2),0))*100,4),"")</f>
        <v/>
      </c>
      <c r="K277" s="21" t="str">
        <f>IF(Medidas_Analisis!K28&lt;&gt;"",ROUND((Medidas_Analisis!K28/IF(Intermedio!A28=VLOOKUP(Intermedio!A28,Tipos_Medida!$H$2:$I$788,1),VLOOKUP(Intermedio!A28,Tipos_Medida!$H$2:$I$788,2),0))*100,4),"")</f>
        <v/>
      </c>
      <c r="L277" s="21" t="str">
        <f>IF(Medidas_Analisis!L28&lt;&gt;"",ROUND((Medidas_Analisis!L28/IF(Intermedio!A28=VLOOKUP(Intermedio!A28,Tipos_Medida!$H$2:$I$788,1),VLOOKUP(Intermedio!A28,Tipos_Medida!$H$2:$I$788,2),0))*100,4),"")</f>
        <v/>
      </c>
      <c r="M277" s="21" t="str">
        <f>IF(Medidas_Analisis!M28&lt;&gt;"",ROUND((Medidas_Analisis!M28/IF(Intermedio!A28=VLOOKUP(Intermedio!A28,Tipos_Medida!$H$2:$I$788,1),VLOOKUP(Intermedio!A28,Tipos_Medida!$H$2:$I$788,2),0))*100,4),"")</f>
        <v/>
      </c>
      <c r="N277" s="21" t="str">
        <f>IF(Medidas_Analisis!N28&lt;&gt;"",ROUND((Medidas_Analisis!N28/IF(Intermedio!A28=VLOOKUP(Intermedio!A28,Tipos_Medida!$H$2:$I$788,1),VLOOKUP(Intermedio!A28,Tipos_Medida!$H$2:$I$788,2),0))*100,4),"")</f>
        <v/>
      </c>
    </row>
    <row r="278" spans="1:14" x14ac:dyDescent="0.25">
      <c r="A278">
        <v>20029</v>
      </c>
      <c r="B278" t="s">
        <v>52</v>
      </c>
      <c r="C278" t="s">
        <v>119</v>
      </c>
      <c r="D278" t="s">
        <v>117</v>
      </c>
      <c r="E278" s="1"/>
      <c r="F278" s="7" t="str">
        <f>IF(E278&lt;&gt;"",IF(AND(E278&gt;=VLOOKUP(E278,Semanas!$A$1:$C$33,1),E278&lt;=VLOOKUP(E278,Semanas!$A$1:$C$33,2)),VLOOKUP(E278,Semanas!$A$1:$C$33,3),""),"")</f>
        <v/>
      </c>
      <c r="G278" s="21" t="str">
        <f>IF(Medidas_Analisis!G30&lt;&gt;"",ROUND((Medidas_Analisis!G30/IF(Intermedio!A30=VLOOKUP(Intermedio!A30,Tipos_Medida!$H$2:$I$788,1),VLOOKUP(Intermedio!A30,Tipos_Medida!$H$2:$I$788,2),0))*100,4),"")</f>
        <v/>
      </c>
      <c r="H278" s="21" t="str">
        <f>IF(Medidas_Analisis!H30&lt;&gt;"",ROUND((Medidas_Analisis!H30/IF(Intermedio!A30=VLOOKUP(Intermedio!A30,Tipos_Medida!$H$2:$I$788,1),VLOOKUP(Intermedio!A30,Tipos_Medida!$H$2:$I$788,2),0))*100,4),"")</f>
        <v/>
      </c>
      <c r="I278" s="21" t="str">
        <f>IF(Medidas_Analisis!I30&lt;&gt;"",ROUND((Medidas_Analisis!I30/IF(Intermedio!A30=VLOOKUP(Intermedio!A30,Tipos_Medida!$H$2:$I$788,1),VLOOKUP(Intermedio!A30,Tipos_Medida!$H$2:$I$788,2),0))*100,4),"")</f>
        <v/>
      </c>
      <c r="J278" s="21" t="str">
        <f>IF(Medidas_Analisis!J30&lt;&gt;"",ROUND((Medidas_Analisis!J30/IF(Intermedio!A30=VLOOKUP(Intermedio!A30,Tipos_Medida!$H$2:$I$788,1),VLOOKUP(Intermedio!A30,Tipos_Medida!$H$2:$I$788,2),0))*100,4),"")</f>
        <v/>
      </c>
      <c r="K278" s="21" t="str">
        <f>IF(Medidas_Analisis!K30&lt;&gt;"",ROUND((Medidas_Analisis!K30/IF(Intermedio!A30=VLOOKUP(Intermedio!A30,Tipos_Medida!$H$2:$I$788,1),VLOOKUP(Intermedio!A30,Tipos_Medida!$H$2:$I$788,2),0))*100,4),"")</f>
        <v/>
      </c>
      <c r="L278" s="21" t="str">
        <f>IF(Medidas_Analisis!L30&lt;&gt;"",ROUND((Medidas_Analisis!L30/IF(Intermedio!A30=VLOOKUP(Intermedio!A30,Tipos_Medida!$H$2:$I$788,1),VLOOKUP(Intermedio!A30,Tipos_Medida!$H$2:$I$788,2),0))*100,4),"")</f>
        <v/>
      </c>
      <c r="M278" s="21" t="str">
        <f>IF(Medidas_Analisis!M30&lt;&gt;"",ROUND((Medidas_Analisis!M30/IF(Intermedio!A30=VLOOKUP(Intermedio!A30,Tipos_Medida!$H$2:$I$788,1),VLOOKUP(Intermedio!A30,Tipos_Medida!$H$2:$I$788,2),0))*100,4),"")</f>
        <v/>
      </c>
      <c r="N278" s="21" t="str">
        <f>IF(Medidas_Analisis!N30&lt;&gt;"",ROUND((Medidas_Analisis!N30/IF(Intermedio!A30=VLOOKUP(Intermedio!A30,Tipos_Medida!$H$2:$I$788,1),VLOOKUP(Intermedio!A30,Tipos_Medida!$H$2:$I$788,2),0))*100,4),"")</f>
        <v/>
      </c>
    </row>
    <row r="279" spans="1:14" x14ac:dyDescent="0.25">
      <c r="A279">
        <v>20029</v>
      </c>
      <c r="B279" t="s">
        <v>52</v>
      </c>
      <c r="C279" t="s">
        <v>191</v>
      </c>
      <c r="D279" t="s">
        <v>117</v>
      </c>
      <c r="E279" s="1"/>
      <c r="F279" s="7" t="str">
        <f>IF(E279&lt;&gt;"",IF(AND(E279&gt;=VLOOKUP(E279,Semanas!$A$1:$C$33,1),E279&lt;=VLOOKUP(E279,Semanas!$A$1:$C$33,2)),VLOOKUP(E279,Semanas!$A$1:$C$33,3),""),"")</f>
        <v/>
      </c>
      <c r="G279" s="21" t="str">
        <f>IF(Medidas_Analisis!G32&lt;&gt;"",ROUND((Medidas_Analisis!G32/IF(Intermedio!A32=VLOOKUP(Intermedio!A32,Tipos_Medida!$H$2:$I$788,1),VLOOKUP(Intermedio!A32,Tipos_Medida!$H$2:$I$788,2),0))*100,4),"")</f>
        <v/>
      </c>
      <c r="H279" s="21" t="str">
        <f>IF(Medidas_Analisis!H32&lt;&gt;"",ROUND((Medidas_Analisis!H32/IF(Intermedio!A32=VLOOKUP(Intermedio!A32,Tipos_Medida!$H$2:$I$788,1),VLOOKUP(Intermedio!A32,Tipos_Medida!$H$2:$I$788,2),0))*100,4),"")</f>
        <v/>
      </c>
      <c r="I279" s="21" t="str">
        <f>IF(Medidas_Analisis!I32&lt;&gt;"",ROUND((Medidas_Analisis!I32/IF(Intermedio!A32=VLOOKUP(Intermedio!A32,Tipos_Medida!$H$2:$I$788,1),VLOOKUP(Intermedio!A32,Tipos_Medida!$H$2:$I$788,2),0))*100,4),"")</f>
        <v/>
      </c>
      <c r="J279" s="21" t="str">
        <f>IF(Medidas_Analisis!J32&lt;&gt;"",ROUND((Medidas_Analisis!J32/IF(Intermedio!A32=VLOOKUP(Intermedio!A32,Tipos_Medida!$H$2:$I$788,1),VLOOKUP(Intermedio!A32,Tipos_Medida!$H$2:$I$788,2),0))*100,4),"")</f>
        <v/>
      </c>
      <c r="K279" s="21" t="str">
        <f>IF(Medidas_Analisis!K32&lt;&gt;"",ROUND((Medidas_Analisis!K32/IF(Intermedio!A32=VLOOKUP(Intermedio!A32,Tipos_Medida!$H$2:$I$788,1),VLOOKUP(Intermedio!A32,Tipos_Medida!$H$2:$I$788,2),0))*100,4),"")</f>
        <v/>
      </c>
      <c r="L279" s="21" t="str">
        <f>IF(Medidas_Analisis!L32&lt;&gt;"",ROUND((Medidas_Analisis!L32/IF(Intermedio!A32=VLOOKUP(Intermedio!A32,Tipos_Medida!$H$2:$I$788,1),VLOOKUP(Intermedio!A32,Tipos_Medida!$H$2:$I$788,2),0))*100,4),"")</f>
        <v/>
      </c>
      <c r="M279" s="21" t="str">
        <f>IF(Medidas_Analisis!M32&lt;&gt;"",ROUND((Medidas_Analisis!M32/IF(Intermedio!A32=VLOOKUP(Intermedio!A32,Tipos_Medida!$H$2:$I$788,1),VLOOKUP(Intermedio!A32,Tipos_Medida!$H$2:$I$788,2),0))*100,4),"")</f>
        <v/>
      </c>
      <c r="N279" s="21" t="str">
        <f>IF(Medidas_Analisis!N32&lt;&gt;"",ROUND((Medidas_Analisis!N32/IF(Intermedio!A32=VLOOKUP(Intermedio!A32,Tipos_Medida!$H$2:$I$788,1),VLOOKUP(Intermedio!A32,Tipos_Medida!$H$2:$I$788,2),0))*100,4),"")</f>
        <v/>
      </c>
    </row>
    <row r="280" spans="1:14" x14ac:dyDescent="0.25">
      <c r="A280" s="19">
        <v>20029</v>
      </c>
      <c r="B280" s="19" t="s">
        <v>52</v>
      </c>
      <c r="C280" s="19" t="s">
        <v>122</v>
      </c>
      <c r="D280" s="19" t="s">
        <v>116</v>
      </c>
      <c r="E280" s="20"/>
      <c r="F280" s="7" t="str">
        <f>IF(E280&lt;&gt;"",IF(AND(E280&gt;=VLOOKUP(E280,Semanas!$A$1:$C$33,1),E280&lt;=VLOOKUP(E280,Semanas!$A$1:$C$33,2)),VLOOKUP(E280,Semanas!$A$1:$C$33,3),""),"")</f>
        <v/>
      </c>
      <c r="G280" s="21" t="str">
        <f>IF(Medidas_Analisis!G33&lt;&gt;"",ROUND((Medidas_Analisis!G33/IF(Intermedio!A33=VLOOKUP(Intermedio!A33,Tipos_Medida!$H$2:$I$788,1),VLOOKUP(Intermedio!A33,Tipos_Medida!$H$2:$I$788,2),0))*100,4),"")</f>
        <v/>
      </c>
      <c r="H280" s="21" t="str">
        <f>IF(Medidas_Analisis!H33&lt;&gt;"",ROUND((Medidas_Analisis!H33/IF(Intermedio!A33=VLOOKUP(Intermedio!A33,Tipos_Medida!$H$2:$I$788,1),VLOOKUP(Intermedio!A33,Tipos_Medida!$H$2:$I$788,2),0))*100,4),"")</f>
        <v/>
      </c>
      <c r="I280" s="21" t="str">
        <f>IF(Medidas_Analisis!I33&lt;&gt;"",ROUND((Medidas_Analisis!I33/IF(Intermedio!A33=VLOOKUP(Intermedio!A33,Tipos_Medida!$H$2:$I$788,1),VLOOKUP(Intermedio!A33,Tipos_Medida!$H$2:$I$788,2),0))*100,4),"")</f>
        <v/>
      </c>
      <c r="J280" s="21" t="str">
        <f>IF(Medidas_Analisis!J33&lt;&gt;"",ROUND((Medidas_Analisis!J33/IF(Intermedio!A33=VLOOKUP(Intermedio!A33,Tipos_Medida!$H$2:$I$788,1),VLOOKUP(Intermedio!A33,Tipos_Medida!$H$2:$I$788,2),0))*100,4),"")</f>
        <v/>
      </c>
      <c r="K280" s="21" t="str">
        <f>IF(Medidas_Analisis!K33&lt;&gt;"",ROUND((Medidas_Analisis!K33/IF(Intermedio!A33=VLOOKUP(Intermedio!A33,Tipos_Medida!$H$2:$I$788,1),VLOOKUP(Intermedio!A33,Tipos_Medida!$H$2:$I$788,2),0))*100,4),"")</f>
        <v/>
      </c>
      <c r="L280" s="21" t="str">
        <f>IF(Medidas_Analisis!L33&lt;&gt;"",ROUND((Medidas_Analisis!L33/IF(Intermedio!A33=VLOOKUP(Intermedio!A33,Tipos_Medida!$H$2:$I$788,1),VLOOKUP(Intermedio!A33,Tipos_Medida!$H$2:$I$788,2),0))*100,4),"")</f>
        <v/>
      </c>
      <c r="M280" s="21" t="str">
        <f>IF(Medidas_Analisis!M33&lt;&gt;"",ROUND((Medidas_Analisis!M33/IF(Intermedio!A33=VLOOKUP(Intermedio!A33,Tipos_Medida!$H$2:$I$788,1),VLOOKUP(Intermedio!A33,Tipos_Medida!$H$2:$I$788,2),0))*100,4),"")</f>
        <v/>
      </c>
      <c r="N280" s="21" t="str">
        <f>IF(Medidas_Analisis!N33&lt;&gt;"",ROUND((Medidas_Analisis!N33/IF(Intermedio!A33=VLOOKUP(Intermedio!A33,Tipos_Medida!$H$2:$I$788,1),VLOOKUP(Intermedio!A33,Tipos_Medida!$H$2:$I$788,2),0))*100,4),"")</f>
        <v/>
      </c>
    </row>
    <row r="281" spans="1:14" x14ac:dyDescent="0.25">
      <c r="A281">
        <v>20029</v>
      </c>
      <c r="B281" t="s">
        <v>52</v>
      </c>
      <c r="C281" t="s">
        <v>123</v>
      </c>
      <c r="D281" t="s">
        <v>116</v>
      </c>
      <c r="E281" s="1"/>
      <c r="F281" s="7" t="str">
        <f>IF(E281&lt;&gt;"",IF(AND(E281&gt;=VLOOKUP(E281,Semanas!$A$1:$C$33,1),E281&lt;=VLOOKUP(E281,Semanas!$A$1:$C$33,2)),VLOOKUP(E281,Semanas!$A$1:$C$33,3),""),"")</f>
        <v/>
      </c>
      <c r="G281" s="21" t="str">
        <f>IF(Medidas_Analisis!G34&lt;&gt;"",ROUND((Medidas_Analisis!G34/IF(Intermedio!A34=VLOOKUP(Intermedio!A34,Tipos_Medida!$H$2:$I$788,1),VLOOKUP(Intermedio!A34,Tipos_Medida!$H$2:$I$788,2),0))*100,4),"")</f>
        <v/>
      </c>
      <c r="H281" s="21" t="str">
        <f>IF(Medidas_Analisis!H34&lt;&gt;"",ROUND((Medidas_Analisis!H34/IF(Intermedio!A34=VLOOKUP(Intermedio!A34,Tipos_Medida!$H$2:$I$788,1),VLOOKUP(Intermedio!A34,Tipos_Medida!$H$2:$I$788,2),0))*100,4),"")</f>
        <v/>
      </c>
      <c r="I281" s="21" t="str">
        <f>IF(Medidas_Analisis!I34&lt;&gt;"",ROUND((Medidas_Analisis!I34/IF(Intermedio!A34=VLOOKUP(Intermedio!A34,Tipos_Medida!$H$2:$I$788,1),VLOOKUP(Intermedio!A34,Tipos_Medida!$H$2:$I$788,2),0))*100,4),"")</f>
        <v/>
      </c>
      <c r="J281" s="21" t="str">
        <f>IF(Medidas_Analisis!J34&lt;&gt;"",ROUND((Medidas_Analisis!J34/IF(Intermedio!A34=VLOOKUP(Intermedio!A34,Tipos_Medida!$H$2:$I$788,1),VLOOKUP(Intermedio!A34,Tipos_Medida!$H$2:$I$788,2),0))*100,4),"")</f>
        <v/>
      </c>
      <c r="K281" s="21" t="str">
        <f>IF(Medidas_Analisis!K34&lt;&gt;"",ROUND((Medidas_Analisis!K34/IF(Intermedio!A34=VLOOKUP(Intermedio!A34,Tipos_Medida!$H$2:$I$788,1),VLOOKUP(Intermedio!A34,Tipos_Medida!$H$2:$I$788,2),0))*100,4),"")</f>
        <v/>
      </c>
      <c r="L281" s="21" t="str">
        <f>IF(Medidas_Analisis!L34&lt;&gt;"",ROUND((Medidas_Analisis!L34/IF(Intermedio!A34=VLOOKUP(Intermedio!A34,Tipos_Medida!$H$2:$I$788,1),VLOOKUP(Intermedio!A34,Tipos_Medida!$H$2:$I$788,2),0))*100,4),"")</f>
        <v/>
      </c>
      <c r="M281" s="21" t="str">
        <f>IF(Medidas_Analisis!M34&lt;&gt;"",ROUND((Medidas_Analisis!M34/IF(Intermedio!A34=VLOOKUP(Intermedio!A34,Tipos_Medida!$H$2:$I$788,1),VLOOKUP(Intermedio!A34,Tipos_Medida!$H$2:$I$788,2),0))*100,4),"")</f>
        <v/>
      </c>
      <c r="N281" s="21" t="str">
        <f>IF(Medidas_Analisis!N34&lt;&gt;"",ROUND((Medidas_Analisis!N34/IF(Intermedio!A34=VLOOKUP(Intermedio!A34,Tipos_Medida!$H$2:$I$788,1),VLOOKUP(Intermedio!A34,Tipos_Medida!$H$2:$I$788,2),0))*100,4),"")</f>
        <v/>
      </c>
    </row>
    <row r="282" spans="1:14" x14ac:dyDescent="0.25">
      <c r="A282">
        <v>20040</v>
      </c>
      <c r="B282" t="s">
        <v>53</v>
      </c>
      <c r="C282" t="s">
        <v>30</v>
      </c>
      <c r="D282" t="s">
        <v>114</v>
      </c>
      <c r="E282" s="1">
        <v>43913</v>
      </c>
      <c r="F282" s="7" t="str">
        <f>IF(E282&lt;&gt;"",IF(AND(E282&gt;=VLOOKUP(E282,Semanas!$A$1:$C$33,1),E282&lt;=VLOOKUP(E282,Semanas!$A$1:$C$33,2)),VLOOKUP(E282,Semanas!$A$1:$C$33,3),""),"")</f>
        <v>Semana 13</v>
      </c>
      <c r="G282" s="21" t="str">
        <f>IF(Medidas_Analisis!G35&lt;&gt;"",ROUND((Medidas_Analisis!G35/IF(Intermedio!A35=VLOOKUP(Intermedio!A35,Tipos_Medida!$H$2:$I$788,1),VLOOKUP(Intermedio!A35,Tipos_Medida!$H$2:$I$788,2),0))*100,4),"")</f>
        <v/>
      </c>
      <c r="H282" s="21" t="str">
        <f>IF(Medidas_Analisis!H35&lt;&gt;"",ROUND((Medidas_Analisis!H35/IF(Intermedio!A35=VLOOKUP(Intermedio!A35,Tipos_Medida!$H$2:$I$788,1),VLOOKUP(Intermedio!A35,Tipos_Medida!$H$2:$I$788,2),0))*100,4),"")</f>
        <v/>
      </c>
      <c r="I282" s="21" t="str">
        <f>IF(Medidas_Analisis!I35&lt;&gt;"",ROUND((Medidas_Analisis!I35/IF(Intermedio!A35=VLOOKUP(Intermedio!A35,Tipos_Medida!$H$2:$I$788,1),VLOOKUP(Intermedio!A35,Tipos_Medida!$H$2:$I$788,2),0))*100,4),"")</f>
        <v/>
      </c>
      <c r="J282" s="21" t="str">
        <f>IF(Medidas_Analisis!J35&lt;&gt;"",ROUND((Medidas_Analisis!J35/IF(Intermedio!A35=VLOOKUP(Intermedio!A35,Tipos_Medida!$H$2:$I$788,1),VLOOKUP(Intermedio!A35,Tipos_Medida!$H$2:$I$788,2),0))*100,4),"")</f>
        <v/>
      </c>
      <c r="K282" s="21" t="str">
        <f>IF(Medidas_Analisis!K35&lt;&gt;"",ROUND((Medidas_Analisis!K35/IF(Intermedio!A35=VLOOKUP(Intermedio!A35,Tipos_Medida!$H$2:$I$788,1),VLOOKUP(Intermedio!A35,Tipos_Medida!$H$2:$I$788,2),0))*100,4),"")</f>
        <v/>
      </c>
      <c r="L282" s="21" t="str">
        <f>IF(Medidas_Analisis!L35&lt;&gt;"",ROUND((Medidas_Analisis!L35/IF(Intermedio!A35=VLOOKUP(Intermedio!A35,Tipos_Medida!$H$2:$I$788,1),VLOOKUP(Intermedio!A35,Tipos_Medida!$H$2:$I$788,2),0))*100,4),"")</f>
        <v/>
      </c>
      <c r="M282" s="21" t="str">
        <f>IF(Medidas_Analisis!M35&lt;&gt;"",ROUND((Medidas_Analisis!M35/IF(Intermedio!A35=VLOOKUP(Intermedio!A35,Tipos_Medida!$H$2:$I$788,1),VLOOKUP(Intermedio!A35,Tipos_Medida!$H$2:$I$788,2),0))*100,4),"")</f>
        <v/>
      </c>
      <c r="N282" s="21" t="str">
        <f>IF(Medidas_Analisis!N35&lt;&gt;"",ROUND((Medidas_Analisis!N35/IF(Intermedio!A35=VLOOKUP(Intermedio!A35,Tipos_Medida!$H$2:$I$788,1),VLOOKUP(Intermedio!A35,Tipos_Medida!$H$2:$I$788,2),0))*100,4),"")</f>
        <v/>
      </c>
    </row>
    <row r="283" spans="1:14" x14ac:dyDescent="0.25">
      <c r="A283" s="19">
        <v>20040</v>
      </c>
      <c r="B283" s="19" t="s">
        <v>53</v>
      </c>
      <c r="C283" s="19" t="s">
        <v>31</v>
      </c>
      <c r="D283" s="19" t="s">
        <v>114</v>
      </c>
      <c r="E283" s="20">
        <v>43913</v>
      </c>
      <c r="F283" s="7" t="str">
        <f>IF(E283&lt;&gt;"",IF(AND(E283&gt;=VLOOKUP(E283,Semanas!$A$1:$C$33,1),E283&lt;=VLOOKUP(E283,Semanas!$A$1:$C$33,2)),VLOOKUP(E283,Semanas!$A$1:$C$33,3),""),"")</f>
        <v>Semana 13</v>
      </c>
      <c r="G283" s="21" t="str">
        <f>IF(Medidas_Analisis!G36&lt;&gt;"",ROUND((Medidas_Analisis!G36/IF(Intermedio!A36=VLOOKUP(Intermedio!A36,Tipos_Medida!$H$2:$I$788,1),VLOOKUP(Intermedio!A36,Tipos_Medida!$H$2:$I$788,2),0))*100,4),"")</f>
        <v/>
      </c>
      <c r="H283" s="21" t="str">
        <f>IF(Medidas_Analisis!H36&lt;&gt;"",ROUND((Medidas_Analisis!H36/IF(Intermedio!A36=VLOOKUP(Intermedio!A36,Tipos_Medida!$H$2:$I$788,1),VLOOKUP(Intermedio!A36,Tipos_Medida!$H$2:$I$788,2),0))*100,4),"")</f>
        <v/>
      </c>
      <c r="I283" s="21" t="str">
        <f>IF(Medidas_Analisis!I36&lt;&gt;"",ROUND((Medidas_Analisis!I36/IF(Intermedio!A36=VLOOKUP(Intermedio!A36,Tipos_Medida!$H$2:$I$788,1),VLOOKUP(Intermedio!A36,Tipos_Medida!$H$2:$I$788,2),0))*100,4),"")</f>
        <v/>
      </c>
      <c r="J283" s="21" t="str">
        <f>IF(Medidas_Analisis!J36&lt;&gt;"",ROUND((Medidas_Analisis!J36/IF(Intermedio!A36=VLOOKUP(Intermedio!A36,Tipos_Medida!$H$2:$I$788,1),VLOOKUP(Intermedio!A36,Tipos_Medida!$H$2:$I$788,2),0))*100,4),"")</f>
        <v/>
      </c>
      <c r="K283" s="21" t="str">
        <f>IF(Medidas_Analisis!K36&lt;&gt;"",ROUND((Medidas_Analisis!K36/IF(Intermedio!A36=VLOOKUP(Intermedio!A36,Tipos_Medida!$H$2:$I$788,1),VLOOKUP(Intermedio!A36,Tipos_Medida!$H$2:$I$788,2),0))*100,4),"")</f>
        <v/>
      </c>
      <c r="L283" s="21" t="str">
        <f>IF(Medidas_Analisis!L36&lt;&gt;"",ROUND((Medidas_Analisis!L36/IF(Intermedio!A36=VLOOKUP(Intermedio!A36,Tipos_Medida!$H$2:$I$788,1),VLOOKUP(Intermedio!A36,Tipos_Medida!$H$2:$I$788,2),0))*100,4),"")</f>
        <v/>
      </c>
      <c r="M283" s="21" t="str">
        <f>IF(Medidas_Analisis!M36&lt;&gt;"",ROUND((Medidas_Analisis!M36/IF(Intermedio!A36=VLOOKUP(Intermedio!A36,Tipos_Medida!$H$2:$I$788,1),VLOOKUP(Intermedio!A36,Tipos_Medida!$H$2:$I$788,2),0))*100,4),"")</f>
        <v/>
      </c>
      <c r="N283" s="21" t="str">
        <f>IF(Medidas_Analisis!N36&lt;&gt;"",ROUND((Medidas_Analisis!N36/IF(Intermedio!A36=VLOOKUP(Intermedio!A36,Tipos_Medida!$H$2:$I$788,1),VLOOKUP(Intermedio!A36,Tipos_Medida!$H$2:$I$788,2),0))*100,4),"")</f>
        <v/>
      </c>
    </row>
    <row r="284" spans="1:14" x14ac:dyDescent="0.25">
      <c r="A284">
        <v>20040</v>
      </c>
      <c r="B284" t="s">
        <v>53</v>
      </c>
      <c r="C284" t="s">
        <v>115</v>
      </c>
      <c r="D284" t="s">
        <v>114</v>
      </c>
      <c r="E284" s="1">
        <v>43913</v>
      </c>
      <c r="F284" s="7" t="str">
        <f>IF(E284&lt;&gt;"",IF(AND(E284&gt;=VLOOKUP(E284,Semanas!$A$1:$C$33,1),E284&lt;=VLOOKUP(E284,Semanas!$A$1:$C$33,2)),VLOOKUP(E284,Semanas!$A$1:$C$33,3),""),"")</f>
        <v>Semana 13</v>
      </c>
      <c r="G284" s="21" t="str">
        <f>IF(Medidas_Analisis!G37&lt;&gt;"",ROUND((Medidas_Analisis!G37/IF(Intermedio!A37=VLOOKUP(Intermedio!A37,Tipos_Medida!$H$2:$I$788,1),VLOOKUP(Intermedio!A37,Tipos_Medida!$H$2:$I$788,2),0))*100,4),"")</f>
        <v/>
      </c>
      <c r="H284" s="21" t="str">
        <f>IF(Medidas_Analisis!H37&lt;&gt;"",ROUND((Medidas_Analisis!H37/IF(Intermedio!A37=VLOOKUP(Intermedio!A37,Tipos_Medida!$H$2:$I$788,1),VLOOKUP(Intermedio!A37,Tipos_Medida!$H$2:$I$788,2),0))*100,4),"")</f>
        <v/>
      </c>
      <c r="I284" s="21" t="str">
        <f>IF(Medidas_Analisis!I37&lt;&gt;"",ROUND((Medidas_Analisis!I37/IF(Intermedio!A37=VLOOKUP(Intermedio!A37,Tipos_Medida!$H$2:$I$788,1),VLOOKUP(Intermedio!A37,Tipos_Medida!$H$2:$I$788,2),0))*100,4),"")</f>
        <v/>
      </c>
      <c r="J284" s="21" t="str">
        <f>IF(Medidas_Analisis!J37&lt;&gt;"",ROUND((Medidas_Analisis!J37/IF(Intermedio!A37=VLOOKUP(Intermedio!A37,Tipos_Medida!$H$2:$I$788,1),VLOOKUP(Intermedio!A37,Tipos_Medida!$H$2:$I$788,2),0))*100,4),"")</f>
        <v/>
      </c>
      <c r="K284" s="21" t="str">
        <f>IF(Medidas_Analisis!K37&lt;&gt;"",ROUND((Medidas_Analisis!K37/IF(Intermedio!A37=VLOOKUP(Intermedio!A37,Tipos_Medida!$H$2:$I$788,1),VLOOKUP(Intermedio!A37,Tipos_Medida!$H$2:$I$788,2),0))*100,4),"")</f>
        <v/>
      </c>
      <c r="L284" s="21" t="str">
        <f>IF(Medidas_Analisis!L37&lt;&gt;"",ROUND((Medidas_Analisis!L37/IF(Intermedio!A37=VLOOKUP(Intermedio!A37,Tipos_Medida!$H$2:$I$788,1),VLOOKUP(Intermedio!A37,Tipos_Medida!$H$2:$I$788,2),0))*100,4),"")</f>
        <v/>
      </c>
      <c r="M284" s="21" t="str">
        <f>IF(Medidas_Analisis!M37&lt;&gt;"",ROUND((Medidas_Analisis!M37/IF(Intermedio!A37=VLOOKUP(Intermedio!A37,Tipos_Medida!$H$2:$I$788,1),VLOOKUP(Intermedio!A37,Tipos_Medida!$H$2:$I$788,2),0))*100,4),"")</f>
        <v/>
      </c>
      <c r="N284" s="21" t="str">
        <f>IF(Medidas_Analisis!N37&lt;&gt;"",ROUND((Medidas_Analisis!N37/IF(Intermedio!A37=VLOOKUP(Intermedio!A37,Tipos_Medida!$H$2:$I$788,1),VLOOKUP(Intermedio!A37,Tipos_Medida!$H$2:$I$788,2),0))*100,4),"")</f>
        <v/>
      </c>
    </row>
    <row r="285" spans="1:14" x14ac:dyDescent="0.25">
      <c r="A285" s="19">
        <v>20040</v>
      </c>
      <c r="B285" s="19" t="s">
        <v>53</v>
      </c>
      <c r="C285" s="19" t="s">
        <v>33</v>
      </c>
      <c r="D285" s="19" t="s">
        <v>114</v>
      </c>
      <c r="E285" s="20">
        <v>43910</v>
      </c>
      <c r="F285" s="7" t="str">
        <f>IF(E285&lt;&gt;"",IF(AND(E285&gt;=VLOOKUP(E285,Semanas!$A$1:$C$33,1),E285&lt;=VLOOKUP(E285,Semanas!$A$1:$C$33,2)),VLOOKUP(E285,Semanas!$A$1:$C$33,3),""),"")</f>
        <v>Semana 12</v>
      </c>
      <c r="G285" s="21" t="str">
        <f>IF(Medidas_Analisis!G38&lt;&gt;"",ROUND((Medidas_Analisis!G38/IF(Intermedio!A38=VLOOKUP(Intermedio!A38,Tipos_Medida!$H$2:$I$788,1),VLOOKUP(Intermedio!A38,Tipos_Medida!$H$2:$I$788,2),0))*100,4),"")</f>
        <v/>
      </c>
      <c r="H285" s="21" t="str">
        <f>IF(Medidas_Analisis!H38&lt;&gt;"",ROUND((Medidas_Analisis!H38/IF(Intermedio!A38=VLOOKUP(Intermedio!A38,Tipos_Medida!$H$2:$I$788,1),VLOOKUP(Intermedio!A38,Tipos_Medida!$H$2:$I$788,2),0))*100,4),"")</f>
        <v/>
      </c>
      <c r="I285" s="21" t="str">
        <f>IF(Medidas_Analisis!I38&lt;&gt;"",ROUND((Medidas_Analisis!I38/IF(Intermedio!A38=VLOOKUP(Intermedio!A38,Tipos_Medida!$H$2:$I$788,1),VLOOKUP(Intermedio!A38,Tipos_Medida!$H$2:$I$788,2),0))*100,4),"")</f>
        <v/>
      </c>
      <c r="J285" s="21" t="str">
        <f>IF(Medidas_Analisis!J38&lt;&gt;"",ROUND((Medidas_Analisis!J38/IF(Intermedio!A38=VLOOKUP(Intermedio!A38,Tipos_Medida!$H$2:$I$788,1),VLOOKUP(Intermedio!A38,Tipos_Medida!$H$2:$I$788,2),0))*100,4),"")</f>
        <v/>
      </c>
      <c r="K285" s="21" t="str">
        <f>IF(Medidas_Analisis!K38&lt;&gt;"",ROUND((Medidas_Analisis!K38/IF(Intermedio!A38=VLOOKUP(Intermedio!A38,Tipos_Medida!$H$2:$I$788,1),VLOOKUP(Intermedio!A38,Tipos_Medida!$H$2:$I$788,2),0))*100,4),"")</f>
        <v/>
      </c>
      <c r="L285" s="21" t="str">
        <f>IF(Medidas_Analisis!L38&lt;&gt;"",ROUND((Medidas_Analisis!L38/IF(Intermedio!A38=VLOOKUP(Intermedio!A38,Tipos_Medida!$H$2:$I$788,1),VLOOKUP(Intermedio!A38,Tipos_Medida!$H$2:$I$788,2),0))*100,4),"")</f>
        <v/>
      </c>
      <c r="M285" s="21" t="str">
        <f>IF(Medidas_Analisis!M38&lt;&gt;"",ROUND((Medidas_Analisis!M38/IF(Intermedio!A38=VLOOKUP(Intermedio!A38,Tipos_Medida!$H$2:$I$788,1),VLOOKUP(Intermedio!A38,Tipos_Medida!$H$2:$I$788,2),0))*100,4),"")</f>
        <v/>
      </c>
      <c r="N285" s="21" t="str">
        <f>IF(Medidas_Analisis!N38&lt;&gt;"",ROUND((Medidas_Analisis!N38/IF(Intermedio!A38=VLOOKUP(Intermedio!A38,Tipos_Medida!$H$2:$I$788,1),VLOOKUP(Intermedio!A38,Tipos_Medida!$H$2:$I$788,2),0))*100,4),"")</f>
        <v/>
      </c>
    </row>
    <row r="286" spans="1:14" x14ac:dyDescent="0.25">
      <c r="A286">
        <v>20040</v>
      </c>
      <c r="B286" t="s">
        <v>53</v>
      </c>
      <c r="C286" t="s">
        <v>34</v>
      </c>
      <c r="D286" t="s">
        <v>114</v>
      </c>
      <c r="E286" s="1">
        <v>43946</v>
      </c>
      <c r="F286" s="7" t="str">
        <f>IF(E286&lt;&gt;"",IF(AND(E286&gt;=VLOOKUP(E286,Semanas!$A$1:$C$33,1),E286&lt;=VLOOKUP(E286,Semanas!$A$1:$C$33,2)),VLOOKUP(E286,Semanas!$A$1:$C$33,3),""),"")</f>
        <v>Semana 17</v>
      </c>
      <c r="G286" s="21" t="str">
        <f>IF(Medidas_Analisis!G39&lt;&gt;"",ROUND((Medidas_Analisis!G39/IF(Intermedio!A39=VLOOKUP(Intermedio!A39,Tipos_Medida!$H$2:$I$788,1),VLOOKUP(Intermedio!A39,Tipos_Medida!$H$2:$I$788,2),0))*100,4),"")</f>
        <v/>
      </c>
      <c r="H286" s="21" t="str">
        <f>IF(Medidas_Analisis!H39&lt;&gt;"",ROUND((Medidas_Analisis!H39/IF(Intermedio!A39=VLOOKUP(Intermedio!A39,Tipos_Medida!$H$2:$I$788,1),VLOOKUP(Intermedio!A39,Tipos_Medida!$H$2:$I$788,2),0))*100,4),"")</f>
        <v/>
      </c>
      <c r="I286" s="21" t="str">
        <f>IF(Medidas_Analisis!I39&lt;&gt;"",ROUND((Medidas_Analisis!I39/IF(Intermedio!A39=VLOOKUP(Intermedio!A39,Tipos_Medida!$H$2:$I$788,1),VLOOKUP(Intermedio!A39,Tipos_Medida!$H$2:$I$788,2),0))*100,4),"")</f>
        <v/>
      </c>
      <c r="J286" s="21" t="str">
        <f>IF(Medidas_Analisis!J39&lt;&gt;"",ROUND((Medidas_Analisis!J39/IF(Intermedio!A39=VLOOKUP(Intermedio!A39,Tipos_Medida!$H$2:$I$788,1),VLOOKUP(Intermedio!A39,Tipos_Medida!$H$2:$I$788,2),0))*100,4),"")</f>
        <v/>
      </c>
      <c r="K286" s="21" t="str">
        <f>IF(Medidas_Analisis!K39&lt;&gt;"",ROUND((Medidas_Analisis!K39/IF(Intermedio!A39=VLOOKUP(Intermedio!A39,Tipos_Medida!$H$2:$I$788,1),VLOOKUP(Intermedio!A39,Tipos_Medida!$H$2:$I$788,2),0))*100,4),"")</f>
        <v/>
      </c>
      <c r="L286" s="21" t="str">
        <f>IF(Medidas_Analisis!L39&lt;&gt;"",ROUND((Medidas_Analisis!L39/IF(Intermedio!A39=VLOOKUP(Intermedio!A39,Tipos_Medida!$H$2:$I$788,1),VLOOKUP(Intermedio!A39,Tipos_Medida!$H$2:$I$788,2),0))*100,4),"")</f>
        <v/>
      </c>
      <c r="M286" s="21" t="str">
        <f>IF(Medidas_Analisis!M39&lt;&gt;"",ROUND((Medidas_Analisis!M39/IF(Intermedio!A39=VLOOKUP(Intermedio!A39,Tipos_Medida!$H$2:$I$788,1),VLOOKUP(Intermedio!A39,Tipos_Medida!$H$2:$I$788,2),0))*100,4),"")</f>
        <v/>
      </c>
      <c r="N286" s="21" t="str">
        <f>IF(Medidas_Analisis!N39&lt;&gt;"",ROUND((Medidas_Analisis!N39/IF(Intermedio!A39=VLOOKUP(Intermedio!A39,Tipos_Medida!$H$2:$I$788,1),VLOOKUP(Intermedio!A39,Tipos_Medida!$H$2:$I$788,2),0))*100,4),"")</f>
        <v/>
      </c>
    </row>
    <row r="287" spans="1:14" x14ac:dyDescent="0.25">
      <c r="A287" s="19">
        <v>20040</v>
      </c>
      <c r="B287" s="19" t="s">
        <v>53</v>
      </c>
      <c r="C287" s="19" t="s">
        <v>118</v>
      </c>
      <c r="D287" s="19" t="s">
        <v>114</v>
      </c>
      <c r="E287" s="20">
        <v>43946</v>
      </c>
      <c r="F287" s="7" t="str">
        <f>IF(E287&lt;&gt;"",IF(AND(E287&gt;=VLOOKUP(E287,Semanas!$A$1:$C$33,1),E287&lt;=VLOOKUP(E287,Semanas!$A$1:$C$33,2)),VLOOKUP(E287,Semanas!$A$1:$C$33,3),""),"")</f>
        <v>Semana 17</v>
      </c>
      <c r="G287" s="21" t="str">
        <f>IF(Medidas_Analisis!G40&lt;&gt;"",ROUND((Medidas_Analisis!G40/IF(Intermedio!A40=VLOOKUP(Intermedio!A40,Tipos_Medida!$H$2:$I$788,1),VLOOKUP(Intermedio!A40,Tipos_Medida!$H$2:$I$788,2),0))*100,4),"")</f>
        <v/>
      </c>
      <c r="H287" s="21" t="str">
        <f>IF(Medidas_Analisis!H40&lt;&gt;"",ROUND((Medidas_Analisis!H40/IF(Intermedio!A40=VLOOKUP(Intermedio!A40,Tipos_Medida!$H$2:$I$788,1),VLOOKUP(Intermedio!A40,Tipos_Medida!$H$2:$I$788,2),0))*100,4),"")</f>
        <v/>
      </c>
      <c r="I287" s="21" t="str">
        <f>IF(Medidas_Analisis!I40&lt;&gt;"",ROUND((Medidas_Analisis!I40/IF(Intermedio!A40=VLOOKUP(Intermedio!A40,Tipos_Medida!$H$2:$I$788,1),VLOOKUP(Intermedio!A40,Tipos_Medida!$H$2:$I$788,2),0))*100,4),"")</f>
        <v/>
      </c>
      <c r="J287" s="21" t="str">
        <f>IF(Medidas_Analisis!J40&lt;&gt;"",ROUND((Medidas_Analisis!J40/IF(Intermedio!A40=VLOOKUP(Intermedio!A40,Tipos_Medida!$H$2:$I$788,1),VLOOKUP(Intermedio!A40,Tipos_Medida!$H$2:$I$788,2),0))*100,4),"")</f>
        <v/>
      </c>
      <c r="K287" s="21" t="str">
        <f>IF(Medidas_Analisis!K40&lt;&gt;"",ROUND((Medidas_Analisis!K40/IF(Intermedio!A40=VLOOKUP(Intermedio!A40,Tipos_Medida!$H$2:$I$788,1),VLOOKUP(Intermedio!A40,Tipos_Medida!$H$2:$I$788,2),0))*100,4),"")</f>
        <v/>
      </c>
      <c r="L287" s="21" t="str">
        <f>IF(Medidas_Analisis!L40&lt;&gt;"",ROUND((Medidas_Analisis!L40/IF(Intermedio!A40=VLOOKUP(Intermedio!A40,Tipos_Medida!$H$2:$I$788,1),VLOOKUP(Intermedio!A40,Tipos_Medida!$H$2:$I$788,2),0))*100,4),"")</f>
        <v/>
      </c>
      <c r="M287" s="21" t="str">
        <f>IF(Medidas_Analisis!M40&lt;&gt;"",ROUND((Medidas_Analisis!M40/IF(Intermedio!A40=VLOOKUP(Intermedio!A40,Tipos_Medida!$H$2:$I$788,1),VLOOKUP(Intermedio!A40,Tipos_Medida!$H$2:$I$788,2),0))*100,4),"")</f>
        <v/>
      </c>
      <c r="N287" s="21" t="str">
        <f>IF(Medidas_Analisis!N40&lt;&gt;"",ROUND((Medidas_Analisis!N40/IF(Intermedio!A40=VLOOKUP(Intermedio!A40,Tipos_Medida!$H$2:$I$788,1),VLOOKUP(Intermedio!A40,Tipos_Medida!$H$2:$I$788,2),0))*100,4),"")</f>
        <v/>
      </c>
    </row>
    <row r="288" spans="1:14" x14ac:dyDescent="0.25">
      <c r="A288">
        <v>20040</v>
      </c>
      <c r="B288" t="s">
        <v>53</v>
      </c>
      <c r="C288" t="s">
        <v>119</v>
      </c>
      <c r="D288" t="s">
        <v>114</v>
      </c>
      <c r="E288" s="1">
        <v>43946</v>
      </c>
      <c r="F288" s="7" t="str">
        <f>IF(E288&lt;&gt;"",IF(AND(E288&gt;=VLOOKUP(E288,Semanas!$A$1:$C$33,1),E288&lt;=VLOOKUP(E288,Semanas!$A$1:$C$33,2)),VLOOKUP(E288,Semanas!$A$1:$C$33,3),""),"")</f>
        <v>Semana 17</v>
      </c>
      <c r="G288" s="21" t="str">
        <f>IF(Medidas_Analisis!G41&lt;&gt;"",ROUND((Medidas_Analisis!G41/IF(Intermedio!A41=VLOOKUP(Intermedio!A41,Tipos_Medida!$H$2:$I$788,1),VLOOKUP(Intermedio!A41,Tipos_Medida!$H$2:$I$788,2),0))*100,4),"")</f>
        <v/>
      </c>
      <c r="H288" s="21" t="str">
        <f>IF(Medidas_Analisis!H41&lt;&gt;"",ROUND((Medidas_Analisis!H41/IF(Intermedio!A41=VLOOKUP(Intermedio!A41,Tipos_Medida!$H$2:$I$788,1),VLOOKUP(Intermedio!A41,Tipos_Medida!$H$2:$I$788,2),0))*100,4),"")</f>
        <v/>
      </c>
      <c r="I288" s="21" t="str">
        <f>IF(Medidas_Analisis!I41&lt;&gt;"",ROUND((Medidas_Analisis!I41/IF(Intermedio!A41=VLOOKUP(Intermedio!A41,Tipos_Medida!$H$2:$I$788,1),VLOOKUP(Intermedio!A41,Tipos_Medida!$H$2:$I$788,2),0))*100,4),"")</f>
        <v/>
      </c>
      <c r="J288" s="21" t="str">
        <f>IF(Medidas_Analisis!J41&lt;&gt;"",ROUND((Medidas_Analisis!J41/IF(Intermedio!A41=VLOOKUP(Intermedio!A41,Tipos_Medida!$H$2:$I$788,1),VLOOKUP(Intermedio!A41,Tipos_Medida!$H$2:$I$788,2),0))*100,4),"")</f>
        <v/>
      </c>
      <c r="K288" s="21" t="str">
        <f>IF(Medidas_Analisis!K41&lt;&gt;"",ROUND((Medidas_Analisis!K41/IF(Intermedio!A41=VLOOKUP(Intermedio!A41,Tipos_Medida!$H$2:$I$788,1),VLOOKUP(Intermedio!A41,Tipos_Medida!$H$2:$I$788,2),0))*100,4),"")</f>
        <v/>
      </c>
      <c r="L288" s="21" t="str">
        <f>IF(Medidas_Analisis!L41&lt;&gt;"",ROUND((Medidas_Analisis!L41/IF(Intermedio!A41=VLOOKUP(Intermedio!A41,Tipos_Medida!$H$2:$I$788,1),VLOOKUP(Intermedio!A41,Tipos_Medida!$H$2:$I$788,2),0))*100,4),"")</f>
        <v/>
      </c>
      <c r="M288" s="21" t="str">
        <f>IF(Medidas_Analisis!M41&lt;&gt;"",ROUND((Medidas_Analisis!M41/IF(Intermedio!A41=VLOOKUP(Intermedio!A41,Tipos_Medida!$H$2:$I$788,1),VLOOKUP(Intermedio!A41,Tipos_Medida!$H$2:$I$788,2),0))*100,4),"")</f>
        <v/>
      </c>
      <c r="N288" s="21" t="str">
        <f>IF(Medidas_Analisis!N41&lt;&gt;"",ROUND((Medidas_Analisis!N41/IF(Intermedio!A41=VLOOKUP(Intermedio!A41,Tipos_Medida!$H$2:$I$788,1),VLOOKUP(Intermedio!A41,Tipos_Medida!$H$2:$I$788,2),0))*100,4),"")</f>
        <v/>
      </c>
    </row>
    <row r="289" spans="1:14" x14ac:dyDescent="0.25">
      <c r="A289" s="19">
        <v>20040</v>
      </c>
      <c r="B289" s="19" t="s">
        <v>53</v>
      </c>
      <c r="C289" s="19" t="s">
        <v>120</v>
      </c>
      <c r="D289" s="19" t="s">
        <v>117</v>
      </c>
      <c r="E289" s="20"/>
      <c r="F289" s="7" t="str">
        <f>IF(E289&lt;&gt;"",IF(AND(E289&gt;=VLOOKUP(E289,Semanas!$A$1:$C$33,1),E289&lt;=VLOOKUP(E289,Semanas!$A$1:$C$33,2)),VLOOKUP(E289,Semanas!$A$1:$C$33,3),""),"")</f>
        <v/>
      </c>
      <c r="G289" s="21" t="str">
        <f>IF(Medidas_Analisis!G42&lt;&gt;"",ROUND((Medidas_Analisis!G42/IF(Intermedio!A42=VLOOKUP(Intermedio!A42,Tipos_Medida!$H$2:$I$788,1),VLOOKUP(Intermedio!A42,Tipos_Medida!$H$2:$I$788,2),0))*100,4),"")</f>
        <v/>
      </c>
      <c r="H289" s="21" t="str">
        <f>IF(Medidas_Analisis!H42&lt;&gt;"",ROUND((Medidas_Analisis!H42/IF(Intermedio!A42=VLOOKUP(Intermedio!A42,Tipos_Medida!$H$2:$I$788,1),VLOOKUP(Intermedio!A42,Tipos_Medida!$H$2:$I$788,2),0))*100,4),"")</f>
        <v/>
      </c>
      <c r="I289" s="21" t="str">
        <f>IF(Medidas_Analisis!I42&lt;&gt;"",ROUND((Medidas_Analisis!I42/IF(Intermedio!A42=VLOOKUP(Intermedio!A42,Tipos_Medida!$H$2:$I$788,1),VLOOKUP(Intermedio!A42,Tipos_Medida!$H$2:$I$788,2),0))*100,4),"")</f>
        <v/>
      </c>
      <c r="J289" s="21" t="str">
        <f>IF(Medidas_Analisis!J42&lt;&gt;"",ROUND((Medidas_Analisis!J42/IF(Intermedio!A42=VLOOKUP(Intermedio!A42,Tipos_Medida!$H$2:$I$788,1),VLOOKUP(Intermedio!A42,Tipos_Medida!$H$2:$I$788,2),0))*100,4),"")</f>
        <v/>
      </c>
      <c r="K289" s="21" t="str">
        <f>IF(Medidas_Analisis!K42&lt;&gt;"",ROUND((Medidas_Analisis!K42/IF(Intermedio!A42=VLOOKUP(Intermedio!A42,Tipos_Medida!$H$2:$I$788,1),VLOOKUP(Intermedio!A42,Tipos_Medida!$H$2:$I$788,2),0))*100,4),"")</f>
        <v/>
      </c>
      <c r="L289" s="21" t="str">
        <f>IF(Medidas_Analisis!L42&lt;&gt;"",ROUND((Medidas_Analisis!L42/IF(Intermedio!A42=VLOOKUP(Intermedio!A42,Tipos_Medida!$H$2:$I$788,1),VLOOKUP(Intermedio!A42,Tipos_Medida!$H$2:$I$788,2),0))*100,4),"")</f>
        <v/>
      </c>
      <c r="M289" s="21" t="str">
        <f>IF(Medidas_Analisis!M42&lt;&gt;"",ROUND((Medidas_Analisis!M42/IF(Intermedio!A42=VLOOKUP(Intermedio!A42,Tipos_Medida!$H$2:$I$788,1),VLOOKUP(Intermedio!A42,Tipos_Medida!$H$2:$I$788,2),0))*100,4),"")</f>
        <v/>
      </c>
      <c r="N289" s="21" t="str">
        <f>IF(Medidas_Analisis!N42&lt;&gt;"",ROUND((Medidas_Analisis!N42/IF(Intermedio!A42=VLOOKUP(Intermedio!A42,Tipos_Medida!$H$2:$I$788,1),VLOOKUP(Intermedio!A42,Tipos_Medida!$H$2:$I$788,2),0))*100,4),"")</f>
        <v/>
      </c>
    </row>
    <row r="290" spans="1:14" x14ac:dyDescent="0.25">
      <c r="A290">
        <v>20040</v>
      </c>
      <c r="B290" t="s">
        <v>53</v>
      </c>
      <c r="C290" t="s">
        <v>191</v>
      </c>
      <c r="D290" t="s">
        <v>117</v>
      </c>
      <c r="E290" s="1"/>
      <c r="F290" s="7" t="str">
        <f>IF(E290&lt;&gt;"",IF(AND(E290&gt;=VLOOKUP(E290,Semanas!$A$1:$C$33,1),E290&lt;=VLOOKUP(E290,Semanas!$A$1:$C$33,2)),VLOOKUP(E290,Semanas!$A$1:$C$33,3),""),"")</f>
        <v/>
      </c>
      <c r="G290" s="21" t="str">
        <f>IF(Medidas_Analisis!G43&lt;&gt;"",ROUND((Medidas_Analisis!G43/IF(Intermedio!A43=VLOOKUP(Intermedio!A43,Tipos_Medida!$H$2:$I$788,1),VLOOKUP(Intermedio!A43,Tipos_Medida!$H$2:$I$788,2),0))*100,4),"")</f>
        <v/>
      </c>
      <c r="H290" s="21" t="str">
        <f>IF(Medidas_Analisis!H43&lt;&gt;"",ROUND((Medidas_Analisis!H43/IF(Intermedio!A43=VLOOKUP(Intermedio!A43,Tipos_Medida!$H$2:$I$788,1),VLOOKUP(Intermedio!A43,Tipos_Medida!$H$2:$I$788,2),0))*100,4),"")</f>
        <v/>
      </c>
      <c r="I290" s="21" t="str">
        <f>IF(Medidas_Analisis!I43&lt;&gt;"",ROUND((Medidas_Analisis!I43/IF(Intermedio!A43=VLOOKUP(Intermedio!A43,Tipos_Medida!$H$2:$I$788,1),VLOOKUP(Intermedio!A43,Tipos_Medida!$H$2:$I$788,2),0))*100,4),"")</f>
        <v/>
      </c>
      <c r="J290" s="21" t="str">
        <f>IF(Medidas_Analisis!J43&lt;&gt;"",ROUND((Medidas_Analisis!J43/IF(Intermedio!A43=VLOOKUP(Intermedio!A43,Tipos_Medida!$H$2:$I$788,1),VLOOKUP(Intermedio!A43,Tipos_Medida!$H$2:$I$788,2),0))*100,4),"")</f>
        <v/>
      </c>
      <c r="K290" s="21" t="str">
        <f>IF(Medidas_Analisis!K43&lt;&gt;"",ROUND((Medidas_Analisis!K43/IF(Intermedio!A43=VLOOKUP(Intermedio!A43,Tipos_Medida!$H$2:$I$788,1),VLOOKUP(Intermedio!A43,Tipos_Medida!$H$2:$I$788,2),0))*100,4),"")</f>
        <v/>
      </c>
      <c r="L290" s="21" t="str">
        <f>IF(Medidas_Analisis!L43&lt;&gt;"",ROUND((Medidas_Analisis!L43/IF(Intermedio!A43=VLOOKUP(Intermedio!A43,Tipos_Medida!$H$2:$I$788,1),VLOOKUP(Intermedio!A43,Tipos_Medida!$H$2:$I$788,2),0))*100,4),"")</f>
        <v/>
      </c>
      <c r="M290" s="21" t="str">
        <f>IF(Medidas_Analisis!M43&lt;&gt;"",ROUND((Medidas_Analisis!M43/IF(Intermedio!A43=VLOOKUP(Intermedio!A43,Tipos_Medida!$H$2:$I$788,1),VLOOKUP(Intermedio!A43,Tipos_Medida!$H$2:$I$788,2),0))*100,4),"")</f>
        <v/>
      </c>
      <c r="N290" s="21" t="str">
        <f>IF(Medidas_Analisis!N43&lt;&gt;"",ROUND((Medidas_Analisis!N43/IF(Intermedio!A43=VLOOKUP(Intermedio!A43,Tipos_Medida!$H$2:$I$788,1),VLOOKUP(Intermedio!A43,Tipos_Medida!$H$2:$I$788,2),0))*100,4),"")</f>
        <v/>
      </c>
    </row>
    <row r="291" spans="1:14" x14ac:dyDescent="0.25">
      <c r="A291" s="19">
        <v>20040</v>
      </c>
      <c r="B291" s="19" t="s">
        <v>53</v>
      </c>
      <c r="C291" s="19" t="s">
        <v>122</v>
      </c>
      <c r="D291" s="19" t="s">
        <v>116</v>
      </c>
      <c r="E291" s="20"/>
      <c r="F291" s="7" t="str">
        <f>IF(E291&lt;&gt;"",IF(AND(E291&gt;=VLOOKUP(E291,Semanas!$A$1:$C$33,1),E291&lt;=VLOOKUP(E291,Semanas!$A$1:$C$33,2)),VLOOKUP(E291,Semanas!$A$1:$C$33,3),""),"")</f>
        <v/>
      </c>
      <c r="G291" s="21" t="str">
        <f>IF(Medidas_Analisis!G44&lt;&gt;"",ROUND((Medidas_Analisis!G44/IF(Intermedio!A44=VLOOKUP(Intermedio!A44,Tipos_Medida!$H$2:$I$788,1),VLOOKUP(Intermedio!A44,Tipos_Medida!$H$2:$I$788,2),0))*100,4),"")</f>
        <v/>
      </c>
      <c r="H291" s="21" t="str">
        <f>IF(Medidas_Analisis!H44&lt;&gt;"",ROUND((Medidas_Analisis!H44/IF(Intermedio!A44=VLOOKUP(Intermedio!A44,Tipos_Medida!$H$2:$I$788,1),VLOOKUP(Intermedio!A44,Tipos_Medida!$H$2:$I$788,2),0))*100,4),"")</f>
        <v/>
      </c>
      <c r="I291" s="21" t="str">
        <f>IF(Medidas_Analisis!I44&lt;&gt;"",ROUND((Medidas_Analisis!I44/IF(Intermedio!A44=VLOOKUP(Intermedio!A44,Tipos_Medida!$H$2:$I$788,1),VLOOKUP(Intermedio!A44,Tipos_Medida!$H$2:$I$788,2),0))*100,4),"")</f>
        <v/>
      </c>
      <c r="J291" s="21" t="str">
        <f>IF(Medidas_Analisis!J44&lt;&gt;"",ROUND((Medidas_Analisis!J44/IF(Intermedio!A44=VLOOKUP(Intermedio!A44,Tipos_Medida!$H$2:$I$788,1),VLOOKUP(Intermedio!A44,Tipos_Medida!$H$2:$I$788,2),0))*100,4),"")</f>
        <v/>
      </c>
      <c r="K291" s="21" t="str">
        <f>IF(Medidas_Analisis!K44&lt;&gt;"",ROUND((Medidas_Analisis!K44/IF(Intermedio!A44=VLOOKUP(Intermedio!A44,Tipos_Medida!$H$2:$I$788,1),VLOOKUP(Intermedio!A44,Tipos_Medida!$H$2:$I$788,2),0))*100,4),"")</f>
        <v/>
      </c>
      <c r="L291" s="21" t="str">
        <f>IF(Medidas_Analisis!L44&lt;&gt;"",ROUND((Medidas_Analisis!L44/IF(Intermedio!A44=VLOOKUP(Intermedio!A44,Tipos_Medida!$H$2:$I$788,1),VLOOKUP(Intermedio!A44,Tipos_Medida!$H$2:$I$788,2),0))*100,4),"")</f>
        <v/>
      </c>
      <c r="M291" s="21" t="str">
        <f>IF(Medidas_Analisis!M44&lt;&gt;"",ROUND((Medidas_Analisis!M44/IF(Intermedio!A44=VLOOKUP(Intermedio!A44,Tipos_Medida!$H$2:$I$788,1),VLOOKUP(Intermedio!A44,Tipos_Medida!$H$2:$I$788,2),0))*100,4),"")</f>
        <v/>
      </c>
      <c r="N291" s="21" t="str">
        <f>IF(Medidas_Analisis!N44&lt;&gt;"",ROUND((Medidas_Analisis!N44/IF(Intermedio!A44=VLOOKUP(Intermedio!A44,Tipos_Medida!$H$2:$I$788,1),VLOOKUP(Intermedio!A44,Tipos_Medida!$H$2:$I$788,2),0))*100,4),"")</f>
        <v/>
      </c>
    </row>
    <row r="292" spans="1:14" x14ac:dyDescent="0.25">
      <c r="A292">
        <v>20040</v>
      </c>
      <c r="B292" t="s">
        <v>53</v>
      </c>
      <c r="C292" t="s">
        <v>123</v>
      </c>
      <c r="D292" t="s">
        <v>116</v>
      </c>
      <c r="E292" s="1"/>
      <c r="F292" s="7" t="str">
        <f>IF(E292&lt;&gt;"",IF(AND(E292&gt;=VLOOKUP(E292,Semanas!$A$1:$C$33,1),E292&lt;=VLOOKUP(E292,Semanas!$A$1:$C$33,2)),VLOOKUP(E292,Semanas!$A$1:$C$33,3),""),"")</f>
        <v/>
      </c>
      <c r="G292" s="21" t="str">
        <f>IF(Medidas_Analisis!G45&lt;&gt;"",ROUND((Medidas_Analisis!G45/IF(Intermedio!A45=VLOOKUP(Intermedio!A45,Tipos_Medida!$H$2:$I$788,1),VLOOKUP(Intermedio!A45,Tipos_Medida!$H$2:$I$788,2),0))*100,4),"")</f>
        <v/>
      </c>
      <c r="H292" s="21" t="str">
        <f>IF(Medidas_Analisis!H45&lt;&gt;"",ROUND((Medidas_Analisis!H45/IF(Intermedio!A45=VLOOKUP(Intermedio!A45,Tipos_Medida!$H$2:$I$788,1),VLOOKUP(Intermedio!A45,Tipos_Medida!$H$2:$I$788,2),0))*100,4),"")</f>
        <v/>
      </c>
      <c r="I292" s="21" t="str">
        <f>IF(Medidas_Analisis!I45&lt;&gt;"",ROUND((Medidas_Analisis!I45/IF(Intermedio!A45=VLOOKUP(Intermedio!A45,Tipos_Medida!$H$2:$I$788,1),VLOOKUP(Intermedio!A45,Tipos_Medida!$H$2:$I$788,2),0))*100,4),"")</f>
        <v/>
      </c>
      <c r="J292" s="21" t="str">
        <f>IF(Medidas_Analisis!J45&lt;&gt;"",ROUND((Medidas_Analisis!J45/IF(Intermedio!A45=VLOOKUP(Intermedio!A45,Tipos_Medida!$H$2:$I$788,1),VLOOKUP(Intermedio!A45,Tipos_Medida!$H$2:$I$788,2),0))*100,4),"")</f>
        <v/>
      </c>
      <c r="K292" s="21" t="str">
        <f>IF(Medidas_Analisis!K45&lt;&gt;"",ROUND((Medidas_Analisis!K45/IF(Intermedio!A45=VLOOKUP(Intermedio!A45,Tipos_Medida!$H$2:$I$788,1),VLOOKUP(Intermedio!A45,Tipos_Medida!$H$2:$I$788,2),0))*100,4),"")</f>
        <v/>
      </c>
      <c r="L292" s="21" t="str">
        <f>IF(Medidas_Analisis!L45&lt;&gt;"",ROUND((Medidas_Analisis!L45/IF(Intermedio!A45=VLOOKUP(Intermedio!A45,Tipos_Medida!$H$2:$I$788,1),VLOOKUP(Intermedio!A45,Tipos_Medida!$H$2:$I$788,2),0))*100,4),"")</f>
        <v/>
      </c>
      <c r="M292" s="21" t="str">
        <f>IF(Medidas_Analisis!M45&lt;&gt;"",ROUND((Medidas_Analisis!M45/IF(Intermedio!A45=VLOOKUP(Intermedio!A45,Tipos_Medida!$H$2:$I$788,1),VLOOKUP(Intermedio!A45,Tipos_Medida!$H$2:$I$788,2),0))*100,4),"")</f>
        <v/>
      </c>
      <c r="N292" s="21" t="str">
        <f>IF(Medidas_Analisis!N45&lt;&gt;"",ROUND((Medidas_Analisis!N45/IF(Intermedio!A45=VLOOKUP(Intermedio!A45,Tipos_Medida!$H$2:$I$788,1),VLOOKUP(Intermedio!A45,Tipos_Medida!$H$2:$I$788,2),0))*100,4),"")</f>
        <v/>
      </c>
    </row>
    <row r="293" spans="1:14" x14ac:dyDescent="0.25">
      <c r="A293" s="19">
        <v>20041</v>
      </c>
      <c r="B293" s="19" t="s">
        <v>54</v>
      </c>
      <c r="C293" s="19" t="s">
        <v>122</v>
      </c>
      <c r="D293" s="19" t="s">
        <v>116</v>
      </c>
      <c r="E293" s="20"/>
      <c r="F293" s="7" t="str">
        <f>IF(E293&lt;&gt;"",IF(AND(E293&gt;=VLOOKUP(E293,Semanas!$A$1:$C$33,1),E293&lt;=VLOOKUP(E293,Semanas!$A$1:$C$33,2)),VLOOKUP(E293,Semanas!$A$1:$C$33,3),""),"")</f>
        <v/>
      </c>
      <c r="G293" s="21" t="str">
        <f>IF(Medidas_Analisis!G55&lt;&gt;"",ROUND((Medidas_Analisis!G55/IF(Intermedio!A55=VLOOKUP(Intermedio!A55,Tipos_Medida!$H$2:$I$788,1),VLOOKUP(Intermedio!A55,Tipos_Medida!$H$2:$I$788,2),0))*100,4),"")</f>
        <v/>
      </c>
      <c r="H293" s="21" t="str">
        <f>IF(Medidas_Analisis!H55&lt;&gt;"",ROUND((Medidas_Analisis!H55/IF(Intermedio!A55=VLOOKUP(Intermedio!A55,Tipos_Medida!$H$2:$I$788,1),VLOOKUP(Intermedio!A55,Tipos_Medida!$H$2:$I$788,2),0))*100,4),"")</f>
        <v/>
      </c>
      <c r="I293" s="21" t="str">
        <f>IF(Medidas_Analisis!I55&lt;&gt;"",ROUND((Medidas_Analisis!I55/IF(Intermedio!A55=VLOOKUP(Intermedio!A55,Tipos_Medida!$H$2:$I$788,1),VLOOKUP(Intermedio!A55,Tipos_Medida!$H$2:$I$788,2),0))*100,4),"")</f>
        <v/>
      </c>
      <c r="J293" s="21" t="str">
        <f>IF(Medidas_Analisis!J55&lt;&gt;"",ROUND((Medidas_Analisis!J55/IF(Intermedio!A55=VLOOKUP(Intermedio!A55,Tipos_Medida!$H$2:$I$788,1),VLOOKUP(Intermedio!A55,Tipos_Medida!$H$2:$I$788,2),0))*100,4),"")</f>
        <v/>
      </c>
      <c r="K293" s="21" t="str">
        <f>IF(Medidas_Analisis!K55&lt;&gt;"",ROUND((Medidas_Analisis!K55/IF(Intermedio!A55=VLOOKUP(Intermedio!A55,Tipos_Medida!$H$2:$I$788,1),VLOOKUP(Intermedio!A55,Tipos_Medida!$H$2:$I$788,2),0))*100,4),"")</f>
        <v/>
      </c>
      <c r="L293" s="21" t="str">
        <f>IF(Medidas_Analisis!L55&lt;&gt;"",ROUND((Medidas_Analisis!L55/IF(Intermedio!A55=VLOOKUP(Intermedio!A55,Tipos_Medida!$H$2:$I$788,1),VLOOKUP(Intermedio!A55,Tipos_Medida!$H$2:$I$788,2),0))*100,4),"")</f>
        <v/>
      </c>
      <c r="M293" s="21" t="str">
        <f>IF(Medidas_Analisis!M55&lt;&gt;"",ROUND((Medidas_Analisis!M55/IF(Intermedio!A55=VLOOKUP(Intermedio!A55,Tipos_Medida!$H$2:$I$788,1),VLOOKUP(Intermedio!A55,Tipos_Medida!$H$2:$I$788,2),0))*100,4),"")</f>
        <v/>
      </c>
      <c r="N293" s="21" t="str">
        <f>IF(Medidas_Analisis!N55&lt;&gt;"",ROUND((Medidas_Analisis!N55/IF(Intermedio!A55=VLOOKUP(Intermedio!A55,Tipos_Medida!$H$2:$I$788,1),VLOOKUP(Intermedio!A55,Tipos_Medida!$H$2:$I$788,2),0))*100,4),"")</f>
        <v/>
      </c>
    </row>
    <row r="294" spans="1:14" x14ac:dyDescent="0.25">
      <c r="A294">
        <v>20041</v>
      </c>
      <c r="B294" t="s">
        <v>54</v>
      </c>
      <c r="C294" t="s">
        <v>123</v>
      </c>
      <c r="D294" t="s">
        <v>116</v>
      </c>
      <c r="E294" s="1"/>
      <c r="F294" s="7" t="str">
        <f>IF(E294&lt;&gt;"",IF(AND(E294&gt;=VLOOKUP(E294,Semanas!$A$1:$C$33,1),E294&lt;=VLOOKUP(E294,Semanas!$A$1:$C$33,2)),VLOOKUP(E294,Semanas!$A$1:$C$33,3),""),"")</f>
        <v/>
      </c>
      <c r="G294" s="21" t="str">
        <f>IF(Medidas_Analisis!G56&lt;&gt;"",ROUND((Medidas_Analisis!G56/IF(Intermedio!A56=VLOOKUP(Intermedio!A56,Tipos_Medida!$H$2:$I$788,1),VLOOKUP(Intermedio!A56,Tipos_Medida!$H$2:$I$788,2),0))*100,4),"")</f>
        <v/>
      </c>
      <c r="H294" s="21" t="str">
        <f>IF(Medidas_Analisis!H56&lt;&gt;"",ROUND((Medidas_Analisis!H56/IF(Intermedio!A56=VLOOKUP(Intermedio!A56,Tipos_Medida!$H$2:$I$788,1),VLOOKUP(Intermedio!A56,Tipos_Medida!$H$2:$I$788,2),0))*100,4),"")</f>
        <v/>
      </c>
      <c r="I294" s="21" t="str">
        <f>IF(Medidas_Analisis!I56&lt;&gt;"",ROUND((Medidas_Analisis!I56/IF(Intermedio!A56=VLOOKUP(Intermedio!A56,Tipos_Medida!$H$2:$I$788,1),VLOOKUP(Intermedio!A56,Tipos_Medida!$H$2:$I$788,2),0))*100,4),"")</f>
        <v/>
      </c>
      <c r="J294" s="21" t="str">
        <f>IF(Medidas_Analisis!J56&lt;&gt;"",ROUND((Medidas_Analisis!J56/IF(Intermedio!A56=VLOOKUP(Intermedio!A56,Tipos_Medida!$H$2:$I$788,1),VLOOKUP(Intermedio!A56,Tipos_Medida!$H$2:$I$788,2),0))*100,4),"")</f>
        <v/>
      </c>
      <c r="K294" s="21" t="str">
        <f>IF(Medidas_Analisis!K56&lt;&gt;"",ROUND((Medidas_Analisis!K56/IF(Intermedio!A56=VLOOKUP(Intermedio!A56,Tipos_Medida!$H$2:$I$788,1),VLOOKUP(Intermedio!A56,Tipos_Medida!$H$2:$I$788,2),0))*100,4),"")</f>
        <v/>
      </c>
      <c r="L294" s="21" t="str">
        <f>IF(Medidas_Analisis!L56&lt;&gt;"",ROUND((Medidas_Analisis!L56/IF(Intermedio!A56=VLOOKUP(Intermedio!A56,Tipos_Medida!$H$2:$I$788,1),VLOOKUP(Intermedio!A56,Tipos_Medida!$H$2:$I$788,2),0))*100,4),"")</f>
        <v/>
      </c>
      <c r="M294" s="21" t="str">
        <f>IF(Medidas_Analisis!M56&lt;&gt;"",ROUND((Medidas_Analisis!M56/IF(Intermedio!A56=VLOOKUP(Intermedio!A56,Tipos_Medida!$H$2:$I$788,1),VLOOKUP(Intermedio!A56,Tipos_Medida!$H$2:$I$788,2),0))*100,4),"")</f>
        <v/>
      </c>
      <c r="N294" s="21" t="str">
        <f>IF(Medidas_Analisis!N56&lt;&gt;"",ROUND((Medidas_Analisis!N56/IF(Intermedio!A56=VLOOKUP(Intermedio!A56,Tipos_Medida!$H$2:$I$788,1),VLOOKUP(Intermedio!A56,Tipos_Medida!$H$2:$I$788,2),0))*100,4),"")</f>
        <v/>
      </c>
    </row>
    <row r="295" spans="1:14" x14ac:dyDescent="0.25">
      <c r="A295" s="19">
        <v>20058</v>
      </c>
      <c r="B295" s="19" t="s">
        <v>55</v>
      </c>
      <c r="C295" s="19" t="s">
        <v>120</v>
      </c>
      <c r="D295" s="19" t="s">
        <v>117</v>
      </c>
      <c r="E295" s="20"/>
      <c r="F295" s="7" t="str">
        <f>IF(E295&lt;&gt;"",IF(AND(E295&gt;=VLOOKUP(E295,Semanas!$A$1:$C$33,1),E295&lt;=VLOOKUP(E295,Semanas!$A$1:$C$33,2)),VLOOKUP(E295,Semanas!$A$1:$C$33,3),""),"")</f>
        <v/>
      </c>
      <c r="G295" s="21" t="str">
        <f>IF(Medidas_Analisis!G64&lt;&gt;"",ROUND((Medidas_Analisis!G64/IF(Intermedio!A64=VLOOKUP(Intermedio!A64,Tipos_Medida!$H$2:$I$788,1),VLOOKUP(Intermedio!A64,Tipos_Medida!$H$2:$I$788,2),0))*100,4),"")</f>
        <v/>
      </c>
      <c r="H295" s="21" t="str">
        <f>IF(Medidas_Analisis!H64&lt;&gt;"",ROUND((Medidas_Analisis!H64/IF(Intermedio!A64=VLOOKUP(Intermedio!A64,Tipos_Medida!$H$2:$I$788,1),VLOOKUP(Intermedio!A64,Tipos_Medida!$H$2:$I$788,2),0))*100,4),"")</f>
        <v/>
      </c>
      <c r="I295" s="21" t="str">
        <f>IF(Medidas_Analisis!I64&lt;&gt;"",ROUND((Medidas_Analisis!I64/IF(Intermedio!A64=VLOOKUP(Intermedio!A64,Tipos_Medida!$H$2:$I$788,1),VLOOKUP(Intermedio!A64,Tipos_Medida!$H$2:$I$788,2),0))*100,4),"")</f>
        <v/>
      </c>
      <c r="J295" s="21" t="str">
        <f>IF(Medidas_Analisis!J64&lt;&gt;"",ROUND((Medidas_Analisis!J64/IF(Intermedio!A64=VLOOKUP(Intermedio!A64,Tipos_Medida!$H$2:$I$788,1),VLOOKUP(Intermedio!A64,Tipos_Medida!$H$2:$I$788,2),0))*100,4),"")</f>
        <v/>
      </c>
      <c r="K295" s="21" t="str">
        <f>IF(Medidas_Analisis!K64&lt;&gt;"",ROUND((Medidas_Analisis!K64/IF(Intermedio!A64=VLOOKUP(Intermedio!A64,Tipos_Medida!$H$2:$I$788,1),VLOOKUP(Intermedio!A64,Tipos_Medida!$H$2:$I$788,2),0))*100,4),"")</f>
        <v/>
      </c>
      <c r="L295" s="21" t="str">
        <f>IF(Medidas_Analisis!L64&lt;&gt;"",ROUND((Medidas_Analisis!L64/IF(Intermedio!A64=VLOOKUP(Intermedio!A64,Tipos_Medida!$H$2:$I$788,1),VLOOKUP(Intermedio!A64,Tipos_Medida!$H$2:$I$788,2),0))*100,4),"")</f>
        <v/>
      </c>
      <c r="M295" s="21" t="str">
        <f>IF(Medidas_Analisis!M64&lt;&gt;"",ROUND((Medidas_Analisis!M64/IF(Intermedio!A64=VLOOKUP(Intermedio!A64,Tipos_Medida!$H$2:$I$788,1),VLOOKUP(Intermedio!A64,Tipos_Medida!$H$2:$I$788,2),0))*100,4),"")</f>
        <v/>
      </c>
      <c r="N295" s="21" t="str">
        <f>IF(Medidas_Analisis!N64&lt;&gt;"",ROUND((Medidas_Analisis!N64/IF(Intermedio!A64=VLOOKUP(Intermedio!A64,Tipos_Medida!$H$2:$I$788,1),VLOOKUP(Intermedio!A64,Tipos_Medida!$H$2:$I$788,2),0))*100,4),"")</f>
        <v/>
      </c>
    </row>
    <row r="296" spans="1:14" x14ac:dyDescent="0.25">
      <c r="A296">
        <v>20058</v>
      </c>
      <c r="B296" t="s">
        <v>55</v>
      </c>
      <c r="C296" t="s">
        <v>191</v>
      </c>
      <c r="D296" t="s">
        <v>117</v>
      </c>
      <c r="E296" s="1"/>
      <c r="F296" s="7" t="str">
        <f>IF(E296&lt;&gt;"",IF(AND(E296&gt;=VLOOKUP(E296,Semanas!$A$1:$C$33,1),E296&lt;=VLOOKUP(E296,Semanas!$A$1:$C$33,2)),VLOOKUP(E296,Semanas!$A$1:$C$33,3),""),"")</f>
        <v/>
      </c>
      <c r="G296" s="21" t="str">
        <f>IF(Medidas_Analisis!G65&lt;&gt;"",ROUND((Medidas_Analisis!G65/IF(Intermedio!A65=VLOOKUP(Intermedio!A65,Tipos_Medida!$H$2:$I$788,1),VLOOKUP(Intermedio!A65,Tipos_Medida!$H$2:$I$788,2),0))*100,4),"")</f>
        <v/>
      </c>
      <c r="H296" s="21" t="str">
        <f>IF(Medidas_Analisis!H65&lt;&gt;"",ROUND((Medidas_Analisis!H65/IF(Intermedio!A65=VLOOKUP(Intermedio!A65,Tipos_Medida!$H$2:$I$788,1),VLOOKUP(Intermedio!A65,Tipos_Medida!$H$2:$I$788,2),0))*100,4),"")</f>
        <v/>
      </c>
      <c r="I296" s="21" t="str">
        <f>IF(Medidas_Analisis!I65&lt;&gt;"",ROUND((Medidas_Analisis!I65/IF(Intermedio!A65=VLOOKUP(Intermedio!A65,Tipos_Medida!$H$2:$I$788,1),VLOOKUP(Intermedio!A65,Tipos_Medida!$H$2:$I$788,2),0))*100,4),"")</f>
        <v/>
      </c>
      <c r="J296" s="21" t="str">
        <f>IF(Medidas_Analisis!J65&lt;&gt;"",ROUND((Medidas_Analisis!J65/IF(Intermedio!A65=VLOOKUP(Intermedio!A65,Tipos_Medida!$H$2:$I$788,1),VLOOKUP(Intermedio!A65,Tipos_Medida!$H$2:$I$788,2),0))*100,4),"")</f>
        <v/>
      </c>
      <c r="K296" s="21" t="str">
        <f>IF(Medidas_Analisis!K65&lt;&gt;"",ROUND((Medidas_Analisis!K65/IF(Intermedio!A65=VLOOKUP(Intermedio!A65,Tipos_Medida!$H$2:$I$788,1),VLOOKUP(Intermedio!A65,Tipos_Medida!$H$2:$I$788,2),0))*100,4),"")</f>
        <v/>
      </c>
      <c r="L296" s="21" t="str">
        <f>IF(Medidas_Analisis!L65&lt;&gt;"",ROUND((Medidas_Analisis!L65/IF(Intermedio!A65=VLOOKUP(Intermedio!A65,Tipos_Medida!$H$2:$I$788,1),VLOOKUP(Intermedio!A65,Tipos_Medida!$H$2:$I$788,2),0))*100,4),"")</f>
        <v/>
      </c>
      <c r="M296" s="21" t="str">
        <f>IF(Medidas_Analisis!M65&lt;&gt;"",ROUND((Medidas_Analisis!M65/IF(Intermedio!A65=VLOOKUP(Intermedio!A65,Tipos_Medida!$H$2:$I$788,1),VLOOKUP(Intermedio!A65,Tipos_Medida!$H$2:$I$788,2),0))*100,4),"")</f>
        <v/>
      </c>
      <c r="N296" s="21" t="str">
        <f>IF(Medidas_Analisis!N65&lt;&gt;"",ROUND((Medidas_Analisis!N65/IF(Intermedio!A65=VLOOKUP(Intermedio!A65,Tipos_Medida!$H$2:$I$788,1),VLOOKUP(Intermedio!A65,Tipos_Medida!$H$2:$I$788,2),0))*100,4),"")</f>
        <v/>
      </c>
    </row>
    <row r="297" spans="1:14" x14ac:dyDescent="0.25">
      <c r="A297" s="19">
        <v>20058</v>
      </c>
      <c r="B297" s="19" t="s">
        <v>55</v>
      </c>
      <c r="C297" s="19" t="s">
        <v>122</v>
      </c>
      <c r="D297" s="19" t="s">
        <v>116</v>
      </c>
      <c r="E297" s="20"/>
      <c r="F297" s="7" t="str">
        <f>IF(E297&lt;&gt;"",IF(AND(E297&gt;=VLOOKUP(E297,Semanas!$A$1:$C$33,1),E297&lt;=VLOOKUP(E297,Semanas!$A$1:$C$33,2)),VLOOKUP(E297,Semanas!$A$1:$C$33,3),""),"")</f>
        <v/>
      </c>
      <c r="G297" s="21" t="str">
        <f>IF(Medidas_Analisis!G66&lt;&gt;"",ROUND((Medidas_Analisis!G66/IF(Intermedio!A66=VLOOKUP(Intermedio!A66,Tipos_Medida!$H$2:$I$788,1),VLOOKUP(Intermedio!A66,Tipos_Medida!$H$2:$I$788,2),0))*100,4),"")</f>
        <v/>
      </c>
      <c r="H297" s="21" t="str">
        <f>IF(Medidas_Analisis!H66&lt;&gt;"",ROUND((Medidas_Analisis!H66/IF(Intermedio!A66=VLOOKUP(Intermedio!A66,Tipos_Medida!$H$2:$I$788,1),VLOOKUP(Intermedio!A66,Tipos_Medida!$H$2:$I$788,2),0))*100,4),"")</f>
        <v/>
      </c>
      <c r="I297" s="21" t="str">
        <f>IF(Medidas_Analisis!I66&lt;&gt;"",ROUND((Medidas_Analisis!I66/IF(Intermedio!A66=VLOOKUP(Intermedio!A66,Tipos_Medida!$H$2:$I$788,1),VLOOKUP(Intermedio!A66,Tipos_Medida!$H$2:$I$788,2),0))*100,4),"")</f>
        <v/>
      </c>
      <c r="J297" s="21" t="str">
        <f>IF(Medidas_Analisis!J66&lt;&gt;"",ROUND((Medidas_Analisis!J66/IF(Intermedio!A66=VLOOKUP(Intermedio!A66,Tipos_Medida!$H$2:$I$788,1),VLOOKUP(Intermedio!A66,Tipos_Medida!$H$2:$I$788,2),0))*100,4),"")</f>
        <v/>
      </c>
      <c r="K297" s="21" t="str">
        <f>IF(Medidas_Analisis!K66&lt;&gt;"",ROUND((Medidas_Analisis!K66/IF(Intermedio!A66=VLOOKUP(Intermedio!A66,Tipos_Medida!$H$2:$I$788,1),VLOOKUP(Intermedio!A66,Tipos_Medida!$H$2:$I$788,2),0))*100,4),"")</f>
        <v/>
      </c>
      <c r="L297" s="21" t="str">
        <f>IF(Medidas_Analisis!L66&lt;&gt;"",ROUND((Medidas_Analisis!L66/IF(Intermedio!A66=VLOOKUP(Intermedio!A66,Tipos_Medida!$H$2:$I$788,1),VLOOKUP(Intermedio!A66,Tipos_Medida!$H$2:$I$788,2),0))*100,4),"")</f>
        <v/>
      </c>
      <c r="M297" s="21" t="str">
        <f>IF(Medidas_Analisis!M66&lt;&gt;"",ROUND((Medidas_Analisis!M66/IF(Intermedio!A66=VLOOKUP(Intermedio!A66,Tipos_Medida!$H$2:$I$788,1),VLOOKUP(Intermedio!A66,Tipos_Medida!$H$2:$I$788,2),0))*100,4),"")</f>
        <v/>
      </c>
      <c r="N297" s="21" t="str">
        <f>IF(Medidas_Analisis!N66&lt;&gt;"",ROUND((Medidas_Analisis!N66/IF(Intermedio!A66=VLOOKUP(Intermedio!A66,Tipos_Medida!$H$2:$I$788,1),VLOOKUP(Intermedio!A66,Tipos_Medida!$H$2:$I$788,2),0))*100,4),"")</f>
        <v/>
      </c>
    </row>
    <row r="298" spans="1:14" x14ac:dyDescent="0.25">
      <c r="A298">
        <v>20058</v>
      </c>
      <c r="B298" t="s">
        <v>55</v>
      </c>
      <c r="C298" t="s">
        <v>123</v>
      </c>
      <c r="D298" t="s">
        <v>116</v>
      </c>
      <c r="E298" s="1"/>
      <c r="F298" s="7" t="str">
        <f>IF(E298&lt;&gt;"",IF(AND(E298&gt;=VLOOKUP(E298,Semanas!$A$1:$C$33,1),E298&lt;=VLOOKUP(E298,Semanas!$A$1:$C$33,2)),VLOOKUP(E298,Semanas!$A$1:$C$33,3),""),"")</f>
        <v/>
      </c>
      <c r="G298" s="21" t="str">
        <f>IF(Medidas_Analisis!G67&lt;&gt;"",ROUND((Medidas_Analisis!G67/IF(Intermedio!A67=VLOOKUP(Intermedio!A67,Tipos_Medida!$H$2:$I$788,1),VLOOKUP(Intermedio!A67,Tipos_Medida!$H$2:$I$788,2),0))*100,4),"")</f>
        <v/>
      </c>
      <c r="H298" s="21" t="str">
        <f>IF(Medidas_Analisis!H67&lt;&gt;"",ROUND((Medidas_Analisis!H67/IF(Intermedio!A67=VLOOKUP(Intermedio!A67,Tipos_Medida!$H$2:$I$788,1),VLOOKUP(Intermedio!A67,Tipos_Medida!$H$2:$I$788,2),0))*100,4),"")</f>
        <v/>
      </c>
      <c r="I298" s="21" t="str">
        <f>IF(Medidas_Analisis!I67&lt;&gt;"",ROUND((Medidas_Analisis!I67/IF(Intermedio!A67=VLOOKUP(Intermedio!A67,Tipos_Medida!$H$2:$I$788,1),VLOOKUP(Intermedio!A67,Tipos_Medida!$H$2:$I$788,2),0))*100,4),"")</f>
        <v/>
      </c>
      <c r="J298" s="21" t="str">
        <f>IF(Medidas_Analisis!J67&lt;&gt;"",ROUND((Medidas_Analisis!J67/IF(Intermedio!A67=VLOOKUP(Intermedio!A67,Tipos_Medida!$H$2:$I$788,1),VLOOKUP(Intermedio!A67,Tipos_Medida!$H$2:$I$788,2),0))*100,4),"")</f>
        <v/>
      </c>
      <c r="K298" s="21" t="str">
        <f>IF(Medidas_Analisis!K67&lt;&gt;"",ROUND((Medidas_Analisis!K67/IF(Intermedio!A67=VLOOKUP(Intermedio!A67,Tipos_Medida!$H$2:$I$788,1),VLOOKUP(Intermedio!A67,Tipos_Medida!$H$2:$I$788,2),0))*100,4),"")</f>
        <v/>
      </c>
      <c r="L298" s="21" t="str">
        <f>IF(Medidas_Analisis!L67&lt;&gt;"",ROUND((Medidas_Analisis!L67/IF(Intermedio!A67=VLOOKUP(Intermedio!A67,Tipos_Medida!$H$2:$I$788,1),VLOOKUP(Intermedio!A67,Tipos_Medida!$H$2:$I$788,2),0))*100,4),"")</f>
        <v/>
      </c>
      <c r="M298" s="21" t="str">
        <f>IF(Medidas_Analisis!M67&lt;&gt;"",ROUND((Medidas_Analisis!M67/IF(Intermedio!A67=VLOOKUP(Intermedio!A67,Tipos_Medida!$H$2:$I$788,1),VLOOKUP(Intermedio!A67,Tipos_Medida!$H$2:$I$788,2),0))*100,4),"")</f>
        <v/>
      </c>
      <c r="N298" s="21" t="str">
        <f>IF(Medidas_Analisis!N67&lt;&gt;"",ROUND((Medidas_Analisis!N67/IF(Intermedio!A67=VLOOKUP(Intermedio!A67,Tipos_Medida!$H$2:$I$788,1),VLOOKUP(Intermedio!A67,Tipos_Medida!$H$2:$I$788,2),0))*100,4),"")</f>
        <v/>
      </c>
    </row>
    <row r="299" spans="1:14" x14ac:dyDescent="0.25">
      <c r="A299" s="19">
        <v>20098</v>
      </c>
      <c r="B299" s="19" t="s">
        <v>57</v>
      </c>
      <c r="C299" s="19" t="s">
        <v>120</v>
      </c>
      <c r="D299" s="19" t="s">
        <v>117</v>
      </c>
      <c r="E299" s="20"/>
      <c r="F299" s="7" t="str">
        <f>IF(E299&lt;&gt;"",IF(AND(E299&gt;=VLOOKUP(E299,Semanas!$A$1:$C$33,1),E299&lt;=VLOOKUP(E299,Semanas!$A$1:$C$33,2)),VLOOKUP(E299,Semanas!$A$1:$C$33,3),""),"")</f>
        <v/>
      </c>
      <c r="G299" s="21" t="str">
        <f>IF(Medidas_Analisis!G75&lt;&gt;"",ROUND((Medidas_Analisis!G75/IF(Intermedio!A75=VLOOKUP(Intermedio!A75,Tipos_Medida!$H$2:$I$788,1),VLOOKUP(Intermedio!A75,Tipos_Medida!$H$2:$I$788,2),0))*100,4),"")</f>
        <v/>
      </c>
      <c r="H299" s="21" t="str">
        <f>IF(Medidas_Analisis!H75&lt;&gt;"",ROUND((Medidas_Analisis!H75/IF(Intermedio!A75=VLOOKUP(Intermedio!A75,Tipos_Medida!$H$2:$I$788,1),VLOOKUP(Intermedio!A75,Tipos_Medida!$H$2:$I$788,2),0))*100,4),"")</f>
        <v/>
      </c>
      <c r="I299" s="21" t="str">
        <f>IF(Medidas_Analisis!I75&lt;&gt;"",ROUND((Medidas_Analisis!I75/IF(Intermedio!A75=VLOOKUP(Intermedio!A75,Tipos_Medida!$H$2:$I$788,1),VLOOKUP(Intermedio!A75,Tipos_Medida!$H$2:$I$788,2),0))*100,4),"")</f>
        <v/>
      </c>
      <c r="J299" s="21" t="str">
        <f>IF(Medidas_Analisis!J75&lt;&gt;"",ROUND((Medidas_Analisis!J75/IF(Intermedio!A75=VLOOKUP(Intermedio!A75,Tipos_Medida!$H$2:$I$788,1),VLOOKUP(Intermedio!A75,Tipos_Medida!$H$2:$I$788,2),0))*100,4),"")</f>
        <v/>
      </c>
      <c r="K299" s="21" t="str">
        <f>IF(Medidas_Analisis!K75&lt;&gt;"",ROUND((Medidas_Analisis!K75/IF(Intermedio!A75=VLOOKUP(Intermedio!A75,Tipos_Medida!$H$2:$I$788,1),VLOOKUP(Intermedio!A75,Tipos_Medida!$H$2:$I$788,2),0))*100,4),"")</f>
        <v/>
      </c>
      <c r="L299" s="21" t="str">
        <f>IF(Medidas_Analisis!L75&lt;&gt;"",ROUND((Medidas_Analisis!L75/IF(Intermedio!A75=VLOOKUP(Intermedio!A75,Tipos_Medida!$H$2:$I$788,1),VLOOKUP(Intermedio!A75,Tipos_Medida!$H$2:$I$788,2),0))*100,4),"")</f>
        <v/>
      </c>
      <c r="M299" s="21" t="str">
        <f>IF(Medidas_Analisis!M75&lt;&gt;"",ROUND((Medidas_Analisis!M75/IF(Intermedio!A75=VLOOKUP(Intermedio!A75,Tipos_Medida!$H$2:$I$788,1),VLOOKUP(Intermedio!A75,Tipos_Medida!$H$2:$I$788,2),0))*100,4),"")</f>
        <v/>
      </c>
      <c r="N299" s="21" t="str">
        <f>IF(Medidas_Analisis!N75&lt;&gt;"",ROUND((Medidas_Analisis!N75/IF(Intermedio!A75=VLOOKUP(Intermedio!A75,Tipos_Medida!$H$2:$I$788,1),VLOOKUP(Intermedio!A75,Tipos_Medida!$H$2:$I$788,2),0))*100,4),"")</f>
        <v/>
      </c>
    </row>
    <row r="300" spans="1:14" x14ac:dyDescent="0.25">
      <c r="A300" s="19">
        <v>20098</v>
      </c>
      <c r="B300" s="19" t="s">
        <v>57</v>
      </c>
      <c r="C300" s="19" t="s">
        <v>122</v>
      </c>
      <c r="D300" s="19" t="s">
        <v>116</v>
      </c>
      <c r="E300" s="20"/>
      <c r="F300" s="7" t="str">
        <f>IF(E300&lt;&gt;"",IF(AND(E300&gt;=VLOOKUP(E300,Semanas!$A$1:$C$33,1),E300&lt;=VLOOKUP(E300,Semanas!$A$1:$C$33,2)),VLOOKUP(E300,Semanas!$A$1:$C$33,3),""),"")</f>
        <v/>
      </c>
      <c r="G300" s="21" t="str">
        <f>IF(Medidas_Analisis!G77&lt;&gt;"",ROUND((Medidas_Analisis!G77/IF(Intermedio!A77=VLOOKUP(Intermedio!A77,Tipos_Medida!$H$2:$I$788,1),VLOOKUP(Intermedio!A77,Tipos_Medida!$H$2:$I$788,2),0))*100,4),"")</f>
        <v/>
      </c>
      <c r="H300" s="21" t="str">
        <f>IF(Medidas_Analisis!H77&lt;&gt;"",ROUND((Medidas_Analisis!H77/IF(Intermedio!A77=VLOOKUP(Intermedio!A77,Tipos_Medida!$H$2:$I$788,1),VLOOKUP(Intermedio!A77,Tipos_Medida!$H$2:$I$788,2),0))*100,4),"")</f>
        <v/>
      </c>
      <c r="I300" s="21" t="str">
        <f>IF(Medidas_Analisis!I77&lt;&gt;"",ROUND((Medidas_Analisis!I77/IF(Intermedio!A77=VLOOKUP(Intermedio!A77,Tipos_Medida!$H$2:$I$788,1),VLOOKUP(Intermedio!A77,Tipos_Medida!$H$2:$I$788,2),0))*100,4),"")</f>
        <v/>
      </c>
      <c r="J300" s="21" t="str">
        <f>IF(Medidas_Analisis!J77&lt;&gt;"",ROUND((Medidas_Analisis!J77/IF(Intermedio!A77=VLOOKUP(Intermedio!A77,Tipos_Medida!$H$2:$I$788,1),VLOOKUP(Intermedio!A77,Tipos_Medida!$H$2:$I$788,2),0))*100,4),"")</f>
        <v/>
      </c>
      <c r="K300" s="21" t="str">
        <f>IF(Medidas_Analisis!K77&lt;&gt;"",ROUND((Medidas_Analisis!K77/IF(Intermedio!A77=VLOOKUP(Intermedio!A77,Tipos_Medida!$H$2:$I$788,1),VLOOKUP(Intermedio!A77,Tipos_Medida!$H$2:$I$788,2),0))*100,4),"")</f>
        <v/>
      </c>
      <c r="L300" s="21" t="str">
        <f>IF(Medidas_Analisis!L77&lt;&gt;"",ROUND((Medidas_Analisis!L77/IF(Intermedio!A77=VLOOKUP(Intermedio!A77,Tipos_Medida!$H$2:$I$788,1),VLOOKUP(Intermedio!A77,Tipos_Medida!$H$2:$I$788,2),0))*100,4),"")</f>
        <v/>
      </c>
      <c r="M300" s="21" t="str">
        <f>IF(Medidas_Analisis!M77&lt;&gt;"",ROUND((Medidas_Analisis!M77/IF(Intermedio!A77=VLOOKUP(Intermedio!A77,Tipos_Medida!$H$2:$I$788,1),VLOOKUP(Intermedio!A77,Tipos_Medida!$H$2:$I$788,2),0))*100,4),"")</f>
        <v/>
      </c>
      <c r="N300" s="21" t="str">
        <f>IF(Medidas_Analisis!N77&lt;&gt;"",ROUND((Medidas_Analisis!N77/IF(Intermedio!A77=VLOOKUP(Intermedio!A77,Tipos_Medida!$H$2:$I$788,1),VLOOKUP(Intermedio!A77,Tipos_Medida!$H$2:$I$788,2),0))*100,4),"")</f>
        <v/>
      </c>
    </row>
    <row r="301" spans="1:14" x14ac:dyDescent="0.25">
      <c r="A301">
        <v>20098</v>
      </c>
      <c r="B301" t="s">
        <v>57</v>
      </c>
      <c r="C301" t="s">
        <v>123</v>
      </c>
      <c r="D301" t="s">
        <v>116</v>
      </c>
      <c r="E301" s="1"/>
      <c r="F301" s="7" t="str">
        <f>IF(E301&lt;&gt;"",IF(AND(E301&gt;=VLOOKUP(E301,Semanas!$A$1:$C$33,1),E301&lt;=VLOOKUP(E301,Semanas!$A$1:$C$33,2)),VLOOKUP(E301,Semanas!$A$1:$C$33,3),""),"")</f>
        <v/>
      </c>
      <c r="G301" s="21" t="str">
        <f>IF(Medidas_Analisis!G78&lt;&gt;"",ROUND((Medidas_Analisis!G78/IF(Intermedio!A78=VLOOKUP(Intermedio!A78,Tipos_Medida!$H$2:$I$788,1),VLOOKUP(Intermedio!A78,Tipos_Medida!$H$2:$I$788,2),0))*100,4),"")</f>
        <v/>
      </c>
      <c r="H301" s="21" t="str">
        <f>IF(Medidas_Analisis!H78&lt;&gt;"",ROUND((Medidas_Analisis!H78/IF(Intermedio!A78=VLOOKUP(Intermedio!A78,Tipos_Medida!$H$2:$I$788,1),VLOOKUP(Intermedio!A78,Tipos_Medida!$H$2:$I$788,2),0))*100,4),"")</f>
        <v/>
      </c>
      <c r="I301" s="21" t="str">
        <f>IF(Medidas_Analisis!I78&lt;&gt;"",ROUND((Medidas_Analisis!I78/IF(Intermedio!A78=VLOOKUP(Intermedio!A78,Tipos_Medida!$H$2:$I$788,1),VLOOKUP(Intermedio!A78,Tipos_Medida!$H$2:$I$788,2),0))*100,4),"")</f>
        <v/>
      </c>
      <c r="J301" s="21" t="str">
        <f>IF(Medidas_Analisis!J78&lt;&gt;"",ROUND((Medidas_Analisis!J78/IF(Intermedio!A78=VLOOKUP(Intermedio!A78,Tipos_Medida!$H$2:$I$788,1),VLOOKUP(Intermedio!A78,Tipos_Medida!$H$2:$I$788,2),0))*100,4),"")</f>
        <v/>
      </c>
      <c r="K301" s="21" t="str">
        <f>IF(Medidas_Analisis!K78&lt;&gt;"",ROUND((Medidas_Analisis!K78/IF(Intermedio!A78=VLOOKUP(Intermedio!A78,Tipos_Medida!$H$2:$I$788,1),VLOOKUP(Intermedio!A78,Tipos_Medida!$H$2:$I$788,2),0))*100,4),"")</f>
        <v/>
      </c>
      <c r="L301" s="21" t="str">
        <f>IF(Medidas_Analisis!L78&lt;&gt;"",ROUND((Medidas_Analisis!L78/IF(Intermedio!A78=VLOOKUP(Intermedio!A78,Tipos_Medida!$H$2:$I$788,1),VLOOKUP(Intermedio!A78,Tipos_Medida!$H$2:$I$788,2),0))*100,4),"")</f>
        <v/>
      </c>
      <c r="M301" s="21" t="str">
        <f>IF(Medidas_Analisis!M78&lt;&gt;"",ROUND((Medidas_Analisis!M78/IF(Intermedio!A78=VLOOKUP(Intermedio!A78,Tipos_Medida!$H$2:$I$788,1),VLOOKUP(Intermedio!A78,Tipos_Medida!$H$2:$I$788,2),0))*100,4),"")</f>
        <v/>
      </c>
      <c r="N301" s="21" t="str">
        <f>IF(Medidas_Analisis!N78&lt;&gt;"",ROUND((Medidas_Analisis!N78/IF(Intermedio!A78=VLOOKUP(Intermedio!A78,Tipos_Medida!$H$2:$I$788,1),VLOOKUP(Intermedio!A78,Tipos_Medida!$H$2:$I$788,2),0))*100,4),"")</f>
        <v/>
      </c>
    </row>
    <row r="302" spans="1:14" x14ac:dyDescent="0.25">
      <c r="A302" s="19">
        <v>20109</v>
      </c>
      <c r="B302" s="19" t="s">
        <v>59</v>
      </c>
      <c r="C302" s="19" t="s">
        <v>118</v>
      </c>
      <c r="D302" s="19" t="s">
        <v>117</v>
      </c>
      <c r="E302" s="20"/>
      <c r="F302" s="7" t="str">
        <f>IF(E302&lt;&gt;"",IF(AND(E302&gt;=VLOOKUP(E302,Semanas!$A$1:$C$33,1),E302&lt;=VLOOKUP(E302,Semanas!$A$1:$C$33,2)),VLOOKUP(E302,Semanas!$A$1:$C$33,3),""),"")</f>
        <v/>
      </c>
      <c r="G302" s="21" t="str">
        <f>IF(Medidas_Analisis!G84&lt;&gt;"",ROUND((Medidas_Analisis!G84/IF(Intermedio!A84=VLOOKUP(Intermedio!A84,Tipos_Medida!$H$2:$I$788,1),VLOOKUP(Intermedio!A84,Tipos_Medida!$H$2:$I$788,2),0))*100,4),"")</f>
        <v/>
      </c>
      <c r="H302" s="21" t="str">
        <f>IF(Medidas_Analisis!H84&lt;&gt;"",ROUND((Medidas_Analisis!H84/IF(Intermedio!A84=VLOOKUP(Intermedio!A84,Tipos_Medida!$H$2:$I$788,1),VLOOKUP(Intermedio!A84,Tipos_Medida!$H$2:$I$788,2),0))*100,4),"")</f>
        <v/>
      </c>
      <c r="I302" s="21" t="str">
        <f>IF(Medidas_Analisis!I84&lt;&gt;"",ROUND((Medidas_Analisis!I84/IF(Intermedio!A84=VLOOKUP(Intermedio!A84,Tipos_Medida!$H$2:$I$788,1),VLOOKUP(Intermedio!A84,Tipos_Medida!$H$2:$I$788,2),0))*100,4),"")</f>
        <v/>
      </c>
      <c r="J302" s="21" t="str">
        <f>IF(Medidas_Analisis!J84&lt;&gt;"",ROUND((Medidas_Analisis!J84/IF(Intermedio!A84=VLOOKUP(Intermedio!A84,Tipos_Medida!$H$2:$I$788,1),VLOOKUP(Intermedio!A84,Tipos_Medida!$H$2:$I$788,2),0))*100,4),"")</f>
        <v/>
      </c>
      <c r="K302" s="21" t="str">
        <f>IF(Medidas_Analisis!K84&lt;&gt;"",ROUND((Medidas_Analisis!K84/IF(Intermedio!A84=VLOOKUP(Intermedio!A84,Tipos_Medida!$H$2:$I$788,1),VLOOKUP(Intermedio!A84,Tipos_Medida!$H$2:$I$788,2),0))*100,4),"")</f>
        <v/>
      </c>
      <c r="L302" s="21" t="str">
        <f>IF(Medidas_Analisis!L84&lt;&gt;"",ROUND((Medidas_Analisis!L84/IF(Intermedio!A84=VLOOKUP(Intermedio!A84,Tipos_Medida!$H$2:$I$788,1),VLOOKUP(Intermedio!A84,Tipos_Medida!$H$2:$I$788,2),0))*100,4),"")</f>
        <v/>
      </c>
      <c r="M302" s="21" t="str">
        <f>IF(Medidas_Analisis!M84&lt;&gt;"",ROUND((Medidas_Analisis!M84/IF(Intermedio!A84=VLOOKUP(Intermedio!A84,Tipos_Medida!$H$2:$I$788,1),VLOOKUP(Intermedio!A84,Tipos_Medida!$H$2:$I$788,2),0))*100,4),"")</f>
        <v/>
      </c>
      <c r="N302" s="21" t="str">
        <f>IF(Medidas_Analisis!N84&lt;&gt;"",ROUND((Medidas_Analisis!N84/IF(Intermedio!A84=VLOOKUP(Intermedio!A84,Tipos_Medida!$H$2:$I$788,1),VLOOKUP(Intermedio!A84,Tipos_Medida!$H$2:$I$788,2),0))*100,4),"")</f>
        <v/>
      </c>
    </row>
    <row r="303" spans="1:14" x14ac:dyDescent="0.25">
      <c r="A303">
        <v>20109</v>
      </c>
      <c r="B303" t="s">
        <v>59</v>
      </c>
      <c r="C303" t="s">
        <v>119</v>
      </c>
      <c r="D303" t="s">
        <v>117</v>
      </c>
      <c r="E303" s="1"/>
      <c r="F303" s="7" t="str">
        <f>IF(E303&lt;&gt;"",IF(AND(E303&gt;=VLOOKUP(E303,Semanas!$A$1:$C$33,1),E303&lt;=VLOOKUP(E303,Semanas!$A$1:$C$33,2)),VLOOKUP(E303,Semanas!$A$1:$C$33,3),""),"")</f>
        <v/>
      </c>
      <c r="G303" s="21" t="str">
        <f>IF(Medidas_Analisis!G85&lt;&gt;"",ROUND((Medidas_Analisis!G85/IF(Intermedio!A85=VLOOKUP(Intermedio!A85,Tipos_Medida!$H$2:$I$788,1),VLOOKUP(Intermedio!A85,Tipos_Medida!$H$2:$I$788,2),0))*100,4),"")</f>
        <v/>
      </c>
      <c r="H303" s="21" t="str">
        <f>IF(Medidas_Analisis!H85&lt;&gt;"",ROUND((Medidas_Analisis!H85/IF(Intermedio!A85=VLOOKUP(Intermedio!A85,Tipos_Medida!$H$2:$I$788,1),VLOOKUP(Intermedio!A85,Tipos_Medida!$H$2:$I$788,2),0))*100,4),"")</f>
        <v/>
      </c>
      <c r="I303" s="21" t="str">
        <f>IF(Medidas_Analisis!I85&lt;&gt;"",ROUND((Medidas_Analisis!I85/IF(Intermedio!A85=VLOOKUP(Intermedio!A85,Tipos_Medida!$H$2:$I$788,1),VLOOKUP(Intermedio!A85,Tipos_Medida!$H$2:$I$788,2),0))*100,4),"")</f>
        <v/>
      </c>
      <c r="J303" s="21" t="str">
        <f>IF(Medidas_Analisis!J85&lt;&gt;"",ROUND((Medidas_Analisis!J85/IF(Intermedio!A85=VLOOKUP(Intermedio!A85,Tipos_Medida!$H$2:$I$788,1),VLOOKUP(Intermedio!A85,Tipos_Medida!$H$2:$I$788,2),0))*100,4),"")</f>
        <v/>
      </c>
      <c r="K303" s="21" t="str">
        <f>IF(Medidas_Analisis!K85&lt;&gt;"",ROUND((Medidas_Analisis!K85/IF(Intermedio!A85=VLOOKUP(Intermedio!A85,Tipos_Medida!$H$2:$I$788,1),VLOOKUP(Intermedio!A85,Tipos_Medida!$H$2:$I$788,2),0))*100,4),"")</f>
        <v/>
      </c>
      <c r="L303" s="21" t="str">
        <f>IF(Medidas_Analisis!L85&lt;&gt;"",ROUND((Medidas_Analisis!L85/IF(Intermedio!A85=VLOOKUP(Intermedio!A85,Tipos_Medida!$H$2:$I$788,1),VLOOKUP(Intermedio!A85,Tipos_Medida!$H$2:$I$788,2),0))*100,4),"")</f>
        <v/>
      </c>
      <c r="M303" s="21" t="str">
        <f>IF(Medidas_Analisis!M85&lt;&gt;"",ROUND((Medidas_Analisis!M85/IF(Intermedio!A85=VLOOKUP(Intermedio!A85,Tipos_Medida!$H$2:$I$788,1),VLOOKUP(Intermedio!A85,Tipos_Medida!$H$2:$I$788,2),0))*100,4),"")</f>
        <v/>
      </c>
      <c r="N303" s="21" t="str">
        <f>IF(Medidas_Analisis!N85&lt;&gt;"",ROUND((Medidas_Analisis!N85/IF(Intermedio!A85=VLOOKUP(Intermedio!A85,Tipos_Medida!$H$2:$I$788,1),VLOOKUP(Intermedio!A85,Tipos_Medida!$H$2:$I$788,2),0))*100,4),"")</f>
        <v/>
      </c>
    </row>
    <row r="304" spans="1:14" x14ac:dyDescent="0.25">
      <c r="A304" s="19">
        <v>20109</v>
      </c>
      <c r="B304" s="19" t="s">
        <v>59</v>
      </c>
      <c r="C304" s="19" t="s">
        <v>120</v>
      </c>
      <c r="D304" s="19" t="s">
        <v>117</v>
      </c>
      <c r="E304" s="20"/>
      <c r="F304" s="7" t="str">
        <f>IF(E304&lt;&gt;"",IF(AND(E304&gt;=VLOOKUP(E304,Semanas!$A$1:$C$33,1),E304&lt;=VLOOKUP(E304,Semanas!$A$1:$C$33,2)),VLOOKUP(E304,Semanas!$A$1:$C$33,3),""),"")</f>
        <v/>
      </c>
      <c r="G304" s="21" t="str">
        <f>IF(Medidas_Analisis!G86&lt;&gt;"",ROUND((Medidas_Analisis!G86/IF(Intermedio!A86=VLOOKUP(Intermedio!A86,Tipos_Medida!$H$2:$I$788,1),VLOOKUP(Intermedio!A86,Tipos_Medida!$H$2:$I$788,2),0))*100,4),"")</f>
        <v/>
      </c>
      <c r="H304" s="21" t="str">
        <f>IF(Medidas_Analisis!H86&lt;&gt;"",ROUND((Medidas_Analisis!H86/IF(Intermedio!A86=VLOOKUP(Intermedio!A86,Tipos_Medida!$H$2:$I$788,1),VLOOKUP(Intermedio!A86,Tipos_Medida!$H$2:$I$788,2),0))*100,4),"")</f>
        <v/>
      </c>
      <c r="I304" s="21" t="str">
        <f>IF(Medidas_Analisis!I86&lt;&gt;"",ROUND((Medidas_Analisis!I86/IF(Intermedio!A86=VLOOKUP(Intermedio!A86,Tipos_Medida!$H$2:$I$788,1),VLOOKUP(Intermedio!A86,Tipos_Medida!$H$2:$I$788,2),0))*100,4),"")</f>
        <v/>
      </c>
      <c r="J304" s="21" t="str">
        <f>IF(Medidas_Analisis!J86&lt;&gt;"",ROUND((Medidas_Analisis!J86/IF(Intermedio!A86=VLOOKUP(Intermedio!A86,Tipos_Medida!$H$2:$I$788,1),VLOOKUP(Intermedio!A86,Tipos_Medida!$H$2:$I$788,2),0))*100,4),"")</f>
        <v/>
      </c>
      <c r="K304" s="21" t="str">
        <f>IF(Medidas_Analisis!K86&lt;&gt;"",ROUND((Medidas_Analisis!K86/IF(Intermedio!A86=VLOOKUP(Intermedio!A86,Tipos_Medida!$H$2:$I$788,1),VLOOKUP(Intermedio!A86,Tipos_Medida!$H$2:$I$788,2),0))*100,4),"")</f>
        <v/>
      </c>
      <c r="L304" s="21" t="str">
        <f>IF(Medidas_Analisis!L86&lt;&gt;"",ROUND((Medidas_Analisis!L86/IF(Intermedio!A86=VLOOKUP(Intermedio!A86,Tipos_Medida!$H$2:$I$788,1),VLOOKUP(Intermedio!A86,Tipos_Medida!$H$2:$I$788,2),0))*100,4),"")</f>
        <v/>
      </c>
      <c r="M304" s="21" t="str">
        <f>IF(Medidas_Analisis!M86&lt;&gt;"",ROUND((Medidas_Analisis!M86/IF(Intermedio!A86=VLOOKUP(Intermedio!A86,Tipos_Medida!$H$2:$I$788,1),VLOOKUP(Intermedio!A86,Tipos_Medida!$H$2:$I$788,2),0))*100,4),"")</f>
        <v/>
      </c>
      <c r="N304" s="21" t="str">
        <f>IF(Medidas_Analisis!N86&lt;&gt;"",ROUND((Medidas_Analisis!N86/IF(Intermedio!A86=VLOOKUP(Intermedio!A86,Tipos_Medida!$H$2:$I$788,1),VLOOKUP(Intermedio!A86,Tipos_Medida!$H$2:$I$788,2),0))*100,4),"")</f>
        <v/>
      </c>
    </row>
    <row r="305" spans="1:14" x14ac:dyDescent="0.25">
      <c r="A305" s="19">
        <v>20109</v>
      </c>
      <c r="B305" s="19" t="s">
        <v>59</v>
      </c>
      <c r="C305" s="19" t="s">
        <v>122</v>
      </c>
      <c r="D305" s="19" t="s">
        <v>116</v>
      </c>
      <c r="E305" s="20"/>
      <c r="F305" s="7" t="str">
        <f>IF(E305&lt;&gt;"",IF(AND(E305&gt;=VLOOKUP(E305,Semanas!$A$1:$C$33,1),E305&lt;=VLOOKUP(E305,Semanas!$A$1:$C$33,2)),VLOOKUP(E305,Semanas!$A$1:$C$33,3),""),"")</f>
        <v/>
      </c>
      <c r="G305" s="21" t="str">
        <f>IF(Medidas_Analisis!G88&lt;&gt;"",ROUND((Medidas_Analisis!G88/IF(Intermedio!A88=VLOOKUP(Intermedio!A88,Tipos_Medida!$H$2:$I$788,1),VLOOKUP(Intermedio!A88,Tipos_Medida!$H$2:$I$788,2),0))*100,4),"")</f>
        <v/>
      </c>
      <c r="H305" s="21" t="str">
        <f>IF(Medidas_Analisis!H88&lt;&gt;"",ROUND((Medidas_Analisis!H88/IF(Intermedio!A88=VLOOKUP(Intermedio!A88,Tipos_Medida!$H$2:$I$788,1),VLOOKUP(Intermedio!A88,Tipos_Medida!$H$2:$I$788,2),0))*100,4),"")</f>
        <v/>
      </c>
      <c r="I305" s="21" t="str">
        <f>IF(Medidas_Analisis!I88&lt;&gt;"",ROUND((Medidas_Analisis!I88/IF(Intermedio!A88=VLOOKUP(Intermedio!A88,Tipos_Medida!$H$2:$I$788,1),VLOOKUP(Intermedio!A88,Tipos_Medida!$H$2:$I$788,2),0))*100,4),"")</f>
        <v/>
      </c>
      <c r="J305" s="21" t="str">
        <f>IF(Medidas_Analisis!J88&lt;&gt;"",ROUND((Medidas_Analisis!J88/IF(Intermedio!A88=VLOOKUP(Intermedio!A88,Tipos_Medida!$H$2:$I$788,1),VLOOKUP(Intermedio!A88,Tipos_Medida!$H$2:$I$788,2),0))*100,4),"")</f>
        <v/>
      </c>
      <c r="K305" s="21" t="str">
        <f>IF(Medidas_Analisis!K88&lt;&gt;"",ROUND((Medidas_Analisis!K88/IF(Intermedio!A88=VLOOKUP(Intermedio!A88,Tipos_Medida!$H$2:$I$788,1),VLOOKUP(Intermedio!A88,Tipos_Medida!$H$2:$I$788,2),0))*100,4),"")</f>
        <v/>
      </c>
      <c r="L305" s="21" t="str">
        <f>IF(Medidas_Analisis!L88&lt;&gt;"",ROUND((Medidas_Analisis!L88/IF(Intermedio!A88=VLOOKUP(Intermedio!A88,Tipos_Medida!$H$2:$I$788,1),VLOOKUP(Intermedio!A88,Tipos_Medida!$H$2:$I$788,2),0))*100,4),"")</f>
        <v/>
      </c>
      <c r="M305" s="21" t="str">
        <f>IF(Medidas_Analisis!M88&lt;&gt;"",ROUND((Medidas_Analisis!M88/IF(Intermedio!A88=VLOOKUP(Intermedio!A88,Tipos_Medida!$H$2:$I$788,1),VLOOKUP(Intermedio!A88,Tipos_Medida!$H$2:$I$788,2),0))*100,4),"")</f>
        <v/>
      </c>
      <c r="N305" s="21" t="str">
        <f>IF(Medidas_Analisis!N88&lt;&gt;"",ROUND((Medidas_Analisis!N88/IF(Intermedio!A88=VLOOKUP(Intermedio!A88,Tipos_Medida!$H$2:$I$788,1),VLOOKUP(Intermedio!A88,Tipos_Medida!$H$2:$I$788,2),0))*100,4),"")</f>
        <v/>
      </c>
    </row>
    <row r="306" spans="1:14" x14ac:dyDescent="0.25">
      <c r="A306">
        <v>20109</v>
      </c>
      <c r="B306" t="s">
        <v>59</v>
      </c>
      <c r="C306" t="s">
        <v>123</v>
      </c>
      <c r="D306" t="s">
        <v>116</v>
      </c>
      <c r="E306" s="1"/>
      <c r="F306" s="7" t="str">
        <f>IF(E306&lt;&gt;"",IF(AND(E306&gt;=VLOOKUP(E306,Semanas!$A$1:$C$33,1),E306&lt;=VLOOKUP(E306,Semanas!$A$1:$C$33,2)),VLOOKUP(E306,Semanas!$A$1:$C$33,3),""),"")</f>
        <v/>
      </c>
      <c r="G306" s="21" t="str">
        <f>IF(Medidas_Analisis!G89&lt;&gt;"",ROUND((Medidas_Analisis!G89/IF(Intermedio!A89=VLOOKUP(Intermedio!A89,Tipos_Medida!$H$2:$I$788,1),VLOOKUP(Intermedio!A89,Tipos_Medida!$H$2:$I$788,2),0))*100,4),"")</f>
        <v/>
      </c>
      <c r="H306" s="21" t="str">
        <f>IF(Medidas_Analisis!H89&lt;&gt;"",ROUND((Medidas_Analisis!H89/IF(Intermedio!A89=VLOOKUP(Intermedio!A89,Tipos_Medida!$H$2:$I$788,1),VLOOKUP(Intermedio!A89,Tipos_Medida!$H$2:$I$788,2),0))*100,4),"")</f>
        <v/>
      </c>
      <c r="I306" s="21" t="str">
        <f>IF(Medidas_Analisis!I89&lt;&gt;"",ROUND((Medidas_Analisis!I89/IF(Intermedio!A89=VLOOKUP(Intermedio!A89,Tipos_Medida!$H$2:$I$788,1),VLOOKUP(Intermedio!A89,Tipos_Medida!$H$2:$I$788,2),0))*100,4),"")</f>
        <v/>
      </c>
      <c r="J306" s="21" t="str">
        <f>IF(Medidas_Analisis!J89&lt;&gt;"",ROUND((Medidas_Analisis!J89/IF(Intermedio!A89=VLOOKUP(Intermedio!A89,Tipos_Medida!$H$2:$I$788,1),VLOOKUP(Intermedio!A89,Tipos_Medida!$H$2:$I$788,2),0))*100,4),"")</f>
        <v/>
      </c>
      <c r="K306" s="21" t="str">
        <f>IF(Medidas_Analisis!K89&lt;&gt;"",ROUND((Medidas_Analisis!K89/IF(Intermedio!A89=VLOOKUP(Intermedio!A89,Tipos_Medida!$H$2:$I$788,1),VLOOKUP(Intermedio!A89,Tipos_Medida!$H$2:$I$788,2),0))*100,4),"")</f>
        <v/>
      </c>
      <c r="L306" s="21" t="str">
        <f>IF(Medidas_Analisis!L89&lt;&gt;"",ROUND((Medidas_Analisis!L89/IF(Intermedio!A89=VLOOKUP(Intermedio!A89,Tipos_Medida!$H$2:$I$788,1),VLOOKUP(Intermedio!A89,Tipos_Medida!$H$2:$I$788,2),0))*100,4),"")</f>
        <v/>
      </c>
      <c r="M306" s="21" t="str">
        <f>IF(Medidas_Analisis!M89&lt;&gt;"",ROUND((Medidas_Analisis!M89/IF(Intermedio!A89=VLOOKUP(Intermedio!A89,Tipos_Medida!$H$2:$I$788,1),VLOOKUP(Intermedio!A89,Tipos_Medida!$H$2:$I$788,2),0))*100,4),"")</f>
        <v/>
      </c>
      <c r="N306" s="21" t="str">
        <f>IF(Medidas_Analisis!N89&lt;&gt;"",ROUND((Medidas_Analisis!N89/IF(Intermedio!A89=VLOOKUP(Intermedio!A89,Tipos_Medida!$H$2:$I$788,1),VLOOKUP(Intermedio!A89,Tipos_Medida!$H$2:$I$788,2),0))*100,4),"")</f>
        <v/>
      </c>
    </row>
    <row r="307" spans="1:14" x14ac:dyDescent="0.25">
      <c r="A307">
        <v>20116</v>
      </c>
      <c r="B307" t="s">
        <v>60</v>
      </c>
      <c r="C307" t="s">
        <v>34</v>
      </c>
      <c r="D307" t="s">
        <v>117</v>
      </c>
      <c r="E307" s="1"/>
      <c r="F307" s="7" t="str">
        <f>IF(E307&lt;&gt;"",IF(AND(E307&gt;=VLOOKUP(E307,Semanas!$A$1:$C$33,1),E307&lt;=VLOOKUP(E307,Semanas!$A$1:$C$33,2)),VLOOKUP(E307,Semanas!$A$1:$C$33,3),""),"")</f>
        <v/>
      </c>
      <c r="G307" s="21" t="str">
        <f>IF(Medidas_Analisis!G94&lt;&gt;"",ROUND((Medidas_Analisis!G94/IF(Intermedio!A94=VLOOKUP(Intermedio!A94,Tipos_Medida!$H$2:$I$788,1),VLOOKUP(Intermedio!A94,Tipos_Medida!$H$2:$I$788,2),0))*100,4),"")</f>
        <v/>
      </c>
      <c r="H307" s="21" t="str">
        <f>IF(Medidas_Analisis!H94&lt;&gt;"",ROUND((Medidas_Analisis!H94/IF(Intermedio!A94=VLOOKUP(Intermedio!A94,Tipos_Medida!$H$2:$I$788,1),VLOOKUP(Intermedio!A94,Tipos_Medida!$H$2:$I$788,2),0))*100,4),"")</f>
        <v/>
      </c>
      <c r="I307" s="21" t="str">
        <f>IF(Medidas_Analisis!I94&lt;&gt;"",ROUND((Medidas_Analisis!I94/IF(Intermedio!A94=VLOOKUP(Intermedio!A94,Tipos_Medida!$H$2:$I$788,1),VLOOKUP(Intermedio!A94,Tipos_Medida!$H$2:$I$788,2),0))*100,4),"")</f>
        <v/>
      </c>
      <c r="J307" s="21" t="str">
        <f>IF(Medidas_Analisis!J94&lt;&gt;"",ROUND((Medidas_Analisis!J94/IF(Intermedio!A94=VLOOKUP(Intermedio!A94,Tipos_Medida!$H$2:$I$788,1),VLOOKUP(Intermedio!A94,Tipos_Medida!$H$2:$I$788,2),0))*100,4),"")</f>
        <v/>
      </c>
      <c r="K307" s="21" t="str">
        <f>IF(Medidas_Analisis!K94&lt;&gt;"",ROUND((Medidas_Analisis!K94/IF(Intermedio!A94=VLOOKUP(Intermedio!A94,Tipos_Medida!$H$2:$I$788,1),VLOOKUP(Intermedio!A94,Tipos_Medida!$H$2:$I$788,2),0))*100,4),"")</f>
        <v/>
      </c>
      <c r="L307" s="21" t="str">
        <f>IF(Medidas_Analisis!L94&lt;&gt;"",ROUND((Medidas_Analisis!L94/IF(Intermedio!A94=VLOOKUP(Intermedio!A94,Tipos_Medida!$H$2:$I$788,1),VLOOKUP(Intermedio!A94,Tipos_Medida!$H$2:$I$788,2),0))*100,4),"")</f>
        <v/>
      </c>
      <c r="M307" s="21" t="str">
        <f>IF(Medidas_Analisis!M94&lt;&gt;"",ROUND((Medidas_Analisis!M94/IF(Intermedio!A94=VLOOKUP(Intermedio!A94,Tipos_Medida!$H$2:$I$788,1),VLOOKUP(Intermedio!A94,Tipos_Medida!$H$2:$I$788,2),0))*100,4),"")</f>
        <v/>
      </c>
      <c r="N307" s="21" t="str">
        <f>IF(Medidas_Analisis!N94&lt;&gt;"",ROUND((Medidas_Analisis!N94/IF(Intermedio!A94=VLOOKUP(Intermedio!A94,Tipos_Medida!$H$2:$I$788,1),VLOOKUP(Intermedio!A94,Tipos_Medida!$H$2:$I$788,2),0))*100,4),"")</f>
        <v/>
      </c>
    </row>
    <row r="308" spans="1:14" x14ac:dyDescent="0.25">
      <c r="A308" s="19">
        <v>20116</v>
      </c>
      <c r="B308" s="19" t="s">
        <v>60</v>
      </c>
      <c r="C308" s="19" t="s">
        <v>118</v>
      </c>
      <c r="D308" s="19" t="s">
        <v>117</v>
      </c>
      <c r="E308" s="20"/>
      <c r="F308" s="7" t="str">
        <f>IF(E308&lt;&gt;"",IF(AND(E308&gt;=VLOOKUP(E308,Semanas!$A$1:$C$33,1),E308&lt;=VLOOKUP(E308,Semanas!$A$1:$C$33,2)),VLOOKUP(E308,Semanas!$A$1:$C$33,3),""),"")</f>
        <v/>
      </c>
      <c r="G308" s="21" t="str">
        <f>IF(Medidas_Analisis!G95&lt;&gt;"",ROUND((Medidas_Analisis!G95/IF(Intermedio!A95=VLOOKUP(Intermedio!A95,Tipos_Medida!$H$2:$I$788,1),VLOOKUP(Intermedio!A95,Tipos_Medida!$H$2:$I$788,2),0))*100,4),"")</f>
        <v/>
      </c>
      <c r="H308" s="21" t="str">
        <f>IF(Medidas_Analisis!H95&lt;&gt;"",ROUND((Medidas_Analisis!H95/IF(Intermedio!A95=VLOOKUP(Intermedio!A95,Tipos_Medida!$H$2:$I$788,1),VLOOKUP(Intermedio!A95,Tipos_Medida!$H$2:$I$788,2),0))*100,4),"")</f>
        <v/>
      </c>
      <c r="I308" s="21" t="str">
        <f>IF(Medidas_Analisis!I95&lt;&gt;"",ROUND((Medidas_Analisis!I95/IF(Intermedio!A95=VLOOKUP(Intermedio!A95,Tipos_Medida!$H$2:$I$788,1),VLOOKUP(Intermedio!A95,Tipos_Medida!$H$2:$I$788,2),0))*100,4),"")</f>
        <v/>
      </c>
      <c r="J308" s="21" t="str">
        <f>IF(Medidas_Analisis!J95&lt;&gt;"",ROUND((Medidas_Analisis!J95/IF(Intermedio!A95=VLOOKUP(Intermedio!A95,Tipos_Medida!$H$2:$I$788,1),VLOOKUP(Intermedio!A95,Tipos_Medida!$H$2:$I$788,2),0))*100,4),"")</f>
        <v/>
      </c>
      <c r="K308" s="21" t="str">
        <f>IF(Medidas_Analisis!K95&lt;&gt;"",ROUND((Medidas_Analisis!K95/IF(Intermedio!A95=VLOOKUP(Intermedio!A95,Tipos_Medida!$H$2:$I$788,1),VLOOKUP(Intermedio!A95,Tipos_Medida!$H$2:$I$788,2),0))*100,4),"")</f>
        <v/>
      </c>
      <c r="L308" s="21" t="str">
        <f>IF(Medidas_Analisis!L95&lt;&gt;"",ROUND((Medidas_Analisis!L95/IF(Intermedio!A95=VLOOKUP(Intermedio!A95,Tipos_Medida!$H$2:$I$788,1),VLOOKUP(Intermedio!A95,Tipos_Medida!$H$2:$I$788,2),0))*100,4),"")</f>
        <v/>
      </c>
      <c r="M308" s="21" t="str">
        <f>IF(Medidas_Analisis!M95&lt;&gt;"",ROUND((Medidas_Analisis!M95/IF(Intermedio!A95=VLOOKUP(Intermedio!A95,Tipos_Medida!$H$2:$I$788,1),VLOOKUP(Intermedio!A95,Tipos_Medida!$H$2:$I$788,2),0))*100,4),"")</f>
        <v/>
      </c>
      <c r="N308" s="21" t="str">
        <f>IF(Medidas_Analisis!N95&lt;&gt;"",ROUND((Medidas_Analisis!N95/IF(Intermedio!A95=VLOOKUP(Intermedio!A95,Tipos_Medida!$H$2:$I$788,1),VLOOKUP(Intermedio!A95,Tipos_Medida!$H$2:$I$788,2),0))*100,4),"")</f>
        <v/>
      </c>
    </row>
    <row r="309" spans="1:14" x14ac:dyDescent="0.25">
      <c r="A309">
        <v>20116</v>
      </c>
      <c r="B309" t="s">
        <v>60</v>
      </c>
      <c r="C309" t="s">
        <v>119</v>
      </c>
      <c r="D309" t="s">
        <v>117</v>
      </c>
      <c r="E309" s="1"/>
      <c r="F309" s="7" t="str">
        <f>IF(E309&lt;&gt;"",IF(AND(E309&gt;=VLOOKUP(E309,Semanas!$A$1:$C$33,1),E309&lt;=VLOOKUP(E309,Semanas!$A$1:$C$33,2)),VLOOKUP(E309,Semanas!$A$1:$C$33,3),""),"")</f>
        <v/>
      </c>
      <c r="G309" s="21" t="str">
        <f>IF(Medidas_Analisis!G96&lt;&gt;"",ROUND((Medidas_Analisis!G96/IF(Intermedio!A96=VLOOKUP(Intermedio!A96,Tipos_Medida!$H$2:$I$788,1),VLOOKUP(Intermedio!A96,Tipos_Medida!$H$2:$I$788,2),0))*100,4),"")</f>
        <v/>
      </c>
      <c r="H309" s="21" t="str">
        <f>IF(Medidas_Analisis!H96&lt;&gt;"",ROUND((Medidas_Analisis!H96/IF(Intermedio!A96=VLOOKUP(Intermedio!A96,Tipos_Medida!$H$2:$I$788,1),VLOOKUP(Intermedio!A96,Tipos_Medida!$H$2:$I$788,2),0))*100,4),"")</f>
        <v/>
      </c>
      <c r="I309" s="21" t="str">
        <f>IF(Medidas_Analisis!I96&lt;&gt;"",ROUND((Medidas_Analisis!I96/IF(Intermedio!A96=VLOOKUP(Intermedio!A96,Tipos_Medida!$H$2:$I$788,1),VLOOKUP(Intermedio!A96,Tipos_Medida!$H$2:$I$788,2),0))*100,4),"")</f>
        <v/>
      </c>
      <c r="J309" s="21" t="str">
        <f>IF(Medidas_Analisis!J96&lt;&gt;"",ROUND((Medidas_Analisis!J96/IF(Intermedio!A96=VLOOKUP(Intermedio!A96,Tipos_Medida!$H$2:$I$788,1),VLOOKUP(Intermedio!A96,Tipos_Medida!$H$2:$I$788,2),0))*100,4),"")</f>
        <v/>
      </c>
      <c r="K309" s="21" t="str">
        <f>IF(Medidas_Analisis!K96&lt;&gt;"",ROUND((Medidas_Analisis!K96/IF(Intermedio!A96=VLOOKUP(Intermedio!A96,Tipos_Medida!$H$2:$I$788,1),VLOOKUP(Intermedio!A96,Tipos_Medida!$H$2:$I$788,2),0))*100,4),"")</f>
        <v/>
      </c>
      <c r="L309" s="21" t="str">
        <f>IF(Medidas_Analisis!L96&lt;&gt;"",ROUND((Medidas_Analisis!L96/IF(Intermedio!A96=VLOOKUP(Intermedio!A96,Tipos_Medida!$H$2:$I$788,1),VLOOKUP(Intermedio!A96,Tipos_Medida!$H$2:$I$788,2),0))*100,4),"")</f>
        <v/>
      </c>
      <c r="M309" s="21" t="str">
        <f>IF(Medidas_Analisis!M96&lt;&gt;"",ROUND((Medidas_Analisis!M96/IF(Intermedio!A96=VLOOKUP(Intermedio!A96,Tipos_Medida!$H$2:$I$788,1),VLOOKUP(Intermedio!A96,Tipos_Medida!$H$2:$I$788,2),0))*100,4),"")</f>
        <v/>
      </c>
      <c r="N309" s="21" t="str">
        <f>IF(Medidas_Analisis!N96&lt;&gt;"",ROUND((Medidas_Analisis!N96/IF(Intermedio!A96=VLOOKUP(Intermedio!A96,Tipos_Medida!$H$2:$I$788,1),VLOOKUP(Intermedio!A96,Tipos_Medida!$H$2:$I$788,2),0))*100,4),"")</f>
        <v/>
      </c>
    </row>
    <row r="310" spans="1:14" x14ac:dyDescent="0.25">
      <c r="A310" s="19">
        <v>20116</v>
      </c>
      <c r="B310" s="19" t="s">
        <v>60</v>
      </c>
      <c r="C310" s="19" t="s">
        <v>120</v>
      </c>
      <c r="D310" s="19" t="s">
        <v>117</v>
      </c>
      <c r="E310" s="20"/>
      <c r="F310" s="7" t="str">
        <f>IF(E310&lt;&gt;"",IF(AND(E310&gt;=VLOOKUP(E310,Semanas!$A$1:$C$33,1),E310&lt;=VLOOKUP(E310,Semanas!$A$1:$C$33,2)),VLOOKUP(E310,Semanas!$A$1:$C$33,3),""),"")</f>
        <v/>
      </c>
      <c r="G310" s="21" t="str">
        <f>IF(Medidas_Analisis!G97&lt;&gt;"",ROUND((Medidas_Analisis!G97/IF(Intermedio!A97=VLOOKUP(Intermedio!A97,Tipos_Medida!$H$2:$I$788,1),VLOOKUP(Intermedio!A97,Tipos_Medida!$H$2:$I$788,2),0))*100,4),"")</f>
        <v/>
      </c>
      <c r="H310" s="21" t="str">
        <f>IF(Medidas_Analisis!H97&lt;&gt;"",ROUND((Medidas_Analisis!H97/IF(Intermedio!A97=VLOOKUP(Intermedio!A97,Tipos_Medida!$H$2:$I$788,1),VLOOKUP(Intermedio!A97,Tipos_Medida!$H$2:$I$788,2),0))*100,4),"")</f>
        <v/>
      </c>
      <c r="I310" s="21" t="str">
        <f>IF(Medidas_Analisis!I97&lt;&gt;"",ROUND((Medidas_Analisis!I97/IF(Intermedio!A97=VLOOKUP(Intermedio!A97,Tipos_Medida!$H$2:$I$788,1),VLOOKUP(Intermedio!A97,Tipos_Medida!$H$2:$I$788,2),0))*100,4),"")</f>
        <v/>
      </c>
      <c r="J310" s="21" t="str">
        <f>IF(Medidas_Analisis!J97&lt;&gt;"",ROUND((Medidas_Analisis!J97/IF(Intermedio!A97=VLOOKUP(Intermedio!A97,Tipos_Medida!$H$2:$I$788,1),VLOOKUP(Intermedio!A97,Tipos_Medida!$H$2:$I$788,2),0))*100,4),"")</f>
        <v/>
      </c>
      <c r="K310" s="21" t="str">
        <f>IF(Medidas_Analisis!K97&lt;&gt;"",ROUND((Medidas_Analisis!K97/IF(Intermedio!A97=VLOOKUP(Intermedio!A97,Tipos_Medida!$H$2:$I$788,1),VLOOKUP(Intermedio!A97,Tipos_Medida!$H$2:$I$788,2),0))*100,4),"")</f>
        <v/>
      </c>
      <c r="L310" s="21" t="str">
        <f>IF(Medidas_Analisis!L97&lt;&gt;"",ROUND((Medidas_Analisis!L97/IF(Intermedio!A97=VLOOKUP(Intermedio!A97,Tipos_Medida!$H$2:$I$788,1),VLOOKUP(Intermedio!A97,Tipos_Medida!$H$2:$I$788,2),0))*100,4),"")</f>
        <v/>
      </c>
      <c r="M310" s="21" t="str">
        <f>IF(Medidas_Analisis!M97&lt;&gt;"",ROUND((Medidas_Analisis!M97/IF(Intermedio!A97=VLOOKUP(Intermedio!A97,Tipos_Medida!$H$2:$I$788,1),VLOOKUP(Intermedio!A97,Tipos_Medida!$H$2:$I$788,2),0))*100,4),"")</f>
        <v/>
      </c>
      <c r="N310" s="21" t="str">
        <f>IF(Medidas_Analisis!N97&lt;&gt;"",ROUND((Medidas_Analisis!N97/IF(Intermedio!A97=VLOOKUP(Intermedio!A97,Tipos_Medida!$H$2:$I$788,1),VLOOKUP(Intermedio!A97,Tipos_Medida!$H$2:$I$788,2),0))*100,4),"")</f>
        <v/>
      </c>
    </row>
    <row r="311" spans="1:14" x14ac:dyDescent="0.25">
      <c r="A311">
        <v>20116</v>
      </c>
      <c r="B311" t="s">
        <v>60</v>
      </c>
      <c r="C311" t="s">
        <v>191</v>
      </c>
      <c r="D311" t="s">
        <v>117</v>
      </c>
      <c r="E311" s="1"/>
      <c r="F311" s="7" t="str">
        <f>IF(E311&lt;&gt;"",IF(AND(E311&gt;=VLOOKUP(E311,Semanas!$A$1:$C$33,1),E311&lt;=VLOOKUP(E311,Semanas!$A$1:$C$33,2)),VLOOKUP(E311,Semanas!$A$1:$C$33,3),""),"")</f>
        <v/>
      </c>
      <c r="G311" s="21" t="str">
        <f>IF(Medidas_Analisis!G98&lt;&gt;"",ROUND((Medidas_Analisis!G98/IF(Intermedio!A98=VLOOKUP(Intermedio!A98,Tipos_Medida!$H$2:$I$788,1),VLOOKUP(Intermedio!A98,Tipos_Medida!$H$2:$I$788,2),0))*100,4),"")</f>
        <v/>
      </c>
      <c r="H311" s="21" t="str">
        <f>IF(Medidas_Analisis!H98&lt;&gt;"",ROUND((Medidas_Analisis!H98/IF(Intermedio!A98=VLOOKUP(Intermedio!A98,Tipos_Medida!$H$2:$I$788,1),VLOOKUP(Intermedio!A98,Tipos_Medida!$H$2:$I$788,2),0))*100,4),"")</f>
        <v/>
      </c>
      <c r="I311" s="21" t="str">
        <f>IF(Medidas_Analisis!I98&lt;&gt;"",ROUND((Medidas_Analisis!I98/IF(Intermedio!A98=VLOOKUP(Intermedio!A98,Tipos_Medida!$H$2:$I$788,1),VLOOKUP(Intermedio!A98,Tipos_Medida!$H$2:$I$788,2),0))*100,4),"")</f>
        <v/>
      </c>
      <c r="J311" s="21" t="str">
        <f>IF(Medidas_Analisis!J98&lt;&gt;"",ROUND((Medidas_Analisis!J98/IF(Intermedio!A98=VLOOKUP(Intermedio!A98,Tipos_Medida!$H$2:$I$788,1),VLOOKUP(Intermedio!A98,Tipos_Medida!$H$2:$I$788,2),0))*100,4),"")</f>
        <v/>
      </c>
      <c r="K311" s="21" t="str">
        <f>IF(Medidas_Analisis!K98&lt;&gt;"",ROUND((Medidas_Analisis!K98/IF(Intermedio!A98=VLOOKUP(Intermedio!A98,Tipos_Medida!$H$2:$I$788,1),VLOOKUP(Intermedio!A98,Tipos_Medida!$H$2:$I$788,2),0))*100,4),"")</f>
        <v/>
      </c>
      <c r="L311" s="21" t="str">
        <f>IF(Medidas_Analisis!L98&lt;&gt;"",ROUND((Medidas_Analisis!L98/IF(Intermedio!A98=VLOOKUP(Intermedio!A98,Tipos_Medida!$H$2:$I$788,1),VLOOKUP(Intermedio!A98,Tipos_Medida!$H$2:$I$788,2),0))*100,4),"")</f>
        <v/>
      </c>
      <c r="M311" s="21" t="str">
        <f>IF(Medidas_Analisis!M98&lt;&gt;"",ROUND((Medidas_Analisis!M98/IF(Intermedio!A98=VLOOKUP(Intermedio!A98,Tipos_Medida!$H$2:$I$788,1),VLOOKUP(Intermedio!A98,Tipos_Medida!$H$2:$I$788,2),0))*100,4),"")</f>
        <v/>
      </c>
      <c r="N311" s="21" t="str">
        <f>IF(Medidas_Analisis!N98&lt;&gt;"",ROUND((Medidas_Analisis!N98/IF(Intermedio!A98=VLOOKUP(Intermedio!A98,Tipos_Medida!$H$2:$I$788,1),VLOOKUP(Intermedio!A98,Tipos_Medida!$H$2:$I$788,2),0))*100,4),"")</f>
        <v/>
      </c>
    </row>
    <row r="312" spans="1:14" x14ac:dyDescent="0.25">
      <c r="A312" s="19">
        <v>20116</v>
      </c>
      <c r="B312" s="19" t="s">
        <v>60</v>
      </c>
      <c r="C312" s="19" t="s">
        <v>122</v>
      </c>
      <c r="D312" s="19" t="s">
        <v>116</v>
      </c>
      <c r="E312" s="20"/>
      <c r="F312" s="7" t="str">
        <f>IF(E312&lt;&gt;"",IF(AND(E312&gt;=VLOOKUP(E312,Semanas!$A$1:$C$33,1),E312&lt;=VLOOKUP(E312,Semanas!$A$1:$C$33,2)),VLOOKUP(E312,Semanas!$A$1:$C$33,3),""),"")</f>
        <v/>
      </c>
      <c r="G312" s="21" t="str">
        <f>IF(Medidas_Analisis!G99&lt;&gt;"",ROUND((Medidas_Analisis!G99/IF(Intermedio!A99=VLOOKUP(Intermedio!A99,Tipos_Medida!$H$2:$I$788,1),VLOOKUP(Intermedio!A99,Tipos_Medida!$H$2:$I$788,2),0))*100,4),"")</f>
        <v/>
      </c>
      <c r="H312" s="21" t="str">
        <f>IF(Medidas_Analisis!H99&lt;&gt;"",ROUND((Medidas_Analisis!H99/IF(Intermedio!A99=VLOOKUP(Intermedio!A99,Tipos_Medida!$H$2:$I$788,1),VLOOKUP(Intermedio!A99,Tipos_Medida!$H$2:$I$788,2),0))*100,4),"")</f>
        <v/>
      </c>
      <c r="I312" s="21" t="str">
        <f>IF(Medidas_Analisis!I99&lt;&gt;"",ROUND((Medidas_Analisis!I99/IF(Intermedio!A99=VLOOKUP(Intermedio!A99,Tipos_Medida!$H$2:$I$788,1),VLOOKUP(Intermedio!A99,Tipos_Medida!$H$2:$I$788,2),0))*100,4),"")</f>
        <v/>
      </c>
      <c r="J312" s="21" t="str">
        <f>IF(Medidas_Analisis!J99&lt;&gt;"",ROUND((Medidas_Analisis!J99/IF(Intermedio!A99=VLOOKUP(Intermedio!A99,Tipos_Medida!$H$2:$I$788,1),VLOOKUP(Intermedio!A99,Tipos_Medida!$H$2:$I$788,2),0))*100,4),"")</f>
        <v/>
      </c>
      <c r="K312" s="21" t="str">
        <f>IF(Medidas_Analisis!K99&lt;&gt;"",ROUND((Medidas_Analisis!K99/IF(Intermedio!A99=VLOOKUP(Intermedio!A99,Tipos_Medida!$H$2:$I$788,1),VLOOKUP(Intermedio!A99,Tipos_Medida!$H$2:$I$788,2),0))*100,4),"")</f>
        <v/>
      </c>
      <c r="L312" s="21" t="str">
        <f>IF(Medidas_Analisis!L99&lt;&gt;"",ROUND((Medidas_Analisis!L99/IF(Intermedio!A99=VLOOKUP(Intermedio!A99,Tipos_Medida!$H$2:$I$788,1),VLOOKUP(Intermedio!A99,Tipos_Medida!$H$2:$I$788,2),0))*100,4),"")</f>
        <v/>
      </c>
      <c r="M312" s="21" t="str">
        <f>IF(Medidas_Analisis!M99&lt;&gt;"",ROUND((Medidas_Analisis!M99/IF(Intermedio!A99=VLOOKUP(Intermedio!A99,Tipos_Medida!$H$2:$I$788,1),VLOOKUP(Intermedio!A99,Tipos_Medida!$H$2:$I$788,2),0))*100,4),"")</f>
        <v/>
      </c>
      <c r="N312" s="21" t="str">
        <f>IF(Medidas_Analisis!N99&lt;&gt;"",ROUND((Medidas_Analisis!N99/IF(Intermedio!A99=VLOOKUP(Intermedio!A99,Tipos_Medida!$H$2:$I$788,1),VLOOKUP(Intermedio!A99,Tipos_Medida!$H$2:$I$788,2),0))*100,4),"")</f>
        <v/>
      </c>
    </row>
    <row r="313" spans="1:14" x14ac:dyDescent="0.25">
      <c r="A313">
        <v>20116</v>
      </c>
      <c r="B313" t="s">
        <v>60</v>
      </c>
      <c r="C313" t="s">
        <v>123</v>
      </c>
      <c r="D313" t="s">
        <v>116</v>
      </c>
      <c r="E313" s="1"/>
      <c r="F313" s="7" t="str">
        <f>IF(E313&lt;&gt;"",IF(AND(E313&gt;=VLOOKUP(E313,Semanas!$A$1:$C$33,1),E313&lt;=VLOOKUP(E313,Semanas!$A$1:$C$33,2)),VLOOKUP(E313,Semanas!$A$1:$C$33,3),""),"")</f>
        <v/>
      </c>
      <c r="G313" s="21" t="str">
        <f>IF(Medidas_Analisis!G100&lt;&gt;"",ROUND((Medidas_Analisis!G100/IF(Intermedio!A100=VLOOKUP(Intermedio!A100,Tipos_Medida!$H$2:$I$788,1),VLOOKUP(Intermedio!A100,Tipos_Medida!$H$2:$I$788,2),0))*100,4),"")</f>
        <v/>
      </c>
      <c r="H313" s="21" t="str">
        <f>IF(Medidas_Analisis!H100&lt;&gt;"",ROUND((Medidas_Analisis!H100/IF(Intermedio!A100=VLOOKUP(Intermedio!A100,Tipos_Medida!$H$2:$I$788,1),VLOOKUP(Intermedio!A100,Tipos_Medida!$H$2:$I$788,2),0))*100,4),"")</f>
        <v/>
      </c>
      <c r="I313" s="21" t="str">
        <f>IF(Medidas_Analisis!I100&lt;&gt;"",ROUND((Medidas_Analisis!I100/IF(Intermedio!A100=VLOOKUP(Intermedio!A100,Tipos_Medida!$H$2:$I$788,1),VLOOKUP(Intermedio!A100,Tipos_Medida!$H$2:$I$788,2),0))*100,4),"")</f>
        <v/>
      </c>
      <c r="J313" s="21" t="str">
        <f>IF(Medidas_Analisis!J100&lt;&gt;"",ROUND((Medidas_Analisis!J100/IF(Intermedio!A100=VLOOKUP(Intermedio!A100,Tipos_Medida!$H$2:$I$788,1),VLOOKUP(Intermedio!A100,Tipos_Medida!$H$2:$I$788,2),0))*100,4),"")</f>
        <v/>
      </c>
      <c r="K313" s="21" t="str">
        <f>IF(Medidas_Analisis!K100&lt;&gt;"",ROUND((Medidas_Analisis!K100/IF(Intermedio!A100=VLOOKUP(Intermedio!A100,Tipos_Medida!$H$2:$I$788,1),VLOOKUP(Intermedio!A100,Tipos_Medida!$H$2:$I$788,2),0))*100,4),"")</f>
        <v/>
      </c>
      <c r="L313" s="21" t="str">
        <f>IF(Medidas_Analisis!L100&lt;&gt;"",ROUND((Medidas_Analisis!L100/IF(Intermedio!A100=VLOOKUP(Intermedio!A100,Tipos_Medida!$H$2:$I$788,1),VLOOKUP(Intermedio!A100,Tipos_Medida!$H$2:$I$788,2),0))*100,4),"")</f>
        <v/>
      </c>
      <c r="M313" s="21" t="str">
        <f>IF(Medidas_Analisis!M100&lt;&gt;"",ROUND((Medidas_Analisis!M100/IF(Intermedio!A100=VLOOKUP(Intermedio!A100,Tipos_Medida!$H$2:$I$788,1),VLOOKUP(Intermedio!A100,Tipos_Medida!$H$2:$I$788,2),0))*100,4),"")</f>
        <v/>
      </c>
      <c r="N313" s="21" t="str">
        <f>IF(Medidas_Analisis!N100&lt;&gt;"",ROUND((Medidas_Analisis!N100/IF(Intermedio!A100=VLOOKUP(Intermedio!A100,Tipos_Medida!$H$2:$I$788,1),VLOOKUP(Intermedio!A100,Tipos_Medida!$H$2:$I$788,2),0))*100,4),"")</f>
        <v/>
      </c>
    </row>
    <row r="314" spans="1:14" x14ac:dyDescent="0.25">
      <c r="A314">
        <v>20139</v>
      </c>
      <c r="B314" t="s">
        <v>61</v>
      </c>
      <c r="C314" t="s">
        <v>30</v>
      </c>
      <c r="D314" t="s">
        <v>114</v>
      </c>
      <c r="E314" s="1">
        <v>43913</v>
      </c>
      <c r="F314" s="7" t="str">
        <f>IF(E314&lt;&gt;"",IF(AND(E314&gt;=VLOOKUP(E314,Semanas!$A$1:$C$33,1),E314&lt;=VLOOKUP(E314,Semanas!$A$1:$C$33,2)),VLOOKUP(E314,Semanas!$A$1:$C$33,3),""),"")</f>
        <v>Semana 13</v>
      </c>
      <c r="G314" s="21" t="str">
        <f>IF(Medidas_Analisis!G101&lt;&gt;"",ROUND((Medidas_Analisis!G101/IF(Intermedio!A101=VLOOKUP(Intermedio!A101,Tipos_Medida!$H$2:$I$788,1),VLOOKUP(Intermedio!A101,Tipos_Medida!$H$2:$I$788,2),0))*100,4),"")</f>
        <v/>
      </c>
      <c r="H314" s="21" t="str">
        <f>IF(Medidas_Analisis!H101&lt;&gt;"",ROUND((Medidas_Analisis!H101/IF(Intermedio!A101=VLOOKUP(Intermedio!A101,Tipos_Medida!$H$2:$I$788,1),VLOOKUP(Intermedio!A101,Tipos_Medida!$H$2:$I$788,2),0))*100,4),"")</f>
        <v/>
      </c>
      <c r="I314" s="21" t="str">
        <f>IF(Medidas_Analisis!I101&lt;&gt;"",ROUND((Medidas_Analisis!I101/IF(Intermedio!A101=VLOOKUP(Intermedio!A101,Tipos_Medida!$H$2:$I$788,1),VLOOKUP(Intermedio!A101,Tipos_Medida!$H$2:$I$788,2),0))*100,4),"")</f>
        <v/>
      </c>
      <c r="J314" s="21" t="str">
        <f>IF(Medidas_Analisis!J101&lt;&gt;"",ROUND((Medidas_Analisis!J101/IF(Intermedio!A101=VLOOKUP(Intermedio!A101,Tipos_Medida!$H$2:$I$788,1),VLOOKUP(Intermedio!A101,Tipos_Medida!$H$2:$I$788,2),0))*100,4),"")</f>
        <v/>
      </c>
      <c r="K314" s="21" t="str">
        <f>IF(Medidas_Analisis!K101&lt;&gt;"",ROUND((Medidas_Analisis!K101/IF(Intermedio!A101=VLOOKUP(Intermedio!A101,Tipos_Medida!$H$2:$I$788,1),VLOOKUP(Intermedio!A101,Tipos_Medida!$H$2:$I$788,2),0))*100,4),"")</f>
        <v/>
      </c>
      <c r="L314" s="21" t="str">
        <f>IF(Medidas_Analisis!L101&lt;&gt;"",ROUND((Medidas_Analisis!L101/IF(Intermedio!A101=VLOOKUP(Intermedio!A101,Tipos_Medida!$H$2:$I$788,1),VLOOKUP(Intermedio!A101,Tipos_Medida!$H$2:$I$788,2),0))*100,4),"")</f>
        <v/>
      </c>
      <c r="M314" s="21" t="str">
        <f>IF(Medidas_Analisis!M101&lt;&gt;"",ROUND((Medidas_Analisis!M101/IF(Intermedio!A101=VLOOKUP(Intermedio!A101,Tipos_Medida!$H$2:$I$788,1),VLOOKUP(Intermedio!A101,Tipos_Medida!$H$2:$I$788,2),0))*100,4),"")</f>
        <v/>
      </c>
      <c r="N314" s="21" t="str">
        <f>IF(Medidas_Analisis!N101&lt;&gt;"",ROUND((Medidas_Analisis!N101/IF(Intermedio!A101=VLOOKUP(Intermedio!A101,Tipos_Medida!$H$2:$I$788,1),VLOOKUP(Intermedio!A101,Tipos_Medida!$H$2:$I$788,2),0))*100,4),"")</f>
        <v/>
      </c>
    </row>
    <row r="315" spans="1:14" x14ac:dyDescent="0.25">
      <c r="A315" s="19">
        <v>20139</v>
      </c>
      <c r="B315" s="19" t="s">
        <v>61</v>
      </c>
      <c r="C315" s="19" t="s">
        <v>31</v>
      </c>
      <c r="D315" s="19" t="s">
        <v>114</v>
      </c>
      <c r="E315" s="20">
        <v>43913</v>
      </c>
      <c r="F315" s="7" t="str">
        <f>IF(E315&lt;&gt;"",IF(AND(E315&gt;=VLOOKUP(E315,Semanas!$A$1:$C$33,1),E315&lt;=VLOOKUP(E315,Semanas!$A$1:$C$33,2)),VLOOKUP(E315,Semanas!$A$1:$C$33,3),""),"")</f>
        <v>Semana 13</v>
      </c>
      <c r="G315" s="21" t="str">
        <f>IF(Medidas_Analisis!G102&lt;&gt;"",ROUND((Medidas_Analisis!G102/IF(Intermedio!A102=VLOOKUP(Intermedio!A102,Tipos_Medida!$H$2:$I$788,1),VLOOKUP(Intermedio!A102,Tipos_Medida!$H$2:$I$788,2),0))*100,4),"")</f>
        <v/>
      </c>
      <c r="H315" s="21" t="str">
        <f>IF(Medidas_Analisis!H102&lt;&gt;"",ROUND((Medidas_Analisis!H102/IF(Intermedio!A102=VLOOKUP(Intermedio!A102,Tipos_Medida!$H$2:$I$788,1),VLOOKUP(Intermedio!A102,Tipos_Medida!$H$2:$I$788,2),0))*100,4),"")</f>
        <v/>
      </c>
      <c r="I315" s="21" t="str">
        <f>IF(Medidas_Analisis!I102&lt;&gt;"",ROUND((Medidas_Analisis!I102/IF(Intermedio!A102=VLOOKUP(Intermedio!A102,Tipos_Medida!$H$2:$I$788,1),VLOOKUP(Intermedio!A102,Tipos_Medida!$H$2:$I$788,2),0))*100,4),"")</f>
        <v/>
      </c>
      <c r="J315" s="21" t="str">
        <f>IF(Medidas_Analisis!J102&lt;&gt;"",ROUND((Medidas_Analisis!J102/IF(Intermedio!A102=VLOOKUP(Intermedio!A102,Tipos_Medida!$H$2:$I$788,1),VLOOKUP(Intermedio!A102,Tipos_Medida!$H$2:$I$788,2),0))*100,4),"")</f>
        <v/>
      </c>
      <c r="K315" s="21" t="str">
        <f>IF(Medidas_Analisis!K102&lt;&gt;"",ROUND((Medidas_Analisis!K102/IF(Intermedio!A102=VLOOKUP(Intermedio!A102,Tipos_Medida!$H$2:$I$788,1),VLOOKUP(Intermedio!A102,Tipos_Medida!$H$2:$I$788,2),0))*100,4),"")</f>
        <v/>
      </c>
      <c r="L315" s="21" t="str">
        <f>IF(Medidas_Analisis!L102&lt;&gt;"",ROUND((Medidas_Analisis!L102/IF(Intermedio!A102=VLOOKUP(Intermedio!A102,Tipos_Medida!$H$2:$I$788,1),VLOOKUP(Intermedio!A102,Tipos_Medida!$H$2:$I$788,2),0))*100,4),"")</f>
        <v/>
      </c>
      <c r="M315" s="21" t="str">
        <f>IF(Medidas_Analisis!M102&lt;&gt;"",ROUND((Medidas_Analisis!M102/IF(Intermedio!A102=VLOOKUP(Intermedio!A102,Tipos_Medida!$H$2:$I$788,1),VLOOKUP(Intermedio!A102,Tipos_Medida!$H$2:$I$788,2),0))*100,4),"")</f>
        <v/>
      </c>
      <c r="N315" s="21" t="str">
        <f>IF(Medidas_Analisis!N102&lt;&gt;"",ROUND((Medidas_Analisis!N102/IF(Intermedio!A102=VLOOKUP(Intermedio!A102,Tipos_Medida!$H$2:$I$788,1),VLOOKUP(Intermedio!A102,Tipos_Medida!$H$2:$I$788,2),0))*100,4),"")</f>
        <v/>
      </c>
    </row>
    <row r="316" spans="1:14" x14ac:dyDescent="0.25">
      <c r="A316">
        <v>20139</v>
      </c>
      <c r="B316" t="s">
        <v>61</v>
      </c>
      <c r="C316" t="s">
        <v>115</v>
      </c>
      <c r="D316" t="s">
        <v>114</v>
      </c>
      <c r="E316" s="1">
        <v>43913</v>
      </c>
      <c r="F316" s="7" t="str">
        <f>IF(E316&lt;&gt;"",IF(AND(E316&gt;=VLOOKUP(E316,Semanas!$A$1:$C$33,1),E316&lt;=VLOOKUP(E316,Semanas!$A$1:$C$33,2)),VLOOKUP(E316,Semanas!$A$1:$C$33,3),""),"")</f>
        <v>Semana 13</v>
      </c>
      <c r="G316" s="21" t="str">
        <f>IF(Medidas_Analisis!G103&lt;&gt;"",ROUND((Medidas_Analisis!G103/IF(Intermedio!A103=VLOOKUP(Intermedio!A103,Tipos_Medida!$H$2:$I$788,1),VLOOKUP(Intermedio!A103,Tipos_Medida!$H$2:$I$788,2),0))*100,4),"")</f>
        <v/>
      </c>
      <c r="H316" s="21" t="str">
        <f>IF(Medidas_Analisis!H103&lt;&gt;"",ROUND((Medidas_Analisis!H103/IF(Intermedio!A103=VLOOKUP(Intermedio!A103,Tipos_Medida!$H$2:$I$788,1),VLOOKUP(Intermedio!A103,Tipos_Medida!$H$2:$I$788,2),0))*100,4),"")</f>
        <v/>
      </c>
      <c r="I316" s="21" t="str">
        <f>IF(Medidas_Analisis!I103&lt;&gt;"",ROUND((Medidas_Analisis!I103/IF(Intermedio!A103=VLOOKUP(Intermedio!A103,Tipos_Medida!$H$2:$I$788,1),VLOOKUP(Intermedio!A103,Tipos_Medida!$H$2:$I$788,2),0))*100,4),"")</f>
        <v/>
      </c>
      <c r="J316" s="21" t="str">
        <f>IF(Medidas_Analisis!J103&lt;&gt;"",ROUND((Medidas_Analisis!J103/IF(Intermedio!A103=VLOOKUP(Intermedio!A103,Tipos_Medida!$H$2:$I$788,1),VLOOKUP(Intermedio!A103,Tipos_Medida!$H$2:$I$788,2),0))*100,4),"")</f>
        <v/>
      </c>
      <c r="K316" s="21" t="str">
        <f>IF(Medidas_Analisis!K103&lt;&gt;"",ROUND((Medidas_Analisis!K103/IF(Intermedio!A103=VLOOKUP(Intermedio!A103,Tipos_Medida!$H$2:$I$788,1),VLOOKUP(Intermedio!A103,Tipos_Medida!$H$2:$I$788,2),0))*100,4),"")</f>
        <v/>
      </c>
      <c r="L316" s="21" t="str">
        <f>IF(Medidas_Analisis!L103&lt;&gt;"",ROUND((Medidas_Analisis!L103/IF(Intermedio!A103=VLOOKUP(Intermedio!A103,Tipos_Medida!$H$2:$I$788,1),VLOOKUP(Intermedio!A103,Tipos_Medida!$H$2:$I$788,2),0))*100,4),"")</f>
        <v/>
      </c>
      <c r="M316" s="21" t="str">
        <f>IF(Medidas_Analisis!M103&lt;&gt;"",ROUND((Medidas_Analisis!M103/IF(Intermedio!A103=VLOOKUP(Intermedio!A103,Tipos_Medida!$H$2:$I$788,1),VLOOKUP(Intermedio!A103,Tipos_Medida!$H$2:$I$788,2),0))*100,4),"")</f>
        <v/>
      </c>
      <c r="N316" s="21" t="str">
        <f>IF(Medidas_Analisis!N103&lt;&gt;"",ROUND((Medidas_Analisis!N103/IF(Intermedio!A103=VLOOKUP(Intermedio!A103,Tipos_Medida!$H$2:$I$788,1),VLOOKUP(Intermedio!A103,Tipos_Medida!$H$2:$I$788,2),0))*100,4),"")</f>
        <v/>
      </c>
    </row>
    <row r="317" spans="1:14" x14ac:dyDescent="0.25">
      <c r="A317" s="19">
        <v>20139</v>
      </c>
      <c r="B317" s="19" t="s">
        <v>61</v>
      </c>
      <c r="C317" s="19" t="s">
        <v>33</v>
      </c>
      <c r="D317" s="19" t="s">
        <v>114</v>
      </c>
      <c r="E317" s="20">
        <v>43910</v>
      </c>
      <c r="F317" s="7" t="str">
        <f>IF(E317&lt;&gt;"",IF(AND(E317&gt;=VLOOKUP(E317,Semanas!$A$1:$C$33,1),E317&lt;=VLOOKUP(E317,Semanas!$A$1:$C$33,2)),VLOOKUP(E317,Semanas!$A$1:$C$33,3),""),"")</f>
        <v>Semana 12</v>
      </c>
      <c r="G317" s="21" t="str">
        <f>IF(Medidas_Analisis!G104&lt;&gt;"",ROUND((Medidas_Analisis!G104/IF(Intermedio!A104=VLOOKUP(Intermedio!A104,Tipos_Medida!$H$2:$I$788,1),VLOOKUP(Intermedio!A104,Tipos_Medida!$H$2:$I$788,2),0))*100,4),"")</f>
        <v/>
      </c>
      <c r="H317" s="21" t="str">
        <f>IF(Medidas_Analisis!H104&lt;&gt;"",ROUND((Medidas_Analisis!H104/IF(Intermedio!A104=VLOOKUP(Intermedio!A104,Tipos_Medida!$H$2:$I$788,1),VLOOKUP(Intermedio!A104,Tipos_Medida!$H$2:$I$788,2),0))*100,4),"")</f>
        <v/>
      </c>
      <c r="I317" s="21" t="str">
        <f>IF(Medidas_Analisis!I104&lt;&gt;"",ROUND((Medidas_Analisis!I104/IF(Intermedio!A104=VLOOKUP(Intermedio!A104,Tipos_Medida!$H$2:$I$788,1),VLOOKUP(Intermedio!A104,Tipos_Medida!$H$2:$I$788,2),0))*100,4),"")</f>
        <v/>
      </c>
      <c r="J317" s="21" t="str">
        <f>IF(Medidas_Analisis!J104&lt;&gt;"",ROUND((Medidas_Analisis!J104/IF(Intermedio!A104=VLOOKUP(Intermedio!A104,Tipos_Medida!$H$2:$I$788,1),VLOOKUP(Intermedio!A104,Tipos_Medida!$H$2:$I$788,2),0))*100,4),"")</f>
        <v/>
      </c>
      <c r="K317" s="21" t="str">
        <f>IF(Medidas_Analisis!K104&lt;&gt;"",ROUND((Medidas_Analisis!K104/IF(Intermedio!A104=VLOOKUP(Intermedio!A104,Tipos_Medida!$H$2:$I$788,1),VLOOKUP(Intermedio!A104,Tipos_Medida!$H$2:$I$788,2),0))*100,4),"")</f>
        <v/>
      </c>
      <c r="L317" s="21" t="str">
        <f>IF(Medidas_Analisis!L104&lt;&gt;"",ROUND((Medidas_Analisis!L104/IF(Intermedio!A104=VLOOKUP(Intermedio!A104,Tipos_Medida!$H$2:$I$788,1),VLOOKUP(Intermedio!A104,Tipos_Medida!$H$2:$I$788,2),0))*100,4),"")</f>
        <v/>
      </c>
      <c r="M317" s="21" t="str">
        <f>IF(Medidas_Analisis!M104&lt;&gt;"",ROUND((Medidas_Analisis!M104/IF(Intermedio!A104=VLOOKUP(Intermedio!A104,Tipos_Medida!$H$2:$I$788,1),VLOOKUP(Intermedio!A104,Tipos_Medida!$H$2:$I$788,2),0))*100,4),"")</f>
        <v/>
      </c>
      <c r="N317" s="21" t="str">
        <f>IF(Medidas_Analisis!N104&lt;&gt;"",ROUND((Medidas_Analisis!N104/IF(Intermedio!A104=VLOOKUP(Intermedio!A104,Tipos_Medida!$H$2:$I$788,1),VLOOKUP(Intermedio!A104,Tipos_Medida!$H$2:$I$788,2),0))*100,4),"")</f>
        <v/>
      </c>
    </row>
    <row r="318" spans="1:14" x14ac:dyDescent="0.25">
      <c r="A318">
        <v>20139</v>
      </c>
      <c r="B318" t="s">
        <v>61</v>
      </c>
      <c r="C318" t="s">
        <v>34</v>
      </c>
      <c r="D318" t="s">
        <v>117</v>
      </c>
      <c r="E318" s="1"/>
      <c r="F318" s="7" t="str">
        <f>IF(E318&lt;&gt;"",IF(AND(E318&gt;=VLOOKUP(E318,Semanas!$A$1:$C$33,1),E318&lt;=VLOOKUP(E318,Semanas!$A$1:$C$33,2)),VLOOKUP(E318,Semanas!$A$1:$C$33,3),""),"")</f>
        <v/>
      </c>
      <c r="G318" s="21" t="str">
        <f>IF(Medidas_Analisis!G105&lt;&gt;"",ROUND((Medidas_Analisis!G105/IF(Intermedio!A105=VLOOKUP(Intermedio!A105,Tipos_Medida!$H$2:$I$788,1),VLOOKUP(Intermedio!A105,Tipos_Medida!$H$2:$I$788,2),0))*100,4),"")</f>
        <v/>
      </c>
      <c r="H318" s="21" t="str">
        <f>IF(Medidas_Analisis!H105&lt;&gt;"",ROUND((Medidas_Analisis!H105/IF(Intermedio!A105=VLOOKUP(Intermedio!A105,Tipos_Medida!$H$2:$I$788,1),VLOOKUP(Intermedio!A105,Tipos_Medida!$H$2:$I$788,2),0))*100,4),"")</f>
        <v/>
      </c>
      <c r="I318" s="21" t="str">
        <f>IF(Medidas_Analisis!I105&lt;&gt;"",ROUND((Medidas_Analisis!I105/IF(Intermedio!A105=VLOOKUP(Intermedio!A105,Tipos_Medida!$H$2:$I$788,1),VLOOKUP(Intermedio!A105,Tipos_Medida!$H$2:$I$788,2),0))*100,4),"")</f>
        <v/>
      </c>
      <c r="J318" s="21" t="str">
        <f>IF(Medidas_Analisis!J105&lt;&gt;"",ROUND((Medidas_Analisis!J105/IF(Intermedio!A105=VLOOKUP(Intermedio!A105,Tipos_Medida!$H$2:$I$788,1),VLOOKUP(Intermedio!A105,Tipos_Medida!$H$2:$I$788,2),0))*100,4),"")</f>
        <v/>
      </c>
      <c r="K318" s="21" t="str">
        <f>IF(Medidas_Analisis!K105&lt;&gt;"",ROUND((Medidas_Analisis!K105/IF(Intermedio!A105=VLOOKUP(Intermedio!A105,Tipos_Medida!$H$2:$I$788,1),VLOOKUP(Intermedio!A105,Tipos_Medida!$H$2:$I$788,2),0))*100,4),"")</f>
        <v/>
      </c>
      <c r="L318" s="21" t="str">
        <f>IF(Medidas_Analisis!L105&lt;&gt;"",ROUND((Medidas_Analisis!L105/IF(Intermedio!A105=VLOOKUP(Intermedio!A105,Tipos_Medida!$H$2:$I$788,1),VLOOKUP(Intermedio!A105,Tipos_Medida!$H$2:$I$788,2),0))*100,4),"")</f>
        <v/>
      </c>
      <c r="M318" s="21" t="str">
        <f>IF(Medidas_Analisis!M105&lt;&gt;"",ROUND((Medidas_Analisis!M105/IF(Intermedio!A105=VLOOKUP(Intermedio!A105,Tipos_Medida!$H$2:$I$788,1),VLOOKUP(Intermedio!A105,Tipos_Medida!$H$2:$I$788,2),0))*100,4),"")</f>
        <v/>
      </c>
      <c r="N318" s="21" t="str">
        <f>IF(Medidas_Analisis!N105&lt;&gt;"",ROUND((Medidas_Analisis!N105/IF(Intermedio!A105=VLOOKUP(Intermedio!A105,Tipos_Medida!$H$2:$I$788,1),VLOOKUP(Intermedio!A105,Tipos_Medida!$H$2:$I$788,2),0))*100,4),"")</f>
        <v/>
      </c>
    </row>
    <row r="319" spans="1:14" x14ac:dyDescent="0.25">
      <c r="A319" s="19">
        <v>20139</v>
      </c>
      <c r="B319" s="19" t="s">
        <v>61</v>
      </c>
      <c r="C319" s="19" t="s">
        <v>118</v>
      </c>
      <c r="D319" s="19" t="s">
        <v>117</v>
      </c>
      <c r="E319" s="20"/>
      <c r="F319" s="7" t="str">
        <f>IF(E319&lt;&gt;"",IF(AND(E319&gt;=VLOOKUP(E319,Semanas!$A$1:$C$33,1),E319&lt;=VLOOKUP(E319,Semanas!$A$1:$C$33,2)),VLOOKUP(E319,Semanas!$A$1:$C$33,3),""),"")</f>
        <v/>
      </c>
      <c r="G319" s="21" t="str">
        <f>IF(Medidas_Analisis!G106&lt;&gt;"",ROUND((Medidas_Analisis!G106/IF(Intermedio!A106=VLOOKUP(Intermedio!A106,Tipos_Medida!$H$2:$I$788,1),VLOOKUP(Intermedio!A106,Tipos_Medida!$H$2:$I$788,2),0))*100,4),"")</f>
        <v/>
      </c>
      <c r="H319" s="21" t="str">
        <f>IF(Medidas_Analisis!H106&lt;&gt;"",ROUND((Medidas_Analisis!H106/IF(Intermedio!A106=VLOOKUP(Intermedio!A106,Tipos_Medida!$H$2:$I$788,1),VLOOKUP(Intermedio!A106,Tipos_Medida!$H$2:$I$788,2),0))*100,4),"")</f>
        <v/>
      </c>
      <c r="I319" s="21" t="str">
        <f>IF(Medidas_Analisis!I106&lt;&gt;"",ROUND((Medidas_Analisis!I106/IF(Intermedio!A106=VLOOKUP(Intermedio!A106,Tipos_Medida!$H$2:$I$788,1),VLOOKUP(Intermedio!A106,Tipos_Medida!$H$2:$I$788,2),0))*100,4),"")</f>
        <v/>
      </c>
      <c r="J319" s="21" t="str">
        <f>IF(Medidas_Analisis!J106&lt;&gt;"",ROUND((Medidas_Analisis!J106/IF(Intermedio!A106=VLOOKUP(Intermedio!A106,Tipos_Medida!$H$2:$I$788,1),VLOOKUP(Intermedio!A106,Tipos_Medida!$H$2:$I$788,2),0))*100,4),"")</f>
        <v/>
      </c>
      <c r="K319" s="21" t="str">
        <f>IF(Medidas_Analisis!K106&lt;&gt;"",ROUND((Medidas_Analisis!K106/IF(Intermedio!A106=VLOOKUP(Intermedio!A106,Tipos_Medida!$H$2:$I$788,1),VLOOKUP(Intermedio!A106,Tipos_Medida!$H$2:$I$788,2),0))*100,4),"")</f>
        <v/>
      </c>
      <c r="L319" s="21" t="str">
        <f>IF(Medidas_Analisis!L106&lt;&gt;"",ROUND((Medidas_Analisis!L106/IF(Intermedio!A106=VLOOKUP(Intermedio!A106,Tipos_Medida!$H$2:$I$788,1),VLOOKUP(Intermedio!A106,Tipos_Medida!$H$2:$I$788,2),0))*100,4),"")</f>
        <v/>
      </c>
      <c r="M319" s="21" t="str">
        <f>IF(Medidas_Analisis!M106&lt;&gt;"",ROUND((Medidas_Analisis!M106/IF(Intermedio!A106=VLOOKUP(Intermedio!A106,Tipos_Medida!$H$2:$I$788,1),VLOOKUP(Intermedio!A106,Tipos_Medida!$H$2:$I$788,2),0))*100,4),"")</f>
        <v/>
      </c>
      <c r="N319" s="21" t="str">
        <f>IF(Medidas_Analisis!N106&lt;&gt;"",ROUND((Medidas_Analisis!N106/IF(Intermedio!A106=VLOOKUP(Intermedio!A106,Tipos_Medida!$H$2:$I$788,1),VLOOKUP(Intermedio!A106,Tipos_Medida!$H$2:$I$788,2),0))*100,4),"")</f>
        <v/>
      </c>
    </row>
    <row r="320" spans="1:14" x14ac:dyDescent="0.25">
      <c r="A320">
        <v>20139</v>
      </c>
      <c r="B320" t="s">
        <v>61</v>
      </c>
      <c r="C320" t="s">
        <v>119</v>
      </c>
      <c r="D320" t="s">
        <v>117</v>
      </c>
      <c r="E320" s="1"/>
      <c r="F320" s="7" t="str">
        <f>IF(E320&lt;&gt;"",IF(AND(E320&gt;=VLOOKUP(E320,Semanas!$A$1:$C$33,1),E320&lt;=VLOOKUP(E320,Semanas!$A$1:$C$33,2)),VLOOKUP(E320,Semanas!$A$1:$C$33,3),""),"")</f>
        <v/>
      </c>
      <c r="G320" s="21" t="str">
        <f>IF(Medidas_Analisis!G107&lt;&gt;"",ROUND((Medidas_Analisis!G107/IF(Intermedio!A107=VLOOKUP(Intermedio!A107,Tipos_Medida!$H$2:$I$788,1),VLOOKUP(Intermedio!A107,Tipos_Medida!$H$2:$I$788,2),0))*100,4),"")</f>
        <v/>
      </c>
      <c r="H320" s="21" t="str">
        <f>IF(Medidas_Analisis!H107&lt;&gt;"",ROUND((Medidas_Analisis!H107/IF(Intermedio!A107=VLOOKUP(Intermedio!A107,Tipos_Medida!$H$2:$I$788,1),VLOOKUP(Intermedio!A107,Tipos_Medida!$H$2:$I$788,2),0))*100,4),"")</f>
        <v/>
      </c>
      <c r="I320" s="21" t="str">
        <f>IF(Medidas_Analisis!I107&lt;&gt;"",ROUND((Medidas_Analisis!I107/IF(Intermedio!A107=VLOOKUP(Intermedio!A107,Tipos_Medida!$H$2:$I$788,1),VLOOKUP(Intermedio!A107,Tipos_Medida!$H$2:$I$788,2),0))*100,4),"")</f>
        <v/>
      </c>
      <c r="J320" s="21" t="str">
        <f>IF(Medidas_Analisis!J107&lt;&gt;"",ROUND((Medidas_Analisis!J107/IF(Intermedio!A107=VLOOKUP(Intermedio!A107,Tipos_Medida!$H$2:$I$788,1),VLOOKUP(Intermedio!A107,Tipos_Medida!$H$2:$I$788,2),0))*100,4),"")</f>
        <v/>
      </c>
      <c r="K320" s="21" t="str">
        <f>IF(Medidas_Analisis!K107&lt;&gt;"",ROUND((Medidas_Analisis!K107/IF(Intermedio!A107=VLOOKUP(Intermedio!A107,Tipos_Medida!$H$2:$I$788,1),VLOOKUP(Intermedio!A107,Tipos_Medida!$H$2:$I$788,2),0))*100,4),"")</f>
        <v/>
      </c>
      <c r="L320" s="21" t="str">
        <f>IF(Medidas_Analisis!L107&lt;&gt;"",ROUND((Medidas_Analisis!L107/IF(Intermedio!A107=VLOOKUP(Intermedio!A107,Tipos_Medida!$H$2:$I$788,1),VLOOKUP(Intermedio!A107,Tipos_Medida!$H$2:$I$788,2),0))*100,4),"")</f>
        <v/>
      </c>
      <c r="M320" s="21" t="str">
        <f>IF(Medidas_Analisis!M107&lt;&gt;"",ROUND((Medidas_Analisis!M107/IF(Intermedio!A107=VLOOKUP(Intermedio!A107,Tipos_Medida!$H$2:$I$788,1),VLOOKUP(Intermedio!A107,Tipos_Medida!$H$2:$I$788,2),0))*100,4),"")</f>
        <v/>
      </c>
      <c r="N320" s="21" t="str">
        <f>IF(Medidas_Analisis!N107&lt;&gt;"",ROUND((Medidas_Analisis!N107/IF(Intermedio!A107=VLOOKUP(Intermedio!A107,Tipos_Medida!$H$2:$I$788,1),VLOOKUP(Intermedio!A107,Tipos_Medida!$H$2:$I$788,2),0))*100,4),"")</f>
        <v/>
      </c>
    </row>
    <row r="321" spans="1:14" x14ac:dyDescent="0.25">
      <c r="A321" s="19">
        <v>20139</v>
      </c>
      <c r="B321" s="19" t="s">
        <v>61</v>
      </c>
      <c r="C321" s="19" t="s">
        <v>120</v>
      </c>
      <c r="D321" s="19" t="s">
        <v>117</v>
      </c>
      <c r="E321" s="20"/>
      <c r="F321" s="7" t="str">
        <f>IF(E321&lt;&gt;"",IF(AND(E321&gt;=VLOOKUP(E321,Semanas!$A$1:$C$33,1),E321&lt;=VLOOKUP(E321,Semanas!$A$1:$C$33,2)),VLOOKUP(E321,Semanas!$A$1:$C$33,3),""),"")</f>
        <v/>
      </c>
      <c r="G321" s="21" t="str">
        <f>IF(Medidas_Analisis!G108&lt;&gt;"",ROUND((Medidas_Analisis!G108/IF(Intermedio!A108=VLOOKUP(Intermedio!A108,Tipos_Medida!$H$2:$I$788,1),VLOOKUP(Intermedio!A108,Tipos_Medida!$H$2:$I$788,2),0))*100,4),"")</f>
        <v/>
      </c>
      <c r="H321" s="21" t="str">
        <f>IF(Medidas_Analisis!H108&lt;&gt;"",ROUND((Medidas_Analisis!H108/IF(Intermedio!A108=VLOOKUP(Intermedio!A108,Tipos_Medida!$H$2:$I$788,1),VLOOKUP(Intermedio!A108,Tipos_Medida!$H$2:$I$788,2),0))*100,4),"")</f>
        <v/>
      </c>
      <c r="I321" s="21" t="str">
        <f>IF(Medidas_Analisis!I108&lt;&gt;"",ROUND((Medidas_Analisis!I108/IF(Intermedio!A108=VLOOKUP(Intermedio!A108,Tipos_Medida!$H$2:$I$788,1),VLOOKUP(Intermedio!A108,Tipos_Medida!$H$2:$I$788,2),0))*100,4),"")</f>
        <v/>
      </c>
      <c r="J321" s="21" t="str">
        <f>IF(Medidas_Analisis!J108&lt;&gt;"",ROUND((Medidas_Analisis!J108/IF(Intermedio!A108=VLOOKUP(Intermedio!A108,Tipos_Medida!$H$2:$I$788,1),VLOOKUP(Intermedio!A108,Tipos_Medida!$H$2:$I$788,2),0))*100,4),"")</f>
        <v/>
      </c>
      <c r="K321" s="21" t="str">
        <f>IF(Medidas_Analisis!K108&lt;&gt;"",ROUND((Medidas_Analisis!K108/IF(Intermedio!A108=VLOOKUP(Intermedio!A108,Tipos_Medida!$H$2:$I$788,1),VLOOKUP(Intermedio!A108,Tipos_Medida!$H$2:$I$788,2),0))*100,4),"")</f>
        <v/>
      </c>
      <c r="L321" s="21" t="str">
        <f>IF(Medidas_Analisis!L108&lt;&gt;"",ROUND((Medidas_Analisis!L108/IF(Intermedio!A108=VLOOKUP(Intermedio!A108,Tipos_Medida!$H$2:$I$788,1),VLOOKUP(Intermedio!A108,Tipos_Medida!$H$2:$I$788,2),0))*100,4),"")</f>
        <v/>
      </c>
      <c r="M321" s="21" t="str">
        <f>IF(Medidas_Analisis!M108&lt;&gt;"",ROUND((Medidas_Analisis!M108/IF(Intermedio!A108=VLOOKUP(Intermedio!A108,Tipos_Medida!$H$2:$I$788,1),VLOOKUP(Intermedio!A108,Tipos_Medida!$H$2:$I$788,2),0))*100,4),"")</f>
        <v/>
      </c>
      <c r="N321" s="21" t="str">
        <f>IF(Medidas_Analisis!N108&lt;&gt;"",ROUND((Medidas_Analisis!N108/IF(Intermedio!A108=VLOOKUP(Intermedio!A108,Tipos_Medida!$H$2:$I$788,1),VLOOKUP(Intermedio!A108,Tipos_Medida!$H$2:$I$788,2),0))*100,4),"")</f>
        <v/>
      </c>
    </row>
    <row r="322" spans="1:14" x14ac:dyDescent="0.25">
      <c r="A322">
        <v>20139</v>
      </c>
      <c r="B322" t="s">
        <v>61</v>
      </c>
      <c r="C322" t="s">
        <v>191</v>
      </c>
      <c r="D322" t="s">
        <v>117</v>
      </c>
      <c r="E322" s="1"/>
      <c r="F322" s="7" t="str">
        <f>IF(E322&lt;&gt;"",IF(AND(E322&gt;=VLOOKUP(E322,Semanas!$A$1:$C$33,1),E322&lt;=VLOOKUP(E322,Semanas!$A$1:$C$33,2)),VLOOKUP(E322,Semanas!$A$1:$C$33,3),""),"")</f>
        <v/>
      </c>
      <c r="G322" s="21" t="str">
        <f>IF(Medidas_Analisis!G109&lt;&gt;"",ROUND((Medidas_Analisis!G109/IF(Intermedio!A109=VLOOKUP(Intermedio!A109,Tipos_Medida!$H$2:$I$788,1),VLOOKUP(Intermedio!A109,Tipos_Medida!$H$2:$I$788,2),0))*100,4),"")</f>
        <v/>
      </c>
      <c r="H322" s="21" t="str">
        <f>IF(Medidas_Analisis!H109&lt;&gt;"",ROUND((Medidas_Analisis!H109/IF(Intermedio!A109=VLOOKUP(Intermedio!A109,Tipos_Medida!$H$2:$I$788,1),VLOOKUP(Intermedio!A109,Tipos_Medida!$H$2:$I$788,2),0))*100,4),"")</f>
        <v/>
      </c>
      <c r="I322" s="21" t="str">
        <f>IF(Medidas_Analisis!I109&lt;&gt;"",ROUND((Medidas_Analisis!I109/IF(Intermedio!A109=VLOOKUP(Intermedio!A109,Tipos_Medida!$H$2:$I$788,1),VLOOKUP(Intermedio!A109,Tipos_Medida!$H$2:$I$788,2),0))*100,4),"")</f>
        <v/>
      </c>
      <c r="J322" s="21" t="str">
        <f>IF(Medidas_Analisis!J109&lt;&gt;"",ROUND((Medidas_Analisis!J109/IF(Intermedio!A109=VLOOKUP(Intermedio!A109,Tipos_Medida!$H$2:$I$788,1),VLOOKUP(Intermedio!A109,Tipos_Medida!$H$2:$I$788,2),0))*100,4),"")</f>
        <v/>
      </c>
      <c r="K322" s="21" t="str">
        <f>IF(Medidas_Analisis!K109&lt;&gt;"",ROUND((Medidas_Analisis!K109/IF(Intermedio!A109=VLOOKUP(Intermedio!A109,Tipos_Medida!$H$2:$I$788,1),VLOOKUP(Intermedio!A109,Tipos_Medida!$H$2:$I$788,2),0))*100,4),"")</f>
        <v/>
      </c>
      <c r="L322" s="21" t="str">
        <f>IF(Medidas_Analisis!L109&lt;&gt;"",ROUND((Medidas_Analisis!L109/IF(Intermedio!A109=VLOOKUP(Intermedio!A109,Tipos_Medida!$H$2:$I$788,1),VLOOKUP(Intermedio!A109,Tipos_Medida!$H$2:$I$788,2),0))*100,4),"")</f>
        <v/>
      </c>
      <c r="M322" s="21" t="str">
        <f>IF(Medidas_Analisis!M109&lt;&gt;"",ROUND((Medidas_Analisis!M109/IF(Intermedio!A109=VLOOKUP(Intermedio!A109,Tipos_Medida!$H$2:$I$788,1),VLOOKUP(Intermedio!A109,Tipos_Medida!$H$2:$I$788,2),0))*100,4),"")</f>
        <v/>
      </c>
      <c r="N322" s="21" t="str">
        <f>IF(Medidas_Analisis!N109&lt;&gt;"",ROUND((Medidas_Analisis!N109/IF(Intermedio!A109=VLOOKUP(Intermedio!A109,Tipos_Medida!$H$2:$I$788,1),VLOOKUP(Intermedio!A109,Tipos_Medida!$H$2:$I$788,2),0))*100,4),"")</f>
        <v/>
      </c>
    </row>
    <row r="323" spans="1:14" x14ac:dyDescent="0.25">
      <c r="A323" s="19">
        <v>20139</v>
      </c>
      <c r="B323" s="19" t="s">
        <v>61</v>
      </c>
      <c r="C323" s="19" t="s">
        <v>122</v>
      </c>
      <c r="D323" s="19" t="s">
        <v>116</v>
      </c>
      <c r="E323" s="20"/>
      <c r="F323" s="7" t="str">
        <f>IF(E323&lt;&gt;"",IF(AND(E323&gt;=VLOOKUP(E323,Semanas!$A$1:$C$33,1),E323&lt;=VLOOKUP(E323,Semanas!$A$1:$C$33,2)),VLOOKUP(E323,Semanas!$A$1:$C$33,3),""),"")</f>
        <v/>
      </c>
      <c r="G323" s="21" t="str">
        <f>IF(Medidas_Analisis!G110&lt;&gt;"",ROUND((Medidas_Analisis!G110/IF(Intermedio!A110=VLOOKUP(Intermedio!A110,Tipos_Medida!$H$2:$I$788,1),VLOOKUP(Intermedio!A110,Tipos_Medida!$H$2:$I$788,2),0))*100,4),"")</f>
        <v/>
      </c>
      <c r="H323" s="21" t="str">
        <f>IF(Medidas_Analisis!H110&lt;&gt;"",ROUND((Medidas_Analisis!H110/IF(Intermedio!A110=VLOOKUP(Intermedio!A110,Tipos_Medida!$H$2:$I$788,1),VLOOKUP(Intermedio!A110,Tipos_Medida!$H$2:$I$788,2),0))*100,4),"")</f>
        <v/>
      </c>
      <c r="I323" s="21" t="str">
        <f>IF(Medidas_Analisis!I110&lt;&gt;"",ROUND((Medidas_Analisis!I110/IF(Intermedio!A110=VLOOKUP(Intermedio!A110,Tipos_Medida!$H$2:$I$788,1),VLOOKUP(Intermedio!A110,Tipos_Medida!$H$2:$I$788,2),0))*100,4),"")</f>
        <v/>
      </c>
      <c r="J323" s="21" t="str">
        <f>IF(Medidas_Analisis!J110&lt;&gt;"",ROUND((Medidas_Analisis!J110/IF(Intermedio!A110=VLOOKUP(Intermedio!A110,Tipos_Medida!$H$2:$I$788,1),VLOOKUP(Intermedio!A110,Tipos_Medida!$H$2:$I$788,2),0))*100,4),"")</f>
        <v/>
      </c>
      <c r="K323" s="21" t="str">
        <f>IF(Medidas_Analisis!K110&lt;&gt;"",ROUND((Medidas_Analisis!K110/IF(Intermedio!A110=VLOOKUP(Intermedio!A110,Tipos_Medida!$H$2:$I$788,1),VLOOKUP(Intermedio!A110,Tipos_Medida!$H$2:$I$788,2),0))*100,4),"")</f>
        <v/>
      </c>
      <c r="L323" s="21" t="str">
        <f>IF(Medidas_Analisis!L110&lt;&gt;"",ROUND((Medidas_Analisis!L110/IF(Intermedio!A110=VLOOKUP(Intermedio!A110,Tipos_Medida!$H$2:$I$788,1),VLOOKUP(Intermedio!A110,Tipos_Medida!$H$2:$I$788,2),0))*100,4),"")</f>
        <v/>
      </c>
      <c r="M323" s="21" t="str">
        <f>IF(Medidas_Analisis!M110&lt;&gt;"",ROUND((Medidas_Analisis!M110/IF(Intermedio!A110=VLOOKUP(Intermedio!A110,Tipos_Medida!$H$2:$I$788,1),VLOOKUP(Intermedio!A110,Tipos_Medida!$H$2:$I$788,2),0))*100,4),"")</f>
        <v/>
      </c>
      <c r="N323" s="21" t="str">
        <f>IF(Medidas_Analisis!N110&lt;&gt;"",ROUND((Medidas_Analisis!N110/IF(Intermedio!A110=VLOOKUP(Intermedio!A110,Tipos_Medida!$H$2:$I$788,1),VLOOKUP(Intermedio!A110,Tipos_Medida!$H$2:$I$788,2),0))*100,4),"")</f>
        <v/>
      </c>
    </row>
    <row r="324" spans="1:14" x14ac:dyDescent="0.25">
      <c r="A324">
        <v>20139</v>
      </c>
      <c r="B324" t="s">
        <v>61</v>
      </c>
      <c r="C324" t="s">
        <v>123</v>
      </c>
      <c r="D324" t="s">
        <v>116</v>
      </c>
      <c r="E324" s="1"/>
      <c r="F324" s="7" t="str">
        <f>IF(E324&lt;&gt;"",IF(AND(E324&gt;=VLOOKUP(E324,Semanas!$A$1:$C$33,1),E324&lt;=VLOOKUP(E324,Semanas!$A$1:$C$33,2)),VLOOKUP(E324,Semanas!$A$1:$C$33,3),""),"")</f>
        <v/>
      </c>
      <c r="G324" s="21" t="str">
        <f>IF(Medidas_Analisis!G111&lt;&gt;"",ROUND((Medidas_Analisis!G111/IF(Intermedio!A111=VLOOKUP(Intermedio!A111,Tipos_Medida!$H$2:$I$788,1),VLOOKUP(Intermedio!A111,Tipos_Medida!$H$2:$I$788,2),0))*100,4),"")</f>
        <v/>
      </c>
      <c r="H324" s="21" t="str">
        <f>IF(Medidas_Analisis!H111&lt;&gt;"",ROUND((Medidas_Analisis!H111/IF(Intermedio!A111=VLOOKUP(Intermedio!A111,Tipos_Medida!$H$2:$I$788,1),VLOOKUP(Intermedio!A111,Tipos_Medida!$H$2:$I$788,2),0))*100,4),"")</f>
        <v/>
      </c>
      <c r="I324" s="21" t="str">
        <f>IF(Medidas_Analisis!I111&lt;&gt;"",ROUND((Medidas_Analisis!I111/IF(Intermedio!A111=VLOOKUP(Intermedio!A111,Tipos_Medida!$H$2:$I$788,1),VLOOKUP(Intermedio!A111,Tipos_Medida!$H$2:$I$788,2),0))*100,4),"")</f>
        <v/>
      </c>
      <c r="J324" s="21" t="str">
        <f>IF(Medidas_Analisis!J111&lt;&gt;"",ROUND((Medidas_Analisis!J111/IF(Intermedio!A111=VLOOKUP(Intermedio!A111,Tipos_Medida!$H$2:$I$788,1),VLOOKUP(Intermedio!A111,Tipos_Medida!$H$2:$I$788,2),0))*100,4),"")</f>
        <v/>
      </c>
      <c r="K324" s="21" t="str">
        <f>IF(Medidas_Analisis!K111&lt;&gt;"",ROUND((Medidas_Analisis!K111/IF(Intermedio!A111=VLOOKUP(Intermedio!A111,Tipos_Medida!$H$2:$I$788,1),VLOOKUP(Intermedio!A111,Tipos_Medida!$H$2:$I$788,2),0))*100,4),"")</f>
        <v/>
      </c>
      <c r="L324" s="21" t="str">
        <f>IF(Medidas_Analisis!L111&lt;&gt;"",ROUND((Medidas_Analisis!L111/IF(Intermedio!A111=VLOOKUP(Intermedio!A111,Tipos_Medida!$H$2:$I$788,1),VLOOKUP(Intermedio!A111,Tipos_Medida!$H$2:$I$788,2),0))*100,4),"")</f>
        <v/>
      </c>
      <c r="M324" s="21" t="str">
        <f>IF(Medidas_Analisis!M111&lt;&gt;"",ROUND((Medidas_Analisis!M111/IF(Intermedio!A111=VLOOKUP(Intermedio!A111,Tipos_Medida!$H$2:$I$788,1),VLOOKUP(Intermedio!A111,Tipos_Medida!$H$2:$I$788,2),0))*100,4),"")</f>
        <v/>
      </c>
      <c r="N324" s="21" t="str">
        <f>IF(Medidas_Analisis!N111&lt;&gt;"",ROUND((Medidas_Analisis!N111/IF(Intermedio!A111=VLOOKUP(Intermedio!A111,Tipos_Medida!$H$2:$I$788,1),VLOOKUP(Intermedio!A111,Tipos_Medida!$H$2:$I$788,2),0))*100,4),"")</f>
        <v/>
      </c>
    </row>
    <row r="325" spans="1:14" x14ac:dyDescent="0.25">
      <c r="A325">
        <v>20142</v>
      </c>
      <c r="B325" t="s">
        <v>62</v>
      </c>
      <c r="C325" t="s">
        <v>30</v>
      </c>
      <c r="D325" t="s">
        <v>114</v>
      </c>
      <c r="E325" s="1">
        <v>43913</v>
      </c>
      <c r="F325" s="7" t="str">
        <f>IF(E325&lt;&gt;"",IF(AND(E325&gt;=VLOOKUP(E325,Semanas!$A$1:$C$33,1),E325&lt;=VLOOKUP(E325,Semanas!$A$1:$C$33,2)),VLOOKUP(E325,Semanas!$A$1:$C$33,3),""),"")</f>
        <v>Semana 13</v>
      </c>
      <c r="G325" s="21" t="str">
        <f>IF(Medidas_Analisis!G112&lt;&gt;"",ROUND((Medidas_Analisis!G112/IF(Intermedio!A112=VLOOKUP(Intermedio!A112,Tipos_Medida!$H$2:$I$788,1),VLOOKUP(Intermedio!A112,Tipos_Medida!$H$2:$I$788,2),0))*100,4),"")</f>
        <v/>
      </c>
      <c r="H325" s="21" t="str">
        <f>IF(Medidas_Analisis!H112&lt;&gt;"",ROUND((Medidas_Analisis!H112/IF(Intermedio!A112=VLOOKUP(Intermedio!A112,Tipos_Medida!$H$2:$I$788,1),VLOOKUP(Intermedio!A112,Tipos_Medida!$H$2:$I$788,2),0))*100,4),"")</f>
        <v/>
      </c>
      <c r="I325" s="21" t="str">
        <f>IF(Medidas_Analisis!I112&lt;&gt;"",ROUND((Medidas_Analisis!I112/IF(Intermedio!A112=VLOOKUP(Intermedio!A112,Tipos_Medida!$H$2:$I$788,1),VLOOKUP(Intermedio!A112,Tipos_Medida!$H$2:$I$788,2),0))*100,4),"")</f>
        <v/>
      </c>
      <c r="J325" s="21" t="str">
        <f>IF(Medidas_Analisis!J112&lt;&gt;"",ROUND((Medidas_Analisis!J112/IF(Intermedio!A112=VLOOKUP(Intermedio!A112,Tipos_Medida!$H$2:$I$788,1),VLOOKUP(Intermedio!A112,Tipos_Medida!$H$2:$I$788,2),0))*100,4),"")</f>
        <v/>
      </c>
      <c r="K325" s="21" t="str">
        <f>IF(Medidas_Analisis!K112&lt;&gt;"",ROUND((Medidas_Analisis!K112/IF(Intermedio!A112=VLOOKUP(Intermedio!A112,Tipos_Medida!$H$2:$I$788,1),VLOOKUP(Intermedio!A112,Tipos_Medida!$H$2:$I$788,2),0))*100,4),"")</f>
        <v/>
      </c>
      <c r="L325" s="21" t="str">
        <f>IF(Medidas_Analisis!L112&lt;&gt;"",ROUND((Medidas_Analisis!L112/IF(Intermedio!A112=VLOOKUP(Intermedio!A112,Tipos_Medida!$H$2:$I$788,1),VLOOKUP(Intermedio!A112,Tipos_Medida!$H$2:$I$788,2),0))*100,4),"")</f>
        <v/>
      </c>
      <c r="M325" s="21" t="str">
        <f>IF(Medidas_Analisis!M112&lt;&gt;"",ROUND((Medidas_Analisis!M112/IF(Intermedio!A112=VLOOKUP(Intermedio!A112,Tipos_Medida!$H$2:$I$788,1),VLOOKUP(Intermedio!A112,Tipos_Medida!$H$2:$I$788,2),0))*100,4),"")</f>
        <v/>
      </c>
      <c r="N325" s="21" t="str">
        <f>IF(Medidas_Analisis!N112&lt;&gt;"",ROUND((Medidas_Analisis!N112/IF(Intermedio!A112=VLOOKUP(Intermedio!A112,Tipos_Medida!$H$2:$I$788,1),VLOOKUP(Intermedio!A112,Tipos_Medida!$H$2:$I$788,2),0))*100,4),"")</f>
        <v/>
      </c>
    </row>
    <row r="326" spans="1:14" x14ac:dyDescent="0.25">
      <c r="A326" s="19">
        <v>20142</v>
      </c>
      <c r="B326" s="19" t="s">
        <v>62</v>
      </c>
      <c r="C326" s="19" t="s">
        <v>31</v>
      </c>
      <c r="D326" s="19" t="s">
        <v>114</v>
      </c>
      <c r="E326" s="20">
        <v>43913</v>
      </c>
      <c r="F326" s="7" t="str">
        <f>IF(E326&lt;&gt;"",IF(AND(E326&gt;=VLOOKUP(E326,Semanas!$A$1:$C$33,1),E326&lt;=VLOOKUP(E326,Semanas!$A$1:$C$33,2)),VLOOKUP(E326,Semanas!$A$1:$C$33,3),""),"")</f>
        <v>Semana 13</v>
      </c>
      <c r="G326" s="21" t="str">
        <f>IF(Medidas_Analisis!G113&lt;&gt;"",ROUND((Medidas_Analisis!G113/IF(Intermedio!A113=VLOOKUP(Intermedio!A113,Tipos_Medida!$H$2:$I$788,1),VLOOKUP(Intermedio!A113,Tipos_Medida!$H$2:$I$788,2),0))*100,4),"")</f>
        <v/>
      </c>
      <c r="H326" s="21" t="str">
        <f>IF(Medidas_Analisis!H113&lt;&gt;"",ROUND((Medidas_Analisis!H113/IF(Intermedio!A113=VLOOKUP(Intermedio!A113,Tipos_Medida!$H$2:$I$788,1),VLOOKUP(Intermedio!A113,Tipos_Medida!$H$2:$I$788,2),0))*100,4),"")</f>
        <v/>
      </c>
      <c r="I326" s="21" t="str">
        <f>IF(Medidas_Analisis!I113&lt;&gt;"",ROUND((Medidas_Analisis!I113/IF(Intermedio!A113=VLOOKUP(Intermedio!A113,Tipos_Medida!$H$2:$I$788,1),VLOOKUP(Intermedio!A113,Tipos_Medida!$H$2:$I$788,2),0))*100,4),"")</f>
        <v/>
      </c>
      <c r="J326" s="21" t="str">
        <f>IF(Medidas_Analisis!J113&lt;&gt;"",ROUND((Medidas_Analisis!J113/IF(Intermedio!A113=VLOOKUP(Intermedio!A113,Tipos_Medida!$H$2:$I$788,1),VLOOKUP(Intermedio!A113,Tipos_Medida!$H$2:$I$788,2),0))*100,4),"")</f>
        <v/>
      </c>
      <c r="K326" s="21" t="str">
        <f>IF(Medidas_Analisis!K113&lt;&gt;"",ROUND((Medidas_Analisis!K113/IF(Intermedio!A113=VLOOKUP(Intermedio!A113,Tipos_Medida!$H$2:$I$788,1),VLOOKUP(Intermedio!A113,Tipos_Medida!$H$2:$I$788,2),0))*100,4),"")</f>
        <v/>
      </c>
      <c r="L326" s="21" t="str">
        <f>IF(Medidas_Analisis!L113&lt;&gt;"",ROUND((Medidas_Analisis!L113/IF(Intermedio!A113=VLOOKUP(Intermedio!A113,Tipos_Medida!$H$2:$I$788,1),VLOOKUP(Intermedio!A113,Tipos_Medida!$H$2:$I$788,2),0))*100,4),"")</f>
        <v/>
      </c>
      <c r="M326" s="21" t="str">
        <f>IF(Medidas_Analisis!M113&lt;&gt;"",ROUND((Medidas_Analisis!M113/IF(Intermedio!A113=VLOOKUP(Intermedio!A113,Tipos_Medida!$H$2:$I$788,1),VLOOKUP(Intermedio!A113,Tipos_Medida!$H$2:$I$788,2),0))*100,4),"")</f>
        <v/>
      </c>
      <c r="N326" s="21" t="str">
        <f>IF(Medidas_Analisis!N113&lt;&gt;"",ROUND((Medidas_Analisis!N113/IF(Intermedio!A113=VLOOKUP(Intermedio!A113,Tipos_Medida!$H$2:$I$788,1),VLOOKUP(Intermedio!A113,Tipos_Medida!$H$2:$I$788,2),0))*100,4),"")</f>
        <v/>
      </c>
    </row>
    <row r="327" spans="1:14" x14ac:dyDescent="0.25">
      <c r="A327">
        <v>20142</v>
      </c>
      <c r="B327" t="s">
        <v>62</v>
      </c>
      <c r="C327" t="s">
        <v>115</v>
      </c>
      <c r="D327" t="s">
        <v>114</v>
      </c>
      <c r="E327" s="1">
        <v>43913</v>
      </c>
      <c r="F327" s="7" t="str">
        <f>IF(E327&lt;&gt;"",IF(AND(E327&gt;=VLOOKUP(E327,Semanas!$A$1:$C$33,1),E327&lt;=VLOOKUP(E327,Semanas!$A$1:$C$33,2)),VLOOKUP(E327,Semanas!$A$1:$C$33,3),""),"")</f>
        <v>Semana 13</v>
      </c>
      <c r="G327" s="21" t="str">
        <f>IF(Medidas_Analisis!G114&lt;&gt;"",ROUND((Medidas_Analisis!G114/IF(Intermedio!A114=VLOOKUP(Intermedio!A114,Tipos_Medida!$H$2:$I$788,1),VLOOKUP(Intermedio!A114,Tipos_Medida!$H$2:$I$788,2),0))*100,4),"")</f>
        <v/>
      </c>
      <c r="H327" s="21" t="str">
        <f>IF(Medidas_Analisis!H114&lt;&gt;"",ROUND((Medidas_Analisis!H114/IF(Intermedio!A114=VLOOKUP(Intermedio!A114,Tipos_Medida!$H$2:$I$788,1),VLOOKUP(Intermedio!A114,Tipos_Medida!$H$2:$I$788,2),0))*100,4),"")</f>
        <v/>
      </c>
      <c r="I327" s="21" t="str">
        <f>IF(Medidas_Analisis!I114&lt;&gt;"",ROUND((Medidas_Analisis!I114/IF(Intermedio!A114=VLOOKUP(Intermedio!A114,Tipos_Medida!$H$2:$I$788,1),VLOOKUP(Intermedio!A114,Tipos_Medida!$H$2:$I$788,2),0))*100,4),"")</f>
        <v/>
      </c>
      <c r="J327" s="21" t="str">
        <f>IF(Medidas_Analisis!J114&lt;&gt;"",ROUND((Medidas_Analisis!J114/IF(Intermedio!A114=VLOOKUP(Intermedio!A114,Tipos_Medida!$H$2:$I$788,1),VLOOKUP(Intermedio!A114,Tipos_Medida!$H$2:$I$788,2),0))*100,4),"")</f>
        <v/>
      </c>
      <c r="K327" s="21" t="str">
        <f>IF(Medidas_Analisis!K114&lt;&gt;"",ROUND((Medidas_Analisis!K114/IF(Intermedio!A114=VLOOKUP(Intermedio!A114,Tipos_Medida!$H$2:$I$788,1),VLOOKUP(Intermedio!A114,Tipos_Medida!$H$2:$I$788,2),0))*100,4),"")</f>
        <v/>
      </c>
      <c r="L327" s="21" t="str">
        <f>IF(Medidas_Analisis!L114&lt;&gt;"",ROUND((Medidas_Analisis!L114/IF(Intermedio!A114=VLOOKUP(Intermedio!A114,Tipos_Medida!$H$2:$I$788,1),VLOOKUP(Intermedio!A114,Tipos_Medida!$H$2:$I$788,2),0))*100,4),"")</f>
        <v/>
      </c>
      <c r="M327" s="21" t="str">
        <f>IF(Medidas_Analisis!M114&lt;&gt;"",ROUND((Medidas_Analisis!M114/IF(Intermedio!A114=VLOOKUP(Intermedio!A114,Tipos_Medida!$H$2:$I$788,1),VLOOKUP(Intermedio!A114,Tipos_Medida!$H$2:$I$788,2),0))*100,4),"")</f>
        <v/>
      </c>
      <c r="N327" s="21" t="str">
        <f>IF(Medidas_Analisis!N114&lt;&gt;"",ROUND((Medidas_Analisis!N114/IF(Intermedio!A114=VLOOKUP(Intermedio!A114,Tipos_Medida!$H$2:$I$788,1),VLOOKUP(Intermedio!A114,Tipos_Medida!$H$2:$I$788,2),0))*100,4),"")</f>
        <v/>
      </c>
    </row>
    <row r="328" spans="1:14" x14ac:dyDescent="0.25">
      <c r="A328" s="19">
        <v>20142</v>
      </c>
      <c r="B328" s="19" t="s">
        <v>62</v>
      </c>
      <c r="C328" s="19" t="s">
        <v>33</v>
      </c>
      <c r="D328" s="19" t="s">
        <v>114</v>
      </c>
      <c r="E328" s="20">
        <v>43910</v>
      </c>
      <c r="F328" s="7" t="str">
        <f>IF(E328&lt;&gt;"",IF(AND(E328&gt;=VLOOKUP(E328,Semanas!$A$1:$C$33,1),E328&lt;=VLOOKUP(E328,Semanas!$A$1:$C$33,2)),VLOOKUP(E328,Semanas!$A$1:$C$33,3),""),"")</f>
        <v>Semana 12</v>
      </c>
      <c r="G328" s="21" t="str">
        <f>IF(Medidas_Analisis!G115&lt;&gt;"",ROUND((Medidas_Analisis!G115/IF(Intermedio!A115=VLOOKUP(Intermedio!A115,Tipos_Medida!$H$2:$I$788,1),VLOOKUP(Intermedio!A115,Tipos_Medida!$H$2:$I$788,2),0))*100,4),"")</f>
        <v/>
      </c>
      <c r="H328" s="21" t="str">
        <f>IF(Medidas_Analisis!H115&lt;&gt;"",ROUND((Medidas_Analisis!H115/IF(Intermedio!A115=VLOOKUP(Intermedio!A115,Tipos_Medida!$H$2:$I$788,1),VLOOKUP(Intermedio!A115,Tipos_Medida!$H$2:$I$788,2),0))*100,4),"")</f>
        <v/>
      </c>
      <c r="I328" s="21" t="str">
        <f>IF(Medidas_Analisis!I115&lt;&gt;"",ROUND((Medidas_Analisis!I115/IF(Intermedio!A115=VLOOKUP(Intermedio!A115,Tipos_Medida!$H$2:$I$788,1),VLOOKUP(Intermedio!A115,Tipos_Medida!$H$2:$I$788,2),0))*100,4),"")</f>
        <v/>
      </c>
      <c r="J328" s="21" t="str">
        <f>IF(Medidas_Analisis!J115&lt;&gt;"",ROUND((Medidas_Analisis!J115/IF(Intermedio!A115=VLOOKUP(Intermedio!A115,Tipos_Medida!$H$2:$I$788,1),VLOOKUP(Intermedio!A115,Tipos_Medida!$H$2:$I$788,2),0))*100,4),"")</f>
        <v/>
      </c>
      <c r="K328" s="21" t="str">
        <f>IF(Medidas_Analisis!K115&lt;&gt;"",ROUND((Medidas_Analisis!K115/IF(Intermedio!A115=VLOOKUP(Intermedio!A115,Tipos_Medida!$H$2:$I$788,1),VLOOKUP(Intermedio!A115,Tipos_Medida!$H$2:$I$788,2),0))*100,4),"")</f>
        <v/>
      </c>
      <c r="L328" s="21" t="str">
        <f>IF(Medidas_Analisis!L115&lt;&gt;"",ROUND((Medidas_Analisis!L115/IF(Intermedio!A115=VLOOKUP(Intermedio!A115,Tipos_Medida!$H$2:$I$788,1),VLOOKUP(Intermedio!A115,Tipos_Medida!$H$2:$I$788,2),0))*100,4),"")</f>
        <v/>
      </c>
      <c r="M328" s="21" t="str">
        <f>IF(Medidas_Analisis!M115&lt;&gt;"",ROUND((Medidas_Analisis!M115/IF(Intermedio!A115=VLOOKUP(Intermedio!A115,Tipos_Medida!$H$2:$I$788,1),VLOOKUP(Intermedio!A115,Tipos_Medida!$H$2:$I$788,2),0))*100,4),"")</f>
        <v/>
      </c>
      <c r="N328" s="21" t="str">
        <f>IF(Medidas_Analisis!N115&lt;&gt;"",ROUND((Medidas_Analisis!N115/IF(Intermedio!A115=VLOOKUP(Intermedio!A115,Tipos_Medida!$H$2:$I$788,1),VLOOKUP(Intermedio!A115,Tipos_Medida!$H$2:$I$788,2),0))*100,4),"")</f>
        <v/>
      </c>
    </row>
    <row r="329" spans="1:14" x14ac:dyDescent="0.25">
      <c r="A329">
        <v>20142</v>
      </c>
      <c r="B329" t="s">
        <v>62</v>
      </c>
      <c r="C329" t="s">
        <v>34</v>
      </c>
      <c r="D329" t="s">
        <v>117</v>
      </c>
      <c r="E329" s="1"/>
      <c r="F329" s="7" t="str">
        <f>IF(E329&lt;&gt;"",IF(AND(E329&gt;=VLOOKUP(E329,Semanas!$A$1:$C$33,1),E329&lt;=VLOOKUP(E329,Semanas!$A$1:$C$33,2)),VLOOKUP(E329,Semanas!$A$1:$C$33,3),""),"")</f>
        <v/>
      </c>
      <c r="G329" s="21" t="str">
        <f>IF(Medidas_Analisis!G116&lt;&gt;"",ROUND((Medidas_Analisis!G116/IF(Intermedio!A116=VLOOKUP(Intermedio!A116,Tipos_Medida!$H$2:$I$788,1),VLOOKUP(Intermedio!A116,Tipos_Medida!$H$2:$I$788,2),0))*100,4),"")</f>
        <v/>
      </c>
      <c r="H329" s="21" t="str">
        <f>IF(Medidas_Analisis!H116&lt;&gt;"",ROUND((Medidas_Analisis!H116/IF(Intermedio!A116=VLOOKUP(Intermedio!A116,Tipos_Medida!$H$2:$I$788,1),VLOOKUP(Intermedio!A116,Tipos_Medida!$H$2:$I$788,2),0))*100,4),"")</f>
        <v/>
      </c>
      <c r="I329" s="21" t="str">
        <f>IF(Medidas_Analisis!I116&lt;&gt;"",ROUND((Medidas_Analisis!I116/IF(Intermedio!A116=VLOOKUP(Intermedio!A116,Tipos_Medida!$H$2:$I$788,1),VLOOKUP(Intermedio!A116,Tipos_Medida!$H$2:$I$788,2),0))*100,4),"")</f>
        <v/>
      </c>
      <c r="J329" s="21" t="str">
        <f>IF(Medidas_Analisis!J116&lt;&gt;"",ROUND((Medidas_Analisis!J116/IF(Intermedio!A116=VLOOKUP(Intermedio!A116,Tipos_Medida!$H$2:$I$788,1),VLOOKUP(Intermedio!A116,Tipos_Medida!$H$2:$I$788,2),0))*100,4),"")</f>
        <v/>
      </c>
      <c r="K329" s="21" t="str">
        <f>IF(Medidas_Analisis!K116&lt;&gt;"",ROUND((Medidas_Analisis!K116/IF(Intermedio!A116=VLOOKUP(Intermedio!A116,Tipos_Medida!$H$2:$I$788,1),VLOOKUP(Intermedio!A116,Tipos_Medida!$H$2:$I$788,2),0))*100,4),"")</f>
        <v/>
      </c>
      <c r="L329" s="21" t="str">
        <f>IF(Medidas_Analisis!L116&lt;&gt;"",ROUND((Medidas_Analisis!L116/IF(Intermedio!A116=VLOOKUP(Intermedio!A116,Tipos_Medida!$H$2:$I$788,1),VLOOKUP(Intermedio!A116,Tipos_Medida!$H$2:$I$788,2),0))*100,4),"")</f>
        <v/>
      </c>
      <c r="M329" s="21" t="str">
        <f>IF(Medidas_Analisis!M116&lt;&gt;"",ROUND((Medidas_Analisis!M116/IF(Intermedio!A116=VLOOKUP(Intermedio!A116,Tipos_Medida!$H$2:$I$788,1),VLOOKUP(Intermedio!A116,Tipos_Medida!$H$2:$I$788,2),0))*100,4),"")</f>
        <v/>
      </c>
      <c r="N329" s="21" t="str">
        <f>IF(Medidas_Analisis!N116&lt;&gt;"",ROUND((Medidas_Analisis!N116/IF(Intermedio!A116=VLOOKUP(Intermedio!A116,Tipos_Medida!$H$2:$I$788,1),VLOOKUP(Intermedio!A116,Tipos_Medida!$H$2:$I$788,2),0))*100,4),"")</f>
        <v/>
      </c>
    </row>
    <row r="330" spans="1:14" x14ac:dyDescent="0.25">
      <c r="A330" s="19">
        <v>20142</v>
      </c>
      <c r="B330" s="19" t="s">
        <v>62</v>
      </c>
      <c r="C330" s="19" t="s">
        <v>118</v>
      </c>
      <c r="D330" s="19" t="s">
        <v>114</v>
      </c>
      <c r="E330" s="20">
        <v>43970</v>
      </c>
      <c r="F330" s="7" t="str">
        <f>IF(E330&lt;&gt;"",IF(AND(E330&gt;=VLOOKUP(E330,Semanas!$A$1:$C$33,1),E330&lt;=VLOOKUP(E330,Semanas!$A$1:$C$33,2)),VLOOKUP(E330,Semanas!$A$1:$C$33,3),""),"")</f>
        <v>Semana 21</v>
      </c>
      <c r="G330" s="21" t="str">
        <f>IF(Medidas_Analisis!G117&lt;&gt;"",ROUND((Medidas_Analisis!G117/IF(Intermedio!A117=VLOOKUP(Intermedio!A117,Tipos_Medida!$H$2:$I$788,1),VLOOKUP(Intermedio!A117,Tipos_Medida!$H$2:$I$788,2),0))*100,4),"")</f>
        <v/>
      </c>
      <c r="H330" s="21" t="str">
        <f>IF(Medidas_Analisis!H117&lt;&gt;"",ROUND((Medidas_Analisis!H117/IF(Intermedio!A117=VLOOKUP(Intermedio!A117,Tipos_Medida!$H$2:$I$788,1),VLOOKUP(Intermedio!A117,Tipos_Medida!$H$2:$I$788,2),0))*100,4),"")</f>
        <v/>
      </c>
      <c r="I330" s="21" t="str">
        <f>IF(Medidas_Analisis!I117&lt;&gt;"",ROUND((Medidas_Analisis!I117/IF(Intermedio!A117=VLOOKUP(Intermedio!A117,Tipos_Medida!$H$2:$I$788,1),VLOOKUP(Intermedio!A117,Tipos_Medida!$H$2:$I$788,2),0))*100,4),"")</f>
        <v/>
      </c>
      <c r="J330" s="21" t="str">
        <f>IF(Medidas_Analisis!J117&lt;&gt;"",ROUND((Medidas_Analisis!J117/IF(Intermedio!A117=VLOOKUP(Intermedio!A117,Tipos_Medida!$H$2:$I$788,1),VLOOKUP(Intermedio!A117,Tipos_Medida!$H$2:$I$788,2),0))*100,4),"")</f>
        <v/>
      </c>
      <c r="K330" s="21" t="str">
        <f>IF(Medidas_Analisis!K117&lt;&gt;"",ROUND((Medidas_Analisis!K117/IF(Intermedio!A117=VLOOKUP(Intermedio!A117,Tipos_Medida!$H$2:$I$788,1),VLOOKUP(Intermedio!A117,Tipos_Medida!$H$2:$I$788,2),0))*100,4),"")</f>
        <v/>
      </c>
      <c r="L330" s="21" t="str">
        <f>IF(Medidas_Analisis!L117&lt;&gt;"",ROUND((Medidas_Analisis!L117/IF(Intermedio!A117=VLOOKUP(Intermedio!A117,Tipos_Medida!$H$2:$I$788,1),VLOOKUP(Intermedio!A117,Tipos_Medida!$H$2:$I$788,2),0))*100,4),"")</f>
        <v/>
      </c>
      <c r="M330" s="21" t="str">
        <f>IF(Medidas_Analisis!M117&lt;&gt;"",ROUND((Medidas_Analisis!M117/IF(Intermedio!A117=VLOOKUP(Intermedio!A117,Tipos_Medida!$H$2:$I$788,1),VLOOKUP(Intermedio!A117,Tipos_Medida!$H$2:$I$788,2),0))*100,4),"")</f>
        <v/>
      </c>
      <c r="N330" s="21" t="str">
        <f>IF(Medidas_Analisis!N117&lt;&gt;"",ROUND((Medidas_Analisis!N117/IF(Intermedio!A117=VLOOKUP(Intermedio!A117,Tipos_Medida!$H$2:$I$788,1),VLOOKUP(Intermedio!A117,Tipos_Medida!$H$2:$I$788,2),0))*100,4),"")</f>
        <v/>
      </c>
    </row>
    <row r="331" spans="1:14" x14ac:dyDescent="0.25">
      <c r="A331">
        <v>20142</v>
      </c>
      <c r="B331" t="s">
        <v>62</v>
      </c>
      <c r="C331" t="s">
        <v>119</v>
      </c>
      <c r="D331" t="s">
        <v>117</v>
      </c>
      <c r="E331" s="1"/>
      <c r="F331" s="7" t="str">
        <f>IF(E331&lt;&gt;"",IF(AND(E331&gt;=VLOOKUP(E331,Semanas!$A$1:$C$33,1),E331&lt;=VLOOKUP(E331,Semanas!$A$1:$C$33,2)),VLOOKUP(E331,Semanas!$A$1:$C$33,3),""),"")</f>
        <v/>
      </c>
      <c r="G331" s="21" t="str">
        <f>IF(Medidas_Analisis!G118&lt;&gt;"",ROUND((Medidas_Analisis!G118/IF(Intermedio!A118=VLOOKUP(Intermedio!A118,Tipos_Medida!$H$2:$I$788,1),VLOOKUP(Intermedio!A118,Tipos_Medida!$H$2:$I$788,2),0))*100,4),"")</f>
        <v/>
      </c>
      <c r="H331" s="21" t="str">
        <f>IF(Medidas_Analisis!H118&lt;&gt;"",ROUND((Medidas_Analisis!H118/IF(Intermedio!A118=VLOOKUP(Intermedio!A118,Tipos_Medida!$H$2:$I$788,1),VLOOKUP(Intermedio!A118,Tipos_Medida!$H$2:$I$788,2),0))*100,4),"")</f>
        <v/>
      </c>
      <c r="I331" s="21" t="str">
        <f>IF(Medidas_Analisis!I118&lt;&gt;"",ROUND((Medidas_Analisis!I118/IF(Intermedio!A118=VLOOKUP(Intermedio!A118,Tipos_Medida!$H$2:$I$788,1),VLOOKUP(Intermedio!A118,Tipos_Medida!$H$2:$I$788,2),0))*100,4),"")</f>
        <v/>
      </c>
      <c r="J331" s="21" t="str">
        <f>IF(Medidas_Analisis!J118&lt;&gt;"",ROUND((Medidas_Analisis!J118/IF(Intermedio!A118=VLOOKUP(Intermedio!A118,Tipos_Medida!$H$2:$I$788,1),VLOOKUP(Intermedio!A118,Tipos_Medida!$H$2:$I$788,2),0))*100,4),"")</f>
        <v/>
      </c>
      <c r="K331" s="21" t="str">
        <f>IF(Medidas_Analisis!K118&lt;&gt;"",ROUND((Medidas_Analisis!K118/IF(Intermedio!A118=VLOOKUP(Intermedio!A118,Tipos_Medida!$H$2:$I$788,1),VLOOKUP(Intermedio!A118,Tipos_Medida!$H$2:$I$788,2),0))*100,4),"")</f>
        <v/>
      </c>
      <c r="L331" s="21" t="str">
        <f>IF(Medidas_Analisis!L118&lt;&gt;"",ROUND((Medidas_Analisis!L118/IF(Intermedio!A118=VLOOKUP(Intermedio!A118,Tipos_Medida!$H$2:$I$788,1),VLOOKUP(Intermedio!A118,Tipos_Medida!$H$2:$I$788,2),0))*100,4),"")</f>
        <v/>
      </c>
      <c r="M331" s="21" t="str">
        <f>IF(Medidas_Analisis!M118&lt;&gt;"",ROUND((Medidas_Analisis!M118/IF(Intermedio!A118=VLOOKUP(Intermedio!A118,Tipos_Medida!$H$2:$I$788,1),VLOOKUP(Intermedio!A118,Tipos_Medida!$H$2:$I$788,2),0))*100,4),"")</f>
        <v/>
      </c>
      <c r="N331" s="21" t="str">
        <f>IF(Medidas_Analisis!N118&lt;&gt;"",ROUND((Medidas_Analisis!N118/IF(Intermedio!A118=VLOOKUP(Intermedio!A118,Tipos_Medida!$H$2:$I$788,1),VLOOKUP(Intermedio!A118,Tipos_Medida!$H$2:$I$788,2),0))*100,4),"")</f>
        <v/>
      </c>
    </row>
    <row r="332" spans="1:14" x14ac:dyDescent="0.25">
      <c r="A332" s="19">
        <v>20142</v>
      </c>
      <c r="B332" s="19" t="s">
        <v>62</v>
      </c>
      <c r="C332" s="19" t="s">
        <v>120</v>
      </c>
      <c r="D332" s="19" t="s">
        <v>117</v>
      </c>
      <c r="E332" s="20"/>
      <c r="F332" s="7" t="str">
        <f>IF(E332&lt;&gt;"",IF(AND(E332&gt;=VLOOKUP(E332,Semanas!$A$1:$C$33,1),E332&lt;=VLOOKUP(E332,Semanas!$A$1:$C$33,2)),VLOOKUP(E332,Semanas!$A$1:$C$33,3),""),"")</f>
        <v/>
      </c>
      <c r="G332" s="21" t="str">
        <f>IF(Medidas_Analisis!G119&lt;&gt;"",ROUND((Medidas_Analisis!G119/IF(Intermedio!A119=VLOOKUP(Intermedio!A119,Tipos_Medida!$H$2:$I$788,1),VLOOKUP(Intermedio!A119,Tipos_Medida!$H$2:$I$788,2),0))*100,4),"")</f>
        <v/>
      </c>
      <c r="H332" s="21" t="str">
        <f>IF(Medidas_Analisis!H119&lt;&gt;"",ROUND((Medidas_Analisis!H119/IF(Intermedio!A119=VLOOKUP(Intermedio!A119,Tipos_Medida!$H$2:$I$788,1),VLOOKUP(Intermedio!A119,Tipos_Medida!$H$2:$I$788,2),0))*100,4),"")</f>
        <v/>
      </c>
      <c r="I332" s="21" t="str">
        <f>IF(Medidas_Analisis!I119&lt;&gt;"",ROUND((Medidas_Analisis!I119/IF(Intermedio!A119=VLOOKUP(Intermedio!A119,Tipos_Medida!$H$2:$I$788,1),VLOOKUP(Intermedio!A119,Tipos_Medida!$H$2:$I$788,2),0))*100,4),"")</f>
        <v/>
      </c>
      <c r="J332" s="21" t="str">
        <f>IF(Medidas_Analisis!J119&lt;&gt;"",ROUND((Medidas_Analisis!J119/IF(Intermedio!A119=VLOOKUP(Intermedio!A119,Tipos_Medida!$H$2:$I$788,1),VLOOKUP(Intermedio!A119,Tipos_Medida!$H$2:$I$788,2),0))*100,4),"")</f>
        <v/>
      </c>
      <c r="K332" s="21" t="str">
        <f>IF(Medidas_Analisis!K119&lt;&gt;"",ROUND((Medidas_Analisis!K119/IF(Intermedio!A119=VLOOKUP(Intermedio!A119,Tipos_Medida!$H$2:$I$788,1),VLOOKUP(Intermedio!A119,Tipos_Medida!$H$2:$I$788,2),0))*100,4),"")</f>
        <v/>
      </c>
      <c r="L332" s="21" t="str">
        <f>IF(Medidas_Analisis!L119&lt;&gt;"",ROUND((Medidas_Analisis!L119/IF(Intermedio!A119=VLOOKUP(Intermedio!A119,Tipos_Medida!$H$2:$I$788,1),VLOOKUP(Intermedio!A119,Tipos_Medida!$H$2:$I$788,2),0))*100,4),"")</f>
        <v/>
      </c>
      <c r="M332" s="21" t="str">
        <f>IF(Medidas_Analisis!M119&lt;&gt;"",ROUND((Medidas_Analisis!M119/IF(Intermedio!A119=VLOOKUP(Intermedio!A119,Tipos_Medida!$H$2:$I$788,1),VLOOKUP(Intermedio!A119,Tipos_Medida!$H$2:$I$788,2),0))*100,4),"")</f>
        <v/>
      </c>
      <c r="N332" s="21" t="str">
        <f>IF(Medidas_Analisis!N119&lt;&gt;"",ROUND((Medidas_Analisis!N119/IF(Intermedio!A119=VLOOKUP(Intermedio!A119,Tipos_Medida!$H$2:$I$788,1),VLOOKUP(Intermedio!A119,Tipos_Medida!$H$2:$I$788,2),0))*100,4),"")</f>
        <v/>
      </c>
    </row>
    <row r="333" spans="1:14" x14ac:dyDescent="0.25">
      <c r="A333">
        <v>20142</v>
      </c>
      <c r="B333" t="s">
        <v>62</v>
      </c>
      <c r="C333" t="s">
        <v>191</v>
      </c>
      <c r="D333" t="s">
        <v>117</v>
      </c>
      <c r="E333" s="1"/>
      <c r="F333" s="7" t="str">
        <f>IF(E333&lt;&gt;"",IF(AND(E333&gt;=VLOOKUP(E333,Semanas!$A$1:$C$33,1),E333&lt;=VLOOKUP(E333,Semanas!$A$1:$C$33,2)),VLOOKUP(E333,Semanas!$A$1:$C$33,3),""),"")</f>
        <v/>
      </c>
      <c r="G333" s="21" t="str">
        <f>IF(Medidas_Analisis!G120&lt;&gt;"",ROUND((Medidas_Analisis!G120/IF(Intermedio!A120=VLOOKUP(Intermedio!A120,Tipos_Medida!$H$2:$I$788,1),VLOOKUP(Intermedio!A120,Tipos_Medida!$H$2:$I$788,2),0))*100,4),"")</f>
        <v/>
      </c>
      <c r="H333" s="21" t="str">
        <f>IF(Medidas_Analisis!H120&lt;&gt;"",ROUND((Medidas_Analisis!H120/IF(Intermedio!A120=VLOOKUP(Intermedio!A120,Tipos_Medida!$H$2:$I$788,1),VLOOKUP(Intermedio!A120,Tipos_Medida!$H$2:$I$788,2),0))*100,4),"")</f>
        <v/>
      </c>
      <c r="I333" s="21" t="str">
        <f>IF(Medidas_Analisis!I120&lt;&gt;"",ROUND((Medidas_Analisis!I120/IF(Intermedio!A120=VLOOKUP(Intermedio!A120,Tipos_Medida!$H$2:$I$788,1),VLOOKUP(Intermedio!A120,Tipos_Medida!$H$2:$I$788,2),0))*100,4),"")</f>
        <v/>
      </c>
      <c r="J333" s="21" t="str">
        <f>IF(Medidas_Analisis!J120&lt;&gt;"",ROUND((Medidas_Analisis!J120/IF(Intermedio!A120=VLOOKUP(Intermedio!A120,Tipos_Medida!$H$2:$I$788,1),VLOOKUP(Intermedio!A120,Tipos_Medida!$H$2:$I$788,2),0))*100,4),"")</f>
        <v/>
      </c>
      <c r="K333" s="21" t="str">
        <f>IF(Medidas_Analisis!K120&lt;&gt;"",ROUND((Medidas_Analisis!K120/IF(Intermedio!A120=VLOOKUP(Intermedio!A120,Tipos_Medida!$H$2:$I$788,1),VLOOKUP(Intermedio!A120,Tipos_Medida!$H$2:$I$788,2),0))*100,4),"")</f>
        <v/>
      </c>
      <c r="L333" s="21" t="str">
        <f>IF(Medidas_Analisis!L120&lt;&gt;"",ROUND((Medidas_Analisis!L120/IF(Intermedio!A120=VLOOKUP(Intermedio!A120,Tipos_Medida!$H$2:$I$788,1),VLOOKUP(Intermedio!A120,Tipos_Medida!$H$2:$I$788,2),0))*100,4),"")</f>
        <v/>
      </c>
      <c r="M333" s="21" t="str">
        <f>IF(Medidas_Analisis!M120&lt;&gt;"",ROUND((Medidas_Analisis!M120/IF(Intermedio!A120=VLOOKUP(Intermedio!A120,Tipos_Medida!$H$2:$I$788,1),VLOOKUP(Intermedio!A120,Tipos_Medida!$H$2:$I$788,2),0))*100,4),"")</f>
        <v/>
      </c>
      <c r="N333" s="21" t="str">
        <f>IF(Medidas_Analisis!N120&lt;&gt;"",ROUND((Medidas_Analisis!N120/IF(Intermedio!A120=VLOOKUP(Intermedio!A120,Tipos_Medida!$H$2:$I$788,1),VLOOKUP(Intermedio!A120,Tipos_Medida!$H$2:$I$788,2),0))*100,4),"")</f>
        <v/>
      </c>
    </row>
    <row r="334" spans="1:14" x14ac:dyDescent="0.25">
      <c r="A334" s="19">
        <v>20142</v>
      </c>
      <c r="B334" s="19" t="s">
        <v>62</v>
      </c>
      <c r="C334" s="19" t="s">
        <v>122</v>
      </c>
      <c r="D334" s="19" t="s">
        <v>116</v>
      </c>
      <c r="E334" s="20"/>
      <c r="F334" s="7" t="str">
        <f>IF(E334&lt;&gt;"",IF(AND(E334&gt;=VLOOKUP(E334,Semanas!$A$1:$C$33,1),E334&lt;=VLOOKUP(E334,Semanas!$A$1:$C$33,2)),VLOOKUP(E334,Semanas!$A$1:$C$33,3),""),"")</f>
        <v/>
      </c>
      <c r="G334" s="21" t="str">
        <f>IF(Medidas_Analisis!G121&lt;&gt;"",ROUND((Medidas_Analisis!G121/IF(Intermedio!A121=VLOOKUP(Intermedio!A121,Tipos_Medida!$H$2:$I$788,1),VLOOKUP(Intermedio!A121,Tipos_Medida!$H$2:$I$788,2),0))*100,4),"")</f>
        <v/>
      </c>
      <c r="H334" s="21" t="str">
        <f>IF(Medidas_Analisis!H121&lt;&gt;"",ROUND((Medidas_Analisis!H121/IF(Intermedio!A121=VLOOKUP(Intermedio!A121,Tipos_Medida!$H$2:$I$788,1),VLOOKUP(Intermedio!A121,Tipos_Medida!$H$2:$I$788,2),0))*100,4),"")</f>
        <v/>
      </c>
      <c r="I334" s="21" t="str">
        <f>IF(Medidas_Analisis!I121&lt;&gt;"",ROUND((Medidas_Analisis!I121/IF(Intermedio!A121=VLOOKUP(Intermedio!A121,Tipos_Medida!$H$2:$I$788,1),VLOOKUP(Intermedio!A121,Tipos_Medida!$H$2:$I$788,2),0))*100,4),"")</f>
        <v/>
      </c>
      <c r="J334" s="21" t="str">
        <f>IF(Medidas_Analisis!J121&lt;&gt;"",ROUND((Medidas_Analisis!J121/IF(Intermedio!A121=VLOOKUP(Intermedio!A121,Tipos_Medida!$H$2:$I$788,1),VLOOKUP(Intermedio!A121,Tipos_Medida!$H$2:$I$788,2),0))*100,4),"")</f>
        <v/>
      </c>
      <c r="K334" s="21" t="str">
        <f>IF(Medidas_Analisis!K121&lt;&gt;"",ROUND((Medidas_Analisis!K121/IF(Intermedio!A121=VLOOKUP(Intermedio!A121,Tipos_Medida!$H$2:$I$788,1),VLOOKUP(Intermedio!A121,Tipos_Medida!$H$2:$I$788,2),0))*100,4),"")</f>
        <v/>
      </c>
      <c r="L334" s="21" t="str">
        <f>IF(Medidas_Analisis!L121&lt;&gt;"",ROUND((Medidas_Analisis!L121/IF(Intermedio!A121=VLOOKUP(Intermedio!A121,Tipos_Medida!$H$2:$I$788,1),VLOOKUP(Intermedio!A121,Tipos_Medida!$H$2:$I$788,2),0))*100,4),"")</f>
        <v/>
      </c>
      <c r="M334" s="21" t="str">
        <f>IF(Medidas_Analisis!M121&lt;&gt;"",ROUND((Medidas_Analisis!M121/IF(Intermedio!A121=VLOOKUP(Intermedio!A121,Tipos_Medida!$H$2:$I$788,1),VLOOKUP(Intermedio!A121,Tipos_Medida!$H$2:$I$788,2),0))*100,4),"")</f>
        <v/>
      </c>
      <c r="N334" s="21" t="str">
        <f>IF(Medidas_Analisis!N121&lt;&gt;"",ROUND((Medidas_Analisis!N121/IF(Intermedio!A121=VLOOKUP(Intermedio!A121,Tipos_Medida!$H$2:$I$788,1),VLOOKUP(Intermedio!A121,Tipos_Medida!$H$2:$I$788,2),0))*100,4),"")</f>
        <v/>
      </c>
    </row>
    <row r="335" spans="1:14" x14ac:dyDescent="0.25">
      <c r="A335">
        <v>20142</v>
      </c>
      <c r="B335" t="s">
        <v>62</v>
      </c>
      <c r="C335" t="s">
        <v>123</v>
      </c>
      <c r="D335" t="s">
        <v>116</v>
      </c>
      <c r="E335" s="1"/>
      <c r="F335" s="7" t="str">
        <f>IF(E335&lt;&gt;"",IF(AND(E335&gt;=VLOOKUP(E335,Semanas!$A$1:$C$33,1),E335&lt;=VLOOKUP(E335,Semanas!$A$1:$C$33,2)),VLOOKUP(E335,Semanas!$A$1:$C$33,3),""),"")</f>
        <v/>
      </c>
      <c r="G335" s="21" t="str">
        <f>IF(Medidas_Analisis!G122&lt;&gt;"",ROUND((Medidas_Analisis!G122/IF(Intermedio!A122=VLOOKUP(Intermedio!A122,Tipos_Medida!$H$2:$I$788,1),VLOOKUP(Intermedio!A122,Tipos_Medida!$H$2:$I$788,2),0))*100,4),"")</f>
        <v/>
      </c>
      <c r="H335" s="21" t="str">
        <f>IF(Medidas_Analisis!H122&lt;&gt;"",ROUND((Medidas_Analisis!H122/IF(Intermedio!A122=VLOOKUP(Intermedio!A122,Tipos_Medida!$H$2:$I$788,1),VLOOKUP(Intermedio!A122,Tipos_Medida!$H$2:$I$788,2),0))*100,4),"")</f>
        <v/>
      </c>
      <c r="I335" s="21" t="str">
        <f>IF(Medidas_Analisis!I122&lt;&gt;"",ROUND((Medidas_Analisis!I122/IF(Intermedio!A122=VLOOKUP(Intermedio!A122,Tipos_Medida!$H$2:$I$788,1),VLOOKUP(Intermedio!A122,Tipos_Medida!$H$2:$I$788,2),0))*100,4),"")</f>
        <v/>
      </c>
      <c r="J335" s="21" t="str">
        <f>IF(Medidas_Analisis!J122&lt;&gt;"",ROUND((Medidas_Analisis!J122/IF(Intermedio!A122=VLOOKUP(Intermedio!A122,Tipos_Medida!$H$2:$I$788,1),VLOOKUP(Intermedio!A122,Tipos_Medida!$H$2:$I$788,2),0))*100,4),"")</f>
        <v/>
      </c>
      <c r="K335" s="21" t="str">
        <f>IF(Medidas_Analisis!K122&lt;&gt;"",ROUND((Medidas_Analisis!K122/IF(Intermedio!A122=VLOOKUP(Intermedio!A122,Tipos_Medida!$H$2:$I$788,1),VLOOKUP(Intermedio!A122,Tipos_Medida!$H$2:$I$788,2),0))*100,4),"")</f>
        <v/>
      </c>
      <c r="L335" s="21" t="str">
        <f>IF(Medidas_Analisis!L122&lt;&gt;"",ROUND((Medidas_Analisis!L122/IF(Intermedio!A122=VLOOKUP(Intermedio!A122,Tipos_Medida!$H$2:$I$788,1),VLOOKUP(Intermedio!A122,Tipos_Medida!$H$2:$I$788,2),0))*100,4),"")</f>
        <v/>
      </c>
      <c r="M335" s="21" t="str">
        <f>IF(Medidas_Analisis!M122&lt;&gt;"",ROUND((Medidas_Analisis!M122/IF(Intermedio!A122=VLOOKUP(Intermedio!A122,Tipos_Medida!$H$2:$I$788,1),VLOOKUP(Intermedio!A122,Tipos_Medida!$H$2:$I$788,2),0))*100,4),"")</f>
        <v/>
      </c>
      <c r="N335" s="21" t="str">
        <f>IF(Medidas_Analisis!N122&lt;&gt;"",ROUND((Medidas_Analisis!N122/IF(Intermedio!A122=VLOOKUP(Intermedio!A122,Tipos_Medida!$H$2:$I$788,1),VLOOKUP(Intermedio!A122,Tipos_Medida!$H$2:$I$788,2),0))*100,4),"")</f>
        <v/>
      </c>
    </row>
    <row r="336" spans="1:14" x14ac:dyDescent="0.25">
      <c r="A336">
        <v>20163</v>
      </c>
      <c r="B336" t="s">
        <v>64</v>
      </c>
      <c r="C336" t="s">
        <v>34</v>
      </c>
      <c r="D336" t="s">
        <v>117</v>
      </c>
      <c r="E336" s="1"/>
      <c r="F336" s="7" t="str">
        <f>IF(E336&lt;&gt;"",IF(AND(E336&gt;=VLOOKUP(E336,Semanas!$A$1:$C$33,1),E336&lt;=VLOOKUP(E336,Semanas!$A$1:$C$33,2)),VLOOKUP(E336,Semanas!$A$1:$C$33,3),""),"")</f>
        <v/>
      </c>
      <c r="G336" s="21" t="str">
        <f>IF(Medidas_Analisis!G127&lt;&gt;"",ROUND((Medidas_Analisis!G127/IF(Intermedio!A127=VLOOKUP(Intermedio!A127,Tipos_Medida!$H$2:$I$788,1),VLOOKUP(Intermedio!A127,Tipos_Medida!$H$2:$I$788,2),0))*100,4),"")</f>
        <v/>
      </c>
      <c r="H336" s="21" t="str">
        <f>IF(Medidas_Analisis!H127&lt;&gt;"",ROUND((Medidas_Analisis!H127/IF(Intermedio!A127=VLOOKUP(Intermedio!A127,Tipos_Medida!$H$2:$I$788,1),VLOOKUP(Intermedio!A127,Tipos_Medida!$H$2:$I$788,2),0))*100,4),"")</f>
        <v/>
      </c>
      <c r="I336" s="21" t="str">
        <f>IF(Medidas_Analisis!I127&lt;&gt;"",ROUND((Medidas_Analisis!I127/IF(Intermedio!A127=VLOOKUP(Intermedio!A127,Tipos_Medida!$H$2:$I$788,1),VLOOKUP(Intermedio!A127,Tipos_Medida!$H$2:$I$788,2),0))*100,4),"")</f>
        <v/>
      </c>
      <c r="J336" s="21" t="str">
        <f>IF(Medidas_Analisis!J127&lt;&gt;"",ROUND((Medidas_Analisis!J127/IF(Intermedio!A127=VLOOKUP(Intermedio!A127,Tipos_Medida!$H$2:$I$788,1),VLOOKUP(Intermedio!A127,Tipos_Medida!$H$2:$I$788,2),0))*100,4),"")</f>
        <v/>
      </c>
      <c r="K336" s="21" t="str">
        <f>IF(Medidas_Analisis!K127&lt;&gt;"",ROUND((Medidas_Analisis!K127/IF(Intermedio!A127=VLOOKUP(Intermedio!A127,Tipos_Medida!$H$2:$I$788,1),VLOOKUP(Intermedio!A127,Tipos_Medida!$H$2:$I$788,2),0))*100,4),"")</f>
        <v/>
      </c>
      <c r="L336" s="21" t="str">
        <f>IF(Medidas_Analisis!L127&lt;&gt;"",ROUND((Medidas_Analisis!L127/IF(Intermedio!A127=VLOOKUP(Intermedio!A127,Tipos_Medida!$H$2:$I$788,1),VLOOKUP(Intermedio!A127,Tipos_Medida!$H$2:$I$788,2),0))*100,4),"")</f>
        <v/>
      </c>
      <c r="M336" s="21" t="str">
        <f>IF(Medidas_Analisis!M127&lt;&gt;"",ROUND((Medidas_Analisis!M127/IF(Intermedio!A127=VLOOKUP(Intermedio!A127,Tipos_Medida!$H$2:$I$788,1),VLOOKUP(Intermedio!A127,Tipos_Medida!$H$2:$I$788,2),0))*100,4),"")</f>
        <v/>
      </c>
      <c r="N336" s="21" t="str">
        <f>IF(Medidas_Analisis!N127&lt;&gt;"",ROUND((Medidas_Analisis!N127/IF(Intermedio!A127=VLOOKUP(Intermedio!A127,Tipos_Medida!$H$2:$I$788,1),VLOOKUP(Intermedio!A127,Tipos_Medida!$H$2:$I$788,2),0))*100,4),"")</f>
        <v/>
      </c>
    </row>
    <row r="337" spans="1:14" x14ac:dyDescent="0.25">
      <c r="A337">
        <v>20163</v>
      </c>
      <c r="B337" t="s">
        <v>64</v>
      </c>
      <c r="C337" t="s">
        <v>119</v>
      </c>
      <c r="D337" t="s">
        <v>117</v>
      </c>
      <c r="E337" s="1"/>
      <c r="F337" s="7" t="str">
        <f>IF(E337&lt;&gt;"",IF(AND(E337&gt;=VLOOKUP(E337,Semanas!$A$1:$C$33,1),E337&lt;=VLOOKUP(E337,Semanas!$A$1:$C$33,2)),VLOOKUP(E337,Semanas!$A$1:$C$33,3),""),"")</f>
        <v/>
      </c>
      <c r="G337" s="21" t="str">
        <f>IF(Medidas_Analisis!G129&lt;&gt;"",ROUND((Medidas_Analisis!G129/IF(Intermedio!A129=VLOOKUP(Intermedio!A129,Tipos_Medida!$H$2:$I$788,1),VLOOKUP(Intermedio!A129,Tipos_Medida!$H$2:$I$788,2),0))*100,4),"")</f>
        <v/>
      </c>
      <c r="H337" s="21" t="str">
        <f>IF(Medidas_Analisis!H129&lt;&gt;"",ROUND((Medidas_Analisis!H129/IF(Intermedio!A129=VLOOKUP(Intermedio!A129,Tipos_Medida!$H$2:$I$788,1),VLOOKUP(Intermedio!A129,Tipos_Medida!$H$2:$I$788,2),0))*100,4),"")</f>
        <v/>
      </c>
      <c r="I337" s="21" t="str">
        <f>IF(Medidas_Analisis!I129&lt;&gt;"",ROUND((Medidas_Analisis!I129/IF(Intermedio!A129=VLOOKUP(Intermedio!A129,Tipos_Medida!$H$2:$I$788,1),VLOOKUP(Intermedio!A129,Tipos_Medida!$H$2:$I$788,2),0))*100,4),"")</f>
        <v/>
      </c>
      <c r="J337" s="21" t="str">
        <f>IF(Medidas_Analisis!J129&lt;&gt;"",ROUND((Medidas_Analisis!J129/IF(Intermedio!A129=VLOOKUP(Intermedio!A129,Tipos_Medida!$H$2:$I$788,1),VLOOKUP(Intermedio!A129,Tipos_Medida!$H$2:$I$788,2),0))*100,4),"")</f>
        <v/>
      </c>
      <c r="K337" s="21" t="str">
        <f>IF(Medidas_Analisis!K129&lt;&gt;"",ROUND((Medidas_Analisis!K129/IF(Intermedio!A129=VLOOKUP(Intermedio!A129,Tipos_Medida!$H$2:$I$788,1),VLOOKUP(Intermedio!A129,Tipos_Medida!$H$2:$I$788,2),0))*100,4),"")</f>
        <v/>
      </c>
      <c r="L337" s="21" t="str">
        <f>IF(Medidas_Analisis!L129&lt;&gt;"",ROUND((Medidas_Analisis!L129/IF(Intermedio!A129=VLOOKUP(Intermedio!A129,Tipos_Medida!$H$2:$I$788,1),VLOOKUP(Intermedio!A129,Tipos_Medida!$H$2:$I$788,2),0))*100,4),"")</f>
        <v/>
      </c>
      <c r="M337" s="21" t="str">
        <f>IF(Medidas_Analisis!M129&lt;&gt;"",ROUND((Medidas_Analisis!M129/IF(Intermedio!A129=VLOOKUP(Intermedio!A129,Tipos_Medida!$H$2:$I$788,1),VLOOKUP(Intermedio!A129,Tipos_Medida!$H$2:$I$788,2),0))*100,4),"")</f>
        <v/>
      </c>
      <c r="N337" s="21" t="str">
        <f>IF(Medidas_Analisis!N129&lt;&gt;"",ROUND((Medidas_Analisis!N129/IF(Intermedio!A129=VLOOKUP(Intermedio!A129,Tipos_Medida!$H$2:$I$788,1),VLOOKUP(Intermedio!A129,Tipos_Medida!$H$2:$I$788,2),0))*100,4),"")</f>
        <v/>
      </c>
    </row>
    <row r="338" spans="1:14" x14ac:dyDescent="0.25">
      <c r="A338" s="19">
        <v>20163</v>
      </c>
      <c r="B338" s="19" t="s">
        <v>64</v>
      </c>
      <c r="C338" s="19" t="s">
        <v>120</v>
      </c>
      <c r="D338" s="19" t="s">
        <v>117</v>
      </c>
      <c r="E338" s="20"/>
      <c r="F338" s="7" t="str">
        <f>IF(E338&lt;&gt;"",IF(AND(E338&gt;=VLOOKUP(E338,Semanas!$A$1:$C$33,1),E338&lt;=VLOOKUP(E338,Semanas!$A$1:$C$33,2)),VLOOKUP(E338,Semanas!$A$1:$C$33,3),""),"")</f>
        <v/>
      </c>
      <c r="G338" s="21" t="str">
        <f>IF(Medidas_Analisis!G130&lt;&gt;"",ROUND((Medidas_Analisis!G130/IF(Intermedio!A130=VLOOKUP(Intermedio!A130,Tipos_Medida!$H$2:$I$788,1),VLOOKUP(Intermedio!A130,Tipos_Medida!$H$2:$I$788,2),0))*100,4),"")</f>
        <v/>
      </c>
      <c r="H338" s="21" t="str">
        <f>IF(Medidas_Analisis!H130&lt;&gt;"",ROUND((Medidas_Analisis!H130/IF(Intermedio!A130=VLOOKUP(Intermedio!A130,Tipos_Medida!$H$2:$I$788,1),VLOOKUP(Intermedio!A130,Tipos_Medida!$H$2:$I$788,2),0))*100,4),"")</f>
        <v/>
      </c>
      <c r="I338" s="21" t="str">
        <f>IF(Medidas_Analisis!I130&lt;&gt;"",ROUND((Medidas_Analisis!I130/IF(Intermedio!A130=VLOOKUP(Intermedio!A130,Tipos_Medida!$H$2:$I$788,1),VLOOKUP(Intermedio!A130,Tipos_Medida!$H$2:$I$788,2),0))*100,4),"")</f>
        <v/>
      </c>
      <c r="J338" s="21" t="str">
        <f>IF(Medidas_Analisis!J130&lt;&gt;"",ROUND((Medidas_Analisis!J130/IF(Intermedio!A130=VLOOKUP(Intermedio!A130,Tipos_Medida!$H$2:$I$788,1),VLOOKUP(Intermedio!A130,Tipos_Medida!$H$2:$I$788,2),0))*100,4),"")</f>
        <v/>
      </c>
      <c r="K338" s="21" t="str">
        <f>IF(Medidas_Analisis!K130&lt;&gt;"",ROUND((Medidas_Analisis!K130/IF(Intermedio!A130=VLOOKUP(Intermedio!A130,Tipos_Medida!$H$2:$I$788,1),VLOOKUP(Intermedio!A130,Tipos_Medida!$H$2:$I$788,2),0))*100,4),"")</f>
        <v/>
      </c>
      <c r="L338" s="21" t="str">
        <f>IF(Medidas_Analisis!L130&lt;&gt;"",ROUND((Medidas_Analisis!L130/IF(Intermedio!A130=VLOOKUP(Intermedio!A130,Tipos_Medida!$H$2:$I$788,1),VLOOKUP(Intermedio!A130,Tipos_Medida!$H$2:$I$788,2),0))*100,4),"")</f>
        <v/>
      </c>
      <c r="M338" s="21" t="str">
        <f>IF(Medidas_Analisis!M130&lt;&gt;"",ROUND((Medidas_Analisis!M130/IF(Intermedio!A130=VLOOKUP(Intermedio!A130,Tipos_Medida!$H$2:$I$788,1),VLOOKUP(Intermedio!A130,Tipos_Medida!$H$2:$I$788,2),0))*100,4),"")</f>
        <v/>
      </c>
      <c r="N338" s="21" t="str">
        <f>IF(Medidas_Analisis!N130&lt;&gt;"",ROUND((Medidas_Analisis!N130/IF(Intermedio!A130=VLOOKUP(Intermedio!A130,Tipos_Medida!$H$2:$I$788,1),VLOOKUP(Intermedio!A130,Tipos_Medida!$H$2:$I$788,2),0))*100,4),"")</f>
        <v/>
      </c>
    </row>
    <row r="339" spans="1:14" x14ac:dyDescent="0.25">
      <c r="A339">
        <v>20163</v>
      </c>
      <c r="B339" t="s">
        <v>64</v>
      </c>
      <c r="C339" t="s">
        <v>191</v>
      </c>
      <c r="D339" t="s">
        <v>117</v>
      </c>
      <c r="E339" s="1"/>
      <c r="F339" s="7" t="str">
        <f>IF(E339&lt;&gt;"",IF(AND(E339&gt;=VLOOKUP(E339,Semanas!$A$1:$C$33,1),E339&lt;=VLOOKUP(E339,Semanas!$A$1:$C$33,2)),VLOOKUP(E339,Semanas!$A$1:$C$33,3),""),"")</f>
        <v/>
      </c>
      <c r="G339" s="21" t="str">
        <f>IF(Medidas_Analisis!G131&lt;&gt;"",ROUND((Medidas_Analisis!G131/IF(Intermedio!A131=VLOOKUP(Intermedio!A131,Tipos_Medida!$H$2:$I$788,1),VLOOKUP(Intermedio!A131,Tipos_Medida!$H$2:$I$788,2),0))*100,4),"")</f>
        <v/>
      </c>
      <c r="H339" s="21" t="str">
        <f>IF(Medidas_Analisis!H131&lt;&gt;"",ROUND((Medidas_Analisis!H131/IF(Intermedio!A131=VLOOKUP(Intermedio!A131,Tipos_Medida!$H$2:$I$788,1),VLOOKUP(Intermedio!A131,Tipos_Medida!$H$2:$I$788,2),0))*100,4),"")</f>
        <v/>
      </c>
      <c r="I339" s="21" t="str">
        <f>IF(Medidas_Analisis!I131&lt;&gt;"",ROUND((Medidas_Analisis!I131/IF(Intermedio!A131=VLOOKUP(Intermedio!A131,Tipos_Medida!$H$2:$I$788,1),VLOOKUP(Intermedio!A131,Tipos_Medida!$H$2:$I$788,2),0))*100,4),"")</f>
        <v/>
      </c>
      <c r="J339" s="21" t="str">
        <f>IF(Medidas_Analisis!J131&lt;&gt;"",ROUND((Medidas_Analisis!J131/IF(Intermedio!A131=VLOOKUP(Intermedio!A131,Tipos_Medida!$H$2:$I$788,1),VLOOKUP(Intermedio!A131,Tipos_Medida!$H$2:$I$788,2),0))*100,4),"")</f>
        <v/>
      </c>
      <c r="K339" s="21" t="str">
        <f>IF(Medidas_Analisis!K131&lt;&gt;"",ROUND((Medidas_Analisis!K131/IF(Intermedio!A131=VLOOKUP(Intermedio!A131,Tipos_Medida!$H$2:$I$788,1),VLOOKUP(Intermedio!A131,Tipos_Medida!$H$2:$I$788,2),0))*100,4),"")</f>
        <v/>
      </c>
      <c r="L339" s="21" t="str">
        <f>IF(Medidas_Analisis!L131&lt;&gt;"",ROUND((Medidas_Analisis!L131/IF(Intermedio!A131=VLOOKUP(Intermedio!A131,Tipos_Medida!$H$2:$I$788,1),VLOOKUP(Intermedio!A131,Tipos_Medida!$H$2:$I$788,2),0))*100,4),"")</f>
        <v/>
      </c>
      <c r="M339" s="21" t="str">
        <f>IF(Medidas_Analisis!M131&lt;&gt;"",ROUND((Medidas_Analisis!M131/IF(Intermedio!A131=VLOOKUP(Intermedio!A131,Tipos_Medida!$H$2:$I$788,1),VLOOKUP(Intermedio!A131,Tipos_Medida!$H$2:$I$788,2),0))*100,4),"")</f>
        <v/>
      </c>
      <c r="N339" s="21" t="str">
        <f>IF(Medidas_Analisis!N131&lt;&gt;"",ROUND((Medidas_Analisis!N131/IF(Intermedio!A131=VLOOKUP(Intermedio!A131,Tipos_Medida!$H$2:$I$788,1),VLOOKUP(Intermedio!A131,Tipos_Medida!$H$2:$I$788,2),0))*100,4),"")</f>
        <v/>
      </c>
    </row>
    <row r="340" spans="1:14" x14ac:dyDescent="0.25">
      <c r="A340" s="19">
        <v>20163</v>
      </c>
      <c r="B340" s="19" t="s">
        <v>64</v>
      </c>
      <c r="C340" s="19" t="s">
        <v>122</v>
      </c>
      <c r="D340" s="19" t="s">
        <v>116</v>
      </c>
      <c r="E340" s="20"/>
      <c r="F340" s="7" t="str">
        <f>IF(E340&lt;&gt;"",IF(AND(E340&gt;=VLOOKUP(E340,Semanas!$A$1:$C$33,1),E340&lt;=VLOOKUP(E340,Semanas!$A$1:$C$33,2)),VLOOKUP(E340,Semanas!$A$1:$C$33,3),""),"")</f>
        <v/>
      </c>
      <c r="G340" s="21" t="str">
        <f>IF(Medidas_Analisis!G132&lt;&gt;"",ROUND((Medidas_Analisis!G132/IF(Intermedio!A132=VLOOKUP(Intermedio!A132,Tipos_Medida!$H$2:$I$788,1),VLOOKUP(Intermedio!A132,Tipos_Medida!$H$2:$I$788,2),0))*100,4),"")</f>
        <v/>
      </c>
      <c r="H340" s="21" t="str">
        <f>IF(Medidas_Analisis!H132&lt;&gt;"",ROUND((Medidas_Analisis!H132/IF(Intermedio!A132=VLOOKUP(Intermedio!A132,Tipos_Medida!$H$2:$I$788,1),VLOOKUP(Intermedio!A132,Tipos_Medida!$H$2:$I$788,2),0))*100,4),"")</f>
        <v/>
      </c>
      <c r="I340" s="21" t="str">
        <f>IF(Medidas_Analisis!I132&lt;&gt;"",ROUND((Medidas_Analisis!I132/IF(Intermedio!A132=VLOOKUP(Intermedio!A132,Tipos_Medida!$H$2:$I$788,1),VLOOKUP(Intermedio!A132,Tipos_Medida!$H$2:$I$788,2),0))*100,4),"")</f>
        <v/>
      </c>
      <c r="J340" s="21" t="str">
        <f>IF(Medidas_Analisis!J132&lt;&gt;"",ROUND((Medidas_Analisis!J132/IF(Intermedio!A132=VLOOKUP(Intermedio!A132,Tipos_Medida!$H$2:$I$788,1),VLOOKUP(Intermedio!A132,Tipos_Medida!$H$2:$I$788,2),0))*100,4),"")</f>
        <v/>
      </c>
      <c r="K340" s="21" t="str">
        <f>IF(Medidas_Analisis!K132&lt;&gt;"",ROUND((Medidas_Analisis!K132/IF(Intermedio!A132=VLOOKUP(Intermedio!A132,Tipos_Medida!$H$2:$I$788,1),VLOOKUP(Intermedio!A132,Tipos_Medida!$H$2:$I$788,2),0))*100,4),"")</f>
        <v/>
      </c>
      <c r="L340" s="21" t="str">
        <f>IF(Medidas_Analisis!L132&lt;&gt;"",ROUND((Medidas_Analisis!L132/IF(Intermedio!A132=VLOOKUP(Intermedio!A132,Tipos_Medida!$H$2:$I$788,1),VLOOKUP(Intermedio!A132,Tipos_Medida!$H$2:$I$788,2),0))*100,4),"")</f>
        <v/>
      </c>
      <c r="M340" s="21" t="str">
        <f>IF(Medidas_Analisis!M132&lt;&gt;"",ROUND((Medidas_Analisis!M132/IF(Intermedio!A132=VLOOKUP(Intermedio!A132,Tipos_Medida!$H$2:$I$788,1),VLOOKUP(Intermedio!A132,Tipos_Medida!$H$2:$I$788,2),0))*100,4),"")</f>
        <v/>
      </c>
      <c r="N340" s="21" t="str">
        <f>IF(Medidas_Analisis!N132&lt;&gt;"",ROUND((Medidas_Analisis!N132/IF(Intermedio!A132=VLOOKUP(Intermedio!A132,Tipos_Medida!$H$2:$I$788,1),VLOOKUP(Intermedio!A132,Tipos_Medida!$H$2:$I$788,2),0))*100,4),"")</f>
        <v/>
      </c>
    </row>
    <row r="341" spans="1:14" x14ac:dyDescent="0.25">
      <c r="A341">
        <v>20163</v>
      </c>
      <c r="B341" t="s">
        <v>64</v>
      </c>
      <c r="C341" t="s">
        <v>123</v>
      </c>
      <c r="D341" t="s">
        <v>116</v>
      </c>
      <c r="E341" s="1"/>
      <c r="F341" s="7" t="str">
        <f>IF(E341&lt;&gt;"",IF(AND(E341&gt;=VLOOKUP(E341,Semanas!$A$1:$C$33,1),E341&lt;=VLOOKUP(E341,Semanas!$A$1:$C$33,2)),VLOOKUP(E341,Semanas!$A$1:$C$33,3),""),"")</f>
        <v/>
      </c>
      <c r="G341" s="21" t="str">
        <f>IF(Medidas_Analisis!G133&lt;&gt;"",ROUND((Medidas_Analisis!G133/IF(Intermedio!A133=VLOOKUP(Intermedio!A133,Tipos_Medida!$H$2:$I$788,1),VLOOKUP(Intermedio!A133,Tipos_Medida!$H$2:$I$788,2),0))*100,4),"")</f>
        <v/>
      </c>
      <c r="H341" s="21" t="str">
        <f>IF(Medidas_Analisis!H133&lt;&gt;"",ROUND((Medidas_Analisis!H133/IF(Intermedio!A133=VLOOKUP(Intermedio!A133,Tipos_Medida!$H$2:$I$788,1),VLOOKUP(Intermedio!A133,Tipos_Medida!$H$2:$I$788,2),0))*100,4),"")</f>
        <v/>
      </c>
      <c r="I341" s="21" t="str">
        <f>IF(Medidas_Analisis!I133&lt;&gt;"",ROUND((Medidas_Analisis!I133/IF(Intermedio!A133=VLOOKUP(Intermedio!A133,Tipos_Medida!$H$2:$I$788,1),VLOOKUP(Intermedio!A133,Tipos_Medida!$H$2:$I$788,2),0))*100,4),"")</f>
        <v/>
      </c>
      <c r="J341" s="21" t="str">
        <f>IF(Medidas_Analisis!J133&lt;&gt;"",ROUND((Medidas_Analisis!J133/IF(Intermedio!A133=VLOOKUP(Intermedio!A133,Tipos_Medida!$H$2:$I$788,1),VLOOKUP(Intermedio!A133,Tipos_Medida!$H$2:$I$788,2),0))*100,4),"")</f>
        <v/>
      </c>
      <c r="K341" s="21" t="str">
        <f>IF(Medidas_Analisis!K133&lt;&gt;"",ROUND((Medidas_Analisis!K133/IF(Intermedio!A133=VLOOKUP(Intermedio!A133,Tipos_Medida!$H$2:$I$788,1),VLOOKUP(Intermedio!A133,Tipos_Medida!$H$2:$I$788,2),0))*100,4),"")</f>
        <v/>
      </c>
      <c r="L341" s="21" t="str">
        <f>IF(Medidas_Analisis!L133&lt;&gt;"",ROUND((Medidas_Analisis!L133/IF(Intermedio!A133=VLOOKUP(Intermedio!A133,Tipos_Medida!$H$2:$I$788,1),VLOOKUP(Intermedio!A133,Tipos_Medida!$H$2:$I$788,2),0))*100,4),"")</f>
        <v/>
      </c>
      <c r="M341" s="21" t="str">
        <f>IF(Medidas_Analisis!M133&lt;&gt;"",ROUND((Medidas_Analisis!M133/IF(Intermedio!A133=VLOOKUP(Intermedio!A133,Tipos_Medida!$H$2:$I$788,1),VLOOKUP(Intermedio!A133,Tipos_Medida!$H$2:$I$788,2),0))*100,4),"")</f>
        <v/>
      </c>
      <c r="N341" s="21" t="str">
        <f>IF(Medidas_Analisis!N133&lt;&gt;"",ROUND((Medidas_Analisis!N133/IF(Intermedio!A133=VLOOKUP(Intermedio!A133,Tipos_Medida!$H$2:$I$788,1),VLOOKUP(Intermedio!A133,Tipos_Medida!$H$2:$I$788,2),0))*100,4),"")</f>
        <v/>
      </c>
    </row>
    <row r="342" spans="1:14" x14ac:dyDescent="0.25">
      <c r="A342">
        <v>20171</v>
      </c>
      <c r="B342" t="s">
        <v>66</v>
      </c>
      <c r="C342" t="s">
        <v>34</v>
      </c>
      <c r="D342" t="s">
        <v>117</v>
      </c>
      <c r="E342" s="1"/>
      <c r="F342" s="7" t="str">
        <f>IF(E342&lt;&gt;"",IF(AND(E342&gt;=VLOOKUP(E342,Semanas!$A$1:$C$33,1),E342&lt;=VLOOKUP(E342,Semanas!$A$1:$C$33,2)),VLOOKUP(E342,Semanas!$A$1:$C$33,3),""),"")</f>
        <v/>
      </c>
      <c r="G342" s="21" t="str">
        <f>IF(Medidas_Analisis!G138&lt;&gt;"",ROUND((Medidas_Analisis!G138/IF(Intermedio!A138=VLOOKUP(Intermedio!A138,Tipos_Medida!$H$2:$I$788,1),VLOOKUP(Intermedio!A138,Tipos_Medida!$H$2:$I$788,2),0))*100,4),"")</f>
        <v/>
      </c>
      <c r="H342" s="21" t="str">
        <f>IF(Medidas_Analisis!H138&lt;&gt;"",ROUND((Medidas_Analisis!H138/IF(Intermedio!A138=VLOOKUP(Intermedio!A138,Tipos_Medida!$H$2:$I$788,1),VLOOKUP(Intermedio!A138,Tipos_Medida!$H$2:$I$788,2),0))*100,4),"")</f>
        <v/>
      </c>
      <c r="I342" s="21" t="str">
        <f>IF(Medidas_Analisis!I138&lt;&gt;"",ROUND((Medidas_Analisis!I138/IF(Intermedio!A138=VLOOKUP(Intermedio!A138,Tipos_Medida!$H$2:$I$788,1),VLOOKUP(Intermedio!A138,Tipos_Medida!$H$2:$I$788,2),0))*100,4),"")</f>
        <v/>
      </c>
      <c r="J342" s="21" t="str">
        <f>IF(Medidas_Analisis!J138&lt;&gt;"",ROUND((Medidas_Analisis!J138/IF(Intermedio!A138=VLOOKUP(Intermedio!A138,Tipos_Medida!$H$2:$I$788,1),VLOOKUP(Intermedio!A138,Tipos_Medida!$H$2:$I$788,2),0))*100,4),"")</f>
        <v/>
      </c>
      <c r="K342" s="21" t="str">
        <f>IF(Medidas_Analisis!K138&lt;&gt;"",ROUND((Medidas_Analisis!K138/IF(Intermedio!A138=VLOOKUP(Intermedio!A138,Tipos_Medida!$H$2:$I$788,1),VLOOKUP(Intermedio!A138,Tipos_Medida!$H$2:$I$788,2),0))*100,4),"")</f>
        <v/>
      </c>
      <c r="L342" s="21" t="str">
        <f>IF(Medidas_Analisis!L138&lt;&gt;"",ROUND((Medidas_Analisis!L138/IF(Intermedio!A138=VLOOKUP(Intermedio!A138,Tipos_Medida!$H$2:$I$788,1),VLOOKUP(Intermedio!A138,Tipos_Medida!$H$2:$I$788,2),0))*100,4),"")</f>
        <v/>
      </c>
      <c r="M342" s="21" t="str">
        <f>IF(Medidas_Analisis!M138&lt;&gt;"",ROUND((Medidas_Analisis!M138/IF(Intermedio!A138=VLOOKUP(Intermedio!A138,Tipos_Medida!$H$2:$I$788,1),VLOOKUP(Intermedio!A138,Tipos_Medida!$H$2:$I$788,2),0))*100,4),"")</f>
        <v/>
      </c>
      <c r="N342" s="21" t="str">
        <f>IF(Medidas_Analisis!N138&lt;&gt;"",ROUND((Medidas_Analisis!N138/IF(Intermedio!A138=VLOOKUP(Intermedio!A138,Tipos_Medida!$H$2:$I$788,1),VLOOKUP(Intermedio!A138,Tipos_Medida!$H$2:$I$788,2),0))*100,4),"")</f>
        <v/>
      </c>
    </row>
    <row r="343" spans="1:14" x14ac:dyDescent="0.25">
      <c r="A343" s="19">
        <v>20171</v>
      </c>
      <c r="B343" s="19" t="s">
        <v>66</v>
      </c>
      <c r="C343" s="19" t="s">
        <v>118</v>
      </c>
      <c r="D343" s="19" t="s">
        <v>117</v>
      </c>
      <c r="E343" s="20"/>
      <c r="F343" s="7" t="str">
        <f>IF(E343&lt;&gt;"",IF(AND(E343&gt;=VLOOKUP(E343,Semanas!$A$1:$C$33,1),E343&lt;=VLOOKUP(E343,Semanas!$A$1:$C$33,2)),VLOOKUP(E343,Semanas!$A$1:$C$33,3),""),"")</f>
        <v/>
      </c>
      <c r="G343" s="21" t="str">
        <f>IF(Medidas_Analisis!G139&lt;&gt;"",ROUND((Medidas_Analisis!G139/IF(Intermedio!A139=VLOOKUP(Intermedio!A139,Tipos_Medida!$H$2:$I$788,1),VLOOKUP(Intermedio!A139,Tipos_Medida!$H$2:$I$788,2),0))*100,4),"")</f>
        <v/>
      </c>
      <c r="H343" s="21" t="str">
        <f>IF(Medidas_Analisis!H139&lt;&gt;"",ROUND((Medidas_Analisis!H139/IF(Intermedio!A139=VLOOKUP(Intermedio!A139,Tipos_Medida!$H$2:$I$788,1),VLOOKUP(Intermedio!A139,Tipos_Medida!$H$2:$I$788,2),0))*100,4),"")</f>
        <v/>
      </c>
      <c r="I343" s="21" t="str">
        <f>IF(Medidas_Analisis!I139&lt;&gt;"",ROUND((Medidas_Analisis!I139/IF(Intermedio!A139=VLOOKUP(Intermedio!A139,Tipos_Medida!$H$2:$I$788,1),VLOOKUP(Intermedio!A139,Tipos_Medida!$H$2:$I$788,2),0))*100,4),"")</f>
        <v/>
      </c>
      <c r="J343" s="21" t="str">
        <f>IF(Medidas_Analisis!J139&lt;&gt;"",ROUND((Medidas_Analisis!J139/IF(Intermedio!A139=VLOOKUP(Intermedio!A139,Tipos_Medida!$H$2:$I$788,1),VLOOKUP(Intermedio!A139,Tipos_Medida!$H$2:$I$788,2),0))*100,4),"")</f>
        <v/>
      </c>
      <c r="K343" s="21" t="str">
        <f>IF(Medidas_Analisis!K139&lt;&gt;"",ROUND((Medidas_Analisis!K139/IF(Intermedio!A139=VLOOKUP(Intermedio!A139,Tipos_Medida!$H$2:$I$788,1),VLOOKUP(Intermedio!A139,Tipos_Medida!$H$2:$I$788,2),0))*100,4),"")</f>
        <v/>
      </c>
      <c r="L343" s="21" t="str">
        <f>IF(Medidas_Analisis!L139&lt;&gt;"",ROUND((Medidas_Analisis!L139/IF(Intermedio!A139=VLOOKUP(Intermedio!A139,Tipos_Medida!$H$2:$I$788,1),VLOOKUP(Intermedio!A139,Tipos_Medida!$H$2:$I$788,2),0))*100,4),"")</f>
        <v/>
      </c>
      <c r="M343" s="21" t="str">
        <f>IF(Medidas_Analisis!M139&lt;&gt;"",ROUND((Medidas_Analisis!M139/IF(Intermedio!A139=VLOOKUP(Intermedio!A139,Tipos_Medida!$H$2:$I$788,1),VLOOKUP(Intermedio!A139,Tipos_Medida!$H$2:$I$788,2),0))*100,4),"")</f>
        <v/>
      </c>
      <c r="N343" s="21" t="str">
        <f>IF(Medidas_Analisis!N139&lt;&gt;"",ROUND((Medidas_Analisis!N139/IF(Intermedio!A139=VLOOKUP(Intermedio!A139,Tipos_Medida!$H$2:$I$788,1),VLOOKUP(Intermedio!A139,Tipos_Medida!$H$2:$I$788,2),0))*100,4),"")</f>
        <v/>
      </c>
    </row>
    <row r="344" spans="1:14" x14ac:dyDescent="0.25">
      <c r="A344">
        <v>20171</v>
      </c>
      <c r="B344" t="s">
        <v>66</v>
      </c>
      <c r="C344" t="s">
        <v>119</v>
      </c>
      <c r="D344" t="s">
        <v>117</v>
      </c>
      <c r="E344" s="1"/>
      <c r="F344" s="7" t="str">
        <f>IF(E344&lt;&gt;"",IF(AND(E344&gt;=VLOOKUP(E344,Semanas!$A$1:$C$33,1),E344&lt;=VLOOKUP(E344,Semanas!$A$1:$C$33,2)),VLOOKUP(E344,Semanas!$A$1:$C$33,3),""),"")</f>
        <v/>
      </c>
      <c r="G344" s="21" t="str">
        <f>IF(Medidas_Analisis!G140&lt;&gt;"",ROUND((Medidas_Analisis!G140/IF(Intermedio!A140=VLOOKUP(Intermedio!A140,Tipos_Medida!$H$2:$I$788,1),VLOOKUP(Intermedio!A140,Tipos_Medida!$H$2:$I$788,2),0))*100,4),"")</f>
        <v/>
      </c>
      <c r="H344" s="21" t="str">
        <f>IF(Medidas_Analisis!H140&lt;&gt;"",ROUND((Medidas_Analisis!H140/IF(Intermedio!A140=VLOOKUP(Intermedio!A140,Tipos_Medida!$H$2:$I$788,1),VLOOKUP(Intermedio!A140,Tipos_Medida!$H$2:$I$788,2),0))*100,4),"")</f>
        <v/>
      </c>
      <c r="I344" s="21" t="str">
        <f>IF(Medidas_Analisis!I140&lt;&gt;"",ROUND((Medidas_Analisis!I140/IF(Intermedio!A140=VLOOKUP(Intermedio!A140,Tipos_Medida!$H$2:$I$788,1),VLOOKUP(Intermedio!A140,Tipos_Medida!$H$2:$I$788,2),0))*100,4),"")</f>
        <v/>
      </c>
      <c r="J344" s="21" t="str">
        <f>IF(Medidas_Analisis!J140&lt;&gt;"",ROUND((Medidas_Analisis!J140/IF(Intermedio!A140=VLOOKUP(Intermedio!A140,Tipos_Medida!$H$2:$I$788,1),VLOOKUP(Intermedio!A140,Tipos_Medida!$H$2:$I$788,2),0))*100,4),"")</f>
        <v/>
      </c>
      <c r="K344" s="21" t="str">
        <f>IF(Medidas_Analisis!K140&lt;&gt;"",ROUND((Medidas_Analisis!K140/IF(Intermedio!A140=VLOOKUP(Intermedio!A140,Tipos_Medida!$H$2:$I$788,1),VLOOKUP(Intermedio!A140,Tipos_Medida!$H$2:$I$788,2),0))*100,4),"")</f>
        <v/>
      </c>
      <c r="L344" s="21" t="str">
        <f>IF(Medidas_Analisis!L140&lt;&gt;"",ROUND((Medidas_Analisis!L140/IF(Intermedio!A140=VLOOKUP(Intermedio!A140,Tipos_Medida!$H$2:$I$788,1),VLOOKUP(Intermedio!A140,Tipos_Medida!$H$2:$I$788,2),0))*100,4),"")</f>
        <v/>
      </c>
      <c r="M344" s="21" t="str">
        <f>IF(Medidas_Analisis!M140&lt;&gt;"",ROUND((Medidas_Analisis!M140/IF(Intermedio!A140=VLOOKUP(Intermedio!A140,Tipos_Medida!$H$2:$I$788,1),VLOOKUP(Intermedio!A140,Tipos_Medida!$H$2:$I$788,2),0))*100,4),"")</f>
        <v/>
      </c>
      <c r="N344" s="21" t="str">
        <f>IF(Medidas_Analisis!N140&lt;&gt;"",ROUND((Medidas_Analisis!N140/IF(Intermedio!A140=VLOOKUP(Intermedio!A140,Tipos_Medida!$H$2:$I$788,1),VLOOKUP(Intermedio!A140,Tipos_Medida!$H$2:$I$788,2),0))*100,4),"")</f>
        <v/>
      </c>
    </row>
    <row r="345" spans="1:14" x14ac:dyDescent="0.25">
      <c r="A345" s="19">
        <v>20171</v>
      </c>
      <c r="B345" s="19" t="s">
        <v>66</v>
      </c>
      <c r="C345" s="19" t="s">
        <v>120</v>
      </c>
      <c r="D345" s="19" t="s">
        <v>117</v>
      </c>
      <c r="E345" s="20"/>
      <c r="F345" s="7" t="str">
        <f>IF(E345&lt;&gt;"",IF(AND(E345&gt;=VLOOKUP(E345,Semanas!$A$1:$C$33,1),E345&lt;=VLOOKUP(E345,Semanas!$A$1:$C$33,2)),VLOOKUP(E345,Semanas!$A$1:$C$33,3),""),"")</f>
        <v/>
      </c>
      <c r="G345" s="21" t="str">
        <f>IF(Medidas_Analisis!G141&lt;&gt;"",ROUND((Medidas_Analisis!G141/IF(Intermedio!A141=VLOOKUP(Intermedio!A141,Tipos_Medida!$H$2:$I$788,1),VLOOKUP(Intermedio!A141,Tipos_Medida!$H$2:$I$788,2),0))*100,4),"")</f>
        <v/>
      </c>
      <c r="H345" s="21" t="str">
        <f>IF(Medidas_Analisis!H141&lt;&gt;"",ROUND((Medidas_Analisis!H141/IF(Intermedio!A141=VLOOKUP(Intermedio!A141,Tipos_Medida!$H$2:$I$788,1),VLOOKUP(Intermedio!A141,Tipos_Medida!$H$2:$I$788,2),0))*100,4),"")</f>
        <v/>
      </c>
      <c r="I345" s="21" t="str">
        <f>IF(Medidas_Analisis!I141&lt;&gt;"",ROUND((Medidas_Analisis!I141/IF(Intermedio!A141=VLOOKUP(Intermedio!A141,Tipos_Medida!$H$2:$I$788,1),VLOOKUP(Intermedio!A141,Tipos_Medida!$H$2:$I$788,2),0))*100,4),"")</f>
        <v/>
      </c>
      <c r="J345" s="21" t="str">
        <f>IF(Medidas_Analisis!J141&lt;&gt;"",ROUND((Medidas_Analisis!J141/IF(Intermedio!A141=VLOOKUP(Intermedio!A141,Tipos_Medida!$H$2:$I$788,1),VLOOKUP(Intermedio!A141,Tipos_Medida!$H$2:$I$788,2),0))*100,4),"")</f>
        <v/>
      </c>
      <c r="K345" s="21" t="str">
        <f>IF(Medidas_Analisis!K141&lt;&gt;"",ROUND((Medidas_Analisis!K141/IF(Intermedio!A141=VLOOKUP(Intermedio!A141,Tipos_Medida!$H$2:$I$788,1),VLOOKUP(Intermedio!A141,Tipos_Medida!$H$2:$I$788,2),0))*100,4),"")</f>
        <v/>
      </c>
      <c r="L345" s="21" t="str">
        <f>IF(Medidas_Analisis!L141&lt;&gt;"",ROUND((Medidas_Analisis!L141/IF(Intermedio!A141=VLOOKUP(Intermedio!A141,Tipos_Medida!$H$2:$I$788,1),VLOOKUP(Intermedio!A141,Tipos_Medida!$H$2:$I$788,2),0))*100,4),"")</f>
        <v/>
      </c>
      <c r="M345" s="21" t="str">
        <f>IF(Medidas_Analisis!M141&lt;&gt;"",ROUND((Medidas_Analisis!M141/IF(Intermedio!A141=VLOOKUP(Intermedio!A141,Tipos_Medida!$H$2:$I$788,1),VLOOKUP(Intermedio!A141,Tipos_Medida!$H$2:$I$788,2),0))*100,4),"")</f>
        <v/>
      </c>
      <c r="N345" s="21" t="str">
        <f>IF(Medidas_Analisis!N141&lt;&gt;"",ROUND((Medidas_Analisis!N141/IF(Intermedio!A141=VLOOKUP(Intermedio!A141,Tipos_Medida!$H$2:$I$788,1),VLOOKUP(Intermedio!A141,Tipos_Medida!$H$2:$I$788,2),0))*100,4),"")</f>
        <v/>
      </c>
    </row>
    <row r="346" spans="1:14" x14ac:dyDescent="0.25">
      <c r="A346">
        <v>20171</v>
      </c>
      <c r="B346" t="s">
        <v>66</v>
      </c>
      <c r="C346" t="s">
        <v>191</v>
      </c>
      <c r="D346" t="s">
        <v>117</v>
      </c>
      <c r="E346" s="1"/>
      <c r="F346" s="7" t="str">
        <f>IF(E346&lt;&gt;"",IF(AND(E346&gt;=VLOOKUP(E346,Semanas!$A$1:$C$33,1),E346&lt;=VLOOKUP(E346,Semanas!$A$1:$C$33,2)),VLOOKUP(E346,Semanas!$A$1:$C$33,3),""),"")</f>
        <v/>
      </c>
      <c r="G346" s="21" t="str">
        <f>IF(Medidas_Analisis!G142&lt;&gt;"",ROUND((Medidas_Analisis!G142/IF(Intermedio!A142=VLOOKUP(Intermedio!A142,Tipos_Medida!$H$2:$I$788,1),VLOOKUP(Intermedio!A142,Tipos_Medida!$H$2:$I$788,2),0))*100,4),"")</f>
        <v/>
      </c>
      <c r="H346" s="21" t="str">
        <f>IF(Medidas_Analisis!H142&lt;&gt;"",ROUND((Medidas_Analisis!H142/IF(Intermedio!A142=VLOOKUP(Intermedio!A142,Tipos_Medida!$H$2:$I$788,1),VLOOKUP(Intermedio!A142,Tipos_Medida!$H$2:$I$788,2),0))*100,4),"")</f>
        <v/>
      </c>
      <c r="I346" s="21" t="str">
        <f>IF(Medidas_Analisis!I142&lt;&gt;"",ROUND((Medidas_Analisis!I142/IF(Intermedio!A142=VLOOKUP(Intermedio!A142,Tipos_Medida!$H$2:$I$788,1),VLOOKUP(Intermedio!A142,Tipos_Medida!$H$2:$I$788,2),0))*100,4),"")</f>
        <v/>
      </c>
      <c r="J346" s="21" t="str">
        <f>IF(Medidas_Analisis!J142&lt;&gt;"",ROUND((Medidas_Analisis!J142/IF(Intermedio!A142=VLOOKUP(Intermedio!A142,Tipos_Medida!$H$2:$I$788,1),VLOOKUP(Intermedio!A142,Tipos_Medida!$H$2:$I$788,2),0))*100,4),"")</f>
        <v/>
      </c>
      <c r="K346" s="21" t="str">
        <f>IF(Medidas_Analisis!K142&lt;&gt;"",ROUND((Medidas_Analisis!K142/IF(Intermedio!A142=VLOOKUP(Intermedio!A142,Tipos_Medida!$H$2:$I$788,1),VLOOKUP(Intermedio!A142,Tipos_Medida!$H$2:$I$788,2),0))*100,4),"")</f>
        <v/>
      </c>
      <c r="L346" s="21" t="str">
        <f>IF(Medidas_Analisis!L142&lt;&gt;"",ROUND((Medidas_Analisis!L142/IF(Intermedio!A142=VLOOKUP(Intermedio!A142,Tipos_Medida!$H$2:$I$788,1),VLOOKUP(Intermedio!A142,Tipos_Medida!$H$2:$I$788,2),0))*100,4),"")</f>
        <v/>
      </c>
      <c r="M346" s="21" t="str">
        <f>IF(Medidas_Analisis!M142&lt;&gt;"",ROUND((Medidas_Analisis!M142/IF(Intermedio!A142=VLOOKUP(Intermedio!A142,Tipos_Medida!$H$2:$I$788,1),VLOOKUP(Intermedio!A142,Tipos_Medida!$H$2:$I$788,2),0))*100,4),"")</f>
        <v/>
      </c>
      <c r="N346" s="21" t="str">
        <f>IF(Medidas_Analisis!N142&lt;&gt;"",ROUND((Medidas_Analisis!N142/IF(Intermedio!A142=VLOOKUP(Intermedio!A142,Tipos_Medida!$H$2:$I$788,1),VLOOKUP(Intermedio!A142,Tipos_Medida!$H$2:$I$788,2),0))*100,4),"")</f>
        <v/>
      </c>
    </row>
    <row r="347" spans="1:14" x14ac:dyDescent="0.25">
      <c r="A347" s="19">
        <v>20171</v>
      </c>
      <c r="B347" s="19" t="s">
        <v>66</v>
      </c>
      <c r="C347" s="19" t="s">
        <v>122</v>
      </c>
      <c r="D347" s="19" t="s">
        <v>116</v>
      </c>
      <c r="E347" s="20"/>
      <c r="F347" s="7" t="str">
        <f>IF(E347&lt;&gt;"",IF(AND(E347&gt;=VLOOKUP(E347,Semanas!$A$1:$C$33,1),E347&lt;=VLOOKUP(E347,Semanas!$A$1:$C$33,2)),VLOOKUP(E347,Semanas!$A$1:$C$33,3),""),"")</f>
        <v/>
      </c>
      <c r="G347" s="21" t="str">
        <f>IF(Medidas_Analisis!G143&lt;&gt;"",ROUND((Medidas_Analisis!G143/IF(Intermedio!A143=VLOOKUP(Intermedio!A143,Tipos_Medida!$H$2:$I$788,1),VLOOKUP(Intermedio!A143,Tipos_Medida!$H$2:$I$788,2),0))*100,4),"")</f>
        <v/>
      </c>
      <c r="H347" s="21" t="str">
        <f>IF(Medidas_Analisis!H143&lt;&gt;"",ROUND((Medidas_Analisis!H143/IF(Intermedio!A143=VLOOKUP(Intermedio!A143,Tipos_Medida!$H$2:$I$788,1),VLOOKUP(Intermedio!A143,Tipos_Medida!$H$2:$I$788,2),0))*100,4),"")</f>
        <v/>
      </c>
      <c r="I347" s="21" t="str">
        <f>IF(Medidas_Analisis!I143&lt;&gt;"",ROUND((Medidas_Analisis!I143/IF(Intermedio!A143=VLOOKUP(Intermedio!A143,Tipos_Medida!$H$2:$I$788,1),VLOOKUP(Intermedio!A143,Tipos_Medida!$H$2:$I$788,2),0))*100,4),"")</f>
        <v/>
      </c>
      <c r="J347" s="21" t="str">
        <f>IF(Medidas_Analisis!J143&lt;&gt;"",ROUND((Medidas_Analisis!J143/IF(Intermedio!A143=VLOOKUP(Intermedio!A143,Tipos_Medida!$H$2:$I$788,1),VLOOKUP(Intermedio!A143,Tipos_Medida!$H$2:$I$788,2),0))*100,4),"")</f>
        <v/>
      </c>
      <c r="K347" s="21" t="str">
        <f>IF(Medidas_Analisis!K143&lt;&gt;"",ROUND((Medidas_Analisis!K143/IF(Intermedio!A143=VLOOKUP(Intermedio!A143,Tipos_Medida!$H$2:$I$788,1),VLOOKUP(Intermedio!A143,Tipos_Medida!$H$2:$I$788,2),0))*100,4),"")</f>
        <v/>
      </c>
      <c r="L347" s="21" t="str">
        <f>IF(Medidas_Analisis!L143&lt;&gt;"",ROUND((Medidas_Analisis!L143/IF(Intermedio!A143=VLOOKUP(Intermedio!A143,Tipos_Medida!$H$2:$I$788,1),VLOOKUP(Intermedio!A143,Tipos_Medida!$H$2:$I$788,2),0))*100,4),"")</f>
        <v/>
      </c>
      <c r="M347" s="21" t="str">
        <f>IF(Medidas_Analisis!M143&lt;&gt;"",ROUND((Medidas_Analisis!M143/IF(Intermedio!A143=VLOOKUP(Intermedio!A143,Tipos_Medida!$H$2:$I$788,1),VLOOKUP(Intermedio!A143,Tipos_Medida!$H$2:$I$788,2),0))*100,4),"")</f>
        <v/>
      </c>
      <c r="N347" s="21" t="str">
        <f>IF(Medidas_Analisis!N143&lt;&gt;"",ROUND((Medidas_Analisis!N143/IF(Intermedio!A143=VLOOKUP(Intermedio!A143,Tipos_Medida!$H$2:$I$788,1),VLOOKUP(Intermedio!A143,Tipos_Medida!$H$2:$I$788,2),0))*100,4),"")</f>
        <v/>
      </c>
    </row>
    <row r="348" spans="1:14" x14ac:dyDescent="0.25">
      <c r="A348">
        <v>20171</v>
      </c>
      <c r="B348" t="s">
        <v>66</v>
      </c>
      <c r="C348" t="s">
        <v>123</v>
      </c>
      <c r="D348" t="s">
        <v>116</v>
      </c>
      <c r="E348" s="1"/>
      <c r="F348" s="7" t="str">
        <f>IF(E348&lt;&gt;"",IF(AND(E348&gt;=VLOOKUP(E348,Semanas!$A$1:$C$33,1),E348&lt;=VLOOKUP(E348,Semanas!$A$1:$C$33,2)),VLOOKUP(E348,Semanas!$A$1:$C$33,3),""),"")</f>
        <v/>
      </c>
      <c r="G348" s="21" t="str">
        <f>IF(Medidas_Analisis!G144&lt;&gt;"",ROUND((Medidas_Analisis!G144/IF(Intermedio!A144=VLOOKUP(Intermedio!A144,Tipos_Medida!$H$2:$I$788,1),VLOOKUP(Intermedio!A144,Tipos_Medida!$H$2:$I$788,2),0))*100,4),"")</f>
        <v/>
      </c>
      <c r="H348" s="21" t="str">
        <f>IF(Medidas_Analisis!H144&lt;&gt;"",ROUND((Medidas_Analisis!H144/IF(Intermedio!A144=VLOOKUP(Intermedio!A144,Tipos_Medida!$H$2:$I$788,1),VLOOKUP(Intermedio!A144,Tipos_Medida!$H$2:$I$788,2),0))*100,4),"")</f>
        <v/>
      </c>
      <c r="I348" s="21" t="str">
        <f>IF(Medidas_Analisis!I144&lt;&gt;"",ROUND((Medidas_Analisis!I144/IF(Intermedio!A144=VLOOKUP(Intermedio!A144,Tipos_Medida!$H$2:$I$788,1),VLOOKUP(Intermedio!A144,Tipos_Medida!$H$2:$I$788,2),0))*100,4),"")</f>
        <v/>
      </c>
      <c r="J348" s="21" t="str">
        <f>IF(Medidas_Analisis!J144&lt;&gt;"",ROUND((Medidas_Analisis!J144/IF(Intermedio!A144=VLOOKUP(Intermedio!A144,Tipos_Medida!$H$2:$I$788,1),VLOOKUP(Intermedio!A144,Tipos_Medida!$H$2:$I$788,2),0))*100,4),"")</f>
        <v/>
      </c>
      <c r="K348" s="21" t="str">
        <f>IF(Medidas_Analisis!K144&lt;&gt;"",ROUND((Medidas_Analisis!K144/IF(Intermedio!A144=VLOOKUP(Intermedio!A144,Tipos_Medida!$H$2:$I$788,1),VLOOKUP(Intermedio!A144,Tipos_Medida!$H$2:$I$788,2),0))*100,4),"")</f>
        <v/>
      </c>
      <c r="L348" s="21" t="str">
        <f>IF(Medidas_Analisis!L144&lt;&gt;"",ROUND((Medidas_Analisis!L144/IF(Intermedio!A144=VLOOKUP(Intermedio!A144,Tipos_Medida!$H$2:$I$788,1),VLOOKUP(Intermedio!A144,Tipos_Medida!$H$2:$I$788,2),0))*100,4),"")</f>
        <v/>
      </c>
      <c r="M348" s="21" t="str">
        <f>IF(Medidas_Analisis!M144&lt;&gt;"",ROUND((Medidas_Analisis!M144/IF(Intermedio!A144=VLOOKUP(Intermedio!A144,Tipos_Medida!$H$2:$I$788,1),VLOOKUP(Intermedio!A144,Tipos_Medida!$H$2:$I$788,2),0))*100,4),"")</f>
        <v/>
      </c>
      <c r="N348" s="21" t="str">
        <f>IF(Medidas_Analisis!N144&lt;&gt;"",ROUND((Medidas_Analisis!N144/IF(Intermedio!A144=VLOOKUP(Intermedio!A144,Tipos_Medida!$H$2:$I$788,1),VLOOKUP(Intermedio!A144,Tipos_Medida!$H$2:$I$788,2),0))*100,4),"")</f>
        <v/>
      </c>
    </row>
    <row r="349" spans="1:14" x14ac:dyDescent="0.25">
      <c r="A349">
        <v>20177</v>
      </c>
      <c r="B349" t="s">
        <v>67</v>
      </c>
      <c r="C349" t="s">
        <v>191</v>
      </c>
      <c r="D349" t="s">
        <v>116</v>
      </c>
      <c r="E349" s="1"/>
      <c r="F349" s="7" t="str">
        <f>IF(E349&lt;&gt;"",IF(AND(E349&gt;=VLOOKUP(E349,Semanas!$A$1:$C$33,1),E349&lt;=VLOOKUP(E349,Semanas!$A$1:$C$33,2)),VLOOKUP(E349,Semanas!$A$1:$C$33,3),""),"")</f>
        <v/>
      </c>
      <c r="G349" s="21" t="str">
        <f>IF(Medidas_Analisis!G153&lt;&gt;"",ROUND((Medidas_Analisis!G153/IF(Intermedio!A153=VLOOKUP(Intermedio!A153,Tipos_Medida!$H$2:$I$788,1),VLOOKUP(Intermedio!A153,Tipos_Medida!$H$2:$I$788,2),0))*100,4),"")</f>
        <v/>
      </c>
      <c r="H349" s="21" t="str">
        <f>IF(Medidas_Analisis!H153&lt;&gt;"",ROUND((Medidas_Analisis!H153/IF(Intermedio!A153=VLOOKUP(Intermedio!A153,Tipos_Medida!$H$2:$I$788,1),VLOOKUP(Intermedio!A153,Tipos_Medida!$H$2:$I$788,2),0))*100,4),"")</f>
        <v/>
      </c>
      <c r="I349" s="21" t="str">
        <f>IF(Medidas_Analisis!I153&lt;&gt;"",ROUND((Medidas_Analisis!I153/IF(Intermedio!A153=VLOOKUP(Intermedio!A153,Tipos_Medida!$H$2:$I$788,1),VLOOKUP(Intermedio!A153,Tipos_Medida!$H$2:$I$788,2),0))*100,4),"")</f>
        <v/>
      </c>
      <c r="J349" s="21" t="str">
        <f>IF(Medidas_Analisis!J153&lt;&gt;"",ROUND((Medidas_Analisis!J153/IF(Intermedio!A153=VLOOKUP(Intermedio!A153,Tipos_Medida!$H$2:$I$788,1),VLOOKUP(Intermedio!A153,Tipos_Medida!$H$2:$I$788,2),0))*100,4),"")</f>
        <v/>
      </c>
      <c r="K349" s="21" t="str">
        <f>IF(Medidas_Analisis!K153&lt;&gt;"",ROUND((Medidas_Analisis!K153/IF(Intermedio!A153=VLOOKUP(Intermedio!A153,Tipos_Medida!$H$2:$I$788,1),VLOOKUP(Intermedio!A153,Tipos_Medida!$H$2:$I$788,2),0))*100,4),"")</f>
        <v/>
      </c>
      <c r="L349" s="21" t="str">
        <f>IF(Medidas_Analisis!L153&lt;&gt;"",ROUND((Medidas_Analisis!L153/IF(Intermedio!A153=VLOOKUP(Intermedio!A153,Tipos_Medida!$H$2:$I$788,1),VLOOKUP(Intermedio!A153,Tipos_Medida!$H$2:$I$788,2),0))*100,4),"")</f>
        <v/>
      </c>
      <c r="M349" s="21" t="str">
        <f>IF(Medidas_Analisis!M153&lt;&gt;"",ROUND((Medidas_Analisis!M153/IF(Intermedio!A153=VLOOKUP(Intermedio!A153,Tipos_Medida!$H$2:$I$788,1),VLOOKUP(Intermedio!A153,Tipos_Medida!$H$2:$I$788,2),0))*100,4),"")</f>
        <v/>
      </c>
      <c r="N349" s="21" t="str">
        <f>IF(Medidas_Analisis!N153&lt;&gt;"",ROUND((Medidas_Analisis!N153/IF(Intermedio!A153=VLOOKUP(Intermedio!A153,Tipos_Medida!$H$2:$I$788,1),VLOOKUP(Intermedio!A153,Tipos_Medida!$H$2:$I$788,2),0))*100,4),"")</f>
        <v/>
      </c>
    </row>
    <row r="350" spans="1:14" x14ac:dyDescent="0.25">
      <c r="A350" s="19">
        <v>20177</v>
      </c>
      <c r="B350" s="19" t="s">
        <v>67</v>
      </c>
      <c r="C350" s="19" t="s">
        <v>122</v>
      </c>
      <c r="D350" s="19" t="s">
        <v>116</v>
      </c>
      <c r="E350" s="20"/>
      <c r="F350" s="7" t="str">
        <f>IF(E350&lt;&gt;"",IF(AND(E350&gt;=VLOOKUP(E350,Semanas!$A$1:$C$33,1),E350&lt;=VLOOKUP(E350,Semanas!$A$1:$C$33,2)),VLOOKUP(E350,Semanas!$A$1:$C$33,3),""),"")</f>
        <v/>
      </c>
      <c r="G350" s="21" t="str">
        <f>IF(Medidas_Analisis!G154&lt;&gt;"",ROUND((Medidas_Analisis!G154/IF(Intermedio!A154=VLOOKUP(Intermedio!A154,Tipos_Medida!$H$2:$I$788,1),VLOOKUP(Intermedio!A154,Tipos_Medida!$H$2:$I$788,2),0))*100,4),"")</f>
        <v/>
      </c>
      <c r="H350" s="21" t="str">
        <f>IF(Medidas_Analisis!H154&lt;&gt;"",ROUND((Medidas_Analisis!H154/IF(Intermedio!A154=VLOOKUP(Intermedio!A154,Tipos_Medida!$H$2:$I$788,1),VLOOKUP(Intermedio!A154,Tipos_Medida!$H$2:$I$788,2),0))*100,4),"")</f>
        <v/>
      </c>
      <c r="I350" s="21" t="str">
        <f>IF(Medidas_Analisis!I154&lt;&gt;"",ROUND((Medidas_Analisis!I154/IF(Intermedio!A154=VLOOKUP(Intermedio!A154,Tipos_Medida!$H$2:$I$788,1),VLOOKUP(Intermedio!A154,Tipos_Medida!$H$2:$I$788,2),0))*100,4),"")</f>
        <v/>
      </c>
      <c r="J350" s="21" t="str">
        <f>IF(Medidas_Analisis!J154&lt;&gt;"",ROUND((Medidas_Analisis!J154/IF(Intermedio!A154=VLOOKUP(Intermedio!A154,Tipos_Medida!$H$2:$I$788,1),VLOOKUP(Intermedio!A154,Tipos_Medida!$H$2:$I$788,2),0))*100,4),"")</f>
        <v/>
      </c>
      <c r="K350" s="21" t="str">
        <f>IF(Medidas_Analisis!K154&lt;&gt;"",ROUND((Medidas_Analisis!K154/IF(Intermedio!A154=VLOOKUP(Intermedio!A154,Tipos_Medida!$H$2:$I$788,1),VLOOKUP(Intermedio!A154,Tipos_Medida!$H$2:$I$788,2),0))*100,4),"")</f>
        <v/>
      </c>
      <c r="L350" s="21" t="str">
        <f>IF(Medidas_Analisis!L154&lt;&gt;"",ROUND((Medidas_Analisis!L154/IF(Intermedio!A154=VLOOKUP(Intermedio!A154,Tipos_Medida!$H$2:$I$788,1),VLOOKUP(Intermedio!A154,Tipos_Medida!$H$2:$I$788,2),0))*100,4),"")</f>
        <v/>
      </c>
      <c r="M350" s="21" t="str">
        <f>IF(Medidas_Analisis!M154&lt;&gt;"",ROUND((Medidas_Analisis!M154/IF(Intermedio!A154=VLOOKUP(Intermedio!A154,Tipos_Medida!$H$2:$I$788,1),VLOOKUP(Intermedio!A154,Tipos_Medida!$H$2:$I$788,2),0))*100,4),"")</f>
        <v/>
      </c>
      <c r="N350" s="21" t="str">
        <f>IF(Medidas_Analisis!N154&lt;&gt;"",ROUND((Medidas_Analisis!N154/IF(Intermedio!A154=VLOOKUP(Intermedio!A154,Tipos_Medida!$H$2:$I$788,1),VLOOKUP(Intermedio!A154,Tipos_Medida!$H$2:$I$788,2),0))*100,4),"")</f>
        <v/>
      </c>
    </row>
    <row r="351" spans="1:14" x14ac:dyDescent="0.25">
      <c r="A351">
        <v>20177</v>
      </c>
      <c r="B351" t="s">
        <v>67</v>
      </c>
      <c r="C351" t="s">
        <v>123</v>
      </c>
      <c r="D351" t="s">
        <v>116</v>
      </c>
      <c r="E351" s="1"/>
      <c r="F351" s="7" t="str">
        <f>IF(E351&lt;&gt;"",IF(AND(E351&gt;=VLOOKUP(E351,Semanas!$A$1:$C$33,1),E351&lt;=VLOOKUP(E351,Semanas!$A$1:$C$33,2)),VLOOKUP(E351,Semanas!$A$1:$C$33,3),""),"")</f>
        <v/>
      </c>
      <c r="G351" s="21" t="str">
        <f>IF(Medidas_Analisis!G155&lt;&gt;"",ROUND((Medidas_Analisis!G155/IF(Intermedio!A155=VLOOKUP(Intermedio!A155,Tipos_Medida!$H$2:$I$788,1),VLOOKUP(Intermedio!A155,Tipos_Medida!$H$2:$I$788,2),0))*100,4),"")</f>
        <v/>
      </c>
      <c r="H351" s="21" t="str">
        <f>IF(Medidas_Analisis!H155&lt;&gt;"",ROUND((Medidas_Analisis!H155/IF(Intermedio!A155=VLOOKUP(Intermedio!A155,Tipos_Medida!$H$2:$I$788,1),VLOOKUP(Intermedio!A155,Tipos_Medida!$H$2:$I$788,2),0))*100,4),"")</f>
        <v/>
      </c>
      <c r="I351" s="21" t="str">
        <f>IF(Medidas_Analisis!I155&lt;&gt;"",ROUND((Medidas_Analisis!I155/IF(Intermedio!A155=VLOOKUP(Intermedio!A155,Tipos_Medida!$H$2:$I$788,1),VLOOKUP(Intermedio!A155,Tipos_Medida!$H$2:$I$788,2),0))*100,4),"")</f>
        <v/>
      </c>
      <c r="J351" s="21" t="str">
        <f>IF(Medidas_Analisis!J155&lt;&gt;"",ROUND((Medidas_Analisis!J155/IF(Intermedio!A155=VLOOKUP(Intermedio!A155,Tipos_Medida!$H$2:$I$788,1),VLOOKUP(Intermedio!A155,Tipos_Medida!$H$2:$I$788,2),0))*100,4),"")</f>
        <v/>
      </c>
      <c r="K351" s="21" t="str">
        <f>IF(Medidas_Analisis!K155&lt;&gt;"",ROUND((Medidas_Analisis!K155/IF(Intermedio!A155=VLOOKUP(Intermedio!A155,Tipos_Medida!$H$2:$I$788,1),VLOOKUP(Intermedio!A155,Tipos_Medida!$H$2:$I$788,2),0))*100,4),"")</f>
        <v/>
      </c>
      <c r="L351" s="21" t="str">
        <f>IF(Medidas_Analisis!L155&lt;&gt;"",ROUND((Medidas_Analisis!L155/IF(Intermedio!A155=VLOOKUP(Intermedio!A155,Tipos_Medida!$H$2:$I$788,1),VLOOKUP(Intermedio!A155,Tipos_Medida!$H$2:$I$788,2),0))*100,4),"")</f>
        <v/>
      </c>
      <c r="M351" s="21" t="str">
        <f>IF(Medidas_Analisis!M155&lt;&gt;"",ROUND((Medidas_Analisis!M155/IF(Intermedio!A155=VLOOKUP(Intermedio!A155,Tipos_Medida!$H$2:$I$788,1),VLOOKUP(Intermedio!A155,Tipos_Medida!$H$2:$I$788,2),0))*100,4),"")</f>
        <v/>
      </c>
      <c r="N351" s="21" t="str">
        <f>IF(Medidas_Analisis!N155&lt;&gt;"",ROUND((Medidas_Analisis!N155/IF(Intermedio!A155=VLOOKUP(Intermedio!A155,Tipos_Medida!$H$2:$I$788,1),VLOOKUP(Intermedio!A155,Tipos_Medida!$H$2:$I$788,2),0))*100,4),"")</f>
        <v/>
      </c>
    </row>
    <row r="352" spans="1:14" x14ac:dyDescent="0.25">
      <c r="A352">
        <v>20182</v>
      </c>
      <c r="B352" t="s">
        <v>68</v>
      </c>
      <c r="C352" t="s">
        <v>30</v>
      </c>
      <c r="D352" t="s">
        <v>114</v>
      </c>
      <c r="E352" s="1">
        <v>43913</v>
      </c>
      <c r="F352" s="7" t="str">
        <f>IF(E352&lt;&gt;"",IF(AND(E352&gt;=VLOOKUP(E352,Semanas!$A$1:$C$33,1),E352&lt;=VLOOKUP(E352,Semanas!$A$1:$C$33,2)),VLOOKUP(E352,Semanas!$A$1:$C$33,3),""),"")</f>
        <v>Semana 13</v>
      </c>
      <c r="G352" s="21" t="str">
        <f>IF(Medidas_Analisis!G156&lt;&gt;"",ROUND((Medidas_Analisis!G156/IF(Intermedio!A156=VLOOKUP(Intermedio!A156,Tipos_Medida!$H$2:$I$788,1),VLOOKUP(Intermedio!A156,Tipos_Medida!$H$2:$I$788,2),0))*100,4),"")</f>
        <v/>
      </c>
      <c r="H352" s="21" t="str">
        <f>IF(Medidas_Analisis!H156&lt;&gt;"",ROUND((Medidas_Analisis!H156/IF(Intermedio!A156=VLOOKUP(Intermedio!A156,Tipos_Medida!$H$2:$I$788,1),VLOOKUP(Intermedio!A156,Tipos_Medida!$H$2:$I$788,2),0))*100,4),"")</f>
        <v/>
      </c>
      <c r="I352" s="21" t="str">
        <f>IF(Medidas_Analisis!I156&lt;&gt;"",ROUND((Medidas_Analisis!I156/IF(Intermedio!A156=VLOOKUP(Intermedio!A156,Tipos_Medida!$H$2:$I$788,1),VLOOKUP(Intermedio!A156,Tipos_Medida!$H$2:$I$788,2),0))*100,4),"")</f>
        <v/>
      </c>
      <c r="J352" s="21" t="str">
        <f>IF(Medidas_Analisis!J156&lt;&gt;"",ROUND((Medidas_Analisis!J156/IF(Intermedio!A156=VLOOKUP(Intermedio!A156,Tipos_Medida!$H$2:$I$788,1),VLOOKUP(Intermedio!A156,Tipos_Medida!$H$2:$I$788,2),0))*100,4),"")</f>
        <v/>
      </c>
      <c r="K352" s="21" t="str">
        <f>IF(Medidas_Analisis!K156&lt;&gt;"",ROUND((Medidas_Analisis!K156/IF(Intermedio!A156=VLOOKUP(Intermedio!A156,Tipos_Medida!$H$2:$I$788,1),VLOOKUP(Intermedio!A156,Tipos_Medida!$H$2:$I$788,2),0))*100,4),"")</f>
        <v/>
      </c>
      <c r="L352" s="21" t="str">
        <f>IF(Medidas_Analisis!L156&lt;&gt;"",ROUND((Medidas_Analisis!L156/IF(Intermedio!A156=VLOOKUP(Intermedio!A156,Tipos_Medida!$H$2:$I$788,1),VLOOKUP(Intermedio!A156,Tipos_Medida!$H$2:$I$788,2),0))*100,4),"")</f>
        <v/>
      </c>
      <c r="M352" s="21" t="str">
        <f>IF(Medidas_Analisis!M156&lt;&gt;"",ROUND((Medidas_Analisis!M156/IF(Intermedio!A156=VLOOKUP(Intermedio!A156,Tipos_Medida!$H$2:$I$788,1),VLOOKUP(Intermedio!A156,Tipos_Medida!$H$2:$I$788,2),0))*100,4),"")</f>
        <v/>
      </c>
      <c r="N352" s="21" t="str">
        <f>IF(Medidas_Analisis!N156&lt;&gt;"",ROUND((Medidas_Analisis!N156/IF(Intermedio!A156=VLOOKUP(Intermedio!A156,Tipos_Medida!$H$2:$I$788,1),VLOOKUP(Intermedio!A156,Tipos_Medida!$H$2:$I$788,2),0))*100,4),"")</f>
        <v/>
      </c>
    </row>
    <row r="353" spans="1:14" x14ac:dyDescent="0.25">
      <c r="A353" s="19">
        <v>20182</v>
      </c>
      <c r="B353" s="19" t="s">
        <v>68</v>
      </c>
      <c r="C353" s="19" t="s">
        <v>31</v>
      </c>
      <c r="D353" s="19" t="s">
        <v>114</v>
      </c>
      <c r="E353" s="20">
        <v>43913</v>
      </c>
      <c r="F353" s="7" t="str">
        <f>IF(E353&lt;&gt;"",IF(AND(E353&gt;=VLOOKUP(E353,Semanas!$A$1:$C$33,1),E353&lt;=VLOOKUP(E353,Semanas!$A$1:$C$33,2)),VLOOKUP(E353,Semanas!$A$1:$C$33,3),""),"")</f>
        <v>Semana 13</v>
      </c>
      <c r="G353" s="21" t="str">
        <f>IF(Medidas_Analisis!G157&lt;&gt;"",ROUND((Medidas_Analisis!G157/IF(Intermedio!A157=VLOOKUP(Intermedio!A157,Tipos_Medida!$H$2:$I$788,1),VLOOKUP(Intermedio!A157,Tipos_Medida!$H$2:$I$788,2),0))*100,4),"")</f>
        <v/>
      </c>
      <c r="H353" s="21" t="str">
        <f>IF(Medidas_Analisis!H157&lt;&gt;"",ROUND((Medidas_Analisis!H157/IF(Intermedio!A157=VLOOKUP(Intermedio!A157,Tipos_Medida!$H$2:$I$788,1),VLOOKUP(Intermedio!A157,Tipos_Medida!$H$2:$I$788,2),0))*100,4),"")</f>
        <v/>
      </c>
      <c r="I353" s="21" t="str">
        <f>IF(Medidas_Analisis!I157&lt;&gt;"",ROUND((Medidas_Analisis!I157/IF(Intermedio!A157=VLOOKUP(Intermedio!A157,Tipos_Medida!$H$2:$I$788,1),VLOOKUP(Intermedio!A157,Tipos_Medida!$H$2:$I$788,2),0))*100,4),"")</f>
        <v/>
      </c>
      <c r="J353" s="21" t="str">
        <f>IF(Medidas_Analisis!J157&lt;&gt;"",ROUND((Medidas_Analisis!J157/IF(Intermedio!A157=VLOOKUP(Intermedio!A157,Tipos_Medida!$H$2:$I$788,1),VLOOKUP(Intermedio!A157,Tipos_Medida!$H$2:$I$788,2),0))*100,4),"")</f>
        <v/>
      </c>
      <c r="K353" s="21" t="str">
        <f>IF(Medidas_Analisis!K157&lt;&gt;"",ROUND((Medidas_Analisis!K157/IF(Intermedio!A157=VLOOKUP(Intermedio!A157,Tipos_Medida!$H$2:$I$788,1),VLOOKUP(Intermedio!A157,Tipos_Medida!$H$2:$I$788,2),0))*100,4),"")</f>
        <v/>
      </c>
      <c r="L353" s="21" t="str">
        <f>IF(Medidas_Analisis!L157&lt;&gt;"",ROUND((Medidas_Analisis!L157/IF(Intermedio!A157=VLOOKUP(Intermedio!A157,Tipos_Medida!$H$2:$I$788,1),VLOOKUP(Intermedio!A157,Tipos_Medida!$H$2:$I$788,2),0))*100,4),"")</f>
        <v/>
      </c>
      <c r="M353" s="21" t="str">
        <f>IF(Medidas_Analisis!M157&lt;&gt;"",ROUND((Medidas_Analisis!M157/IF(Intermedio!A157=VLOOKUP(Intermedio!A157,Tipos_Medida!$H$2:$I$788,1),VLOOKUP(Intermedio!A157,Tipos_Medida!$H$2:$I$788,2),0))*100,4),"")</f>
        <v/>
      </c>
      <c r="N353" s="21" t="str">
        <f>IF(Medidas_Analisis!N157&lt;&gt;"",ROUND((Medidas_Analisis!N157/IF(Intermedio!A157=VLOOKUP(Intermedio!A157,Tipos_Medida!$H$2:$I$788,1),VLOOKUP(Intermedio!A157,Tipos_Medida!$H$2:$I$788,2),0))*100,4),"")</f>
        <v/>
      </c>
    </row>
    <row r="354" spans="1:14" x14ac:dyDescent="0.25">
      <c r="A354">
        <v>20182</v>
      </c>
      <c r="B354" t="s">
        <v>68</v>
      </c>
      <c r="C354" t="s">
        <v>115</v>
      </c>
      <c r="D354" t="s">
        <v>114</v>
      </c>
      <c r="E354" s="1">
        <v>43913</v>
      </c>
      <c r="F354" s="7" t="str">
        <f>IF(E354&lt;&gt;"",IF(AND(E354&gt;=VLOOKUP(E354,Semanas!$A$1:$C$33,1),E354&lt;=VLOOKUP(E354,Semanas!$A$1:$C$33,2)),VLOOKUP(E354,Semanas!$A$1:$C$33,3),""),"")</f>
        <v>Semana 13</v>
      </c>
      <c r="G354" s="21" t="str">
        <f>IF(Medidas_Analisis!G158&lt;&gt;"",ROUND((Medidas_Analisis!G158/IF(Intermedio!A158=VLOOKUP(Intermedio!A158,Tipos_Medida!$H$2:$I$788,1),VLOOKUP(Intermedio!A158,Tipos_Medida!$H$2:$I$788,2),0))*100,4),"")</f>
        <v/>
      </c>
      <c r="H354" s="21" t="str">
        <f>IF(Medidas_Analisis!H158&lt;&gt;"",ROUND((Medidas_Analisis!H158/IF(Intermedio!A158=VLOOKUP(Intermedio!A158,Tipos_Medida!$H$2:$I$788,1),VLOOKUP(Intermedio!A158,Tipos_Medida!$H$2:$I$788,2),0))*100,4),"")</f>
        <v/>
      </c>
      <c r="I354" s="21" t="str">
        <f>IF(Medidas_Analisis!I158&lt;&gt;"",ROUND((Medidas_Analisis!I158/IF(Intermedio!A158=VLOOKUP(Intermedio!A158,Tipos_Medida!$H$2:$I$788,1),VLOOKUP(Intermedio!A158,Tipos_Medida!$H$2:$I$788,2),0))*100,4),"")</f>
        <v/>
      </c>
      <c r="J354" s="21" t="str">
        <f>IF(Medidas_Analisis!J158&lt;&gt;"",ROUND((Medidas_Analisis!J158/IF(Intermedio!A158=VLOOKUP(Intermedio!A158,Tipos_Medida!$H$2:$I$788,1),VLOOKUP(Intermedio!A158,Tipos_Medida!$H$2:$I$788,2),0))*100,4),"")</f>
        <v/>
      </c>
      <c r="K354" s="21" t="str">
        <f>IF(Medidas_Analisis!K158&lt;&gt;"",ROUND((Medidas_Analisis!K158/IF(Intermedio!A158=VLOOKUP(Intermedio!A158,Tipos_Medida!$H$2:$I$788,1),VLOOKUP(Intermedio!A158,Tipos_Medida!$H$2:$I$788,2),0))*100,4),"")</f>
        <v/>
      </c>
      <c r="L354" s="21" t="str">
        <f>IF(Medidas_Analisis!L158&lt;&gt;"",ROUND((Medidas_Analisis!L158/IF(Intermedio!A158=VLOOKUP(Intermedio!A158,Tipos_Medida!$H$2:$I$788,1),VLOOKUP(Intermedio!A158,Tipos_Medida!$H$2:$I$788,2),0))*100,4),"")</f>
        <v/>
      </c>
      <c r="M354" s="21" t="str">
        <f>IF(Medidas_Analisis!M158&lt;&gt;"",ROUND((Medidas_Analisis!M158/IF(Intermedio!A158=VLOOKUP(Intermedio!A158,Tipos_Medida!$H$2:$I$788,1),VLOOKUP(Intermedio!A158,Tipos_Medida!$H$2:$I$788,2),0))*100,4),"")</f>
        <v/>
      </c>
      <c r="N354" s="21" t="str">
        <f>IF(Medidas_Analisis!N158&lt;&gt;"",ROUND((Medidas_Analisis!N158/IF(Intermedio!A158=VLOOKUP(Intermedio!A158,Tipos_Medida!$H$2:$I$788,1),VLOOKUP(Intermedio!A158,Tipos_Medida!$H$2:$I$788,2),0))*100,4),"")</f>
        <v/>
      </c>
    </row>
    <row r="355" spans="1:14" x14ac:dyDescent="0.25">
      <c r="A355" s="19">
        <v>20182</v>
      </c>
      <c r="B355" s="19" t="s">
        <v>68</v>
      </c>
      <c r="C355" s="19" t="s">
        <v>33</v>
      </c>
      <c r="D355" s="19" t="s">
        <v>114</v>
      </c>
      <c r="E355" s="20">
        <v>43910</v>
      </c>
      <c r="F355" s="7" t="str">
        <f>IF(E355&lt;&gt;"",IF(AND(E355&gt;=VLOOKUP(E355,Semanas!$A$1:$C$33,1),E355&lt;=VLOOKUP(E355,Semanas!$A$1:$C$33,2)),VLOOKUP(E355,Semanas!$A$1:$C$33,3),""),"")</f>
        <v>Semana 12</v>
      </c>
      <c r="G355" s="21" t="str">
        <f>IF(Medidas_Analisis!G159&lt;&gt;"",ROUND((Medidas_Analisis!G159/IF(Intermedio!A159=VLOOKUP(Intermedio!A159,Tipos_Medida!$H$2:$I$788,1),VLOOKUP(Intermedio!A159,Tipos_Medida!$H$2:$I$788,2),0))*100,4),"")</f>
        <v/>
      </c>
      <c r="H355" s="21" t="str">
        <f>IF(Medidas_Analisis!H159&lt;&gt;"",ROUND((Medidas_Analisis!H159/IF(Intermedio!A159=VLOOKUP(Intermedio!A159,Tipos_Medida!$H$2:$I$788,1),VLOOKUP(Intermedio!A159,Tipos_Medida!$H$2:$I$788,2),0))*100,4),"")</f>
        <v/>
      </c>
      <c r="I355" s="21" t="str">
        <f>IF(Medidas_Analisis!I159&lt;&gt;"",ROUND((Medidas_Analisis!I159/IF(Intermedio!A159=VLOOKUP(Intermedio!A159,Tipos_Medida!$H$2:$I$788,1),VLOOKUP(Intermedio!A159,Tipos_Medida!$H$2:$I$788,2),0))*100,4),"")</f>
        <v/>
      </c>
      <c r="J355" s="21" t="str">
        <f>IF(Medidas_Analisis!J159&lt;&gt;"",ROUND((Medidas_Analisis!J159/IF(Intermedio!A159=VLOOKUP(Intermedio!A159,Tipos_Medida!$H$2:$I$788,1),VLOOKUP(Intermedio!A159,Tipos_Medida!$H$2:$I$788,2),0))*100,4),"")</f>
        <v/>
      </c>
      <c r="K355" s="21" t="str">
        <f>IF(Medidas_Analisis!K159&lt;&gt;"",ROUND((Medidas_Analisis!K159/IF(Intermedio!A159=VLOOKUP(Intermedio!A159,Tipos_Medida!$H$2:$I$788,1),VLOOKUP(Intermedio!A159,Tipos_Medida!$H$2:$I$788,2),0))*100,4),"")</f>
        <v/>
      </c>
      <c r="L355" s="21" t="str">
        <f>IF(Medidas_Analisis!L159&lt;&gt;"",ROUND((Medidas_Analisis!L159/IF(Intermedio!A159=VLOOKUP(Intermedio!A159,Tipos_Medida!$H$2:$I$788,1),VLOOKUP(Intermedio!A159,Tipos_Medida!$H$2:$I$788,2),0))*100,4),"")</f>
        <v/>
      </c>
      <c r="M355" s="21" t="str">
        <f>IF(Medidas_Analisis!M159&lt;&gt;"",ROUND((Medidas_Analisis!M159/IF(Intermedio!A159=VLOOKUP(Intermedio!A159,Tipos_Medida!$H$2:$I$788,1),VLOOKUP(Intermedio!A159,Tipos_Medida!$H$2:$I$788,2),0))*100,4),"")</f>
        <v/>
      </c>
      <c r="N355" s="21" t="str">
        <f>IF(Medidas_Analisis!N159&lt;&gt;"",ROUND((Medidas_Analisis!N159/IF(Intermedio!A159=VLOOKUP(Intermedio!A159,Tipos_Medida!$H$2:$I$788,1),VLOOKUP(Intermedio!A159,Tipos_Medida!$H$2:$I$788,2),0))*100,4),"")</f>
        <v/>
      </c>
    </row>
    <row r="356" spans="1:14" x14ac:dyDescent="0.25">
      <c r="A356">
        <v>20182</v>
      </c>
      <c r="B356" t="s">
        <v>68</v>
      </c>
      <c r="C356" t="s">
        <v>34</v>
      </c>
      <c r="D356" t="s">
        <v>117</v>
      </c>
      <c r="E356" s="1"/>
      <c r="F356" s="7" t="str">
        <f>IF(E356&lt;&gt;"",IF(AND(E356&gt;=VLOOKUP(E356,Semanas!$A$1:$C$33,1),E356&lt;=VLOOKUP(E356,Semanas!$A$1:$C$33,2)),VLOOKUP(E356,Semanas!$A$1:$C$33,3),""),"")</f>
        <v/>
      </c>
      <c r="G356" s="21" t="str">
        <f>IF(Medidas_Analisis!G160&lt;&gt;"",ROUND((Medidas_Analisis!G160/IF(Intermedio!A160=VLOOKUP(Intermedio!A160,Tipos_Medida!$H$2:$I$788,1),VLOOKUP(Intermedio!A160,Tipos_Medida!$H$2:$I$788,2),0))*100,4),"")</f>
        <v/>
      </c>
      <c r="H356" s="21" t="str">
        <f>IF(Medidas_Analisis!H160&lt;&gt;"",ROUND((Medidas_Analisis!H160/IF(Intermedio!A160=VLOOKUP(Intermedio!A160,Tipos_Medida!$H$2:$I$788,1),VLOOKUP(Intermedio!A160,Tipos_Medida!$H$2:$I$788,2),0))*100,4),"")</f>
        <v/>
      </c>
      <c r="I356" s="21" t="str">
        <f>IF(Medidas_Analisis!I160&lt;&gt;"",ROUND((Medidas_Analisis!I160/IF(Intermedio!A160=VLOOKUP(Intermedio!A160,Tipos_Medida!$H$2:$I$788,1),VLOOKUP(Intermedio!A160,Tipos_Medida!$H$2:$I$788,2),0))*100,4),"")</f>
        <v/>
      </c>
      <c r="J356" s="21" t="str">
        <f>IF(Medidas_Analisis!J160&lt;&gt;"",ROUND((Medidas_Analisis!J160/IF(Intermedio!A160=VLOOKUP(Intermedio!A160,Tipos_Medida!$H$2:$I$788,1),VLOOKUP(Intermedio!A160,Tipos_Medida!$H$2:$I$788,2),0))*100,4),"")</f>
        <v/>
      </c>
      <c r="K356" s="21" t="str">
        <f>IF(Medidas_Analisis!K160&lt;&gt;"",ROUND((Medidas_Analisis!K160/IF(Intermedio!A160=VLOOKUP(Intermedio!A160,Tipos_Medida!$H$2:$I$788,1),VLOOKUP(Intermedio!A160,Tipos_Medida!$H$2:$I$788,2),0))*100,4),"")</f>
        <v/>
      </c>
      <c r="L356" s="21" t="str">
        <f>IF(Medidas_Analisis!L160&lt;&gt;"",ROUND((Medidas_Analisis!L160/IF(Intermedio!A160=VLOOKUP(Intermedio!A160,Tipos_Medida!$H$2:$I$788,1),VLOOKUP(Intermedio!A160,Tipos_Medida!$H$2:$I$788,2),0))*100,4),"")</f>
        <v/>
      </c>
      <c r="M356" s="21" t="str">
        <f>IF(Medidas_Analisis!M160&lt;&gt;"",ROUND((Medidas_Analisis!M160/IF(Intermedio!A160=VLOOKUP(Intermedio!A160,Tipos_Medida!$H$2:$I$788,1),VLOOKUP(Intermedio!A160,Tipos_Medida!$H$2:$I$788,2),0))*100,4),"")</f>
        <v/>
      </c>
      <c r="N356" s="21" t="str">
        <f>IF(Medidas_Analisis!N160&lt;&gt;"",ROUND((Medidas_Analisis!N160/IF(Intermedio!A160=VLOOKUP(Intermedio!A160,Tipos_Medida!$H$2:$I$788,1),VLOOKUP(Intermedio!A160,Tipos_Medida!$H$2:$I$788,2),0))*100,4),"")</f>
        <v/>
      </c>
    </row>
    <row r="357" spans="1:14" x14ac:dyDescent="0.25">
      <c r="A357" s="19">
        <v>20182</v>
      </c>
      <c r="B357" s="19" t="s">
        <v>68</v>
      </c>
      <c r="C357" s="19" t="s">
        <v>118</v>
      </c>
      <c r="D357" s="19" t="s">
        <v>117</v>
      </c>
      <c r="E357" s="20"/>
      <c r="F357" s="7" t="str">
        <f>IF(E357&lt;&gt;"",IF(AND(E357&gt;=VLOOKUP(E357,Semanas!$A$1:$C$33,1),E357&lt;=VLOOKUP(E357,Semanas!$A$1:$C$33,2)),VLOOKUP(E357,Semanas!$A$1:$C$33,3),""),"")</f>
        <v/>
      </c>
      <c r="G357" s="21" t="str">
        <f>IF(Medidas_Analisis!G161&lt;&gt;"",ROUND((Medidas_Analisis!G161/IF(Intermedio!A161=VLOOKUP(Intermedio!A161,Tipos_Medida!$H$2:$I$788,1),VLOOKUP(Intermedio!A161,Tipos_Medida!$H$2:$I$788,2),0))*100,4),"")</f>
        <v/>
      </c>
      <c r="H357" s="21" t="str">
        <f>IF(Medidas_Analisis!H161&lt;&gt;"",ROUND((Medidas_Analisis!H161/IF(Intermedio!A161=VLOOKUP(Intermedio!A161,Tipos_Medida!$H$2:$I$788,1),VLOOKUP(Intermedio!A161,Tipos_Medida!$H$2:$I$788,2),0))*100,4),"")</f>
        <v/>
      </c>
      <c r="I357" s="21" t="str">
        <f>IF(Medidas_Analisis!I161&lt;&gt;"",ROUND((Medidas_Analisis!I161/IF(Intermedio!A161=VLOOKUP(Intermedio!A161,Tipos_Medida!$H$2:$I$788,1),VLOOKUP(Intermedio!A161,Tipos_Medida!$H$2:$I$788,2),0))*100,4),"")</f>
        <v/>
      </c>
      <c r="J357" s="21" t="str">
        <f>IF(Medidas_Analisis!J161&lt;&gt;"",ROUND((Medidas_Analisis!J161/IF(Intermedio!A161=VLOOKUP(Intermedio!A161,Tipos_Medida!$H$2:$I$788,1),VLOOKUP(Intermedio!A161,Tipos_Medida!$H$2:$I$788,2),0))*100,4),"")</f>
        <v/>
      </c>
      <c r="K357" s="21" t="str">
        <f>IF(Medidas_Analisis!K161&lt;&gt;"",ROUND((Medidas_Analisis!K161/IF(Intermedio!A161=VLOOKUP(Intermedio!A161,Tipos_Medida!$H$2:$I$788,1),VLOOKUP(Intermedio!A161,Tipos_Medida!$H$2:$I$788,2),0))*100,4),"")</f>
        <v/>
      </c>
      <c r="L357" s="21" t="str">
        <f>IF(Medidas_Analisis!L161&lt;&gt;"",ROUND((Medidas_Analisis!L161/IF(Intermedio!A161=VLOOKUP(Intermedio!A161,Tipos_Medida!$H$2:$I$788,1),VLOOKUP(Intermedio!A161,Tipos_Medida!$H$2:$I$788,2),0))*100,4),"")</f>
        <v/>
      </c>
      <c r="M357" s="21" t="str">
        <f>IF(Medidas_Analisis!M161&lt;&gt;"",ROUND((Medidas_Analisis!M161/IF(Intermedio!A161=VLOOKUP(Intermedio!A161,Tipos_Medida!$H$2:$I$788,1),VLOOKUP(Intermedio!A161,Tipos_Medida!$H$2:$I$788,2),0))*100,4),"")</f>
        <v/>
      </c>
      <c r="N357" s="21" t="str">
        <f>IF(Medidas_Analisis!N161&lt;&gt;"",ROUND((Medidas_Analisis!N161/IF(Intermedio!A161=VLOOKUP(Intermedio!A161,Tipos_Medida!$H$2:$I$788,1),VLOOKUP(Intermedio!A161,Tipos_Medida!$H$2:$I$788,2),0))*100,4),"")</f>
        <v/>
      </c>
    </row>
    <row r="358" spans="1:14" x14ac:dyDescent="0.25">
      <c r="A358">
        <v>20182</v>
      </c>
      <c r="B358" t="s">
        <v>68</v>
      </c>
      <c r="C358" t="s">
        <v>119</v>
      </c>
      <c r="D358" t="s">
        <v>117</v>
      </c>
      <c r="E358" s="1"/>
      <c r="F358" s="7" t="str">
        <f>IF(E358&lt;&gt;"",IF(AND(E358&gt;=VLOOKUP(E358,Semanas!$A$1:$C$33,1),E358&lt;=VLOOKUP(E358,Semanas!$A$1:$C$33,2)),VLOOKUP(E358,Semanas!$A$1:$C$33,3),""),"")</f>
        <v/>
      </c>
      <c r="G358" s="21" t="str">
        <f>IF(Medidas_Analisis!G162&lt;&gt;"",ROUND((Medidas_Analisis!G162/IF(Intermedio!A162=VLOOKUP(Intermedio!A162,Tipos_Medida!$H$2:$I$788,1),VLOOKUP(Intermedio!A162,Tipos_Medida!$H$2:$I$788,2),0))*100,4),"")</f>
        <v/>
      </c>
      <c r="H358" s="21" t="str">
        <f>IF(Medidas_Analisis!H162&lt;&gt;"",ROUND((Medidas_Analisis!H162/IF(Intermedio!A162=VLOOKUP(Intermedio!A162,Tipos_Medida!$H$2:$I$788,1),VLOOKUP(Intermedio!A162,Tipos_Medida!$H$2:$I$788,2),0))*100,4),"")</f>
        <v/>
      </c>
      <c r="I358" s="21" t="str">
        <f>IF(Medidas_Analisis!I162&lt;&gt;"",ROUND((Medidas_Analisis!I162/IF(Intermedio!A162=VLOOKUP(Intermedio!A162,Tipos_Medida!$H$2:$I$788,1),VLOOKUP(Intermedio!A162,Tipos_Medida!$H$2:$I$788,2),0))*100,4),"")</f>
        <v/>
      </c>
      <c r="J358" s="21" t="str">
        <f>IF(Medidas_Analisis!J162&lt;&gt;"",ROUND((Medidas_Analisis!J162/IF(Intermedio!A162=VLOOKUP(Intermedio!A162,Tipos_Medida!$H$2:$I$788,1),VLOOKUP(Intermedio!A162,Tipos_Medida!$H$2:$I$788,2),0))*100,4),"")</f>
        <v/>
      </c>
      <c r="K358" s="21" t="str">
        <f>IF(Medidas_Analisis!K162&lt;&gt;"",ROUND((Medidas_Analisis!K162/IF(Intermedio!A162=VLOOKUP(Intermedio!A162,Tipos_Medida!$H$2:$I$788,1),VLOOKUP(Intermedio!A162,Tipos_Medida!$H$2:$I$788,2),0))*100,4),"")</f>
        <v/>
      </c>
      <c r="L358" s="21" t="str">
        <f>IF(Medidas_Analisis!L162&lt;&gt;"",ROUND((Medidas_Analisis!L162/IF(Intermedio!A162=VLOOKUP(Intermedio!A162,Tipos_Medida!$H$2:$I$788,1),VLOOKUP(Intermedio!A162,Tipos_Medida!$H$2:$I$788,2),0))*100,4),"")</f>
        <v/>
      </c>
      <c r="M358" s="21" t="str">
        <f>IF(Medidas_Analisis!M162&lt;&gt;"",ROUND((Medidas_Analisis!M162/IF(Intermedio!A162=VLOOKUP(Intermedio!A162,Tipos_Medida!$H$2:$I$788,1),VLOOKUP(Intermedio!A162,Tipos_Medida!$H$2:$I$788,2),0))*100,4),"")</f>
        <v/>
      </c>
      <c r="N358" s="21" t="str">
        <f>IF(Medidas_Analisis!N162&lt;&gt;"",ROUND((Medidas_Analisis!N162/IF(Intermedio!A162=VLOOKUP(Intermedio!A162,Tipos_Medida!$H$2:$I$788,1),VLOOKUP(Intermedio!A162,Tipos_Medida!$H$2:$I$788,2),0))*100,4),"")</f>
        <v/>
      </c>
    </row>
    <row r="359" spans="1:14" x14ac:dyDescent="0.25">
      <c r="A359" s="19">
        <v>20182</v>
      </c>
      <c r="B359" s="19" t="s">
        <v>68</v>
      </c>
      <c r="C359" s="19" t="s">
        <v>120</v>
      </c>
      <c r="D359" s="19" t="s">
        <v>117</v>
      </c>
      <c r="E359" s="20"/>
      <c r="F359" s="7" t="str">
        <f>IF(E359&lt;&gt;"",IF(AND(E359&gt;=VLOOKUP(E359,Semanas!$A$1:$C$33,1),E359&lt;=VLOOKUP(E359,Semanas!$A$1:$C$33,2)),VLOOKUP(E359,Semanas!$A$1:$C$33,3),""),"")</f>
        <v/>
      </c>
      <c r="G359" s="21" t="str">
        <f>IF(Medidas_Analisis!G163&lt;&gt;"",ROUND((Medidas_Analisis!G163/IF(Intermedio!A163=VLOOKUP(Intermedio!A163,Tipos_Medida!$H$2:$I$788,1),VLOOKUP(Intermedio!A163,Tipos_Medida!$H$2:$I$788,2),0))*100,4),"")</f>
        <v/>
      </c>
      <c r="H359" s="21" t="str">
        <f>IF(Medidas_Analisis!H163&lt;&gt;"",ROUND((Medidas_Analisis!H163/IF(Intermedio!A163=VLOOKUP(Intermedio!A163,Tipos_Medida!$H$2:$I$788,1),VLOOKUP(Intermedio!A163,Tipos_Medida!$H$2:$I$788,2),0))*100,4),"")</f>
        <v/>
      </c>
      <c r="I359" s="21" t="str">
        <f>IF(Medidas_Analisis!I163&lt;&gt;"",ROUND((Medidas_Analisis!I163/IF(Intermedio!A163=VLOOKUP(Intermedio!A163,Tipos_Medida!$H$2:$I$788,1),VLOOKUP(Intermedio!A163,Tipos_Medida!$H$2:$I$788,2),0))*100,4),"")</f>
        <v/>
      </c>
      <c r="J359" s="21" t="str">
        <f>IF(Medidas_Analisis!J163&lt;&gt;"",ROUND((Medidas_Analisis!J163/IF(Intermedio!A163=VLOOKUP(Intermedio!A163,Tipos_Medida!$H$2:$I$788,1),VLOOKUP(Intermedio!A163,Tipos_Medida!$H$2:$I$788,2),0))*100,4),"")</f>
        <v/>
      </c>
      <c r="K359" s="21" t="str">
        <f>IF(Medidas_Analisis!K163&lt;&gt;"",ROUND((Medidas_Analisis!K163/IF(Intermedio!A163=VLOOKUP(Intermedio!A163,Tipos_Medida!$H$2:$I$788,1),VLOOKUP(Intermedio!A163,Tipos_Medida!$H$2:$I$788,2),0))*100,4),"")</f>
        <v/>
      </c>
      <c r="L359" s="21" t="str">
        <f>IF(Medidas_Analisis!L163&lt;&gt;"",ROUND((Medidas_Analisis!L163/IF(Intermedio!A163=VLOOKUP(Intermedio!A163,Tipos_Medida!$H$2:$I$788,1),VLOOKUP(Intermedio!A163,Tipos_Medida!$H$2:$I$788,2),0))*100,4),"")</f>
        <v/>
      </c>
      <c r="M359" s="21" t="str">
        <f>IF(Medidas_Analisis!M163&lt;&gt;"",ROUND((Medidas_Analisis!M163/IF(Intermedio!A163=VLOOKUP(Intermedio!A163,Tipos_Medida!$H$2:$I$788,1),VLOOKUP(Intermedio!A163,Tipos_Medida!$H$2:$I$788,2),0))*100,4),"")</f>
        <v/>
      </c>
      <c r="N359" s="21" t="str">
        <f>IF(Medidas_Analisis!N163&lt;&gt;"",ROUND((Medidas_Analisis!N163/IF(Intermedio!A163=VLOOKUP(Intermedio!A163,Tipos_Medida!$H$2:$I$788,1),VLOOKUP(Intermedio!A163,Tipos_Medida!$H$2:$I$788,2),0))*100,4),"")</f>
        <v/>
      </c>
    </row>
    <row r="360" spans="1:14" x14ac:dyDescent="0.25">
      <c r="A360">
        <v>20182</v>
      </c>
      <c r="B360" t="s">
        <v>68</v>
      </c>
      <c r="C360" t="s">
        <v>191</v>
      </c>
      <c r="D360" t="s">
        <v>117</v>
      </c>
      <c r="E360" s="1"/>
      <c r="F360" s="7" t="str">
        <f>IF(E360&lt;&gt;"",IF(AND(E360&gt;=VLOOKUP(E360,Semanas!$A$1:$C$33,1),E360&lt;=VLOOKUP(E360,Semanas!$A$1:$C$33,2)),VLOOKUP(E360,Semanas!$A$1:$C$33,3),""),"")</f>
        <v/>
      </c>
      <c r="G360" s="21" t="str">
        <f>IF(Medidas_Analisis!G164&lt;&gt;"",ROUND((Medidas_Analisis!G164/IF(Intermedio!A164=VLOOKUP(Intermedio!A164,Tipos_Medida!$H$2:$I$788,1),VLOOKUP(Intermedio!A164,Tipos_Medida!$H$2:$I$788,2),0))*100,4),"")</f>
        <v/>
      </c>
      <c r="H360" s="21" t="str">
        <f>IF(Medidas_Analisis!H164&lt;&gt;"",ROUND((Medidas_Analisis!H164/IF(Intermedio!A164=VLOOKUP(Intermedio!A164,Tipos_Medida!$H$2:$I$788,1),VLOOKUP(Intermedio!A164,Tipos_Medida!$H$2:$I$788,2),0))*100,4),"")</f>
        <v/>
      </c>
      <c r="I360" s="21" t="str">
        <f>IF(Medidas_Analisis!I164&lt;&gt;"",ROUND((Medidas_Analisis!I164/IF(Intermedio!A164=VLOOKUP(Intermedio!A164,Tipos_Medida!$H$2:$I$788,1),VLOOKUP(Intermedio!A164,Tipos_Medida!$H$2:$I$788,2),0))*100,4),"")</f>
        <v/>
      </c>
      <c r="J360" s="21" t="str">
        <f>IF(Medidas_Analisis!J164&lt;&gt;"",ROUND((Medidas_Analisis!J164/IF(Intermedio!A164=VLOOKUP(Intermedio!A164,Tipos_Medida!$H$2:$I$788,1),VLOOKUP(Intermedio!A164,Tipos_Medida!$H$2:$I$788,2),0))*100,4),"")</f>
        <v/>
      </c>
      <c r="K360" s="21" t="str">
        <f>IF(Medidas_Analisis!K164&lt;&gt;"",ROUND((Medidas_Analisis!K164/IF(Intermedio!A164=VLOOKUP(Intermedio!A164,Tipos_Medida!$H$2:$I$788,1),VLOOKUP(Intermedio!A164,Tipos_Medida!$H$2:$I$788,2),0))*100,4),"")</f>
        <v/>
      </c>
      <c r="L360" s="21" t="str">
        <f>IF(Medidas_Analisis!L164&lt;&gt;"",ROUND((Medidas_Analisis!L164/IF(Intermedio!A164=VLOOKUP(Intermedio!A164,Tipos_Medida!$H$2:$I$788,1),VLOOKUP(Intermedio!A164,Tipos_Medida!$H$2:$I$788,2),0))*100,4),"")</f>
        <v/>
      </c>
      <c r="M360" s="21" t="str">
        <f>IF(Medidas_Analisis!M164&lt;&gt;"",ROUND((Medidas_Analisis!M164/IF(Intermedio!A164=VLOOKUP(Intermedio!A164,Tipos_Medida!$H$2:$I$788,1),VLOOKUP(Intermedio!A164,Tipos_Medida!$H$2:$I$788,2),0))*100,4),"")</f>
        <v/>
      </c>
      <c r="N360" s="21" t="str">
        <f>IF(Medidas_Analisis!N164&lt;&gt;"",ROUND((Medidas_Analisis!N164/IF(Intermedio!A164=VLOOKUP(Intermedio!A164,Tipos_Medida!$H$2:$I$788,1),VLOOKUP(Intermedio!A164,Tipos_Medida!$H$2:$I$788,2),0))*100,4),"")</f>
        <v/>
      </c>
    </row>
    <row r="361" spans="1:14" x14ac:dyDescent="0.25">
      <c r="A361" s="19">
        <v>20182</v>
      </c>
      <c r="B361" s="19" t="s">
        <v>68</v>
      </c>
      <c r="C361" s="19" t="s">
        <v>122</v>
      </c>
      <c r="D361" s="19" t="s">
        <v>116</v>
      </c>
      <c r="E361" s="20"/>
      <c r="F361" s="7" t="str">
        <f>IF(E361&lt;&gt;"",IF(AND(E361&gt;=VLOOKUP(E361,Semanas!$A$1:$C$33,1),E361&lt;=VLOOKUP(E361,Semanas!$A$1:$C$33,2)),VLOOKUP(E361,Semanas!$A$1:$C$33,3),""),"")</f>
        <v/>
      </c>
      <c r="G361" s="21" t="str">
        <f>IF(Medidas_Analisis!G165&lt;&gt;"",ROUND((Medidas_Analisis!G165/IF(Intermedio!A165=VLOOKUP(Intermedio!A165,Tipos_Medida!$H$2:$I$788,1),VLOOKUP(Intermedio!A165,Tipos_Medida!$H$2:$I$788,2),0))*100,4),"")</f>
        <v/>
      </c>
      <c r="H361" s="21" t="str">
        <f>IF(Medidas_Analisis!H165&lt;&gt;"",ROUND((Medidas_Analisis!H165/IF(Intermedio!A165=VLOOKUP(Intermedio!A165,Tipos_Medida!$H$2:$I$788,1),VLOOKUP(Intermedio!A165,Tipos_Medida!$H$2:$I$788,2),0))*100,4),"")</f>
        <v/>
      </c>
      <c r="I361" s="21" t="str">
        <f>IF(Medidas_Analisis!I165&lt;&gt;"",ROUND((Medidas_Analisis!I165/IF(Intermedio!A165=VLOOKUP(Intermedio!A165,Tipos_Medida!$H$2:$I$788,1),VLOOKUP(Intermedio!A165,Tipos_Medida!$H$2:$I$788,2),0))*100,4),"")</f>
        <v/>
      </c>
      <c r="J361" s="21" t="str">
        <f>IF(Medidas_Analisis!J165&lt;&gt;"",ROUND((Medidas_Analisis!J165/IF(Intermedio!A165=VLOOKUP(Intermedio!A165,Tipos_Medida!$H$2:$I$788,1),VLOOKUP(Intermedio!A165,Tipos_Medida!$H$2:$I$788,2),0))*100,4),"")</f>
        <v/>
      </c>
      <c r="K361" s="21" t="str">
        <f>IF(Medidas_Analisis!K165&lt;&gt;"",ROUND((Medidas_Analisis!K165/IF(Intermedio!A165=VLOOKUP(Intermedio!A165,Tipos_Medida!$H$2:$I$788,1),VLOOKUP(Intermedio!A165,Tipos_Medida!$H$2:$I$788,2),0))*100,4),"")</f>
        <v/>
      </c>
      <c r="L361" s="21" t="str">
        <f>IF(Medidas_Analisis!L165&lt;&gt;"",ROUND((Medidas_Analisis!L165/IF(Intermedio!A165=VLOOKUP(Intermedio!A165,Tipos_Medida!$H$2:$I$788,1),VLOOKUP(Intermedio!A165,Tipos_Medida!$H$2:$I$788,2),0))*100,4),"")</f>
        <v/>
      </c>
      <c r="M361" s="21" t="str">
        <f>IF(Medidas_Analisis!M165&lt;&gt;"",ROUND((Medidas_Analisis!M165/IF(Intermedio!A165=VLOOKUP(Intermedio!A165,Tipos_Medida!$H$2:$I$788,1),VLOOKUP(Intermedio!A165,Tipos_Medida!$H$2:$I$788,2),0))*100,4),"")</f>
        <v/>
      </c>
      <c r="N361" s="21" t="str">
        <f>IF(Medidas_Analisis!N165&lt;&gt;"",ROUND((Medidas_Analisis!N165/IF(Intermedio!A165=VLOOKUP(Intermedio!A165,Tipos_Medida!$H$2:$I$788,1),VLOOKUP(Intermedio!A165,Tipos_Medida!$H$2:$I$788,2),0))*100,4),"")</f>
        <v/>
      </c>
    </row>
    <row r="362" spans="1:14" x14ac:dyDescent="0.25">
      <c r="A362">
        <v>20182</v>
      </c>
      <c r="B362" t="s">
        <v>68</v>
      </c>
      <c r="C362" t="s">
        <v>123</v>
      </c>
      <c r="D362" t="s">
        <v>116</v>
      </c>
      <c r="E362" s="1"/>
      <c r="F362" s="7" t="str">
        <f>IF(E362&lt;&gt;"",IF(AND(E362&gt;=VLOOKUP(E362,Semanas!$A$1:$C$33,1),E362&lt;=VLOOKUP(E362,Semanas!$A$1:$C$33,2)),VLOOKUP(E362,Semanas!$A$1:$C$33,3),""),"")</f>
        <v/>
      </c>
      <c r="G362" s="21" t="str">
        <f>IF(Medidas_Analisis!G166&lt;&gt;"",ROUND((Medidas_Analisis!G166/IF(Intermedio!A166=VLOOKUP(Intermedio!A166,Tipos_Medida!$H$2:$I$788,1),VLOOKUP(Intermedio!A166,Tipos_Medida!$H$2:$I$788,2),0))*100,4),"")</f>
        <v/>
      </c>
      <c r="H362" s="21" t="str">
        <f>IF(Medidas_Analisis!H166&lt;&gt;"",ROUND((Medidas_Analisis!H166/IF(Intermedio!A166=VLOOKUP(Intermedio!A166,Tipos_Medida!$H$2:$I$788,1),VLOOKUP(Intermedio!A166,Tipos_Medida!$H$2:$I$788,2),0))*100,4),"")</f>
        <v/>
      </c>
      <c r="I362" s="21" t="str">
        <f>IF(Medidas_Analisis!I166&lt;&gt;"",ROUND((Medidas_Analisis!I166/IF(Intermedio!A166=VLOOKUP(Intermedio!A166,Tipos_Medida!$H$2:$I$788,1),VLOOKUP(Intermedio!A166,Tipos_Medida!$H$2:$I$788,2),0))*100,4),"")</f>
        <v/>
      </c>
      <c r="J362" s="21" t="str">
        <f>IF(Medidas_Analisis!J166&lt;&gt;"",ROUND((Medidas_Analisis!J166/IF(Intermedio!A166=VLOOKUP(Intermedio!A166,Tipos_Medida!$H$2:$I$788,1),VLOOKUP(Intermedio!A166,Tipos_Medida!$H$2:$I$788,2),0))*100,4),"")</f>
        <v/>
      </c>
      <c r="K362" s="21" t="str">
        <f>IF(Medidas_Analisis!K166&lt;&gt;"",ROUND((Medidas_Analisis!K166/IF(Intermedio!A166=VLOOKUP(Intermedio!A166,Tipos_Medida!$H$2:$I$788,1),VLOOKUP(Intermedio!A166,Tipos_Medida!$H$2:$I$788,2),0))*100,4),"")</f>
        <v/>
      </c>
      <c r="L362" s="21" t="str">
        <f>IF(Medidas_Analisis!L166&lt;&gt;"",ROUND((Medidas_Analisis!L166/IF(Intermedio!A166=VLOOKUP(Intermedio!A166,Tipos_Medida!$H$2:$I$788,1),VLOOKUP(Intermedio!A166,Tipos_Medida!$H$2:$I$788,2),0))*100,4),"")</f>
        <v/>
      </c>
      <c r="M362" s="21" t="str">
        <f>IF(Medidas_Analisis!M166&lt;&gt;"",ROUND((Medidas_Analisis!M166/IF(Intermedio!A166=VLOOKUP(Intermedio!A166,Tipos_Medida!$H$2:$I$788,1),VLOOKUP(Intermedio!A166,Tipos_Medida!$H$2:$I$788,2),0))*100,4),"")</f>
        <v/>
      </c>
      <c r="N362" s="21" t="str">
        <f>IF(Medidas_Analisis!N166&lt;&gt;"",ROUND((Medidas_Analisis!N166/IF(Intermedio!A166=VLOOKUP(Intermedio!A166,Tipos_Medida!$H$2:$I$788,1),VLOOKUP(Intermedio!A166,Tipos_Medida!$H$2:$I$788,2),0))*100,4),"")</f>
        <v/>
      </c>
    </row>
    <row r="363" spans="1:14" x14ac:dyDescent="0.25">
      <c r="A363">
        <v>20187</v>
      </c>
      <c r="B363" t="s">
        <v>69</v>
      </c>
      <c r="C363" t="s">
        <v>30</v>
      </c>
      <c r="D363" t="s">
        <v>114</v>
      </c>
      <c r="E363" s="1">
        <v>43913</v>
      </c>
      <c r="F363" s="7" t="str">
        <f>IF(E363&lt;&gt;"",IF(AND(E363&gt;=VLOOKUP(E363,Semanas!$A$1:$C$33,1),E363&lt;=VLOOKUP(E363,Semanas!$A$1:$C$33,2)),VLOOKUP(E363,Semanas!$A$1:$C$33,3),""),"")</f>
        <v>Semana 13</v>
      </c>
      <c r="G363" s="21" t="str">
        <f>IF(Medidas_Analisis!G167&lt;&gt;"",ROUND((Medidas_Analisis!G167/IF(Intermedio!A167=VLOOKUP(Intermedio!A167,Tipos_Medida!$H$2:$I$788,1),VLOOKUP(Intermedio!A167,Tipos_Medida!$H$2:$I$788,2),0))*100,4),"")</f>
        <v/>
      </c>
      <c r="H363" s="21" t="str">
        <f>IF(Medidas_Analisis!H167&lt;&gt;"",ROUND((Medidas_Analisis!H167/IF(Intermedio!A167=VLOOKUP(Intermedio!A167,Tipos_Medida!$H$2:$I$788,1),VLOOKUP(Intermedio!A167,Tipos_Medida!$H$2:$I$788,2),0))*100,4),"")</f>
        <v/>
      </c>
      <c r="I363" s="21" t="str">
        <f>IF(Medidas_Analisis!I167&lt;&gt;"",ROUND((Medidas_Analisis!I167/IF(Intermedio!A167=VLOOKUP(Intermedio!A167,Tipos_Medida!$H$2:$I$788,1),VLOOKUP(Intermedio!A167,Tipos_Medida!$H$2:$I$788,2),0))*100,4),"")</f>
        <v/>
      </c>
      <c r="J363" s="21" t="str">
        <f>IF(Medidas_Analisis!J167&lt;&gt;"",ROUND((Medidas_Analisis!J167/IF(Intermedio!A167=VLOOKUP(Intermedio!A167,Tipos_Medida!$H$2:$I$788,1),VLOOKUP(Intermedio!A167,Tipos_Medida!$H$2:$I$788,2),0))*100,4),"")</f>
        <v/>
      </c>
      <c r="K363" s="21" t="str">
        <f>IF(Medidas_Analisis!K167&lt;&gt;"",ROUND((Medidas_Analisis!K167/IF(Intermedio!A167=VLOOKUP(Intermedio!A167,Tipos_Medida!$H$2:$I$788,1),VLOOKUP(Intermedio!A167,Tipos_Medida!$H$2:$I$788,2),0))*100,4),"")</f>
        <v/>
      </c>
      <c r="L363" s="21" t="str">
        <f>IF(Medidas_Analisis!L167&lt;&gt;"",ROUND((Medidas_Analisis!L167/IF(Intermedio!A167=VLOOKUP(Intermedio!A167,Tipos_Medida!$H$2:$I$788,1),VLOOKUP(Intermedio!A167,Tipos_Medida!$H$2:$I$788,2),0))*100,4),"")</f>
        <v/>
      </c>
      <c r="M363" s="21" t="str">
        <f>IF(Medidas_Analisis!M167&lt;&gt;"",ROUND((Medidas_Analisis!M167/IF(Intermedio!A167=VLOOKUP(Intermedio!A167,Tipos_Medida!$H$2:$I$788,1),VLOOKUP(Intermedio!A167,Tipos_Medida!$H$2:$I$788,2),0))*100,4),"")</f>
        <v/>
      </c>
      <c r="N363" s="21" t="str">
        <f>IF(Medidas_Analisis!N167&lt;&gt;"",ROUND((Medidas_Analisis!N167/IF(Intermedio!A167=VLOOKUP(Intermedio!A167,Tipos_Medida!$H$2:$I$788,1),VLOOKUP(Intermedio!A167,Tipos_Medida!$H$2:$I$788,2),0))*100,4),"")</f>
        <v/>
      </c>
    </row>
    <row r="364" spans="1:14" x14ac:dyDescent="0.25">
      <c r="A364" s="19">
        <v>20187</v>
      </c>
      <c r="B364" s="19" t="s">
        <v>69</v>
      </c>
      <c r="C364" s="19" t="s">
        <v>31</v>
      </c>
      <c r="D364" s="19" t="s">
        <v>114</v>
      </c>
      <c r="E364" s="20">
        <v>43913</v>
      </c>
      <c r="F364" s="7" t="str">
        <f>IF(E364&lt;&gt;"",IF(AND(E364&gt;=VLOOKUP(E364,Semanas!$A$1:$C$33,1),E364&lt;=VLOOKUP(E364,Semanas!$A$1:$C$33,2)),VLOOKUP(E364,Semanas!$A$1:$C$33,3),""),"")</f>
        <v>Semana 13</v>
      </c>
      <c r="G364" s="21" t="str">
        <f>IF(Medidas_Analisis!G168&lt;&gt;"",ROUND((Medidas_Analisis!G168/IF(Intermedio!A168=VLOOKUP(Intermedio!A168,Tipos_Medida!$H$2:$I$788,1),VLOOKUP(Intermedio!A168,Tipos_Medida!$H$2:$I$788,2),0))*100,4),"")</f>
        <v/>
      </c>
      <c r="H364" s="21" t="str">
        <f>IF(Medidas_Analisis!H168&lt;&gt;"",ROUND((Medidas_Analisis!H168/IF(Intermedio!A168=VLOOKUP(Intermedio!A168,Tipos_Medida!$H$2:$I$788,1),VLOOKUP(Intermedio!A168,Tipos_Medida!$H$2:$I$788,2),0))*100,4),"")</f>
        <v/>
      </c>
      <c r="I364" s="21" t="str">
        <f>IF(Medidas_Analisis!I168&lt;&gt;"",ROUND((Medidas_Analisis!I168/IF(Intermedio!A168=VLOOKUP(Intermedio!A168,Tipos_Medida!$H$2:$I$788,1),VLOOKUP(Intermedio!A168,Tipos_Medida!$H$2:$I$788,2),0))*100,4),"")</f>
        <v/>
      </c>
      <c r="J364" s="21" t="str">
        <f>IF(Medidas_Analisis!J168&lt;&gt;"",ROUND((Medidas_Analisis!J168/IF(Intermedio!A168=VLOOKUP(Intermedio!A168,Tipos_Medida!$H$2:$I$788,1),VLOOKUP(Intermedio!A168,Tipos_Medida!$H$2:$I$788,2),0))*100,4),"")</f>
        <v/>
      </c>
      <c r="K364" s="21" t="str">
        <f>IF(Medidas_Analisis!K168&lt;&gt;"",ROUND((Medidas_Analisis!K168/IF(Intermedio!A168=VLOOKUP(Intermedio!A168,Tipos_Medida!$H$2:$I$788,1),VLOOKUP(Intermedio!A168,Tipos_Medida!$H$2:$I$788,2),0))*100,4),"")</f>
        <v/>
      </c>
      <c r="L364" s="21" t="str">
        <f>IF(Medidas_Analisis!L168&lt;&gt;"",ROUND((Medidas_Analisis!L168/IF(Intermedio!A168=VLOOKUP(Intermedio!A168,Tipos_Medida!$H$2:$I$788,1),VLOOKUP(Intermedio!A168,Tipos_Medida!$H$2:$I$788,2),0))*100,4),"")</f>
        <v/>
      </c>
      <c r="M364" s="21" t="str">
        <f>IF(Medidas_Analisis!M168&lt;&gt;"",ROUND((Medidas_Analisis!M168/IF(Intermedio!A168=VLOOKUP(Intermedio!A168,Tipos_Medida!$H$2:$I$788,1),VLOOKUP(Intermedio!A168,Tipos_Medida!$H$2:$I$788,2),0))*100,4),"")</f>
        <v/>
      </c>
      <c r="N364" s="21" t="str">
        <f>IF(Medidas_Analisis!N168&lt;&gt;"",ROUND((Medidas_Analisis!N168/IF(Intermedio!A168=VLOOKUP(Intermedio!A168,Tipos_Medida!$H$2:$I$788,1),VLOOKUP(Intermedio!A168,Tipos_Medida!$H$2:$I$788,2),0))*100,4),"")</f>
        <v/>
      </c>
    </row>
    <row r="365" spans="1:14" x14ac:dyDescent="0.25">
      <c r="A365">
        <v>20187</v>
      </c>
      <c r="B365" t="s">
        <v>69</v>
      </c>
      <c r="C365" t="s">
        <v>115</v>
      </c>
      <c r="D365" t="s">
        <v>114</v>
      </c>
      <c r="E365" s="1">
        <v>43913</v>
      </c>
      <c r="F365" s="7" t="str">
        <f>IF(E365&lt;&gt;"",IF(AND(E365&gt;=VLOOKUP(E365,Semanas!$A$1:$C$33,1),E365&lt;=VLOOKUP(E365,Semanas!$A$1:$C$33,2)),VLOOKUP(E365,Semanas!$A$1:$C$33,3),""),"")</f>
        <v>Semana 13</v>
      </c>
      <c r="G365" s="21" t="str">
        <f>IF(Medidas_Analisis!G169&lt;&gt;"",ROUND((Medidas_Analisis!G169/IF(Intermedio!A169=VLOOKUP(Intermedio!A169,Tipos_Medida!$H$2:$I$788,1),VLOOKUP(Intermedio!A169,Tipos_Medida!$H$2:$I$788,2),0))*100,4),"")</f>
        <v/>
      </c>
      <c r="H365" s="21" t="str">
        <f>IF(Medidas_Analisis!H169&lt;&gt;"",ROUND((Medidas_Analisis!H169/IF(Intermedio!A169=VLOOKUP(Intermedio!A169,Tipos_Medida!$H$2:$I$788,1),VLOOKUP(Intermedio!A169,Tipos_Medida!$H$2:$I$788,2),0))*100,4),"")</f>
        <v/>
      </c>
      <c r="I365" s="21" t="str">
        <f>IF(Medidas_Analisis!I169&lt;&gt;"",ROUND((Medidas_Analisis!I169/IF(Intermedio!A169=VLOOKUP(Intermedio!A169,Tipos_Medida!$H$2:$I$788,1),VLOOKUP(Intermedio!A169,Tipos_Medida!$H$2:$I$788,2),0))*100,4),"")</f>
        <v/>
      </c>
      <c r="J365" s="21" t="str">
        <f>IF(Medidas_Analisis!J169&lt;&gt;"",ROUND((Medidas_Analisis!J169/IF(Intermedio!A169=VLOOKUP(Intermedio!A169,Tipos_Medida!$H$2:$I$788,1),VLOOKUP(Intermedio!A169,Tipos_Medida!$H$2:$I$788,2),0))*100,4),"")</f>
        <v/>
      </c>
      <c r="K365" s="21" t="str">
        <f>IF(Medidas_Analisis!K169&lt;&gt;"",ROUND((Medidas_Analisis!K169/IF(Intermedio!A169=VLOOKUP(Intermedio!A169,Tipos_Medida!$H$2:$I$788,1),VLOOKUP(Intermedio!A169,Tipos_Medida!$H$2:$I$788,2),0))*100,4),"")</f>
        <v/>
      </c>
      <c r="L365" s="21" t="str">
        <f>IF(Medidas_Analisis!L169&lt;&gt;"",ROUND((Medidas_Analisis!L169/IF(Intermedio!A169=VLOOKUP(Intermedio!A169,Tipos_Medida!$H$2:$I$788,1),VLOOKUP(Intermedio!A169,Tipos_Medida!$H$2:$I$788,2),0))*100,4),"")</f>
        <v/>
      </c>
      <c r="M365" s="21" t="str">
        <f>IF(Medidas_Analisis!M169&lt;&gt;"",ROUND((Medidas_Analisis!M169/IF(Intermedio!A169=VLOOKUP(Intermedio!A169,Tipos_Medida!$H$2:$I$788,1),VLOOKUP(Intermedio!A169,Tipos_Medida!$H$2:$I$788,2),0))*100,4),"")</f>
        <v/>
      </c>
      <c r="N365" s="21" t="str">
        <f>IF(Medidas_Analisis!N169&lt;&gt;"",ROUND((Medidas_Analisis!N169/IF(Intermedio!A169=VLOOKUP(Intermedio!A169,Tipos_Medida!$H$2:$I$788,1),VLOOKUP(Intermedio!A169,Tipos_Medida!$H$2:$I$788,2),0))*100,4),"")</f>
        <v/>
      </c>
    </row>
    <row r="366" spans="1:14" x14ac:dyDescent="0.25">
      <c r="A366" s="19">
        <v>20187</v>
      </c>
      <c r="B366" s="19" t="s">
        <v>69</v>
      </c>
      <c r="C366" s="19" t="s">
        <v>33</v>
      </c>
      <c r="D366" s="19" t="s">
        <v>114</v>
      </c>
      <c r="E366" s="20">
        <v>43910</v>
      </c>
      <c r="F366" s="7" t="str">
        <f>IF(E366&lt;&gt;"",IF(AND(E366&gt;=VLOOKUP(E366,Semanas!$A$1:$C$33,1),E366&lt;=VLOOKUP(E366,Semanas!$A$1:$C$33,2)),VLOOKUP(E366,Semanas!$A$1:$C$33,3),""),"")</f>
        <v>Semana 12</v>
      </c>
      <c r="G366" s="21" t="str">
        <f>IF(Medidas_Analisis!G170&lt;&gt;"",ROUND((Medidas_Analisis!G170/IF(Intermedio!A170=VLOOKUP(Intermedio!A170,Tipos_Medida!$H$2:$I$788,1),VLOOKUP(Intermedio!A170,Tipos_Medida!$H$2:$I$788,2),0))*100,4),"")</f>
        <v/>
      </c>
      <c r="H366" s="21" t="str">
        <f>IF(Medidas_Analisis!H170&lt;&gt;"",ROUND((Medidas_Analisis!H170/IF(Intermedio!A170=VLOOKUP(Intermedio!A170,Tipos_Medida!$H$2:$I$788,1),VLOOKUP(Intermedio!A170,Tipos_Medida!$H$2:$I$788,2),0))*100,4),"")</f>
        <v/>
      </c>
      <c r="I366" s="21" t="str">
        <f>IF(Medidas_Analisis!I170&lt;&gt;"",ROUND((Medidas_Analisis!I170/IF(Intermedio!A170=VLOOKUP(Intermedio!A170,Tipos_Medida!$H$2:$I$788,1),VLOOKUP(Intermedio!A170,Tipos_Medida!$H$2:$I$788,2),0))*100,4),"")</f>
        <v/>
      </c>
      <c r="J366" s="21" t="str">
        <f>IF(Medidas_Analisis!J170&lt;&gt;"",ROUND((Medidas_Analisis!J170/IF(Intermedio!A170=VLOOKUP(Intermedio!A170,Tipos_Medida!$H$2:$I$788,1),VLOOKUP(Intermedio!A170,Tipos_Medida!$H$2:$I$788,2),0))*100,4),"")</f>
        <v/>
      </c>
      <c r="K366" s="21" t="str">
        <f>IF(Medidas_Analisis!K170&lt;&gt;"",ROUND((Medidas_Analisis!K170/IF(Intermedio!A170=VLOOKUP(Intermedio!A170,Tipos_Medida!$H$2:$I$788,1),VLOOKUP(Intermedio!A170,Tipos_Medida!$H$2:$I$788,2),0))*100,4),"")</f>
        <v/>
      </c>
      <c r="L366" s="21" t="str">
        <f>IF(Medidas_Analisis!L170&lt;&gt;"",ROUND((Medidas_Analisis!L170/IF(Intermedio!A170=VLOOKUP(Intermedio!A170,Tipos_Medida!$H$2:$I$788,1),VLOOKUP(Intermedio!A170,Tipos_Medida!$H$2:$I$788,2),0))*100,4),"")</f>
        <v/>
      </c>
      <c r="M366" s="21" t="str">
        <f>IF(Medidas_Analisis!M170&lt;&gt;"",ROUND((Medidas_Analisis!M170/IF(Intermedio!A170=VLOOKUP(Intermedio!A170,Tipos_Medida!$H$2:$I$788,1),VLOOKUP(Intermedio!A170,Tipos_Medida!$H$2:$I$788,2),0))*100,4),"")</f>
        <v/>
      </c>
      <c r="N366" s="21" t="str">
        <f>IF(Medidas_Analisis!N170&lt;&gt;"",ROUND((Medidas_Analisis!N170/IF(Intermedio!A170=VLOOKUP(Intermedio!A170,Tipos_Medida!$H$2:$I$788,1),VLOOKUP(Intermedio!A170,Tipos_Medida!$H$2:$I$788,2),0))*100,4),"")</f>
        <v/>
      </c>
    </row>
    <row r="367" spans="1:14" x14ac:dyDescent="0.25">
      <c r="A367">
        <v>20187</v>
      </c>
      <c r="B367" t="s">
        <v>69</v>
      </c>
      <c r="C367" t="s">
        <v>34</v>
      </c>
      <c r="D367" t="s">
        <v>117</v>
      </c>
      <c r="E367" s="1"/>
      <c r="F367" s="7" t="str">
        <f>IF(E367&lt;&gt;"",IF(AND(E367&gt;=VLOOKUP(E367,Semanas!$A$1:$C$33,1),E367&lt;=VLOOKUP(E367,Semanas!$A$1:$C$33,2)),VLOOKUP(E367,Semanas!$A$1:$C$33,3),""),"")</f>
        <v/>
      </c>
      <c r="G367" s="21" t="str">
        <f>IF(Medidas_Analisis!G171&lt;&gt;"",ROUND((Medidas_Analisis!G171/IF(Intermedio!A171=VLOOKUP(Intermedio!A171,Tipos_Medida!$H$2:$I$788,1),VLOOKUP(Intermedio!A171,Tipos_Medida!$H$2:$I$788,2),0))*100,4),"")</f>
        <v/>
      </c>
      <c r="H367" s="21" t="str">
        <f>IF(Medidas_Analisis!H171&lt;&gt;"",ROUND((Medidas_Analisis!H171/IF(Intermedio!A171=VLOOKUP(Intermedio!A171,Tipos_Medida!$H$2:$I$788,1),VLOOKUP(Intermedio!A171,Tipos_Medida!$H$2:$I$788,2),0))*100,4),"")</f>
        <v/>
      </c>
      <c r="I367" s="21" t="str">
        <f>IF(Medidas_Analisis!I171&lt;&gt;"",ROUND((Medidas_Analisis!I171/IF(Intermedio!A171=VLOOKUP(Intermedio!A171,Tipos_Medida!$H$2:$I$788,1),VLOOKUP(Intermedio!A171,Tipos_Medida!$H$2:$I$788,2),0))*100,4),"")</f>
        <v/>
      </c>
      <c r="J367" s="21" t="str">
        <f>IF(Medidas_Analisis!J171&lt;&gt;"",ROUND((Medidas_Analisis!J171/IF(Intermedio!A171=VLOOKUP(Intermedio!A171,Tipos_Medida!$H$2:$I$788,1),VLOOKUP(Intermedio!A171,Tipos_Medida!$H$2:$I$788,2),0))*100,4),"")</f>
        <v/>
      </c>
      <c r="K367" s="21" t="str">
        <f>IF(Medidas_Analisis!K171&lt;&gt;"",ROUND((Medidas_Analisis!K171/IF(Intermedio!A171=VLOOKUP(Intermedio!A171,Tipos_Medida!$H$2:$I$788,1),VLOOKUP(Intermedio!A171,Tipos_Medida!$H$2:$I$788,2),0))*100,4),"")</f>
        <v/>
      </c>
      <c r="L367" s="21" t="str">
        <f>IF(Medidas_Analisis!L171&lt;&gt;"",ROUND((Medidas_Analisis!L171/IF(Intermedio!A171=VLOOKUP(Intermedio!A171,Tipos_Medida!$H$2:$I$788,1),VLOOKUP(Intermedio!A171,Tipos_Medida!$H$2:$I$788,2),0))*100,4),"")</f>
        <v/>
      </c>
      <c r="M367" s="21" t="str">
        <f>IF(Medidas_Analisis!M171&lt;&gt;"",ROUND((Medidas_Analisis!M171/IF(Intermedio!A171=VLOOKUP(Intermedio!A171,Tipos_Medida!$H$2:$I$788,1),VLOOKUP(Intermedio!A171,Tipos_Medida!$H$2:$I$788,2),0))*100,4),"")</f>
        <v/>
      </c>
      <c r="N367" s="21" t="str">
        <f>IF(Medidas_Analisis!N171&lt;&gt;"",ROUND((Medidas_Analisis!N171/IF(Intermedio!A171=VLOOKUP(Intermedio!A171,Tipos_Medida!$H$2:$I$788,1),VLOOKUP(Intermedio!A171,Tipos_Medida!$H$2:$I$788,2),0))*100,4),"")</f>
        <v/>
      </c>
    </row>
    <row r="368" spans="1:14" x14ac:dyDescent="0.25">
      <c r="A368" s="19">
        <v>20187</v>
      </c>
      <c r="B368" s="19" t="s">
        <v>69</v>
      </c>
      <c r="C368" s="19" t="s">
        <v>118</v>
      </c>
      <c r="D368" s="19" t="s">
        <v>117</v>
      </c>
      <c r="E368" s="20"/>
      <c r="F368" s="7" t="str">
        <f>IF(E368&lt;&gt;"",IF(AND(E368&gt;=VLOOKUP(E368,Semanas!$A$1:$C$33,1),E368&lt;=VLOOKUP(E368,Semanas!$A$1:$C$33,2)),VLOOKUP(E368,Semanas!$A$1:$C$33,3),""),"")</f>
        <v/>
      </c>
      <c r="G368" s="21" t="str">
        <f>IF(Medidas_Analisis!G172&lt;&gt;"",ROUND((Medidas_Analisis!G172/IF(Intermedio!A172=VLOOKUP(Intermedio!A172,Tipos_Medida!$H$2:$I$788,1),VLOOKUP(Intermedio!A172,Tipos_Medida!$H$2:$I$788,2),0))*100,4),"")</f>
        <v/>
      </c>
      <c r="H368" s="21" t="str">
        <f>IF(Medidas_Analisis!H172&lt;&gt;"",ROUND((Medidas_Analisis!H172/IF(Intermedio!A172=VLOOKUP(Intermedio!A172,Tipos_Medida!$H$2:$I$788,1),VLOOKUP(Intermedio!A172,Tipos_Medida!$H$2:$I$788,2),0))*100,4),"")</f>
        <v/>
      </c>
      <c r="I368" s="21" t="str">
        <f>IF(Medidas_Analisis!I172&lt;&gt;"",ROUND((Medidas_Analisis!I172/IF(Intermedio!A172=VLOOKUP(Intermedio!A172,Tipos_Medida!$H$2:$I$788,1),VLOOKUP(Intermedio!A172,Tipos_Medida!$H$2:$I$788,2),0))*100,4),"")</f>
        <v/>
      </c>
      <c r="J368" s="21" t="str">
        <f>IF(Medidas_Analisis!J172&lt;&gt;"",ROUND((Medidas_Analisis!J172/IF(Intermedio!A172=VLOOKUP(Intermedio!A172,Tipos_Medida!$H$2:$I$788,1),VLOOKUP(Intermedio!A172,Tipos_Medida!$H$2:$I$788,2),0))*100,4),"")</f>
        <v/>
      </c>
      <c r="K368" s="21" t="str">
        <f>IF(Medidas_Analisis!K172&lt;&gt;"",ROUND((Medidas_Analisis!K172/IF(Intermedio!A172=VLOOKUP(Intermedio!A172,Tipos_Medida!$H$2:$I$788,1),VLOOKUP(Intermedio!A172,Tipos_Medida!$H$2:$I$788,2),0))*100,4),"")</f>
        <v/>
      </c>
      <c r="L368" s="21" t="str">
        <f>IF(Medidas_Analisis!L172&lt;&gt;"",ROUND((Medidas_Analisis!L172/IF(Intermedio!A172=VLOOKUP(Intermedio!A172,Tipos_Medida!$H$2:$I$788,1),VLOOKUP(Intermedio!A172,Tipos_Medida!$H$2:$I$788,2),0))*100,4),"")</f>
        <v/>
      </c>
      <c r="M368" s="21" t="str">
        <f>IF(Medidas_Analisis!M172&lt;&gt;"",ROUND((Medidas_Analisis!M172/IF(Intermedio!A172=VLOOKUP(Intermedio!A172,Tipos_Medida!$H$2:$I$788,1),VLOOKUP(Intermedio!A172,Tipos_Medida!$H$2:$I$788,2),0))*100,4),"")</f>
        <v/>
      </c>
      <c r="N368" s="21" t="str">
        <f>IF(Medidas_Analisis!N172&lt;&gt;"",ROUND((Medidas_Analisis!N172/IF(Intermedio!A172=VLOOKUP(Intermedio!A172,Tipos_Medida!$H$2:$I$788,1),VLOOKUP(Intermedio!A172,Tipos_Medida!$H$2:$I$788,2),0))*100,4),"")</f>
        <v/>
      </c>
    </row>
    <row r="369" spans="1:14" x14ac:dyDescent="0.25">
      <c r="A369">
        <v>20187</v>
      </c>
      <c r="B369" t="s">
        <v>69</v>
      </c>
      <c r="C369" t="s">
        <v>119</v>
      </c>
      <c r="D369" t="s">
        <v>117</v>
      </c>
      <c r="E369" s="1"/>
      <c r="F369" s="7" t="str">
        <f>IF(E369&lt;&gt;"",IF(AND(E369&gt;=VLOOKUP(E369,Semanas!$A$1:$C$33,1),E369&lt;=VLOOKUP(E369,Semanas!$A$1:$C$33,2)),VLOOKUP(E369,Semanas!$A$1:$C$33,3),""),"")</f>
        <v/>
      </c>
      <c r="G369" s="21" t="str">
        <f>IF(Medidas_Analisis!G173&lt;&gt;"",ROUND((Medidas_Analisis!G173/IF(Intermedio!A173=VLOOKUP(Intermedio!A173,Tipos_Medida!$H$2:$I$788,1),VLOOKUP(Intermedio!A173,Tipos_Medida!$H$2:$I$788,2),0))*100,4),"")</f>
        <v/>
      </c>
      <c r="H369" s="21" t="str">
        <f>IF(Medidas_Analisis!H173&lt;&gt;"",ROUND((Medidas_Analisis!H173/IF(Intermedio!A173=VLOOKUP(Intermedio!A173,Tipos_Medida!$H$2:$I$788,1),VLOOKUP(Intermedio!A173,Tipos_Medida!$H$2:$I$788,2),0))*100,4),"")</f>
        <v/>
      </c>
      <c r="I369" s="21" t="str">
        <f>IF(Medidas_Analisis!I173&lt;&gt;"",ROUND((Medidas_Analisis!I173/IF(Intermedio!A173=VLOOKUP(Intermedio!A173,Tipos_Medida!$H$2:$I$788,1),VLOOKUP(Intermedio!A173,Tipos_Medida!$H$2:$I$788,2),0))*100,4),"")</f>
        <v/>
      </c>
      <c r="J369" s="21" t="str">
        <f>IF(Medidas_Analisis!J173&lt;&gt;"",ROUND((Medidas_Analisis!J173/IF(Intermedio!A173=VLOOKUP(Intermedio!A173,Tipos_Medida!$H$2:$I$788,1),VLOOKUP(Intermedio!A173,Tipos_Medida!$H$2:$I$788,2),0))*100,4),"")</f>
        <v/>
      </c>
      <c r="K369" s="21" t="str">
        <f>IF(Medidas_Analisis!K173&lt;&gt;"",ROUND((Medidas_Analisis!K173/IF(Intermedio!A173=VLOOKUP(Intermedio!A173,Tipos_Medida!$H$2:$I$788,1),VLOOKUP(Intermedio!A173,Tipos_Medida!$H$2:$I$788,2),0))*100,4),"")</f>
        <v/>
      </c>
      <c r="L369" s="21" t="str">
        <f>IF(Medidas_Analisis!L173&lt;&gt;"",ROUND((Medidas_Analisis!L173/IF(Intermedio!A173=VLOOKUP(Intermedio!A173,Tipos_Medida!$H$2:$I$788,1),VLOOKUP(Intermedio!A173,Tipos_Medida!$H$2:$I$788,2),0))*100,4),"")</f>
        <v/>
      </c>
      <c r="M369" s="21" t="str">
        <f>IF(Medidas_Analisis!M173&lt;&gt;"",ROUND((Medidas_Analisis!M173/IF(Intermedio!A173=VLOOKUP(Intermedio!A173,Tipos_Medida!$H$2:$I$788,1),VLOOKUP(Intermedio!A173,Tipos_Medida!$H$2:$I$788,2),0))*100,4),"")</f>
        <v/>
      </c>
      <c r="N369" s="21" t="str">
        <f>IF(Medidas_Analisis!N173&lt;&gt;"",ROUND((Medidas_Analisis!N173/IF(Intermedio!A173=VLOOKUP(Intermedio!A173,Tipos_Medida!$H$2:$I$788,1),VLOOKUP(Intermedio!A173,Tipos_Medida!$H$2:$I$788,2),0))*100,4),"")</f>
        <v/>
      </c>
    </row>
    <row r="370" spans="1:14" x14ac:dyDescent="0.25">
      <c r="A370" s="19">
        <v>20187</v>
      </c>
      <c r="B370" s="19" t="s">
        <v>69</v>
      </c>
      <c r="C370" s="19" t="s">
        <v>120</v>
      </c>
      <c r="D370" s="19" t="s">
        <v>117</v>
      </c>
      <c r="E370" s="20"/>
      <c r="F370" s="7" t="str">
        <f>IF(E370&lt;&gt;"",IF(AND(E370&gt;=VLOOKUP(E370,Semanas!$A$1:$C$33,1),E370&lt;=VLOOKUP(E370,Semanas!$A$1:$C$33,2)),VLOOKUP(E370,Semanas!$A$1:$C$33,3),""),"")</f>
        <v/>
      </c>
      <c r="G370" s="21" t="str">
        <f>IF(Medidas_Analisis!G174&lt;&gt;"",ROUND((Medidas_Analisis!G174/IF(Intermedio!A174=VLOOKUP(Intermedio!A174,Tipos_Medida!$H$2:$I$788,1),VLOOKUP(Intermedio!A174,Tipos_Medida!$H$2:$I$788,2),0))*100,4),"")</f>
        <v/>
      </c>
      <c r="H370" s="21" t="str">
        <f>IF(Medidas_Analisis!H174&lt;&gt;"",ROUND((Medidas_Analisis!H174/IF(Intermedio!A174=VLOOKUP(Intermedio!A174,Tipos_Medida!$H$2:$I$788,1),VLOOKUP(Intermedio!A174,Tipos_Medida!$H$2:$I$788,2),0))*100,4),"")</f>
        <v/>
      </c>
      <c r="I370" s="21" t="str">
        <f>IF(Medidas_Analisis!I174&lt;&gt;"",ROUND((Medidas_Analisis!I174/IF(Intermedio!A174=VLOOKUP(Intermedio!A174,Tipos_Medida!$H$2:$I$788,1),VLOOKUP(Intermedio!A174,Tipos_Medida!$H$2:$I$788,2),0))*100,4),"")</f>
        <v/>
      </c>
      <c r="J370" s="21" t="str">
        <f>IF(Medidas_Analisis!J174&lt;&gt;"",ROUND((Medidas_Analisis!J174/IF(Intermedio!A174=VLOOKUP(Intermedio!A174,Tipos_Medida!$H$2:$I$788,1),VLOOKUP(Intermedio!A174,Tipos_Medida!$H$2:$I$788,2),0))*100,4),"")</f>
        <v/>
      </c>
      <c r="K370" s="21" t="str">
        <f>IF(Medidas_Analisis!K174&lt;&gt;"",ROUND((Medidas_Analisis!K174/IF(Intermedio!A174=VLOOKUP(Intermedio!A174,Tipos_Medida!$H$2:$I$788,1),VLOOKUP(Intermedio!A174,Tipos_Medida!$H$2:$I$788,2),0))*100,4),"")</f>
        <v/>
      </c>
      <c r="L370" s="21" t="str">
        <f>IF(Medidas_Analisis!L174&lt;&gt;"",ROUND((Medidas_Analisis!L174/IF(Intermedio!A174=VLOOKUP(Intermedio!A174,Tipos_Medida!$H$2:$I$788,1),VLOOKUP(Intermedio!A174,Tipos_Medida!$H$2:$I$788,2),0))*100,4),"")</f>
        <v/>
      </c>
      <c r="M370" s="21" t="str">
        <f>IF(Medidas_Analisis!M174&lt;&gt;"",ROUND((Medidas_Analisis!M174/IF(Intermedio!A174=VLOOKUP(Intermedio!A174,Tipos_Medida!$H$2:$I$788,1),VLOOKUP(Intermedio!A174,Tipos_Medida!$H$2:$I$788,2),0))*100,4),"")</f>
        <v/>
      </c>
      <c r="N370" s="21" t="str">
        <f>IF(Medidas_Analisis!N174&lt;&gt;"",ROUND((Medidas_Analisis!N174/IF(Intermedio!A174=VLOOKUP(Intermedio!A174,Tipos_Medida!$H$2:$I$788,1),VLOOKUP(Intermedio!A174,Tipos_Medida!$H$2:$I$788,2),0))*100,4),"")</f>
        <v/>
      </c>
    </row>
    <row r="371" spans="1:14" x14ac:dyDescent="0.25">
      <c r="A371">
        <v>20187</v>
      </c>
      <c r="B371" t="s">
        <v>69</v>
      </c>
      <c r="C371" t="s">
        <v>191</v>
      </c>
      <c r="D371" t="s">
        <v>117</v>
      </c>
      <c r="E371" s="1"/>
      <c r="F371" s="7" t="str">
        <f>IF(E371&lt;&gt;"",IF(AND(E371&gt;=VLOOKUP(E371,Semanas!$A$1:$C$33,1),E371&lt;=VLOOKUP(E371,Semanas!$A$1:$C$33,2)),VLOOKUP(E371,Semanas!$A$1:$C$33,3),""),"")</f>
        <v/>
      </c>
      <c r="G371" s="21" t="str">
        <f>IF(Medidas_Analisis!G175&lt;&gt;"",ROUND((Medidas_Analisis!G175/IF(Intermedio!A175=VLOOKUP(Intermedio!A175,Tipos_Medida!$H$2:$I$788,1),VLOOKUP(Intermedio!A175,Tipos_Medida!$H$2:$I$788,2),0))*100,4),"")</f>
        <v/>
      </c>
      <c r="H371" s="21" t="str">
        <f>IF(Medidas_Analisis!H175&lt;&gt;"",ROUND((Medidas_Analisis!H175/IF(Intermedio!A175=VLOOKUP(Intermedio!A175,Tipos_Medida!$H$2:$I$788,1),VLOOKUP(Intermedio!A175,Tipos_Medida!$H$2:$I$788,2),0))*100,4),"")</f>
        <v/>
      </c>
      <c r="I371" s="21" t="str">
        <f>IF(Medidas_Analisis!I175&lt;&gt;"",ROUND((Medidas_Analisis!I175/IF(Intermedio!A175=VLOOKUP(Intermedio!A175,Tipos_Medida!$H$2:$I$788,1),VLOOKUP(Intermedio!A175,Tipos_Medida!$H$2:$I$788,2),0))*100,4),"")</f>
        <v/>
      </c>
      <c r="J371" s="21" t="str">
        <f>IF(Medidas_Analisis!J175&lt;&gt;"",ROUND((Medidas_Analisis!J175/IF(Intermedio!A175=VLOOKUP(Intermedio!A175,Tipos_Medida!$H$2:$I$788,1),VLOOKUP(Intermedio!A175,Tipos_Medida!$H$2:$I$788,2),0))*100,4),"")</f>
        <v/>
      </c>
      <c r="K371" s="21" t="str">
        <f>IF(Medidas_Analisis!K175&lt;&gt;"",ROUND((Medidas_Analisis!K175/IF(Intermedio!A175=VLOOKUP(Intermedio!A175,Tipos_Medida!$H$2:$I$788,1),VLOOKUP(Intermedio!A175,Tipos_Medida!$H$2:$I$788,2),0))*100,4),"")</f>
        <v/>
      </c>
      <c r="L371" s="21" t="str">
        <f>IF(Medidas_Analisis!L175&lt;&gt;"",ROUND((Medidas_Analisis!L175/IF(Intermedio!A175=VLOOKUP(Intermedio!A175,Tipos_Medida!$H$2:$I$788,1),VLOOKUP(Intermedio!A175,Tipos_Medida!$H$2:$I$788,2),0))*100,4),"")</f>
        <v/>
      </c>
      <c r="M371" s="21" t="str">
        <f>IF(Medidas_Analisis!M175&lt;&gt;"",ROUND((Medidas_Analisis!M175/IF(Intermedio!A175=VLOOKUP(Intermedio!A175,Tipos_Medida!$H$2:$I$788,1),VLOOKUP(Intermedio!A175,Tipos_Medida!$H$2:$I$788,2),0))*100,4),"")</f>
        <v/>
      </c>
      <c r="N371" s="21" t="str">
        <f>IF(Medidas_Analisis!N175&lt;&gt;"",ROUND((Medidas_Analisis!N175/IF(Intermedio!A175=VLOOKUP(Intermedio!A175,Tipos_Medida!$H$2:$I$788,1),VLOOKUP(Intermedio!A175,Tipos_Medida!$H$2:$I$788,2),0))*100,4),"")</f>
        <v/>
      </c>
    </row>
    <row r="372" spans="1:14" x14ac:dyDescent="0.25">
      <c r="A372" s="19">
        <v>20187</v>
      </c>
      <c r="B372" s="19" t="s">
        <v>69</v>
      </c>
      <c r="C372" s="19" t="s">
        <v>122</v>
      </c>
      <c r="D372" s="19" t="s">
        <v>116</v>
      </c>
      <c r="E372" s="20"/>
      <c r="F372" s="7" t="str">
        <f>IF(E372&lt;&gt;"",IF(AND(E372&gt;=VLOOKUP(E372,Semanas!$A$1:$C$33,1),E372&lt;=VLOOKUP(E372,Semanas!$A$1:$C$33,2)),VLOOKUP(E372,Semanas!$A$1:$C$33,3),""),"")</f>
        <v/>
      </c>
      <c r="G372" s="21" t="str">
        <f>IF(Medidas_Analisis!G176&lt;&gt;"",ROUND((Medidas_Analisis!G176/IF(Intermedio!A176=VLOOKUP(Intermedio!A176,Tipos_Medida!$H$2:$I$788,1),VLOOKUP(Intermedio!A176,Tipos_Medida!$H$2:$I$788,2),0))*100,4),"")</f>
        <v/>
      </c>
      <c r="H372" s="21" t="str">
        <f>IF(Medidas_Analisis!H176&lt;&gt;"",ROUND((Medidas_Analisis!H176/IF(Intermedio!A176=VLOOKUP(Intermedio!A176,Tipos_Medida!$H$2:$I$788,1),VLOOKUP(Intermedio!A176,Tipos_Medida!$H$2:$I$788,2),0))*100,4),"")</f>
        <v/>
      </c>
      <c r="I372" s="21" t="str">
        <f>IF(Medidas_Analisis!I176&lt;&gt;"",ROUND((Medidas_Analisis!I176/IF(Intermedio!A176=VLOOKUP(Intermedio!A176,Tipos_Medida!$H$2:$I$788,1),VLOOKUP(Intermedio!A176,Tipos_Medida!$H$2:$I$788,2),0))*100,4),"")</f>
        <v/>
      </c>
      <c r="J372" s="21" t="str">
        <f>IF(Medidas_Analisis!J176&lt;&gt;"",ROUND((Medidas_Analisis!J176/IF(Intermedio!A176=VLOOKUP(Intermedio!A176,Tipos_Medida!$H$2:$I$788,1),VLOOKUP(Intermedio!A176,Tipos_Medida!$H$2:$I$788,2),0))*100,4),"")</f>
        <v/>
      </c>
      <c r="K372" s="21" t="str">
        <f>IF(Medidas_Analisis!K176&lt;&gt;"",ROUND((Medidas_Analisis!K176/IF(Intermedio!A176=VLOOKUP(Intermedio!A176,Tipos_Medida!$H$2:$I$788,1),VLOOKUP(Intermedio!A176,Tipos_Medida!$H$2:$I$788,2),0))*100,4),"")</f>
        <v/>
      </c>
      <c r="L372" s="21" t="str">
        <f>IF(Medidas_Analisis!L176&lt;&gt;"",ROUND((Medidas_Analisis!L176/IF(Intermedio!A176=VLOOKUP(Intermedio!A176,Tipos_Medida!$H$2:$I$788,1),VLOOKUP(Intermedio!A176,Tipos_Medida!$H$2:$I$788,2),0))*100,4),"")</f>
        <v/>
      </c>
      <c r="M372" s="21" t="str">
        <f>IF(Medidas_Analisis!M176&lt;&gt;"",ROUND((Medidas_Analisis!M176/IF(Intermedio!A176=VLOOKUP(Intermedio!A176,Tipos_Medida!$H$2:$I$788,1),VLOOKUP(Intermedio!A176,Tipos_Medida!$H$2:$I$788,2),0))*100,4),"")</f>
        <v/>
      </c>
      <c r="N372" s="21" t="str">
        <f>IF(Medidas_Analisis!N176&lt;&gt;"",ROUND((Medidas_Analisis!N176/IF(Intermedio!A176=VLOOKUP(Intermedio!A176,Tipos_Medida!$H$2:$I$788,1),VLOOKUP(Intermedio!A176,Tipos_Medida!$H$2:$I$788,2),0))*100,4),"")</f>
        <v/>
      </c>
    </row>
    <row r="373" spans="1:14" x14ac:dyDescent="0.25">
      <c r="A373">
        <v>20187</v>
      </c>
      <c r="B373" t="s">
        <v>69</v>
      </c>
      <c r="C373" t="s">
        <v>123</v>
      </c>
      <c r="D373" t="s">
        <v>116</v>
      </c>
      <c r="E373" s="1"/>
      <c r="F373" s="7" t="str">
        <f>IF(E373&lt;&gt;"",IF(AND(E373&gt;=VLOOKUP(E373,Semanas!$A$1:$C$33,1),E373&lt;=VLOOKUP(E373,Semanas!$A$1:$C$33,2)),VLOOKUP(E373,Semanas!$A$1:$C$33,3),""),"")</f>
        <v/>
      </c>
      <c r="G373" s="21" t="str">
        <f>IF(Medidas_Analisis!G177&lt;&gt;"",ROUND((Medidas_Analisis!G177/IF(Intermedio!A177=VLOOKUP(Intermedio!A177,Tipos_Medida!$H$2:$I$788,1),VLOOKUP(Intermedio!A177,Tipos_Medida!$H$2:$I$788,2),0))*100,4),"")</f>
        <v/>
      </c>
      <c r="H373" s="21" t="str">
        <f>IF(Medidas_Analisis!H177&lt;&gt;"",ROUND((Medidas_Analisis!H177/IF(Intermedio!A177=VLOOKUP(Intermedio!A177,Tipos_Medida!$H$2:$I$788,1),VLOOKUP(Intermedio!A177,Tipos_Medida!$H$2:$I$788,2),0))*100,4),"")</f>
        <v/>
      </c>
      <c r="I373" s="21" t="str">
        <f>IF(Medidas_Analisis!I177&lt;&gt;"",ROUND((Medidas_Analisis!I177/IF(Intermedio!A177=VLOOKUP(Intermedio!A177,Tipos_Medida!$H$2:$I$788,1),VLOOKUP(Intermedio!A177,Tipos_Medida!$H$2:$I$788,2),0))*100,4),"")</f>
        <v/>
      </c>
      <c r="J373" s="21" t="str">
        <f>IF(Medidas_Analisis!J177&lt;&gt;"",ROUND((Medidas_Analisis!J177/IF(Intermedio!A177=VLOOKUP(Intermedio!A177,Tipos_Medida!$H$2:$I$788,1),VLOOKUP(Intermedio!A177,Tipos_Medida!$H$2:$I$788,2),0))*100,4),"")</f>
        <v/>
      </c>
      <c r="K373" s="21" t="str">
        <f>IF(Medidas_Analisis!K177&lt;&gt;"",ROUND((Medidas_Analisis!K177/IF(Intermedio!A177=VLOOKUP(Intermedio!A177,Tipos_Medida!$H$2:$I$788,1),VLOOKUP(Intermedio!A177,Tipos_Medida!$H$2:$I$788,2),0))*100,4),"")</f>
        <v/>
      </c>
      <c r="L373" s="21" t="str">
        <f>IF(Medidas_Analisis!L177&lt;&gt;"",ROUND((Medidas_Analisis!L177/IF(Intermedio!A177=VLOOKUP(Intermedio!A177,Tipos_Medida!$H$2:$I$788,1),VLOOKUP(Intermedio!A177,Tipos_Medida!$H$2:$I$788,2),0))*100,4),"")</f>
        <v/>
      </c>
      <c r="M373" s="21" t="str">
        <f>IF(Medidas_Analisis!M177&lt;&gt;"",ROUND((Medidas_Analisis!M177/IF(Intermedio!A177=VLOOKUP(Intermedio!A177,Tipos_Medida!$H$2:$I$788,1),VLOOKUP(Intermedio!A177,Tipos_Medida!$H$2:$I$788,2),0))*100,4),"")</f>
        <v/>
      </c>
      <c r="N373" s="21" t="str">
        <f>IF(Medidas_Analisis!N177&lt;&gt;"",ROUND((Medidas_Analisis!N177/IF(Intermedio!A177=VLOOKUP(Intermedio!A177,Tipos_Medida!$H$2:$I$788,1),VLOOKUP(Intermedio!A177,Tipos_Medida!$H$2:$I$788,2),0))*100,4),"")</f>
        <v/>
      </c>
    </row>
    <row r="374" spans="1:14" x14ac:dyDescent="0.25">
      <c r="A374">
        <v>20206</v>
      </c>
      <c r="B374" t="s">
        <v>70</v>
      </c>
      <c r="C374" t="s">
        <v>34</v>
      </c>
      <c r="D374" t="s">
        <v>116</v>
      </c>
      <c r="E374" s="1"/>
      <c r="F374" s="7" t="str">
        <f>IF(E374&lt;&gt;"",IF(AND(E374&gt;=VLOOKUP(E374,Semanas!$A$1:$C$33,1),E374&lt;=VLOOKUP(E374,Semanas!$A$1:$C$33,2)),VLOOKUP(E374,Semanas!$A$1:$C$33,3),""),"")</f>
        <v/>
      </c>
      <c r="G374" s="21" t="str">
        <f>IF(Medidas_Analisis!G182&lt;&gt;"",ROUND((Medidas_Analisis!G182/IF(Intermedio!A182=VLOOKUP(Intermedio!A182,Tipos_Medida!$H$2:$I$788,1),VLOOKUP(Intermedio!A182,Tipos_Medida!$H$2:$I$788,2),0))*100,4),"")</f>
        <v/>
      </c>
      <c r="H374" s="21" t="str">
        <f>IF(Medidas_Analisis!H182&lt;&gt;"",ROUND((Medidas_Analisis!H182/IF(Intermedio!A182=VLOOKUP(Intermedio!A182,Tipos_Medida!$H$2:$I$788,1),VLOOKUP(Intermedio!A182,Tipos_Medida!$H$2:$I$788,2),0))*100,4),"")</f>
        <v/>
      </c>
      <c r="I374" s="21" t="str">
        <f>IF(Medidas_Analisis!I182&lt;&gt;"",ROUND((Medidas_Analisis!I182/IF(Intermedio!A182=VLOOKUP(Intermedio!A182,Tipos_Medida!$H$2:$I$788,1),VLOOKUP(Intermedio!A182,Tipos_Medida!$H$2:$I$788,2),0))*100,4),"")</f>
        <v/>
      </c>
      <c r="J374" s="21" t="str">
        <f>IF(Medidas_Analisis!J182&lt;&gt;"",ROUND((Medidas_Analisis!J182/IF(Intermedio!A182=VLOOKUP(Intermedio!A182,Tipos_Medida!$H$2:$I$788,1),VLOOKUP(Intermedio!A182,Tipos_Medida!$H$2:$I$788,2),0))*100,4),"")</f>
        <v/>
      </c>
      <c r="K374" s="21" t="str">
        <f>IF(Medidas_Analisis!K182&lt;&gt;"",ROUND((Medidas_Analisis!K182/IF(Intermedio!A182=VLOOKUP(Intermedio!A182,Tipos_Medida!$H$2:$I$788,1),VLOOKUP(Intermedio!A182,Tipos_Medida!$H$2:$I$788,2),0))*100,4),"")</f>
        <v/>
      </c>
      <c r="L374" s="21" t="str">
        <f>IF(Medidas_Analisis!L182&lt;&gt;"",ROUND((Medidas_Analisis!L182/IF(Intermedio!A182=VLOOKUP(Intermedio!A182,Tipos_Medida!$H$2:$I$788,1),VLOOKUP(Intermedio!A182,Tipos_Medida!$H$2:$I$788,2),0))*100,4),"")</f>
        <v/>
      </c>
      <c r="M374" s="21" t="str">
        <f>IF(Medidas_Analisis!M182&lt;&gt;"",ROUND((Medidas_Analisis!M182/IF(Intermedio!A182=VLOOKUP(Intermedio!A182,Tipos_Medida!$H$2:$I$788,1),VLOOKUP(Intermedio!A182,Tipos_Medida!$H$2:$I$788,2),0))*100,4),"")</f>
        <v/>
      </c>
      <c r="N374" s="21" t="str">
        <f>IF(Medidas_Analisis!N182&lt;&gt;"",ROUND((Medidas_Analisis!N182/IF(Intermedio!A182=VLOOKUP(Intermedio!A182,Tipos_Medida!$H$2:$I$788,1),VLOOKUP(Intermedio!A182,Tipos_Medida!$H$2:$I$788,2),0))*100,4),"")</f>
        <v/>
      </c>
    </row>
    <row r="375" spans="1:14" x14ac:dyDescent="0.25">
      <c r="A375" s="19">
        <v>20206</v>
      </c>
      <c r="B375" s="19" t="s">
        <v>70</v>
      </c>
      <c r="C375" s="19" t="s">
        <v>118</v>
      </c>
      <c r="D375" s="19" t="s">
        <v>116</v>
      </c>
      <c r="E375" s="20"/>
      <c r="F375" s="7" t="str">
        <f>IF(E375&lt;&gt;"",IF(AND(E375&gt;=VLOOKUP(E375,Semanas!$A$1:$C$33,1),E375&lt;=VLOOKUP(E375,Semanas!$A$1:$C$33,2)),VLOOKUP(E375,Semanas!$A$1:$C$33,3),""),"")</f>
        <v/>
      </c>
      <c r="G375" s="21" t="str">
        <f>IF(Medidas_Analisis!G183&lt;&gt;"",ROUND((Medidas_Analisis!G183/IF(Intermedio!A183=VLOOKUP(Intermedio!A183,Tipos_Medida!$H$2:$I$788,1),VLOOKUP(Intermedio!A183,Tipos_Medida!$H$2:$I$788,2),0))*100,4),"")</f>
        <v/>
      </c>
      <c r="H375" s="21" t="str">
        <f>IF(Medidas_Analisis!H183&lt;&gt;"",ROUND((Medidas_Analisis!H183/IF(Intermedio!A183=VLOOKUP(Intermedio!A183,Tipos_Medida!$H$2:$I$788,1),VLOOKUP(Intermedio!A183,Tipos_Medida!$H$2:$I$788,2),0))*100,4),"")</f>
        <v/>
      </c>
      <c r="I375" s="21" t="str">
        <f>IF(Medidas_Analisis!I183&lt;&gt;"",ROUND((Medidas_Analisis!I183/IF(Intermedio!A183=VLOOKUP(Intermedio!A183,Tipos_Medida!$H$2:$I$788,1),VLOOKUP(Intermedio!A183,Tipos_Medida!$H$2:$I$788,2),0))*100,4),"")</f>
        <v/>
      </c>
      <c r="J375" s="21" t="str">
        <f>IF(Medidas_Analisis!J183&lt;&gt;"",ROUND((Medidas_Analisis!J183/IF(Intermedio!A183=VLOOKUP(Intermedio!A183,Tipos_Medida!$H$2:$I$788,1),VLOOKUP(Intermedio!A183,Tipos_Medida!$H$2:$I$788,2),0))*100,4),"")</f>
        <v/>
      </c>
      <c r="K375" s="21" t="str">
        <f>IF(Medidas_Analisis!K183&lt;&gt;"",ROUND((Medidas_Analisis!K183/IF(Intermedio!A183=VLOOKUP(Intermedio!A183,Tipos_Medida!$H$2:$I$788,1),VLOOKUP(Intermedio!A183,Tipos_Medida!$H$2:$I$788,2),0))*100,4),"")</f>
        <v/>
      </c>
      <c r="L375" s="21" t="str">
        <f>IF(Medidas_Analisis!L183&lt;&gt;"",ROUND((Medidas_Analisis!L183/IF(Intermedio!A183=VLOOKUP(Intermedio!A183,Tipos_Medida!$H$2:$I$788,1),VLOOKUP(Intermedio!A183,Tipos_Medida!$H$2:$I$788,2),0))*100,4),"")</f>
        <v/>
      </c>
      <c r="M375" s="21" t="str">
        <f>IF(Medidas_Analisis!M183&lt;&gt;"",ROUND((Medidas_Analisis!M183/IF(Intermedio!A183=VLOOKUP(Intermedio!A183,Tipos_Medida!$H$2:$I$788,1),VLOOKUP(Intermedio!A183,Tipos_Medida!$H$2:$I$788,2),0))*100,4),"")</f>
        <v/>
      </c>
      <c r="N375" s="21" t="str">
        <f>IF(Medidas_Analisis!N183&lt;&gt;"",ROUND((Medidas_Analisis!N183/IF(Intermedio!A183=VLOOKUP(Intermedio!A183,Tipos_Medida!$H$2:$I$788,1),VLOOKUP(Intermedio!A183,Tipos_Medida!$H$2:$I$788,2),0))*100,4),"")</f>
        <v/>
      </c>
    </row>
    <row r="376" spans="1:14" x14ac:dyDescent="0.25">
      <c r="A376">
        <v>20206</v>
      </c>
      <c r="B376" t="s">
        <v>70</v>
      </c>
      <c r="C376" t="s">
        <v>119</v>
      </c>
      <c r="D376" t="s">
        <v>116</v>
      </c>
      <c r="E376" s="1"/>
      <c r="F376" s="7" t="str">
        <f>IF(E376&lt;&gt;"",IF(AND(E376&gt;=VLOOKUP(E376,Semanas!$A$1:$C$33,1),E376&lt;=VLOOKUP(E376,Semanas!$A$1:$C$33,2)),VLOOKUP(E376,Semanas!$A$1:$C$33,3),""),"")</f>
        <v/>
      </c>
      <c r="G376" s="21" t="str">
        <f>IF(Medidas_Analisis!G184&lt;&gt;"",ROUND((Medidas_Analisis!G184/IF(Intermedio!A184=VLOOKUP(Intermedio!A184,Tipos_Medida!$H$2:$I$788,1),VLOOKUP(Intermedio!A184,Tipos_Medida!$H$2:$I$788,2),0))*100,4),"")</f>
        <v/>
      </c>
      <c r="H376" s="21" t="str">
        <f>IF(Medidas_Analisis!H184&lt;&gt;"",ROUND((Medidas_Analisis!H184/IF(Intermedio!A184=VLOOKUP(Intermedio!A184,Tipos_Medida!$H$2:$I$788,1),VLOOKUP(Intermedio!A184,Tipos_Medida!$H$2:$I$788,2),0))*100,4),"")</f>
        <v/>
      </c>
      <c r="I376" s="21" t="str">
        <f>IF(Medidas_Analisis!I184&lt;&gt;"",ROUND((Medidas_Analisis!I184/IF(Intermedio!A184=VLOOKUP(Intermedio!A184,Tipos_Medida!$H$2:$I$788,1),VLOOKUP(Intermedio!A184,Tipos_Medida!$H$2:$I$788,2),0))*100,4),"")</f>
        <v/>
      </c>
      <c r="J376" s="21" t="str">
        <f>IF(Medidas_Analisis!J184&lt;&gt;"",ROUND((Medidas_Analisis!J184/IF(Intermedio!A184=VLOOKUP(Intermedio!A184,Tipos_Medida!$H$2:$I$788,1),VLOOKUP(Intermedio!A184,Tipos_Medida!$H$2:$I$788,2),0))*100,4),"")</f>
        <v/>
      </c>
      <c r="K376" s="21" t="str">
        <f>IF(Medidas_Analisis!K184&lt;&gt;"",ROUND((Medidas_Analisis!K184/IF(Intermedio!A184=VLOOKUP(Intermedio!A184,Tipos_Medida!$H$2:$I$788,1),VLOOKUP(Intermedio!A184,Tipos_Medida!$H$2:$I$788,2),0))*100,4),"")</f>
        <v/>
      </c>
      <c r="L376" s="21" t="str">
        <f>IF(Medidas_Analisis!L184&lt;&gt;"",ROUND((Medidas_Analisis!L184/IF(Intermedio!A184=VLOOKUP(Intermedio!A184,Tipos_Medida!$H$2:$I$788,1),VLOOKUP(Intermedio!A184,Tipos_Medida!$H$2:$I$788,2),0))*100,4),"")</f>
        <v/>
      </c>
      <c r="M376" s="21" t="str">
        <f>IF(Medidas_Analisis!M184&lt;&gt;"",ROUND((Medidas_Analisis!M184/IF(Intermedio!A184=VLOOKUP(Intermedio!A184,Tipos_Medida!$H$2:$I$788,1),VLOOKUP(Intermedio!A184,Tipos_Medida!$H$2:$I$788,2),0))*100,4),"")</f>
        <v/>
      </c>
      <c r="N376" s="21" t="str">
        <f>IF(Medidas_Analisis!N184&lt;&gt;"",ROUND((Medidas_Analisis!N184/IF(Intermedio!A184=VLOOKUP(Intermedio!A184,Tipos_Medida!$H$2:$I$788,1),VLOOKUP(Intermedio!A184,Tipos_Medida!$H$2:$I$788,2),0))*100,4),"")</f>
        <v/>
      </c>
    </row>
    <row r="377" spans="1:14" x14ac:dyDescent="0.25">
      <c r="A377" s="19">
        <v>20206</v>
      </c>
      <c r="B377" s="19" t="s">
        <v>70</v>
      </c>
      <c r="C377" s="19" t="s">
        <v>120</v>
      </c>
      <c r="D377" s="19" t="s">
        <v>114</v>
      </c>
      <c r="E377" s="20"/>
      <c r="F377" s="7" t="str">
        <f>IF(E377&lt;&gt;"",IF(AND(E377&gt;=VLOOKUP(E377,Semanas!$A$1:$C$33,1),E377&lt;=VLOOKUP(E377,Semanas!$A$1:$C$33,2)),VLOOKUP(E377,Semanas!$A$1:$C$33,3),""),"")</f>
        <v/>
      </c>
      <c r="G377" s="21" t="str">
        <f>IF(Medidas_Analisis!G185&lt;&gt;"",ROUND((Medidas_Analisis!G185/IF(Intermedio!A185=VLOOKUP(Intermedio!A185,Tipos_Medida!$H$2:$I$788,1),VLOOKUP(Intermedio!A185,Tipos_Medida!$H$2:$I$788,2),0))*100,4),"")</f>
        <v/>
      </c>
      <c r="H377" s="21" t="str">
        <f>IF(Medidas_Analisis!H185&lt;&gt;"",ROUND((Medidas_Analisis!H185/IF(Intermedio!A185=VLOOKUP(Intermedio!A185,Tipos_Medida!$H$2:$I$788,1),VLOOKUP(Intermedio!A185,Tipos_Medida!$H$2:$I$788,2),0))*100,4),"")</f>
        <v/>
      </c>
      <c r="I377" s="21" t="str">
        <f>IF(Medidas_Analisis!I185&lt;&gt;"",ROUND((Medidas_Analisis!I185/IF(Intermedio!A185=VLOOKUP(Intermedio!A185,Tipos_Medida!$H$2:$I$788,1),VLOOKUP(Intermedio!A185,Tipos_Medida!$H$2:$I$788,2),0))*100,4),"")</f>
        <v/>
      </c>
      <c r="J377" s="21" t="str">
        <f>IF(Medidas_Analisis!J185&lt;&gt;"",ROUND((Medidas_Analisis!J185/IF(Intermedio!A185=VLOOKUP(Intermedio!A185,Tipos_Medida!$H$2:$I$788,1),VLOOKUP(Intermedio!A185,Tipos_Medida!$H$2:$I$788,2),0))*100,4),"")</f>
        <v/>
      </c>
      <c r="K377" s="21" t="str">
        <f>IF(Medidas_Analisis!K185&lt;&gt;"",ROUND((Medidas_Analisis!K185/IF(Intermedio!A185=VLOOKUP(Intermedio!A185,Tipos_Medida!$H$2:$I$788,1),VLOOKUP(Intermedio!A185,Tipos_Medida!$H$2:$I$788,2),0))*100,4),"")</f>
        <v/>
      </c>
      <c r="L377" s="21" t="str">
        <f>IF(Medidas_Analisis!L185&lt;&gt;"",ROUND((Medidas_Analisis!L185/IF(Intermedio!A185=VLOOKUP(Intermedio!A185,Tipos_Medida!$H$2:$I$788,1),VLOOKUP(Intermedio!A185,Tipos_Medida!$H$2:$I$788,2),0))*100,4),"")</f>
        <v/>
      </c>
      <c r="M377" s="21" t="str">
        <f>IF(Medidas_Analisis!M185&lt;&gt;"",ROUND((Medidas_Analisis!M185/IF(Intermedio!A185=VLOOKUP(Intermedio!A185,Tipos_Medida!$H$2:$I$788,1),VLOOKUP(Intermedio!A185,Tipos_Medida!$H$2:$I$788,2),0))*100,4),"")</f>
        <v/>
      </c>
      <c r="N377" s="21" t="str">
        <f>IF(Medidas_Analisis!N185&lt;&gt;"",ROUND((Medidas_Analisis!N185/IF(Intermedio!A185=VLOOKUP(Intermedio!A185,Tipos_Medida!$H$2:$I$788,1),VLOOKUP(Intermedio!A185,Tipos_Medida!$H$2:$I$788,2),0))*100,4),"")</f>
        <v/>
      </c>
    </row>
    <row r="378" spans="1:14" x14ac:dyDescent="0.25">
      <c r="A378">
        <v>20206</v>
      </c>
      <c r="B378" t="s">
        <v>70</v>
      </c>
      <c r="C378" t="s">
        <v>191</v>
      </c>
      <c r="D378" t="s">
        <v>116</v>
      </c>
      <c r="E378" s="1"/>
      <c r="F378" s="7" t="str">
        <f>IF(E378&lt;&gt;"",IF(AND(E378&gt;=VLOOKUP(E378,Semanas!$A$1:$C$33,1),E378&lt;=VLOOKUP(E378,Semanas!$A$1:$C$33,2)),VLOOKUP(E378,Semanas!$A$1:$C$33,3),""),"")</f>
        <v/>
      </c>
      <c r="G378" s="21" t="str">
        <f>IF(Medidas_Analisis!G186&lt;&gt;"",ROUND((Medidas_Analisis!G186/IF(Intermedio!A186=VLOOKUP(Intermedio!A186,Tipos_Medida!$H$2:$I$788,1),VLOOKUP(Intermedio!A186,Tipos_Medida!$H$2:$I$788,2),0))*100,4),"")</f>
        <v/>
      </c>
      <c r="H378" s="21" t="str">
        <f>IF(Medidas_Analisis!H186&lt;&gt;"",ROUND((Medidas_Analisis!H186/IF(Intermedio!A186=VLOOKUP(Intermedio!A186,Tipos_Medida!$H$2:$I$788,1),VLOOKUP(Intermedio!A186,Tipos_Medida!$H$2:$I$788,2),0))*100,4),"")</f>
        <v/>
      </c>
      <c r="I378" s="21" t="str">
        <f>IF(Medidas_Analisis!I186&lt;&gt;"",ROUND((Medidas_Analisis!I186/IF(Intermedio!A186=VLOOKUP(Intermedio!A186,Tipos_Medida!$H$2:$I$788,1),VLOOKUP(Intermedio!A186,Tipos_Medida!$H$2:$I$788,2),0))*100,4),"")</f>
        <v/>
      </c>
      <c r="J378" s="21" t="str">
        <f>IF(Medidas_Analisis!J186&lt;&gt;"",ROUND((Medidas_Analisis!J186/IF(Intermedio!A186=VLOOKUP(Intermedio!A186,Tipos_Medida!$H$2:$I$788,1),VLOOKUP(Intermedio!A186,Tipos_Medida!$H$2:$I$788,2),0))*100,4),"")</f>
        <v/>
      </c>
      <c r="K378" s="21" t="str">
        <f>IF(Medidas_Analisis!K186&lt;&gt;"",ROUND((Medidas_Analisis!K186/IF(Intermedio!A186=VLOOKUP(Intermedio!A186,Tipos_Medida!$H$2:$I$788,1),VLOOKUP(Intermedio!A186,Tipos_Medida!$H$2:$I$788,2),0))*100,4),"")</f>
        <v/>
      </c>
      <c r="L378" s="21" t="str">
        <f>IF(Medidas_Analisis!L186&lt;&gt;"",ROUND((Medidas_Analisis!L186/IF(Intermedio!A186=VLOOKUP(Intermedio!A186,Tipos_Medida!$H$2:$I$788,1),VLOOKUP(Intermedio!A186,Tipos_Medida!$H$2:$I$788,2),0))*100,4),"")</f>
        <v/>
      </c>
      <c r="M378" s="21" t="str">
        <f>IF(Medidas_Analisis!M186&lt;&gt;"",ROUND((Medidas_Analisis!M186/IF(Intermedio!A186=VLOOKUP(Intermedio!A186,Tipos_Medida!$H$2:$I$788,1),VLOOKUP(Intermedio!A186,Tipos_Medida!$H$2:$I$788,2),0))*100,4),"")</f>
        <v/>
      </c>
      <c r="N378" s="21" t="str">
        <f>IF(Medidas_Analisis!N186&lt;&gt;"",ROUND((Medidas_Analisis!N186/IF(Intermedio!A186=VLOOKUP(Intermedio!A186,Tipos_Medida!$H$2:$I$788,1),VLOOKUP(Intermedio!A186,Tipos_Medida!$H$2:$I$788,2),0))*100,4),"")</f>
        <v/>
      </c>
    </row>
    <row r="379" spans="1:14" x14ac:dyDescent="0.25">
      <c r="A379" s="19">
        <v>20206</v>
      </c>
      <c r="B379" s="19" t="s">
        <v>70</v>
      </c>
      <c r="C379" s="19" t="s">
        <v>122</v>
      </c>
      <c r="D379" s="19" t="s">
        <v>116</v>
      </c>
      <c r="E379" s="20"/>
      <c r="F379" s="7" t="str">
        <f>IF(E379&lt;&gt;"",IF(AND(E379&gt;=VLOOKUP(E379,Semanas!$A$1:$C$33,1),E379&lt;=VLOOKUP(E379,Semanas!$A$1:$C$33,2)),VLOOKUP(E379,Semanas!$A$1:$C$33,3),""),"")</f>
        <v/>
      </c>
      <c r="G379" s="21" t="str">
        <f>IF(Medidas_Analisis!G187&lt;&gt;"",ROUND((Medidas_Analisis!G187/IF(Intermedio!A187=VLOOKUP(Intermedio!A187,Tipos_Medida!$H$2:$I$788,1),VLOOKUP(Intermedio!A187,Tipos_Medida!$H$2:$I$788,2),0))*100,4),"")</f>
        <v/>
      </c>
      <c r="H379" s="21" t="str">
        <f>IF(Medidas_Analisis!H187&lt;&gt;"",ROUND((Medidas_Analisis!H187/IF(Intermedio!A187=VLOOKUP(Intermedio!A187,Tipos_Medida!$H$2:$I$788,1),VLOOKUP(Intermedio!A187,Tipos_Medida!$H$2:$I$788,2),0))*100,4),"")</f>
        <v/>
      </c>
      <c r="I379" s="21" t="str">
        <f>IF(Medidas_Analisis!I187&lt;&gt;"",ROUND((Medidas_Analisis!I187/IF(Intermedio!A187=VLOOKUP(Intermedio!A187,Tipos_Medida!$H$2:$I$788,1),VLOOKUP(Intermedio!A187,Tipos_Medida!$H$2:$I$788,2),0))*100,4),"")</f>
        <v/>
      </c>
      <c r="J379" s="21" t="str">
        <f>IF(Medidas_Analisis!J187&lt;&gt;"",ROUND((Medidas_Analisis!J187/IF(Intermedio!A187=VLOOKUP(Intermedio!A187,Tipos_Medida!$H$2:$I$788,1),VLOOKUP(Intermedio!A187,Tipos_Medida!$H$2:$I$788,2),0))*100,4),"")</f>
        <v/>
      </c>
      <c r="K379" s="21" t="str">
        <f>IF(Medidas_Analisis!K187&lt;&gt;"",ROUND((Medidas_Analisis!K187/IF(Intermedio!A187=VLOOKUP(Intermedio!A187,Tipos_Medida!$H$2:$I$788,1),VLOOKUP(Intermedio!A187,Tipos_Medida!$H$2:$I$788,2),0))*100,4),"")</f>
        <v/>
      </c>
      <c r="L379" s="21" t="str">
        <f>IF(Medidas_Analisis!L187&lt;&gt;"",ROUND((Medidas_Analisis!L187/IF(Intermedio!A187=VLOOKUP(Intermedio!A187,Tipos_Medida!$H$2:$I$788,1),VLOOKUP(Intermedio!A187,Tipos_Medida!$H$2:$I$788,2),0))*100,4),"")</f>
        <v/>
      </c>
      <c r="M379" s="21" t="str">
        <f>IF(Medidas_Analisis!M187&lt;&gt;"",ROUND((Medidas_Analisis!M187/IF(Intermedio!A187=VLOOKUP(Intermedio!A187,Tipos_Medida!$H$2:$I$788,1),VLOOKUP(Intermedio!A187,Tipos_Medida!$H$2:$I$788,2),0))*100,4),"")</f>
        <v/>
      </c>
      <c r="N379" s="21" t="str">
        <f>IF(Medidas_Analisis!N187&lt;&gt;"",ROUND((Medidas_Analisis!N187/IF(Intermedio!A187=VLOOKUP(Intermedio!A187,Tipos_Medida!$H$2:$I$788,1),VLOOKUP(Intermedio!A187,Tipos_Medida!$H$2:$I$788,2),0))*100,4),"")</f>
        <v/>
      </c>
    </row>
    <row r="380" spans="1:14" x14ac:dyDescent="0.25">
      <c r="A380">
        <v>20206</v>
      </c>
      <c r="B380" t="s">
        <v>70</v>
      </c>
      <c r="C380" t="s">
        <v>123</v>
      </c>
      <c r="D380" t="s">
        <v>116</v>
      </c>
      <c r="E380" s="1"/>
      <c r="F380" s="7" t="str">
        <f>IF(E380&lt;&gt;"",IF(AND(E380&gt;=VLOOKUP(E380,Semanas!$A$1:$C$33,1),E380&lt;=VLOOKUP(E380,Semanas!$A$1:$C$33,2)),VLOOKUP(E380,Semanas!$A$1:$C$33,3),""),"")</f>
        <v/>
      </c>
      <c r="G380" s="21" t="str">
        <f>IF(Medidas_Analisis!G188&lt;&gt;"",ROUND((Medidas_Analisis!G188/IF(Intermedio!A188=VLOOKUP(Intermedio!A188,Tipos_Medida!$H$2:$I$788,1),VLOOKUP(Intermedio!A188,Tipos_Medida!$H$2:$I$788,2),0))*100,4),"")</f>
        <v/>
      </c>
      <c r="H380" s="21" t="str">
        <f>IF(Medidas_Analisis!H188&lt;&gt;"",ROUND((Medidas_Analisis!H188/IF(Intermedio!A188=VLOOKUP(Intermedio!A188,Tipos_Medida!$H$2:$I$788,1),VLOOKUP(Intermedio!A188,Tipos_Medida!$H$2:$I$788,2),0))*100,4),"")</f>
        <v/>
      </c>
      <c r="I380" s="21" t="str">
        <f>IF(Medidas_Analisis!I188&lt;&gt;"",ROUND((Medidas_Analisis!I188/IF(Intermedio!A188=VLOOKUP(Intermedio!A188,Tipos_Medida!$H$2:$I$788,1),VLOOKUP(Intermedio!A188,Tipos_Medida!$H$2:$I$788,2),0))*100,4),"")</f>
        <v/>
      </c>
      <c r="J380" s="21" t="str">
        <f>IF(Medidas_Analisis!J188&lt;&gt;"",ROUND((Medidas_Analisis!J188/IF(Intermedio!A188=VLOOKUP(Intermedio!A188,Tipos_Medida!$H$2:$I$788,1),VLOOKUP(Intermedio!A188,Tipos_Medida!$H$2:$I$788,2),0))*100,4),"")</f>
        <v/>
      </c>
      <c r="K380" s="21" t="str">
        <f>IF(Medidas_Analisis!K188&lt;&gt;"",ROUND((Medidas_Analisis!K188/IF(Intermedio!A188=VLOOKUP(Intermedio!A188,Tipos_Medida!$H$2:$I$788,1),VLOOKUP(Intermedio!A188,Tipos_Medida!$H$2:$I$788,2),0))*100,4),"")</f>
        <v/>
      </c>
      <c r="L380" s="21" t="str">
        <f>IF(Medidas_Analisis!L188&lt;&gt;"",ROUND((Medidas_Analisis!L188/IF(Intermedio!A188=VLOOKUP(Intermedio!A188,Tipos_Medida!$H$2:$I$788,1),VLOOKUP(Intermedio!A188,Tipos_Medida!$H$2:$I$788,2),0))*100,4),"")</f>
        <v/>
      </c>
      <c r="M380" s="21" t="str">
        <f>IF(Medidas_Analisis!M188&lt;&gt;"",ROUND((Medidas_Analisis!M188/IF(Intermedio!A188=VLOOKUP(Intermedio!A188,Tipos_Medida!$H$2:$I$788,1),VLOOKUP(Intermedio!A188,Tipos_Medida!$H$2:$I$788,2),0))*100,4),"")</f>
        <v/>
      </c>
      <c r="N380" s="21" t="str">
        <f>IF(Medidas_Analisis!N188&lt;&gt;"",ROUND((Medidas_Analisis!N188/IF(Intermedio!A188=VLOOKUP(Intermedio!A188,Tipos_Medida!$H$2:$I$788,1),VLOOKUP(Intermedio!A188,Tipos_Medida!$H$2:$I$788,2),0))*100,4),"")</f>
        <v/>
      </c>
    </row>
    <row r="381" spans="1:14" x14ac:dyDescent="0.25">
      <c r="A381">
        <v>20220</v>
      </c>
      <c r="B381" t="s">
        <v>71</v>
      </c>
      <c r="C381" t="s">
        <v>30</v>
      </c>
      <c r="D381" t="s">
        <v>114</v>
      </c>
      <c r="E381" s="1">
        <v>43913</v>
      </c>
      <c r="F381" s="7" t="str">
        <f>IF(E381&lt;&gt;"",IF(AND(E381&gt;=VLOOKUP(E381,Semanas!$A$1:$C$33,1),E381&lt;=VLOOKUP(E381,Semanas!$A$1:$C$33,2)),VLOOKUP(E381,Semanas!$A$1:$C$33,3),""),"")</f>
        <v>Semana 13</v>
      </c>
      <c r="G381" s="21" t="str">
        <f>IF(Medidas_Analisis!G189&lt;&gt;"",ROUND((Medidas_Analisis!G189/IF(Intermedio!A189=VLOOKUP(Intermedio!A189,Tipos_Medida!$H$2:$I$788,1),VLOOKUP(Intermedio!A189,Tipos_Medida!$H$2:$I$788,2),0))*100,4),"")</f>
        <v/>
      </c>
      <c r="H381" s="21" t="str">
        <f>IF(Medidas_Analisis!H189&lt;&gt;"",ROUND((Medidas_Analisis!H189/IF(Intermedio!A189=VLOOKUP(Intermedio!A189,Tipos_Medida!$H$2:$I$788,1),VLOOKUP(Intermedio!A189,Tipos_Medida!$H$2:$I$788,2),0))*100,4),"")</f>
        <v/>
      </c>
      <c r="I381" s="21" t="str">
        <f>IF(Medidas_Analisis!I189&lt;&gt;"",ROUND((Medidas_Analisis!I189/IF(Intermedio!A189=VLOOKUP(Intermedio!A189,Tipos_Medida!$H$2:$I$788,1),VLOOKUP(Intermedio!A189,Tipos_Medida!$H$2:$I$788,2),0))*100,4),"")</f>
        <v/>
      </c>
      <c r="J381" s="21" t="str">
        <f>IF(Medidas_Analisis!J189&lt;&gt;"",ROUND((Medidas_Analisis!J189/IF(Intermedio!A189=VLOOKUP(Intermedio!A189,Tipos_Medida!$H$2:$I$788,1),VLOOKUP(Intermedio!A189,Tipos_Medida!$H$2:$I$788,2),0))*100,4),"")</f>
        <v/>
      </c>
      <c r="K381" s="21" t="str">
        <f>IF(Medidas_Analisis!K189&lt;&gt;"",ROUND((Medidas_Analisis!K189/IF(Intermedio!A189=VLOOKUP(Intermedio!A189,Tipos_Medida!$H$2:$I$788,1),VLOOKUP(Intermedio!A189,Tipos_Medida!$H$2:$I$788,2),0))*100,4),"")</f>
        <v/>
      </c>
      <c r="L381" s="21" t="str">
        <f>IF(Medidas_Analisis!L189&lt;&gt;"",ROUND((Medidas_Analisis!L189/IF(Intermedio!A189=VLOOKUP(Intermedio!A189,Tipos_Medida!$H$2:$I$788,1),VLOOKUP(Intermedio!A189,Tipos_Medida!$H$2:$I$788,2),0))*100,4),"")</f>
        <v/>
      </c>
      <c r="M381" s="21" t="str">
        <f>IF(Medidas_Analisis!M189&lt;&gt;"",ROUND((Medidas_Analisis!M189/IF(Intermedio!A189=VLOOKUP(Intermedio!A189,Tipos_Medida!$H$2:$I$788,1),VLOOKUP(Intermedio!A189,Tipos_Medida!$H$2:$I$788,2),0))*100,4),"")</f>
        <v/>
      </c>
      <c r="N381" s="21" t="str">
        <f>IF(Medidas_Analisis!N189&lt;&gt;"",ROUND((Medidas_Analisis!N189/IF(Intermedio!A189=VLOOKUP(Intermedio!A189,Tipos_Medida!$H$2:$I$788,1),VLOOKUP(Intermedio!A189,Tipos_Medida!$H$2:$I$788,2),0))*100,4),"")</f>
        <v/>
      </c>
    </row>
    <row r="382" spans="1:14" x14ac:dyDescent="0.25">
      <c r="A382" s="19">
        <v>20220</v>
      </c>
      <c r="B382" s="19" t="s">
        <v>71</v>
      </c>
      <c r="C382" s="19" t="s">
        <v>31</v>
      </c>
      <c r="D382" s="19" t="s">
        <v>114</v>
      </c>
      <c r="E382" s="20">
        <v>43913</v>
      </c>
      <c r="F382" s="7" t="str">
        <f>IF(E382&lt;&gt;"",IF(AND(E382&gt;=VLOOKUP(E382,Semanas!$A$1:$C$33,1),E382&lt;=VLOOKUP(E382,Semanas!$A$1:$C$33,2)),VLOOKUP(E382,Semanas!$A$1:$C$33,3),""),"")</f>
        <v>Semana 13</v>
      </c>
      <c r="G382" s="21" t="str">
        <f>IF(Medidas_Analisis!G190&lt;&gt;"",ROUND((Medidas_Analisis!G190/IF(Intermedio!A190=VLOOKUP(Intermedio!A190,Tipos_Medida!$H$2:$I$788,1),VLOOKUP(Intermedio!A190,Tipos_Medida!$H$2:$I$788,2),0))*100,4),"")</f>
        <v/>
      </c>
      <c r="H382" s="21" t="str">
        <f>IF(Medidas_Analisis!H190&lt;&gt;"",ROUND((Medidas_Analisis!H190/IF(Intermedio!A190=VLOOKUP(Intermedio!A190,Tipos_Medida!$H$2:$I$788,1),VLOOKUP(Intermedio!A190,Tipos_Medida!$H$2:$I$788,2),0))*100,4),"")</f>
        <v/>
      </c>
      <c r="I382" s="21" t="str">
        <f>IF(Medidas_Analisis!I190&lt;&gt;"",ROUND((Medidas_Analisis!I190/IF(Intermedio!A190=VLOOKUP(Intermedio!A190,Tipos_Medida!$H$2:$I$788,1),VLOOKUP(Intermedio!A190,Tipos_Medida!$H$2:$I$788,2),0))*100,4),"")</f>
        <v/>
      </c>
      <c r="J382" s="21" t="str">
        <f>IF(Medidas_Analisis!J190&lt;&gt;"",ROUND((Medidas_Analisis!J190/IF(Intermedio!A190=VLOOKUP(Intermedio!A190,Tipos_Medida!$H$2:$I$788,1),VLOOKUP(Intermedio!A190,Tipos_Medida!$H$2:$I$788,2),0))*100,4),"")</f>
        <v/>
      </c>
      <c r="K382" s="21" t="str">
        <f>IF(Medidas_Analisis!K190&lt;&gt;"",ROUND((Medidas_Analisis!K190/IF(Intermedio!A190=VLOOKUP(Intermedio!A190,Tipos_Medida!$H$2:$I$788,1),VLOOKUP(Intermedio!A190,Tipos_Medida!$H$2:$I$788,2),0))*100,4),"")</f>
        <v/>
      </c>
      <c r="L382" s="21" t="str">
        <f>IF(Medidas_Analisis!L190&lt;&gt;"",ROUND((Medidas_Analisis!L190/IF(Intermedio!A190=VLOOKUP(Intermedio!A190,Tipos_Medida!$H$2:$I$788,1),VLOOKUP(Intermedio!A190,Tipos_Medida!$H$2:$I$788,2),0))*100,4),"")</f>
        <v/>
      </c>
      <c r="M382" s="21" t="str">
        <f>IF(Medidas_Analisis!M190&lt;&gt;"",ROUND((Medidas_Analisis!M190/IF(Intermedio!A190=VLOOKUP(Intermedio!A190,Tipos_Medida!$H$2:$I$788,1),VLOOKUP(Intermedio!A190,Tipos_Medida!$H$2:$I$788,2),0))*100,4),"")</f>
        <v/>
      </c>
      <c r="N382" s="21" t="str">
        <f>IF(Medidas_Analisis!N190&lt;&gt;"",ROUND((Medidas_Analisis!N190/IF(Intermedio!A190=VLOOKUP(Intermedio!A190,Tipos_Medida!$H$2:$I$788,1),VLOOKUP(Intermedio!A190,Tipos_Medida!$H$2:$I$788,2),0))*100,4),"")</f>
        <v/>
      </c>
    </row>
    <row r="383" spans="1:14" x14ac:dyDescent="0.25">
      <c r="A383">
        <v>20220</v>
      </c>
      <c r="B383" t="s">
        <v>71</v>
      </c>
      <c r="C383" t="s">
        <v>115</v>
      </c>
      <c r="D383" t="s">
        <v>114</v>
      </c>
      <c r="E383" s="1">
        <v>43913</v>
      </c>
      <c r="F383" s="7" t="str">
        <f>IF(E383&lt;&gt;"",IF(AND(E383&gt;=VLOOKUP(E383,Semanas!$A$1:$C$33,1),E383&lt;=VLOOKUP(E383,Semanas!$A$1:$C$33,2)),VLOOKUP(E383,Semanas!$A$1:$C$33,3),""),"")</f>
        <v>Semana 13</v>
      </c>
      <c r="G383" s="21" t="str">
        <f>IF(Medidas_Analisis!G191&lt;&gt;"",ROUND((Medidas_Analisis!G191/IF(Intermedio!A191=VLOOKUP(Intermedio!A191,Tipos_Medida!$H$2:$I$788,1),VLOOKUP(Intermedio!A191,Tipos_Medida!$H$2:$I$788,2),0))*100,4),"")</f>
        <v/>
      </c>
      <c r="H383" s="21" t="str">
        <f>IF(Medidas_Analisis!H191&lt;&gt;"",ROUND((Medidas_Analisis!H191/IF(Intermedio!A191=VLOOKUP(Intermedio!A191,Tipos_Medida!$H$2:$I$788,1),VLOOKUP(Intermedio!A191,Tipos_Medida!$H$2:$I$788,2),0))*100,4),"")</f>
        <v/>
      </c>
      <c r="I383" s="21" t="str">
        <f>IF(Medidas_Analisis!I191&lt;&gt;"",ROUND((Medidas_Analisis!I191/IF(Intermedio!A191=VLOOKUP(Intermedio!A191,Tipos_Medida!$H$2:$I$788,1),VLOOKUP(Intermedio!A191,Tipos_Medida!$H$2:$I$788,2),0))*100,4),"")</f>
        <v/>
      </c>
      <c r="J383" s="21" t="str">
        <f>IF(Medidas_Analisis!J191&lt;&gt;"",ROUND((Medidas_Analisis!J191/IF(Intermedio!A191=VLOOKUP(Intermedio!A191,Tipos_Medida!$H$2:$I$788,1),VLOOKUP(Intermedio!A191,Tipos_Medida!$H$2:$I$788,2),0))*100,4),"")</f>
        <v/>
      </c>
      <c r="K383" s="21" t="str">
        <f>IF(Medidas_Analisis!K191&lt;&gt;"",ROUND((Medidas_Analisis!K191/IF(Intermedio!A191=VLOOKUP(Intermedio!A191,Tipos_Medida!$H$2:$I$788,1),VLOOKUP(Intermedio!A191,Tipos_Medida!$H$2:$I$788,2),0))*100,4),"")</f>
        <v/>
      </c>
      <c r="L383" s="21" t="str">
        <f>IF(Medidas_Analisis!L191&lt;&gt;"",ROUND((Medidas_Analisis!L191/IF(Intermedio!A191=VLOOKUP(Intermedio!A191,Tipos_Medida!$H$2:$I$788,1),VLOOKUP(Intermedio!A191,Tipos_Medida!$H$2:$I$788,2),0))*100,4),"")</f>
        <v/>
      </c>
      <c r="M383" s="21" t="str">
        <f>IF(Medidas_Analisis!M191&lt;&gt;"",ROUND((Medidas_Analisis!M191/IF(Intermedio!A191=VLOOKUP(Intermedio!A191,Tipos_Medida!$H$2:$I$788,1),VLOOKUP(Intermedio!A191,Tipos_Medida!$H$2:$I$788,2),0))*100,4),"")</f>
        <v/>
      </c>
      <c r="N383" s="21" t="str">
        <f>IF(Medidas_Analisis!N191&lt;&gt;"",ROUND((Medidas_Analisis!N191/IF(Intermedio!A191=VLOOKUP(Intermedio!A191,Tipos_Medida!$H$2:$I$788,1),VLOOKUP(Intermedio!A191,Tipos_Medida!$H$2:$I$788,2),0))*100,4),"")</f>
        <v/>
      </c>
    </row>
    <row r="384" spans="1:14" x14ac:dyDescent="0.25">
      <c r="A384" s="19">
        <v>20220</v>
      </c>
      <c r="B384" s="19" t="s">
        <v>71</v>
      </c>
      <c r="C384" s="19" t="s">
        <v>33</v>
      </c>
      <c r="D384" s="19" t="s">
        <v>114</v>
      </c>
      <c r="E384" s="20">
        <v>43910</v>
      </c>
      <c r="F384" s="7" t="str">
        <f>IF(E384&lt;&gt;"",IF(AND(E384&gt;=VLOOKUP(E384,Semanas!$A$1:$C$33,1),E384&lt;=VLOOKUP(E384,Semanas!$A$1:$C$33,2)),VLOOKUP(E384,Semanas!$A$1:$C$33,3),""),"")</f>
        <v>Semana 12</v>
      </c>
      <c r="G384" s="21" t="str">
        <f>IF(Medidas_Analisis!G192&lt;&gt;"",ROUND((Medidas_Analisis!G192/IF(Intermedio!A192=VLOOKUP(Intermedio!A192,Tipos_Medida!$H$2:$I$788,1),VLOOKUP(Intermedio!A192,Tipos_Medida!$H$2:$I$788,2),0))*100,4),"")</f>
        <v/>
      </c>
      <c r="H384" s="21" t="str">
        <f>IF(Medidas_Analisis!H192&lt;&gt;"",ROUND((Medidas_Analisis!H192/IF(Intermedio!A192=VLOOKUP(Intermedio!A192,Tipos_Medida!$H$2:$I$788,1),VLOOKUP(Intermedio!A192,Tipos_Medida!$H$2:$I$788,2),0))*100,4),"")</f>
        <v/>
      </c>
      <c r="I384" s="21" t="str">
        <f>IF(Medidas_Analisis!I192&lt;&gt;"",ROUND((Medidas_Analisis!I192/IF(Intermedio!A192=VLOOKUP(Intermedio!A192,Tipos_Medida!$H$2:$I$788,1),VLOOKUP(Intermedio!A192,Tipos_Medida!$H$2:$I$788,2),0))*100,4),"")</f>
        <v/>
      </c>
      <c r="J384" s="21" t="str">
        <f>IF(Medidas_Analisis!J192&lt;&gt;"",ROUND((Medidas_Analisis!J192/IF(Intermedio!A192=VLOOKUP(Intermedio!A192,Tipos_Medida!$H$2:$I$788,1),VLOOKUP(Intermedio!A192,Tipos_Medida!$H$2:$I$788,2),0))*100,4),"")</f>
        <v/>
      </c>
      <c r="K384" s="21" t="str">
        <f>IF(Medidas_Analisis!K192&lt;&gt;"",ROUND((Medidas_Analisis!K192/IF(Intermedio!A192=VLOOKUP(Intermedio!A192,Tipos_Medida!$H$2:$I$788,1),VLOOKUP(Intermedio!A192,Tipos_Medida!$H$2:$I$788,2),0))*100,4),"")</f>
        <v/>
      </c>
      <c r="L384" s="21" t="str">
        <f>IF(Medidas_Analisis!L192&lt;&gt;"",ROUND((Medidas_Analisis!L192/IF(Intermedio!A192=VLOOKUP(Intermedio!A192,Tipos_Medida!$H$2:$I$788,1),VLOOKUP(Intermedio!A192,Tipos_Medida!$H$2:$I$788,2),0))*100,4),"")</f>
        <v/>
      </c>
      <c r="M384" s="21" t="str">
        <f>IF(Medidas_Analisis!M192&lt;&gt;"",ROUND((Medidas_Analisis!M192/IF(Intermedio!A192=VLOOKUP(Intermedio!A192,Tipos_Medida!$H$2:$I$788,1),VLOOKUP(Intermedio!A192,Tipos_Medida!$H$2:$I$788,2),0))*100,4),"")</f>
        <v/>
      </c>
      <c r="N384" s="21" t="str">
        <f>IF(Medidas_Analisis!N192&lt;&gt;"",ROUND((Medidas_Analisis!N192/IF(Intermedio!A192=VLOOKUP(Intermedio!A192,Tipos_Medida!$H$2:$I$788,1),VLOOKUP(Intermedio!A192,Tipos_Medida!$H$2:$I$788,2),0))*100,4),"")</f>
        <v/>
      </c>
    </row>
    <row r="385" spans="1:14" x14ac:dyDescent="0.25">
      <c r="A385">
        <v>20220</v>
      </c>
      <c r="B385" t="s">
        <v>71</v>
      </c>
      <c r="C385" t="s">
        <v>34</v>
      </c>
      <c r="D385" t="s">
        <v>117</v>
      </c>
      <c r="E385" s="1"/>
      <c r="F385" s="7" t="str">
        <f>IF(E385&lt;&gt;"",IF(AND(E385&gt;=VLOOKUP(E385,Semanas!$A$1:$C$33,1),E385&lt;=VLOOKUP(E385,Semanas!$A$1:$C$33,2)),VLOOKUP(E385,Semanas!$A$1:$C$33,3),""),"")</f>
        <v/>
      </c>
      <c r="G385" s="21" t="str">
        <f>IF(Medidas_Analisis!G193&lt;&gt;"",ROUND((Medidas_Analisis!G193/IF(Intermedio!A193=VLOOKUP(Intermedio!A193,Tipos_Medida!$H$2:$I$788,1),VLOOKUP(Intermedio!A193,Tipos_Medida!$H$2:$I$788,2),0))*100,4),"")</f>
        <v/>
      </c>
      <c r="H385" s="21" t="str">
        <f>IF(Medidas_Analisis!H193&lt;&gt;"",ROUND((Medidas_Analisis!H193/IF(Intermedio!A193=VLOOKUP(Intermedio!A193,Tipos_Medida!$H$2:$I$788,1),VLOOKUP(Intermedio!A193,Tipos_Medida!$H$2:$I$788,2),0))*100,4),"")</f>
        <v/>
      </c>
      <c r="I385" s="21" t="str">
        <f>IF(Medidas_Analisis!I193&lt;&gt;"",ROUND((Medidas_Analisis!I193/IF(Intermedio!A193=VLOOKUP(Intermedio!A193,Tipos_Medida!$H$2:$I$788,1),VLOOKUP(Intermedio!A193,Tipos_Medida!$H$2:$I$788,2),0))*100,4),"")</f>
        <v/>
      </c>
      <c r="J385" s="21" t="str">
        <f>IF(Medidas_Analisis!J193&lt;&gt;"",ROUND((Medidas_Analisis!J193/IF(Intermedio!A193=VLOOKUP(Intermedio!A193,Tipos_Medida!$H$2:$I$788,1),VLOOKUP(Intermedio!A193,Tipos_Medida!$H$2:$I$788,2),0))*100,4),"")</f>
        <v/>
      </c>
      <c r="K385" s="21" t="str">
        <f>IF(Medidas_Analisis!K193&lt;&gt;"",ROUND((Medidas_Analisis!K193/IF(Intermedio!A193=VLOOKUP(Intermedio!A193,Tipos_Medida!$H$2:$I$788,1),VLOOKUP(Intermedio!A193,Tipos_Medida!$H$2:$I$788,2),0))*100,4),"")</f>
        <v/>
      </c>
      <c r="L385" s="21" t="str">
        <f>IF(Medidas_Analisis!L193&lt;&gt;"",ROUND((Medidas_Analisis!L193/IF(Intermedio!A193=VLOOKUP(Intermedio!A193,Tipos_Medida!$H$2:$I$788,1),VLOOKUP(Intermedio!A193,Tipos_Medida!$H$2:$I$788,2),0))*100,4),"")</f>
        <v/>
      </c>
      <c r="M385" s="21" t="str">
        <f>IF(Medidas_Analisis!M193&lt;&gt;"",ROUND((Medidas_Analisis!M193/IF(Intermedio!A193=VLOOKUP(Intermedio!A193,Tipos_Medida!$H$2:$I$788,1),VLOOKUP(Intermedio!A193,Tipos_Medida!$H$2:$I$788,2),0))*100,4),"")</f>
        <v/>
      </c>
      <c r="N385" s="21" t="str">
        <f>IF(Medidas_Analisis!N193&lt;&gt;"",ROUND((Medidas_Analisis!N193/IF(Intermedio!A193=VLOOKUP(Intermedio!A193,Tipos_Medida!$H$2:$I$788,1),VLOOKUP(Intermedio!A193,Tipos_Medida!$H$2:$I$788,2),0))*100,4),"")</f>
        <v/>
      </c>
    </row>
    <row r="386" spans="1:14" x14ac:dyDescent="0.25">
      <c r="A386" s="19">
        <v>20220</v>
      </c>
      <c r="B386" s="19" t="s">
        <v>71</v>
      </c>
      <c r="C386" s="19" t="s">
        <v>118</v>
      </c>
      <c r="D386" s="19" t="s">
        <v>117</v>
      </c>
      <c r="E386" s="20"/>
      <c r="F386" s="7" t="str">
        <f>IF(E386&lt;&gt;"",IF(AND(E386&gt;=VLOOKUP(E386,Semanas!$A$1:$C$33,1),E386&lt;=VLOOKUP(E386,Semanas!$A$1:$C$33,2)),VLOOKUP(E386,Semanas!$A$1:$C$33,3),""),"")</f>
        <v/>
      </c>
      <c r="G386" s="21" t="str">
        <f>IF(Medidas_Analisis!G194&lt;&gt;"",ROUND((Medidas_Analisis!G194/IF(Intermedio!A194=VLOOKUP(Intermedio!A194,Tipos_Medida!$H$2:$I$788,1),VLOOKUP(Intermedio!A194,Tipos_Medida!$H$2:$I$788,2),0))*100,4),"")</f>
        <v/>
      </c>
      <c r="H386" s="21" t="str">
        <f>IF(Medidas_Analisis!H194&lt;&gt;"",ROUND((Medidas_Analisis!H194/IF(Intermedio!A194=VLOOKUP(Intermedio!A194,Tipos_Medida!$H$2:$I$788,1),VLOOKUP(Intermedio!A194,Tipos_Medida!$H$2:$I$788,2),0))*100,4),"")</f>
        <v/>
      </c>
      <c r="I386" s="21" t="str">
        <f>IF(Medidas_Analisis!I194&lt;&gt;"",ROUND((Medidas_Analisis!I194/IF(Intermedio!A194=VLOOKUP(Intermedio!A194,Tipos_Medida!$H$2:$I$788,1),VLOOKUP(Intermedio!A194,Tipos_Medida!$H$2:$I$788,2),0))*100,4),"")</f>
        <v/>
      </c>
      <c r="J386" s="21" t="str">
        <f>IF(Medidas_Analisis!J194&lt;&gt;"",ROUND((Medidas_Analisis!J194/IF(Intermedio!A194=VLOOKUP(Intermedio!A194,Tipos_Medida!$H$2:$I$788,1),VLOOKUP(Intermedio!A194,Tipos_Medida!$H$2:$I$788,2),0))*100,4),"")</f>
        <v/>
      </c>
      <c r="K386" s="21" t="str">
        <f>IF(Medidas_Analisis!K194&lt;&gt;"",ROUND((Medidas_Analisis!K194/IF(Intermedio!A194=VLOOKUP(Intermedio!A194,Tipos_Medida!$H$2:$I$788,1),VLOOKUP(Intermedio!A194,Tipos_Medida!$H$2:$I$788,2),0))*100,4),"")</f>
        <v/>
      </c>
      <c r="L386" s="21" t="str">
        <f>IF(Medidas_Analisis!L194&lt;&gt;"",ROUND((Medidas_Analisis!L194/IF(Intermedio!A194=VLOOKUP(Intermedio!A194,Tipos_Medida!$H$2:$I$788,1),VLOOKUP(Intermedio!A194,Tipos_Medida!$H$2:$I$788,2),0))*100,4),"")</f>
        <v/>
      </c>
      <c r="M386" s="21" t="str">
        <f>IF(Medidas_Analisis!M194&lt;&gt;"",ROUND((Medidas_Analisis!M194/IF(Intermedio!A194=VLOOKUP(Intermedio!A194,Tipos_Medida!$H$2:$I$788,1),VLOOKUP(Intermedio!A194,Tipos_Medida!$H$2:$I$788,2),0))*100,4),"")</f>
        <v/>
      </c>
      <c r="N386" s="21" t="str">
        <f>IF(Medidas_Analisis!N194&lt;&gt;"",ROUND((Medidas_Analisis!N194/IF(Intermedio!A194=VLOOKUP(Intermedio!A194,Tipos_Medida!$H$2:$I$788,1),VLOOKUP(Intermedio!A194,Tipos_Medida!$H$2:$I$788,2),0))*100,4),"")</f>
        <v/>
      </c>
    </row>
    <row r="387" spans="1:14" x14ac:dyDescent="0.25">
      <c r="A387">
        <v>20220</v>
      </c>
      <c r="B387" t="s">
        <v>71</v>
      </c>
      <c r="C387" t="s">
        <v>119</v>
      </c>
      <c r="D387" t="s">
        <v>117</v>
      </c>
      <c r="E387" s="1"/>
      <c r="F387" s="7" t="str">
        <f>IF(E387&lt;&gt;"",IF(AND(E387&gt;=VLOOKUP(E387,Semanas!$A$1:$C$33,1),E387&lt;=VLOOKUP(E387,Semanas!$A$1:$C$33,2)),VLOOKUP(E387,Semanas!$A$1:$C$33,3),""),"")</f>
        <v/>
      </c>
      <c r="G387" s="21" t="str">
        <f>IF(Medidas_Analisis!G195&lt;&gt;"",ROUND((Medidas_Analisis!G195/IF(Intermedio!A195=VLOOKUP(Intermedio!A195,Tipos_Medida!$H$2:$I$788,1),VLOOKUP(Intermedio!A195,Tipos_Medida!$H$2:$I$788,2),0))*100,4),"")</f>
        <v/>
      </c>
      <c r="H387" s="21" t="str">
        <f>IF(Medidas_Analisis!H195&lt;&gt;"",ROUND((Medidas_Analisis!H195/IF(Intermedio!A195=VLOOKUP(Intermedio!A195,Tipos_Medida!$H$2:$I$788,1),VLOOKUP(Intermedio!A195,Tipos_Medida!$H$2:$I$788,2),0))*100,4),"")</f>
        <v/>
      </c>
      <c r="I387" s="21" t="str">
        <f>IF(Medidas_Analisis!I195&lt;&gt;"",ROUND((Medidas_Analisis!I195/IF(Intermedio!A195=VLOOKUP(Intermedio!A195,Tipos_Medida!$H$2:$I$788,1),VLOOKUP(Intermedio!A195,Tipos_Medida!$H$2:$I$788,2),0))*100,4),"")</f>
        <v/>
      </c>
      <c r="J387" s="21" t="str">
        <f>IF(Medidas_Analisis!J195&lt;&gt;"",ROUND((Medidas_Analisis!J195/IF(Intermedio!A195=VLOOKUP(Intermedio!A195,Tipos_Medida!$H$2:$I$788,1),VLOOKUP(Intermedio!A195,Tipos_Medida!$H$2:$I$788,2),0))*100,4),"")</f>
        <v/>
      </c>
      <c r="K387" s="21" t="str">
        <f>IF(Medidas_Analisis!K195&lt;&gt;"",ROUND((Medidas_Analisis!K195/IF(Intermedio!A195=VLOOKUP(Intermedio!A195,Tipos_Medida!$H$2:$I$788,1),VLOOKUP(Intermedio!A195,Tipos_Medida!$H$2:$I$788,2),0))*100,4),"")</f>
        <v/>
      </c>
      <c r="L387" s="21" t="str">
        <f>IF(Medidas_Analisis!L195&lt;&gt;"",ROUND((Medidas_Analisis!L195/IF(Intermedio!A195=VLOOKUP(Intermedio!A195,Tipos_Medida!$H$2:$I$788,1),VLOOKUP(Intermedio!A195,Tipos_Medida!$H$2:$I$788,2),0))*100,4),"")</f>
        <v/>
      </c>
      <c r="M387" s="21" t="str">
        <f>IF(Medidas_Analisis!M195&lt;&gt;"",ROUND((Medidas_Analisis!M195/IF(Intermedio!A195=VLOOKUP(Intermedio!A195,Tipos_Medida!$H$2:$I$788,1),VLOOKUP(Intermedio!A195,Tipos_Medida!$H$2:$I$788,2),0))*100,4),"")</f>
        <v/>
      </c>
      <c r="N387" s="21" t="str">
        <f>IF(Medidas_Analisis!N195&lt;&gt;"",ROUND((Medidas_Analisis!N195/IF(Intermedio!A195=VLOOKUP(Intermedio!A195,Tipos_Medida!$H$2:$I$788,1),VLOOKUP(Intermedio!A195,Tipos_Medida!$H$2:$I$788,2),0))*100,4),"")</f>
        <v/>
      </c>
    </row>
    <row r="388" spans="1:14" x14ac:dyDescent="0.25">
      <c r="A388" s="19">
        <v>20220</v>
      </c>
      <c r="B388" s="19" t="s">
        <v>71</v>
      </c>
      <c r="C388" s="19" t="s">
        <v>120</v>
      </c>
      <c r="D388" s="19" t="s">
        <v>117</v>
      </c>
      <c r="E388" s="20"/>
      <c r="F388" s="7" t="str">
        <f>IF(E388&lt;&gt;"",IF(AND(E388&gt;=VLOOKUP(E388,Semanas!$A$1:$C$33,1),E388&lt;=VLOOKUP(E388,Semanas!$A$1:$C$33,2)),VLOOKUP(E388,Semanas!$A$1:$C$33,3),""),"")</f>
        <v/>
      </c>
      <c r="G388" s="21" t="str">
        <f>IF(Medidas_Analisis!G196&lt;&gt;"",ROUND((Medidas_Analisis!G196/IF(Intermedio!A196=VLOOKUP(Intermedio!A196,Tipos_Medida!$H$2:$I$788,1),VLOOKUP(Intermedio!A196,Tipos_Medida!$H$2:$I$788,2),0))*100,4),"")</f>
        <v/>
      </c>
      <c r="H388" s="21" t="str">
        <f>IF(Medidas_Analisis!H196&lt;&gt;"",ROUND((Medidas_Analisis!H196/IF(Intermedio!A196=VLOOKUP(Intermedio!A196,Tipos_Medida!$H$2:$I$788,1),VLOOKUP(Intermedio!A196,Tipos_Medida!$H$2:$I$788,2),0))*100,4),"")</f>
        <v/>
      </c>
      <c r="I388" s="21" t="str">
        <f>IF(Medidas_Analisis!I196&lt;&gt;"",ROUND((Medidas_Analisis!I196/IF(Intermedio!A196=VLOOKUP(Intermedio!A196,Tipos_Medida!$H$2:$I$788,1),VLOOKUP(Intermedio!A196,Tipos_Medida!$H$2:$I$788,2),0))*100,4),"")</f>
        <v/>
      </c>
      <c r="J388" s="21" t="str">
        <f>IF(Medidas_Analisis!J196&lt;&gt;"",ROUND((Medidas_Analisis!J196/IF(Intermedio!A196=VLOOKUP(Intermedio!A196,Tipos_Medida!$H$2:$I$788,1),VLOOKUP(Intermedio!A196,Tipos_Medida!$H$2:$I$788,2),0))*100,4),"")</f>
        <v/>
      </c>
      <c r="K388" s="21" t="str">
        <f>IF(Medidas_Analisis!K196&lt;&gt;"",ROUND((Medidas_Analisis!K196/IF(Intermedio!A196=VLOOKUP(Intermedio!A196,Tipos_Medida!$H$2:$I$788,1),VLOOKUP(Intermedio!A196,Tipos_Medida!$H$2:$I$788,2),0))*100,4),"")</f>
        <v/>
      </c>
      <c r="L388" s="21" t="str">
        <f>IF(Medidas_Analisis!L196&lt;&gt;"",ROUND((Medidas_Analisis!L196/IF(Intermedio!A196=VLOOKUP(Intermedio!A196,Tipos_Medida!$H$2:$I$788,1),VLOOKUP(Intermedio!A196,Tipos_Medida!$H$2:$I$788,2),0))*100,4),"")</f>
        <v/>
      </c>
      <c r="M388" s="21" t="str">
        <f>IF(Medidas_Analisis!M196&lt;&gt;"",ROUND((Medidas_Analisis!M196/IF(Intermedio!A196=VLOOKUP(Intermedio!A196,Tipos_Medida!$H$2:$I$788,1),VLOOKUP(Intermedio!A196,Tipos_Medida!$H$2:$I$788,2),0))*100,4),"")</f>
        <v/>
      </c>
      <c r="N388" s="21" t="str">
        <f>IF(Medidas_Analisis!N196&lt;&gt;"",ROUND((Medidas_Analisis!N196/IF(Intermedio!A196=VLOOKUP(Intermedio!A196,Tipos_Medida!$H$2:$I$788,1),VLOOKUP(Intermedio!A196,Tipos_Medida!$H$2:$I$788,2),0))*100,4),"")</f>
        <v/>
      </c>
    </row>
    <row r="389" spans="1:14" x14ac:dyDescent="0.25">
      <c r="A389">
        <v>20220</v>
      </c>
      <c r="B389" t="s">
        <v>71</v>
      </c>
      <c r="C389" t="s">
        <v>191</v>
      </c>
      <c r="D389" t="s">
        <v>117</v>
      </c>
      <c r="E389" s="1"/>
      <c r="F389" s="7" t="str">
        <f>IF(E389&lt;&gt;"",IF(AND(E389&gt;=VLOOKUP(E389,Semanas!$A$1:$C$33,1),E389&lt;=VLOOKUP(E389,Semanas!$A$1:$C$33,2)),VLOOKUP(E389,Semanas!$A$1:$C$33,3),""),"")</f>
        <v/>
      </c>
      <c r="G389" s="21" t="str">
        <f>IF(Medidas_Analisis!G197&lt;&gt;"",ROUND((Medidas_Analisis!G197/IF(Intermedio!A197=VLOOKUP(Intermedio!A197,Tipos_Medida!$H$2:$I$788,1),VLOOKUP(Intermedio!A197,Tipos_Medida!$H$2:$I$788,2),0))*100,4),"")</f>
        <v/>
      </c>
      <c r="H389" s="21" t="str">
        <f>IF(Medidas_Analisis!H197&lt;&gt;"",ROUND((Medidas_Analisis!H197/IF(Intermedio!A197=VLOOKUP(Intermedio!A197,Tipos_Medida!$H$2:$I$788,1),VLOOKUP(Intermedio!A197,Tipos_Medida!$H$2:$I$788,2),0))*100,4),"")</f>
        <v/>
      </c>
      <c r="I389" s="21" t="str">
        <f>IF(Medidas_Analisis!I197&lt;&gt;"",ROUND((Medidas_Analisis!I197/IF(Intermedio!A197=VLOOKUP(Intermedio!A197,Tipos_Medida!$H$2:$I$788,1),VLOOKUP(Intermedio!A197,Tipos_Medida!$H$2:$I$788,2),0))*100,4),"")</f>
        <v/>
      </c>
      <c r="J389" s="21" t="str">
        <f>IF(Medidas_Analisis!J197&lt;&gt;"",ROUND((Medidas_Analisis!J197/IF(Intermedio!A197=VLOOKUP(Intermedio!A197,Tipos_Medida!$H$2:$I$788,1),VLOOKUP(Intermedio!A197,Tipos_Medida!$H$2:$I$788,2),0))*100,4),"")</f>
        <v/>
      </c>
      <c r="K389" s="21" t="str">
        <f>IF(Medidas_Analisis!K197&lt;&gt;"",ROUND((Medidas_Analisis!K197/IF(Intermedio!A197=VLOOKUP(Intermedio!A197,Tipos_Medida!$H$2:$I$788,1),VLOOKUP(Intermedio!A197,Tipos_Medida!$H$2:$I$788,2),0))*100,4),"")</f>
        <v/>
      </c>
      <c r="L389" s="21" t="str">
        <f>IF(Medidas_Analisis!L197&lt;&gt;"",ROUND((Medidas_Analisis!L197/IF(Intermedio!A197=VLOOKUP(Intermedio!A197,Tipos_Medida!$H$2:$I$788,1),VLOOKUP(Intermedio!A197,Tipos_Medida!$H$2:$I$788,2),0))*100,4),"")</f>
        <v/>
      </c>
      <c r="M389" s="21" t="str">
        <f>IF(Medidas_Analisis!M197&lt;&gt;"",ROUND((Medidas_Analisis!M197/IF(Intermedio!A197=VLOOKUP(Intermedio!A197,Tipos_Medida!$H$2:$I$788,1),VLOOKUP(Intermedio!A197,Tipos_Medida!$H$2:$I$788,2),0))*100,4),"")</f>
        <v/>
      </c>
      <c r="N389" s="21" t="str">
        <f>IF(Medidas_Analisis!N197&lt;&gt;"",ROUND((Medidas_Analisis!N197/IF(Intermedio!A197=VLOOKUP(Intermedio!A197,Tipos_Medida!$H$2:$I$788,1),VLOOKUP(Intermedio!A197,Tipos_Medida!$H$2:$I$788,2),0))*100,4),"")</f>
        <v/>
      </c>
    </row>
    <row r="390" spans="1:14" x14ac:dyDescent="0.25">
      <c r="A390" s="19">
        <v>20220</v>
      </c>
      <c r="B390" s="19" t="s">
        <v>71</v>
      </c>
      <c r="C390" s="19" t="s">
        <v>122</v>
      </c>
      <c r="D390" s="19" t="s">
        <v>116</v>
      </c>
      <c r="E390" s="20"/>
      <c r="F390" s="7" t="str">
        <f>IF(E390&lt;&gt;"",IF(AND(E390&gt;=VLOOKUP(E390,Semanas!$A$1:$C$33,1),E390&lt;=VLOOKUP(E390,Semanas!$A$1:$C$33,2)),VLOOKUP(E390,Semanas!$A$1:$C$33,3),""),"")</f>
        <v/>
      </c>
      <c r="G390" s="21" t="str">
        <f>IF(Medidas_Analisis!G198&lt;&gt;"",ROUND((Medidas_Analisis!G198/IF(Intermedio!A198=VLOOKUP(Intermedio!A198,Tipos_Medida!$H$2:$I$788,1),VLOOKUP(Intermedio!A198,Tipos_Medida!$H$2:$I$788,2),0))*100,4),"")</f>
        <v/>
      </c>
      <c r="H390" s="21" t="str">
        <f>IF(Medidas_Analisis!H198&lt;&gt;"",ROUND((Medidas_Analisis!H198/IF(Intermedio!A198=VLOOKUP(Intermedio!A198,Tipos_Medida!$H$2:$I$788,1),VLOOKUP(Intermedio!A198,Tipos_Medida!$H$2:$I$788,2),0))*100,4),"")</f>
        <v/>
      </c>
      <c r="I390" s="21" t="str">
        <f>IF(Medidas_Analisis!I198&lt;&gt;"",ROUND((Medidas_Analisis!I198/IF(Intermedio!A198=VLOOKUP(Intermedio!A198,Tipos_Medida!$H$2:$I$788,1),VLOOKUP(Intermedio!A198,Tipos_Medida!$H$2:$I$788,2),0))*100,4),"")</f>
        <v/>
      </c>
      <c r="J390" s="21" t="str">
        <f>IF(Medidas_Analisis!J198&lt;&gt;"",ROUND((Medidas_Analisis!J198/IF(Intermedio!A198=VLOOKUP(Intermedio!A198,Tipos_Medida!$H$2:$I$788,1),VLOOKUP(Intermedio!A198,Tipos_Medida!$H$2:$I$788,2),0))*100,4),"")</f>
        <v/>
      </c>
      <c r="K390" s="21" t="str">
        <f>IF(Medidas_Analisis!K198&lt;&gt;"",ROUND((Medidas_Analisis!K198/IF(Intermedio!A198=VLOOKUP(Intermedio!A198,Tipos_Medida!$H$2:$I$788,1),VLOOKUP(Intermedio!A198,Tipos_Medida!$H$2:$I$788,2),0))*100,4),"")</f>
        <v/>
      </c>
      <c r="L390" s="21" t="str">
        <f>IF(Medidas_Analisis!L198&lt;&gt;"",ROUND((Medidas_Analisis!L198/IF(Intermedio!A198=VLOOKUP(Intermedio!A198,Tipos_Medida!$H$2:$I$788,1),VLOOKUP(Intermedio!A198,Tipos_Medida!$H$2:$I$788,2),0))*100,4),"")</f>
        <v/>
      </c>
      <c r="M390" s="21" t="str">
        <f>IF(Medidas_Analisis!M198&lt;&gt;"",ROUND((Medidas_Analisis!M198/IF(Intermedio!A198=VLOOKUP(Intermedio!A198,Tipos_Medida!$H$2:$I$788,1),VLOOKUP(Intermedio!A198,Tipos_Medida!$H$2:$I$788,2),0))*100,4),"")</f>
        <v/>
      </c>
      <c r="N390" s="21" t="str">
        <f>IF(Medidas_Analisis!N198&lt;&gt;"",ROUND((Medidas_Analisis!N198/IF(Intermedio!A198=VLOOKUP(Intermedio!A198,Tipos_Medida!$H$2:$I$788,1),VLOOKUP(Intermedio!A198,Tipos_Medida!$H$2:$I$788,2),0))*100,4),"")</f>
        <v/>
      </c>
    </row>
    <row r="391" spans="1:14" x14ac:dyDescent="0.25">
      <c r="A391">
        <v>20220</v>
      </c>
      <c r="B391" t="s">
        <v>71</v>
      </c>
      <c r="C391" t="s">
        <v>123</v>
      </c>
      <c r="D391" t="s">
        <v>116</v>
      </c>
      <c r="E391" s="1"/>
      <c r="F391" s="7" t="str">
        <f>IF(E391&lt;&gt;"",IF(AND(E391&gt;=VLOOKUP(E391,Semanas!$A$1:$C$33,1),E391&lt;=VLOOKUP(E391,Semanas!$A$1:$C$33,2)),VLOOKUP(E391,Semanas!$A$1:$C$33,3),""),"")</f>
        <v/>
      </c>
      <c r="G391" s="21" t="str">
        <f>IF(Medidas_Analisis!G199&lt;&gt;"",ROUND((Medidas_Analisis!G199/IF(Intermedio!A199=VLOOKUP(Intermedio!A199,Tipos_Medida!$H$2:$I$788,1),VLOOKUP(Intermedio!A199,Tipos_Medida!$H$2:$I$788,2),0))*100,4),"")</f>
        <v/>
      </c>
      <c r="H391" s="21" t="str">
        <f>IF(Medidas_Analisis!H199&lt;&gt;"",ROUND((Medidas_Analisis!H199/IF(Intermedio!A199=VLOOKUP(Intermedio!A199,Tipos_Medida!$H$2:$I$788,1),VLOOKUP(Intermedio!A199,Tipos_Medida!$H$2:$I$788,2),0))*100,4),"")</f>
        <v/>
      </c>
      <c r="I391" s="21" t="str">
        <f>IF(Medidas_Analisis!I199&lt;&gt;"",ROUND((Medidas_Analisis!I199/IF(Intermedio!A199=VLOOKUP(Intermedio!A199,Tipos_Medida!$H$2:$I$788,1),VLOOKUP(Intermedio!A199,Tipos_Medida!$H$2:$I$788,2),0))*100,4),"")</f>
        <v/>
      </c>
      <c r="J391" s="21" t="str">
        <f>IF(Medidas_Analisis!J199&lt;&gt;"",ROUND((Medidas_Analisis!J199/IF(Intermedio!A199=VLOOKUP(Intermedio!A199,Tipos_Medida!$H$2:$I$788,1),VLOOKUP(Intermedio!A199,Tipos_Medida!$H$2:$I$788,2),0))*100,4),"")</f>
        <v/>
      </c>
      <c r="K391" s="21" t="str">
        <f>IF(Medidas_Analisis!K199&lt;&gt;"",ROUND((Medidas_Analisis!K199/IF(Intermedio!A199=VLOOKUP(Intermedio!A199,Tipos_Medida!$H$2:$I$788,1),VLOOKUP(Intermedio!A199,Tipos_Medida!$H$2:$I$788,2),0))*100,4),"")</f>
        <v/>
      </c>
      <c r="L391" s="21" t="str">
        <f>IF(Medidas_Analisis!L199&lt;&gt;"",ROUND((Medidas_Analisis!L199/IF(Intermedio!A199=VLOOKUP(Intermedio!A199,Tipos_Medida!$H$2:$I$788,1),VLOOKUP(Intermedio!A199,Tipos_Medida!$H$2:$I$788,2),0))*100,4),"")</f>
        <v/>
      </c>
      <c r="M391" s="21" t="str">
        <f>IF(Medidas_Analisis!M199&lt;&gt;"",ROUND((Medidas_Analisis!M199/IF(Intermedio!A199=VLOOKUP(Intermedio!A199,Tipos_Medida!$H$2:$I$788,1),VLOOKUP(Intermedio!A199,Tipos_Medida!$H$2:$I$788,2),0))*100,4),"")</f>
        <v/>
      </c>
      <c r="N391" s="21" t="str">
        <f>IF(Medidas_Analisis!N199&lt;&gt;"",ROUND((Medidas_Analisis!N199/IF(Intermedio!A199=VLOOKUP(Intermedio!A199,Tipos_Medida!$H$2:$I$788,1),VLOOKUP(Intermedio!A199,Tipos_Medida!$H$2:$I$788,2),0))*100,4),"")</f>
        <v/>
      </c>
    </row>
    <row r="392" spans="1:14" x14ac:dyDescent="0.25">
      <c r="A392">
        <v>20228</v>
      </c>
      <c r="B392" t="s">
        <v>72</v>
      </c>
      <c r="C392" t="s">
        <v>30</v>
      </c>
      <c r="D392" t="s">
        <v>114</v>
      </c>
      <c r="E392" s="1">
        <v>43913</v>
      </c>
      <c r="F392" s="7" t="str">
        <f>IF(E392&lt;&gt;"",IF(AND(E392&gt;=VLOOKUP(E392,Semanas!$A$1:$C$33,1),E392&lt;=VLOOKUP(E392,Semanas!$A$1:$C$33,2)),VLOOKUP(E392,Semanas!$A$1:$C$33,3),""),"")</f>
        <v>Semana 13</v>
      </c>
      <c r="G392" s="21" t="str">
        <f>IF(Medidas_Analisis!G200&lt;&gt;"",ROUND((Medidas_Analisis!G200/IF(Intermedio!A200=VLOOKUP(Intermedio!A200,Tipos_Medida!$H$2:$I$788,1),VLOOKUP(Intermedio!A200,Tipos_Medida!$H$2:$I$788,2),0))*100,4),"")</f>
        <v/>
      </c>
      <c r="H392" s="21" t="str">
        <f>IF(Medidas_Analisis!H200&lt;&gt;"",ROUND((Medidas_Analisis!H200/IF(Intermedio!A200=VLOOKUP(Intermedio!A200,Tipos_Medida!$H$2:$I$788,1),VLOOKUP(Intermedio!A200,Tipos_Medida!$H$2:$I$788,2),0))*100,4),"")</f>
        <v/>
      </c>
      <c r="I392" s="21" t="str">
        <f>IF(Medidas_Analisis!I200&lt;&gt;"",ROUND((Medidas_Analisis!I200/IF(Intermedio!A200=VLOOKUP(Intermedio!A200,Tipos_Medida!$H$2:$I$788,1),VLOOKUP(Intermedio!A200,Tipos_Medida!$H$2:$I$788,2),0))*100,4),"")</f>
        <v/>
      </c>
      <c r="J392" s="21" t="str">
        <f>IF(Medidas_Analisis!J200&lt;&gt;"",ROUND((Medidas_Analisis!J200/IF(Intermedio!A200=VLOOKUP(Intermedio!A200,Tipos_Medida!$H$2:$I$788,1),VLOOKUP(Intermedio!A200,Tipos_Medida!$H$2:$I$788,2),0))*100,4),"")</f>
        <v/>
      </c>
      <c r="K392" s="21" t="str">
        <f>IF(Medidas_Analisis!K200&lt;&gt;"",ROUND((Medidas_Analisis!K200/IF(Intermedio!A200=VLOOKUP(Intermedio!A200,Tipos_Medida!$H$2:$I$788,1),VLOOKUP(Intermedio!A200,Tipos_Medida!$H$2:$I$788,2),0))*100,4),"")</f>
        <v/>
      </c>
      <c r="L392" s="21" t="str">
        <f>IF(Medidas_Analisis!L200&lt;&gt;"",ROUND((Medidas_Analisis!L200/IF(Intermedio!A200=VLOOKUP(Intermedio!A200,Tipos_Medida!$H$2:$I$788,1),VLOOKUP(Intermedio!A200,Tipos_Medida!$H$2:$I$788,2),0))*100,4),"")</f>
        <v/>
      </c>
      <c r="M392" s="21" t="str">
        <f>IF(Medidas_Analisis!M200&lt;&gt;"",ROUND((Medidas_Analisis!M200/IF(Intermedio!A200=VLOOKUP(Intermedio!A200,Tipos_Medida!$H$2:$I$788,1),VLOOKUP(Intermedio!A200,Tipos_Medida!$H$2:$I$788,2),0))*100,4),"")</f>
        <v/>
      </c>
      <c r="N392" s="21" t="str">
        <f>IF(Medidas_Analisis!N200&lt;&gt;"",ROUND((Medidas_Analisis!N200/IF(Intermedio!A200=VLOOKUP(Intermedio!A200,Tipos_Medida!$H$2:$I$788,1),VLOOKUP(Intermedio!A200,Tipos_Medida!$H$2:$I$788,2),0))*100,4),"")</f>
        <v/>
      </c>
    </row>
    <row r="393" spans="1:14" x14ac:dyDescent="0.25">
      <c r="A393" s="19">
        <v>20228</v>
      </c>
      <c r="B393" s="19" t="s">
        <v>72</v>
      </c>
      <c r="C393" s="19" t="s">
        <v>31</v>
      </c>
      <c r="D393" s="19" t="s">
        <v>114</v>
      </c>
      <c r="E393" s="20">
        <v>43913</v>
      </c>
      <c r="F393" s="7" t="str">
        <f>IF(E393&lt;&gt;"",IF(AND(E393&gt;=VLOOKUP(E393,Semanas!$A$1:$C$33,1),E393&lt;=VLOOKUP(E393,Semanas!$A$1:$C$33,2)),VLOOKUP(E393,Semanas!$A$1:$C$33,3),""),"")</f>
        <v>Semana 13</v>
      </c>
      <c r="G393" s="21" t="str">
        <f>IF(Medidas_Analisis!G201&lt;&gt;"",ROUND((Medidas_Analisis!G201/IF(Intermedio!A201=VLOOKUP(Intermedio!A201,Tipos_Medida!$H$2:$I$788,1),VLOOKUP(Intermedio!A201,Tipos_Medida!$H$2:$I$788,2),0))*100,4),"")</f>
        <v/>
      </c>
      <c r="H393" s="21" t="str">
        <f>IF(Medidas_Analisis!H201&lt;&gt;"",ROUND((Medidas_Analisis!H201/IF(Intermedio!A201=VLOOKUP(Intermedio!A201,Tipos_Medida!$H$2:$I$788,1),VLOOKUP(Intermedio!A201,Tipos_Medida!$H$2:$I$788,2),0))*100,4),"")</f>
        <v/>
      </c>
      <c r="I393" s="21" t="str">
        <f>IF(Medidas_Analisis!I201&lt;&gt;"",ROUND((Medidas_Analisis!I201/IF(Intermedio!A201=VLOOKUP(Intermedio!A201,Tipos_Medida!$H$2:$I$788,1),VLOOKUP(Intermedio!A201,Tipos_Medida!$H$2:$I$788,2),0))*100,4),"")</f>
        <v/>
      </c>
      <c r="J393" s="21" t="str">
        <f>IF(Medidas_Analisis!J201&lt;&gt;"",ROUND((Medidas_Analisis!J201/IF(Intermedio!A201=VLOOKUP(Intermedio!A201,Tipos_Medida!$H$2:$I$788,1),VLOOKUP(Intermedio!A201,Tipos_Medida!$H$2:$I$788,2),0))*100,4),"")</f>
        <v/>
      </c>
      <c r="K393" s="21" t="str">
        <f>IF(Medidas_Analisis!K201&lt;&gt;"",ROUND((Medidas_Analisis!K201/IF(Intermedio!A201=VLOOKUP(Intermedio!A201,Tipos_Medida!$H$2:$I$788,1),VLOOKUP(Intermedio!A201,Tipos_Medida!$H$2:$I$788,2),0))*100,4),"")</f>
        <v/>
      </c>
      <c r="L393" s="21" t="str">
        <f>IF(Medidas_Analisis!L201&lt;&gt;"",ROUND((Medidas_Analisis!L201/IF(Intermedio!A201=VLOOKUP(Intermedio!A201,Tipos_Medida!$H$2:$I$788,1),VLOOKUP(Intermedio!A201,Tipos_Medida!$H$2:$I$788,2),0))*100,4),"")</f>
        <v/>
      </c>
      <c r="M393" s="21" t="str">
        <f>IF(Medidas_Analisis!M201&lt;&gt;"",ROUND((Medidas_Analisis!M201/IF(Intermedio!A201=VLOOKUP(Intermedio!A201,Tipos_Medida!$H$2:$I$788,1),VLOOKUP(Intermedio!A201,Tipos_Medida!$H$2:$I$788,2),0))*100,4),"")</f>
        <v/>
      </c>
      <c r="N393" s="21" t="str">
        <f>IF(Medidas_Analisis!N201&lt;&gt;"",ROUND((Medidas_Analisis!N201/IF(Intermedio!A201=VLOOKUP(Intermedio!A201,Tipos_Medida!$H$2:$I$788,1),VLOOKUP(Intermedio!A201,Tipos_Medida!$H$2:$I$788,2),0))*100,4),"")</f>
        <v/>
      </c>
    </row>
    <row r="394" spans="1:14" x14ac:dyDescent="0.25">
      <c r="A394">
        <v>20228</v>
      </c>
      <c r="B394" t="s">
        <v>72</v>
      </c>
      <c r="C394" t="s">
        <v>115</v>
      </c>
      <c r="D394" t="s">
        <v>114</v>
      </c>
      <c r="E394" s="1">
        <v>43913</v>
      </c>
      <c r="F394" s="7" t="str">
        <f>IF(E394&lt;&gt;"",IF(AND(E394&gt;=VLOOKUP(E394,Semanas!$A$1:$C$33,1),E394&lt;=VLOOKUP(E394,Semanas!$A$1:$C$33,2)),VLOOKUP(E394,Semanas!$A$1:$C$33,3),""),"")</f>
        <v>Semana 13</v>
      </c>
      <c r="G394" s="21" t="str">
        <f>IF(Medidas_Analisis!G202&lt;&gt;"",ROUND((Medidas_Analisis!G202/IF(Intermedio!A202=VLOOKUP(Intermedio!A202,Tipos_Medida!$H$2:$I$788,1),VLOOKUP(Intermedio!A202,Tipos_Medida!$H$2:$I$788,2),0))*100,4),"")</f>
        <v/>
      </c>
      <c r="H394" s="21" t="str">
        <f>IF(Medidas_Analisis!H202&lt;&gt;"",ROUND((Medidas_Analisis!H202/IF(Intermedio!A202=VLOOKUP(Intermedio!A202,Tipos_Medida!$H$2:$I$788,1),VLOOKUP(Intermedio!A202,Tipos_Medida!$H$2:$I$788,2),0))*100,4),"")</f>
        <v/>
      </c>
      <c r="I394" s="21" t="str">
        <f>IF(Medidas_Analisis!I202&lt;&gt;"",ROUND((Medidas_Analisis!I202/IF(Intermedio!A202=VLOOKUP(Intermedio!A202,Tipos_Medida!$H$2:$I$788,1),VLOOKUP(Intermedio!A202,Tipos_Medida!$H$2:$I$788,2),0))*100,4),"")</f>
        <v/>
      </c>
      <c r="J394" s="21" t="str">
        <f>IF(Medidas_Analisis!J202&lt;&gt;"",ROUND((Medidas_Analisis!J202/IF(Intermedio!A202=VLOOKUP(Intermedio!A202,Tipos_Medida!$H$2:$I$788,1),VLOOKUP(Intermedio!A202,Tipos_Medida!$H$2:$I$788,2),0))*100,4),"")</f>
        <v/>
      </c>
      <c r="K394" s="21" t="str">
        <f>IF(Medidas_Analisis!K202&lt;&gt;"",ROUND((Medidas_Analisis!K202/IF(Intermedio!A202=VLOOKUP(Intermedio!A202,Tipos_Medida!$H$2:$I$788,1),VLOOKUP(Intermedio!A202,Tipos_Medida!$H$2:$I$788,2),0))*100,4),"")</f>
        <v/>
      </c>
      <c r="L394" s="21" t="str">
        <f>IF(Medidas_Analisis!L202&lt;&gt;"",ROUND((Medidas_Analisis!L202/IF(Intermedio!A202=VLOOKUP(Intermedio!A202,Tipos_Medida!$H$2:$I$788,1),VLOOKUP(Intermedio!A202,Tipos_Medida!$H$2:$I$788,2),0))*100,4),"")</f>
        <v/>
      </c>
      <c r="M394" s="21" t="str">
        <f>IF(Medidas_Analisis!M202&lt;&gt;"",ROUND((Medidas_Analisis!M202/IF(Intermedio!A202=VLOOKUP(Intermedio!A202,Tipos_Medida!$H$2:$I$788,1),VLOOKUP(Intermedio!A202,Tipos_Medida!$H$2:$I$788,2),0))*100,4),"")</f>
        <v/>
      </c>
      <c r="N394" s="21" t="str">
        <f>IF(Medidas_Analisis!N202&lt;&gt;"",ROUND((Medidas_Analisis!N202/IF(Intermedio!A202=VLOOKUP(Intermedio!A202,Tipos_Medida!$H$2:$I$788,1),VLOOKUP(Intermedio!A202,Tipos_Medida!$H$2:$I$788,2),0))*100,4),"")</f>
        <v/>
      </c>
    </row>
    <row r="395" spans="1:14" x14ac:dyDescent="0.25">
      <c r="A395" s="19">
        <v>20228</v>
      </c>
      <c r="B395" s="19" t="s">
        <v>72</v>
      </c>
      <c r="C395" s="19" t="s">
        <v>33</v>
      </c>
      <c r="D395" s="19" t="s">
        <v>114</v>
      </c>
      <c r="E395" s="20">
        <v>43910</v>
      </c>
      <c r="F395" s="7" t="str">
        <f>IF(E395&lt;&gt;"",IF(AND(E395&gt;=VLOOKUP(E395,Semanas!$A$1:$C$33,1),E395&lt;=VLOOKUP(E395,Semanas!$A$1:$C$33,2)),VLOOKUP(E395,Semanas!$A$1:$C$33,3),""),"")</f>
        <v>Semana 12</v>
      </c>
      <c r="G395" s="21" t="str">
        <f>IF(Medidas_Analisis!G203&lt;&gt;"",ROUND((Medidas_Analisis!G203/IF(Intermedio!A203=VLOOKUP(Intermedio!A203,Tipos_Medida!$H$2:$I$788,1),VLOOKUP(Intermedio!A203,Tipos_Medida!$H$2:$I$788,2),0))*100,4),"")</f>
        <v/>
      </c>
      <c r="H395" s="21" t="str">
        <f>IF(Medidas_Analisis!H203&lt;&gt;"",ROUND((Medidas_Analisis!H203/IF(Intermedio!A203=VLOOKUP(Intermedio!A203,Tipos_Medida!$H$2:$I$788,1),VLOOKUP(Intermedio!A203,Tipos_Medida!$H$2:$I$788,2),0))*100,4),"")</f>
        <v/>
      </c>
      <c r="I395" s="21" t="str">
        <f>IF(Medidas_Analisis!I203&lt;&gt;"",ROUND((Medidas_Analisis!I203/IF(Intermedio!A203=VLOOKUP(Intermedio!A203,Tipos_Medida!$H$2:$I$788,1),VLOOKUP(Intermedio!A203,Tipos_Medida!$H$2:$I$788,2),0))*100,4),"")</f>
        <v/>
      </c>
      <c r="J395" s="21" t="str">
        <f>IF(Medidas_Analisis!J203&lt;&gt;"",ROUND((Medidas_Analisis!J203/IF(Intermedio!A203=VLOOKUP(Intermedio!A203,Tipos_Medida!$H$2:$I$788,1),VLOOKUP(Intermedio!A203,Tipos_Medida!$H$2:$I$788,2),0))*100,4),"")</f>
        <v/>
      </c>
      <c r="K395" s="21" t="str">
        <f>IF(Medidas_Analisis!K203&lt;&gt;"",ROUND((Medidas_Analisis!K203/IF(Intermedio!A203=VLOOKUP(Intermedio!A203,Tipos_Medida!$H$2:$I$788,1),VLOOKUP(Intermedio!A203,Tipos_Medida!$H$2:$I$788,2),0))*100,4),"")</f>
        <v/>
      </c>
      <c r="L395" s="21" t="str">
        <f>IF(Medidas_Analisis!L203&lt;&gt;"",ROUND((Medidas_Analisis!L203/IF(Intermedio!A203=VLOOKUP(Intermedio!A203,Tipos_Medida!$H$2:$I$788,1),VLOOKUP(Intermedio!A203,Tipos_Medida!$H$2:$I$788,2),0))*100,4),"")</f>
        <v/>
      </c>
      <c r="M395" s="21" t="str">
        <f>IF(Medidas_Analisis!M203&lt;&gt;"",ROUND((Medidas_Analisis!M203/IF(Intermedio!A203=VLOOKUP(Intermedio!A203,Tipos_Medida!$H$2:$I$788,1),VLOOKUP(Intermedio!A203,Tipos_Medida!$H$2:$I$788,2),0))*100,4),"")</f>
        <v/>
      </c>
      <c r="N395" s="21" t="str">
        <f>IF(Medidas_Analisis!N203&lt;&gt;"",ROUND((Medidas_Analisis!N203/IF(Intermedio!A203=VLOOKUP(Intermedio!A203,Tipos_Medida!$H$2:$I$788,1),VLOOKUP(Intermedio!A203,Tipos_Medida!$H$2:$I$788,2),0))*100,4),"")</f>
        <v/>
      </c>
    </row>
    <row r="396" spans="1:14" x14ac:dyDescent="0.25">
      <c r="A396">
        <v>20228</v>
      </c>
      <c r="B396" t="s">
        <v>72</v>
      </c>
      <c r="C396" t="s">
        <v>34</v>
      </c>
      <c r="D396" t="s">
        <v>117</v>
      </c>
      <c r="E396" s="1"/>
      <c r="F396" s="7" t="str">
        <f>IF(E396&lt;&gt;"",IF(AND(E396&gt;=VLOOKUP(E396,Semanas!$A$1:$C$33,1),E396&lt;=VLOOKUP(E396,Semanas!$A$1:$C$33,2)),VLOOKUP(E396,Semanas!$A$1:$C$33,3),""),"")</f>
        <v/>
      </c>
      <c r="G396" s="21" t="str">
        <f>IF(Medidas_Analisis!G204&lt;&gt;"",ROUND((Medidas_Analisis!G204/IF(Intermedio!A204=VLOOKUP(Intermedio!A204,Tipos_Medida!$H$2:$I$788,1),VLOOKUP(Intermedio!A204,Tipos_Medida!$H$2:$I$788,2),0))*100,4),"")</f>
        <v/>
      </c>
      <c r="H396" s="21" t="str">
        <f>IF(Medidas_Analisis!H204&lt;&gt;"",ROUND((Medidas_Analisis!H204/IF(Intermedio!A204=VLOOKUP(Intermedio!A204,Tipos_Medida!$H$2:$I$788,1),VLOOKUP(Intermedio!A204,Tipos_Medida!$H$2:$I$788,2),0))*100,4),"")</f>
        <v/>
      </c>
      <c r="I396" s="21" t="str">
        <f>IF(Medidas_Analisis!I204&lt;&gt;"",ROUND((Medidas_Analisis!I204/IF(Intermedio!A204=VLOOKUP(Intermedio!A204,Tipos_Medida!$H$2:$I$788,1),VLOOKUP(Intermedio!A204,Tipos_Medida!$H$2:$I$788,2),0))*100,4),"")</f>
        <v/>
      </c>
      <c r="J396" s="21" t="str">
        <f>IF(Medidas_Analisis!J204&lt;&gt;"",ROUND((Medidas_Analisis!J204/IF(Intermedio!A204=VLOOKUP(Intermedio!A204,Tipos_Medida!$H$2:$I$788,1),VLOOKUP(Intermedio!A204,Tipos_Medida!$H$2:$I$788,2),0))*100,4),"")</f>
        <v/>
      </c>
      <c r="K396" s="21" t="str">
        <f>IF(Medidas_Analisis!K204&lt;&gt;"",ROUND((Medidas_Analisis!K204/IF(Intermedio!A204=VLOOKUP(Intermedio!A204,Tipos_Medida!$H$2:$I$788,1),VLOOKUP(Intermedio!A204,Tipos_Medida!$H$2:$I$788,2),0))*100,4),"")</f>
        <v/>
      </c>
      <c r="L396" s="21" t="str">
        <f>IF(Medidas_Analisis!L204&lt;&gt;"",ROUND((Medidas_Analisis!L204/IF(Intermedio!A204=VLOOKUP(Intermedio!A204,Tipos_Medida!$H$2:$I$788,1),VLOOKUP(Intermedio!A204,Tipos_Medida!$H$2:$I$788,2),0))*100,4),"")</f>
        <v/>
      </c>
      <c r="M396" s="21" t="str">
        <f>IF(Medidas_Analisis!M204&lt;&gt;"",ROUND((Medidas_Analisis!M204/IF(Intermedio!A204=VLOOKUP(Intermedio!A204,Tipos_Medida!$H$2:$I$788,1),VLOOKUP(Intermedio!A204,Tipos_Medida!$H$2:$I$788,2),0))*100,4),"")</f>
        <v/>
      </c>
      <c r="N396" s="21" t="str">
        <f>IF(Medidas_Analisis!N204&lt;&gt;"",ROUND((Medidas_Analisis!N204/IF(Intermedio!A204=VLOOKUP(Intermedio!A204,Tipos_Medida!$H$2:$I$788,1),VLOOKUP(Intermedio!A204,Tipos_Medida!$H$2:$I$788,2),0))*100,4),"")</f>
        <v/>
      </c>
    </row>
    <row r="397" spans="1:14" x14ac:dyDescent="0.25">
      <c r="A397" s="19">
        <v>20228</v>
      </c>
      <c r="B397" s="19" t="s">
        <v>72</v>
      </c>
      <c r="C397" s="19" t="s">
        <v>118</v>
      </c>
      <c r="D397" s="19" t="s">
        <v>117</v>
      </c>
      <c r="E397" s="20"/>
      <c r="F397" s="7" t="str">
        <f>IF(E397&lt;&gt;"",IF(AND(E397&gt;=VLOOKUP(E397,Semanas!$A$1:$C$33,1),E397&lt;=VLOOKUP(E397,Semanas!$A$1:$C$33,2)),VLOOKUP(E397,Semanas!$A$1:$C$33,3),""),"")</f>
        <v/>
      </c>
      <c r="G397" s="21" t="str">
        <f>IF(Medidas_Analisis!G205&lt;&gt;"",ROUND((Medidas_Analisis!G205/IF(Intermedio!A205=VLOOKUP(Intermedio!A205,Tipos_Medida!$H$2:$I$788,1),VLOOKUP(Intermedio!A205,Tipos_Medida!$H$2:$I$788,2),0))*100,4),"")</f>
        <v/>
      </c>
      <c r="H397" s="21" t="str">
        <f>IF(Medidas_Analisis!H205&lt;&gt;"",ROUND((Medidas_Analisis!H205/IF(Intermedio!A205=VLOOKUP(Intermedio!A205,Tipos_Medida!$H$2:$I$788,1),VLOOKUP(Intermedio!A205,Tipos_Medida!$H$2:$I$788,2),0))*100,4),"")</f>
        <v/>
      </c>
      <c r="I397" s="21" t="str">
        <f>IF(Medidas_Analisis!I205&lt;&gt;"",ROUND((Medidas_Analisis!I205/IF(Intermedio!A205=VLOOKUP(Intermedio!A205,Tipos_Medida!$H$2:$I$788,1),VLOOKUP(Intermedio!A205,Tipos_Medida!$H$2:$I$788,2),0))*100,4),"")</f>
        <v/>
      </c>
      <c r="J397" s="21" t="str">
        <f>IF(Medidas_Analisis!J205&lt;&gt;"",ROUND((Medidas_Analisis!J205/IF(Intermedio!A205=VLOOKUP(Intermedio!A205,Tipos_Medida!$H$2:$I$788,1),VLOOKUP(Intermedio!A205,Tipos_Medida!$H$2:$I$788,2),0))*100,4),"")</f>
        <v/>
      </c>
      <c r="K397" s="21" t="str">
        <f>IF(Medidas_Analisis!K205&lt;&gt;"",ROUND((Medidas_Analisis!K205/IF(Intermedio!A205=VLOOKUP(Intermedio!A205,Tipos_Medida!$H$2:$I$788,1),VLOOKUP(Intermedio!A205,Tipos_Medida!$H$2:$I$788,2),0))*100,4),"")</f>
        <v/>
      </c>
      <c r="L397" s="21" t="str">
        <f>IF(Medidas_Analisis!L205&lt;&gt;"",ROUND((Medidas_Analisis!L205/IF(Intermedio!A205=VLOOKUP(Intermedio!A205,Tipos_Medida!$H$2:$I$788,1),VLOOKUP(Intermedio!A205,Tipos_Medida!$H$2:$I$788,2),0))*100,4),"")</f>
        <v/>
      </c>
      <c r="M397" s="21" t="str">
        <f>IF(Medidas_Analisis!M205&lt;&gt;"",ROUND((Medidas_Analisis!M205/IF(Intermedio!A205=VLOOKUP(Intermedio!A205,Tipos_Medida!$H$2:$I$788,1),VLOOKUP(Intermedio!A205,Tipos_Medida!$H$2:$I$788,2),0))*100,4),"")</f>
        <v/>
      </c>
      <c r="N397" s="21" t="str">
        <f>IF(Medidas_Analisis!N205&lt;&gt;"",ROUND((Medidas_Analisis!N205/IF(Intermedio!A205=VLOOKUP(Intermedio!A205,Tipos_Medida!$H$2:$I$788,1),VLOOKUP(Intermedio!A205,Tipos_Medida!$H$2:$I$788,2),0))*100,4),"")</f>
        <v/>
      </c>
    </row>
    <row r="398" spans="1:14" x14ac:dyDescent="0.25">
      <c r="A398">
        <v>20228</v>
      </c>
      <c r="B398" t="s">
        <v>72</v>
      </c>
      <c r="C398" t="s">
        <v>119</v>
      </c>
      <c r="D398" t="s">
        <v>117</v>
      </c>
      <c r="E398" s="1"/>
      <c r="F398" s="7" t="str">
        <f>IF(E398&lt;&gt;"",IF(AND(E398&gt;=VLOOKUP(E398,Semanas!$A$1:$C$33,1),E398&lt;=VLOOKUP(E398,Semanas!$A$1:$C$33,2)),VLOOKUP(E398,Semanas!$A$1:$C$33,3),""),"")</f>
        <v/>
      </c>
      <c r="G398" s="21" t="str">
        <f>IF(Medidas_Analisis!G206&lt;&gt;"",ROUND((Medidas_Analisis!G206/IF(Intermedio!A206=VLOOKUP(Intermedio!A206,Tipos_Medida!$H$2:$I$788,1),VLOOKUP(Intermedio!A206,Tipos_Medida!$H$2:$I$788,2),0))*100,4),"")</f>
        <v/>
      </c>
      <c r="H398" s="21" t="str">
        <f>IF(Medidas_Analisis!H206&lt;&gt;"",ROUND((Medidas_Analisis!H206/IF(Intermedio!A206=VLOOKUP(Intermedio!A206,Tipos_Medida!$H$2:$I$788,1),VLOOKUP(Intermedio!A206,Tipos_Medida!$H$2:$I$788,2),0))*100,4),"")</f>
        <v/>
      </c>
      <c r="I398" s="21" t="str">
        <f>IF(Medidas_Analisis!I206&lt;&gt;"",ROUND((Medidas_Analisis!I206/IF(Intermedio!A206=VLOOKUP(Intermedio!A206,Tipos_Medida!$H$2:$I$788,1),VLOOKUP(Intermedio!A206,Tipos_Medida!$H$2:$I$788,2),0))*100,4),"")</f>
        <v/>
      </c>
      <c r="J398" s="21" t="str">
        <f>IF(Medidas_Analisis!J206&lt;&gt;"",ROUND((Medidas_Analisis!J206/IF(Intermedio!A206=VLOOKUP(Intermedio!A206,Tipos_Medida!$H$2:$I$788,1),VLOOKUP(Intermedio!A206,Tipos_Medida!$H$2:$I$788,2),0))*100,4),"")</f>
        <v/>
      </c>
      <c r="K398" s="21" t="str">
        <f>IF(Medidas_Analisis!K206&lt;&gt;"",ROUND((Medidas_Analisis!K206/IF(Intermedio!A206=VLOOKUP(Intermedio!A206,Tipos_Medida!$H$2:$I$788,1),VLOOKUP(Intermedio!A206,Tipos_Medida!$H$2:$I$788,2),0))*100,4),"")</f>
        <v/>
      </c>
      <c r="L398" s="21" t="str">
        <f>IF(Medidas_Analisis!L206&lt;&gt;"",ROUND((Medidas_Analisis!L206/IF(Intermedio!A206=VLOOKUP(Intermedio!A206,Tipos_Medida!$H$2:$I$788,1),VLOOKUP(Intermedio!A206,Tipos_Medida!$H$2:$I$788,2),0))*100,4),"")</f>
        <v/>
      </c>
      <c r="M398" s="21" t="str">
        <f>IF(Medidas_Analisis!M206&lt;&gt;"",ROUND((Medidas_Analisis!M206/IF(Intermedio!A206=VLOOKUP(Intermedio!A206,Tipos_Medida!$H$2:$I$788,1),VLOOKUP(Intermedio!A206,Tipos_Medida!$H$2:$I$788,2),0))*100,4),"")</f>
        <v/>
      </c>
      <c r="N398" s="21" t="str">
        <f>IF(Medidas_Analisis!N206&lt;&gt;"",ROUND((Medidas_Analisis!N206/IF(Intermedio!A206=VLOOKUP(Intermedio!A206,Tipos_Medida!$H$2:$I$788,1),VLOOKUP(Intermedio!A206,Tipos_Medida!$H$2:$I$788,2),0))*100,4),"")</f>
        <v/>
      </c>
    </row>
    <row r="399" spans="1:14" x14ac:dyDescent="0.25">
      <c r="A399" s="19">
        <v>20228</v>
      </c>
      <c r="B399" s="19" t="s">
        <v>72</v>
      </c>
      <c r="C399" s="19" t="s">
        <v>120</v>
      </c>
      <c r="D399" s="19" t="s">
        <v>117</v>
      </c>
      <c r="E399" s="20"/>
      <c r="F399" s="7" t="str">
        <f>IF(E399&lt;&gt;"",IF(AND(E399&gt;=VLOOKUP(E399,Semanas!$A$1:$C$33,1),E399&lt;=VLOOKUP(E399,Semanas!$A$1:$C$33,2)),VLOOKUP(E399,Semanas!$A$1:$C$33,3),""),"")</f>
        <v/>
      </c>
      <c r="G399" s="21" t="str">
        <f>IF(Medidas_Analisis!G207&lt;&gt;"",ROUND((Medidas_Analisis!G207/IF(Intermedio!A207=VLOOKUP(Intermedio!A207,Tipos_Medida!$H$2:$I$788,1),VLOOKUP(Intermedio!A207,Tipos_Medida!$H$2:$I$788,2),0))*100,4),"")</f>
        <v/>
      </c>
      <c r="H399" s="21" t="str">
        <f>IF(Medidas_Analisis!H207&lt;&gt;"",ROUND((Medidas_Analisis!H207/IF(Intermedio!A207=VLOOKUP(Intermedio!A207,Tipos_Medida!$H$2:$I$788,1),VLOOKUP(Intermedio!A207,Tipos_Medida!$H$2:$I$788,2),0))*100,4),"")</f>
        <v/>
      </c>
      <c r="I399" s="21" t="str">
        <f>IF(Medidas_Analisis!I207&lt;&gt;"",ROUND((Medidas_Analisis!I207/IF(Intermedio!A207=VLOOKUP(Intermedio!A207,Tipos_Medida!$H$2:$I$788,1),VLOOKUP(Intermedio!A207,Tipos_Medida!$H$2:$I$788,2),0))*100,4),"")</f>
        <v/>
      </c>
      <c r="J399" s="21" t="str">
        <f>IF(Medidas_Analisis!J207&lt;&gt;"",ROUND((Medidas_Analisis!J207/IF(Intermedio!A207=VLOOKUP(Intermedio!A207,Tipos_Medida!$H$2:$I$788,1),VLOOKUP(Intermedio!A207,Tipos_Medida!$H$2:$I$788,2),0))*100,4),"")</f>
        <v/>
      </c>
      <c r="K399" s="21" t="str">
        <f>IF(Medidas_Analisis!K207&lt;&gt;"",ROUND((Medidas_Analisis!K207/IF(Intermedio!A207=VLOOKUP(Intermedio!A207,Tipos_Medida!$H$2:$I$788,1),VLOOKUP(Intermedio!A207,Tipos_Medida!$H$2:$I$788,2),0))*100,4),"")</f>
        <v/>
      </c>
      <c r="L399" s="21" t="str">
        <f>IF(Medidas_Analisis!L207&lt;&gt;"",ROUND((Medidas_Analisis!L207/IF(Intermedio!A207=VLOOKUP(Intermedio!A207,Tipos_Medida!$H$2:$I$788,1),VLOOKUP(Intermedio!A207,Tipos_Medida!$H$2:$I$788,2),0))*100,4),"")</f>
        <v/>
      </c>
      <c r="M399" s="21" t="str">
        <f>IF(Medidas_Analisis!M207&lt;&gt;"",ROUND((Medidas_Analisis!M207/IF(Intermedio!A207=VLOOKUP(Intermedio!A207,Tipos_Medida!$H$2:$I$788,1),VLOOKUP(Intermedio!A207,Tipos_Medida!$H$2:$I$788,2),0))*100,4),"")</f>
        <v/>
      </c>
      <c r="N399" s="21" t="str">
        <f>IF(Medidas_Analisis!N207&lt;&gt;"",ROUND((Medidas_Analisis!N207/IF(Intermedio!A207=VLOOKUP(Intermedio!A207,Tipos_Medida!$H$2:$I$788,1),VLOOKUP(Intermedio!A207,Tipos_Medida!$H$2:$I$788,2),0))*100,4),"")</f>
        <v/>
      </c>
    </row>
    <row r="400" spans="1:14" x14ac:dyDescent="0.25">
      <c r="A400">
        <v>20228</v>
      </c>
      <c r="B400" t="s">
        <v>72</v>
      </c>
      <c r="C400" t="s">
        <v>191</v>
      </c>
      <c r="D400" t="s">
        <v>117</v>
      </c>
      <c r="E400" s="1"/>
      <c r="F400" s="7" t="str">
        <f>IF(E400&lt;&gt;"",IF(AND(E400&gt;=VLOOKUP(E400,Semanas!$A$1:$C$33,1),E400&lt;=VLOOKUP(E400,Semanas!$A$1:$C$33,2)),VLOOKUP(E400,Semanas!$A$1:$C$33,3),""),"")</f>
        <v/>
      </c>
      <c r="G400" s="21" t="str">
        <f>IF(Medidas_Analisis!G208&lt;&gt;"",ROUND((Medidas_Analisis!G208/IF(Intermedio!A208=VLOOKUP(Intermedio!A208,Tipos_Medida!$H$2:$I$788,1),VLOOKUP(Intermedio!A208,Tipos_Medida!$H$2:$I$788,2),0))*100,4),"")</f>
        <v/>
      </c>
      <c r="H400" s="21" t="str">
        <f>IF(Medidas_Analisis!H208&lt;&gt;"",ROUND((Medidas_Analisis!H208/IF(Intermedio!A208=VLOOKUP(Intermedio!A208,Tipos_Medida!$H$2:$I$788,1),VLOOKUP(Intermedio!A208,Tipos_Medida!$H$2:$I$788,2),0))*100,4),"")</f>
        <v/>
      </c>
      <c r="I400" s="21" t="str">
        <f>IF(Medidas_Analisis!I208&lt;&gt;"",ROUND((Medidas_Analisis!I208/IF(Intermedio!A208=VLOOKUP(Intermedio!A208,Tipos_Medida!$H$2:$I$788,1),VLOOKUP(Intermedio!A208,Tipos_Medida!$H$2:$I$788,2),0))*100,4),"")</f>
        <v/>
      </c>
      <c r="J400" s="21" t="str">
        <f>IF(Medidas_Analisis!J208&lt;&gt;"",ROUND((Medidas_Analisis!J208/IF(Intermedio!A208=VLOOKUP(Intermedio!A208,Tipos_Medida!$H$2:$I$788,1),VLOOKUP(Intermedio!A208,Tipos_Medida!$H$2:$I$788,2),0))*100,4),"")</f>
        <v/>
      </c>
      <c r="K400" s="21" t="str">
        <f>IF(Medidas_Analisis!K208&lt;&gt;"",ROUND((Medidas_Analisis!K208/IF(Intermedio!A208=VLOOKUP(Intermedio!A208,Tipos_Medida!$H$2:$I$788,1),VLOOKUP(Intermedio!A208,Tipos_Medida!$H$2:$I$788,2),0))*100,4),"")</f>
        <v/>
      </c>
      <c r="L400" s="21" t="str">
        <f>IF(Medidas_Analisis!L208&lt;&gt;"",ROUND((Medidas_Analisis!L208/IF(Intermedio!A208=VLOOKUP(Intermedio!A208,Tipos_Medida!$H$2:$I$788,1),VLOOKUP(Intermedio!A208,Tipos_Medida!$H$2:$I$788,2),0))*100,4),"")</f>
        <v/>
      </c>
      <c r="M400" s="21" t="str">
        <f>IF(Medidas_Analisis!M208&lt;&gt;"",ROUND((Medidas_Analisis!M208/IF(Intermedio!A208=VLOOKUP(Intermedio!A208,Tipos_Medida!$H$2:$I$788,1),VLOOKUP(Intermedio!A208,Tipos_Medida!$H$2:$I$788,2),0))*100,4),"")</f>
        <v/>
      </c>
      <c r="N400" s="21" t="str">
        <f>IF(Medidas_Analisis!N208&lt;&gt;"",ROUND((Medidas_Analisis!N208/IF(Intermedio!A208=VLOOKUP(Intermedio!A208,Tipos_Medida!$H$2:$I$788,1),VLOOKUP(Intermedio!A208,Tipos_Medida!$H$2:$I$788,2),0))*100,4),"")</f>
        <v/>
      </c>
    </row>
    <row r="401" spans="1:14" x14ac:dyDescent="0.25">
      <c r="A401" s="19">
        <v>20228</v>
      </c>
      <c r="B401" s="19" t="s">
        <v>72</v>
      </c>
      <c r="C401" s="19" t="s">
        <v>122</v>
      </c>
      <c r="D401" s="19" t="s">
        <v>116</v>
      </c>
      <c r="E401" s="20"/>
      <c r="F401" s="7" t="str">
        <f>IF(E401&lt;&gt;"",IF(AND(E401&gt;=VLOOKUP(E401,Semanas!$A$1:$C$33,1),E401&lt;=VLOOKUP(E401,Semanas!$A$1:$C$33,2)),VLOOKUP(E401,Semanas!$A$1:$C$33,3),""),"")</f>
        <v/>
      </c>
      <c r="G401" s="21" t="str">
        <f>IF(Medidas_Analisis!G209&lt;&gt;"",ROUND((Medidas_Analisis!G209/IF(Intermedio!A209=VLOOKUP(Intermedio!A209,Tipos_Medida!$H$2:$I$788,1),VLOOKUP(Intermedio!A209,Tipos_Medida!$H$2:$I$788,2),0))*100,4),"")</f>
        <v/>
      </c>
      <c r="H401" s="21" t="str">
        <f>IF(Medidas_Analisis!H209&lt;&gt;"",ROUND((Medidas_Analisis!H209/IF(Intermedio!A209=VLOOKUP(Intermedio!A209,Tipos_Medida!$H$2:$I$788,1),VLOOKUP(Intermedio!A209,Tipos_Medida!$H$2:$I$788,2),0))*100,4),"")</f>
        <v/>
      </c>
      <c r="I401" s="21" t="str">
        <f>IF(Medidas_Analisis!I209&lt;&gt;"",ROUND((Medidas_Analisis!I209/IF(Intermedio!A209=VLOOKUP(Intermedio!A209,Tipos_Medida!$H$2:$I$788,1),VLOOKUP(Intermedio!A209,Tipos_Medida!$H$2:$I$788,2),0))*100,4),"")</f>
        <v/>
      </c>
      <c r="J401" s="21" t="str">
        <f>IF(Medidas_Analisis!J209&lt;&gt;"",ROUND((Medidas_Analisis!J209/IF(Intermedio!A209=VLOOKUP(Intermedio!A209,Tipos_Medida!$H$2:$I$788,1),VLOOKUP(Intermedio!A209,Tipos_Medida!$H$2:$I$788,2),0))*100,4),"")</f>
        <v/>
      </c>
      <c r="K401" s="21" t="str">
        <f>IF(Medidas_Analisis!K209&lt;&gt;"",ROUND((Medidas_Analisis!K209/IF(Intermedio!A209=VLOOKUP(Intermedio!A209,Tipos_Medida!$H$2:$I$788,1),VLOOKUP(Intermedio!A209,Tipos_Medida!$H$2:$I$788,2),0))*100,4),"")</f>
        <v/>
      </c>
      <c r="L401" s="21" t="str">
        <f>IF(Medidas_Analisis!L209&lt;&gt;"",ROUND((Medidas_Analisis!L209/IF(Intermedio!A209=VLOOKUP(Intermedio!A209,Tipos_Medida!$H$2:$I$788,1),VLOOKUP(Intermedio!A209,Tipos_Medida!$H$2:$I$788,2),0))*100,4),"")</f>
        <v/>
      </c>
      <c r="M401" s="21" t="str">
        <f>IF(Medidas_Analisis!M209&lt;&gt;"",ROUND((Medidas_Analisis!M209/IF(Intermedio!A209=VLOOKUP(Intermedio!A209,Tipos_Medida!$H$2:$I$788,1),VLOOKUP(Intermedio!A209,Tipos_Medida!$H$2:$I$788,2),0))*100,4),"")</f>
        <v/>
      </c>
      <c r="N401" s="21" t="str">
        <f>IF(Medidas_Analisis!N209&lt;&gt;"",ROUND((Medidas_Analisis!N209/IF(Intermedio!A209=VLOOKUP(Intermedio!A209,Tipos_Medida!$H$2:$I$788,1),VLOOKUP(Intermedio!A209,Tipos_Medida!$H$2:$I$788,2),0))*100,4),"")</f>
        <v/>
      </c>
    </row>
    <row r="402" spans="1:14" x14ac:dyDescent="0.25">
      <c r="A402">
        <v>20228</v>
      </c>
      <c r="B402" t="s">
        <v>72</v>
      </c>
      <c r="C402" t="s">
        <v>123</v>
      </c>
      <c r="D402" t="s">
        <v>116</v>
      </c>
      <c r="E402" s="1"/>
      <c r="F402" s="7" t="str">
        <f>IF(E402&lt;&gt;"",IF(AND(E402&gt;=VLOOKUP(E402,Semanas!$A$1:$C$33,1),E402&lt;=VLOOKUP(E402,Semanas!$A$1:$C$33,2)),VLOOKUP(E402,Semanas!$A$1:$C$33,3),""),"")</f>
        <v/>
      </c>
      <c r="G402" s="21" t="str">
        <f>IF(Medidas_Analisis!G210&lt;&gt;"",ROUND((Medidas_Analisis!G210/IF(Intermedio!A210=VLOOKUP(Intermedio!A210,Tipos_Medida!$H$2:$I$788,1),VLOOKUP(Intermedio!A210,Tipos_Medida!$H$2:$I$788,2),0))*100,4),"")</f>
        <v/>
      </c>
      <c r="H402" s="21" t="str">
        <f>IF(Medidas_Analisis!H210&lt;&gt;"",ROUND((Medidas_Analisis!H210/IF(Intermedio!A210=VLOOKUP(Intermedio!A210,Tipos_Medida!$H$2:$I$788,1),VLOOKUP(Intermedio!A210,Tipos_Medida!$H$2:$I$788,2),0))*100,4),"")</f>
        <v/>
      </c>
      <c r="I402" s="21" t="str">
        <f>IF(Medidas_Analisis!I210&lt;&gt;"",ROUND((Medidas_Analisis!I210/IF(Intermedio!A210=VLOOKUP(Intermedio!A210,Tipos_Medida!$H$2:$I$788,1),VLOOKUP(Intermedio!A210,Tipos_Medida!$H$2:$I$788,2),0))*100,4),"")</f>
        <v/>
      </c>
      <c r="J402" s="21" t="str">
        <f>IF(Medidas_Analisis!J210&lt;&gt;"",ROUND((Medidas_Analisis!J210/IF(Intermedio!A210=VLOOKUP(Intermedio!A210,Tipos_Medida!$H$2:$I$788,1),VLOOKUP(Intermedio!A210,Tipos_Medida!$H$2:$I$788,2),0))*100,4),"")</f>
        <v/>
      </c>
      <c r="K402" s="21" t="str">
        <f>IF(Medidas_Analisis!K210&lt;&gt;"",ROUND((Medidas_Analisis!K210/IF(Intermedio!A210=VLOOKUP(Intermedio!A210,Tipos_Medida!$H$2:$I$788,1),VLOOKUP(Intermedio!A210,Tipos_Medida!$H$2:$I$788,2),0))*100,4),"")</f>
        <v/>
      </c>
      <c r="L402" s="21" t="str">
        <f>IF(Medidas_Analisis!L210&lt;&gt;"",ROUND((Medidas_Analisis!L210/IF(Intermedio!A210=VLOOKUP(Intermedio!A210,Tipos_Medida!$H$2:$I$788,1),VLOOKUP(Intermedio!A210,Tipos_Medida!$H$2:$I$788,2),0))*100,4),"")</f>
        <v/>
      </c>
      <c r="M402" s="21" t="str">
        <f>IF(Medidas_Analisis!M210&lt;&gt;"",ROUND((Medidas_Analisis!M210/IF(Intermedio!A210=VLOOKUP(Intermedio!A210,Tipos_Medida!$H$2:$I$788,1),VLOOKUP(Intermedio!A210,Tipos_Medida!$H$2:$I$788,2),0))*100,4),"")</f>
        <v/>
      </c>
      <c r="N402" s="21" t="str">
        <f>IF(Medidas_Analisis!N210&lt;&gt;"",ROUND((Medidas_Analisis!N210/IF(Intermedio!A210=VLOOKUP(Intermedio!A210,Tipos_Medida!$H$2:$I$788,1),VLOOKUP(Intermedio!A210,Tipos_Medida!$H$2:$I$788,2),0))*100,4),"")</f>
        <v/>
      </c>
    </row>
    <row r="403" spans="1:14" x14ac:dyDescent="0.25">
      <c r="A403">
        <v>20234</v>
      </c>
      <c r="B403" t="s">
        <v>73</v>
      </c>
      <c r="C403" t="s">
        <v>34</v>
      </c>
      <c r="D403" t="s">
        <v>117</v>
      </c>
      <c r="E403" s="1"/>
      <c r="F403" s="7" t="str">
        <f>IF(E403&lt;&gt;"",IF(AND(E403&gt;=VLOOKUP(E403,Semanas!$A$1:$C$33,1),E403&lt;=VLOOKUP(E403,Semanas!$A$1:$C$33,2)),VLOOKUP(E403,Semanas!$A$1:$C$33,3),""),"")</f>
        <v/>
      </c>
      <c r="G403" s="21" t="str">
        <f>IF(Medidas_Analisis!G215&lt;&gt;"",ROUND((Medidas_Analisis!G215/IF(Intermedio!A215=VLOOKUP(Intermedio!A215,Tipos_Medida!$H$2:$I$788,1),VLOOKUP(Intermedio!A215,Tipos_Medida!$H$2:$I$788,2),0))*100,4),"")</f>
        <v/>
      </c>
      <c r="H403" s="21" t="str">
        <f>IF(Medidas_Analisis!H215&lt;&gt;"",ROUND((Medidas_Analisis!H215/IF(Intermedio!A215=VLOOKUP(Intermedio!A215,Tipos_Medida!$H$2:$I$788,1),VLOOKUP(Intermedio!A215,Tipos_Medida!$H$2:$I$788,2),0))*100,4),"")</f>
        <v/>
      </c>
      <c r="I403" s="21" t="str">
        <f>IF(Medidas_Analisis!I215&lt;&gt;"",ROUND((Medidas_Analisis!I215/IF(Intermedio!A215=VLOOKUP(Intermedio!A215,Tipos_Medida!$H$2:$I$788,1),VLOOKUP(Intermedio!A215,Tipos_Medida!$H$2:$I$788,2),0))*100,4),"")</f>
        <v/>
      </c>
      <c r="J403" s="21" t="str">
        <f>IF(Medidas_Analisis!J215&lt;&gt;"",ROUND((Medidas_Analisis!J215/IF(Intermedio!A215=VLOOKUP(Intermedio!A215,Tipos_Medida!$H$2:$I$788,1),VLOOKUP(Intermedio!A215,Tipos_Medida!$H$2:$I$788,2),0))*100,4),"")</f>
        <v/>
      </c>
      <c r="K403" s="21" t="str">
        <f>IF(Medidas_Analisis!K215&lt;&gt;"",ROUND((Medidas_Analisis!K215/IF(Intermedio!A215=VLOOKUP(Intermedio!A215,Tipos_Medida!$H$2:$I$788,1),VLOOKUP(Intermedio!A215,Tipos_Medida!$H$2:$I$788,2),0))*100,4),"")</f>
        <v/>
      </c>
      <c r="L403" s="21" t="str">
        <f>IF(Medidas_Analisis!L215&lt;&gt;"",ROUND((Medidas_Analisis!L215/IF(Intermedio!A215=VLOOKUP(Intermedio!A215,Tipos_Medida!$H$2:$I$788,1),VLOOKUP(Intermedio!A215,Tipos_Medida!$H$2:$I$788,2),0))*100,4),"")</f>
        <v/>
      </c>
      <c r="M403" s="21" t="str">
        <f>IF(Medidas_Analisis!M215&lt;&gt;"",ROUND((Medidas_Analisis!M215/IF(Intermedio!A215=VLOOKUP(Intermedio!A215,Tipos_Medida!$H$2:$I$788,1),VLOOKUP(Intermedio!A215,Tipos_Medida!$H$2:$I$788,2),0))*100,4),"")</f>
        <v/>
      </c>
      <c r="N403" s="21" t="str">
        <f>IF(Medidas_Analisis!N215&lt;&gt;"",ROUND((Medidas_Analisis!N215/IF(Intermedio!A215=VLOOKUP(Intermedio!A215,Tipos_Medida!$H$2:$I$788,1),VLOOKUP(Intermedio!A215,Tipos_Medida!$H$2:$I$788,2),0))*100,4),"")</f>
        <v/>
      </c>
    </row>
    <row r="404" spans="1:14" x14ac:dyDescent="0.25">
      <c r="A404" s="19">
        <v>20234</v>
      </c>
      <c r="B404" s="19" t="s">
        <v>73</v>
      </c>
      <c r="C404" s="19" t="s">
        <v>118</v>
      </c>
      <c r="D404" s="19" t="s">
        <v>117</v>
      </c>
      <c r="E404" s="20"/>
      <c r="F404" s="7" t="str">
        <f>IF(E404&lt;&gt;"",IF(AND(E404&gt;=VLOOKUP(E404,Semanas!$A$1:$C$33,1),E404&lt;=VLOOKUP(E404,Semanas!$A$1:$C$33,2)),VLOOKUP(E404,Semanas!$A$1:$C$33,3),""),"")</f>
        <v/>
      </c>
      <c r="G404" s="21" t="str">
        <f>IF(Medidas_Analisis!G216&lt;&gt;"",ROUND((Medidas_Analisis!G216/IF(Intermedio!A216=VLOOKUP(Intermedio!A216,Tipos_Medida!$H$2:$I$788,1),VLOOKUP(Intermedio!A216,Tipos_Medida!$H$2:$I$788,2),0))*100,4),"")</f>
        <v/>
      </c>
      <c r="H404" s="21" t="str">
        <f>IF(Medidas_Analisis!H216&lt;&gt;"",ROUND((Medidas_Analisis!H216/IF(Intermedio!A216=VLOOKUP(Intermedio!A216,Tipos_Medida!$H$2:$I$788,1),VLOOKUP(Intermedio!A216,Tipos_Medida!$H$2:$I$788,2),0))*100,4),"")</f>
        <v/>
      </c>
      <c r="I404" s="21" t="str">
        <f>IF(Medidas_Analisis!I216&lt;&gt;"",ROUND((Medidas_Analisis!I216/IF(Intermedio!A216=VLOOKUP(Intermedio!A216,Tipos_Medida!$H$2:$I$788,1),VLOOKUP(Intermedio!A216,Tipos_Medida!$H$2:$I$788,2),0))*100,4),"")</f>
        <v/>
      </c>
      <c r="J404" s="21" t="str">
        <f>IF(Medidas_Analisis!J216&lt;&gt;"",ROUND((Medidas_Analisis!J216/IF(Intermedio!A216=VLOOKUP(Intermedio!A216,Tipos_Medida!$H$2:$I$788,1),VLOOKUP(Intermedio!A216,Tipos_Medida!$H$2:$I$788,2),0))*100,4),"")</f>
        <v/>
      </c>
      <c r="K404" s="21" t="str">
        <f>IF(Medidas_Analisis!K216&lt;&gt;"",ROUND((Medidas_Analisis!K216/IF(Intermedio!A216=VLOOKUP(Intermedio!A216,Tipos_Medida!$H$2:$I$788,1),VLOOKUP(Intermedio!A216,Tipos_Medida!$H$2:$I$788,2),0))*100,4),"")</f>
        <v/>
      </c>
      <c r="L404" s="21" t="str">
        <f>IF(Medidas_Analisis!L216&lt;&gt;"",ROUND((Medidas_Analisis!L216/IF(Intermedio!A216=VLOOKUP(Intermedio!A216,Tipos_Medida!$H$2:$I$788,1),VLOOKUP(Intermedio!A216,Tipos_Medida!$H$2:$I$788,2),0))*100,4),"")</f>
        <v/>
      </c>
      <c r="M404" s="21" t="str">
        <f>IF(Medidas_Analisis!M216&lt;&gt;"",ROUND((Medidas_Analisis!M216/IF(Intermedio!A216=VLOOKUP(Intermedio!A216,Tipos_Medida!$H$2:$I$788,1),VLOOKUP(Intermedio!A216,Tipos_Medida!$H$2:$I$788,2),0))*100,4),"")</f>
        <v/>
      </c>
      <c r="N404" s="21" t="str">
        <f>IF(Medidas_Analisis!N216&lt;&gt;"",ROUND((Medidas_Analisis!N216/IF(Intermedio!A216=VLOOKUP(Intermedio!A216,Tipos_Medida!$H$2:$I$788,1),VLOOKUP(Intermedio!A216,Tipos_Medida!$H$2:$I$788,2),0))*100,4),"")</f>
        <v/>
      </c>
    </row>
    <row r="405" spans="1:14" x14ac:dyDescent="0.25">
      <c r="A405">
        <v>20234</v>
      </c>
      <c r="B405" t="s">
        <v>73</v>
      </c>
      <c r="C405" t="s">
        <v>119</v>
      </c>
      <c r="D405" t="s">
        <v>117</v>
      </c>
      <c r="E405" s="1"/>
      <c r="F405" s="7" t="str">
        <f>IF(E405&lt;&gt;"",IF(AND(E405&gt;=VLOOKUP(E405,Semanas!$A$1:$C$33,1),E405&lt;=VLOOKUP(E405,Semanas!$A$1:$C$33,2)),VLOOKUP(E405,Semanas!$A$1:$C$33,3),""),"")</f>
        <v/>
      </c>
      <c r="G405" s="21" t="str">
        <f>IF(Medidas_Analisis!G217&lt;&gt;"",ROUND((Medidas_Analisis!G217/IF(Intermedio!A217=VLOOKUP(Intermedio!A217,Tipos_Medida!$H$2:$I$788,1),VLOOKUP(Intermedio!A217,Tipos_Medida!$H$2:$I$788,2),0))*100,4),"")</f>
        <v/>
      </c>
      <c r="H405" s="21" t="str">
        <f>IF(Medidas_Analisis!H217&lt;&gt;"",ROUND((Medidas_Analisis!H217/IF(Intermedio!A217=VLOOKUP(Intermedio!A217,Tipos_Medida!$H$2:$I$788,1),VLOOKUP(Intermedio!A217,Tipos_Medida!$H$2:$I$788,2),0))*100,4),"")</f>
        <v/>
      </c>
      <c r="I405" s="21" t="str">
        <f>IF(Medidas_Analisis!I217&lt;&gt;"",ROUND((Medidas_Analisis!I217/IF(Intermedio!A217=VLOOKUP(Intermedio!A217,Tipos_Medida!$H$2:$I$788,1),VLOOKUP(Intermedio!A217,Tipos_Medida!$H$2:$I$788,2),0))*100,4),"")</f>
        <v/>
      </c>
      <c r="J405" s="21" t="str">
        <f>IF(Medidas_Analisis!J217&lt;&gt;"",ROUND((Medidas_Analisis!J217/IF(Intermedio!A217=VLOOKUP(Intermedio!A217,Tipos_Medida!$H$2:$I$788,1),VLOOKUP(Intermedio!A217,Tipos_Medida!$H$2:$I$788,2),0))*100,4),"")</f>
        <v/>
      </c>
      <c r="K405" s="21" t="str">
        <f>IF(Medidas_Analisis!K217&lt;&gt;"",ROUND((Medidas_Analisis!K217/IF(Intermedio!A217=VLOOKUP(Intermedio!A217,Tipos_Medida!$H$2:$I$788,1),VLOOKUP(Intermedio!A217,Tipos_Medida!$H$2:$I$788,2),0))*100,4),"")</f>
        <v/>
      </c>
      <c r="L405" s="21" t="str">
        <f>IF(Medidas_Analisis!L217&lt;&gt;"",ROUND((Medidas_Analisis!L217/IF(Intermedio!A217=VLOOKUP(Intermedio!A217,Tipos_Medida!$H$2:$I$788,1),VLOOKUP(Intermedio!A217,Tipos_Medida!$H$2:$I$788,2),0))*100,4),"")</f>
        <v/>
      </c>
      <c r="M405" s="21" t="str">
        <f>IF(Medidas_Analisis!M217&lt;&gt;"",ROUND((Medidas_Analisis!M217/IF(Intermedio!A217=VLOOKUP(Intermedio!A217,Tipos_Medida!$H$2:$I$788,1),VLOOKUP(Intermedio!A217,Tipos_Medida!$H$2:$I$788,2),0))*100,4),"")</f>
        <v/>
      </c>
      <c r="N405" s="21" t="str">
        <f>IF(Medidas_Analisis!N217&lt;&gt;"",ROUND((Medidas_Analisis!N217/IF(Intermedio!A217=VLOOKUP(Intermedio!A217,Tipos_Medida!$H$2:$I$788,1),VLOOKUP(Intermedio!A217,Tipos_Medida!$H$2:$I$788,2),0))*100,4),"")</f>
        <v/>
      </c>
    </row>
    <row r="406" spans="1:14" x14ac:dyDescent="0.25">
      <c r="A406" s="19">
        <v>20234</v>
      </c>
      <c r="B406" s="19" t="s">
        <v>73</v>
      </c>
      <c r="C406" s="19" t="s">
        <v>120</v>
      </c>
      <c r="D406" s="19" t="s">
        <v>117</v>
      </c>
      <c r="E406" s="20"/>
      <c r="F406" s="7" t="str">
        <f>IF(E406&lt;&gt;"",IF(AND(E406&gt;=VLOOKUP(E406,Semanas!$A$1:$C$33,1),E406&lt;=VLOOKUP(E406,Semanas!$A$1:$C$33,2)),VLOOKUP(E406,Semanas!$A$1:$C$33,3),""),"")</f>
        <v/>
      </c>
      <c r="G406" s="21" t="str">
        <f>IF(Medidas_Analisis!G218&lt;&gt;"",ROUND((Medidas_Analisis!G218/IF(Intermedio!A218=VLOOKUP(Intermedio!A218,Tipos_Medida!$H$2:$I$788,1),VLOOKUP(Intermedio!A218,Tipos_Medida!$H$2:$I$788,2),0))*100,4),"")</f>
        <v/>
      </c>
      <c r="H406" s="21" t="str">
        <f>IF(Medidas_Analisis!H218&lt;&gt;"",ROUND((Medidas_Analisis!H218/IF(Intermedio!A218=VLOOKUP(Intermedio!A218,Tipos_Medida!$H$2:$I$788,1),VLOOKUP(Intermedio!A218,Tipos_Medida!$H$2:$I$788,2),0))*100,4),"")</f>
        <v/>
      </c>
      <c r="I406" s="21" t="str">
        <f>IF(Medidas_Analisis!I218&lt;&gt;"",ROUND((Medidas_Analisis!I218/IF(Intermedio!A218=VLOOKUP(Intermedio!A218,Tipos_Medida!$H$2:$I$788,1),VLOOKUP(Intermedio!A218,Tipos_Medida!$H$2:$I$788,2),0))*100,4),"")</f>
        <v/>
      </c>
      <c r="J406" s="21" t="str">
        <f>IF(Medidas_Analisis!J218&lt;&gt;"",ROUND((Medidas_Analisis!J218/IF(Intermedio!A218=VLOOKUP(Intermedio!A218,Tipos_Medida!$H$2:$I$788,1),VLOOKUP(Intermedio!A218,Tipos_Medida!$H$2:$I$788,2),0))*100,4),"")</f>
        <v/>
      </c>
      <c r="K406" s="21" t="str">
        <f>IF(Medidas_Analisis!K218&lt;&gt;"",ROUND((Medidas_Analisis!K218/IF(Intermedio!A218=VLOOKUP(Intermedio!A218,Tipos_Medida!$H$2:$I$788,1),VLOOKUP(Intermedio!A218,Tipos_Medida!$H$2:$I$788,2),0))*100,4),"")</f>
        <v/>
      </c>
      <c r="L406" s="21" t="str">
        <f>IF(Medidas_Analisis!L218&lt;&gt;"",ROUND((Medidas_Analisis!L218/IF(Intermedio!A218=VLOOKUP(Intermedio!A218,Tipos_Medida!$H$2:$I$788,1),VLOOKUP(Intermedio!A218,Tipos_Medida!$H$2:$I$788,2),0))*100,4),"")</f>
        <v/>
      </c>
      <c r="M406" s="21" t="str">
        <f>IF(Medidas_Analisis!M218&lt;&gt;"",ROUND((Medidas_Analisis!M218/IF(Intermedio!A218=VLOOKUP(Intermedio!A218,Tipos_Medida!$H$2:$I$788,1),VLOOKUP(Intermedio!A218,Tipos_Medida!$H$2:$I$788,2),0))*100,4),"")</f>
        <v/>
      </c>
      <c r="N406" s="21" t="str">
        <f>IF(Medidas_Analisis!N218&lt;&gt;"",ROUND((Medidas_Analisis!N218/IF(Intermedio!A218=VLOOKUP(Intermedio!A218,Tipos_Medida!$H$2:$I$788,1),VLOOKUP(Intermedio!A218,Tipos_Medida!$H$2:$I$788,2),0))*100,4),"")</f>
        <v/>
      </c>
    </row>
    <row r="407" spans="1:14" x14ac:dyDescent="0.25">
      <c r="A407" s="19">
        <v>20234</v>
      </c>
      <c r="B407" s="19" t="s">
        <v>73</v>
      </c>
      <c r="C407" s="19" t="s">
        <v>122</v>
      </c>
      <c r="D407" s="19" t="s">
        <v>116</v>
      </c>
      <c r="E407" s="20"/>
      <c r="F407" s="7" t="str">
        <f>IF(E407&lt;&gt;"",IF(AND(E407&gt;=VLOOKUP(E407,Semanas!$A$1:$C$33,1),E407&lt;=VLOOKUP(E407,Semanas!$A$1:$C$33,2)),VLOOKUP(E407,Semanas!$A$1:$C$33,3),""),"")</f>
        <v/>
      </c>
      <c r="G407" s="21" t="str">
        <f>IF(Medidas_Analisis!G220&lt;&gt;"",ROUND((Medidas_Analisis!G220/IF(Intermedio!A220=VLOOKUP(Intermedio!A220,Tipos_Medida!$H$2:$I$788,1),VLOOKUP(Intermedio!A220,Tipos_Medida!$H$2:$I$788,2),0))*100,4),"")</f>
        <v/>
      </c>
      <c r="H407" s="21" t="str">
        <f>IF(Medidas_Analisis!H220&lt;&gt;"",ROUND((Medidas_Analisis!H220/IF(Intermedio!A220=VLOOKUP(Intermedio!A220,Tipos_Medida!$H$2:$I$788,1),VLOOKUP(Intermedio!A220,Tipos_Medida!$H$2:$I$788,2),0))*100,4),"")</f>
        <v/>
      </c>
      <c r="I407" s="21" t="str">
        <f>IF(Medidas_Analisis!I220&lt;&gt;"",ROUND((Medidas_Analisis!I220/IF(Intermedio!A220=VLOOKUP(Intermedio!A220,Tipos_Medida!$H$2:$I$788,1),VLOOKUP(Intermedio!A220,Tipos_Medida!$H$2:$I$788,2),0))*100,4),"")</f>
        <v/>
      </c>
      <c r="J407" s="21" t="str">
        <f>IF(Medidas_Analisis!J220&lt;&gt;"",ROUND((Medidas_Analisis!J220/IF(Intermedio!A220=VLOOKUP(Intermedio!A220,Tipos_Medida!$H$2:$I$788,1),VLOOKUP(Intermedio!A220,Tipos_Medida!$H$2:$I$788,2),0))*100,4),"")</f>
        <v/>
      </c>
      <c r="K407" s="21" t="str">
        <f>IF(Medidas_Analisis!K220&lt;&gt;"",ROUND((Medidas_Analisis!K220/IF(Intermedio!A220=VLOOKUP(Intermedio!A220,Tipos_Medida!$H$2:$I$788,1),VLOOKUP(Intermedio!A220,Tipos_Medida!$H$2:$I$788,2),0))*100,4),"")</f>
        <v/>
      </c>
      <c r="L407" s="21" t="str">
        <f>IF(Medidas_Analisis!L220&lt;&gt;"",ROUND((Medidas_Analisis!L220/IF(Intermedio!A220=VLOOKUP(Intermedio!A220,Tipos_Medida!$H$2:$I$788,1),VLOOKUP(Intermedio!A220,Tipos_Medida!$H$2:$I$788,2),0))*100,4),"")</f>
        <v/>
      </c>
      <c r="M407" s="21" t="str">
        <f>IF(Medidas_Analisis!M220&lt;&gt;"",ROUND((Medidas_Analisis!M220/IF(Intermedio!A220=VLOOKUP(Intermedio!A220,Tipos_Medida!$H$2:$I$788,1),VLOOKUP(Intermedio!A220,Tipos_Medida!$H$2:$I$788,2),0))*100,4),"")</f>
        <v/>
      </c>
      <c r="N407" s="21" t="str">
        <f>IF(Medidas_Analisis!N220&lt;&gt;"",ROUND((Medidas_Analisis!N220/IF(Intermedio!A220=VLOOKUP(Intermedio!A220,Tipos_Medida!$H$2:$I$788,1),VLOOKUP(Intermedio!A220,Tipos_Medida!$H$2:$I$788,2),0))*100,4),"")</f>
        <v/>
      </c>
    </row>
    <row r="408" spans="1:14" x14ac:dyDescent="0.25">
      <c r="A408">
        <v>20234</v>
      </c>
      <c r="B408" t="s">
        <v>73</v>
      </c>
      <c r="C408" t="s">
        <v>123</v>
      </c>
      <c r="D408" t="s">
        <v>116</v>
      </c>
      <c r="E408" s="1"/>
      <c r="F408" s="7" t="str">
        <f>IF(E408&lt;&gt;"",IF(AND(E408&gt;=VLOOKUP(E408,Semanas!$A$1:$C$33,1),E408&lt;=VLOOKUP(E408,Semanas!$A$1:$C$33,2)),VLOOKUP(E408,Semanas!$A$1:$C$33,3),""),"")</f>
        <v/>
      </c>
      <c r="G408" s="21" t="str">
        <f>IF(Medidas_Analisis!G221&lt;&gt;"",ROUND((Medidas_Analisis!G221/IF(Intermedio!A221=VLOOKUP(Intermedio!A221,Tipos_Medida!$H$2:$I$788,1),VLOOKUP(Intermedio!A221,Tipos_Medida!$H$2:$I$788,2),0))*100,4),"")</f>
        <v/>
      </c>
      <c r="H408" s="21" t="str">
        <f>IF(Medidas_Analisis!H221&lt;&gt;"",ROUND((Medidas_Analisis!H221/IF(Intermedio!A221=VLOOKUP(Intermedio!A221,Tipos_Medida!$H$2:$I$788,1),VLOOKUP(Intermedio!A221,Tipos_Medida!$H$2:$I$788,2),0))*100,4),"")</f>
        <v/>
      </c>
      <c r="I408" s="21" t="str">
        <f>IF(Medidas_Analisis!I221&lt;&gt;"",ROUND((Medidas_Analisis!I221/IF(Intermedio!A221=VLOOKUP(Intermedio!A221,Tipos_Medida!$H$2:$I$788,1),VLOOKUP(Intermedio!A221,Tipos_Medida!$H$2:$I$788,2),0))*100,4),"")</f>
        <v/>
      </c>
      <c r="J408" s="21" t="str">
        <f>IF(Medidas_Analisis!J221&lt;&gt;"",ROUND((Medidas_Analisis!J221/IF(Intermedio!A221=VLOOKUP(Intermedio!A221,Tipos_Medida!$H$2:$I$788,1),VLOOKUP(Intermedio!A221,Tipos_Medida!$H$2:$I$788,2),0))*100,4),"")</f>
        <v/>
      </c>
      <c r="K408" s="21" t="str">
        <f>IF(Medidas_Analisis!K221&lt;&gt;"",ROUND((Medidas_Analisis!K221/IF(Intermedio!A221=VLOOKUP(Intermedio!A221,Tipos_Medida!$H$2:$I$788,1),VLOOKUP(Intermedio!A221,Tipos_Medida!$H$2:$I$788,2),0))*100,4),"")</f>
        <v/>
      </c>
      <c r="L408" s="21" t="str">
        <f>IF(Medidas_Analisis!L221&lt;&gt;"",ROUND((Medidas_Analisis!L221/IF(Intermedio!A221=VLOOKUP(Intermedio!A221,Tipos_Medida!$H$2:$I$788,1),VLOOKUP(Intermedio!A221,Tipos_Medida!$H$2:$I$788,2),0))*100,4),"")</f>
        <v/>
      </c>
      <c r="M408" s="21" t="str">
        <f>IF(Medidas_Analisis!M221&lt;&gt;"",ROUND((Medidas_Analisis!M221/IF(Intermedio!A221=VLOOKUP(Intermedio!A221,Tipos_Medida!$H$2:$I$788,1),VLOOKUP(Intermedio!A221,Tipos_Medida!$H$2:$I$788,2),0))*100,4),"")</f>
        <v/>
      </c>
      <c r="N408" s="21" t="str">
        <f>IF(Medidas_Analisis!N221&lt;&gt;"",ROUND((Medidas_Analisis!N221/IF(Intermedio!A221=VLOOKUP(Intermedio!A221,Tipos_Medida!$H$2:$I$788,1),VLOOKUP(Intermedio!A221,Tipos_Medida!$H$2:$I$788,2),0))*100,4),"")</f>
        <v/>
      </c>
    </row>
    <row r="409" spans="1:14" x14ac:dyDescent="0.25">
      <c r="A409">
        <v>20244</v>
      </c>
      <c r="B409" t="s">
        <v>74</v>
      </c>
      <c r="C409" t="s">
        <v>34</v>
      </c>
      <c r="D409" t="s">
        <v>117</v>
      </c>
      <c r="E409" s="1"/>
      <c r="F409" s="7" t="str">
        <f>IF(E409&lt;&gt;"",IF(AND(E409&gt;=VLOOKUP(E409,Semanas!$A$1:$C$33,1),E409&lt;=VLOOKUP(E409,Semanas!$A$1:$C$33,2)),VLOOKUP(E409,Semanas!$A$1:$C$33,3),""),"")</f>
        <v/>
      </c>
      <c r="G409" s="21" t="str">
        <f>IF(Medidas_Analisis!G226&lt;&gt;"",ROUND((Medidas_Analisis!G226/IF(Intermedio!A226=VLOOKUP(Intermedio!A226,Tipos_Medida!$H$2:$I$788,1),VLOOKUP(Intermedio!A226,Tipos_Medida!$H$2:$I$788,2),0))*100,4),"")</f>
        <v/>
      </c>
      <c r="H409" s="21" t="str">
        <f>IF(Medidas_Analisis!H226&lt;&gt;"",ROUND((Medidas_Analisis!H226/IF(Intermedio!A226=VLOOKUP(Intermedio!A226,Tipos_Medida!$H$2:$I$788,1),VLOOKUP(Intermedio!A226,Tipos_Medida!$H$2:$I$788,2),0))*100,4),"")</f>
        <v/>
      </c>
      <c r="I409" s="21" t="str">
        <f>IF(Medidas_Analisis!I226&lt;&gt;"",ROUND((Medidas_Analisis!I226/IF(Intermedio!A226=VLOOKUP(Intermedio!A226,Tipos_Medida!$H$2:$I$788,1),VLOOKUP(Intermedio!A226,Tipos_Medida!$H$2:$I$788,2),0))*100,4),"")</f>
        <v/>
      </c>
      <c r="J409" s="21" t="str">
        <f>IF(Medidas_Analisis!J226&lt;&gt;"",ROUND((Medidas_Analisis!J226/IF(Intermedio!A226=VLOOKUP(Intermedio!A226,Tipos_Medida!$H$2:$I$788,1),VLOOKUP(Intermedio!A226,Tipos_Medida!$H$2:$I$788,2),0))*100,4),"")</f>
        <v/>
      </c>
      <c r="K409" s="21" t="str">
        <f>IF(Medidas_Analisis!K226&lt;&gt;"",ROUND((Medidas_Analisis!K226/IF(Intermedio!A226=VLOOKUP(Intermedio!A226,Tipos_Medida!$H$2:$I$788,1),VLOOKUP(Intermedio!A226,Tipos_Medida!$H$2:$I$788,2),0))*100,4),"")</f>
        <v/>
      </c>
      <c r="L409" s="21" t="str">
        <f>IF(Medidas_Analisis!L226&lt;&gt;"",ROUND((Medidas_Analisis!L226/IF(Intermedio!A226=VLOOKUP(Intermedio!A226,Tipos_Medida!$H$2:$I$788,1),VLOOKUP(Intermedio!A226,Tipos_Medida!$H$2:$I$788,2),0))*100,4),"")</f>
        <v/>
      </c>
      <c r="M409" s="21" t="str">
        <f>IF(Medidas_Analisis!M226&lt;&gt;"",ROUND((Medidas_Analisis!M226/IF(Intermedio!A226=VLOOKUP(Intermedio!A226,Tipos_Medida!$H$2:$I$788,1),VLOOKUP(Intermedio!A226,Tipos_Medida!$H$2:$I$788,2),0))*100,4),"")</f>
        <v/>
      </c>
      <c r="N409" s="21" t="str">
        <f>IF(Medidas_Analisis!N226&lt;&gt;"",ROUND((Medidas_Analisis!N226/IF(Intermedio!A226=VLOOKUP(Intermedio!A226,Tipos_Medida!$H$2:$I$788,1),VLOOKUP(Intermedio!A226,Tipos_Medida!$H$2:$I$788,2),0))*100,4),"")</f>
        <v/>
      </c>
    </row>
    <row r="410" spans="1:14" x14ac:dyDescent="0.25">
      <c r="A410" s="19">
        <v>20244</v>
      </c>
      <c r="B410" s="19" t="s">
        <v>74</v>
      </c>
      <c r="C410" s="19" t="s">
        <v>118</v>
      </c>
      <c r="D410" s="19" t="s">
        <v>117</v>
      </c>
      <c r="E410" s="20"/>
      <c r="F410" s="7" t="str">
        <f>IF(E410&lt;&gt;"",IF(AND(E410&gt;=VLOOKUP(E410,Semanas!$A$1:$C$33,1),E410&lt;=VLOOKUP(E410,Semanas!$A$1:$C$33,2)),VLOOKUP(E410,Semanas!$A$1:$C$33,3),""),"")</f>
        <v/>
      </c>
      <c r="G410" s="21" t="str">
        <f>IF(Medidas_Analisis!G227&lt;&gt;"",ROUND((Medidas_Analisis!G227/IF(Intermedio!A227=VLOOKUP(Intermedio!A227,Tipos_Medida!$H$2:$I$788,1),VLOOKUP(Intermedio!A227,Tipos_Medida!$H$2:$I$788,2),0))*100,4),"")</f>
        <v/>
      </c>
      <c r="H410" s="21" t="str">
        <f>IF(Medidas_Analisis!H227&lt;&gt;"",ROUND((Medidas_Analisis!H227/IF(Intermedio!A227=VLOOKUP(Intermedio!A227,Tipos_Medida!$H$2:$I$788,1),VLOOKUP(Intermedio!A227,Tipos_Medida!$H$2:$I$788,2),0))*100,4),"")</f>
        <v/>
      </c>
      <c r="I410" s="21" t="str">
        <f>IF(Medidas_Analisis!I227&lt;&gt;"",ROUND((Medidas_Analisis!I227/IF(Intermedio!A227=VLOOKUP(Intermedio!A227,Tipos_Medida!$H$2:$I$788,1),VLOOKUP(Intermedio!A227,Tipos_Medida!$H$2:$I$788,2),0))*100,4),"")</f>
        <v/>
      </c>
      <c r="J410" s="21" t="str">
        <f>IF(Medidas_Analisis!J227&lt;&gt;"",ROUND((Medidas_Analisis!J227/IF(Intermedio!A227=VLOOKUP(Intermedio!A227,Tipos_Medida!$H$2:$I$788,1),VLOOKUP(Intermedio!A227,Tipos_Medida!$H$2:$I$788,2),0))*100,4),"")</f>
        <v/>
      </c>
      <c r="K410" s="21" t="str">
        <f>IF(Medidas_Analisis!K227&lt;&gt;"",ROUND((Medidas_Analisis!K227/IF(Intermedio!A227=VLOOKUP(Intermedio!A227,Tipos_Medida!$H$2:$I$788,1),VLOOKUP(Intermedio!A227,Tipos_Medida!$H$2:$I$788,2),0))*100,4),"")</f>
        <v/>
      </c>
      <c r="L410" s="21" t="str">
        <f>IF(Medidas_Analisis!L227&lt;&gt;"",ROUND((Medidas_Analisis!L227/IF(Intermedio!A227=VLOOKUP(Intermedio!A227,Tipos_Medida!$H$2:$I$788,1),VLOOKUP(Intermedio!A227,Tipos_Medida!$H$2:$I$788,2),0))*100,4),"")</f>
        <v/>
      </c>
      <c r="M410" s="21" t="str">
        <f>IF(Medidas_Analisis!M227&lt;&gt;"",ROUND((Medidas_Analisis!M227/IF(Intermedio!A227=VLOOKUP(Intermedio!A227,Tipos_Medida!$H$2:$I$788,1),VLOOKUP(Intermedio!A227,Tipos_Medida!$H$2:$I$788,2),0))*100,4),"")</f>
        <v/>
      </c>
      <c r="N410" s="21" t="str">
        <f>IF(Medidas_Analisis!N227&lt;&gt;"",ROUND((Medidas_Analisis!N227/IF(Intermedio!A227=VLOOKUP(Intermedio!A227,Tipos_Medida!$H$2:$I$788,1),VLOOKUP(Intermedio!A227,Tipos_Medida!$H$2:$I$788,2),0))*100,4),"")</f>
        <v/>
      </c>
    </row>
    <row r="411" spans="1:14" x14ac:dyDescent="0.25">
      <c r="A411">
        <v>20244</v>
      </c>
      <c r="B411" t="s">
        <v>74</v>
      </c>
      <c r="C411" t="s">
        <v>119</v>
      </c>
      <c r="D411" t="s">
        <v>117</v>
      </c>
      <c r="E411" s="1"/>
      <c r="F411" s="7" t="str">
        <f>IF(E411&lt;&gt;"",IF(AND(E411&gt;=VLOOKUP(E411,Semanas!$A$1:$C$33,1),E411&lt;=VLOOKUP(E411,Semanas!$A$1:$C$33,2)),VLOOKUP(E411,Semanas!$A$1:$C$33,3),""),"")</f>
        <v/>
      </c>
      <c r="G411" s="21" t="str">
        <f>IF(Medidas_Analisis!G228&lt;&gt;"",ROUND((Medidas_Analisis!G228/IF(Intermedio!A228=VLOOKUP(Intermedio!A228,Tipos_Medida!$H$2:$I$788,1),VLOOKUP(Intermedio!A228,Tipos_Medida!$H$2:$I$788,2),0))*100,4),"")</f>
        <v/>
      </c>
      <c r="H411" s="21" t="str">
        <f>IF(Medidas_Analisis!H228&lt;&gt;"",ROUND((Medidas_Analisis!H228/IF(Intermedio!A228=VLOOKUP(Intermedio!A228,Tipos_Medida!$H$2:$I$788,1),VLOOKUP(Intermedio!A228,Tipos_Medida!$H$2:$I$788,2),0))*100,4),"")</f>
        <v/>
      </c>
      <c r="I411" s="21" t="str">
        <f>IF(Medidas_Analisis!I228&lt;&gt;"",ROUND((Medidas_Analisis!I228/IF(Intermedio!A228=VLOOKUP(Intermedio!A228,Tipos_Medida!$H$2:$I$788,1),VLOOKUP(Intermedio!A228,Tipos_Medida!$H$2:$I$788,2),0))*100,4),"")</f>
        <v/>
      </c>
      <c r="J411" s="21" t="str">
        <f>IF(Medidas_Analisis!J228&lt;&gt;"",ROUND((Medidas_Analisis!J228/IF(Intermedio!A228=VLOOKUP(Intermedio!A228,Tipos_Medida!$H$2:$I$788,1),VLOOKUP(Intermedio!A228,Tipos_Medida!$H$2:$I$788,2),0))*100,4),"")</f>
        <v/>
      </c>
      <c r="K411" s="21" t="str">
        <f>IF(Medidas_Analisis!K228&lt;&gt;"",ROUND((Medidas_Analisis!K228/IF(Intermedio!A228=VLOOKUP(Intermedio!A228,Tipos_Medida!$H$2:$I$788,1),VLOOKUP(Intermedio!A228,Tipos_Medida!$H$2:$I$788,2),0))*100,4),"")</f>
        <v/>
      </c>
      <c r="L411" s="21" t="str">
        <f>IF(Medidas_Analisis!L228&lt;&gt;"",ROUND((Medidas_Analisis!L228/IF(Intermedio!A228=VLOOKUP(Intermedio!A228,Tipos_Medida!$H$2:$I$788,1),VLOOKUP(Intermedio!A228,Tipos_Medida!$H$2:$I$788,2),0))*100,4),"")</f>
        <v/>
      </c>
      <c r="M411" s="21" t="str">
        <f>IF(Medidas_Analisis!M228&lt;&gt;"",ROUND((Medidas_Analisis!M228/IF(Intermedio!A228=VLOOKUP(Intermedio!A228,Tipos_Medida!$H$2:$I$788,1),VLOOKUP(Intermedio!A228,Tipos_Medida!$H$2:$I$788,2),0))*100,4),"")</f>
        <v/>
      </c>
      <c r="N411" s="21" t="str">
        <f>IF(Medidas_Analisis!N228&lt;&gt;"",ROUND((Medidas_Analisis!N228/IF(Intermedio!A228=VLOOKUP(Intermedio!A228,Tipos_Medida!$H$2:$I$788,1),VLOOKUP(Intermedio!A228,Tipos_Medida!$H$2:$I$788,2),0))*100,4),"")</f>
        <v/>
      </c>
    </row>
    <row r="412" spans="1:14" x14ac:dyDescent="0.25">
      <c r="A412" s="19">
        <v>20244</v>
      </c>
      <c r="B412" s="19" t="s">
        <v>74</v>
      </c>
      <c r="C412" s="19" t="s">
        <v>120</v>
      </c>
      <c r="D412" s="19" t="s">
        <v>117</v>
      </c>
      <c r="E412" s="20"/>
      <c r="F412" s="7" t="str">
        <f>IF(E412&lt;&gt;"",IF(AND(E412&gt;=VLOOKUP(E412,Semanas!$A$1:$C$33,1),E412&lt;=VLOOKUP(E412,Semanas!$A$1:$C$33,2)),VLOOKUP(E412,Semanas!$A$1:$C$33,3),""),"")</f>
        <v/>
      </c>
      <c r="G412" s="21" t="str">
        <f>IF(Medidas_Analisis!G229&lt;&gt;"",ROUND((Medidas_Analisis!G229/IF(Intermedio!A229=VLOOKUP(Intermedio!A229,Tipos_Medida!$H$2:$I$788,1),VLOOKUP(Intermedio!A229,Tipos_Medida!$H$2:$I$788,2),0))*100,4),"")</f>
        <v/>
      </c>
      <c r="H412" s="21" t="str">
        <f>IF(Medidas_Analisis!H229&lt;&gt;"",ROUND((Medidas_Analisis!H229/IF(Intermedio!A229=VLOOKUP(Intermedio!A229,Tipos_Medida!$H$2:$I$788,1),VLOOKUP(Intermedio!A229,Tipos_Medida!$H$2:$I$788,2),0))*100,4),"")</f>
        <v/>
      </c>
      <c r="I412" s="21" t="str">
        <f>IF(Medidas_Analisis!I229&lt;&gt;"",ROUND((Medidas_Analisis!I229/IF(Intermedio!A229=VLOOKUP(Intermedio!A229,Tipos_Medida!$H$2:$I$788,1),VLOOKUP(Intermedio!A229,Tipos_Medida!$H$2:$I$788,2),0))*100,4),"")</f>
        <v/>
      </c>
      <c r="J412" s="21" t="str">
        <f>IF(Medidas_Analisis!J229&lt;&gt;"",ROUND((Medidas_Analisis!J229/IF(Intermedio!A229=VLOOKUP(Intermedio!A229,Tipos_Medida!$H$2:$I$788,1),VLOOKUP(Intermedio!A229,Tipos_Medida!$H$2:$I$788,2),0))*100,4),"")</f>
        <v/>
      </c>
      <c r="K412" s="21" t="str">
        <f>IF(Medidas_Analisis!K229&lt;&gt;"",ROUND((Medidas_Analisis!K229/IF(Intermedio!A229=VLOOKUP(Intermedio!A229,Tipos_Medida!$H$2:$I$788,1),VLOOKUP(Intermedio!A229,Tipos_Medida!$H$2:$I$788,2),0))*100,4),"")</f>
        <v/>
      </c>
      <c r="L412" s="21" t="str">
        <f>IF(Medidas_Analisis!L229&lt;&gt;"",ROUND((Medidas_Analisis!L229/IF(Intermedio!A229=VLOOKUP(Intermedio!A229,Tipos_Medida!$H$2:$I$788,1),VLOOKUP(Intermedio!A229,Tipos_Medida!$H$2:$I$788,2),0))*100,4),"")</f>
        <v/>
      </c>
      <c r="M412" s="21" t="str">
        <f>IF(Medidas_Analisis!M229&lt;&gt;"",ROUND((Medidas_Analisis!M229/IF(Intermedio!A229=VLOOKUP(Intermedio!A229,Tipos_Medida!$H$2:$I$788,1),VLOOKUP(Intermedio!A229,Tipos_Medida!$H$2:$I$788,2),0))*100,4),"")</f>
        <v/>
      </c>
      <c r="N412" s="21" t="str">
        <f>IF(Medidas_Analisis!N229&lt;&gt;"",ROUND((Medidas_Analisis!N229/IF(Intermedio!A229=VLOOKUP(Intermedio!A229,Tipos_Medida!$H$2:$I$788,1),VLOOKUP(Intermedio!A229,Tipos_Medida!$H$2:$I$788,2),0))*100,4),"")</f>
        <v/>
      </c>
    </row>
    <row r="413" spans="1:14" x14ac:dyDescent="0.25">
      <c r="A413">
        <v>20244</v>
      </c>
      <c r="B413" t="s">
        <v>74</v>
      </c>
      <c r="C413" t="s">
        <v>191</v>
      </c>
      <c r="D413" t="s">
        <v>117</v>
      </c>
      <c r="E413" s="1"/>
      <c r="F413" s="7" t="str">
        <f>IF(E413&lt;&gt;"",IF(AND(E413&gt;=VLOOKUP(E413,Semanas!$A$1:$C$33,1),E413&lt;=VLOOKUP(E413,Semanas!$A$1:$C$33,2)),VLOOKUP(E413,Semanas!$A$1:$C$33,3),""),"")</f>
        <v/>
      </c>
      <c r="G413" s="21" t="str">
        <f>IF(Medidas_Analisis!G230&lt;&gt;"",ROUND((Medidas_Analisis!G230/IF(Intermedio!A230=VLOOKUP(Intermedio!A230,Tipos_Medida!$H$2:$I$788,1),VLOOKUP(Intermedio!A230,Tipos_Medida!$H$2:$I$788,2),0))*100,4),"")</f>
        <v/>
      </c>
      <c r="H413" s="21" t="str">
        <f>IF(Medidas_Analisis!H230&lt;&gt;"",ROUND((Medidas_Analisis!H230/IF(Intermedio!A230=VLOOKUP(Intermedio!A230,Tipos_Medida!$H$2:$I$788,1),VLOOKUP(Intermedio!A230,Tipos_Medida!$H$2:$I$788,2),0))*100,4),"")</f>
        <v/>
      </c>
      <c r="I413" s="21" t="str">
        <f>IF(Medidas_Analisis!I230&lt;&gt;"",ROUND((Medidas_Analisis!I230/IF(Intermedio!A230=VLOOKUP(Intermedio!A230,Tipos_Medida!$H$2:$I$788,1),VLOOKUP(Intermedio!A230,Tipos_Medida!$H$2:$I$788,2),0))*100,4),"")</f>
        <v/>
      </c>
      <c r="J413" s="21" t="str">
        <f>IF(Medidas_Analisis!J230&lt;&gt;"",ROUND((Medidas_Analisis!J230/IF(Intermedio!A230=VLOOKUP(Intermedio!A230,Tipos_Medida!$H$2:$I$788,1),VLOOKUP(Intermedio!A230,Tipos_Medida!$H$2:$I$788,2),0))*100,4),"")</f>
        <v/>
      </c>
      <c r="K413" s="21" t="str">
        <f>IF(Medidas_Analisis!K230&lt;&gt;"",ROUND((Medidas_Analisis!K230/IF(Intermedio!A230=VLOOKUP(Intermedio!A230,Tipos_Medida!$H$2:$I$788,1),VLOOKUP(Intermedio!A230,Tipos_Medida!$H$2:$I$788,2),0))*100,4),"")</f>
        <v/>
      </c>
      <c r="L413" s="21" t="str">
        <f>IF(Medidas_Analisis!L230&lt;&gt;"",ROUND((Medidas_Analisis!L230/IF(Intermedio!A230=VLOOKUP(Intermedio!A230,Tipos_Medida!$H$2:$I$788,1),VLOOKUP(Intermedio!A230,Tipos_Medida!$H$2:$I$788,2),0))*100,4),"")</f>
        <v/>
      </c>
      <c r="M413" s="21" t="str">
        <f>IF(Medidas_Analisis!M230&lt;&gt;"",ROUND((Medidas_Analisis!M230/IF(Intermedio!A230=VLOOKUP(Intermedio!A230,Tipos_Medida!$H$2:$I$788,1),VLOOKUP(Intermedio!A230,Tipos_Medida!$H$2:$I$788,2),0))*100,4),"")</f>
        <v/>
      </c>
      <c r="N413" s="21" t="str">
        <f>IF(Medidas_Analisis!N230&lt;&gt;"",ROUND((Medidas_Analisis!N230/IF(Intermedio!A230=VLOOKUP(Intermedio!A230,Tipos_Medida!$H$2:$I$788,1),VLOOKUP(Intermedio!A230,Tipos_Medida!$H$2:$I$788,2),0))*100,4),"")</f>
        <v/>
      </c>
    </row>
    <row r="414" spans="1:14" x14ac:dyDescent="0.25">
      <c r="A414" s="19">
        <v>20244</v>
      </c>
      <c r="B414" s="19" t="s">
        <v>74</v>
      </c>
      <c r="C414" s="19" t="s">
        <v>122</v>
      </c>
      <c r="D414" s="19" t="s">
        <v>116</v>
      </c>
      <c r="E414" s="20"/>
      <c r="F414" s="7" t="str">
        <f>IF(E414&lt;&gt;"",IF(AND(E414&gt;=VLOOKUP(E414,Semanas!$A$1:$C$33,1),E414&lt;=VLOOKUP(E414,Semanas!$A$1:$C$33,2)),VLOOKUP(E414,Semanas!$A$1:$C$33,3),""),"")</f>
        <v/>
      </c>
      <c r="G414" s="21" t="str">
        <f>IF(Medidas_Analisis!G231&lt;&gt;"",ROUND((Medidas_Analisis!G231/IF(Intermedio!A231=VLOOKUP(Intermedio!A231,Tipos_Medida!$H$2:$I$788,1),VLOOKUP(Intermedio!A231,Tipos_Medida!$H$2:$I$788,2),0))*100,4),"")</f>
        <v/>
      </c>
      <c r="H414" s="21" t="str">
        <f>IF(Medidas_Analisis!H231&lt;&gt;"",ROUND((Medidas_Analisis!H231/IF(Intermedio!A231=VLOOKUP(Intermedio!A231,Tipos_Medida!$H$2:$I$788,1),VLOOKUP(Intermedio!A231,Tipos_Medida!$H$2:$I$788,2),0))*100,4),"")</f>
        <v/>
      </c>
      <c r="I414" s="21" t="str">
        <f>IF(Medidas_Analisis!I231&lt;&gt;"",ROUND((Medidas_Analisis!I231/IF(Intermedio!A231=VLOOKUP(Intermedio!A231,Tipos_Medida!$H$2:$I$788,1),VLOOKUP(Intermedio!A231,Tipos_Medida!$H$2:$I$788,2),0))*100,4),"")</f>
        <v/>
      </c>
      <c r="J414" s="21" t="str">
        <f>IF(Medidas_Analisis!J231&lt;&gt;"",ROUND((Medidas_Analisis!J231/IF(Intermedio!A231=VLOOKUP(Intermedio!A231,Tipos_Medida!$H$2:$I$788,1),VLOOKUP(Intermedio!A231,Tipos_Medida!$H$2:$I$788,2),0))*100,4),"")</f>
        <v/>
      </c>
      <c r="K414" s="21" t="str">
        <f>IF(Medidas_Analisis!K231&lt;&gt;"",ROUND((Medidas_Analisis!K231/IF(Intermedio!A231=VLOOKUP(Intermedio!A231,Tipos_Medida!$H$2:$I$788,1),VLOOKUP(Intermedio!A231,Tipos_Medida!$H$2:$I$788,2),0))*100,4),"")</f>
        <v/>
      </c>
      <c r="L414" s="21" t="str">
        <f>IF(Medidas_Analisis!L231&lt;&gt;"",ROUND((Medidas_Analisis!L231/IF(Intermedio!A231=VLOOKUP(Intermedio!A231,Tipos_Medida!$H$2:$I$788,1),VLOOKUP(Intermedio!A231,Tipos_Medida!$H$2:$I$788,2),0))*100,4),"")</f>
        <v/>
      </c>
      <c r="M414" s="21" t="str">
        <f>IF(Medidas_Analisis!M231&lt;&gt;"",ROUND((Medidas_Analisis!M231/IF(Intermedio!A231=VLOOKUP(Intermedio!A231,Tipos_Medida!$H$2:$I$788,1),VLOOKUP(Intermedio!A231,Tipos_Medida!$H$2:$I$788,2),0))*100,4),"")</f>
        <v/>
      </c>
      <c r="N414" s="21" t="str">
        <f>IF(Medidas_Analisis!N231&lt;&gt;"",ROUND((Medidas_Analisis!N231/IF(Intermedio!A231=VLOOKUP(Intermedio!A231,Tipos_Medida!$H$2:$I$788,1),VLOOKUP(Intermedio!A231,Tipos_Medida!$H$2:$I$788,2),0))*100,4),"")</f>
        <v/>
      </c>
    </row>
    <row r="415" spans="1:14" x14ac:dyDescent="0.25">
      <c r="A415">
        <v>20244</v>
      </c>
      <c r="B415" t="s">
        <v>74</v>
      </c>
      <c r="C415" t="s">
        <v>123</v>
      </c>
      <c r="D415" t="s">
        <v>116</v>
      </c>
      <c r="E415" s="1"/>
      <c r="F415" s="7" t="str">
        <f>IF(E415&lt;&gt;"",IF(AND(E415&gt;=VLOOKUP(E415,Semanas!$A$1:$C$33,1),E415&lt;=VLOOKUP(E415,Semanas!$A$1:$C$33,2)),VLOOKUP(E415,Semanas!$A$1:$C$33,3),""),"")</f>
        <v/>
      </c>
      <c r="G415" s="21" t="str">
        <f>IF(Medidas_Analisis!G232&lt;&gt;"",ROUND((Medidas_Analisis!G232/IF(Intermedio!A232=VLOOKUP(Intermedio!A232,Tipos_Medida!$H$2:$I$788,1),VLOOKUP(Intermedio!A232,Tipos_Medida!$H$2:$I$788,2),0))*100,4),"")</f>
        <v/>
      </c>
      <c r="H415" s="21" t="str">
        <f>IF(Medidas_Analisis!H232&lt;&gt;"",ROUND((Medidas_Analisis!H232/IF(Intermedio!A232=VLOOKUP(Intermedio!A232,Tipos_Medida!$H$2:$I$788,1),VLOOKUP(Intermedio!A232,Tipos_Medida!$H$2:$I$788,2),0))*100,4),"")</f>
        <v/>
      </c>
      <c r="I415" s="21" t="str">
        <f>IF(Medidas_Analisis!I232&lt;&gt;"",ROUND((Medidas_Analisis!I232/IF(Intermedio!A232=VLOOKUP(Intermedio!A232,Tipos_Medida!$H$2:$I$788,1),VLOOKUP(Intermedio!A232,Tipos_Medida!$H$2:$I$788,2),0))*100,4),"")</f>
        <v/>
      </c>
      <c r="J415" s="21" t="str">
        <f>IF(Medidas_Analisis!J232&lt;&gt;"",ROUND((Medidas_Analisis!J232/IF(Intermedio!A232=VLOOKUP(Intermedio!A232,Tipos_Medida!$H$2:$I$788,1),VLOOKUP(Intermedio!A232,Tipos_Medida!$H$2:$I$788,2),0))*100,4),"")</f>
        <v/>
      </c>
      <c r="K415" s="21" t="str">
        <f>IF(Medidas_Analisis!K232&lt;&gt;"",ROUND((Medidas_Analisis!K232/IF(Intermedio!A232=VLOOKUP(Intermedio!A232,Tipos_Medida!$H$2:$I$788,1),VLOOKUP(Intermedio!A232,Tipos_Medida!$H$2:$I$788,2),0))*100,4),"")</f>
        <v/>
      </c>
      <c r="L415" s="21" t="str">
        <f>IF(Medidas_Analisis!L232&lt;&gt;"",ROUND((Medidas_Analisis!L232/IF(Intermedio!A232=VLOOKUP(Intermedio!A232,Tipos_Medida!$H$2:$I$788,1),VLOOKUP(Intermedio!A232,Tipos_Medida!$H$2:$I$788,2),0))*100,4),"")</f>
        <v/>
      </c>
      <c r="M415" s="21" t="str">
        <f>IF(Medidas_Analisis!M232&lt;&gt;"",ROUND((Medidas_Analisis!M232/IF(Intermedio!A232=VLOOKUP(Intermedio!A232,Tipos_Medida!$H$2:$I$788,1),VLOOKUP(Intermedio!A232,Tipos_Medida!$H$2:$I$788,2),0))*100,4),"")</f>
        <v/>
      </c>
      <c r="N415" s="21" t="str">
        <f>IF(Medidas_Analisis!N232&lt;&gt;"",ROUND((Medidas_Analisis!N232/IF(Intermedio!A232=VLOOKUP(Intermedio!A232,Tipos_Medida!$H$2:$I$788,1),VLOOKUP(Intermedio!A232,Tipos_Medida!$H$2:$I$788,2),0))*100,4),"")</f>
        <v/>
      </c>
    </row>
    <row r="416" spans="1:14" x14ac:dyDescent="0.25">
      <c r="A416">
        <v>20249</v>
      </c>
      <c r="B416" t="s">
        <v>75</v>
      </c>
      <c r="C416" t="s">
        <v>34</v>
      </c>
      <c r="D416" t="s">
        <v>117</v>
      </c>
      <c r="E416" s="1"/>
      <c r="F416" s="7" t="str">
        <f>IF(E416&lt;&gt;"",IF(AND(E416&gt;=VLOOKUP(E416,Semanas!$A$1:$C$33,1),E416&lt;=VLOOKUP(E416,Semanas!$A$1:$C$33,2)),VLOOKUP(E416,Semanas!$A$1:$C$33,3),""),"")</f>
        <v/>
      </c>
      <c r="G416" s="21" t="str">
        <f>IF(Medidas_Analisis!G237&lt;&gt;"",ROUND((Medidas_Analisis!G237/IF(Intermedio!A237=VLOOKUP(Intermedio!A237,Tipos_Medida!$H$2:$I$788,1),VLOOKUP(Intermedio!A237,Tipos_Medida!$H$2:$I$788,2),0))*100,4),"")</f>
        <v/>
      </c>
      <c r="H416" s="21" t="str">
        <f>IF(Medidas_Analisis!H237&lt;&gt;"",ROUND((Medidas_Analisis!H237/IF(Intermedio!A237=VLOOKUP(Intermedio!A237,Tipos_Medida!$H$2:$I$788,1),VLOOKUP(Intermedio!A237,Tipos_Medida!$H$2:$I$788,2),0))*100,4),"")</f>
        <v/>
      </c>
      <c r="I416" s="21" t="str">
        <f>IF(Medidas_Analisis!I237&lt;&gt;"",ROUND((Medidas_Analisis!I237/IF(Intermedio!A237=VLOOKUP(Intermedio!A237,Tipos_Medida!$H$2:$I$788,1),VLOOKUP(Intermedio!A237,Tipos_Medida!$H$2:$I$788,2),0))*100,4),"")</f>
        <v/>
      </c>
      <c r="J416" s="21" t="str">
        <f>IF(Medidas_Analisis!J237&lt;&gt;"",ROUND((Medidas_Analisis!J237/IF(Intermedio!A237=VLOOKUP(Intermedio!A237,Tipos_Medida!$H$2:$I$788,1),VLOOKUP(Intermedio!A237,Tipos_Medida!$H$2:$I$788,2),0))*100,4),"")</f>
        <v/>
      </c>
      <c r="K416" s="21" t="str">
        <f>IF(Medidas_Analisis!K237&lt;&gt;"",ROUND((Medidas_Analisis!K237/IF(Intermedio!A237=VLOOKUP(Intermedio!A237,Tipos_Medida!$H$2:$I$788,1),VLOOKUP(Intermedio!A237,Tipos_Medida!$H$2:$I$788,2),0))*100,4),"")</f>
        <v/>
      </c>
      <c r="L416" s="21" t="str">
        <f>IF(Medidas_Analisis!L237&lt;&gt;"",ROUND((Medidas_Analisis!L237/IF(Intermedio!A237=VLOOKUP(Intermedio!A237,Tipos_Medida!$H$2:$I$788,1),VLOOKUP(Intermedio!A237,Tipos_Medida!$H$2:$I$788,2),0))*100,4),"")</f>
        <v/>
      </c>
      <c r="M416" s="21" t="str">
        <f>IF(Medidas_Analisis!M237&lt;&gt;"",ROUND((Medidas_Analisis!M237/IF(Intermedio!A237=VLOOKUP(Intermedio!A237,Tipos_Medida!$H$2:$I$788,1),VLOOKUP(Intermedio!A237,Tipos_Medida!$H$2:$I$788,2),0))*100,4),"")</f>
        <v/>
      </c>
      <c r="N416" s="21" t="str">
        <f>IF(Medidas_Analisis!N237&lt;&gt;"",ROUND((Medidas_Analisis!N237/IF(Intermedio!A237=VLOOKUP(Intermedio!A237,Tipos_Medida!$H$2:$I$788,1),VLOOKUP(Intermedio!A237,Tipos_Medida!$H$2:$I$788,2),0))*100,4),"")</f>
        <v/>
      </c>
    </row>
    <row r="417" spans="1:14" x14ac:dyDescent="0.25">
      <c r="A417" s="19">
        <v>20249</v>
      </c>
      <c r="B417" s="19" t="s">
        <v>75</v>
      </c>
      <c r="C417" s="19" t="s">
        <v>118</v>
      </c>
      <c r="D417" s="19" t="s">
        <v>117</v>
      </c>
      <c r="E417" s="20"/>
      <c r="F417" s="7" t="str">
        <f>IF(E417&lt;&gt;"",IF(AND(E417&gt;=VLOOKUP(E417,Semanas!$A$1:$C$33,1),E417&lt;=VLOOKUP(E417,Semanas!$A$1:$C$33,2)),VLOOKUP(E417,Semanas!$A$1:$C$33,3),""),"")</f>
        <v/>
      </c>
      <c r="G417" s="21" t="str">
        <f>IF(Medidas_Analisis!G238&lt;&gt;"",ROUND((Medidas_Analisis!G238/IF(Intermedio!A238=VLOOKUP(Intermedio!A238,Tipos_Medida!$H$2:$I$788,1),VLOOKUP(Intermedio!A238,Tipos_Medida!$H$2:$I$788,2),0))*100,4),"")</f>
        <v/>
      </c>
      <c r="H417" s="21" t="str">
        <f>IF(Medidas_Analisis!H238&lt;&gt;"",ROUND((Medidas_Analisis!H238/IF(Intermedio!A238=VLOOKUP(Intermedio!A238,Tipos_Medida!$H$2:$I$788,1),VLOOKUP(Intermedio!A238,Tipos_Medida!$H$2:$I$788,2),0))*100,4),"")</f>
        <v/>
      </c>
      <c r="I417" s="21" t="str">
        <f>IF(Medidas_Analisis!I238&lt;&gt;"",ROUND((Medidas_Analisis!I238/IF(Intermedio!A238=VLOOKUP(Intermedio!A238,Tipos_Medida!$H$2:$I$788,1),VLOOKUP(Intermedio!A238,Tipos_Medida!$H$2:$I$788,2),0))*100,4),"")</f>
        <v/>
      </c>
      <c r="J417" s="21" t="str">
        <f>IF(Medidas_Analisis!J238&lt;&gt;"",ROUND((Medidas_Analisis!J238/IF(Intermedio!A238=VLOOKUP(Intermedio!A238,Tipos_Medida!$H$2:$I$788,1),VLOOKUP(Intermedio!A238,Tipos_Medida!$H$2:$I$788,2),0))*100,4),"")</f>
        <v/>
      </c>
      <c r="K417" s="21" t="str">
        <f>IF(Medidas_Analisis!K238&lt;&gt;"",ROUND((Medidas_Analisis!K238/IF(Intermedio!A238=VLOOKUP(Intermedio!A238,Tipos_Medida!$H$2:$I$788,1),VLOOKUP(Intermedio!A238,Tipos_Medida!$H$2:$I$788,2),0))*100,4),"")</f>
        <v/>
      </c>
      <c r="L417" s="21" t="str">
        <f>IF(Medidas_Analisis!L238&lt;&gt;"",ROUND((Medidas_Analisis!L238/IF(Intermedio!A238=VLOOKUP(Intermedio!A238,Tipos_Medida!$H$2:$I$788,1),VLOOKUP(Intermedio!A238,Tipos_Medida!$H$2:$I$788,2),0))*100,4),"")</f>
        <v/>
      </c>
      <c r="M417" s="21" t="str">
        <f>IF(Medidas_Analisis!M238&lt;&gt;"",ROUND((Medidas_Analisis!M238/IF(Intermedio!A238=VLOOKUP(Intermedio!A238,Tipos_Medida!$H$2:$I$788,1),VLOOKUP(Intermedio!A238,Tipos_Medida!$H$2:$I$788,2),0))*100,4),"")</f>
        <v/>
      </c>
      <c r="N417" s="21" t="str">
        <f>IF(Medidas_Analisis!N238&lt;&gt;"",ROUND((Medidas_Analisis!N238/IF(Intermedio!A238=VLOOKUP(Intermedio!A238,Tipos_Medida!$H$2:$I$788,1),VLOOKUP(Intermedio!A238,Tipos_Medida!$H$2:$I$788,2),0))*100,4),"")</f>
        <v/>
      </c>
    </row>
    <row r="418" spans="1:14" x14ac:dyDescent="0.25">
      <c r="A418">
        <v>20249</v>
      </c>
      <c r="B418" t="s">
        <v>75</v>
      </c>
      <c r="C418" t="s">
        <v>119</v>
      </c>
      <c r="D418" t="s">
        <v>117</v>
      </c>
      <c r="E418" s="1"/>
      <c r="F418" s="7" t="str">
        <f>IF(E418&lt;&gt;"",IF(AND(E418&gt;=VLOOKUP(E418,Semanas!$A$1:$C$33,1),E418&lt;=VLOOKUP(E418,Semanas!$A$1:$C$33,2)),VLOOKUP(E418,Semanas!$A$1:$C$33,3),""),"")</f>
        <v/>
      </c>
      <c r="G418" s="21" t="str">
        <f>IF(Medidas_Analisis!G239&lt;&gt;"",ROUND((Medidas_Analisis!G239/IF(Intermedio!A239=VLOOKUP(Intermedio!A239,Tipos_Medida!$H$2:$I$788,1),VLOOKUP(Intermedio!A239,Tipos_Medida!$H$2:$I$788,2),0))*100,4),"")</f>
        <v/>
      </c>
      <c r="H418" s="21" t="str">
        <f>IF(Medidas_Analisis!H239&lt;&gt;"",ROUND((Medidas_Analisis!H239/IF(Intermedio!A239=VLOOKUP(Intermedio!A239,Tipos_Medida!$H$2:$I$788,1),VLOOKUP(Intermedio!A239,Tipos_Medida!$H$2:$I$788,2),0))*100,4),"")</f>
        <v/>
      </c>
      <c r="I418" s="21" t="str">
        <f>IF(Medidas_Analisis!I239&lt;&gt;"",ROUND((Medidas_Analisis!I239/IF(Intermedio!A239=VLOOKUP(Intermedio!A239,Tipos_Medida!$H$2:$I$788,1),VLOOKUP(Intermedio!A239,Tipos_Medida!$H$2:$I$788,2),0))*100,4),"")</f>
        <v/>
      </c>
      <c r="J418" s="21" t="str">
        <f>IF(Medidas_Analisis!J239&lt;&gt;"",ROUND((Medidas_Analisis!J239/IF(Intermedio!A239=VLOOKUP(Intermedio!A239,Tipos_Medida!$H$2:$I$788,1),VLOOKUP(Intermedio!A239,Tipos_Medida!$H$2:$I$788,2),0))*100,4),"")</f>
        <v/>
      </c>
      <c r="K418" s="21" t="str">
        <f>IF(Medidas_Analisis!K239&lt;&gt;"",ROUND((Medidas_Analisis!K239/IF(Intermedio!A239=VLOOKUP(Intermedio!A239,Tipos_Medida!$H$2:$I$788,1),VLOOKUP(Intermedio!A239,Tipos_Medida!$H$2:$I$788,2),0))*100,4),"")</f>
        <v/>
      </c>
      <c r="L418" s="21" t="str">
        <f>IF(Medidas_Analisis!L239&lt;&gt;"",ROUND((Medidas_Analisis!L239/IF(Intermedio!A239=VLOOKUP(Intermedio!A239,Tipos_Medida!$H$2:$I$788,1),VLOOKUP(Intermedio!A239,Tipos_Medida!$H$2:$I$788,2),0))*100,4),"")</f>
        <v/>
      </c>
      <c r="M418" s="21" t="str">
        <f>IF(Medidas_Analisis!M239&lt;&gt;"",ROUND((Medidas_Analisis!M239/IF(Intermedio!A239=VLOOKUP(Intermedio!A239,Tipos_Medida!$H$2:$I$788,1),VLOOKUP(Intermedio!A239,Tipos_Medida!$H$2:$I$788,2),0))*100,4),"")</f>
        <v/>
      </c>
      <c r="N418" s="21" t="str">
        <f>IF(Medidas_Analisis!N239&lt;&gt;"",ROUND((Medidas_Analisis!N239/IF(Intermedio!A239=VLOOKUP(Intermedio!A239,Tipos_Medida!$H$2:$I$788,1),VLOOKUP(Intermedio!A239,Tipos_Medida!$H$2:$I$788,2),0))*100,4),"")</f>
        <v/>
      </c>
    </row>
    <row r="419" spans="1:14" x14ac:dyDescent="0.25">
      <c r="A419" s="19">
        <v>20249</v>
      </c>
      <c r="B419" s="19" t="s">
        <v>75</v>
      </c>
      <c r="C419" s="19" t="s">
        <v>120</v>
      </c>
      <c r="D419" s="19" t="s">
        <v>117</v>
      </c>
      <c r="E419" s="20"/>
      <c r="F419" s="7" t="str">
        <f>IF(E419&lt;&gt;"",IF(AND(E419&gt;=VLOOKUP(E419,Semanas!$A$1:$C$33,1),E419&lt;=VLOOKUP(E419,Semanas!$A$1:$C$33,2)),VLOOKUP(E419,Semanas!$A$1:$C$33,3),""),"")</f>
        <v/>
      </c>
      <c r="G419" s="21" t="str">
        <f>IF(Medidas_Analisis!G240&lt;&gt;"",ROUND((Medidas_Analisis!G240/IF(Intermedio!A240=VLOOKUP(Intermedio!A240,Tipos_Medida!$H$2:$I$788,1),VLOOKUP(Intermedio!A240,Tipos_Medida!$H$2:$I$788,2),0))*100,4),"")</f>
        <v/>
      </c>
      <c r="H419" s="21" t="str">
        <f>IF(Medidas_Analisis!H240&lt;&gt;"",ROUND((Medidas_Analisis!H240/IF(Intermedio!A240=VLOOKUP(Intermedio!A240,Tipos_Medida!$H$2:$I$788,1),VLOOKUP(Intermedio!A240,Tipos_Medida!$H$2:$I$788,2),0))*100,4),"")</f>
        <v/>
      </c>
      <c r="I419" s="21" t="str">
        <f>IF(Medidas_Analisis!I240&lt;&gt;"",ROUND((Medidas_Analisis!I240/IF(Intermedio!A240=VLOOKUP(Intermedio!A240,Tipos_Medida!$H$2:$I$788,1),VLOOKUP(Intermedio!A240,Tipos_Medida!$H$2:$I$788,2),0))*100,4),"")</f>
        <v/>
      </c>
      <c r="J419" s="21" t="str">
        <f>IF(Medidas_Analisis!J240&lt;&gt;"",ROUND((Medidas_Analisis!J240/IF(Intermedio!A240=VLOOKUP(Intermedio!A240,Tipos_Medida!$H$2:$I$788,1),VLOOKUP(Intermedio!A240,Tipos_Medida!$H$2:$I$788,2),0))*100,4),"")</f>
        <v/>
      </c>
      <c r="K419" s="21" t="str">
        <f>IF(Medidas_Analisis!K240&lt;&gt;"",ROUND((Medidas_Analisis!K240/IF(Intermedio!A240=VLOOKUP(Intermedio!A240,Tipos_Medida!$H$2:$I$788,1),VLOOKUP(Intermedio!A240,Tipos_Medida!$H$2:$I$788,2),0))*100,4),"")</f>
        <v/>
      </c>
      <c r="L419" s="21" t="str">
        <f>IF(Medidas_Analisis!L240&lt;&gt;"",ROUND((Medidas_Analisis!L240/IF(Intermedio!A240=VLOOKUP(Intermedio!A240,Tipos_Medida!$H$2:$I$788,1),VLOOKUP(Intermedio!A240,Tipos_Medida!$H$2:$I$788,2),0))*100,4),"")</f>
        <v/>
      </c>
      <c r="M419" s="21" t="str">
        <f>IF(Medidas_Analisis!M240&lt;&gt;"",ROUND((Medidas_Analisis!M240/IF(Intermedio!A240=VLOOKUP(Intermedio!A240,Tipos_Medida!$H$2:$I$788,1),VLOOKUP(Intermedio!A240,Tipos_Medida!$H$2:$I$788,2),0))*100,4),"")</f>
        <v/>
      </c>
      <c r="N419" s="21" t="str">
        <f>IF(Medidas_Analisis!N240&lt;&gt;"",ROUND((Medidas_Analisis!N240/IF(Intermedio!A240=VLOOKUP(Intermedio!A240,Tipos_Medida!$H$2:$I$788,1),VLOOKUP(Intermedio!A240,Tipos_Medida!$H$2:$I$788,2),0))*100,4),"")</f>
        <v/>
      </c>
    </row>
    <row r="420" spans="1:14" x14ac:dyDescent="0.25">
      <c r="A420">
        <v>20249</v>
      </c>
      <c r="B420" t="s">
        <v>75</v>
      </c>
      <c r="C420" t="s">
        <v>191</v>
      </c>
      <c r="D420" t="s">
        <v>117</v>
      </c>
      <c r="E420" s="1"/>
      <c r="F420" s="7" t="str">
        <f>IF(E420&lt;&gt;"",IF(AND(E420&gt;=VLOOKUP(E420,Semanas!$A$1:$C$33,1),E420&lt;=VLOOKUP(E420,Semanas!$A$1:$C$33,2)),VLOOKUP(E420,Semanas!$A$1:$C$33,3),""),"")</f>
        <v/>
      </c>
      <c r="G420" s="21" t="str">
        <f>IF(Medidas_Analisis!G241&lt;&gt;"",ROUND((Medidas_Analisis!G241/IF(Intermedio!A241=VLOOKUP(Intermedio!A241,Tipos_Medida!$H$2:$I$788,1),VLOOKUP(Intermedio!A241,Tipos_Medida!$H$2:$I$788,2),0))*100,4),"")</f>
        <v/>
      </c>
      <c r="H420" s="21" t="str">
        <f>IF(Medidas_Analisis!H241&lt;&gt;"",ROUND((Medidas_Analisis!H241/IF(Intermedio!A241=VLOOKUP(Intermedio!A241,Tipos_Medida!$H$2:$I$788,1),VLOOKUP(Intermedio!A241,Tipos_Medida!$H$2:$I$788,2),0))*100,4),"")</f>
        <v/>
      </c>
      <c r="I420" s="21" t="str">
        <f>IF(Medidas_Analisis!I241&lt;&gt;"",ROUND((Medidas_Analisis!I241/IF(Intermedio!A241=VLOOKUP(Intermedio!A241,Tipos_Medida!$H$2:$I$788,1),VLOOKUP(Intermedio!A241,Tipos_Medida!$H$2:$I$788,2),0))*100,4),"")</f>
        <v/>
      </c>
      <c r="J420" s="21" t="str">
        <f>IF(Medidas_Analisis!J241&lt;&gt;"",ROUND((Medidas_Analisis!J241/IF(Intermedio!A241=VLOOKUP(Intermedio!A241,Tipos_Medida!$H$2:$I$788,1),VLOOKUP(Intermedio!A241,Tipos_Medida!$H$2:$I$788,2),0))*100,4),"")</f>
        <v/>
      </c>
      <c r="K420" s="21" t="str">
        <f>IF(Medidas_Analisis!K241&lt;&gt;"",ROUND((Medidas_Analisis!K241/IF(Intermedio!A241=VLOOKUP(Intermedio!A241,Tipos_Medida!$H$2:$I$788,1),VLOOKUP(Intermedio!A241,Tipos_Medida!$H$2:$I$788,2),0))*100,4),"")</f>
        <v/>
      </c>
      <c r="L420" s="21" t="str">
        <f>IF(Medidas_Analisis!L241&lt;&gt;"",ROUND((Medidas_Analisis!L241/IF(Intermedio!A241=VLOOKUP(Intermedio!A241,Tipos_Medida!$H$2:$I$788,1),VLOOKUP(Intermedio!A241,Tipos_Medida!$H$2:$I$788,2),0))*100,4),"")</f>
        <v/>
      </c>
      <c r="M420" s="21" t="str">
        <f>IF(Medidas_Analisis!M241&lt;&gt;"",ROUND((Medidas_Analisis!M241/IF(Intermedio!A241=VLOOKUP(Intermedio!A241,Tipos_Medida!$H$2:$I$788,1),VLOOKUP(Intermedio!A241,Tipos_Medida!$H$2:$I$788,2),0))*100,4),"")</f>
        <v/>
      </c>
      <c r="N420" s="21" t="str">
        <f>IF(Medidas_Analisis!N241&lt;&gt;"",ROUND((Medidas_Analisis!N241/IF(Intermedio!A241=VLOOKUP(Intermedio!A241,Tipos_Medida!$H$2:$I$788,1),VLOOKUP(Intermedio!A241,Tipos_Medida!$H$2:$I$788,2),0))*100,4),"")</f>
        <v/>
      </c>
    </row>
    <row r="421" spans="1:14" x14ac:dyDescent="0.25">
      <c r="A421" s="19">
        <v>20249</v>
      </c>
      <c r="B421" s="19" t="s">
        <v>75</v>
      </c>
      <c r="C421" s="19" t="s">
        <v>122</v>
      </c>
      <c r="D421" s="19" t="s">
        <v>116</v>
      </c>
      <c r="E421" s="20"/>
      <c r="F421" s="7" t="str">
        <f>IF(E421&lt;&gt;"",IF(AND(E421&gt;=VLOOKUP(E421,Semanas!$A$1:$C$33,1),E421&lt;=VLOOKUP(E421,Semanas!$A$1:$C$33,2)),VLOOKUP(E421,Semanas!$A$1:$C$33,3),""),"")</f>
        <v/>
      </c>
      <c r="G421" s="21" t="str">
        <f>IF(Medidas_Analisis!G242&lt;&gt;"",ROUND((Medidas_Analisis!G242/IF(Intermedio!A242=VLOOKUP(Intermedio!A242,Tipos_Medida!$H$2:$I$788,1),VLOOKUP(Intermedio!A242,Tipos_Medida!$H$2:$I$788,2),0))*100,4),"")</f>
        <v/>
      </c>
      <c r="H421" s="21" t="str">
        <f>IF(Medidas_Analisis!H242&lt;&gt;"",ROUND((Medidas_Analisis!H242/IF(Intermedio!A242=VLOOKUP(Intermedio!A242,Tipos_Medida!$H$2:$I$788,1),VLOOKUP(Intermedio!A242,Tipos_Medida!$H$2:$I$788,2),0))*100,4),"")</f>
        <v/>
      </c>
      <c r="I421" s="21" t="str">
        <f>IF(Medidas_Analisis!I242&lt;&gt;"",ROUND((Medidas_Analisis!I242/IF(Intermedio!A242=VLOOKUP(Intermedio!A242,Tipos_Medida!$H$2:$I$788,1),VLOOKUP(Intermedio!A242,Tipos_Medida!$H$2:$I$788,2),0))*100,4),"")</f>
        <v/>
      </c>
      <c r="J421" s="21" t="str">
        <f>IF(Medidas_Analisis!J242&lt;&gt;"",ROUND((Medidas_Analisis!J242/IF(Intermedio!A242=VLOOKUP(Intermedio!A242,Tipos_Medida!$H$2:$I$788,1),VLOOKUP(Intermedio!A242,Tipos_Medida!$H$2:$I$788,2),0))*100,4),"")</f>
        <v/>
      </c>
      <c r="K421" s="21" t="str">
        <f>IF(Medidas_Analisis!K242&lt;&gt;"",ROUND((Medidas_Analisis!K242/IF(Intermedio!A242=VLOOKUP(Intermedio!A242,Tipos_Medida!$H$2:$I$788,1),VLOOKUP(Intermedio!A242,Tipos_Medida!$H$2:$I$788,2),0))*100,4),"")</f>
        <v/>
      </c>
      <c r="L421" s="21" t="str">
        <f>IF(Medidas_Analisis!L242&lt;&gt;"",ROUND((Medidas_Analisis!L242/IF(Intermedio!A242=VLOOKUP(Intermedio!A242,Tipos_Medida!$H$2:$I$788,1),VLOOKUP(Intermedio!A242,Tipos_Medida!$H$2:$I$788,2),0))*100,4),"")</f>
        <v/>
      </c>
      <c r="M421" s="21" t="str">
        <f>IF(Medidas_Analisis!M242&lt;&gt;"",ROUND((Medidas_Analisis!M242/IF(Intermedio!A242=VLOOKUP(Intermedio!A242,Tipos_Medida!$H$2:$I$788,1),VLOOKUP(Intermedio!A242,Tipos_Medida!$H$2:$I$788,2),0))*100,4),"")</f>
        <v/>
      </c>
      <c r="N421" s="21" t="str">
        <f>IF(Medidas_Analisis!N242&lt;&gt;"",ROUND((Medidas_Analisis!N242/IF(Intermedio!A242=VLOOKUP(Intermedio!A242,Tipos_Medida!$H$2:$I$788,1),VLOOKUP(Intermedio!A242,Tipos_Medida!$H$2:$I$788,2),0))*100,4),"")</f>
        <v/>
      </c>
    </row>
    <row r="422" spans="1:14" x14ac:dyDescent="0.25">
      <c r="A422">
        <v>20249</v>
      </c>
      <c r="B422" t="s">
        <v>75</v>
      </c>
      <c r="C422" t="s">
        <v>123</v>
      </c>
      <c r="D422" t="s">
        <v>116</v>
      </c>
      <c r="E422" s="1"/>
      <c r="F422" s="7" t="str">
        <f>IF(E422&lt;&gt;"",IF(AND(E422&gt;=VLOOKUP(E422,Semanas!$A$1:$C$33,1),E422&lt;=VLOOKUP(E422,Semanas!$A$1:$C$33,2)),VLOOKUP(E422,Semanas!$A$1:$C$33,3),""),"")</f>
        <v/>
      </c>
      <c r="G422" s="21" t="str">
        <f>IF(Medidas_Analisis!G243&lt;&gt;"",ROUND((Medidas_Analisis!G243/IF(Intermedio!A243=VLOOKUP(Intermedio!A243,Tipos_Medida!$H$2:$I$788,1),VLOOKUP(Intermedio!A243,Tipos_Medida!$H$2:$I$788,2),0))*100,4),"")</f>
        <v/>
      </c>
      <c r="H422" s="21" t="str">
        <f>IF(Medidas_Analisis!H243&lt;&gt;"",ROUND((Medidas_Analisis!H243/IF(Intermedio!A243=VLOOKUP(Intermedio!A243,Tipos_Medida!$H$2:$I$788,1),VLOOKUP(Intermedio!A243,Tipos_Medida!$H$2:$I$788,2),0))*100,4),"")</f>
        <v/>
      </c>
      <c r="I422" s="21" t="str">
        <f>IF(Medidas_Analisis!I243&lt;&gt;"",ROUND((Medidas_Analisis!I243/IF(Intermedio!A243=VLOOKUP(Intermedio!A243,Tipos_Medida!$H$2:$I$788,1),VLOOKUP(Intermedio!A243,Tipos_Medida!$H$2:$I$788,2),0))*100,4),"")</f>
        <v/>
      </c>
      <c r="J422" s="21" t="str">
        <f>IF(Medidas_Analisis!J243&lt;&gt;"",ROUND((Medidas_Analisis!J243/IF(Intermedio!A243=VLOOKUP(Intermedio!A243,Tipos_Medida!$H$2:$I$788,1),VLOOKUP(Intermedio!A243,Tipos_Medida!$H$2:$I$788,2),0))*100,4),"")</f>
        <v/>
      </c>
      <c r="K422" s="21" t="str">
        <f>IF(Medidas_Analisis!K243&lt;&gt;"",ROUND((Medidas_Analisis!K243/IF(Intermedio!A243=VLOOKUP(Intermedio!A243,Tipos_Medida!$H$2:$I$788,1),VLOOKUP(Intermedio!A243,Tipos_Medida!$H$2:$I$788,2),0))*100,4),"")</f>
        <v/>
      </c>
      <c r="L422" s="21" t="str">
        <f>IF(Medidas_Analisis!L243&lt;&gt;"",ROUND((Medidas_Analisis!L243/IF(Intermedio!A243=VLOOKUP(Intermedio!A243,Tipos_Medida!$H$2:$I$788,1),VLOOKUP(Intermedio!A243,Tipos_Medida!$H$2:$I$788,2),0))*100,4),"")</f>
        <v/>
      </c>
      <c r="M422" s="21" t="str">
        <f>IF(Medidas_Analisis!M243&lt;&gt;"",ROUND((Medidas_Analisis!M243/IF(Intermedio!A243=VLOOKUP(Intermedio!A243,Tipos_Medida!$H$2:$I$788,1),VLOOKUP(Intermedio!A243,Tipos_Medida!$H$2:$I$788,2),0))*100,4),"")</f>
        <v/>
      </c>
      <c r="N422" s="21" t="str">
        <f>IF(Medidas_Analisis!N243&lt;&gt;"",ROUND((Medidas_Analisis!N243/IF(Intermedio!A243=VLOOKUP(Intermedio!A243,Tipos_Medida!$H$2:$I$788,1),VLOOKUP(Intermedio!A243,Tipos_Medida!$H$2:$I$788,2),0))*100,4),"")</f>
        <v/>
      </c>
    </row>
    <row r="423" spans="1:14" x14ac:dyDescent="0.25">
      <c r="A423">
        <v>20276</v>
      </c>
      <c r="B423" t="s">
        <v>76</v>
      </c>
      <c r="C423" t="s">
        <v>30</v>
      </c>
      <c r="D423" t="s">
        <v>114</v>
      </c>
      <c r="E423" s="1">
        <v>43913</v>
      </c>
      <c r="F423" s="7" t="str">
        <f>IF(E423&lt;&gt;"",IF(AND(E423&gt;=VLOOKUP(E423,Semanas!$A$1:$C$33,1),E423&lt;=VLOOKUP(E423,Semanas!$A$1:$C$33,2)),VLOOKUP(E423,Semanas!$A$1:$C$33,3),""),"")</f>
        <v>Semana 13</v>
      </c>
      <c r="G423" s="21" t="str">
        <f>IF(Medidas_Analisis!G244&lt;&gt;"",ROUND((Medidas_Analisis!G244/IF(Intermedio!A244=VLOOKUP(Intermedio!A244,Tipos_Medida!$H$2:$I$788,1),VLOOKUP(Intermedio!A244,Tipos_Medida!$H$2:$I$788,2),0))*100,4),"")</f>
        <v/>
      </c>
      <c r="H423" s="21" t="str">
        <f>IF(Medidas_Analisis!H244&lt;&gt;"",ROUND((Medidas_Analisis!H244/IF(Intermedio!A244=VLOOKUP(Intermedio!A244,Tipos_Medida!$H$2:$I$788,1),VLOOKUP(Intermedio!A244,Tipos_Medida!$H$2:$I$788,2),0))*100,4),"")</f>
        <v/>
      </c>
      <c r="I423" s="21" t="str">
        <f>IF(Medidas_Analisis!I244&lt;&gt;"",ROUND((Medidas_Analisis!I244/IF(Intermedio!A244=VLOOKUP(Intermedio!A244,Tipos_Medida!$H$2:$I$788,1),VLOOKUP(Intermedio!A244,Tipos_Medida!$H$2:$I$788,2),0))*100,4),"")</f>
        <v/>
      </c>
      <c r="J423" s="21" t="str">
        <f>IF(Medidas_Analisis!J244&lt;&gt;"",ROUND((Medidas_Analisis!J244/IF(Intermedio!A244=VLOOKUP(Intermedio!A244,Tipos_Medida!$H$2:$I$788,1),VLOOKUP(Intermedio!A244,Tipos_Medida!$H$2:$I$788,2),0))*100,4),"")</f>
        <v/>
      </c>
      <c r="K423" s="21" t="str">
        <f>IF(Medidas_Analisis!K244&lt;&gt;"",ROUND((Medidas_Analisis!K244/IF(Intermedio!A244=VLOOKUP(Intermedio!A244,Tipos_Medida!$H$2:$I$788,1),VLOOKUP(Intermedio!A244,Tipos_Medida!$H$2:$I$788,2),0))*100,4),"")</f>
        <v/>
      </c>
      <c r="L423" s="21" t="str">
        <f>IF(Medidas_Analisis!L244&lt;&gt;"",ROUND((Medidas_Analisis!L244/IF(Intermedio!A244=VLOOKUP(Intermedio!A244,Tipos_Medida!$H$2:$I$788,1),VLOOKUP(Intermedio!A244,Tipos_Medida!$H$2:$I$788,2),0))*100,4),"")</f>
        <v/>
      </c>
      <c r="M423" s="21" t="str">
        <f>IF(Medidas_Analisis!M244&lt;&gt;"",ROUND((Medidas_Analisis!M244/IF(Intermedio!A244=VLOOKUP(Intermedio!A244,Tipos_Medida!$H$2:$I$788,1),VLOOKUP(Intermedio!A244,Tipos_Medida!$H$2:$I$788,2),0))*100,4),"")</f>
        <v/>
      </c>
      <c r="N423" s="21" t="str">
        <f>IF(Medidas_Analisis!N244&lt;&gt;"",ROUND((Medidas_Analisis!N244/IF(Intermedio!A244=VLOOKUP(Intermedio!A244,Tipos_Medida!$H$2:$I$788,1),VLOOKUP(Intermedio!A244,Tipos_Medida!$H$2:$I$788,2),0))*100,4),"")</f>
        <v/>
      </c>
    </row>
    <row r="424" spans="1:14" x14ac:dyDescent="0.25">
      <c r="A424" s="19">
        <v>20276</v>
      </c>
      <c r="B424" s="19" t="s">
        <v>76</v>
      </c>
      <c r="C424" s="19" t="s">
        <v>31</v>
      </c>
      <c r="D424" s="19" t="s">
        <v>114</v>
      </c>
      <c r="E424" s="20">
        <v>43913</v>
      </c>
      <c r="F424" s="7" t="str">
        <f>IF(E424&lt;&gt;"",IF(AND(E424&gt;=VLOOKUP(E424,Semanas!$A$1:$C$33,1),E424&lt;=VLOOKUP(E424,Semanas!$A$1:$C$33,2)),VLOOKUP(E424,Semanas!$A$1:$C$33,3),""),"")</f>
        <v>Semana 13</v>
      </c>
      <c r="G424" s="21" t="str">
        <f>IF(Medidas_Analisis!G245&lt;&gt;"",ROUND((Medidas_Analisis!G245/IF(Intermedio!A245=VLOOKUP(Intermedio!A245,Tipos_Medida!$H$2:$I$788,1),VLOOKUP(Intermedio!A245,Tipos_Medida!$H$2:$I$788,2),0))*100,4),"")</f>
        <v/>
      </c>
      <c r="H424" s="21" t="str">
        <f>IF(Medidas_Analisis!H245&lt;&gt;"",ROUND((Medidas_Analisis!H245/IF(Intermedio!A245=VLOOKUP(Intermedio!A245,Tipos_Medida!$H$2:$I$788,1),VLOOKUP(Intermedio!A245,Tipos_Medida!$H$2:$I$788,2),0))*100,4),"")</f>
        <v/>
      </c>
      <c r="I424" s="21" t="str">
        <f>IF(Medidas_Analisis!I245&lt;&gt;"",ROUND((Medidas_Analisis!I245/IF(Intermedio!A245=VLOOKUP(Intermedio!A245,Tipos_Medida!$H$2:$I$788,1),VLOOKUP(Intermedio!A245,Tipos_Medida!$H$2:$I$788,2),0))*100,4),"")</f>
        <v/>
      </c>
      <c r="J424" s="21" t="str">
        <f>IF(Medidas_Analisis!J245&lt;&gt;"",ROUND((Medidas_Analisis!J245/IF(Intermedio!A245=VLOOKUP(Intermedio!A245,Tipos_Medida!$H$2:$I$788,1),VLOOKUP(Intermedio!A245,Tipos_Medida!$H$2:$I$788,2),0))*100,4),"")</f>
        <v/>
      </c>
      <c r="K424" s="21" t="str">
        <f>IF(Medidas_Analisis!K245&lt;&gt;"",ROUND((Medidas_Analisis!K245/IF(Intermedio!A245=VLOOKUP(Intermedio!A245,Tipos_Medida!$H$2:$I$788,1),VLOOKUP(Intermedio!A245,Tipos_Medida!$H$2:$I$788,2),0))*100,4),"")</f>
        <v/>
      </c>
      <c r="L424" s="21" t="str">
        <f>IF(Medidas_Analisis!L245&lt;&gt;"",ROUND((Medidas_Analisis!L245/IF(Intermedio!A245=VLOOKUP(Intermedio!A245,Tipos_Medida!$H$2:$I$788,1),VLOOKUP(Intermedio!A245,Tipos_Medida!$H$2:$I$788,2),0))*100,4),"")</f>
        <v/>
      </c>
      <c r="M424" s="21" t="str">
        <f>IF(Medidas_Analisis!M245&lt;&gt;"",ROUND((Medidas_Analisis!M245/IF(Intermedio!A245=VLOOKUP(Intermedio!A245,Tipos_Medida!$H$2:$I$788,1),VLOOKUP(Intermedio!A245,Tipos_Medida!$H$2:$I$788,2),0))*100,4),"")</f>
        <v/>
      </c>
      <c r="N424" s="21" t="str">
        <f>IF(Medidas_Analisis!N245&lt;&gt;"",ROUND((Medidas_Analisis!N245/IF(Intermedio!A245=VLOOKUP(Intermedio!A245,Tipos_Medida!$H$2:$I$788,1),VLOOKUP(Intermedio!A245,Tipos_Medida!$H$2:$I$788,2),0))*100,4),"")</f>
        <v/>
      </c>
    </row>
    <row r="425" spans="1:14" x14ac:dyDescent="0.25">
      <c r="A425">
        <v>20276</v>
      </c>
      <c r="B425" t="s">
        <v>76</v>
      </c>
      <c r="C425" t="s">
        <v>115</v>
      </c>
      <c r="D425" t="s">
        <v>114</v>
      </c>
      <c r="E425" s="1">
        <v>43913</v>
      </c>
      <c r="F425" s="7" t="str">
        <f>IF(E425&lt;&gt;"",IF(AND(E425&gt;=VLOOKUP(E425,Semanas!$A$1:$C$33,1),E425&lt;=VLOOKUP(E425,Semanas!$A$1:$C$33,2)),VLOOKUP(E425,Semanas!$A$1:$C$33,3),""),"")</f>
        <v>Semana 13</v>
      </c>
      <c r="G425" s="21" t="str">
        <f>IF(Medidas_Analisis!G246&lt;&gt;"",ROUND((Medidas_Analisis!G246/IF(Intermedio!A246=VLOOKUP(Intermedio!A246,Tipos_Medida!$H$2:$I$788,1),VLOOKUP(Intermedio!A246,Tipos_Medida!$H$2:$I$788,2),0))*100,4),"")</f>
        <v/>
      </c>
      <c r="H425" s="21" t="str">
        <f>IF(Medidas_Analisis!H246&lt;&gt;"",ROUND((Medidas_Analisis!H246/IF(Intermedio!A246=VLOOKUP(Intermedio!A246,Tipos_Medida!$H$2:$I$788,1),VLOOKUP(Intermedio!A246,Tipos_Medida!$H$2:$I$788,2),0))*100,4),"")</f>
        <v/>
      </c>
      <c r="I425" s="21" t="str">
        <f>IF(Medidas_Analisis!I246&lt;&gt;"",ROUND((Medidas_Analisis!I246/IF(Intermedio!A246=VLOOKUP(Intermedio!A246,Tipos_Medida!$H$2:$I$788,1),VLOOKUP(Intermedio!A246,Tipos_Medida!$H$2:$I$788,2),0))*100,4),"")</f>
        <v/>
      </c>
      <c r="J425" s="21" t="str">
        <f>IF(Medidas_Analisis!J246&lt;&gt;"",ROUND((Medidas_Analisis!J246/IF(Intermedio!A246=VLOOKUP(Intermedio!A246,Tipos_Medida!$H$2:$I$788,1),VLOOKUP(Intermedio!A246,Tipos_Medida!$H$2:$I$788,2),0))*100,4),"")</f>
        <v/>
      </c>
      <c r="K425" s="21" t="str">
        <f>IF(Medidas_Analisis!K246&lt;&gt;"",ROUND((Medidas_Analisis!K246/IF(Intermedio!A246=VLOOKUP(Intermedio!A246,Tipos_Medida!$H$2:$I$788,1),VLOOKUP(Intermedio!A246,Tipos_Medida!$H$2:$I$788,2),0))*100,4),"")</f>
        <v/>
      </c>
      <c r="L425" s="21" t="str">
        <f>IF(Medidas_Analisis!L246&lt;&gt;"",ROUND((Medidas_Analisis!L246/IF(Intermedio!A246=VLOOKUP(Intermedio!A246,Tipos_Medida!$H$2:$I$788,1),VLOOKUP(Intermedio!A246,Tipos_Medida!$H$2:$I$788,2),0))*100,4),"")</f>
        <v/>
      </c>
      <c r="M425" s="21" t="str">
        <f>IF(Medidas_Analisis!M246&lt;&gt;"",ROUND((Medidas_Analisis!M246/IF(Intermedio!A246=VLOOKUP(Intermedio!A246,Tipos_Medida!$H$2:$I$788,1),VLOOKUP(Intermedio!A246,Tipos_Medida!$H$2:$I$788,2),0))*100,4),"")</f>
        <v/>
      </c>
      <c r="N425" s="21" t="str">
        <f>IF(Medidas_Analisis!N246&lt;&gt;"",ROUND((Medidas_Analisis!N246/IF(Intermedio!A246=VLOOKUP(Intermedio!A246,Tipos_Medida!$H$2:$I$788,1),VLOOKUP(Intermedio!A246,Tipos_Medida!$H$2:$I$788,2),0))*100,4),"")</f>
        <v/>
      </c>
    </row>
    <row r="426" spans="1:14" x14ac:dyDescent="0.25">
      <c r="A426" s="19">
        <v>20276</v>
      </c>
      <c r="B426" s="19" t="s">
        <v>76</v>
      </c>
      <c r="C426" s="19" t="s">
        <v>33</v>
      </c>
      <c r="D426" s="19" t="s">
        <v>114</v>
      </c>
      <c r="E426" s="20">
        <v>43910</v>
      </c>
      <c r="F426" s="7" t="str">
        <f>IF(E426&lt;&gt;"",IF(AND(E426&gt;=VLOOKUP(E426,Semanas!$A$1:$C$33,1),E426&lt;=VLOOKUP(E426,Semanas!$A$1:$C$33,2)),VLOOKUP(E426,Semanas!$A$1:$C$33,3),""),"")</f>
        <v>Semana 12</v>
      </c>
      <c r="G426" s="21" t="str">
        <f>IF(Medidas_Analisis!G247&lt;&gt;"",ROUND((Medidas_Analisis!G247/IF(Intermedio!A247=VLOOKUP(Intermedio!A247,Tipos_Medida!$H$2:$I$788,1),VLOOKUP(Intermedio!A247,Tipos_Medida!$H$2:$I$788,2),0))*100,4),"")</f>
        <v/>
      </c>
      <c r="H426" s="21" t="str">
        <f>IF(Medidas_Analisis!H247&lt;&gt;"",ROUND((Medidas_Analisis!H247/IF(Intermedio!A247=VLOOKUP(Intermedio!A247,Tipos_Medida!$H$2:$I$788,1),VLOOKUP(Intermedio!A247,Tipos_Medida!$H$2:$I$788,2),0))*100,4),"")</f>
        <v/>
      </c>
      <c r="I426" s="21" t="str">
        <f>IF(Medidas_Analisis!I247&lt;&gt;"",ROUND((Medidas_Analisis!I247/IF(Intermedio!A247=VLOOKUP(Intermedio!A247,Tipos_Medida!$H$2:$I$788,1),VLOOKUP(Intermedio!A247,Tipos_Medida!$H$2:$I$788,2),0))*100,4),"")</f>
        <v/>
      </c>
      <c r="J426" s="21" t="str">
        <f>IF(Medidas_Analisis!J247&lt;&gt;"",ROUND((Medidas_Analisis!J247/IF(Intermedio!A247=VLOOKUP(Intermedio!A247,Tipos_Medida!$H$2:$I$788,1),VLOOKUP(Intermedio!A247,Tipos_Medida!$H$2:$I$788,2),0))*100,4),"")</f>
        <v/>
      </c>
      <c r="K426" s="21" t="str">
        <f>IF(Medidas_Analisis!K247&lt;&gt;"",ROUND((Medidas_Analisis!K247/IF(Intermedio!A247=VLOOKUP(Intermedio!A247,Tipos_Medida!$H$2:$I$788,1),VLOOKUP(Intermedio!A247,Tipos_Medida!$H$2:$I$788,2),0))*100,4),"")</f>
        <v/>
      </c>
      <c r="L426" s="21" t="str">
        <f>IF(Medidas_Analisis!L247&lt;&gt;"",ROUND((Medidas_Analisis!L247/IF(Intermedio!A247=VLOOKUP(Intermedio!A247,Tipos_Medida!$H$2:$I$788,1),VLOOKUP(Intermedio!A247,Tipos_Medida!$H$2:$I$788,2),0))*100,4),"")</f>
        <v/>
      </c>
      <c r="M426" s="21" t="str">
        <f>IF(Medidas_Analisis!M247&lt;&gt;"",ROUND((Medidas_Analisis!M247/IF(Intermedio!A247=VLOOKUP(Intermedio!A247,Tipos_Medida!$H$2:$I$788,1),VLOOKUP(Intermedio!A247,Tipos_Medida!$H$2:$I$788,2),0))*100,4),"")</f>
        <v/>
      </c>
      <c r="N426" s="21" t="str">
        <f>IF(Medidas_Analisis!N247&lt;&gt;"",ROUND((Medidas_Analisis!N247/IF(Intermedio!A247=VLOOKUP(Intermedio!A247,Tipos_Medida!$H$2:$I$788,1),VLOOKUP(Intermedio!A247,Tipos_Medida!$H$2:$I$788,2),0))*100,4),"")</f>
        <v/>
      </c>
    </row>
    <row r="427" spans="1:14" x14ac:dyDescent="0.25">
      <c r="A427">
        <v>20276</v>
      </c>
      <c r="B427" t="s">
        <v>76</v>
      </c>
      <c r="C427" t="s">
        <v>34</v>
      </c>
      <c r="D427" t="s">
        <v>117</v>
      </c>
      <c r="E427" s="1"/>
      <c r="F427" s="7" t="str">
        <f>IF(E427&lt;&gt;"",IF(AND(E427&gt;=VLOOKUP(E427,Semanas!$A$1:$C$33,1),E427&lt;=VLOOKUP(E427,Semanas!$A$1:$C$33,2)),VLOOKUP(E427,Semanas!$A$1:$C$33,3),""),"")</f>
        <v/>
      </c>
      <c r="G427" s="21" t="str">
        <f>IF(Medidas_Analisis!G248&lt;&gt;"",ROUND((Medidas_Analisis!G248/IF(Intermedio!A248=VLOOKUP(Intermedio!A248,Tipos_Medida!$H$2:$I$788,1),VLOOKUP(Intermedio!A248,Tipos_Medida!$H$2:$I$788,2),0))*100,4),"")</f>
        <v/>
      </c>
      <c r="H427" s="21" t="str">
        <f>IF(Medidas_Analisis!H248&lt;&gt;"",ROUND((Medidas_Analisis!H248/IF(Intermedio!A248=VLOOKUP(Intermedio!A248,Tipos_Medida!$H$2:$I$788,1),VLOOKUP(Intermedio!A248,Tipos_Medida!$H$2:$I$788,2),0))*100,4),"")</f>
        <v/>
      </c>
      <c r="I427" s="21" t="str">
        <f>IF(Medidas_Analisis!I248&lt;&gt;"",ROUND((Medidas_Analisis!I248/IF(Intermedio!A248=VLOOKUP(Intermedio!A248,Tipos_Medida!$H$2:$I$788,1),VLOOKUP(Intermedio!A248,Tipos_Medida!$H$2:$I$788,2),0))*100,4),"")</f>
        <v/>
      </c>
      <c r="J427" s="21" t="str">
        <f>IF(Medidas_Analisis!J248&lt;&gt;"",ROUND((Medidas_Analisis!J248/IF(Intermedio!A248=VLOOKUP(Intermedio!A248,Tipos_Medida!$H$2:$I$788,1),VLOOKUP(Intermedio!A248,Tipos_Medida!$H$2:$I$788,2),0))*100,4),"")</f>
        <v/>
      </c>
      <c r="K427" s="21" t="str">
        <f>IF(Medidas_Analisis!K248&lt;&gt;"",ROUND((Medidas_Analisis!K248/IF(Intermedio!A248=VLOOKUP(Intermedio!A248,Tipos_Medida!$H$2:$I$788,1),VLOOKUP(Intermedio!A248,Tipos_Medida!$H$2:$I$788,2),0))*100,4),"")</f>
        <v/>
      </c>
      <c r="L427" s="21" t="str">
        <f>IF(Medidas_Analisis!L248&lt;&gt;"",ROUND((Medidas_Analisis!L248/IF(Intermedio!A248=VLOOKUP(Intermedio!A248,Tipos_Medida!$H$2:$I$788,1),VLOOKUP(Intermedio!A248,Tipos_Medida!$H$2:$I$788,2),0))*100,4),"")</f>
        <v/>
      </c>
      <c r="M427" s="21" t="str">
        <f>IF(Medidas_Analisis!M248&lt;&gt;"",ROUND((Medidas_Analisis!M248/IF(Intermedio!A248=VLOOKUP(Intermedio!A248,Tipos_Medida!$H$2:$I$788,1),VLOOKUP(Intermedio!A248,Tipos_Medida!$H$2:$I$788,2),0))*100,4),"")</f>
        <v/>
      </c>
      <c r="N427" s="21" t="str">
        <f>IF(Medidas_Analisis!N248&lt;&gt;"",ROUND((Medidas_Analisis!N248/IF(Intermedio!A248=VLOOKUP(Intermedio!A248,Tipos_Medida!$H$2:$I$788,1),VLOOKUP(Intermedio!A248,Tipos_Medida!$H$2:$I$788,2),0))*100,4),"")</f>
        <v/>
      </c>
    </row>
    <row r="428" spans="1:14" x14ac:dyDescent="0.25">
      <c r="A428" s="19">
        <v>20276</v>
      </c>
      <c r="B428" s="19" t="s">
        <v>76</v>
      </c>
      <c r="C428" s="19" t="s">
        <v>118</v>
      </c>
      <c r="D428" s="19" t="s">
        <v>117</v>
      </c>
      <c r="E428" s="20"/>
      <c r="F428" s="7" t="str">
        <f>IF(E428&lt;&gt;"",IF(AND(E428&gt;=VLOOKUP(E428,Semanas!$A$1:$C$33,1),E428&lt;=VLOOKUP(E428,Semanas!$A$1:$C$33,2)),VLOOKUP(E428,Semanas!$A$1:$C$33,3),""),"")</f>
        <v/>
      </c>
      <c r="G428" s="21" t="str">
        <f>IF(Medidas_Analisis!G249&lt;&gt;"",ROUND((Medidas_Analisis!G249/IF(Intermedio!A249=VLOOKUP(Intermedio!A249,Tipos_Medida!$H$2:$I$788,1),VLOOKUP(Intermedio!A249,Tipos_Medida!$H$2:$I$788,2),0))*100,4),"")</f>
        <v/>
      </c>
      <c r="H428" s="21" t="str">
        <f>IF(Medidas_Analisis!H249&lt;&gt;"",ROUND((Medidas_Analisis!H249/IF(Intermedio!A249=VLOOKUP(Intermedio!A249,Tipos_Medida!$H$2:$I$788,1),VLOOKUP(Intermedio!A249,Tipos_Medida!$H$2:$I$788,2),0))*100,4),"")</f>
        <v/>
      </c>
      <c r="I428" s="21" t="str">
        <f>IF(Medidas_Analisis!I249&lt;&gt;"",ROUND((Medidas_Analisis!I249/IF(Intermedio!A249=VLOOKUP(Intermedio!A249,Tipos_Medida!$H$2:$I$788,1),VLOOKUP(Intermedio!A249,Tipos_Medida!$H$2:$I$788,2),0))*100,4),"")</f>
        <v/>
      </c>
      <c r="J428" s="21" t="str">
        <f>IF(Medidas_Analisis!J249&lt;&gt;"",ROUND((Medidas_Analisis!J249/IF(Intermedio!A249=VLOOKUP(Intermedio!A249,Tipos_Medida!$H$2:$I$788,1),VLOOKUP(Intermedio!A249,Tipos_Medida!$H$2:$I$788,2),0))*100,4),"")</f>
        <v/>
      </c>
      <c r="K428" s="21" t="str">
        <f>IF(Medidas_Analisis!K249&lt;&gt;"",ROUND((Medidas_Analisis!K249/IF(Intermedio!A249=VLOOKUP(Intermedio!A249,Tipos_Medida!$H$2:$I$788,1),VLOOKUP(Intermedio!A249,Tipos_Medida!$H$2:$I$788,2),0))*100,4),"")</f>
        <v/>
      </c>
      <c r="L428" s="21" t="str">
        <f>IF(Medidas_Analisis!L249&lt;&gt;"",ROUND((Medidas_Analisis!L249/IF(Intermedio!A249=VLOOKUP(Intermedio!A249,Tipos_Medida!$H$2:$I$788,1),VLOOKUP(Intermedio!A249,Tipos_Medida!$H$2:$I$788,2),0))*100,4),"")</f>
        <v/>
      </c>
      <c r="M428" s="21" t="str">
        <f>IF(Medidas_Analisis!M249&lt;&gt;"",ROUND((Medidas_Analisis!M249/IF(Intermedio!A249=VLOOKUP(Intermedio!A249,Tipos_Medida!$H$2:$I$788,1),VLOOKUP(Intermedio!A249,Tipos_Medida!$H$2:$I$788,2),0))*100,4),"")</f>
        <v/>
      </c>
      <c r="N428" s="21" t="str">
        <f>IF(Medidas_Analisis!N249&lt;&gt;"",ROUND((Medidas_Analisis!N249/IF(Intermedio!A249=VLOOKUP(Intermedio!A249,Tipos_Medida!$H$2:$I$788,1),VLOOKUP(Intermedio!A249,Tipos_Medida!$H$2:$I$788,2),0))*100,4),"")</f>
        <v/>
      </c>
    </row>
    <row r="429" spans="1:14" x14ac:dyDescent="0.25">
      <c r="A429">
        <v>20276</v>
      </c>
      <c r="B429" t="s">
        <v>76</v>
      </c>
      <c r="C429" t="s">
        <v>119</v>
      </c>
      <c r="D429" t="s">
        <v>117</v>
      </c>
      <c r="E429" s="1"/>
      <c r="F429" s="7" t="str">
        <f>IF(E429&lt;&gt;"",IF(AND(E429&gt;=VLOOKUP(E429,Semanas!$A$1:$C$33,1),E429&lt;=VLOOKUP(E429,Semanas!$A$1:$C$33,2)),VLOOKUP(E429,Semanas!$A$1:$C$33,3),""),"")</f>
        <v/>
      </c>
      <c r="G429" s="21" t="str">
        <f>IF(Medidas_Analisis!G250&lt;&gt;"",ROUND((Medidas_Analisis!G250/IF(Intermedio!A250=VLOOKUP(Intermedio!A250,Tipos_Medida!$H$2:$I$788,1),VLOOKUP(Intermedio!A250,Tipos_Medida!$H$2:$I$788,2),0))*100,4),"")</f>
        <v/>
      </c>
      <c r="H429" s="21" t="str">
        <f>IF(Medidas_Analisis!H250&lt;&gt;"",ROUND((Medidas_Analisis!H250/IF(Intermedio!A250=VLOOKUP(Intermedio!A250,Tipos_Medida!$H$2:$I$788,1),VLOOKUP(Intermedio!A250,Tipos_Medida!$H$2:$I$788,2),0))*100,4),"")</f>
        <v/>
      </c>
      <c r="I429" s="21" t="str">
        <f>IF(Medidas_Analisis!I250&lt;&gt;"",ROUND((Medidas_Analisis!I250/IF(Intermedio!A250=VLOOKUP(Intermedio!A250,Tipos_Medida!$H$2:$I$788,1),VLOOKUP(Intermedio!A250,Tipos_Medida!$H$2:$I$788,2),0))*100,4),"")</f>
        <v/>
      </c>
      <c r="J429" s="21" t="str">
        <f>IF(Medidas_Analisis!J250&lt;&gt;"",ROUND((Medidas_Analisis!J250/IF(Intermedio!A250=VLOOKUP(Intermedio!A250,Tipos_Medida!$H$2:$I$788,1),VLOOKUP(Intermedio!A250,Tipos_Medida!$H$2:$I$788,2),0))*100,4),"")</f>
        <v/>
      </c>
      <c r="K429" s="21" t="str">
        <f>IF(Medidas_Analisis!K250&lt;&gt;"",ROUND((Medidas_Analisis!K250/IF(Intermedio!A250=VLOOKUP(Intermedio!A250,Tipos_Medida!$H$2:$I$788,1),VLOOKUP(Intermedio!A250,Tipos_Medida!$H$2:$I$788,2),0))*100,4),"")</f>
        <v/>
      </c>
      <c r="L429" s="21" t="str">
        <f>IF(Medidas_Analisis!L250&lt;&gt;"",ROUND((Medidas_Analisis!L250/IF(Intermedio!A250=VLOOKUP(Intermedio!A250,Tipos_Medida!$H$2:$I$788,1),VLOOKUP(Intermedio!A250,Tipos_Medida!$H$2:$I$788,2),0))*100,4),"")</f>
        <v/>
      </c>
      <c r="M429" s="21" t="str">
        <f>IF(Medidas_Analisis!M250&lt;&gt;"",ROUND((Medidas_Analisis!M250/IF(Intermedio!A250=VLOOKUP(Intermedio!A250,Tipos_Medida!$H$2:$I$788,1),VLOOKUP(Intermedio!A250,Tipos_Medida!$H$2:$I$788,2),0))*100,4),"")</f>
        <v/>
      </c>
      <c r="N429" s="21" t="str">
        <f>IF(Medidas_Analisis!N250&lt;&gt;"",ROUND((Medidas_Analisis!N250/IF(Intermedio!A250=VLOOKUP(Intermedio!A250,Tipos_Medida!$H$2:$I$788,1),VLOOKUP(Intermedio!A250,Tipos_Medida!$H$2:$I$788,2),0))*100,4),"")</f>
        <v/>
      </c>
    </row>
    <row r="430" spans="1:14" x14ac:dyDescent="0.25">
      <c r="A430" s="19">
        <v>20276</v>
      </c>
      <c r="B430" s="19" t="s">
        <v>76</v>
      </c>
      <c r="C430" s="19" t="s">
        <v>120</v>
      </c>
      <c r="D430" s="19" t="s">
        <v>117</v>
      </c>
      <c r="E430" s="20"/>
      <c r="F430" s="7" t="str">
        <f>IF(E430&lt;&gt;"",IF(AND(E430&gt;=VLOOKUP(E430,Semanas!$A$1:$C$33,1),E430&lt;=VLOOKUP(E430,Semanas!$A$1:$C$33,2)),VLOOKUP(E430,Semanas!$A$1:$C$33,3),""),"")</f>
        <v/>
      </c>
      <c r="G430" s="21" t="str">
        <f>IF(Medidas_Analisis!G251&lt;&gt;"",ROUND((Medidas_Analisis!G251/IF(Intermedio!A251=VLOOKUP(Intermedio!A251,Tipos_Medida!$H$2:$I$788,1),VLOOKUP(Intermedio!A251,Tipos_Medida!$H$2:$I$788,2),0))*100,4),"")</f>
        <v/>
      </c>
      <c r="H430" s="21" t="str">
        <f>IF(Medidas_Analisis!H251&lt;&gt;"",ROUND((Medidas_Analisis!H251/IF(Intermedio!A251=VLOOKUP(Intermedio!A251,Tipos_Medida!$H$2:$I$788,1),VLOOKUP(Intermedio!A251,Tipos_Medida!$H$2:$I$788,2),0))*100,4),"")</f>
        <v/>
      </c>
      <c r="I430" s="21" t="str">
        <f>IF(Medidas_Analisis!I251&lt;&gt;"",ROUND((Medidas_Analisis!I251/IF(Intermedio!A251=VLOOKUP(Intermedio!A251,Tipos_Medida!$H$2:$I$788,1),VLOOKUP(Intermedio!A251,Tipos_Medida!$H$2:$I$788,2),0))*100,4),"")</f>
        <v/>
      </c>
      <c r="J430" s="21" t="str">
        <f>IF(Medidas_Analisis!J251&lt;&gt;"",ROUND((Medidas_Analisis!J251/IF(Intermedio!A251=VLOOKUP(Intermedio!A251,Tipos_Medida!$H$2:$I$788,1),VLOOKUP(Intermedio!A251,Tipos_Medida!$H$2:$I$788,2),0))*100,4),"")</f>
        <v/>
      </c>
      <c r="K430" s="21" t="str">
        <f>IF(Medidas_Analisis!K251&lt;&gt;"",ROUND((Medidas_Analisis!K251/IF(Intermedio!A251=VLOOKUP(Intermedio!A251,Tipos_Medida!$H$2:$I$788,1),VLOOKUP(Intermedio!A251,Tipos_Medida!$H$2:$I$788,2),0))*100,4),"")</f>
        <v/>
      </c>
      <c r="L430" s="21" t="str">
        <f>IF(Medidas_Analisis!L251&lt;&gt;"",ROUND((Medidas_Analisis!L251/IF(Intermedio!A251=VLOOKUP(Intermedio!A251,Tipos_Medida!$H$2:$I$788,1),VLOOKUP(Intermedio!A251,Tipos_Medida!$H$2:$I$788,2),0))*100,4),"")</f>
        <v/>
      </c>
      <c r="M430" s="21" t="str">
        <f>IF(Medidas_Analisis!M251&lt;&gt;"",ROUND((Medidas_Analisis!M251/IF(Intermedio!A251=VLOOKUP(Intermedio!A251,Tipos_Medida!$H$2:$I$788,1),VLOOKUP(Intermedio!A251,Tipos_Medida!$H$2:$I$788,2),0))*100,4),"")</f>
        <v/>
      </c>
      <c r="N430" s="21" t="str">
        <f>IF(Medidas_Analisis!N251&lt;&gt;"",ROUND((Medidas_Analisis!N251/IF(Intermedio!A251=VLOOKUP(Intermedio!A251,Tipos_Medida!$H$2:$I$788,1),VLOOKUP(Intermedio!A251,Tipos_Medida!$H$2:$I$788,2),0))*100,4),"")</f>
        <v/>
      </c>
    </row>
    <row r="431" spans="1:14" x14ac:dyDescent="0.25">
      <c r="A431">
        <v>20276</v>
      </c>
      <c r="B431" t="s">
        <v>76</v>
      </c>
      <c r="C431" t="s">
        <v>191</v>
      </c>
      <c r="D431" t="s">
        <v>117</v>
      </c>
      <c r="E431" s="1"/>
      <c r="F431" s="7" t="str">
        <f>IF(E431&lt;&gt;"",IF(AND(E431&gt;=VLOOKUP(E431,Semanas!$A$1:$C$33,1),E431&lt;=VLOOKUP(E431,Semanas!$A$1:$C$33,2)),VLOOKUP(E431,Semanas!$A$1:$C$33,3),""),"")</f>
        <v/>
      </c>
      <c r="G431" s="21" t="str">
        <f>IF(Medidas_Analisis!G252&lt;&gt;"",ROUND((Medidas_Analisis!G252/IF(Intermedio!A252=VLOOKUP(Intermedio!A252,Tipos_Medida!$H$2:$I$788,1),VLOOKUP(Intermedio!A252,Tipos_Medida!$H$2:$I$788,2),0))*100,4),"")</f>
        <v/>
      </c>
      <c r="H431" s="21" t="str">
        <f>IF(Medidas_Analisis!H252&lt;&gt;"",ROUND((Medidas_Analisis!H252/IF(Intermedio!A252=VLOOKUP(Intermedio!A252,Tipos_Medida!$H$2:$I$788,1),VLOOKUP(Intermedio!A252,Tipos_Medida!$H$2:$I$788,2),0))*100,4),"")</f>
        <v/>
      </c>
      <c r="I431" s="21" t="str">
        <f>IF(Medidas_Analisis!I252&lt;&gt;"",ROUND((Medidas_Analisis!I252/IF(Intermedio!A252=VLOOKUP(Intermedio!A252,Tipos_Medida!$H$2:$I$788,1),VLOOKUP(Intermedio!A252,Tipos_Medida!$H$2:$I$788,2),0))*100,4),"")</f>
        <v/>
      </c>
      <c r="J431" s="21" t="str">
        <f>IF(Medidas_Analisis!J252&lt;&gt;"",ROUND((Medidas_Analisis!J252/IF(Intermedio!A252=VLOOKUP(Intermedio!A252,Tipos_Medida!$H$2:$I$788,1),VLOOKUP(Intermedio!A252,Tipos_Medida!$H$2:$I$788,2),0))*100,4),"")</f>
        <v/>
      </c>
      <c r="K431" s="21" t="str">
        <f>IF(Medidas_Analisis!K252&lt;&gt;"",ROUND((Medidas_Analisis!K252/IF(Intermedio!A252=VLOOKUP(Intermedio!A252,Tipos_Medida!$H$2:$I$788,1),VLOOKUP(Intermedio!A252,Tipos_Medida!$H$2:$I$788,2),0))*100,4),"")</f>
        <v/>
      </c>
      <c r="L431" s="21" t="str">
        <f>IF(Medidas_Analisis!L252&lt;&gt;"",ROUND((Medidas_Analisis!L252/IF(Intermedio!A252=VLOOKUP(Intermedio!A252,Tipos_Medida!$H$2:$I$788,1),VLOOKUP(Intermedio!A252,Tipos_Medida!$H$2:$I$788,2),0))*100,4),"")</f>
        <v/>
      </c>
      <c r="M431" s="21" t="str">
        <f>IF(Medidas_Analisis!M252&lt;&gt;"",ROUND((Medidas_Analisis!M252/IF(Intermedio!A252=VLOOKUP(Intermedio!A252,Tipos_Medida!$H$2:$I$788,1),VLOOKUP(Intermedio!A252,Tipos_Medida!$H$2:$I$788,2),0))*100,4),"")</f>
        <v/>
      </c>
      <c r="N431" s="21" t="str">
        <f>IF(Medidas_Analisis!N252&lt;&gt;"",ROUND((Medidas_Analisis!N252/IF(Intermedio!A252=VLOOKUP(Intermedio!A252,Tipos_Medida!$H$2:$I$788,1),VLOOKUP(Intermedio!A252,Tipos_Medida!$H$2:$I$788,2),0))*100,4),"")</f>
        <v/>
      </c>
    </row>
    <row r="432" spans="1:14" x14ac:dyDescent="0.25">
      <c r="A432" s="19">
        <v>20276</v>
      </c>
      <c r="B432" s="19" t="s">
        <v>76</v>
      </c>
      <c r="C432" s="19" t="s">
        <v>122</v>
      </c>
      <c r="D432" s="19" t="s">
        <v>116</v>
      </c>
      <c r="E432" s="20"/>
      <c r="F432" s="7" t="str">
        <f>IF(E432&lt;&gt;"",IF(AND(E432&gt;=VLOOKUP(E432,Semanas!$A$1:$C$33,1),E432&lt;=VLOOKUP(E432,Semanas!$A$1:$C$33,2)),VLOOKUP(E432,Semanas!$A$1:$C$33,3),""),"")</f>
        <v/>
      </c>
      <c r="G432" s="21" t="str">
        <f>IF(Medidas_Analisis!G253&lt;&gt;"",ROUND((Medidas_Analisis!G253/IF(Intermedio!A253=VLOOKUP(Intermedio!A253,Tipos_Medida!$H$2:$I$788,1),VLOOKUP(Intermedio!A253,Tipos_Medida!$H$2:$I$788,2),0))*100,4),"")</f>
        <v/>
      </c>
      <c r="H432" s="21" t="str">
        <f>IF(Medidas_Analisis!H253&lt;&gt;"",ROUND((Medidas_Analisis!H253/IF(Intermedio!A253=VLOOKUP(Intermedio!A253,Tipos_Medida!$H$2:$I$788,1),VLOOKUP(Intermedio!A253,Tipos_Medida!$H$2:$I$788,2),0))*100,4),"")</f>
        <v/>
      </c>
      <c r="I432" s="21" t="str">
        <f>IF(Medidas_Analisis!I253&lt;&gt;"",ROUND((Medidas_Analisis!I253/IF(Intermedio!A253=VLOOKUP(Intermedio!A253,Tipos_Medida!$H$2:$I$788,1),VLOOKUP(Intermedio!A253,Tipos_Medida!$H$2:$I$788,2),0))*100,4),"")</f>
        <v/>
      </c>
      <c r="J432" s="21" t="str">
        <f>IF(Medidas_Analisis!J253&lt;&gt;"",ROUND((Medidas_Analisis!J253/IF(Intermedio!A253=VLOOKUP(Intermedio!A253,Tipos_Medida!$H$2:$I$788,1),VLOOKUP(Intermedio!A253,Tipos_Medida!$H$2:$I$788,2),0))*100,4),"")</f>
        <v/>
      </c>
      <c r="K432" s="21" t="str">
        <f>IF(Medidas_Analisis!K253&lt;&gt;"",ROUND((Medidas_Analisis!K253/IF(Intermedio!A253=VLOOKUP(Intermedio!A253,Tipos_Medida!$H$2:$I$788,1),VLOOKUP(Intermedio!A253,Tipos_Medida!$H$2:$I$788,2),0))*100,4),"")</f>
        <v/>
      </c>
      <c r="L432" s="21" t="str">
        <f>IF(Medidas_Analisis!L253&lt;&gt;"",ROUND((Medidas_Analisis!L253/IF(Intermedio!A253=VLOOKUP(Intermedio!A253,Tipos_Medida!$H$2:$I$788,1),VLOOKUP(Intermedio!A253,Tipos_Medida!$H$2:$I$788,2),0))*100,4),"")</f>
        <v/>
      </c>
      <c r="M432" s="21" t="str">
        <f>IF(Medidas_Analisis!M253&lt;&gt;"",ROUND((Medidas_Analisis!M253/IF(Intermedio!A253=VLOOKUP(Intermedio!A253,Tipos_Medida!$H$2:$I$788,1),VLOOKUP(Intermedio!A253,Tipos_Medida!$H$2:$I$788,2),0))*100,4),"")</f>
        <v/>
      </c>
      <c r="N432" s="21" t="str">
        <f>IF(Medidas_Analisis!N253&lt;&gt;"",ROUND((Medidas_Analisis!N253/IF(Intermedio!A253=VLOOKUP(Intermedio!A253,Tipos_Medida!$H$2:$I$788,1),VLOOKUP(Intermedio!A253,Tipos_Medida!$H$2:$I$788,2),0))*100,4),"")</f>
        <v/>
      </c>
    </row>
    <row r="433" spans="1:14" x14ac:dyDescent="0.25">
      <c r="A433">
        <v>20276</v>
      </c>
      <c r="B433" t="s">
        <v>76</v>
      </c>
      <c r="C433" t="s">
        <v>123</v>
      </c>
      <c r="D433" t="s">
        <v>116</v>
      </c>
      <c r="E433" s="1"/>
      <c r="F433" s="7" t="str">
        <f>IF(E433&lt;&gt;"",IF(AND(E433&gt;=VLOOKUP(E433,Semanas!$A$1:$C$33,1),E433&lt;=VLOOKUP(E433,Semanas!$A$1:$C$33,2)),VLOOKUP(E433,Semanas!$A$1:$C$33,3),""),"")</f>
        <v/>
      </c>
      <c r="G433" s="21" t="str">
        <f>IF(Medidas_Analisis!G254&lt;&gt;"",ROUND((Medidas_Analisis!G254/IF(Intermedio!A254=VLOOKUP(Intermedio!A254,Tipos_Medida!$H$2:$I$788,1),VLOOKUP(Intermedio!A254,Tipos_Medida!$H$2:$I$788,2),0))*100,4),"")</f>
        <v/>
      </c>
      <c r="H433" s="21" t="str">
        <f>IF(Medidas_Analisis!H254&lt;&gt;"",ROUND((Medidas_Analisis!H254/IF(Intermedio!A254=VLOOKUP(Intermedio!A254,Tipos_Medida!$H$2:$I$788,1),VLOOKUP(Intermedio!A254,Tipos_Medida!$H$2:$I$788,2),0))*100,4),"")</f>
        <v/>
      </c>
      <c r="I433" s="21" t="str">
        <f>IF(Medidas_Analisis!I254&lt;&gt;"",ROUND((Medidas_Analisis!I254/IF(Intermedio!A254=VLOOKUP(Intermedio!A254,Tipos_Medida!$H$2:$I$788,1),VLOOKUP(Intermedio!A254,Tipos_Medida!$H$2:$I$788,2),0))*100,4),"")</f>
        <v/>
      </c>
      <c r="J433" s="21" t="str">
        <f>IF(Medidas_Analisis!J254&lt;&gt;"",ROUND((Medidas_Analisis!J254/IF(Intermedio!A254=VLOOKUP(Intermedio!A254,Tipos_Medida!$H$2:$I$788,1),VLOOKUP(Intermedio!A254,Tipos_Medida!$H$2:$I$788,2),0))*100,4),"")</f>
        <v/>
      </c>
      <c r="K433" s="21" t="str">
        <f>IF(Medidas_Analisis!K254&lt;&gt;"",ROUND((Medidas_Analisis!K254/IF(Intermedio!A254=VLOOKUP(Intermedio!A254,Tipos_Medida!$H$2:$I$788,1),VLOOKUP(Intermedio!A254,Tipos_Medida!$H$2:$I$788,2),0))*100,4),"")</f>
        <v/>
      </c>
      <c r="L433" s="21" t="str">
        <f>IF(Medidas_Analisis!L254&lt;&gt;"",ROUND((Medidas_Analisis!L254/IF(Intermedio!A254=VLOOKUP(Intermedio!A254,Tipos_Medida!$H$2:$I$788,1),VLOOKUP(Intermedio!A254,Tipos_Medida!$H$2:$I$788,2),0))*100,4),"")</f>
        <v/>
      </c>
      <c r="M433" s="21" t="str">
        <f>IF(Medidas_Analisis!M254&lt;&gt;"",ROUND((Medidas_Analisis!M254/IF(Intermedio!A254=VLOOKUP(Intermedio!A254,Tipos_Medida!$H$2:$I$788,1),VLOOKUP(Intermedio!A254,Tipos_Medida!$H$2:$I$788,2),0))*100,4),"")</f>
        <v/>
      </c>
      <c r="N433" s="21" t="str">
        <f>IF(Medidas_Analisis!N254&lt;&gt;"",ROUND((Medidas_Analisis!N254/IF(Intermedio!A254=VLOOKUP(Intermedio!A254,Tipos_Medida!$H$2:$I$788,1),VLOOKUP(Intermedio!A254,Tipos_Medida!$H$2:$I$788,2),0))*100,4),"")</f>
        <v/>
      </c>
    </row>
    <row r="434" spans="1:14" x14ac:dyDescent="0.25">
      <c r="A434">
        <v>20311</v>
      </c>
      <c r="B434" t="s">
        <v>77</v>
      </c>
      <c r="C434" t="s">
        <v>30</v>
      </c>
      <c r="D434" t="s">
        <v>114</v>
      </c>
      <c r="E434" s="1">
        <v>43913</v>
      </c>
      <c r="F434" s="7" t="str">
        <f>IF(E434&lt;&gt;"",IF(AND(E434&gt;=VLOOKUP(E434,Semanas!$A$1:$C$33,1),E434&lt;=VLOOKUP(E434,Semanas!$A$1:$C$33,2)),VLOOKUP(E434,Semanas!$A$1:$C$33,3),""),"")</f>
        <v>Semana 13</v>
      </c>
      <c r="G434" s="21" t="str">
        <f>IF(Medidas_Analisis!G255&lt;&gt;"",ROUND((Medidas_Analisis!G255/IF(Intermedio!A255=VLOOKUP(Intermedio!A255,Tipos_Medida!$H$2:$I$788,1),VLOOKUP(Intermedio!A255,Tipos_Medida!$H$2:$I$788,2),0))*100,4),"")</f>
        <v/>
      </c>
      <c r="H434" s="21" t="str">
        <f>IF(Medidas_Analisis!H255&lt;&gt;"",ROUND((Medidas_Analisis!H255/IF(Intermedio!A255=VLOOKUP(Intermedio!A255,Tipos_Medida!$H$2:$I$788,1),VLOOKUP(Intermedio!A255,Tipos_Medida!$H$2:$I$788,2),0))*100,4),"")</f>
        <v/>
      </c>
      <c r="I434" s="21" t="str">
        <f>IF(Medidas_Analisis!I255&lt;&gt;"",ROUND((Medidas_Analisis!I255/IF(Intermedio!A255=VLOOKUP(Intermedio!A255,Tipos_Medida!$H$2:$I$788,1),VLOOKUP(Intermedio!A255,Tipos_Medida!$H$2:$I$788,2),0))*100,4),"")</f>
        <v/>
      </c>
      <c r="J434" s="21" t="str">
        <f>IF(Medidas_Analisis!J255&lt;&gt;"",ROUND((Medidas_Analisis!J255/IF(Intermedio!A255=VLOOKUP(Intermedio!A255,Tipos_Medida!$H$2:$I$788,1),VLOOKUP(Intermedio!A255,Tipos_Medida!$H$2:$I$788,2),0))*100,4),"")</f>
        <v/>
      </c>
      <c r="K434" s="21" t="str">
        <f>IF(Medidas_Analisis!K255&lt;&gt;"",ROUND((Medidas_Analisis!K255/IF(Intermedio!A255=VLOOKUP(Intermedio!A255,Tipos_Medida!$H$2:$I$788,1),VLOOKUP(Intermedio!A255,Tipos_Medida!$H$2:$I$788,2),0))*100,4),"")</f>
        <v/>
      </c>
      <c r="L434" s="21" t="str">
        <f>IF(Medidas_Analisis!L255&lt;&gt;"",ROUND((Medidas_Analisis!L255/IF(Intermedio!A255=VLOOKUP(Intermedio!A255,Tipos_Medida!$H$2:$I$788,1),VLOOKUP(Intermedio!A255,Tipos_Medida!$H$2:$I$788,2),0))*100,4),"")</f>
        <v/>
      </c>
      <c r="M434" s="21" t="str">
        <f>IF(Medidas_Analisis!M255&lt;&gt;"",ROUND((Medidas_Analisis!M255/IF(Intermedio!A255=VLOOKUP(Intermedio!A255,Tipos_Medida!$H$2:$I$788,1),VLOOKUP(Intermedio!A255,Tipos_Medida!$H$2:$I$788,2),0))*100,4),"")</f>
        <v/>
      </c>
      <c r="N434" s="21" t="str">
        <f>IF(Medidas_Analisis!N255&lt;&gt;"",ROUND((Medidas_Analisis!N255/IF(Intermedio!A255=VLOOKUP(Intermedio!A255,Tipos_Medida!$H$2:$I$788,1),VLOOKUP(Intermedio!A255,Tipos_Medida!$H$2:$I$788,2),0))*100,4),"")</f>
        <v/>
      </c>
    </row>
    <row r="435" spans="1:14" x14ac:dyDescent="0.25">
      <c r="A435" s="19">
        <v>20311</v>
      </c>
      <c r="B435" s="19" t="s">
        <v>77</v>
      </c>
      <c r="C435" s="19" t="s">
        <v>31</v>
      </c>
      <c r="D435" s="19" t="s">
        <v>114</v>
      </c>
      <c r="E435" s="20">
        <v>43913</v>
      </c>
      <c r="F435" s="7" t="str">
        <f>IF(E435&lt;&gt;"",IF(AND(E435&gt;=VLOOKUP(E435,Semanas!$A$1:$C$33,1),E435&lt;=VLOOKUP(E435,Semanas!$A$1:$C$33,2)),VLOOKUP(E435,Semanas!$A$1:$C$33,3),""),"")</f>
        <v>Semana 13</v>
      </c>
      <c r="G435" s="21" t="str">
        <f>IF(Medidas_Analisis!G256&lt;&gt;"",ROUND((Medidas_Analisis!G256/IF(Intermedio!A256=VLOOKUP(Intermedio!A256,Tipos_Medida!$H$2:$I$788,1),VLOOKUP(Intermedio!A256,Tipos_Medida!$H$2:$I$788,2),0))*100,4),"")</f>
        <v/>
      </c>
      <c r="H435" s="21" t="str">
        <f>IF(Medidas_Analisis!H256&lt;&gt;"",ROUND((Medidas_Analisis!H256/IF(Intermedio!A256=VLOOKUP(Intermedio!A256,Tipos_Medida!$H$2:$I$788,1),VLOOKUP(Intermedio!A256,Tipos_Medida!$H$2:$I$788,2),0))*100,4),"")</f>
        <v/>
      </c>
      <c r="I435" s="21" t="str">
        <f>IF(Medidas_Analisis!I256&lt;&gt;"",ROUND((Medidas_Analisis!I256/IF(Intermedio!A256=VLOOKUP(Intermedio!A256,Tipos_Medida!$H$2:$I$788,1),VLOOKUP(Intermedio!A256,Tipos_Medida!$H$2:$I$788,2),0))*100,4),"")</f>
        <v/>
      </c>
      <c r="J435" s="21" t="str">
        <f>IF(Medidas_Analisis!J256&lt;&gt;"",ROUND((Medidas_Analisis!J256/IF(Intermedio!A256=VLOOKUP(Intermedio!A256,Tipos_Medida!$H$2:$I$788,1),VLOOKUP(Intermedio!A256,Tipos_Medida!$H$2:$I$788,2),0))*100,4),"")</f>
        <v/>
      </c>
      <c r="K435" s="21" t="str">
        <f>IF(Medidas_Analisis!K256&lt;&gt;"",ROUND((Medidas_Analisis!K256/IF(Intermedio!A256=VLOOKUP(Intermedio!A256,Tipos_Medida!$H$2:$I$788,1),VLOOKUP(Intermedio!A256,Tipos_Medida!$H$2:$I$788,2),0))*100,4),"")</f>
        <v/>
      </c>
      <c r="L435" s="21" t="str">
        <f>IF(Medidas_Analisis!L256&lt;&gt;"",ROUND((Medidas_Analisis!L256/IF(Intermedio!A256=VLOOKUP(Intermedio!A256,Tipos_Medida!$H$2:$I$788,1),VLOOKUP(Intermedio!A256,Tipos_Medida!$H$2:$I$788,2),0))*100,4),"")</f>
        <v/>
      </c>
      <c r="M435" s="21" t="str">
        <f>IF(Medidas_Analisis!M256&lt;&gt;"",ROUND((Medidas_Analisis!M256/IF(Intermedio!A256=VLOOKUP(Intermedio!A256,Tipos_Medida!$H$2:$I$788,1),VLOOKUP(Intermedio!A256,Tipos_Medida!$H$2:$I$788,2),0))*100,4),"")</f>
        <v/>
      </c>
      <c r="N435" s="21" t="str">
        <f>IF(Medidas_Analisis!N256&lt;&gt;"",ROUND((Medidas_Analisis!N256/IF(Intermedio!A256=VLOOKUP(Intermedio!A256,Tipos_Medida!$H$2:$I$788,1),VLOOKUP(Intermedio!A256,Tipos_Medida!$H$2:$I$788,2),0))*100,4),"")</f>
        <v/>
      </c>
    </row>
    <row r="436" spans="1:14" x14ac:dyDescent="0.25">
      <c r="A436">
        <v>20311</v>
      </c>
      <c r="B436" t="s">
        <v>77</v>
      </c>
      <c r="C436" t="s">
        <v>115</v>
      </c>
      <c r="D436" t="s">
        <v>114</v>
      </c>
      <c r="E436" s="1">
        <v>43913</v>
      </c>
      <c r="F436" s="7" t="str">
        <f>IF(E436&lt;&gt;"",IF(AND(E436&gt;=VLOOKUP(E436,Semanas!$A$1:$C$33,1),E436&lt;=VLOOKUP(E436,Semanas!$A$1:$C$33,2)),VLOOKUP(E436,Semanas!$A$1:$C$33,3),""),"")</f>
        <v>Semana 13</v>
      </c>
      <c r="G436" s="21" t="str">
        <f>IF(Medidas_Analisis!G257&lt;&gt;"",ROUND((Medidas_Analisis!G257/IF(Intermedio!A257=VLOOKUP(Intermedio!A257,Tipos_Medida!$H$2:$I$788,1),VLOOKUP(Intermedio!A257,Tipos_Medida!$H$2:$I$788,2),0))*100,4),"")</f>
        <v/>
      </c>
      <c r="H436" s="21" t="str">
        <f>IF(Medidas_Analisis!H257&lt;&gt;"",ROUND((Medidas_Analisis!H257/IF(Intermedio!A257=VLOOKUP(Intermedio!A257,Tipos_Medida!$H$2:$I$788,1),VLOOKUP(Intermedio!A257,Tipos_Medida!$H$2:$I$788,2),0))*100,4),"")</f>
        <v/>
      </c>
      <c r="I436" s="21" t="str">
        <f>IF(Medidas_Analisis!I257&lt;&gt;"",ROUND((Medidas_Analisis!I257/IF(Intermedio!A257=VLOOKUP(Intermedio!A257,Tipos_Medida!$H$2:$I$788,1),VLOOKUP(Intermedio!A257,Tipos_Medida!$H$2:$I$788,2),0))*100,4),"")</f>
        <v/>
      </c>
      <c r="J436" s="21" t="str">
        <f>IF(Medidas_Analisis!J257&lt;&gt;"",ROUND((Medidas_Analisis!J257/IF(Intermedio!A257=VLOOKUP(Intermedio!A257,Tipos_Medida!$H$2:$I$788,1),VLOOKUP(Intermedio!A257,Tipos_Medida!$H$2:$I$788,2),0))*100,4),"")</f>
        <v/>
      </c>
      <c r="K436" s="21" t="str">
        <f>IF(Medidas_Analisis!K257&lt;&gt;"",ROUND((Medidas_Analisis!K257/IF(Intermedio!A257=VLOOKUP(Intermedio!A257,Tipos_Medida!$H$2:$I$788,1),VLOOKUP(Intermedio!A257,Tipos_Medida!$H$2:$I$788,2),0))*100,4),"")</f>
        <v/>
      </c>
      <c r="L436" s="21" t="str">
        <f>IF(Medidas_Analisis!L257&lt;&gt;"",ROUND((Medidas_Analisis!L257/IF(Intermedio!A257=VLOOKUP(Intermedio!A257,Tipos_Medida!$H$2:$I$788,1),VLOOKUP(Intermedio!A257,Tipos_Medida!$H$2:$I$788,2),0))*100,4),"")</f>
        <v/>
      </c>
      <c r="M436" s="21" t="str">
        <f>IF(Medidas_Analisis!M257&lt;&gt;"",ROUND((Medidas_Analisis!M257/IF(Intermedio!A257=VLOOKUP(Intermedio!A257,Tipos_Medida!$H$2:$I$788,1),VLOOKUP(Intermedio!A257,Tipos_Medida!$H$2:$I$788,2),0))*100,4),"")</f>
        <v/>
      </c>
      <c r="N436" s="21" t="str">
        <f>IF(Medidas_Analisis!N257&lt;&gt;"",ROUND((Medidas_Analisis!N257/IF(Intermedio!A257=VLOOKUP(Intermedio!A257,Tipos_Medida!$H$2:$I$788,1),VLOOKUP(Intermedio!A257,Tipos_Medida!$H$2:$I$788,2),0))*100,4),"")</f>
        <v/>
      </c>
    </row>
    <row r="437" spans="1:14" x14ac:dyDescent="0.25">
      <c r="A437" s="19">
        <v>20311</v>
      </c>
      <c r="B437" s="19" t="s">
        <v>77</v>
      </c>
      <c r="C437" s="19" t="s">
        <v>33</v>
      </c>
      <c r="D437" s="19" t="s">
        <v>114</v>
      </c>
      <c r="E437" s="20">
        <v>43910</v>
      </c>
      <c r="F437" s="7" t="str">
        <f>IF(E437&lt;&gt;"",IF(AND(E437&gt;=VLOOKUP(E437,Semanas!$A$1:$C$33,1),E437&lt;=VLOOKUP(E437,Semanas!$A$1:$C$33,2)),VLOOKUP(E437,Semanas!$A$1:$C$33,3),""),"")</f>
        <v>Semana 12</v>
      </c>
      <c r="G437" s="21" t="str">
        <f>IF(Medidas_Analisis!G258&lt;&gt;"",ROUND((Medidas_Analisis!G258/IF(Intermedio!A258=VLOOKUP(Intermedio!A258,Tipos_Medida!$H$2:$I$788,1),VLOOKUP(Intermedio!A258,Tipos_Medida!$H$2:$I$788,2),0))*100,4),"")</f>
        <v/>
      </c>
      <c r="H437" s="21" t="str">
        <f>IF(Medidas_Analisis!H258&lt;&gt;"",ROUND((Medidas_Analisis!H258/IF(Intermedio!A258=VLOOKUP(Intermedio!A258,Tipos_Medida!$H$2:$I$788,1),VLOOKUP(Intermedio!A258,Tipos_Medida!$H$2:$I$788,2),0))*100,4),"")</f>
        <v/>
      </c>
      <c r="I437" s="21" t="str">
        <f>IF(Medidas_Analisis!I258&lt;&gt;"",ROUND((Medidas_Analisis!I258/IF(Intermedio!A258=VLOOKUP(Intermedio!A258,Tipos_Medida!$H$2:$I$788,1),VLOOKUP(Intermedio!A258,Tipos_Medida!$H$2:$I$788,2),0))*100,4),"")</f>
        <v/>
      </c>
      <c r="J437" s="21" t="str">
        <f>IF(Medidas_Analisis!J258&lt;&gt;"",ROUND((Medidas_Analisis!J258/IF(Intermedio!A258=VLOOKUP(Intermedio!A258,Tipos_Medida!$H$2:$I$788,1),VLOOKUP(Intermedio!A258,Tipos_Medida!$H$2:$I$788,2),0))*100,4),"")</f>
        <v/>
      </c>
      <c r="K437" s="21" t="str">
        <f>IF(Medidas_Analisis!K258&lt;&gt;"",ROUND((Medidas_Analisis!K258/IF(Intermedio!A258=VLOOKUP(Intermedio!A258,Tipos_Medida!$H$2:$I$788,1),VLOOKUP(Intermedio!A258,Tipos_Medida!$H$2:$I$788,2),0))*100,4),"")</f>
        <v/>
      </c>
      <c r="L437" s="21" t="str">
        <f>IF(Medidas_Analisis!L258&lt;&gt;"",ROUND((Medidas_Analisis!L258/IF(Intermedio!A258=VLOOKUP(Intermedio!A258,Tipos_Medida!$H$2:$I$788,1),VLOOKUP(Intermedio!A258,Tipos_Medida!$H$2:$I$788,2),0))*100,4),"")</f>
        <v/>
      </c>
      <c r="M437" s="21" t="str">
        <f>IF(Medidas_Analisis!M258&lt;&gt;"",ROUND((Medidas_Analisis!M258/IF(Intermedio!A258=VLOOKUP(Intermedio!A258,Tipos_Medida!$H$2:$I$788,1),VLOOKUP(Intermedio!A258,Tipos_Medida!$H$2:$I$788,2),0))*100,4),"")</f>
        <v/>
      </c>
      <c r="N437" s="21" t="str">
        <f>IF(Medidas_Analisis!N258&lt;&gt;"",ROUND((Medidas_Analisis!N258/IF(Intermedio!A258=VLOOKUP(Intermedio!A258,Tipos_Medida!$H$2:$I$788,1),VLOOKUP(Intermedio!A258,Tipos_Medida!$H$2:$I$788,2),0))*100,4),"")</f>
        <v/>
      </c>
    </row>
    <row r="438" spans="1:14" x14ac:dyDescent="0.25">
      <c r="A438">
        <v>20311</v>
      </c>
      <c r="B438" t="s">
        <v>77</v>
      </c>
      <c r="C438" t="s">
        <v>34</v>
      </c>
      <c r="D438" t="s">
        <v>117</v>
      </c>
      <c r="E438" s="1"/>
      <c r="F438" s="7" t="str">
        <f>IF(E438&lt;&gt;"",IF(AND(E438&gt;=VLOOKUP(E438,Semanas!$A$1:$C$33,1),E438&lt;=VLOOKUP(E438,Semanas!$A$1:$C$33,2)),VLOOKUP(E438,Semanas!$A$1:$C$33,3),""),"")</f>
        <v/>
      </c>
      <c r="G438" s="21" t="str">
        <f>IF(Medidas_Analisis!G259&lt;&gt;"",ROUND((Medidas_Analisis!G259/IF(Intermedio!A259=VLOOKUP(Intermedio!A259,Tipos_Medida!$H$2:$I$788,1),VLOOKUP(Intermedio!A259,Tipos_Medida!$H$2:$I$788,2),0))*100,4),"")</f>
        <v/>
      </c>
      <c r="H438" s="21" t="str">
        <f>IF(Medidas_Analisis!H259&lt;&gt;"",ROUND((Medidas_Analisis!H259/IF(Intermedio!A259=VLOOKUP(Intermedio!A259,Tipos_Medida!$H$2:$I$788,1),VLOOKUP(Intermedio!A259,Tipos_Medida!$H$2:$I$788,2),0))*100,4),"")</f>
        <v/>
      </c>
      <c r="I438" s="21" t="str">
        <f>IF(Medidas_Analisis!I259&lt;&gt;"",ROUND((Medidas_Analisis!I259/IF(Intermedio!A259=VLOOKUP(Intermedio!A259,Tipos_Medida!$H$2:$I$788,1),VLOOKUP(Intermedio!A259,Tipos_Medida!$H$2:$I$788,2),0))*100,4),"")</f>
        <v/>
      </c>
      <c r="J438" s="21" t="str">
        <f>IF(Medidas_Analisis!J259&lt;&gt;"",ROUND((Medidas_Analisis!J259/IF(Intermedio!A259=VLOOKUP(Intermedio!A259,Tipos_Medida!$H$2:$I$788,1),VLOOKUP(Intermedio!A259,Tipos_Medida!$H$2:$I$788,2),0))*100,4),"")</f>
        <v/>
      </c>
      <c r="K438" s="21" t="str">
        <f>IF(Medidas_Analisis!K259&lt;&gt;"",ROUND((Medidas_Analisis!K259/IF(Intermedio!A259=VLOOKUP(Intermedio!A259,Tipos_Medida!$H$2:$I$788,1),VLOOKUP(Intermedio!A259,Tipos_Medida!$H$2:$I$788,2),0))*100,4),"")</f>
        <v/>
      </c>
      <c r="L438" s="21" t="str">
        <f>IF(Medidas_Analisis!L259&lt;&gt;"",ROUND((Medidas_Analisis!L259/IF(Intermedio!A259=VLOOKUP(Intermedio!A259,Tipos_Medida!$H$2:$I$788,1),VLOOKUP(Intermedio!A259,Tipos_Medida!$H$2:$I$788,2),0))*100,4),"")</f>
        <v/>
      </c>
      <c r="M438" s="21" t="str">
        <f>IF(Medidas_Analisis!M259&lt;&gt;"",ROUND((Medidas_Analisis!M259/IF(Intermedio!A259=VLOOKUP(Intermedio!A259,Tipos_Medida!$H$2:$I$788,1),VLOOKUP(Intermedio!A259,Tipos_Medida!$H$2:$I$788,2),0))*100,4),"")</f>
        <v/>
      </c>
      <c r="N438" s="21" t="str">
        <f>IF(Medidas_Analisis!N259&lt;&gt;"",ROUND((Medidas_Analisis!N259/IF(Intermedio!A259=VLOOKUP(Intermedio!A259,Tipos_Medida!$H$2:$I$788,1),VLOOKUP(Intermedio!A259,Tipos_Medida!$H$2:$I$788,2),0))*100,4),"")</f>
        <v/>
      </c>
    </row>
    <row r="439" spans="1:14" x14ac:dyDescent="0.25">
      <c r="A439" s="19">
        <v>20311</v>
      </c>
      <c r="B439" s="19" t="s">
        <v>77</v>
      </c>
      <c r="C439" s="19" t="s">
        <v>118</v>
      </c>
      <c r="D439" s="19" t="s">
        <v>117</v>
      </c>
      <c r="E439" s="20"/>
      <c r="F439" s="7" t="str">
        <f>IF(E439&lt;&gt;"",IF(AND(E439&gt;=VLOOKUP(E439,Semanas!$A$1:$C$33,1),E439&lt;=VLOOKUP(E439,Semanas!$A$1:$C$33,2)),VLOOKUP(E439,Semanas!$A$1:$C$33,3),""),"")</f>
        <v/>
      </c>
      <c r="G439" s="21" t="str">
        <f>IF(Medidas_Analisis!G260&lt;&gt;"",ROUND((Medidas_Analisis!G260/IF(Intermedio!A260=VLOOKUP(Intermedio!A260,Tipos_Medida!$H$2:$I$788,1),VLOOKUP(Intermedio!A260,Tipos_Medida!$H$2:$I$788,2),0))*100,4),"")</f>
        <v/>
      </c>
      <c r="H439" s="21" t="str">
        <f>IF(Medidas_Analisis!H260&lt;&gt;"",ROUND((Medidas_Analisis!H260/IF(Intermedio!A260=VLOOKUP(Intermedio!A260,Tipos_Medida!$H$2:$I$788,1),VLOOKUP(Intermedio!A260,Tipos_Medida!$H$2:$I$788,2),0))*100,4),"")</f>
        <v/>
      </c>
      <c r="I439" s="21" t="str">
        <f>IF(Medidas_Analisis!I260&lt;&gt;"",ROUND((Medidas_Analisis!I260/IF(Intermedio!A260=VLOOKUP(Intermedio!A260,Tipos_Medida!$H$2:$I$788,1),VLOOKUP(Intermedio!A260,Tipos_Medida!$H$2:$I$788,2),0))*100,4),"")</f>
        <v/>
      </c>
      <c r="J439" s="21" t="str">
        <f>IF(Medidas_Analisis!J260&lt;&gt;"",ROUND((Medidas_Analisis!J260/IF(Intermedio!A260=VLOOKUP(Intermedio!A260,Tipos_Medida!$H$2:$I$788,1),VLOOKUP(Intermedio!A260,Tipos_Medida!$H$2:$I$788,2),0))*100,4),"")</f>
        <v/>
      </c>
      <c r="K439" s="21" t="str">
        <f>IF(Medidas_Analisis!K260&lt;&gt;"",ROUND((Medidas_Analisis!K260/IF(Intermedio!A260=VLOOKUP(Intermedio!A260,Tipos_Medida!$H$2:$I$788,1),VLOOKUP(Intermedio!A260,Tipos_Medida!$H$2:$I$788,2),0))*100,4),"")</f>
        <v/>
      </c>
      <c r="L439" s="21" t="str">
        <f>IF(Medidas_Analisis!L260&lt;&gt;"",ROUND((Medidas_Analisis!L260/IF(Intermedio!A260=VLOOKUP(Intermedio!A260,Tipos_Medida!$H$2:$I$788,1),VLOOKUP(Intermedio!A260,Tipos_Medida!$H$2:$I$788,2),0))*100,4),"")</f>
        <v/>
      </c>
      <c r="M439" s="21" t="str">
        <f>IF(Medidas_Analisis!M260&lt;&gt;"",ROUND((Medidas_Analisis!M260/IF(Intermedio!A260=VLOOKUP(Intermedio!A260,Tipos_Medida!$H$2:$I$788,1),VLOOKUP(Intermedio!A260,Tipos_Medida!$H$2:$I$788,2),0))*100,4),"")</f>
        <v/>
      </c>
      <c r="N439" s="21" t="str">
        <f>IF(Medidas_Analisis!N260&lt;&gt;"",ROUND((Medidas_Analisis!N260/IF(Intermedio!A260=VLOOKUP(Intermedio!A260,Tipos_Medida!$H$2:$I$788,1),VLOOKUP(Intermedio!A260,Tipos_Medida!$H$2:$I$788,2),0))*100,4),"")</f>
        <v/>
      </c>
    </row>
    <row r="440" spans="1:14" x14ac:dyDescent="0.25">
      <c r="A440">
        <v>20311</v>
      </c>
      <c r="B440" t="s">
        <v>77</v>
      </c>
      <c r="C440" t="s">
        <v>119</v>
      </c>
      <c r="D440" t="s">
        <v>117</v>
      </c>
      <c r="E440" s="1"/>
      <c r="F440" s="7" t="str">
        <f>IF(E440&lt;&gt;"",IF(AND(E440&gt;=VLOOKUP(E440,Semanas!$A$1:$C$33,1),E440&lt;=VLOOKUP(E440,Semanas!$A$1:$C$33,2)),VLOOKUP(E440,Semanas!$A$1:$C$33,3),""),"")</f>
        <v/>
      </c>
      <c r="G440" s="21" t="str">
        <f>IF(Medidas_Analisis!G261&lt;&gt;"",ROUND((Medidas_Analisis!G261/IF(Intermedio!A261=VLOOKUP(Intermedio!A261,Tipos_Medida!$H$2:$I$788,1),VLOOKUP(Intermedio!A261,Tipos_Medida!$H$2:$I$788,2),0))*100,4),"")</f>
        <v/>
      </c>
      <c r="H440" s="21" t="str">
        <f>IF(Medidas_Analisis!H261&lt;&gt;"",ROUND((Medidas_Analisis!H261/IF(Intermedio!A261=VLOOKUP(Intermedio!A261,Tipos_Medida!$H$2:$I$788,1),VLOOKUP(Intermedio!A261,Tipos_Medida!$H$2:$I$788,2),0))*100,4),"")</f>
        <v/>
      </c>
      <c r="I440" s="21" t="str">
        <f>IF(Medidas_Analisis!I261&lt;&gt;"",ROUND((Medidas_Analisis!I261/IF(Intermedio!A261=VLOOKUP(Intermedio!A261,Tipos_Medida!$H$2:$I$788,1),VLOOKUP(Intermedio!A261,Tipos_Medida!$H$2:$I$788,2),0))*100,4),"")</f>
        <v/>
      </c>
      <c r="J440" s="21" t="str">
        <f>IF(Medidas_Analisis!J261&lt;&gt;"",ROUND((Medidas_Analisis!J261/IF(Intermedio!A261=VLOOKUP(Intermedio!A261,Tipos_Medida!$H$2:$I$788,1),VLOOKUP(Intermedio!A261,Tipos_Medida!$H$2:$I$788,2),0))*100,4),"")</f>
        <v/>
      </c>
      <c r="K440" s="21" t="str">
        <f>IF(Medidas_Analisis!K261&lt;&gt;"",ROUND((Medidas_Analisis!K261/IF(Intermedio!A261=VLOOKUP(Intermedio!A261,Tipos_Medida!$H$2:$I$788,1),VLOOKUP(Intermedio!A261,Tipos_Medida!$H$2:$I$788,2),0))*100,4),"")</f>
        <v/>
      </c>
      <c r="L440" s="21" t="str">
        <f>IF(Medidas_Analisis!L261&lt;&gt;"",ROUND((Medidas_Analisis!L261/IF(Intermedio!A261=VLOOKUP(Intermedio!A261,Tipos_Medida!$H$2:$I$788,1),VLOOKUP(Intermedio!A261,Tipos_Medida!$H$2:$I$788,2),0))*100,4),"")</f>
        <v/>
      </c>
      <c r="M440" s="21" t="str">
        <f>IF(Medidas_Analisis!M261&lt;&gt;"",ROUND((Medidas_Analisis!M261/IF(Intermedio!A261=VLOOKUP(Intermedio!A261,Tipos_Medida!$H$2:$I$788,1),VLOOKUP(Intermedio!A261,Tipos_Medida!$H$2:$I$788,2),0))*100,4),"")</f>
        <v/>
      </c>
      <c r="N440" s="21" t="str">
        <f>IF(Medidas_Analisis!N261&lt;&gt;"",ROUND((Medidas_Analisis!N261/IF(Intermedio!A261=VLOOKUP(Intermedio!A261,Tipos_Medida!$H$2:$I$788,1),VLOOKUP(Intermedio!A261,Tipos_Medida!$H$2:$I$788,2),0))*100,4),"")</f>
        <v/>
      </c>
    </row>
    <row r="441" spans="1:14" x14ac:dyDescent="0.25">
      <c r="A441" s="19">
        <v>20311</v>
      </c>
      <c r="B441" s="19" t="s">
        <v>77</v>
      </c>
      <c r="C441" s="19" t="s">
        <v>120</v>
      </c>
      <c r="D441" s="19" t="s">
        <v>117</v>
      </c>
      <c r="E441" s="20"/>
      <c r="F441" s="7" t="str">
        <f>IF(E441&lt;&gt;"",IF(AND(E441&gt;=VLOOKUP(E441,Semanas!$A$1:$C$33,1),E441&lt;=VLOOKUP(E441,Semanas!$A$1:$C$33,2)),VLOOKUP(E441,Semanas!$A$1:$C$33,3),""),"")</f>
        <v/>
      </c>
      <c r="G441" s="21" t="str">
        <f>IF(Medidas_Analisis!G262&lt;&gt;"",ROUND((Medidas_Analisis!G262/IF(Intermedio!A262=VLOOKUP(Intermedio!A262,Tipos_Medida!$H$2:$I$788,1),VLOOKUP(Intermedio!A262,Tipos_Medida!$H$2:$I$788,2),0))*100,4),"")</f>
        <v/>
      </c>
      <c r="H441" s="21" t="str">
        <f>IF(Medidas_Analisis!H262&lt;&gt;"",ROUND((Medidas_Analisis!H262/IF(Intermedio!A262=VLOOKUP(Intermedio!A262,Tipos_Medida!$H$2:$I$788,1),VLOOKUP(Intermedio!A262,Tipos_Medida!$H$2:$I$788,2),0))*100,4),"")</f>
        <v/>
      </c>
      <c r="I441" s="21" t="str">
        <f>IF(Medidas_Analisis!I262&lt;&gt;"",ROUND((Medidas_Analisis!I262/IF(Intermedio!A262=VLOOKUP(Intermedio!A262,Tipos_Medida!$H$2:$I$788,1),VLOOKUP(Intermedio!A262,Tipos_Medida!$H$2:$I$788,2),0))*100,4),"")</f>
        <v/>
      </c>
      <c r="J441" s="21" t="str">
        <f>IF(Medidas_Analisis!J262&lt;&gt;"",ROUND((Medidas_Analisis!J262/IF(Intermedio!A262=VLOOKUP(Intermedio!A262,Tipos_Medida!$H$2:$I$788,1),VLOOKUP(Intermedio!A262,Tipos_Medida!$H$2:$I$788,2),0))*100,4),"")</f>
        <v/>
      </c>
      <c r="K441" s="21" t="str">
        <f>IF(Medidas_Analisis!K262&lt;&gt;"",ROUND((Medidas_Analisis!K262/IF(Intermedio!A262=VLOOKUP(Intermedio!A262,Tipos_Medida!$H$2:$I$788,1),VLOOKUP(Intermedio!A262,Tipos_Medida!$H$2:$I$788,2),0))*100,4),"")</f>
        <v/>
      </c>
      <c r="L441" s="21" t="str">
        <f>IF(Medidas_Analisis!L262&lt;&gt;"",ROUND((Medidas_Analisis!L262/IF(Intermedio!A262=VLOOKUP(Intermedio!A262,Tipos_Medida!$H$2:$I$788,1),VLOOKUP(Intermedio!A262,Tipos_Medida!$H$2:$I$788,2),0))*100,4),"")</f>
        <v/>
      </c>
      <c r="M441" s="21" t="str">
        <f>IF(Medidas_Analisis!M262&lt;&gt;"",ROUND((Medidas_Analisis!M262/IF(Intermedio!A262=VLOOKUP(Intermedio!A262,Tipos_Medida!$H$2:$I$788,1),VLOOKUP(Intermedio!A262,Tipos_Medida!$H$2:$I$788,2),0))*100,4),"")</f>
        <v/>
      </c>
      <c r="N441" s="21" t="str">
        <f>IF(Medidas_Analisis!N262&lt;&gt;"",ROUND((Medidas_Analisis!N262/IF(Intermedio!A262=VLOOKUP(Intermedio!A262,Tipos_Medida!$H$2:$I$788,1),VLOOKUP(Intermedio!A262,Tipos_Medida!$H$2:$I$788,2),0))*100,4),"")</f>
        <v/>
      </c>
    </row>
    <row r="442" spans="1:14" x14ac:dyDescent="0.25">
      <c r="A442">
        <v>20311</v>
      </c>
      <c r="B442" t="s">
        <v>77</v>
      </c>
      <c r="C442" t="s">
        <v>191</v>
      </c>
      <c r="D442" t="s">
        <v>117</v>
      </c>
      <c r="E442" s="1"/>
      <c r="F442" s="7" t="str">
        <f>IF(E442&lt;&gt;"",IF(AND(E442&gt;=VLOOKUP(E442,Semanas!$A$1:$C$33,1),E442&lt;=VLOOKUP(E442,Semanas!$A$1:$C$33,2)),VLOOKUP(E442,Semanas!$A$1:$C$33,3),""),"")</f>
        <v/>
      </c>
      <c r="G442" s="21" t="str">
        <f>IF(Medidas_Analisis!G263&lt;&gt;"",ROUND((Medidas_Analisis!G263/IF(Intermedio!A263=VLOOKUP(Intermedio!A263,Tipos_Medida!$H$2:$I$788,1),VLOOKUP(Intermedio!A263,Tipos_Medida!$H$2:$I$788,2),0))*100,4),"")</f>
        <v/>
      </c>
      <c r="H442" s="21" t="str">
        <f>IF(Medidas_Analisis!H263&lt;&gt;"",ROUND((Medidas_Analisis!H263/IF(Intermedio!A263=VLOOKUP(Intermedio!A263,Tipos_Medida!$H$2:$I$788,1),VLOOKUP(Intermedio!A263,Tipos_Medida!$H$2:$I$788,2),0))*100,4),"")</f>
        <v/>
      </c>
      <c r="I442" s="21" t="str">
        <f>IF(Medidas_Analisis!I263&lt;&gt;"",ROUND((Medidas_Analisis!I263/IF(Intermedio!A263=VLOOKUP(Intermedio!A263,Tipos_Medida!$H$2:$I$788,1),VLOOKUP(Intermedio!A263,Tipos_Medida!$H$2:$I$788,2),0))*100,4),"")</f>
        <v/>
      </c>
      <c r="J442" s="21" t="str">
        <f>IF(Medidas_Analisis!J263&lt;&gt;"",ROUND((Medidas_Analisis!J263/IF(Intermedio!A263=VLOOKUP(Intermedio!A263,Tipos_Medida!$H$2:$I$788,1),VLOOKUP(Intermedio!A263,Tipos_Medida!$H$2:$I$788,2),0))*100,4),"")</f>
        <v/>
      </c>
      <c r="K442" s="21" t="str">
        <f>IF(Medidas_Analisis!K263&lt;&gt;"",ROUND((Medidas_Analisis!K263/IF(Intermedio!A263=VLOOKUP(Intermedio!A263,Tipos_Medida!$H$2:$I$788,1),VLOOKUP(Intermedio!A263,Tipos_Medida!$H$2:$I$788,2),0))*100,4),"")</f>
        <v/>
      </c>
      <c r="L442" s="21" t="str">
        <f>IF(Medidas_Analisis!L263&lt;&gt;"",ROUND((Medidas_Analisis!L263/IF(Intermedio!A263=VLOOKUP(Intermedio!A263,Tipos_Medida!$H$2:$I$788,1),VLOOKUP(Intermedio!A263,Tipos_Medida!$H$2:$I$788,2),0))*100,4),"")</f>
        <v/>
      </c>
      <c r="M442" s="21" t="str">
        <f>IF(Medidas_Analisis!M263&lt;&gt;"",ROUND((Medidas_Analisis!M263/IF(Intermedio!A263=VLOOKUP(Intermedio!A263,Tipos_Medida!$H$2:$I$788,1),VLOOKUP(Intermedio!A263,Tipos_Medida!$H$2:$I$788,2),0))*100,4),"")</f>
        <v/>
      </c>
      <c r="N442" s="21" t="str">
        <f>IF(Medidas_Analisis!N263&lt;&gt;"",ROUND((Medidas_Analisis!N263/IF(Intermedio!A263=VLOOKUP(Intermedio!A263,Tipos_Medida!$H$2:$I$788,1),VLOOKUP(Intermedio!A263,Tipos_Medida!$H$2:$I$788,2),0))*100,4),"")</f>
        <v/>
      </c>
    </row>
    <row r="443" spans="1:14" x14ac:dyDescent="0.25">
      <c r="A443" s="19">
        <v>20311</v>
      </c>
      <c r="B443" s="19" t="s">
        <v>77</v>
      </c>
      <c r="C443" s="19" t="s">
        <v>122</v>
      </c>
      <c r="D443" s="19" t="s">
        <v>116</v>
      </c>
      <c r="E443" s="20"/>
      <c r="F443" s="7" t="str">
        <f>IF(E443&lt;&gt;"",IF(AND(E443&gt;=VLOOKUP(E443,Semanas!$A$1:$C$33,1),E443&lt;=VLOOKUP(E443,Semanas!$A$1:$C$33,2)),VLOOKUP(E443,Semanas!$A$1:$C$33,3),""),"")</f>
        <v/>
      </c>
      <c r="G443" s="21" t="str">
        <f>IF(Medidas_Analisis!G264&lt;&gt;"",ROUND((Medidas_Analisis!G264/IF(Intermedio!A264=VLOOKUP(Intermedio!A264,Tipos_Medida!$H$2:$I$788,1),VLOOKUP(Intermedio!A264,Tipos_Medida!$H$2:$I$788,2),0))*100,4),"")</f>
        <v/>
      </c>
      <c r="H443" s="21" t="str">
        <f>IF(Medidas_Analisis!H264&lt;&gt;"",ROUND((Medidas_Analisis!H264/IF(Intermedio!A264=VLOOKUP(Intermedio!A264,Tipos_Medida!$H$2:$I$788,1),VLOOKUP(Intermedio!A264,Tipos_Medida!$H$2:$I$788,2),0))*100,4),"")</f>
        <v/>
      </c>
      <c r="I443" s="21" t="str">
        <f>IF(Medidas_Analisis!I264&lt;&gt;"",ROUND((Medidas_Analisis!I264/IF(Intermedio!A264=VLOOKUP(Intermedio!A264,Tipos_Medida!$H$2:$I$788,1),VLOOKUP(Intermedio!A264,Tipos_Medida!$H$2:$I$788,2),0))*100,4),"")</f>
        <v/>
      </c>
      <c r="J443" s="21" t="str">
        <f>IF(Medidas_Analisis!J264&lt;&gt;"",ROUND((Medidas_Analisis!J264/IF(Intermedio!A264=VLOOKUP(Intermedio!A264,Tipos_Medida!$H$2:$I$788,1),VLOOKUP(Intermedio!A264,Tipos_Medida!$H$2:$I$788,2),0))*100,4),"")</f>
        <v/>
      </c>
      <c r="K443" s="21" t="str">
        <f>IF(Medidas_Analisis!K264&lt;&gt;"",ROUND((Medidas_Analisis!K264/IF(Intermedio!A264=VLOOKUP(Intermedio!A264,Tipos_Medida!$H$2:$I$788,1),VLOOKUP(Intermedio!A264,Tipos_Medida!$H$2:$I$788,2),0))*100,4),"")</f>
        <v/>
      </c>
      <c r="L443" s="21" t="str">
        <f>IF(Medidas_Analisis!L264&lt;&gt;"",ROUND((Medidas_Analisis!L264/IF(Intermedio!A264=VLOOKUP(Intermedio!A264,Tipos_Medida!$H$2:$I$788,1),VLOOKUP(Intermedio!A264,Tipos_Medida!$H$2:$I$788,2),0))*100,4),"")</f>
        <v/>
      </c>
      <c r="M443" s="21" t="str">
        <f>IF(Medidas_Analisis!M264&lt;&gt;"",ROUND((Medidas_Analisis!M264/IF(Intermedio!A264=VLOOKUP(Intermedio!A264,Tipos_Medida!$H$2:$I$788,1),VLOOKUP(Intermedio!A264,Tipos_Medida!$H$2:$I$788,2),0))*100,4),"")</f>
        <v/>
      </c>
      <c r="N443" s="21" t="str">
        <f>IF(Medidas_Analisis!N264&lt;&gt;"",ROUND((Medidas_Analisis!N264/IF(Intermedio!A264=VLOOKUP(Intermedio!A264,Tipos_Medida!$H$2:$I$788,1),VLOOKUP(Intermedio!A264,Tipos_Medida!$H$2:$I$788,2),0))*100,4),"")</f>
        <v/>
      </c>
    </row>
    <row r="444" spans="1:14" x14ac:dyDescent="0.25">
      <c r="A444">
        <v>20311</v>
      </c>
      <c r="B444" t="s">
        <v>77</v>
      </c>
      <c r="C444" t="s">
        <v>123</v>
      </c>
      <c r="D444" t="s">
        <v>116</v>
      </c>
      <c r="E444" s="1"/>
      <c r="F444" s="7" t="str">
        <f>IF(E444&lt;&gt;"",IF(AND(E444&gt;=VLOOKUP(E444,Semanas!$A$1:$C$33,1),E444&lt;=VLOOKUP(E444,Semanas!$A$1:$C$33,2)),VLOOKUP(E444,Semanas!$A$1:$C$33,3),""),"")</f>
        <v/>
      </c>
      <c r="G444" s="21" t="str">
        <f>IF(Medidas_Analisis!G265&lt;&gt;"",ROUND((Medidas_Analisis!G265/IF(Intermedio!A265=VLOOKUP(Intermedio!A265,Tipos_Medida!$H$2:$I$788,1),VLOOKUP(Intermedio!A265,Tipos_Medida!$H$2:$I$788,2),0))*100,4),"")</f>
        <v/>
      </c>
      <c r="H444" s="21" t="str">
        <f>IF(Medidas_Analisis!H265&lt;&gt;"",ROUND((Medidas_Analisis!H265/IF(Intermedio!A265=VLOOKUP(Intermedio!A265,Tipos_Medida!$H$2:$I$788,1),VLOOKUP(Intermedio!A265,Tipos_Medida!$H$2:$I$788,2),0))*100,4),"")</f>
        <v/>
      </c>
      <c r="I444" s="21" t="str">
        <f>IF(Medidas_Analisis!I265&lt;&gt;"",ROUND((Medidas_Analisis!I265/IF(Intermedio!A265=VLOOKUP(Intermedio!A265,Tipos_Medida!$H$2:$I$788,1),VLOOKUP(Intermedio!A265,Tipos_Medida!$H$2:$I$788,2),0))*100,4),"")</f>
        <v/>
      </c>
      <c r="J444" s="21" t="str">
        <f>IF(Medidas_Analisis!J265&lt;&gt;"",ROUND((Medidas_Analisis!J265/IF(Intermedio!A265=VLOOKUP(Intermedio!A265,Tipos_Medida!$H$2:$I$788,1),VLOOKUP(Intermedio!A265,Tipos_Medida!$H$2:$I$788,2),0))*100,4),"")</f>
        <v/>
      </c>
      <c r="K444" s="21" t="str">
        <f>IF(Medidas_Analisis!K265&lt;&gt;"",ROUND((Medidas_Analisis!K265/IF(Intermedio!A265=VLOOKUP(Intermedio!A265,Tipos_Medida!$H$2:$I$788,1),VLOOKUP(Intermedio!A265,Tipos_Medida!$H$2:$I$788,2),0))*100,4),"")</f>
        <v/>
      </c>
      <c r="L444" s="21" t="str">
        <f>IF(Medidas_Analisis!L265&lt;&gt;"",ROUND((Medidas_Analisis!L265/IF(Intermedio!A265=VLOOKUP(Intermedio!A265,Tipos_Medida!$H$2:$I$788,1),VLOOKUP(Intermedio!A265,Tipos_Medida!$H$2:$I$788,2),0))*100,4),"")</f>
        <v/>
      </c>
      <c r="M444" s="21" t="str">
        <f>IF(Medidas_Analisis!M265&lt;&gt;"",ROUND((Medidas_Analisis!M265/IF(Intermedio!A265=VLOOKUP(Intermedio!A265,Tipos_Medida!$H$2:$I$788,1),VLOOKUP(Intermedio!A265,Tipos_Medida!$H$2:$I$788,2),0))*100,4),"")</f>
        <v/>
      </c>
      <c r="N444" s="21" t="str">
        <f>IF(Medidas_Analisis!N265&lt;&gt;"",ROUND((Medidas_Analisis!N265/IF(Intermedio!A265=VLOOKUP(Intermedio!A265,Tipos_Medida!$H$2:$I$788,1),VLOOKUP(Intermedio!A265,Tipos_Medida!$H$2:$I$788,2),0))*100,4),"")</f>
        <v/>
      </c>
    </row>
    <row r="445" spans="1:14" x14ac:dyDescent="0.25">
      <c r="A445">
        <v>20313</v>
      </c>
      <c r="B445" t="s">
        <v>78</v>
      </c>
      <c r="C445" t="s">
        <v>30</v>
      </c>
      <c r="D445" t="s">
        <v>114</v>
      </c>
      <c r="E445" s="1">
        <v>43913</v>
      </c>
      <c r="F445" s="7" t="str">
        <f>IF(E445&lt;&gt;"",IF(AND(E445&gt;=VLOOKUP(E445,Semanas!$A$1:$C$33,1),E445&lt;=VLOOKUP(E445,Semanas!$A$1:$C$33,2)),VLOOKUP(E445,Semanas!$A$1:$C$33,3),""),"")</f>
        <v>Semana 13</v>
      </c>
      <c r="G445" s="21" t="str">
        <f>IF(Medidas_Analisis!G266&lt;&gt;"",ROUND((Medidas_Analisis!G266/IF(Intermedio!A266=VLOOKUP(Intermedio!A266,Tipos_Medida!$H$2:$I$788,1),VLOOKUP(Intermedio!A266,Tipos_Medida!$H$2:$I$788,2),0))*100,4),"")</f>
        <v/>
      </c>
      <c r="H445" s="21" t="str">
        <f>IF(Medidas_Analisis!H266&lt;&gt;"",ROUND((Medidas_Analisis!H266/IF(Intermedio!A266=VLOOKUP(Intermedio!A266,Tipos_Medida!$H$2:$I$788,1),VLOOKUP(Intermedio!A266,Tipos_Medida!$H$2:$I$788,2),0))*100,4),"")</f>
        <v/>
      </c>
      <c r="I445" s="21" t="str">
        <f>IF(Medidas_Analisis!I266&lt;&gt;"",ROUND((Medidas_Analisis!I266/IF(Intermedio!A266=VLOOKUP(Intermedio!A266,Tipos_Medida!$H$2:$I$788,1),VLOOKUP(Intermedio!A266,Tipos_Medida!$H$2:$I$788,2),0))*100,4),"")</f>
        <v/>
      </c>
      <c r="J445" s="21" t="str">
        <f>IF(Medidas_Analisis!J266&lt;&gt;"",ROUND((Medidas_Analisis!J266/IF(Intermedio!A266=VLOOKUP(Intermedio!A266,Tipos_Medida!$H$2:$I$788,1),VLOOKUP(Intermedio!A266,Tipos_Medida!$H$2:$I$788,2),0))*100,4),"")</f>
        <v/>
      </c>
      <c r="K445" s="21" t="str">
        <f>IF(Medidas_Analisis!K266&lt;&gt;"",ROUND((Medidas_Analisis!K266/IF(Intermedio!A266=VLOOKUP(Intermedio!A266,Tipos_Medida!$H$2:$I$788,1),VLOOKUP(Intermedio!A266,Tipos_Medida!$H$2:$I$788,2),0))*100,4),"")</f>
        <v/>
      </c>
      <c r="L445" s="21" t="str">
        <f>IF(Medidas_Analisis!L266&lt;&gt;"",ROUND((Medidas_Analisis!L266/IF(Intermedio!A266=VLOOKUP(Intermedio!A266,Tipos_Medida!$H$2:$I$788,1),VLOOKUP(Intermedio!A266,Tipos_Medida!$H$2:$I$788,2),0))*100,4),"")</f>
        <v/>
      </c>
      <c r="M445" s="21" t="str">
        <f>IF(Medidas_Analisis!M266&lt;&gt;"",ROUND((Medidas_Analisis!M266/IF(Intermedio!A266=VLOOKUP(Intermedio!A266,Tipos_Medida!$H$2:$I$788,1),VLOOKUP(Intermedio!A266,Tipos_Medida!$H$2:$I$788,2),0))*100,4),"")</f>
        <v/>
      </c>
      <c r="N445" s="21" t="str">
        <f>IF(Medidas_Analisis!N266&lt;&gt;"",ROUND((Medidas_Analisis!N266/IF(Intermedio!A266=VLOOKUP(Intermedio!A266,Tipos_Medida!$H$2:$I$788,1),VLOOKUP(Intermedio!A266,Tipos_Medida!$H$2:$I$788,2),0))*100,4),"")</f>
        <v/>
      </c>
    </row>
    <row r="446" spans="1:14" x14ac:dyDescent="0.25">
      <c r="A446" s="19">
        <v>20313</v>
      </c>
      <c r="B446" s="19" t="s">
        <v>78</v>
      </c>
      <c r="C446" s="19" t="s">
        <v>31</v>
      </c>
      <c r="D446" s="19" t="s">
        <v>114</v>
      </c>
      <c r="E446" s="20">
        <v>43913</v>
      </c>
      <c r="F446" s="7" t="str">
        <f>IF(E446&lt;&gt;"",IF(AND(E446&gt;=VLOOKUP(E446,Semanas!$A$1:$C$33,1),E446&lt;=VLOOKUP(E446,Semanas!$A$1:$C$33,2)),VLOOKUP(E446,Semanas!$A$1:$C$33,3),""),"")</f>
        <v>Semana 13</v>
      </c>
      <c r="G446" s="21" t="str">
        <f>IF(Medidas_Analisis!G267&lt;&gt;"",ROUND((Medidas_Analisis!G267/IF(Intermedio!A267=VLOOKUP(Intermedio!A267,Tipos_Medida!$H$2:$I$788,1),VLOOKUP(Intermedio!A267,Tipos_Medida!$H$2:$I$788,2),0))*100,4),"")</f>
        <v/>
      </c>
      <c r="H446" s="21" t="str">
        <f>IF(Medidas_Analisis!H267&lt;&gt;"",ROUND((Medidas_Analisis!H267/IF(Intermedio!A267=VLOOKUP(Intermedio!A267,Tipos_Medida!$H$2:$I$788,1),VLOOKUP(Intermedio!A267,Tipos_Medida!$H$2:$I$788,2),0))*100,4),"")</f>
        <v/>
      </c>
      <c r="I446" s="21" t="str">
        <f>IF(Medidas_Analisis!I267&lt;&gt;"",ROUND((Medidas_Analisis!I267/IF(Intermedio!A267=VLOOKUP(Intermedio!A267,Tipos_Medida!$H$2:$I$788,1),VLOOKUP(Intermedio!A267,Tipos_Medida!$H$2:$I$788,2),0))*100,4),"")</f>
        <v/>
      </c>
      <c r="J446" s="21" t="str">
        <f>IF(Medidas_Analisis!J267&lt;&gt;"",ROUND((Medidas_Analisis!J267/IF(Intermedio!A267=VLOOKUP(Intermedio!A267,Tipos_Medida!$H$2:$I$788,1),VLOOKUP(Intermedio!A267,Tipos_Medida!$H$2:$I$788,2),0))*100,4),"")</f>
        <v/>
      </c>
      <c r="K446" s="21" t="str">
        <f>IF(Medidas_Analisis!K267&lt;&gt;"",ROUND((Medidas_Analisis!K267/IF(Intermedio!A267=VLOOKUP(Intermedio!A267,Tipos_Medida!$H$2:$I$788,1),VLOOKUP(Intermedio!A267,Tipos_Medida!$H$2:$I$788,2),0))*100,4),"")</f>
        <v/>
      </c>
      <c r="L446" s="21" t="str">
        <f>IF(Medidas_Analisis!L267&lt;&gt;"",ROUND((Medidas_Analisis!L267/IF(Intermedio!A267=VLOOKUP(Intermedio!A267,Tipos_Medida!$H$2:$I$788,1),VLOOKUP(Intermedio!A267,Tipos_Medida!$H$2:$I$788,2),0))*100,4),"")</f>
        <v/>
      </c>
      <c r="M446" s="21" t="str">
        <f>IF(Medidas_Analisis!M267&lt;&gt;"",ROUND((Medidas_Analisis!M267/IF(Intermedio!A267=VLOOKUP(Intermedio!A267,Tipos_Medida!$H$2:$I$788,1),VLOOKUP(Intermedio!A267,Tipos_Medida!$H$2:$I$788,2),0))*100,4),"")</f>
        <v/>
      </c>
      <c r="N446" s="21" t="str">
        <f>IF(Medidas_Analisis!N267&lt;&gt;"",ROUND((Medidas_Analisis!N267/IF(Intermedio!A267=VLOOKUP(Intermedio!A267,Tipos_Medida!$H$2:$I$788,1),VLOOKUP(Intermedio!A267,Tipos_Medida!$H$2:$I$788,2),0))*100,4),"")</f>
        <v/>
      </c>
    </row>
    <row r="447" spans="1:14" x14ac:dyDescent="0.25">
      <c r="A447">
        <v>20313</v>
      </c>
      <c r="B447" t="s">
        <v>78</v>
      </c>
      <c r="C447" t="s">
        <v>115</v>
      </c>
      <c r="D447" t="s">
        <v>114</v>
      </c>
      <c r="E447" s="1">
        <v>43913</v>
      </c>
      <c r="F447" s="7" t="str">
        <f>IF(E447&lt;&gt;"",IF(AND(E447&gt;=VLOOKUP(E447,Semanas!$A$1:$C$33,1),E447&lt;=VLOOKUP(E447,Semanas!$A$1:$C$33,2)),VLOOKUP(E447,Semanas!$A$1:$C$33,3),""),"")</f>
        <v>Semana 13</v>
      </c>
      <c r="G447" s="21" t="str">
        <f>IF(Medidas_Analisis!G268&lt;&gt;"",ROUND((Medidas_Analisis!G268/IF(Intermedio!A268=VLOOKUP(Intermedio!A268,Tipos_Medida!$H$2:$I$788,1),VLOOKUP(Intermedio!A268,Tipos_Medida!$H$2:$I$788,2),0))*100,4),"")</f>
        <v/>
      </c>
      <c r="H447" s="21" t="str">
        <f>IF(Medidas_Analisis!H268&lt;&gt;"",ROUND((Medidas_Analisis!H268/IF(Intermedio!A268=VLOOKUP(Intermedio!A268,Tipos_Medida!$H$2:$I$788,1),VLOOKUP(Intermedio!A268,Tipos_Medida!$H$2:$I$788,2),0))*100,4),"")</f>
        <v/>
      </c>
      <c r="I447" s="21" t="str">
        <f>IF(Medidas_Analisis!I268&lt;&gt;"",ROUND((Medidas_Analisis!I268/IF(Intermedio!A268=VLOOKUP(Intermedio!A268,Tipos_Medida!$H$2:$I$788,1),VLOOKUP(Intermedio!A268,Tipos_Medida!$H$2:$I$788,2),0))*100,4),"")</f>
        <v/>
      </c>
      <c r="J447" s="21" t="str">
        <f>IF(Medidas_Analisis!J268&lt;&gt;"",ROUND((Medidas_Analisis!J268/IF(Intermedio!A268=VLOOKUP(Intermedio!A268,Tipos_Medida!$H$2:$I$788,1),VLOOKUP(Intermedio!A268,Tipos_Medida!$H$2:$I$788,2),0))*100,4),"")</f>
        <v/>
      </c>
      <c r="K447" s="21" t="str">
        <f>IF(Medidas_Analisis!K268&lt;&gt;"",ROUND((Medidas_Analisis!K268/IF(Intermedio!A268=VLOOKUP(Intermedio!A268,Tipos_Medida!$H$2:$I$788,1),VLOOKUP(Intermedio!A268,Tipos_Medida!$H$2:$I$788,2),0))*100,4),"")</f>
        <v/>
      </c>
      <c r="L447" s="21" t="str">
        <f>IF(Medidas_Analisis!L268&lt;&gt;"",ROUND((Medidas_Analisis!L268/IF(Intermedio!A268=VLOOKUP(Intermedio!A268,Tipos_Medida!$H$2:$I$788,1),VLOOKUP(Intermedio!A268,Tipos_Medida!$H$2:$I$788,2),0))*100,4),"")</f>
        <v/>
      </c>
      <c r="M447" s="21" t="str">
        <f>IF(Medidas_Analisis!M268&lt;&gt;"",ROUND((Medidas_Analisis!M268/IF(Intermedio!A268=VLOOKUP(Intermedio!A268,Tipos_Medida!$H$2:$I$788,1),VLOOKUP(Intermedio!A268,Tipos_Medida!$H$2:$I$788,2),0))*100,4),"")</f>
        <v/>
      </c>
      <c r="N447" s="21" t="str">
        <f>IF(Medidas_Analisis!N268&lt;&gt;"",ROUND((Medidas_Analisis!N268/IF(Intermedio!A268=VLOOKUP(Intermedio!A268,Tipos_Medida!$H$2:$I$788,1),VLOOKUP(Intermedio!A268,Tipos_Medida!$H$2:$I$788,2),0))*100,4),"")</f>
        <v/>
      </c>
    </row>
    <row r="448" spans="1:14" x14ac:dyDescent="0.25">
      <c r="A448" s="19">
        <v>20313</v>
      </c>
      <c r="B448" s="19" t="s">
        <v>78</v>
      </c>
      <c r="C448" s="19" t="s">
        <v>33</v>
      </c>
      <c r="D448" s="19" t="s">
        <v>114</v>
      </c>
      <c r="E448" s="20">
        <v>43910</v>
      </c>
      <c r="F448" s="7" t="str">
        <f>IF(E448&lt;&gt;"",IF(AND(E448&gt;=VLOOKUP(E448,Semanas!$A$1:$C$33,1),E448&lt;=VLOOKUP(E448,Semanas!$A$1:$C$33,2)),VLOOKUP(E448,Semanas!$A$1:$C$33,3),""),"")</f>
        <v>Semana 12</v>
      </c>
      <c r="G448" s="21" t="str">
        <f>IF(Medidas_Analisis!G269&lt;&gt;"",ROUND((Medidas_Analisis!G269/IF(Intermedio!A269=VLOOKUP(Intermedio!A269,Tipos_Medida!$H$2:$I$788,1),VLOOKUP(Intermedio!A269,Tipos_Medida!$H$2:$I$788,2),0))*100,4),"")</f>
        <v/>
      </c>
      <c r="H448" s="21" t="str">
        <f>IF(Medidas_Analisis!H269&lt;&gt;"",ROUND((Medidas_Analisis!H269/IF(Intermedio!A269=VLOOKUP(Intermedio!A269,Tipos_Medida!$H$2:$I$788,1),VLOOKUP(Intermedio!A269,Tipos_Medida!$H$2:$I$788,2),0))*100,4),"")</f>
        <v/>
      </c>
      <c r="I448" s="21" t="str">
        <f>IF(Medidas_Analisis!I269&lt;&gt;"",ROUND((Medidas_Analisis!I269/IF(Intermedio!A269=VLOOKUP(Intermedio!A269,Tipos_Medida!$H$2:$I$788,1),VLOOKUP(Intermedio!A269,Tipos_Medida!$H$2:$I$788,2),0))*100,4),"")</f>
        <v/>
      </c>
      <c r="J448" s="21" t="str">
        <f>IF(Medidas_Analisis!J269&lt;&gt;"",ROUND((Medidas_Analisis!J269/IF(Intermedio!A269=VLOOKUP(Intermedio!A269,Tipos_Medida!$H$2:$I$788,1),VLOOKUP(Intermedio!A269,Tipos_Medida!$H$2:$I$788,2),0))*100,4),"")</f>
        <v/>
      </c>
      <c r="K448" s="21" t="str">
        <f>IF(Medidas_Analisis!K269&lt;&gt;"",ROUND((Medidas_Analisis!K269/IF(Intermedio!A269=VLOOKUP(Intermedio!A269,Tipos_Medida!$H$2:$I$788,1),VLOOKUP(Intermedio!A269,Tipos_Medida!$H$2:$I$788,2),0))*100,4),"")</f>
        <v/>
      </c>
      <c r="L448" s="21" t="str">
        <f>IF(Medidas_Analisis!L269&lt;&gt;"",ROUND((Medidas_Analisis!L269/IF(Intermedio!A269=VLOOKUP(Intermedio!A269,Tipos_Medida!$H$2:$I$788,1),VLOOKUP(Intermedio!A269,Tipos_Medida!$H$2:$I$788,2),0))*100,4),"")</f>
        <v/>
      </c>
      <c r="M448" s="21" t="str">
        <f>IF(Medidas_Analisis!M269&lt;&gt;"",ROUND((Medidas_Analisis!M269/IF(Intermedio!A269=VLOOKUP(Intermedio!A269,Tipos_Medida!$H$2:$I$788,1),VLOOKUP(Intermedio!A269,Tipos_Medida!$H$2:$I$788,2),0))*100,4),"")</f>
        <v/>
      </c>
      <c r="N448" s="21" t="str">
        <f>IF(Medidas_Analisis!N269&lt;&gt;"",ROUND((Medidas_Analisis!N269/IF(Intermedio!A269=VLOOKUP(Intermedio!A269,Tipos_Medida!$H$2:$I$788,1),VLOOKUP(Intermedio!A269,Tipos_Medida!$H$2:$I$788,2),0))*100,4),"")</f>
        <v/>
      </c>
    </row>
    <row r="449" spans="1:14" x14ac:dyDescent="0.25">
      <c r="A449">
        <v>20313</v>
      </c>
      <c r="B449" t="s">
        <v>78</v>
      </c>
      <c r="C449" t="s">
        <v>34</v>
      </c>
      <c r="D449" t="s">
        <v>114</v>
      </c>
      <c r="E449" s="1"/>
      <c r="F449" s="7" t="str">
        <f>IF(E449&lt;&gt;"",IF(AND(E449&gt;=VLOOKUP(E449,Semanas!$A$1:$C$33,1),E449&lt;=VLOOKUP(E449,Semanas!$A$1:$C$33,2)),VLOOKUP(E449,Semanas!$A$1:$C$33,3),""),"")</f>
        <v/>
      </c>
      <c r="G449" s="21" t="str">
        <f>IF(Medidas_Analisis!G270&lt;&gt;"",ROUND((Medidas_Analisis!G270/IF(Intermedio!A270=VLOOKUP(Intermedio!A270,Tipos_Medida!$H$2:$I$788,1),VLOOKUP(Intermedio!A270,Tipos_Medida!$H$2:$I$788,2),0))*100,4),"")</f>
        <v/>
      </c>
      <c r="H449" s="21" t="str">
        <f>IF(Medidas_Analisis!H270&lt;&gt;"",ROUND((Medidas_Analisis!H270/IF(Intermedio!A270=VLOOKUP(Intermedio!A270,Tipos_Medida!$H$2:$I$788,1),VLOOKUP(Intermedio!A270,Tipos_Medida!$H$2:$I$788,2),0))*100,4),"")</f>
        <v/>
      </c>
      <c r="I449" s="21" t="str">
        <f>IF(Medidas_Analisis!I270&lt;&gt;"",ROUND((Medidas_Analisis!I270/IF(Intermedio!A270=VLOOKUP(Intermedio!A270,Tipos_Medida!$H$2:$I$788,1),VLOOKUP(Intermedio!A270,Tipos_Medida!$H$2:$I$788,2),0))*100,4),"")</f>
        <v/>
      </c>
      <c r="J449" s="21" t="str">
        <f>IF(Medidas_Analisis!J270&lt;&gt;"",ROUND((Medidas_Analisis!J270/IF(Intermedio!A270=VLOOKUP(Intermedio!A270,Tipos_Medida!$H$2:$I$788,1),VLOOKUP(Intermedio!A270,Tipos_Medida!$H$2:$I$788,2),0))*100,4),"")</f>
        <v/>
      </c>
      <c r="K449" s="21" t="str">
        <f>IF(Medidas_Analisis!K270&lt;&gt;"",ROUND((Medidas_Analisis!K270/IF(Intermedio!A270=VLOOKUP(Intermedio!A270,Tipos_Medida!$H$2:$I$788,1),VLOOKUP(Intermedio!A270,Tipos_Medida!$H$2:$I$788,2),0))*100,4),"")</f>
        <v/>
      </c>
      <c r="L449" s="21" t="str">
        <f>IF(Medidas_Analisis!L270&lt;&gt;"",ROUND((Medidas_Analisis!L270/IF(Intermedio!A270=VLOOKUP(Intermedio!A270,Tipos_Medida!$H$2:$I$788,1),VLOOKUP(Intermedio!A270,Tipos_Medida!$H$2:$I$788,2),0))*100,4),"")</f>
        <v/>
      </c>
      <c r="M449" s="21" t="str">
        <f>IF(Medidas_Analisis!M270&lt;&gt;"",ROUND((Medidas_Analisis!M270/IF(Intermedio!A270=VLOOKUP(Intermedio!A270,Tipos_Medida!$H$2:$I$788,1),VLOOKUP(Intermedio!A270,Tipos_Medida!$H$2:$I$788,2),0))*100,4),"")</f>
        <v/>
      </c>
      <c r="N449" s="21" t="str">
        <f>IF(Medidas_Analisis!N270&lt;&gt;"",ROUND((Medidas_Analisis!N270/IF(Intermedio!A270=VLOOKUP(Intermedio!A270,Tipos_Medida!$H$2:$I$788,1),VLOOKUP(Intermedio!A270,Tipos_Medida!$H$2:$I$788,2),0))*100,4),"")</f>
        <v/>
      </c>
    </row>
    <row r="450" spans="1:14" x14ac:dyDescent="0.25">
      <c r="A450" s="19">
        <v>20313</v>
      </c>
      <c r="B450" s="19" t="s">
        <v>78</v>
      </c>
      <c r="C450" s="19" t="s">
        <v>118</v>
      </c>
      <c r="D450" s="19" t="s">
        <v>116</v>
      </c>
      <c r="E450" s="20"/>
      <c r="F450" s="7" t="str">
        <f>IF(E450&lt;&gt;"",IF(AND(E450&gt;=VLOOKUP(E450,Semanas!$A$1:$C$33,1),E450&lt;=VLOOKUP(E450,Semanas!$A$1:$C$33,2)),VLOOKUP(E450,Semanas!$A$1:$C$33,3),""),"")</f>
        <v/>
      </c>
      <c r="G450" s="21" t="str">
        <f>IF(Medidas_Analisis!G271&lt;&gt;"",ROUND((Medidas_Analisis!G271/IF(Intermedio!A271=VLOOKUP(Intermedio!A271,Tipos_Medida!$H$2:$I$788,1),VLOOKUP(Intermedio!A271,Tipos_Medida!$H$2:$I$788,2),0))*100,4),"")</f>
        <v/>
      </c>
      <c r="H450" s="21" t="str">
        <f>IF(Medidas_Analisis!H271&lt;&gt;"",ROUND((Medidas_Analisis!H271/IF(Intermedio!A271=VLOOKUP(Intermedio!A271,Tipos_Medida!$H$2:$I$788,1),VLOOKUP(Intermedio!A271,Tipos_Medida!$H$2:$I$788,2),0))*100,4),"")</f>
        <v/>
      </c>
      <c r="I450" s="21" t="str">
        <f>IF(Medidas_Analisis!I271&lt;&gt;"",ROUND((Medidas_Analisis!I271/IF(Intermedio!A271=VLOOKUP(Intermedio!A271,Tipos_Medida!$H$2:$I$788,1),VLOOKUP(Intermedio!A271,Tipos_Medida!$H$2:$I$788,2),0))*100,4),"")</f>
        <v/>
      </c>
      <c r="J450" s="21" t="str">
        <f>IF(Medidas_Analisis!J271&lt;&gt;"",ROUND((Medidas_Analisis!J271/IF(Intermedio!A271=VLOOKUP(Intermedio!A271,Tipos_Medida!$H$2:$I$788,1),VLOOKUP(Intermedio!A271,Tipos_Medida!$H$2:$I$788,2),0))*100,4),"")</f>
        <v/>
      </c>
      <c r="K450" s="21" t="str">
        <f>IF(Medidas_Analisis!K271&lt;&gt;"",ROUND((Medidas_Analisis!K271/IF(Intermedio!A271=VLOOKUP(Intermedio!A271,Tipos_Medida!$H$2:$I$788,1),VLOOKUP(Intermedio!A271,Tipos_Medida!$H$2:$I$788,2),0))*100,4),"")</f>
        <v/>
      </c>
      <c r="L450" s="21" t="str">
        <f>IF(Medidas_Analisis!L271&lt;&gt;"",ROUND((Medidas_Analisis!L271/IF(Intermedio!A271=VLOOKUP(Intermedio!A271,Tipos_Medida!$H$2:$I$788,1),VLOOKUP(Intermedio!A271,Tipos_Medida!$H$2:$I$788,2),0))*100,4),"")</f>
        <v/>
      </c>
      <c r="M450" s="21" t="str">
        <f>IF(Medidas_Analisis!M271&lt;&gt;"",ROUND((Medidas_Analisis!M271/IF(Intermedio!A271=VLOOKUP(Intermedio!A271,Tipos_Medida!$H$2:$I$788,1),VLOOKUP(Intermedio!A271,Tipos_Medida!$H$2:$I$788,2),0))*100,4),"")</f>
        <v/>
      </c>
      <c r="N450" s="21" t="str">
        <f>IF(Medidas_Analisis!N271&lt;&gt;"",ROUND((Medidas_Analisis!N271/IF(Intermedio!A271=VLOOKUP(Intermedio!A271,Tipos_Medida!$H$2:$I$788,1),VLOOKUP(Intermedio!A271,Tipos_Medida!$H$2:$I$788,2),0))*100,4),"")</f>
        <v/>
      </c>
    </row>
    <row r="451" spans="1:14" x14ac:dyDescent="0.25">
      <c r="A451">
        <v>20313</v>
      </c>
      <c r="B451" t="s">
        <v>78</v>
      </c>
      <c r="C451" t="s">
        <v>119</v>
      </c>
      <c r="D451" t="s">
        <v>116</v>
      </c>
      <c r="E451" s="1"/>
      <c r="F451" s="7" t="str">
        <f>IF(E451&lt;&gt;"",IF(AND(E451&gt;=VLOOKUP(E451,Semanas!$A$1:$C$33,1),E451&lt;=VLOOKUP(E451,Semanas!$A$1:$C$33,2)),VLOOKUP(E451,Semanas!$A$1:$C$33,3),""),"")</f>
        <v/>
      </c>
      <c r="G451" s="21" t="str">
        <f>IF(Medidas_Analisis!G272&lt;&gt;"",ROUND((Medidas_Analisis!G272/IF(Intermedio!A272=VLOOKUP(Intermedio!A272,Tipos_Medida!$H$2:$I$788,1),VLOOKUP(Intermedio!A272,Tipos_Medida!$H$2:$I$788,2),0))*100,4),"")</f>
        <v/>
      </c>
      <c r="H451" s="21" t="str">
        <f>IF(Medidas_Analisis!H272&lt;&gt;"",ROUND((Medidas_Analisis!H272/IF(Intermedio!A272=VLOOKUP(Intermedio!A272,Tipos_Medida!$H$2:$I$788,1),VLOOKUP(Intermedio!A272,Tipos_Medida!$H$2:$I$788,2),0))*100,4),"")</f>
        <v/>
      </c>
      <c r="I451" s="21" t="str">
        <f>IF(Medidas_Analisis!I272&lt;&gt;"",ROUND((Medidas_Analisis!I272/IF(Intermedio!A272=VLOOKUP(Intermedio!A272,Tipos_Medida!$H$2:$I$788,1),VLOOKUP(Intermedio!A272,Tipos_Medida!$H$2:$I$788,2),0))*100,4),"")</f>
        <v/>
      </c>
      <c r="J451" s="21" t="str">
        <f>IF(Medidas_Analisis!J272&lt;&gt;"",ROUND((Medidas_Analisis!J272/IF(Intermedio!A272=VLOOKUP(Intermedio!A272,Tipos_Medida!$H$2:$I$788,1),VLOOKUP(Intermedio!A272,Tipos_Medida!$H$2:$I$788,2),0))*100,4),"")</f>
        <v/>
      </c>
      <c r="K451" s="21" t="str">
        <f>IF(Medidas_Analisis!K272&lt;&gt;"",ROUND((Medidas_Analisis!K272/IF(Intermedio!A272=VLOOKUP(Intermedio!A272,Tipos_Medida!$H$2:$I$788,1),VLOOKUP(Intermedio!A272,Tipos_Medida!$H$2:$I$788,2),0))*100,4),"")</f>
        <v/>
      </c>
      <c r="L451" s="21" t="str">
        <f>IF(Medidas_Analisis!L272&lt;&gt;"",ROUND((Medidas_Analisis!L272/IF(Intermedio!A272=VLOOKUP(Intermedio!A272,Tipos_Medida!$H$2:$I$788,1),VLOOKUP(Intermedio!A272,Tipos_Medida!$H$2:$I$788,2),0))*100,4),"")</f>
        <v/>
      </c>
      <c r="M451" s="21" t="str">
        <f>IF(Medidas_Analisis!M272&lt;&gt;"",ROUND((Medidas_Analisis!M272/IF(Intermedio!A272=VLOOKUP(Intermedio!A272,Tipos_Medida!$H$2:$I$788,1),VLOOKUP(Intermedio!A272,Tipos_Medida!$H$2:$I$788,2),0))*100,4),"")</f>
        <v/>
      </c>
      <c r="N451" s="21" t="str">
        <f>IF(Medidas_Analisis!N272&lt;&gt;"",ROUND((Medidas_Analisis!N272/IF(Intermedio!A272=VLOOKUP(Intermedio!A272,Tipos_Medida!$H$2:$I$788,1),VLOOKUP(Intermedio!A272,Tipos_Medida!$H$2:$I$788,2),0))*100,4),"")</f>
        <v/>
      </c>
    </row>
    <row r="452" spans="1:14" x14ac:dyDescent="0.25">
      <c r="A452" s="19">
        <v>20313</v>
      </c>
      <c r="B452" s="19" t="s">
        <v>78</v>
      </c>
      <c r="C452" s="19" t="s">
        <v>120</v>
      </c>
      <c r="D452" s="19" t="s">
        <v>116</v>
      </c>
      <c r="E452" s="20"/>
      <c r="F452" s="7" t="str">
        <f>IF(E452&lt;&gt;"",IF(AND(E452&gt;=VLOOKUP(E452,Semanas!$A$1:$C$33,1),E452&lt;=VLOOKUP(E452,Semanas!$A$1:$C$33,2)),VLOOKUP(E452,Semanas!$A$1:$C$33,3),""),"")</f>
        <v/>
      </c>
      <c r="G452" s="21" t="str">
        <f>IF(Medidas_Analisis!G273&lt;&gt;"",ROUND((Medidas_Analisis!G273/IF(Intermedio!A273=VLOOKUP(Intermedio!A273,Tipos_Medida!$H$2:$I$788,1),VLOOKUP(Intermedio!A273,Tipos_Medida!$H$2:$I$788,2),0))*100,4),"")</f>
        <v/>
      </c>
      <c r="H452" s="21" t="str">
        <f>IF(Medidas_Analisis!H273&lt;&gt;"",ROUND((Medidas_Analisis!H273/IF(Intermedio!A273=VLOOKUP(Intermedio!A273,Tipos_Medida!$H$2:$I$788,1),VLOOKUP(Intermedio!A273,Tipos_Medida!$H$2:$I$788,2),0))*100,4),"")</f>
        <v/>
      </c>
      <c r="I452" s="21" t="str">
        <f>IF(Medidas_Analisis!I273&lt;&gt;"",ROUND((Medidas_Analisis!I273/IF(Intermedio!A273=VLOOKUP(Intermedio!A273,Tipos_Medida!$H$2:$I$788,1),VLOOKUP(Intermedio!A273,Tipos_Medida!$H$2:$I$788,2),0))*100,4),"")</f>
        <v/>
      </c>
      <c r="J452" s="21" t="str">
        <f>IF(Medidas_Analisis!J273&lt;&gt;"",ROUND((Medidas_Analisis!J273/IF(Intermedio!A273=VLOOKUP(Intermedio!A273,Tipos_Medida!$H$2:$I$788,1),VLOOKUP(Intermedio!A273,Tipos_Medida!$H$2:$I$788,2),0))*100,4),"")</f>
        <v/>
      </c>
      <c r="K452" s="21" t="str">
        <f>IF(Medidas_Analisis!K273&lt;&gt;"",ROUND((Medidas_Analisis!K273/IF(Intermedio!A273=VLOOKUP(Intermedio!A273,Tipos_Medida!$H$2:$I$788,1),VLOOKUP(Intermedio!A273,Tipos_Medida!$H$2:$I$788,2),0))*100,4),"")</f>
        <v/>
      </c>
      <c r="L452" s="21" t="str">
        <f>IF(Medidas_Analisis!L273&lt;&gt;"",ROUND((Medidas_Analisis!L273/IF(Intermedio!A273=VLOOKUP(Intermedio!A273,Tipos_Medida!$H$2:$I$788,1),VLOOKUP(Intermedio!A273,Tipos_Medida!$H$2:$I$788,2),0))*100,4),"")</f>
        <v/>
      </c>
      <c r="M452" s="21" t="str">
        <f>IF(Medidas_Analisis!M273&lt;&gt;"",ROUND((Medidas_Analisis!M273/IF(Intermedio!A273=VLOOKUP(Intermedio!A273,Tipos_Medida!$H$2:$I$788,1),VLOOKUP(Intermedio!A273,Tipos_Medida!$H$2:$I$788,2),0))*100,4),"")</f>
        <v/>
      </c>
      <c r="N452" s="21" t="str">
        <f>IF(Medidas_Analisis!N273&lt;&gt;"",ROUND((Medidas_Analisis!N273/IF(Intermedio!A273=VLOOKUP(Intermedio!A273,Tipos_Medida!$H$2:$I$788,1),VLOOKUP(Intermedio!A273,Tipos_Medida!$H$2:$I$788,2),0))*100,4),"")</f>
        <v/>
      </c>
    </row>
    <row r="453" spans="1:14" x14ac:dyDescent="0.25">
      <c r="A453">
        <v>20313</v>
      </c>
      <c r="B453" t="s">
        <v>78</v>
      </c>
      <c r="C453" t="s">
        <v>191</v>
      </c>
      <c r="D453" t="s">
        <v>116</v>
      </c>
      <c r="E453" s="1"/>
      <c r="F453" s="7" t="str">
        <f>IF(E453&lt;&gt;"",IF(AND(E453&gt;=VLOOKUP(E453,Semanas!$A$1:$C$33,1),E453&lt;=VLOOKUP(E453,Semanas!$A$1:$C$33,2)),VLOOKUP(E453,Semanas!$A$1:$C$33,3),""),"")</f>
        <v/>
      </c>
      <c r="G453" s="21" t="str">
        <f>IF(Medidas_Analisis!G274&lt;&gt;"",ROUND((Medidas_Analisis!G274/IF(Intermedio!A274=VLOOKUP(Intermedio!A274,Tipos_Medida!$H$2:$I$788,1),VLOOKUP(Intermedio!A274,Tipos_Medida!$H$2:$I$788,2),0))*100,4),"")</f>
        <v/>
      </c>
      <c r="H453" s="21" t="str">
        <f>IF(Medidas_Analisis!H274&lt;&gt;"",ROUND((Medidas_Analisis!H274/IF(Intermedio!A274=VLOOKUP(Intermedio!A274,Tipos_Medida!$H$2:$I$788,1),VLOOKUP(Intermedio!A274,Tipos_Medida!$H$2:$I$788,2),0))*100,4),"")</f>
        <v/>
      </c>
      <c r="I453" s="21" t="str">
        <f>IF(Medidas_Analisis!I274&lt;&gt;"",ROUND((Medidas_Analisis!I274/IF(Intermedio!A274=VLOOKUP(Intermedio!A274,Tipos_Medida!$H$2:$I$788,1),VLOOKUP(Intermedio!A274,Tipos_Medida!$H$2:$I$788,2),0))*100,4),"")</f>
        <v/>
      </c>
      <c r="J453" s="21" t="str">
        <f>IF(Medidas_Analisis!J274&lt;&gt;"",ROUND((Medidas_Analisis!J274/IF(Intermedio!A274=VLOOKUP(Intermedio!A274,Tipos_Medida!$H$2:$I$788,1),VLOOKUP(Intermedio!A274,Tipos_Medida!$H$2:$I$788,2),0))*100,4),"")</f>
        <v/>
      </c>
      <c r="K453" s="21" t="str">
        <f>IF(Medidas_Analisis!K274&lt;&gt;"",ROUND((Medidas_Analisis!K274/IF(Intermedio!A274=VLOOKUP(Intermedio!A274,Tipos_Medida!$H$2:$I$788,1),VLOOKUP(Intermedio!A274,Tipos_Medida!$H$2:$I$788,2),0))*100,4),"")</f>
        <v/>
      </c>
      <c r="L453" s="21" t="str">
        <f>IF(Medidas_Analisis!L274&lt;&gt;"",ROUND((Medidas_Analisis!L274/IF(Intermedio!A274=VLOOKUP(Intermedio!A274,Tipos_Medida!$H$2:$I$788,1),VLOOKUP(Intermedio!A274,Tipos_Medida!$H$2:$I$788,2),0))*100,4),"")</f>
        <v/>
      </c>
      <c r="M453" s="21" t="str">
        <f>IF(Medidas_Analisis!M274&lt;&gt;"",ROUND((Medidas_Analisis!M274/IF(Intermedio!A274=VLOOKUP(Intermedio!A274,Tipos_Medida!$H$2:$I$788,1),VLOOKUP(Intermedio!A274,Tipos_Medida!$H$2:$I$788,2),0))*100,4),"")</f>
        <v/>
      </c>
      <c r="N453" s="21" t="str">
        <f>IF(Medidas_Analisis!N274&lt;&gt;"",ROUND((Medidas_Analisis!N274/IF(Intermedio!A274=VLOOKUP(Intermedio!A274,Tipos_Medida!$H$2:$I$788,1),VLOOKUP(Intermedio!A274,Tipos_Medida!$H$2:$I$788,2),0))*100,4),"")</f>
        <v/>
      </c>
    </row>
    <row r="454" spans="1:14" x14ac:dyDescent="0.25">
      <c r="A454" s="19">
        <v>20313</v>
      </c>
      <c r="B454" s="19" t="s">
        <v>78</v>
      </c>
      <c r="C454" s="19" t="s">
        <v>122</v>
      </c>
      <c r="D454" s="19" t="s">
        <v>116</v>
      </c>
      <c r="E454" s="20"/>
      <c r="F454" s="7" t="str">
        <f>IF(E454&lt;&gt;"",IF(AND(E454&gt;=VLOOKUP(E454,Semanas!$A$1:$C$33,1),E454&lt;=VLOOKUP(E454,Semanas!$A$1:$C$33,2)),VLOOKUP(E454,Semanas!$A$1:$C$33,3),""),"")</f>
        <v/>
      </c>
      <c r="G454" s="21" t="str">
        <f>IF(Medidas_Analisis!G275&lt;&gt;"",ROUND((Medidas_Analisis!G275/IF(Intermedio!A275=VLOOKUP(Intermedio!A275,Tipos_Medida!$H$2:$I$788,1),VLOOKUP(Intermedio!A275,Tipos_Medida!$H$2:$I$788,2),0))*100,4),"")</f>
        <v/>
      </c>
      <c r="H454" s="21" t="str">
        <f>IF(Medidas_Analisis!H275&lt;&gt;"",ROUND((Medidas_Analisis!H275/IF(Intermedio!A275=VLOOKUP(Intermedio!A275,Tipos_Medida!$H$2:$I$788,1),VLOOKUP(Intermedio!A275,Tipos_Medida!$H$2:$I$788,2),0))*100,4),"")</f>
        <v/>
      </c>
      <c r="I454" s="21" t="str">
        <f>IF(Medidas_Analisis!I275&lt;&gt;"",ROUND((Medidas_Analisis!I275/IF(Intermedio!A275=VLOOKUP(Intermedio!A275,Tipos_Medida!$H$2:$I$788,1),VLOOKUP(Intermedio!A275,Tipos_Medida!$H$2:$I$788,2),0))*100,4),"")</f>
        <v/>
      </c>
      <c r="J454" s="21" t="str">
        <f>IF(Medidas_Analisis!J275&lt;&gt;"",ROUND((Medidas_Analisis!J275/IF(Intermedio!A275=VLOOKUP(Intermedio!A275,Tipos_Medida!$H$2:$I$788,1),VLOOKUP(Intermedio!A275,Tipos_Medida!$H$2:$I$788,2),0))*100,4),"")</f>
        <v/>
      </c>
      <c r="K454" s="21" t="str">
        <f>IF(Medidas_Analisis!K275&lt;&gt;"",ROUND((Medidas_Analisis!K275/IF(Intermedio!A275=VLOOKUP(Intermedio!A275,Tipos_Medida!$H$2:$I$788,1),VLOOKUP(Intermedio!A275,Tipos_Medida!$H$2:$I$788,2),0))*100,4),"")</f>
        <v/>
      </c>
      <c r="L454" s="21" t="str">
        <f>IF(Medidas_Analisis!L275&lt;&gt;"",ROUND((Medidas_Analisis!L275/IF(Intermedio!A275=VLOOKUP(Intermedio!A275,Tipos_Medida!$H$2:$I$788,1),VLOOKUP(Intermedio!A275,Tipos_Medida!$H$2:$I$788,2),0))*100,4),"")</f>
        <v/>
      </c>
      <c r="M454" s="21" t="str">
        <f>IF(Medidas_Analisis!M275&lt;&gt;"",ROUND((Medidas_Analisis!M275/IF(Intermedio!A275=VLOOKUP(Intermedio!A275,Tipos_Medida!$H$2:$I$788,1),VLOOKUP(Intermedio!A275,Tipos_Medida!$H$2:$I$788,2),0))*100,4),"")</f>
        <v/>
      </c>
      <c r="N454" s="21" t="str">
        <f>IF(Medidas_Analisis!N275&lt;&gt;"",ROUND((Medidas_Analisis!N275/IF(Intermedio!A275=VLOOKUP(Intermedio!A275,Tipos_Medida!$H$2:$I$788,1),VLOOKUP(Intermedio!A275,Tipos_Medida!$H$2:$I$788,2),0))*100,4),"")</f>
        <v/>
      </c>
    </row>
    <row r="455" spans="1:14" x14ac:dyDescent="0.25">
      <c r="A455">
        <v>20313</v>
      </c>
      <c r="B455" t="s">
        <v>78</v>
      </c>
      <c r="C455" t="s">
        <v>123</v>
      </c>
      <c r="D455" t="s">
        <v>116</v>
      </c>
      <c r="E455" s="1"/>
      <c r="F455" s="7" t="str">
        <f>IF(E455&lt;&gt;"",IF(AND(E455&gt;=VLOOKUP(E455,Semanas!$A$1:$C$33,1),E455&lt;=VLOOKUP(E455,Semanas!$A$1:$C$33,2)),VLOOKUP(E455,Semanas!$A$1:$C$33,3),""),"")</f>
        <v/>
      </c>
      <c r="G455" s="21" t="str">
        <f>IF(Medidas_Analisis!G276&lt;&gt;"",ROUND((Medidas_Analisis!G276/IF(Intermedio!A276=VLOOKUP(Intermedio!A276,Tipos_Medida!$H$2:$I$788,1),VLOOKUP(Intermedio!A276,Tipos_Medida!$H$2:$I$788,2),0))*100,4),"")</f>
        <v/>
      </c>
      <c r="H455" s="21" t="str">
        <f>IF(Medidas_Analisis!H276&lt;&gt;"",ROUND((Medidas_Analisis!H276/IF(Intermedio!A276=VLOOKUP(Intermedio!A276,Tipos_Medida!$H$2:$I$788,1),VLOOKUP(Intermedio!A276,Tipos_Medida!$H$2:$I$788,2),0))*100,4),"")</f>
        <v/>
      </c>
      <c r="I455" s="21" t="str">
        <f>IF(Medidas_Analisis!I276&lt;&gt;"",ROUND((Medidas_Analisis!I276/IF(Intermedio!A276=VLOOKUP(Intermedio!A276,Tipos_Medida!$H$2:$I$788,1),VLOOKUP(Intermedio!A276,Tipos_Medida!$H$2:$I$788,2),0))*100,4),"")</f>
        <v/>
      </c>
      <c r="J455" s="21" t="str">
        <f>IF(Medidas_Analisis!J276&lt;&gt;"",ROUND((Medidas_Analisis!J276/IF(Intermedio!A276=VLOOKUP(Intermedio!A276,Tipos_Medida!$H$2:$I$788,1),VLOOKUP(Intermedio!A276,Tipos_Medida!$H$2:$I$788,2),0))*100,4),"")</f>
        <v/>
      </c>
      <c r="K455" s="21" t="str">
        <f>IF(Medidas_Analisis!K276&lt;&gt;"",ROUND((Medidas_Analisis!K276/IF(Intermedio!A276=VLOOKUP(Intermedio!A276,Tipos_Medida!$H$2:$I$788,1),VLOOKUP(Intermedio!A276,Tipos_Medida!$H$2:$I$788,2),0))*100,4),"")</f>
        <v/>
      </c>
      <c r="L455" s="21" t="str">
        <f>IF(Medidas_Analisis!L276&lt;&gt;"",ROUND((Medidas_Analisis!L276/IF(Intermedio!A276=VLOOKUP(Intermedio!A276,Tipos_Medida!$H$2:$I$788,1),VLOOKUP(Intermedio!A276,Tipos_Medida!$H$2:$I$788,2),0))*100,4),"")</f>
        <v/>
      </c>
      <c r="M455" s="21" t="str">
        <f>IF(Medidas_Analisis!M276&lt;&gt;"",ROUND((Medidas_Analisis!M276/IF(Intermedio!A276=VLOOKUP(Intermedio!A276,Tipos_Medida!$H$2:$I$788,1),VLOOKUP(Intermedio!A276,Tipos_Medida!$H$2:$I$788,2),0))*100,4),"")</f>
        <v/>
      </c>
      <c r="N455" s="21" t="str">
        <f>IF(Medidas_Analisis!N276&lt;&gt;"",ROUND((Medidas_Analisis!N276/IF(Intermedio!A276=VLOOKUP(Intermedio!A276,Tipos_Medida!$H$2:$I$788,1),VLOOKUP(Intermedio!A276,Tipos_Medida!$H$2:$I$788,2),0))*100,4),"")</f>
        <v/>
      </c>
    </row>
    <row r="456" spans="1:14" x14ac:dyDescent="0.25">
      <c r="A456">
        <v>20322</v>
      </c>
      <c r="B456" t="s">
        <v>79</v>
      </c>
      <c r="C456" t="s">
        <v>30</v>
      </c>
      <c r="D456" t="s">
        <v>114</v>
      </c>
      <c r="E456" s="1">
        <v>43913</v>
      </c>
      <c r="F456" s="7" t="str">
        <f>IF(E456&lt;&gt;"",IF(AND(E456&gt;=VLOOKUP(E456,Semanas!$A$1:$C$33,1),E456&lt;=VLOOKUP(E456,Semanas!$A$1:$C$33,2)),VLOOKUP(E456,Semanas!$A$1:$C$33,3),""),"")</f>
        <v>Semana 13</v>
      </c>
      <c r="G456" s="21" t="str">
        <f>IF(Medidas_Analisis!G277&lt;&gt;"",ROUND((Medidas_Analisis!G277/IF(Intermedio!A277=VLOOKUP(Intermedio!A277,Tipos_Medida!$H$2:$I$788,1),VLOOKUP(Intermedio!A277,Tipos_Medida!$H$2:$I$788,2),0))*100,4),"")</f>
        <v/>
      </c>
      <c r="H456" s="21" t="str">
        <f>IF(Medidas_Analisis!H277&lt;&gt;"",ROUND((Medidas_Analisis!H277/IF(Intermedio!A277=VLOOKUP(Intermedio!A277,Tipos_Medida!$H$2:$I$788,1),VLOOKUP(Intermedio!A277,Tipos_Medida!$H$2:$I$788,2),0))*100,4),"")</f>
        <v/>
      </c>
      <c r="I456" s="21" t="str">
        <f>IF(Medidas_Analisis!I277&lt;&gt;"",ROUND((Medidas_Analisis!I277/IF(Intermedio!A277=VLOOKUP(Intermedio!A277,Tipos_Medida!$H$2:$I$788,1),VLOOKUP(Intermedio!A277,Tipos_Medida!$H$2:$I$788,2),0))*100,4),"")</f>
        <v/>
      </c>
      <c r="J456" s="21" t="str">
        <f>IF(Medidas_Analisis!J277&lt;&gt;"",ROUND((Medidas_Analisis!J277/IF(Intermedio!A277=VLOOKUP(Intermedio!A277,Tipos_Medida!$H$2:$I$788,1),VLOOKUP(Intermedio!A277,Tipos_Medida!$H$2:$I$788,2),0))*100,4),"")</f>
        <v/>
      </c>
      <c r="K456" s="21" t="str">
        <f>IF(Medidas_Analisis!K277&lt;&gt;"",ROUND((Medidas_Analisis!K277/IF(Intermedio!A277=VLOOKUP(Intermedio!A277,Tipos_Medida!$H$2:$I$788,1),VLOOKUP(Intermedio!A277,Tipos_Medida!$H$2:$I$788,2),0))*100,4),"")</f>
        <v/>
      </c>
      <c r="L456" s="21" t="str">
        <f>IF(Medidas_Analisis!L277&lt;&gt;"",ROUND((Medidas_Analisis!L277/IF(Intermedio!A277=VLOOKUP(Intermedio!A277,Tipos_Medida!$H$2:$I$788,1),VLOOKUP(Intermedio!A277,Tipos_Medida!$H$2:$I$788,2),0))*100,4),"")</f>
        <v/>
      </c>
      <c r="M456" s="21" t="str">
        <f>IF(Medidas_Analisis!M277&lt;&gt;"",ROUND((Medidas_Analisis!M277/IF(Intermedio!A277=VLOOKUP(Intermedio!A277,Tipos_Medida!$H$2:$I$788,1),VLOOKUP(Intermedio!A277,Tipos_Medida!$H$2:$I$788,2),0))*100,4),"")</f>
        <v/>
      </c>
      <c r="N456" s="21" t="str">
        <f>IF(Medidas_Analisis!N277&lt;&gt;"",ROUND((Medidas_Analisis!N277/IF(Intermedio!A277=VLOOKUP(Intermedio!A277,Tipos_Medida!$H$2:$I$788,1),VLOOKUP(Intermedio!A277,Tipos_Medida!$H$2:$I$788,2),0))*100,4),"")</f>
        <v/>
      </c>
    </row>
    <row r="457" spans="1:14" x14ac:dyDescent="0.25">
      <c r="A457" s="19">
        <v>20322</v>
      </c>
      <c r="B457" s="19" t="s">
        <v>79</v>
      </c>
      <c r="C457" s="19" t="s">
        <v>31</v>
      </c>
      <c r="D457" s="19" t="s">
        <v>114</v>
      </c>
      <c r="E457" s="20">
        <v>43913</v>
      </c>
      <c r="F457" s="7" t="str">
        <f>IF(E457&lt;&gt;"",IF(AND(E457&gt;=VLOOKUP(E457,Semanas!$A$1:$C$33,1),E457&lt;=VLOOKUP(E457,Semanas!$A$1:$C$33,2)),VLOOKUP(E457,Semanas!$A$1:$C$33,3),""),"")</f>
        <v>Semana 13</v>
      </c>
      <c r="G457" s="21" t="str">
        <f>IF(Medidas_Analisis!G278&lt;&gt;"",ROUND((Medidas_Analisis!G278/IF(Intermedio!A278=VLOOKUP(Intermedio!A278,Tipos_Medida!$H$2:$I$788,1),VLOOKUP(Intermedio!A278,Tipos_Medida!$H$2:$I$788,2),0))*100,4),"")</f>
        <v/>
      </c>
      <c r="H457" s="21" t="str">
        <f>IF(Medidas_Analisis!H278&lt;&gt;"",ROUND((Medidas_Analisis!H278/IF(Intermedio!A278=VLOOKUP(Intermedio!A278,Tipos_Medida!$H$2:$I$788,1),VLOOKUP(Intermedio!A278,Tipos_Medida!$H$2:$I$788,2),0))*100,4),"")</f>
        <v/>
      </c>
      <c r="I457" s="21" t="str">
        <f>IF(Medidas_Analisis!I278&lt;&gt;"",ROUND((Medidas_Analisis!I278/IF(Intermedio!A278=VLOOKUP(Intermedio!A278,Tipos_Medida!$H$2:$I$788,1),VLOOKUP(Intermedio!A278,Tipos_Medida!$H$2:$I$788,2),0))*100,4),"")</f>
        <v/>
      </c>
      <c r="J457" s="21" t="str">
        <f>IF(Medidas_Analisis!J278&lt;&gt;"",ROUND((Medidas_Analisis!J278/IF(Intermedio!A278=VLOOKUP(Intermedio!A278,Tipos_Medida!$H$2:$I$788,1),VLOOKUP(Intermedio!A278,Tipos_Medida!$H$2:$I$788,2),0))*100,4),"")</f>
        <v/>
      </c>
      <c r="K457" s="21" t="str">
        <f>IF(Medidas_Analisis!K278&lt;&gt;"",ROUND((Medidas_Analisis!K278/IF(Intermedio!A278=VLOOKUP(Intermedio!A278,Tipos_Medida!$H$2:$I$788,1),VLOOKUP(Intermedio!A278,Tipos_Medida!$H$2:$I$788,2),0))*100,4),"")</f>
        <v/>
      </c>
      <c r="L457" s="21" t="str">
        <f>IF(Medidas_Analisis!L278&lt;&gt;"",ROUND((Medidas_Analisis!L278/IF(Intermedio!A278=VLOOKUP(Intermedio!A278,Tipos_Medida!$H$2:$I$788,1),VLOOKUP(Intermedio!A278,Tipos_Medida!$H$2:$I$788,2),0))*100,4),"")</f>
        <v/>
      </c>
      <c r="M457" s="21" t="str">
        <f>IF(Medidas_Analisis!M278&lt;&gt;"",ROUND((Medidas_Analisis!M278/IF(Intermedio!A278=VLOOKUP(Intermedio!A278,Tipos_Medida!$H$2:$I$788,1),VLOOKUP(Intermedio!A278,Tipos_Medida!$H$2:$I$788,2),0))*100,4),"")</f>
        <v/>
      </c>
      <c r="N457" s="21" t="str">
        <f>IF(Medidas_Analisis!N278&lt;&gt;"",ROUND((Medidas_Analisis!N278/IF(Intermedio!A278=VLOOKUP(Intermedio!A278,Tipos_Medida!$H$2:$I$788,1),VLOOKUP(Intermedio!A278,Tipos_Medida!$H$2:$I$788,2),0))*100,4),"")</f>
        <v/>
      </c>
    </row>
    <row r="458" spans="1:14" x14ac:dyDescent="0.25">
      <c r="A458">
        <v>20322</v>
      </c>
      <c r="B458" t="s">
        <v>79</v>
      </c>
      <c r="C458" t="s">
        <v>115</v>
      </c>
      <c r="D458" t="s">
        <v>114</v>
      </c>
      <c r="E458" s="1">
        <v>43913</v>
      </c>
      <c r="F458" s="7" t="str">
        <f>IF(E458&lt;&gt;"",IF(AND(E458&gt;=VLOOKUP(E458,Semanas!$A$1:$C$33,1),E458&lt;=VLOOKUP(E458,Semanas!$A$1:$C$33,2)),VLOOKUP(E458,Semanas!$A$1:$C$33,3),""),"")</f>
        <v>Semana 13</v>
      </c>
      <c r="G458" s="21" t="str">
        <f>IF(Medidas_Analisis!G279&lt;&gt;"",ROUND((Medidas_Analisis!G279/IF(Intermedio!A279=VLOOKUP(Intermedio!A279,Tipos_Medida!$H$2:$I$788,1),VLOOKUP(Intermedio!A279,Tipos_Medida!$H$2:$I$788,2),0))*100,4),"")</f>
        <v/>
      </c>
      <c r="H458" s="21" t="str">
        <f>IF(Medidas_Analisis!H279&lt;&gt;"",ROUND((Medidas_Analisis!H279/IF(Intermedio!A279=VLOOKUP(Intermedio!A279,Tipos_Medida!$H$2:$I$788,1),VLOOKUP(Intermedio!A279,Tipos_Medida!$H$2:$I$788,2),0))*100,4),"")</f>
        <v/>
      </c>
      <c r="I458" s="21" t="str">
        <f>IF(Medidas_Analisis!I279&lt;&gt;"",ROUND((Medidas_Analisis!I279/IF(Intermedio!A279=VLOOKUP(Intermedio!A279,Tipos_Medida!$H$2:$I$788,1),VLOOKUP(Intermedio!A279,Tipos_Medida!$H$2:$I$788,2),0))*100,4),"")</f>
        <v/>
      </c>
      <c r="J458" s="21" t="str">
        <f>IF(Medidas_Analisis!J279&lt;&gt;"",ROUND((Medidas_Analisis!J279/IF(Intermedio!A279=VLOOKUP(Intermedio!A279,Tipos_Medida!$H$2:$I$788,1),VLOOKUP(Intermedio!A279,Tipos_Medida!$H$2:$I$788,2),0))*100,4),"")</f>
        <v/>
      </c>
      <c r="K458" s="21" t="str">
        <f>IF(Medidas_Analisis!K279&lt;&gt;"",ROUND((Medidas_Analisis!K279/IF(Intermedio!A279=VLOOKUP(Intermedio!A279,Tipos_Medida!$H$2:$I$788,1),VLOOKUP(Intermedio!A279,Tipos_Medida!$H$2:$I$788,2),0))*100,4),"")</f>
        <v/>
      </c>
      <c r="L458" s="21" t="str">
        <f>IF(Medidas_Analisis!L279&lt;&gt;"",ROUND((Medidas_Analisis!L279/IF(Intermedio!A279=VLOOKUP(Intermedio!A279,Tipos_Medida!$H$2:$I$788,1),VLOOKUP(Intermedio!A279,Tipos_Medida!$H$2:$I$788,2),0))*100,4),"")</f>
        <v/>
      </c>
      <c r="M458" s="21" t="str">
        <f>IF(Medidas_Analisis!M279&lt;&gt;"",ROUND((Medidas_Analisis!M279/IF(Intermedio!A279=VLOOKUP(Intermedio!A279,Tipos_Medida!$H$2:$I$788,1),VLOOKUP(Intermedio!A279,Tipos_Medida!$H$2:$I$788,2),0))*100,4),"")</f>
        <v/>
      </c>
      <c r="N458" s="21" t="str">
        <f>IF(Medidas_Analisis!N279&lt;&gt;"",ROUND((Medidas_Analisis!N279/IF(Intermedio!A279=VLOOKUP(Intermedio!A279,Tipos_Medida!$H$2:$I$788,1),VLOOKUP(Intermedio!A279,Tipos_Medida!$H$2:$I$788,2),0))*100,4),"")</f>
        <v/>
      </c>
    </row>
    <row r="459" spans="1:14" x14ac:dyDescent="0.25">
      <c r="A459" s="19">
        <v>20322</v>
      </c>
      <c r="B459" s="19" t="s">
        <v>79</v>
      </c>
      <c r="C459" s="19" t="s">
        <v>33</v>
      </c>
      <c r="D459" s="19" t="s">
        <v>114</v>
      </c>
      <c r="E459" s="20">
        <v>43910</v>
      </c>
      <c r="F459" s="7" t="str">
        <f>IF(E459&lt;&gt;"",IF(AND(E459&gt;=VLOOKUP(E459,Semanas!$A$1:$C$33,1),E459&lt;=VLOOKUP(E459,Semanas!$A$1:$C$33,2)),VLOOKUP(E459,Semanas!$A$1:$C$33,3),""),"")</f>
        <v>Semana 12</v>
      </c>
      <c r="G459" s="21" t="str">
        <f>IF(Medidas_Analisis!G280&lt;&gt;"",ROUND((Medidas_Analisis!G280/IF(Intermedio!A280=VLOOKUP(Intermedio!A280,Tipos_Medida!$H$2:$I$788,1),VLOOKUP(Intermedio!A280,Tipos_Medida!$H$2:$I$788,2),0))*100,4),"")</f>
        <v/>
      </c>
      <c r="H459" s="21" t="str">
        <f>IF(Medidas_Analisis!H280&lt;&gt;"",ROUND((Medidas_Analisis!H280/IF(Intermedio!A280=VLOOKUP(Intermedio!A280,Tipos_Medida!$H$2:$I$788,1),VLOOKUP(Intermedio!A280,Tipos_Medida!$H$2:$I$788,2),0))*100,4),"")</f>
        <v/>
      </c>
      <c r="I459" s="21" t="str">
        <f>IF(Medidas_Analisis!I280&lt;&gt;"",ROUND((Medidas_Analisis!I280/IF(Intermedio!A280=VLOOKUP(Intermedio!A280,Tipos_Medida!$H$2:$I$788,1),VLOOKUP(Intermedio!A280,Tipos_Medida!$H$2:$I$788,2),0))*100,4),"")</f>
        <v/>
      </c>
      <c r="J459" s="21" t="str">
        <f>IF(Medidas_Analisis!J280&lt;&gt;"",ROUND((Medidas_Analisis!J280/IF(Intermedio!A280=VLOOKUP(Intermedio!A280,Tipos_Medida!$H$2:$I$788,1),VLOOKUP(Intermedio!A280,Tipos_Medida!$H$2:$I$788,2),0))*100,4),"")</f>
        <v/>
      </c>
      <c r="K459" s="21" t="str">
        <f>IF(Medidas_Analisis!K280&lt;&gt;"",ROUND((Medidas_Analisis!K280/IF(Intermedio!A280=VLOOKUP(Intermedio!A280,Tipos_Medida!$H$2:$I$788,1),VLOOKUP(Intermedio!A280,Tipos_Medida!$H$2:$I$788,2),0))*100,4),"")</f>
        <v/>
      </c>
      <c r="L459" s="21" t="str">
        <f>IF(Medidas_Analisis!L280&lt;&gt;"",ROUND((Medidas_Analisis!L280/IF(Intermedio!A280=VLOOKUP(Intermedio!A280,Tipos_Medida!$H$2:$I$788,1),VLOOKUP(Intermedio!A280,Tipos_Medida!$H$2:$I$788,2),0))*100,4),"")</f>
        <v/>
      </c>
      <c r="M459" s="21" t="str">
        <f>IF(Medidas_Analisis!M280&lt;&gt;"",ROUND((Medidas_Analisis!M280/IF(Intermedio!A280=VLOOKUP(Intermedio!A280,Tipos_Medida!$H$2:$I$788,1),VLOOKUP(Intermedio!A280,Tipos_Medida!$H$2:$I$788,2),0))*100,4),"")</f>
        <v/>
      </c>
      <c r="N459" s="21" t="str">
        <f>IF(Medidas_Analisis!N280&lt;&gt;"",ROUND((Medidas_Analisis!N280/IF(Intermedio!A280=VLOOKUP(Intermedio!A280,Tipos_Medida!$H$2:$I$788,1),VLOOKUP(Intermedio!A280,Tipos_Medida!$H$2:$I$788,2),0))*100,4),"")</f>
        <v/>
      </c>
    </row>
    <row r="460" spans="1:14" x14ac:dyDescent="0.25">
      <c r="A460">
        <v>20322</v>
      </c>
      <c r="B460" t="s">
        <v>79</v>
      </c>
      <c r="C460" t="s">
        <v>34</v>
      </c>
      <c r="D460" t="s">
        <v>117</v>
      </c>
      <c r="E460" s="1"/>
      <c r="F460" s="7" t="str">
        <f>IF(E460&lt;&gt;"",IF(AND(E460&gt;=VLOOKUP(E460,Semanas!$A$1:$C$33,1),E460&lt;=VLOOKUP(E460,Semanas!$A$1:$C$33,2)),VLOOKUP(E460,Semanas!$A$1:$C$33,3),""),"")</f>
        <v/>
      </c>
      <c r="G460" s="21" t="str">
        <f>IF(Medidas_Analisis!G281&lt;&gt;"",ROUND((Medidas_Analisis!G281/IF(Intermedio!A281=VLOOKUP(Intermedio!A281,Tipos_Medida!$H$2:$I$788,1),VLOOKUP(Intermedio!A281,Tipos_Medida!$H$2:$I$788,2),0))*100,4),"")</f>
        <v/>
      </c>
      <c r="H460" s="21" t="str">
        <f>IF(Medidas_Analisis!H281&lt;&gt;"",ROUND((Medidas_Analisis!H281/IF(Intermedio!A281=VLOOKUP(Intermedio!A281,Tipos_Medida!$H$2:$I$788,1),VLOOKUP(Intermedio!A281,Tipos_Medida!$H$2:$I$788,2),0))*100,4),"")</f>
        <v/>
      </c>
      <c r="I460" s="21" t="str">
        <f>IF(Medidas_Analisis!I281&lt;&gt;"",ROUND((Medidas_Analisis!I281/IF(Intermedio!A281=VLOOKUP(Intermedio!A281,Tipos_Medida!$H$2:$I$788,1),VLOOKUP(Intermedio!A281,Tipos_Medida!$H$2:$I$788,2),0))*100,4),"")</f>
        <v/>
      </c>
      <c r="J460" s="21" t="str">
        <f>IF(Medidas_Analisis!J281&lt;&gt;"",ROUND((Medidas_Analisis!J281/IF(Intermedio!A281=VLOOKUP(Intermedio!A281,Tipos_Medida!$H$2:$I$788,1),VLOOKUP(Intermedio!A281,Tipos_Medida!$H$2:$I$788,2),0))*100,4),"")</f>
        <v/>
      </c>
      <c r="K460" s="21" t="str">
        <f>IF(Medidas_Analisis!K281&lt;&gt;"",ROUND((Medidas_Analisis!K281/IF(Intermedio!A281=VLOOKUP(Intermedio!A281,Tipos_Medida!$H$2:$I$788,1),VLOOKUP(Intermedio!A281,Tipos_Medida!$H$2:$I$788,2),0))*100,4),"")</f>
        <v/>
      </c>
      <c r="L460" s="21" t="str">
        <f>IF(Medidas_Analisis!L281&lt;&gt;"",ROUND((Medidas_Analisis!L281/IF(Intermedio!A281=VLOOKUP(Intermedio!A281,Tipos_Medida!$H$2:$I$788,1),VLOOKUP(Intermedio!A281,Tipos_Medida!$H$2:$I$788,2),0))*100,4),"")</f>
        <v/>
      </c>
      <c r="M460" s="21" t="str">
        <f>IF(Medidas_Analisis!M281&lt;&gt;"",ROUND((Medidas_Analisis!M281/IF(Intermedio!A281=VLOOKUP(Intermedio!A281,Tipos_Medida!$H$2:$I$788,1),VLOOKUP(Intermedio!A281,Tipos_Medida!$H$2:$I$788,2),0))*100,4),"")</f>
        <v/>
      </c>
      <c r="N460" s="21" t="str">
        <f>IF(Medidas_Analisis!N281&lt;&gt;"",ROUND((Medidas_Analisis!N281/IF(Intermedio!A281=VLOOKUP(Intermedio!A281,Tipos_Medida!$H$2:$I$788,1),VLOOKUP(Intermedio!A281,Tipos_Medida!$H$2:$I$788,2),0))*100,4),"")</f>
        <v/>
      </c>
    </row>
    <row r="461" spans="1:14" x14ac:dyDescent="0.25">
      <c r="A461" s="19">
        <v>20322</v>
      </c>
      <c r="B461" s="19" t="s">
        <v>79</v>
      </c>
      <c r="C461" s="19" t="s">
        <v>118</v>
      </c>
      <c r="D461" s="19" t="s">
        <v>114</v>
      </c>
      <c r="E461" s="20">
        <v>43970</v>
      </c>
      <c r="F461" s="7" t="str">
        <f>IF(E461&lt;&gt;"",IF(AND(E461&gt;=VLOOKUP(E461,Semanas!$A$1:$C$33,1),E461&lt;=VLOOKUP(E461,Semanas!$A$1:$C$33,2)),VLOOKUP(E461,Semanas!$A$1:$C$33,3),""),"")</f>
        <v>Semana 21</v>
      </c>
      <c r="G461" s="21" t="str">
        <f>IF(Medidas_Analisis!G282&lt;&gt;"",ROUND((Medidas_Analisis!G282/IF(Intermedio!A282=VLOOKUP(Intermedio!A282,Tipos_Medida!$H$2:$I$788,1),VLOOKUP(Intermedio!A282,Tipos_Medida!$H$2:$I$788,2),0))*100,4),"")</f>
        <v/>
      </c>
      <c r="H461" s="21" t="str">
        <f>IF(Medidas_Analisis!H282&lt;&gt;"",ROUND((Medidas_Analisis!H282/IF(Intermedio!A282=VLOOKUP(Intermedio!A282,Tipos_Medida!$H$2:$I$788,1),VLOOKUP(Intermedio!A282,Tipos_Medida!$H$2:$I$788,2),0))*100,4),"")</f>
        <v/>
      </c>
      <c r="I461" s="21" t="str">
        <f>IF(Medidas_Analisis!I282&lt;&gt;"",ROUND((Medidas_Analisis!I282/IF(Intermedio!A282=VLOOKUP(Intermedio!A282,Tipos_Medida!$H$2:$I$788,1),VLOOKUP(Intermedio!A282,Tipos_Medida!$H$2:$I$788,2),0))*100,4),"")</f>
        <v/>
      </c>
      <c r="J461" s="21" t="str">
        <f>IF(Medidas_Analisis!J282&lt;&gt;"",ROUND((Medidas_Analisis!J282/IF(Intermedio!A282=VLOOKUP(Intermedio!A282,Tipos_Medida!$H$2:$I$788,1),VLOOKUP(Intermedio!A282,Tipos_Medida!$H$2:$I$788,2),0))*100,4),"")</f>
        <v/>
      </c>
      <c r="K461" s="21" t="str">
        <f>IF(Medidas_Analisis!K282&lt;&gt;"",ROUND((Medidas_Analisis!K282/IF(Intermedio!A282=VLOOKUP(Intermedio!A282,Tipos_Medida!$H$2:$I$788,1),VLOOKUP(Intermedio!A282,Tipos_Medida!$H$2:$I$788,2),0))*100,4),"")</f>
        <v/>
      </c>
      <c r="L461" s="21" t="str">
        <f>IF(Medidas_Analisis!L282&lt;&gt;"",ROUND((Medidas_Analisis!L282/IF(Intermedio!A282=VLOOKUP(Intermedio!A282,Tipos_Medida!$H$2:$I$788,1),VLOOKUP(Intermedio!A282,Tipos_Medida!$H$2:$I$788,2),0))*100,4),"")</f>
        <v/>
      </c>
      <c r="M461" s="21" t="str">
        <f>IF(Medidas_Analisis!M282&lt;&gt;"",ROUND((Medidas_Analisis!M282/IF(Intermedio!A282=VLOOKUP(Intermedio!A282,Tipos_Medida!$H$2:$I$788,1),VLOOKUP(Intermedio!A282,Tipos_Medida!$H$2:$I$788,2),0))*100,4),"")</f>
        <v/>
      </c>
      <c r="N461" s="21" t="str">
        <f>IF(Medidas_Analisis!N282&lt;&gt;"",ROUND((Medidas_Analisis!N282/IF(Intermedio!A282=VLOOKUP(Intermedio!A282,Tipos_Medida!$H$2:$I$788,1),VLOOKUP(Intermedio!A282,Tipos_Medida!$H$2:$I$788,2),0))*100,4),"")</f>
        <v/>
      </c>
    </row>
    <row r="462" spans="1:14" x14ac:dyDescent="0.25">
      <c r="A462">
        <v>20322</v>
      </c>
      <c r="B462" t="s">
        <v>79</v>
      </c>
      <c r="C462" t="s">
        <v>119</v>
      </c>
      <c r="D462" t="s">
        <v>117</v>
      </c>
      <c r="E462" s="1"/>
      <c r="F462" s="7" t="str">
        <f>IF(E462&lt;&gt;"",IF(AND(E462&gt;=VLOOKUP(E462,Semanas!$A$1:$C$33,1),E462&lt;=VLOOKUP(E462,Semanas!$A$1:$C$33,2)),VLOOKUP(E462,Semanas!$A$1:$C$33,3),""),"")</f>
        <v/>
      </c>
      <c r="G462" s="21" t="str">
        <f>IF(Medidas_Analisis!G283&lt;&gt;"",ROUND((Medidas_Analisis!G283/IF(Intermedio!A283=VLOOKUP(Intermedio!A283,Tipos_Medida!$H$2:$I$788,1),VLOOKUP(Intermedio!A283,Tipos_Medida!$H$2:$I$788,2),0))*100,4),"")</f>
        <v/>
      </c>
      <c r="H462" s="21" t="str">
        <f>IF(Medidas_Analisis!H283&lt;&gt;"",ROUND((Medidas_Analisis!H283/IF(Intermedio!A283=VLOOKUP(Intermedio!A283,Tipos_Medida!$H$2:$I$788,1),VLOOKUP(Intermedio!A283,Tipos_Medida!$H$2:$I$788,2),0))*100,4),"")</f>
        <v/>
      </c>
      <c r="I462" s="21" t="str">
        <f>IF(Medidas_Analisis!I283&lt;&gt;"",ROUND((Medidas_Analisis!I283/IF(Intermedio!A283=VLOOKUP(Intermedio!A283,Tipos_Medida!$H$2:$I$788,1),VLOOKUP(Intermedio!A283,Tipos_Medida!$H$2:$I$788,2),0))*100,4),"")</f>
        <v/>
      </c>
      <c r="J462" s="21" t="str">
        <f>IF(Medidas_Analisis!J283&lt;&gt;"",ROUND((Medidas_Analisis!J283/IF(Intermedio!A283=VLOOKUP(Intermedio!A283,Tipos_Medida!$H$2:$I$788,1),VLOOKUP(Intermedio!A283,Tipos_Medida!$H$2:$I$788,2),0))*100,4),"")</f>
        <v/>
      </c>
      <c r="K462" s="21" t="str">
        <f>IF(Medidas_Analisis!K283&lt;&gt;"",ROUND((Medidas_Analisis!K283/IF(Intermedio!A283=VLOOKUP(Intermedio!A283,Tipos_Medida!$H$2:$I$788,1),VLOOKUP(Intermedio!A283,Tipos_Medida!$H$2:$I$788,2),0))*100,4),"")</f>
        <v/>
      </c>
      <c r="L462" s="21" t="str">
        <f>IF(Medidas_Analisis!L283&lt;&gt;"",ROUND((Medidas_Analisis!L283/IF(Intermedio!A283=VLOOKUP(Intermedio!A283,Tipos_Medida!$H$2:$I$788,1),VLOOKUP(Intermedio!A283,Tipos_Medida!$H$2:$I$788,2),0))*100,4),"")</f>
        <v/>
      </c>
      <c r="M462" s="21" t="str">
        <f>IF(Medidas_Analisis!M283&lt;&gt;"",ROUND((Medidas_Analisis!M283/IF(Intermedio!A283=VLOOKUP(Intermedio!A283,Tipos_Medida!$H$2:$I$788,1),VLOOKUP(Intermedio!A283,Tipos_Medida!$H$2:$I$788,2),0))*100,4),"")</f>
        <v/>
      </c>
      <c r="N462" s="21" t="str">
        <f>IF(Medidas_Analisis!N283&lt;&gt;"",ROUND((Medidas_Analisis!N283/IF(Intermedio!A283=VLOOKUP(Intermedio!A283,Tipos_Medida!$H$2:$I$788,1),VLOOKUP(Intermedio!A283,Tipos_Medida!$H$2:$I$788,2),0))*100,4),"")</f>
        <v/>
      </c>
    </row>
    <row r="463" spans="1:14" x14ac:dyDescent="0.25">
      <c r="A463" s="19">
        <v>20322</v>
      </c>
      <c r="B463" s="19" t="s">
        <v>79</v>
      </c>
      <c r="C463" s="19" t="s">
        <v>120</v>
      </c>
      <c r="D463" s="19" t="s">
        <v>117</v>
      </c>
      <c r="E463" s="20"/>
      <c r="F463" s="7" t="str">
        <f>IF(E463&lt;&gt;"",IF(AND(E463&gt;=VLOOKUP(E463,Semanas!$A$1:$C$33,1),E463&lt;=VLOOKUP(E463,Semanas!$A$1:$C$33,2)),VLOOKUP(E463,Semanas!$A$1:$C$33,3),""),"")</f>
        <v/>
      </c>
      <c r="G463" s="21" t="str">
        <f>IF(Medidas_Analisis!G284&lt;&gt;"",ROUND((Medidas_Analisis!G284/IF(Intermedio!A284=VLOOKUP(Intermedio!A284,Tipos_Medida!$H$2:$I$788,1),VLOOKUP(Intermedio!A284,Tipos_Medida!$H$2:$I$788,2),0))*100,4),"")</f>
        <v/>
      </c>
      <c r="H463" s="21" t="str">
        <f>IF(Medidas_Analisis!H284&lt;&gt;"",ROUND((Medidas_Analisis!H284/IF(Intermedio!A284=VLOOKUP(Intermedio!A284,Tipos_Medida!$H$2:$I$788,1),VLOOKUP(Intermedio!A284,Tipos_Medida!$H$2:$I$788,2),0))*100,4),"")</f>
        <v/>
      </c>
      <c r="I463" s="21" t="str">
        <f>IF(Medidas_Analisis!I284&lt;&gt;"",ROUND((Medidas_Analisis!I284/IF(Intermedio!A284=VLOOKUP(Intermedio!A284,Tipos_Medida!$H$2:$I$788,1),VLOOKUP(Intermedio!A284,Tipos_Medida!$H$2:$I$788,2),0))*100,4),"")</f>
        <v/>
      </c>
      <c r="J463" s="21" t="str">
        <f>IF(Medidas_Analisis!J284&lt;&gt;"",ROUND((Medidas_Analisis!J284/IF(Intermedio!A284=VLOOKUP(Intermedio!A284,Tipos_Medida!$H$2:$I$788,1),VLOOKUP(Intermedio!A284,Tipos_Medida!$H$2:$I$788,2),0))*100,4),"")</f>
        <v/>
      </c>
      <c r="K463" s="21" t="str">
        <f>IF(Medidas_Analisis!K284&lt;&gt;"",ROUND((Medidas_Analisis!K284/IF(Intermedio!A284=VLOOKUP(Intermedio!A284,Tipos_Medida!$H$2:$I$788,1),VLOOKUP(Intermedio!A284,Tipos_Medida!$H$2:$I$788,2),0))*100,4),"")</f>
        <v/>
      </c>
      <c r="L463" s="21" t="str">
        <f>IF(Medidas_Analisis!L284&lt;&gt;"",ROUND((Medidas_Analisis!L284/IF(Intermedio!A284=VLOOKUP(Intermedio!A284,Tipos_Medida!$H$2:$I$788,1),VLOOKUP(Intermedio!A284,Tipos_Medida!$H$2:$I$788,2),0))*100,4),"")</f>
        <v/>
      </c>
      <c r="M463" s="21" t="str">
        <f>IF(Medidas_Analisis!M284&lt;&gt;"",ROUND((Medidas_Analisis!M284/IF(Intermedio!A284=VLOOKUP(Intermedio!A284,Tipos_Medida!$H$2:$I$788,1),VLOOKUP(Intermedio!A284,Tipos_Medida!$H$2:$I$788,2),0))*100,4),"")</f>
        <v/>
      </c>
      <c r="N463" s="21" t="str">
        <f>IF(Medidas_Analisis!N284&lt;&gt;"",ROUND((Medidas_Analisis!N284/IF(Intermedio!A284=VLOOKUP(Intermedio!A284,Tipos_Medida!$H$2:$I$788,1),VLOOKUP(Intermedio!A284,Tipos_Medida!$H$2:$I$788,2),0))*100,4),"")</f>
        <v/>
      </c>
    </row>
    <row r="464" spans="1:14" x14ac:dyDescent="0.25">
      <c r="A464">
        <v>20322</v>
      </c>
      <c r="B464" t="s">
        <v>79</v>
      </c>
      <c r="C464" t="s">
        <v>191</v>
      </c>
      <c r="D464" t="s">
        <v>117</v>
      </c>
      <c r="E464" s="1"/>
      <c r="F464" s="7" t="str">
        <f>IF(E464&lt;&gt;"",IF(AND(E464&gt;=VLOOKUP(E464,Semanas!$A$1:$C$33,1),E464&lt;=VLOOKUP(E464,Semanas!$A$1:$C$33,2)),VLOOKUP(E464,Semanas!$A$1:$C$33,3),""),"")</f>
        <v/>
      </c>
      <c r="G464" s="21" t="str">
        <f>IF(Medidas_Analisis!G285&lt;&gt;"",ROUND((Medidas_Analisis!G285/IF(Intermedio!A285=VLOOKUP(Intermedio!A285,Tipos_Medida!$H$2:$I$788,1),VLOOKUP(Intermedio!A285,Tipos_Medida!$H$2:$I$788,2),0))*100,4),"")</f>
        <v/>
      </c>
      <c r="H464" s="21" t="str">
        <f>IF(Medidas_Analisis!H285&lt;&gt;"",ROUND((Medidas_Analisis!H285/IF(Intermedio!A285=VLOOKUP(Intermedio!A285,Tipos_Medida!$H$2:$I$788,1),VLOOKUP(Intermedio!A285,Tipos_Medida!$H$2:$I$788,2),0))*100,4),"")</f>
        <v/>
      </c>
      <c r="I464" s="21" t="str">
        <f>IF(Medidas_Analisis!I285&lt;&gt;"",ROUND((Medidas_Analisis!I285/IF(Intermedio!A285=VLOOKUP(Intermedio!A285,Tipos_Medida!$H$2:$I$788,1),VLOOKUP(Intermedio!A285,Tipos_Medida!$H$2:$I$788,2),0))*100,4),"")</f>
        <v/>
      </c>
      <c r="J464" s="21" t="str">
        <f>IF(Medidas_Analisis!J285&lt;&gt;"",ROUND((Medidas_Analisis!J285/IF(Intermedio!A285=VLOOKUP(Intermedio!A285,Tipos_Medida!$H$2:$I$788,1),VLOOKUP(Intermedio!A285,Tipos_Medida!$H$2:$I$788,2),0))*100,4),"")</f>
        <v/>
      </c>
      <c r="K464" s="21" t="str">
        <f>IF(Medidas_Analisis!K285&lt;&gt;"",ROUND((Medidas_Analisis!K285/IF(Intermedio!A285=VLOOKUP(Intermedio!A285,Tipos_Medida!$H$2:$I$788,1),VLOOKUP(Intermedio!A285,Tipos_Medida!$H$2:$I$788,2),0))*100,4),"")</f>
        <v/>
      </c>
      <c r="L464" s="21" t="str">
        <f>IF(Medidas_Analisis!L285&lt;&gt;"",ROUND((Medidas_Analisis!L285/IF(Intermedio!A285=VLOOKUP(Intermedio!A285,Tipos_Medida!$H$2:$I$788,1),VLOOKUP(Intermedio!A285,Tipos_Medida!$H$2:$I$788,2),0))*100,4),"")</f>
        <v/>
      </c>
      <c r="M464" s="21" t="str">
        <f>IF(Medidas_Analisis!M285&lt;&gt;"",ROUND((Medidas_Analisis!M285/IF(Intermedio!A285=VLOOKUP(Intermedio!A285,Tipos_Medida!$H$2:$I$788,1),VLOOKUP(Intermedio!A285,Tipos_Medida!$H$2:$I$788,2),0))*100,4),"")</f>
        <v/>
      </c>
      <c r="N464" s="21" t="str">
        <f>IF(Medidas_Analisis!N285&lt;&gt;"",ROUND((Medidas_Analisis!N285/IF(Intermedio!A285=VLOOKUP(Intermedio!A285,Tipos_Medida!$H$2:$I$788,1),VLOOKUP(Intermedio!A285,Tipos_Medida!$H$2:$I$788,2),0))*100,4),"")</f>
        <v/>
      </c>
    </row>
    <row r="465" spans="1:14" x14ac:dyDescent="0.25">
      <c r="A465" s="19">
        <v>20322</v>
      </c>
      <c r="B465" s="19" t="s">
        <v>79</v>
      </c>
      <c r="C465" s="19" t="s">
        <v>122</v>
      </c>
      <c r="D465" s="19" t="s">
        <v>116</v>
      </c>
      <c r="E465" s="20"/>
      <c r="F465" s="7" t="str">
        <f>IF(E465&lt;&gt;"",IF(AND(E465&gt;=VLOOKUP(E465,Semanas!$A$1:$C$33,1),E465&lt;=VLOOKUP(E465,Semanas!$A$1:$C$33,2)),VLOOKUP(E465,Semanas!$A$1:$C$33,3),""),"")</f>
        <v/>
      </c>
      <c r="G465" s="21" t="str">
        <f>IF(Medidas_Analisis!G286&lt;&gt;"",ROUND((Medidas_Analisis!G286/IF(Intermedio!A286=VLOOKUP(Intermedio!A286,Tipos_Medida!$H$2:$I$788,1),VLOOKUP(Intermedio!A286,Tipos_Medida!$H$2:$I$788,2),0))*100,4),"")</f>
        <v/>
      </c>
      <c r="H465" s="21" t="str">
        <f>IF(Medidas_Analisis!H286&lt;&gt;"",ROUND((Medidas_Analisis!H286/IF(Intermedio!A286=VLOOKUP(Intermedio!A286,Tipos_Medida!$H$2:$I$788,1),VLOOKUP(Intermedio!A286,Tipos_Medida!$H$2:$I$788,2),0))*100,4),"")</f>
        <v/>
      </c>
      <c r="I465" s="21" t="str">
        <f>IF(Medidas_Analisis!I286&lt;&gt;"",ROUND((Medidas_Analisis!I286/IF(Intermedio!A286=VLOOKUP(Intermedio!A286,Tipos_Medida!$H$2:$I$788,1),VLOOKUP(Intermedio!A286,Tipos_Medida!$H$2:$I$788,2),0))*100,4),"")</f>
        <v/>
      </c>
      <c r="J465" s="21" t="str">
        <f>IF(Medidas_Analisis!J286&lt;&gt;"",ROUND((Medidas_Analisis!J286/IF(Intermedio!A286=VLOOKUP(Intermedio!A286,Tipos_Medida!$H$2:$I$788,1),VLOOKUP(Intermedio!A286,Tipos_Medida!$H$2:$I$788,2),0))*100,4),"")</f>
        <v/>
      </c>
      <c r="K465" s="21" t="str">
        <f>IF(Medidas_Analisis!K286&lt;&gt;"",ROUND((Medidas_Analisis!K286/IF(Intermedio!A286=VLOOKUP(Intermedio!A286,Tipos_Medida!$H$2:$I$788,1),VLOOKUP(Intermedio!A286,Tipos_Medida!$H$2:$I$788,2),0))*100,4),"")</f>
        <v/>
      </c>
      <c r="L465" s="21" t="str">
        <f>IF(Medidas_Analisis!L286&lt;&gt;"",ROUND((Medidas_Analisis!L286/IF(Intermedio!A286=VLOOKUP(Intermedio!A286,Tipos_Medida!$H$2:$I$788,1),VLOOKUP(Intermedio!A286,Tipos_Medida!$H$2:$I$788,2),0))*100,4),"")</f>
        <v/>
      </c>
      <c r="M465" s="21" t="str">
        <f>IF(Medidas_Analisis!M286&lt;&gt;"",ROUND((Medidas_Analisis!M286/IF(Intermedio!A286=VLOOKUP(Intermedio!A286,Tipos_Medida!$H$2:$I$788,1),VLOOKUP(Intermedio!A286,Tipos_Medida!$H$2:$I$788,2),0))*100,4),"")</f>
        <v/>
      </c>
      <c r="N465" s="21" t="str">
        <f>IF(Medidas_Analisis!N286&lt;&gt;"",ROUND((Medidas_Analisis!N286/IF(Intermedio!A286=VLOOKUP(Intermedio!A286,Tipos_Medida!$H$2:$I$788,1),VLOOKUP(Intermedio!A286,Tipos_Medida!$H$2:$I$788,2),0))*100,4),"")</f>
        <v/>
      </c>
    </row>
    <row r="466" spans="1:14" x14ac:dyDescent="0.25">
      <c r="A466">
        <v>20322</v>
      </c>
      <c r="B466" t="s">
        <v>79</v>
      </c>
      <c r="C466" t="s">
        <v>123</v>
      </c>
      <c r="D466" t="s">
        <v>116</v>
      </c>
      <c r="E466" s="1"/>
      <c r="F466" s="7" t="str">
        <f>IF(E466&lt;&gt;"",IF(AND(E466&gt;=VLOOKUP(E466,Semanas!$A$1:$C$33,1),E466&lt;=VLOOKUP(E466,Semanas!$A$1:$C$33,2)),VLOOKUP(E466,Semanas!$A$1:$C$33,3),""),"")</f>
        <v/>
      </c>
      <c r="G466" s="21" t="str">
        <f>IF(Medidas_Analisis!G287&lt;&gt;"",ROUND((Medidas_Analisis!G287/IF(Intermedio!A287=VLOOKUP(Intermedio!A287,Tipos_Medida!$H$2:$I$788,1),VLOOKUP(Intermedio!A287,Tipos_Medida!$H$2:$I$788,2),0))*100,4),"")</f>
        <v/>
      </c>
      <c r="H466" s="21" t="str">
        <f>IF(Medidas_Analisis!H287&lt;&gt;"",ROUND((Medidas_Analisis!H287/IF(Intermedio!A287=VLOOKUP(Intermedio!A287,Tipos_Medida!$H$2:$I$788,1),VLOOKUP(Intermedio!A287,Tipos_Medida!$H$2:$I$788,2),0))*100,4),"")</f>
        <v/>
      </c>
      <c r="I466" s="21" t="str">
        <f>IF(Medidas_Analisis!I287&lt;&gt;"",ROUND((Medidas_Analisis!I287/IF(Intermedio!A287=VLOOKUP(Intermedio!A287,Tipos_Medida!$H$2:$I$788,1),VLOOKUP(Intermedio!A287,Tipos_Medida!$H$2:$I$788,2),0))*100,4),"")</f>
        <v/>
      </c>
      <c r="J466" s="21" t="str">
        <f>IF(Medidas_Analisis!J287&lt;&gt;"",ROUND((Medidas_Analisis!J287/IF(Intermedio!A287=VLOOKUP(Intermedio!A287,Tipos_Medida!$H$2:$I$788,1),VLOOKUP(Intermedio!A287,Tipos_Medida!$H$2:$I$788,2),0))*100,4),"")</f>
        <v/>
      </c>
      <c r="K466" s="21" t="str">
        <f>IF(Medidas_Analisis!K287&lt;&gt;"",ROUND((Medidas_Analisis!K287/IF(Intermedio!A287=VLOOKUP(Intermedio!A287,Tipos_Medida!$H$2:$I$788,1),VLOOKUP(Intermedio!A287,Tipos_Medida!$H$2:$I$788,2),0))*100,4),"")</f>
        <v/>
      </c>
      <c r="L466" s="21" t="str">
        <f>IF(Medidas_Analisis!L287&lt;&gt;"",ROUND((Medidas_Analisis!L287/IF(Intermedio!A287=VLOOKUP(Intermedio!A287,Tipos_Medida!$H$2:$I$788,1),VLOOKUP(Intermedio!A287,Tipos_Medida!$H$2:$I$788,2),0))*100,4),"")</f>
        <v/>
      </c>
      <c r="M466" s="21" t="str">
        <f>IF(Medidas_Analisis!M287&lt;&gt;"",ROUND((Medidas_Analisis!M287/IF(Intermedio!A287=VLOOKUP(Intermedio!A287,Tipos_Medida!$H$2:$I$788,1),VLOOKUP(Intermedio!A287,Tipos_Medida!$H$2:$I$788,2),0))*100,4),"")</f>
        <v/>
      </c>
      <c r="N466" s="21" t="str">
        <f>IF(Medidas_Analisis!N287&lt;&gt;"",ROUND((Medidas_Analisis!N287/IF(Intermedio!A287=VLOOKUP(Intermedio!A287,Tipos_Medida!$H$2:$I$788,1),VLOOKUP(Intermedio!A287,Tipos_Medida!$H$2:$I$788,2),0))*100,4),"")</f>
        <v/>
      </c>
    </row>
    <row r="467" spans="1:14" x14ac:dyDescent="0.25">
      <c r="A467">
        <v>20326</v>
      </c>
      <c r="B467" t="s">
        <v>80</v>
      </c>
      <c r="C467" t="s">
        <v>34</v>
      </c>
      <c r="D467" t="s">
        <v>117</v>
      </c>
      <c r="E467" s="1"/>
      <c r="F467" s="7" t="str">
        <f>IF(E467&lt;&gt;"",IF(AND(E467&gt;=VLOOKUP(E467,Semanas!$A$1:$C$33,1),E467&lt;=VLOOKUP(E467,Semanas!$A$1:$C$33,2)),VLOOKUP(E467,Semanas!$A$1:$C$33,3),""),"")</f>
        <v/>
      </c>
      <c r="G467" s="21" t="str">
        <f>IF(Medidas_Analisis!G292&lt;&gt;"",ROUND((Medidas_Analisis!G292/IF(Intermedio!A292=VLOOKUP(Intermedio!A292,Tipos_Medida!$H$2:$I$788,1),VLOOKUP(Intermedio!A292,Tipos_Medida!$H$2:$I$788,2),0))*100,4),"")</f>
        <v/>
      </c>
      <c r="H467" s="21" t="str">
        <f>IF(Medidas_Analisis!H292&lt;&gt;"",ROUND((Medidas_Analisis!H292/IF(Intermedio!A292=VLOOKUP(Intermedio!A292,Tipos_Medida!$H$2:$I$788,1),VLOOKUP(Intermedio!A292,Tipos_Medida!$H$2:$I$788,2),0))*100,4),"")</f>
        <v/>
      </c>
      <c r="I467" s="21" t="str">
        <f>IF(Medidas_Analisis!I292&lt;&gt;"",ROUND((Medidas_Analisis!I292/IF(Intermedio!A292=VLOOKUP(Intermedio!A292,Tipos_Medida!$H$2:$I$788,1),VLOOKUP(Intermedio!A292,Tipos_Medida!$H$2:$I$788,2),0))*100,4),"")</f>
        <v/>
      </c>
      <c r="J467" s="21" t="str">
        <f>IF(Medidas_Analisis!J292&lt;&gt;"",ROUND((Medidas_Analisis!J292/IF(Intermedio!A292=VLOOKUP(Intermedio!A292,Tipos_Medida!$H$2:$I$788,1),VLOOKUP(Intermedio!A292,Tipos_Medida!$H$2:$I$788,2),0))*100,4),"")</f>
        <v/>
      </c>
      <c r="K467" s="21" t="str">
        <f>IF(Medidas_Analisis!K292&lt;&gt;"",ROUND((Medidas_Analisis!K292/IF(Intermedio!A292=VLOOKUP(Intermedio!A292,Tipos_Medida!$H$2:$I$788,1),VLOOKUP(Intermedio!A292,Tipos_Medida!$H$2:$I$788,2),0))*100,4),"")</f>
        <v/>
      </c>
      <c r="L467" s="21" t="str">
        <f>IF(Medidas_Analisis!L292&lt;&gt;"",ROUND((Medidas_Analisis!L292/IF(Intermedio!A292=VLOOKUP(Intermedio!A292,Tipos_Medida!$H$2:$I$788,1),VLOOKUP(Intermedio!A292,Tipos_Medida!$H$2:$I$788,2),0))*100,4),"")</f>
        <v/>
      </c>
      <c r="M467" s="21" t="str">
        <f>IF(Medidas_Analisis!M292&lt;&gt;"",ROUND((Medidas_Analisis!M292/IF(Intermedio!A292=VLOOKUP(Intermedio!A292,Tipos_Medida!$H$2:$I$788,1),VLOOKUP(Intermedio!A292,Tipos_Medida!$H$2:$I$788,2),0))*100,4),"")</f>
        <v/>
      </c>
      <c r="N467" s="21" t="str">
        <f>IF(Medidas_Analisis!N292&lt;&gt;"",ROUND((Medidas_Analisis!N292/IF(Intermedio!A292=VLOOKUP(Intermedio!A292,Tipos_Medida!$H$2:$I$788,1),VLOOKUP(Intermedio!A292,Tipos_Medida!$H$2:$I$788,2),0))*100,4),"")</f>
        <v/>
      </c>
    </row>
    <row r="468" spans="1:14" x14ac:dyDescent="0.25">
      <c r="A468" s="19">
        <v>20326</v>
      </c>
      <c r="B468" s="19" t="s">
        <v>80</v>
      </c>
      <c r="C468" s="19" t="s">
        <v>118</v>
      </c>
      <c r="D468" s="19" t="s">
        <v>117</v>
      </c>
      <c r="E468" s="20"/>
      <c r="F468" s="7" t="str">
        <f>IF(E468&lt;&gt;"",IF(AND(E468&gt;=VLOOKUP(E468,Semanas!$A$1:$C$33,1),E468&lt;=VLOOKUP(E468,Semanas!$A$1:$C$33,2)),VLOOKUP(E468,Semanas!$A$1:$C$33,3),""),"")</f>
        <v/>
      </c>
      <c r="G468" s="21" t="str">
        <f>IF(Medidas_Analisis!G293&lt;&gt;"",ROUND((Medidas_Analisis!G293/IF(Intermedio!A293=VLOOKUP(Intermedio!A293,Tipos_Medida!$H$2:$I$788,1),VLOOKUP(Intermedio!A293,Tipos_Medida!$H$2:$I$788,2),0))*100,4),"")</f>
        <v/>
      </c>
      <c r="H468" s="21" t="str">
        <f>IF(Medidas_Analisis!H293&lt;&gt;"",ROUND((Medidas_Analisis!H293/IF(Intermedio!A293=VLOOKUP(Intermedio!A293,Tipos_Medida!$H$2:$I$788,1),VLOOKUP(Intermedio!A293,Tipos_Medida!$H$2:$I$788,2),0))*100,4),"")</f>
        <v/>
      </c>
      <c r="I468" s="21" t="str">
        <f>IF(Medidas_Analisis!I293&lt;&gt;"",ROUND((Medidas_Analisis!I293/IF(Intermedio!A293=VLOOKUP(Intermedio!A293,Tipos_Medida!$H$2:$I$788,1),VLOOKUP(Intermedio!A293,Tipos_Medida!$H$2:$I$788,2),0))*100,4),"")</f>
        <v/>
      </c>
      <c r="J468" s="21" t="str">
        <f>IF(Medidas_Analisis!J293&lt;&gt;"",ROUND((Medidas_Analisis!J293/IF(Intermedio!A293=VLOOKUP(Intermedio!A293,Tipos_Medida!$H$2:$I$788,1),VLOOKUP(Intermedio!A293,Tipos_Medida!$H$2:$I$788,2),0))*100,4),"")</f>
        <v/>
      </c>
      <c r="K468" s="21" t="str">
        <f>IF(Medidas_Analisis!K293&lt;&gt;"",ROUND((Medidas_Analisis!K293/IF(Intermedio!A293=VLOOKUP(Intermedio!A293,Tipos_Medida!$H$2:$I$788,1),VLOOKUP(Intermedio!A293,Tipos_Medida!$H$2:$I$788,2),0))*100,4),"")</f>
        <v/>
      </c>
      <c r="L468" s="21" t="str">
        <f>IF(Medidas_Analisis!L293&lt;&gt;"",ROUND((Medidas_Analisis!L293/IF(Intermedio!A293=VLOOKUP(Intermedio!A293,Tipos_Medida!$H$2:$I$788,1),VLOOKUP(Intermedio!A293,Tipos_Medida!$H$2:$I$788,2),0))*100,4),"")</f>
        <v/>
      </c>
      <c r="M468" s="21" t="str">
        <f>IF(Medidas_Analisis!M293&lt;&gt;"",ROUND((Medidas_Analisis!M293/IF(Intermedio!A293=VLOOKUP(Intermedio!A293,Tipos_Medida!$H$2:$I$788,1),VLOOKUP(Intermedio!A293,Tipos_Medida!$H$2:$I$788,2),0))*100,4),"")</f>
        <v/>
      </c>
      <c r="N468" s="21" t="str">
        <f>IF(Medidas_Analisis!N293&lt;&gt;"",ROUND((Medidas_Analisis!N293/IF(Intermedio!A293=VLOOKUP(Intermedio!A293,Tipos_Medida!$H$2:$I$788,1),VLOOKUP(Intermedio!A293,Tipos_Medida!$H$2:$I$788,2),0))*100,4),"")</f>
        <v/>
      </c>
    </row>
    <row r="469" spans="1:14" x14ac:dyDescent="0.25">
      <c r="A469">
        <v>20326</v>
      </c>
      <c r="B469" t="s">
        <v>80</v>
      </c>
      <c r="C469" t="s">
        <v>119</v>
      </c>
      <c r="D469" t="s">
        <v>117</v>
      </c>
      <c r="E469" s="1"/>
      <c r="F469" s="7" t="str">
        <f>IF(E469&lt;&gt;"",IF(AND(E469&gt;=VLOOKUP(E469,Semanas!$A$1:$C$33,1),E469&lt;=VLOOKUP(E469,Semanas!$A$1:$C$33,2)),VLOOKUP(E469,Semanas!$A$1:$C$33,3),""),"")</f>
        <v/>
      </c>
      <c r="G469" s="21" t="str">
        <f>IF(Medidas_Analisis!G294&lt;&gt;"",ROUND((Medidas_Analisis!G294/IF(Intermedio!A294=VLOOKUP(Intermedio!A294,Tipos_Medida!$H$2:$I$788,1),VLOOKUP(Intermedio!A294,Tipos_Medida!$H$2:$I$788,2),0))*100,4),"")</f>
        <v/>
      </c>
      <c r="H469" s="21" t="str">
        <f>IF(Medidas_Analisis!H294&lt;&gt;"",ROUND((Medidas_Analisis!H294/IF(Intermedio!A294=VLOOKUP(Intermedio!A294,Tipos_Medida!$H$2:$I$788,1),VLOOKUP(Intermedio!A294,Tipos_Medida!$H$2:$I$788,2),0))*100,4),"")</f>
        <v/>
      </c>
      <c r="I469" s="21" t="str">
        <f>IF(Medidas_Analisis!I294&lt;&gt;"",ROUND((Medidas_Analisis!I294/IF(Intermedio!A294=VLOOKUP(Intermedio!A294,Tipos_Medida!$H$2:$I$788,1),VLOOKUP(Intermedio!A294,Tipos_Medida!$H$2:$I$788,2),0))*100,4),"")</f>
        <v/>
      </c>
      <c r="J469" s="21" t="str">
        <f>IF(Medidas_Analisis!J294&lt;&gt;"",ROUND((Medidas_Analisis!J294/IF(Intermedio!A294=VLOOKUP(Intermedio!A294,Tipos_Medida!$H$2:$I$788,1),VLOOKUP(Intermedio!A294,Tipos_Medida!$H$2:$I$788,2),0))*100,4),"")</f>
        <v/>
      </c>
      <c r="K469" s="21" t="str">
        <f>IF(Medidas_Analisis!K294&lt;&gt;"",ROUND((Medidas_Analisis!K294/IF(Intermedio!A294=VLOOKUP(Intermedio!A294,Tipos_Medida!$H$2:$I$788,1),VLOOKUP(Intermedio!A294,Tipos_Medida!$H$2:$I$788,2),0))*100,4),"")</f>
        <v/>
      </c>
      <c r="L469" s="21" t="str">
        <f>IF(Medidas_Analisis!L294&lt;&gt;"",ROUND((Medidas_Analisis!L294/IF(Intermedio!A294=VLOOKUP(Intermedio!A294,Tipos_Medida!$H$2:$I$788,1),VLOOKUP(Intermedio!A294,Tipos_Medida!$H$2:$I$788,2),0))*100,4),"")</f>
        <v/>
      </c>
      <c r="M469" s="21" t="str">
        <f>IF(Medidas_Analisis!M294&lt;&gt;"",ROUND((Medidas_Analisis!M294/IF(Intermedio!A294=VLOOKUP(Intermedio!A294,Tipos_Medida!$H$2:$I$788,1),VLOOKUP(Intermedio!A294,Tipos_Medida!$H$2:$I$788,2),0))*100,4),"")</f>
        <v/>
      </c>
      <c r="N469" s="21" t="str">
        <f>IF(Medidas_Analisis!N294&lt;&gt;"",ROUND((Medidas_Analisis!N294/IF(Intermedio!A294=VLOOKUP(Intermedio!A294,Tipos_Medida!$H$2:$I$788,1),VLOOKUP(Intermedio!A294,Tipos_Medida!$H$2:$I$788,2),0))*100,4),"")</f>
        <v/>
      </c>
    </row>
    <row r="470" spans="1:14" x14ac:dyDescent="0.25">
      <c r="A470" s="19">
        <v>20326</v>
      </c>
      <c r="B470" s="19" t="s">
        <v>80</v>
      </c>
      <c r="C470" s="19" t="s">
        <v>120</v>
      </c>
      <c r="D470" s="19" t="s">
        <v>117</v>
      </c>
      <c r="E470" s="20"/>
      <c r="F470" s="7" t="str">
        <f>IF(E470&lt;&gt;"",IF(AND(E470&gt;=VLOOKUP(E470,Semanas!$A$1:$C$33,1),E470&lt;=VLOOKUP(E470,Semanas!$A$1:$C$33,2)),VLOOKUP(E470,Semanas!$A$1:$C$33,3),""),"")</f>
        <v/>
      </c>
      <c r="G470" s="21" t="str">
        <f>IF(Medidas_Analisis!G295&lt;&gt;"",ROUND((Medidas_Analisis!G295/IF(Intermedio!A295=VLOOKUP(Intermedio!A295,Tipos_Medida!$H$2:$I$788,1),VLOOKUP(Intermedio!A295,Tipos_Medida!$H$2:$I$788,2),0))*100,4),"")</f>
        <v/>
      </c>
      <c r="H470" s="21" t="str">
        <f>IF(Medidas_Analisis!H295&lt;&gt;"",ROUND((Medidas_Analisis!H295/IF(Intermedio!A295=VLOOKUP(Intermedio!A295,Tipos_Medida!$H$2:$I$788,1),VLOOKUP(Intermedio!A295,Tipos_Medida!$H$2:$I$788,2),0))*100,4),"")</f>
        <v/>
      </c>
      <c r="I470" s="21" t="str">
        <f>IF(Medidas_Analisis!I295&lt;&gt;"",ROUND((Medidas_Analisis!I295/IF(Intermedio!A295=VLOOKUP(Intermedio!A295,Tipos_Medida!$H$2:$I$788,1),VLOOKUP(Intermedio!A295,Tipos_Medida!$H$2:$I$788,2),0))*100,4),"")</f>
        <v/>
      </c>
      <c r="J470" s="21" t="str">
        <f>IF(Medidas_Analisis!J295&lt;&gt;"",ROUND((Medidas_Analisis!J295/IF(Intermedio!A295=VLOOKUP(Intermedio!A295,Tipos_Medida!$H$2:$I$788,1),VLOOKUP(Intermedio!A295,Tipos_Medida!$H$2:$I$788,2),0))*100,4),"")</f>
        <v/>
      </c>
      <c r="K470" s="21" t="str">
        <f>IF(Medidas_Analisis!K295&lt;&gt;"",ROUND((Medidas_Analisis!K295/IF(Intermedio!A295=VLOOKUP(Intermedio!A295,Tipos_Medida!$H$2:$I$788,1),VLOOKUP(Intermedio!A295,Tipos_Medida!$H$2:$I$788,2),0))*100,4),"")</f>
        <v/>
      </c>
      <c r="L470" s="21" t="str">
        <f>IF(Medidas_Analisis!L295&lt;&gt;"",ROUND((Medidas_Analisis!L295/IF(Intermedio!A295=VLOOKUP(Intermedio!A295,Tipos_Medida!$H$2:$I$788,1),VLOOKUP(Intermedio!A295,Tipos_Medida!$H$2:$I$788,2),0))*100,4),"")</f>
        <v/>
      </c>
      <c r="M470" s="21" t="str">
        <f>IF(Medidas_Analisis!M295&lt;&gt;"",ROUND((Medidas_Analisis!M295/IF(Intermedio!A295=VLOOKUP(Intermedio!A295,Tipos_Medida!$H$2:$I$788,1),VLOOKUP(Intermedio!A295,Tipos_Medida!$H$2:$I$788,2),0))*100,4),"")</f>
        <v/>
      </c>
      <c r="N470" s="21" t="str">
        <f>IF(Medidas_Analisis!N295&lt;&gt;"",ROUND((Medidas_Analisis!N295/IF(Intermedio!A295=VLOOKUP(Intermedio!A295,Tipos_Medida!$H$2:$I$788,1),VLOOKUP(Intermedio!A295,Tipos_Medida!$H$2:$I$788,2),0))*100,4),"")</f>
        <v/>
      </c>
    </row>
    <row r="471" spans="1:14" x14ac:dyDescent="0.25">
      <c r="A471">
        <v>20326</v>
      </c>
      <c r="B471" t="s">
        <v>80</v>
      </c>
      <c r="C471" t="s">
        <v>191</v>
      </c>
      <c r="D471" t="s">
        <v>117</v>
      </c>
      <c r="E471" s="1"/>
      <c r="F471" s="7" t="str">
        <f>IF(E471&lt;&gt;"",IF(AND(E471&gt;=VLOOKUP(E471,Semanas!$A$1:$C$33,1),E471&lt;=VLOOKUP(E471,Semanas!$A$1:$C$33,2)),VLOOKUP(E471,Semanas!$A$1:$C$33,3),""),"")</f>
        <v/>
      </c>
      <c r="G471" s="21" t="str">
        <f>IF(Medidas_Analisis!G296&lt;&gt;"",ROUND((Medidas_Analisis!G296/IF(Intermedio!A296=VLOOKUP(Intermedio!A296,Tipos_Medida!$H$2:$I$788,1),VLOOKUP(Intermedio!A296,Tipos_Medida!$H$2:$I$788,2),0))*100,4),"")</f>
        <v/>
      </c>
      <c r="H471" s="21" t="str">
        <f>IF(Medidas_Analisis!H296&lt;&gt;"",ROUND((Medidas_Analisis!H296/IF(Intermedio!A296=VLOOKUP(Intermedio!A296,Tipos_Medida!$H$2:$I$788,1),VLOOKUP(Intermedio!A296,Tipos_Medida!$H$2:$I$788,2),0))*100,4),"")</f>
        <v/>
      </c>
      <c r="I471" s="21" t="str">
        <f>IF(Medidas_Analisis!I296&lt;&gt;"",ROUND((Medidas_Analisis!I296/IF(Intermedio!A296=VLOOKUP(Intermedio!A296,Tipos_Medida!$H$2:$I$788,1),VLOOKUP(Intermedio!A296,Tipos_Medida!$H$2:$I$788,2),0))*100,4),"")</f>
        <v/>
      </c>
      <c r="J471" s="21" t="str">
        <f>IF(Medidas_Analisis!J296&lt;&gt;"",ROUND((Medidas_Analisis!J296/IF(Intermedio!A296=VLOOKUP(Intermedio!A296,Tipos_Medida!$H$2:$I$788,1),VLOOKUP(Intermedio!A296,Tipos_Medida!$H$2:$I$788,2),0))*100,4),"")</f>
        <v/>
      </c>
      <c r="K471" s="21" t="str">
        <f>IF(Medidas_Analisis!K296&lt;&gt;"",ROUND((Medidas_Analisis!K296/IF(Intermedio!A296=VLOOKUP(Intermedio!A296,Tipos_Medida!$H$2:$I$788,1),VLOOKUP(Intermedio!A296,Tipos_Medida!$H$2:$I$788,2),0))*100,4),"")</f>
        <v/>
      </c>
      <c r="L471" s="21" t="str">
        <f>IF(Medidas_Analisis!L296&lt;&gt;"",ROUND((Medidas_Analisis!L296/IF(Intermedio!A296=VLOOKUP(Intermedio!A296,Tipos_Medida!$H$2:$I$788,1),VLOOKUP(Intermedio!A296,Tipos_Medida!$H$2:$I$788,2),0))*100,4),"")</f>
        <v/>
      </c>
      <c r="M471" s="21" t="str">
        <f>IF(Medidas_Analisis!M296&lt;&gt;"",ROUND((Medidas_Analisis!M296/IF(Intermedio!A296=VLOOKUP(Intermedio!A296,Tipos_Medida!$H$2:$I$788,1),VLOOKUP(Intermedio!A296,Tipos_Medida!$H$2:$I$788,2),0))*100,4),"")</f>
        <v/>
      </c>
      <c r="N471" s="21" t="str">
        <f>IF(Medidas_Analisis!N296&lt;&gt;"",ROUND((Medidas_Analisis!N296/IF(Intermedio!A296=VLOOKUP(Intermedio!A296,Tipos_Medida!$H$2:$I$788,1),VLOOKUP(Intermedio!A296,Tipos_Medida!$H$2:$I$788,2),0))*100,4),"")</f>
        <v/>
      </c>
    </row>
    <row r="472" spans="1:14" x14ac:dyDescent="0.25">
      <c r="A472" s="19">
        <v>20326</v>
      </c>
      <c r="B472" s="19" t="s">
        <v>80</v>
      </c>
      <c r="C472" s="19" t="s">
        <v>122</v>
      </c>
      <c r="D472" s="19" t="s">
        <v>116</v>
      </c>
      <c r="E472" s="20"/>
      <c r="F472" s="7" t="str">
        <f>IF(E472&lt;&gt;"",IF(AND(E472&gt;=VLOOKUP(E472,Semanas!$A$1:$C$33,1),E472&lt;=VLOOKUP(E472,Semanas!$A$1:$C$33,2)),VLOOKUP(E472,Semanas!$A$1:$C$33,3),""),"")</f>
        <v/>
      </c>
      <c r="G472" s="21" t="str">
        <f>IF(Medidas_Analisis!G297&lt;&gt;"",ROUND((Medidas_Analisis!G297/IF(Intermedio!A297=VLOOKUP(Intermedio!A297,Tipos_Medida!$H$2:$I$788,1),VLOOKUP(Intermedio!A297,Tipos_Medida!$H$2:$I$788,2),0))*100,4),"")</f>
        <v/>
      </c>
      <c r="H472" s="21" t="str">
        <f>IF(Medidas_Analisis!H297&lt;&gt;"",ROUND((Medidas_Analisis!H297/IF(Intermedio!A297=VLOOKUP(Intermedio!A297,Tipos_Medida!$H$2:$I$788,1),VLOOKUP(Intermedio!A297,Tipos_Medida!$H$2:$I$788,2),0))*100,4),"")</f>
        <v/>
      </c>
      <c r="I472" s="21" t="str">
        <f>IF(Medidas_Analisis!I297&lt;&gt;"",ROUND((Medidas_Analisis!I297/IF(Intermedio!A297=VLOOKUP(Intermedio!A297,Tipos_Medida!$H$2:$I$788,1),VLOOKUP(Intermedio!A297,Tipos_Medida!$H$2:$I$788,2),0))*100,4),"")</f>
        <v/>
      </c>
      <c r="J472" s="21" t="str">
        <f>IF(Medidas_Analisis!J297&lt;&gt;"",ROUND((Medidas_Analisis!J297/IF(Intermedio!A297=VLOOKUP(Intermedio!A297,Tipos_Medida!$H$2:$I$788,1),VLOOKUP(Intermedio!A297,Tipos_Medida!$H$2:$I$788,2),0))*100,4),"")</f>
        <v/>
      </c>
      <c r="K472" s="21" t="str">
        <f>IF(Medidas_Analisis!K297&lt;&gt;"",ROUND((Medidas_Analisis!K297/IF(Intermedio!A297=VLOOKUP(Intermedio!A297,Tipos_Medida!$H$2:$I$788,1),VLOOKUP(Intermedio!A297,Tipos_Medida!$H$2:$I$788,2),0))*100,4),"")</f>
        <v/>
      </c>
      <c r="L472" s="21" t="str">
        <f>IF(Medidas_Analisis!L297&lt;&gt;"",ROUND((Medidas_Analisis!L297/IF(Intermedio!A297=VLOOKUP(Intermedio!A297,Tipos_Medida!$H$2:$I$788,1),VLOOKUP(Intermedio!A297,Tipos_Medida!$H$2:$I$788,2),0))*100,4),"")</f>
        <v/>
      </c>
      <c r="M472" s="21" t="str">
        <f>IF(Medidas_Analisis!M297&lt;&gt;"",ROUND((Medidas_Analisis!M297/IF(Intermedio!A297=VLOOKUP(Intermedio!A297,Tipos_Medida!$H$2:$I$788,1),VLOOKUP(Intermedio!A297,Tipos_Medida!$H$2:$I$788,2),0))*100,4),"")</f>
        <v/>
      </c>
      <c r="N472" s="21" t="str">
        <f>IF(Medidas_Analisis!N297&lt;&gt;"",ROUND((Medidas_Analisis!N297/IF(Intermedio!A297=VLOOKUP(Intermedio!A297,Tipos_Medida!$H$2:$I$788,1),VLOOKUP(Intermedio!A297,Tipos_Medida!$H$2:$I$788,2),0))*100,4),"")</f>
        <v/>
      </c>
    </row>
    <row r="473" spans="1:14" x14ac:dyDescent="0.25">
      <c r="A473">
        <v>20326</v>
      </c>
      <c r="B473" t="s">
        <v>80</v>
      </c>
      <c r="C473" t="s">
        <v>123</v>
      </c>
      <c r="D473" t="s">
        <v>116</v>
      </c>
      <c r="E473" s="1"/>
      <c r="F473" s="7" t="str">
        <f>IF(E473&lt;&gt;"",IF(AND(E473&gt;=VLOOKUP(E473,Semanas!$A$1:$C$33,1),E473&lt;=VLOOKUP(E473,Semanas!$A$1:$C$33,2)),VLOOKUP(E473,Semanas!$A$1:$C$33,3),""),"")</f>
        <v/>
      </c>
      <c r="G473" s="21" t="str">
        <f>IF(Medidas_Analisis!G298&lt;&gt;"",ROUND((Medidas_Analisis!G298/IF(Intermedio!A298=VLOOKUP(Intermedio!A298,Tipos_Medida!$H$2:$I$788,1),VLOOKUP(Intermedio!A298,Tipos_Medida!$H$2:$I$788,2),0))*100,4),"")</f>
        <v/>
      </c>
      <c r="H473" s="21" t="str">
        <f>IF(Medidas_Analisis!H298&lt;&gt;"",ROUND((Medidas_Analisis!H298/IF(Intermedio!A298=VLOOKUP(Intermedio!A298,Tipos_Medida!$H$2:$I$788,1),VLOOKUP(Intermedio!A298,Tipos_Medida!$H$2:$I$788,2),0))*100,4),"")</f>
        <v/>
      </c>
      <c r="I473" s="21" t="str">
        <f>IF(Medidas_Analisis!I298&lt;&gt;"",ROUND((Medidas_Analisis!I298/IF(Intermedio!A298=VLOOKUP(Intermedio!A298,Tipos_Medida!$H$2:$I$788,1),VLOOKUP(Intermedio!A298,Tipos_Medida!$H$2:$I$788,2),0))*100,4),"")</f>
        <v/>
      </c>
      <c r="J473" s="21" t="str">
        <f>IF(Medidas_Analisis!J298&lt;&gt;"",ROUND((Medidas_Analisis!J298/IF(Intermedio!A298=VLOOKUP(Intermedio!A298,Tipos_Medida!$H$2:$I$788,1),VLOOKUP(Intermedio!A298,Tipos_Medida!$H$2:$I$788,2),0))*100,4),"")</f>
        <v/>
      </c>
      <c r="K473" s="21" t="str">
        <f>IF(Medidas_Analisis!K298&lt;&gt;"",ROUND((Medidas_Analisis!K298/IF(Intermedio!A298=VLOOKUP(Intermedio!A298,Tipos_Medida!$H$2:$I$788,1),VLOOKUP(Intermedio!A298,Tipos_Medida!$H$2:$I$788,2),0))*100,4),"")</f>
        <v/>
      </c>
      <c r="L473" s="21" t="str">
        <f>IF(Medidas_Analisis!L298&lt;&gt;"",ROUND((Medidas_Analisis!L298/IF(Intermedio!A298=VLOOKUP(Intermedio!A298,Tipos_Medida!$H$2:$I$788,1),VLOOKUP(Intermedio!A298,Tipos_Medida!$H$2:$I$788,2),0))*100,4),"")</f>
        <v/>
      </c>
      <c r="M473" s="21" t="str">
        <f>IF(Medidas_Analisis!M298&lt;&gt;"",ROUND((Medidas_Analisis!M298/IF(Intermedio!A298=VLOOKUP(Intermedio!A298,Tipos_Medida!$H$2:$I$788,1),VLOOKUP(Intermedio!A298,Tipos_Medida!$H$2:$I$788,2),0))*100,4),"")</f>
        <v/>
      </c>
      <c r="N473" s="21" t="str">
        <f>IF(Medidas_Analisis!N298&lt;&gt;"",ROUND((Medidas_Analisis!N298/IF(Intermedio!A298=VLOOKUP(Intermedio!A298,Tipos_Medida!$H$2:$I$788,1),VLOOKUP(Intermedio!A298,Tipos_Medida!$H$2:$I$788,2),0))*100,4),"")</f>
        <v/>
      </c>
    </row>
    <row r="474" spans="1:14" x14ac:dyDescent="0.25">
      <c r="A474">
        <v>20330</v>
      </c>
      <c r="B474" t="s">
        <v>81</v>
      </c>
      <c r="C474" t="s">
        <v>30</v>
      </c>
      <c r="D474" t="s">
        <v>114</v>
      </c>
      <c r="E474" s="1">
        <v>43913</v>
      </c>
      <c r="F474" s="7" t="str">
        <f>IF(E474&lt;&gt;"",IF(AND(E474&gt;=VLOOKUP(E474,Semanas!$A$1:$C$33,1),E474&lt;=VLOOKUP(E474,Semanas!$A$1:$C$33,2)),VLOOKUP(E474,Semanas!$A$1:$C$33,3),""),"")</f>
        <v>Semana 13</v>
      </c>
      <c r="G474" s="21" t="str">
        <f>IF(Medidas_Analisis!G299&lt;&gt;"",ROUND((Medidas_Analisis!G299/IF(Intermedio!A299=VLOOKUP(Intermedio!A299,Tipos_Medida!$H$2:$I$788,1),VLOOKUP(Intermedio!A299,Tipos_Medida!$H$2:$I$788,2),0))*100,4),"")</f>
        <v/>
      </c>
      <c r="H474" s="21" t="str">
        <f>IF(Medidas_Analisis!H299&lt;&gt;"",ROUND((Medidas_Analisis!H299/IF(Intermedio!A299=VLOOKUP(Intermedio!A299,Tipos_Medida!$H$2:$I$788,1),VLOOKUP(Intermedio!A299,Tipos_Medida!$H$2:$I$788,2),0))*100,4),"")</f>
        <v/>
      </c>
      <c r="I474" s="21" t="str">
        <f>IF(Medidas_Analisis!I299&lt;&gt;"",ROUND((Medidas_Analisis!I299/IF(Intermedio!A299=VLOOKUP(Intermedio!A299,Tipos_Medida!$H$2:$I$788,1),VLOOKUP(Intermedio!A299,Tipos_Medida!$H$2:$I$788,2),0))*100,4),"")</f>
        <v/>
      </c>
      <c r="J474" s="21" t="str">
        <f>IF(Medidas_Analisis!J299&lt;&gt;"",ROUND((Medidas_Analisis!J299/IF(Intermedio!A299=VLOOKUP(Intermedio!A299,Tipos_Medida!$H$2:$I$788,1),VLOOKUP(Intermedio!A299,Tipos_Medida!$H$2:$I$788,2),0))*100,4),"")</f>
        <v/>
      </c>
      <c r="K474" s="21" t="str">
        <f>IF(Medidas_Analisis!K299&lt;&gt;"",ROUND((Medidas_Analisis!K299/IF(Intermedio!A299=VLOOKUP(Intermedio!A299,Tipos_Medida!$H$2:$I$788,1),VLOOKUP(Intermedio!A299,Tipos_Medida!$H$2:$I$788,2),0))*100,4),"")</f>
        <v/>
      </c>
      <c r="L474" s="21" t="str">
        <f>IF(Medidas_Analisis!L299&lt;&gt;"",ROUND((Medidas_Analisis!L299/IF(Intermedio!A299=VLOOKUP(Intermedio!A299,Tipos_Medida!$H$2:$I$788,1),VLOOKUP(Intermedio!A299,Tipos_Medida!$H$2:$I$788,2),0))*100,4),"")</f>
        <v/>
      </c>
      <c r="M474" s="21" t="str">
        <f>IF(Medidas_Analisis!M299&lt;&gt;"",ROUND((Medidas_Analisis!M299/IF(Intermedio!A299=VLOOKUP(Intermedio!A299,Tipos_Medida!$H$2:$I$788,1),VLOOKUP(Intermedio!A299,Tipos_Medida!$H$2:$I$788,2),0))*100,4),"")</f>
        <v/>
      </c>
      <c r="N474" s="21" t="str">
        <f>IF(Medidas_Analisis!N299&lt;&gt;"",ROUND((Medidas_Analisis!N299/IF(Intermedio!A299=VLOOKUP(Intermedio!A299,Tipos_Medida!$H$2:$I$788,1),VLOOKUP(Intermedio!A299,Tipos_Medida!$H$2:$I$788,2),0))*100,4),"")</f>
        <v/>
      </c>
    </row>
    <row r="475" spans="1:14" x14ac:dyDescent="0.25">
      <c r="A475" s="19">
        <v>20330</v>
      </c>
      <c r="B475" s="19" t="s">
        <v>81</v>
      </c>
      <c r="C475" s="19" t="s">
        <v>31</v>
      </c>
      <c r="D475" s="19" t="s">
        <v>114</v>
      </c>
      <c r="E475" s="20">
        <v>43913</v>
      </c>
      <c r="F475" s="7" t="str">
        <f>IF(E475&lt;&gt;"",IF(AND(E475&gt;=VLOOKUP(E475,Semanas!$A$1:$C$33,1),E475&lt;=VLOOKUP(E475,Semanas!$A$1:$C$33,2)),VLOOKUP(E475,Semanas!$A$1:$C$33,3),""),"")</f>
        <v>Semana 13</v>
      </c>
      <c r="G475" s="21" t="str">
        <f>IF(Medidas_Analisis!G300&lt;&gt;"",ROUND((Medidas_Analisis!G300/IF(Intermedio!A300=VLOOKUP(Intermedio!A300,Tipos_Medida!$H$2:$I$788,1),VLOOKUP(Intermedio!A300,Tipos_Medida!$H$2:$I$788,2),0))*100,4),"")</f>
        <v/>
      </c>
      <c r="H475" s="21" t="str">
        <f>IF(Medidas_Analisis!H300&lt;&gt;"",ROUND((Medidas_Analisis!H300/IF(Intermedio!A300=VLOOKUP(Intermedio!A300,Tipos_Medida!$H$2:$I$788,1),VLOOKUP(Intermedio!A300,Tipos_Medida!$H$2:$I$788,2),0))*100,4),"")</f>
        <v/>
      </c>
      <c r="I475" s="21" t="str">
        <f>IF(Medidas_Analisis!I300&lt;&gt;"",ROUND((Medidas_Analisis!I300/IF(Intermedio!A300=VLOOKUP(Intermedio!A300,Tipos_Medida!$H$2:$I$788,1),VLOOKUP(Intermedio!A300,Tipos_Medida!$H$2:$I$788,2),0))*100,4),"")</f>
        <v/>
      </c>
      <c r="J475" s="21" t="str">
        <f>IF(Medidas_Analisis!J300&lt;&gt;"",ROUND((Medidas_Analisis!J300/IF(Intermedio!A300=VLOOKUP(Intermedio!A300,Tipos_Medida!$H$2:$I$788,1),VLOOKUP(Intermedio!A300,Tipos_Medida!$H$2:$I$788,2),0))*100,4),"")</f>
        <v/>
      </c>
      <c r="K475" s="21" t="str">
        <f>IF(Medidas_Analisis!K300&lt;&gt;"",ROUND((Medidas_Analisis!K300/IF(Intermedio!A300=VLOOKUP(Intermedio!A300,Tipos_Medida!$H$2:$I$788,1),VLOOKUP(Intermedio!A300,Tipos_Medida!$H$2:$I$788,2),0))*100,4),"")</f>
        <v/>
      </c>
      <c r="L475" s="21" t="str">
        <f>IF(Medidas_Analisis!L300&lt;&gt;"",ROUND((Medidas_Analisis!L300/IF(Intermedio!A300=VLOOKUP(Intermedio!A300,Tipos_Medida!$H$2:$I$788,1),VLOOKUP(Intermedio!A300,Tipos_Medida!$H$2:$I$788,2),0))*100,4),"")</f>
        <v/>
      </c>
      <c r="M475" s="21" t="str">
        <f>IF(Medidas_Analisis!M300&lt;&gt;"",ROUND((Medidas_Analisis!M300/IF(Intermedio!A300=VLOOKUP(Intermedio!A300,Tipos_Medida!$H$2:$I$788,1),VLOOKUP(Intermedio!A300,Tipos_Medida!$H$2:$I$788,2),0))*100,4),"")</f>
        <v/>
      </c>
      <c r="N475" s="21" t="str">
        <f>IF(Medidas_Analisis!N300&lt;&gt;"",ROUND((Medidas_Analisis!N300/IF(Intermedio!A300=VLOOKUP(Intermedio!A300,Tipos_Medida!$H$2:$I$788,1),VLOOKUP(Intermedio!A300,Tipos_Medida!$H$2:$I$788,2),0))*100,4),"")</f>
        <v/>
      </c>
    </row>
    <row r="476" spans="1:14" x14ac:dyDescent="0.25">
      <c r="A476">
        <v>20330</v>
      </c>
      <c r="B476" t="s">
        <v>81</v>
      </c>
      <c r="C476" t="s">
        <v>115</v>
      </c>
      <c r="D476" t="s">
        <v>114</v>
      </c>
      <c r="E476" s="1">
        <v>43913</v>
      </c>
      <c r="F476" s="7" t="str">
        <f>IF(E476&lt;&gt;"",IF(AND(E476&gt;=VLOOKUP(E476,Semanas!$A$1:$C$33,1),E476&lt;=VLOOKUP(E476,Semanas!$A$1:$C$33,2)),VLOOKUP(E476,Semanas!$A$1:$C$33,3),""),"")</f>
        <v>Semana 13</v>
      </c>
      <c r="G476" s="21" t="str">
        <f>IF(Medidas_Analisis!G301&lt;&gt;"",ROUND((Medidas_Analisis!G301/IF(Intermedio!A301=VLOOKUP(Intermedio!A301,Tipos_Medida!$H$2:$I$788,1),VLOOKUP(Intermedio!A301,Tipos_Medida!$H$2:$I$788,2),0))*100,4),"")</f>
        <v/>
      </c>
      <c r="H476" s="21" t="str">
        <f>IF(Medidas_Analisis!H301&lt;&gt;"",ROUND((Medidas_Analisis!H301/IF(Intermedio!A301=VLOOKUP(Intermedio!A301,Tipos_Medida!$H$2:$I$788,1),VLOOKUP(Intermedio!A301,Tipos_Medida!$H$2:$I$788,2),0))*100,4),"")</f>
        <v/>
      </c>
      <c r="I476" s="21" t="str">
        <f>IF(Medidas_Analisis!I301&lt;&gt;"",ROUND((Medidas_Analisis!I301/IF(Intermedio!A301=VLOOKUP(Intermedio!A301,Tipos_Medida!$H$2:$I$788,1),VLOOKUP(Intermedio!A301,Tipos_Medida!$H$2:$I$788,2),0))*100,4),"")</f>
        <v/>
      </c>
      <c r="J476" s="21" t="str">
        <f>IF(Medidas_Analisis!J301&lt;&gt;"",ROUND((Medidas_Analisis!J301/IF(Intermedio!A301=VLOOKUP(Intermedio!A301,Tipos_Medida!$H$2:$I$788,1),VLOOKUP(Intermedio!A301,Tipos_Medida!$H$2:$I$788,2),0))*100,4),"")</f>
        <v/>
      </c>
      <c r="K476" s="21" t="str">
        <f>IF(Medidas_Analisis!K301&lt;&gt;"",ROUND((Medidas_Analisis!K301/IF(Intermedio!A301=VLOOKUP(Intermedio!A301,Tipos_Medida!$H$2:$I$788,1),VLOOKUP(Intermedio!A301,Tipos_Medida!$H$2:$I$788,2),0))*100,4),"")</f>
        <v/>
      </c>
      <c r="L476" s="21" t="str">
        <f>IF(Medidas_Analisis!L301&lt;&gt;"",ROUND((Medidas_Analisis!L301/IF(Intermedio!A301=VLOOKUP(Intermedio!A301,Tipos_Medida!$H$2:$I$788,1),VLOOKUP(Intermedio!A301,Tipos_Medida!$H$2:$I$788,2),0))*100,4),"")</f>
        <v/>
      </c>
      <c r="M476" s="21" t="str">
        <f>IF(Medidas_Analisis!M301&lt;&gt;"",ROUND((Medidas_Analisis!M301/IF(Intermedio!A301=VLOOKUP(Intermedio!A301,Tipos_Medida!$H$2:$I$788,1),VLOOKUP(Intermedio!A301,Tipos_Medida!$H$2:$I$788,2),0))*100,4),"")</f>
        <v/>
      </c>
      <c r="N476" s="21" t="str">
        <f>IF(Medidas_Analisis!N301&lt;&gt;"",ROUND((Medidas_Analisis!N301/IF(Intermedio!A301=VLOOKUP(Intermedio!A301,Tipos_Medida!$H$2:$I$788,1),VLOOKUP(Intermedio!A301,Tipos_Medida!$H$2:$I$788,2),0))*100,4),"")</f>
        <v/>
      </c>
    </row>
    <row r="477" spans="1:14" x14ac:dyDescent="0.25">
      <c r="A477" s="19">
        <v>20330</v>
      </c>
      <c r="B477" s="19" t="s">
        <v>81</v>
      </c>
      <c r="C477" s="19" t="s">
        <v>33</v>
      </c>
      <c r="D477" s="19" t="s">
        <v>114</v>
      </c>
      <c r="E477" s="20">
        <v>43910</v>
      </c>
      <c r="F477" s="7" t="str">
        <f>IF(E477&lt;&gt;"",IF(AND(E477&gt;=VLOOKUP(E477,Semanas!$A$1:$C$33,1),E477&lt;=VLOOKUP(E477,Semanas!$A$1:$C$33,2)),VLOOKUP(E477,Semanas!$A$1:$C$33,3),""),"")</f>
        <v>Semana 12</v>
      </c>
      <c r="G477" s="21" t="str">
        <f>IF(Medidas_Analisis!G302&lt;&gt;"",ROUND((Medidas_Analisis!G302/IF(Intermedio!A302=VLOOKUP(Intermedio!A302,Tipos_Medida!$H$2:$I$788,1),VLOOKUP(Intermedio!A302,Tipos_Medida!$H$2:$I$788,2),0))*100,4),"")</f>
        <v/>
      </c>
      <c r="H477" s="21" t="str">
        <f>IF(Medidas_Analisis!H302&lt;&gt;"",ROUND((Medidas_Analisis!H302/IF(Intermedio!A302=VLOOKUP(Intermedio!A302,Tipos_Medida!$H$2:$I$788,1),VLOOKUP(Intermedio!A302,Tipos_Medida!$H$2:$I$788,2),0))*100,4),"")</f>
        <v/>
      </c>
      <c r="I477" s="21" t="str">
        <f>IF(Medidas_Analisis!I302&lt;&gt;"",ROUND((Medidas_Analisis!I302/IF(Intermedio!A302=VLOOKUP(Intermedio!A302,Tipos_Medida!$H$2:$I$788,1),VLOOKUP(Intermedio!A302,Tipos_Medida!$H$2:$I$788,2),0))*100,4),"")</f>
        <v/>
      </c>
      <c r="J477" s="21" t="str">
        <f>IF(Medidas_Analisis!J302&lt;&gt;"",ROUND((Medidas_Analisis!J302/IF(Intermedio!A302=VLOOKUP(Intermedio!A302,Tipos_Medida!$H$2:$I$788,1),VLOOKUP(Intermedio!A302,Tipos_Medida!$H$2:$I$788,2),0))*100,4),"")</f>
        <v/>
      </c>
      <c r="K477" s="21" t="str">
        <f>IF(Medidas_Analisis!K302&lt;&gt;"",ROUND((Medidas_Analisis!K302/IF(Intermedio!A302=VLOOKUP(Intermedio!A302,Tipos_Medida!$H$2:$I$788,1),VLOOKUP(Intermedio!A302,Tipos_Medida!$H$2:$I$788,2),0))*100,4),"")</f>
        <v/>
      </c>
      <c r="L477" s="21" t="str">
        <f>IF(Medidas_Analisis!L302&lt;&gt;"",ROUND((Medidas_Analisis!L302/IF(Intermedio!A302=VLOOKUP(Intermedio!A302,Tipos_Medida!$H$2:$I$788,1),VLOOKUP(Intermedio!A302,Tipos_Medida!$H$2:$I$788,2),0))*100,4),"")</f>
        <v/>
      </c>
      <c r="M477" s="21" t="str">
        <f>IF(Medidas_Analisis!M302&lt;&gt;"",ROUND((Medidas_Analisis!M302/IF(Intermedio!A302=VLOOKUP(Intermedio!A302,Tipos_Medida!$H$2:$I$788,1),VLOOKUP(Intermedio!A302,Tipos_Medida!$H$2:$I$788,2),0))*100,4),"")</f>
        <v/>
      </c>
      <c r="N477" s="21" t="str">
        <f>IF(Medidas_Analisis!N302&lt;&gt;"",ROUND((Medidas_Analisis!N302/IF(Intermedio!A302=VLOOKUP(Intermedio!A302,Tipos_Medida!$H$2:$I$788,1),VLOOKUP(Intermedio!A302,Tipos_Medida!$H$2:$I$788,2),0))*100,4),"")</f>
        <v/>
      </c>
    </row>
    <row r="478" spans="1:14" x14ac:dyDescent="0.25">
      <c r="A478">
        <v>20330</v>
      </c>
      <c r="B478" t="s">
        <v>81</v>
      </c>
      <c r="C478" t="s">
        <v>34</v>
      </c>
      <c r="D478" t="s">
        <v>117</v>
      </c>
      <c r="E478" s="1"/>
      <c r="F478" s="7" t="str">
        <f>IF(E478&lt;&gt;"",IF(AND(E478&gt;=VLOOKUP(E478,Semanas!$A$1:$C$33,1),E478&lt;=VLOOKUP(E478,Semanas!$A$1:$C$33,2)),VLOOKUP(E478,Semanas!$A$1:$C$33,3),""),"")</f>
        <v/>
      </c>
      <c r="G478" s="21" t="str">
        <f>IF(Medidas_Analisis!G303&lt;&gt;"",ROUND((Medidas_Analisis!G303/IF(Intermedio!A303=VLOOKUP(Intermedio!A303,Tipos_Medida!$H$2:$I$788,1),VLOOKUP(Intermedio!A303,Tipos_Medida!$H$2:$I$788,2),0))*100,4),"")</f>
        <v/>
      </c>
      <c r="H478" s="21" t="str">
        <f>IF(Medidas_Analisis!H303&lt;&gt;"",ROUND((Medidas_Analisis!H303/IF(Intermedio!A303=VLOOKUP(Intermedio!A303,Tipos_Medida!$H$2:$I$788,1),VLOOKUP(Intermedio!A303,Tipos_Medida!$H$2:$I$788,2),0))*100,4),"")</f>
        <v/>
      </c>
      <c r="I478" s="21" t="str">
        <f>IF(Medidas_Analisis!I303&lt;&gt;"",ROUND((Medidas_Analisis!I303/IF(Intermedio!A303=VLOOKUP(Intermedio!A303,Tipos_Medida!$H$2:$I$788,1),VLOOKUP(Intermedio!A303,Tipos_Medida!$H$2:$I$788,2),0))*100,4),"")</f>
        <v/>
      </c>
      <c r="J478" s="21" t="str">
        <f>IF(Medidas_Analisis!J303&lt;&gt;"",ROUND((Medidas_Analisis!J303/IF(Intermedio!A303=VLOOKUP(Intermedio!A303,Tipos_Medida!$H$2:$I$788,1),VLOOKUP(Intermedio!A303,Tipos_Medida!$H$2:$I$788,2),0))*100,4),"")</f>
        <v/>
      </c>
      <c r="K478" s="21" t="str">
        <f>IF(Medidas_Analisis!K303&lt;&gt;"",ROUND((Medidas_Analisis!K303/IF(Intermedio!A303=VLOOKUP(Intermedio!A303,Tipos_Medida!$H$2:$I$788,1),VLOOKUP(Intermedio!A303,Tipos_Medida!$H$2:$I$788,2),0))*100,4),"")</f>
        <v/>
      </c>
      <c r="L478" s="21" t="str">
        <f>IF(Medidas_Analisis!L303&lt;&gt;"",ROUND((Medidas_Analisis!L303/IF(Intermedio!A303=VLOOKUP(Intermedio!A303,Tipos_Medida!$H$2:$I$788,1),VLOOKUP(Intermedio!A303,Tipos_Medida!$H$2:$I$788,2),0))*100,4),"")</f>
        <v/>
      </c>
      <c r="M478" s="21" t="str">
        <f>IF(Medidas_Analisis!M303&lt;&gt;"",ROUND((Medidas_Analisis!M303/IF(Intermedio!A303=VLOOKUP(Intermedio!A303,Tipos_Medida!$H$2:$I$788,1),VLOOKUP(Intermedio!A303,Tipos_Medida!$H$2:$I$788,2),0))*100,4),"")</f>
        <v/>
      </c>
      <c r="N478" s="21" t="str">
        <f>IF(Medidas_Analisis!N303&lt;&gt;"",ROUND((Medidas_Analisis!N303/IF(Intermedio!A303=VLOOKUP(Intermedio!A303,Tipos_Medida!$H$2:$I$788,1),VLOOKUP(Intermedio!A303,Tipos_Medida!$H$2:$I$788,2),0))*100,4),"")</f>
        <v/>
      </c>
    </row>
    <row r="479" spans="1:14" x14ac:dyDescent="0.25">
      <c r="A479" s="19">
        <v>20330</v>
      </c>
      <c r="B479" s="19" t="s">
        <v>81</v>
      </c>
      <c r="C479" s="19" t="s">
        <v>118</v>
      </c>
      <c r="D479" s="19" t="s">
        <v>117</v>
      </c>
      <c r="E479" s="20"/>
      <c r="F479" s="7" t="str">
        <f>IF(E479&lt;&gt;"",IF(AND(E479&gt;=VLOOKUP(E479,Semanas!$A$1:$C$33,1),E479&lt;=VLOOKUP(E479,Semanas!$A$1:$C$33,2)),VLOOKUP(E479,Semanas!$A$1:$C$33,3),""),"")</f>
        <v/>
      </c>
      <c r="G479" s="21" t="str">
        <f>IF(Medidas_Analisis!G304&lt;&gt;"",ROUND((Medidas_Analisis!G304/IF(Intermedio!A304=VLOOKUP(Intermedio!A304,Tipos_Medida!$H$2:$I$788,1),VLOOKUP(Intermedio!A304,Tipos_Medida!$H$2:$I$788,2),0))*100,4),"")</f>
        <v/>
      </c>
      <c r="H479" s="21" t="str">
        <f>IF(Medidas_Analisis!H304&lt;&gt;"",ROUND((Medidas_Analisis!H304/IF(Intermedio!A304=VLOOKUP(Intermedio!A304,Tipos_Medida!$H$2:$I$788,1),VLOOKUP(Intermedio!A304,Tipos_Medida!$H$2:$I$788,2),0))*100,4),"")</f>
        <v/>
      </c>
      <c r="I479" s="21" t="str">
        <f>IF(Medidas_Analisis!I304&lt;&gt;"",ROUND((Medidas_Analisis!I304/IF(Intermedio!A304=VLOOKUP(Intermedio!A304,Tipos_Medida!$H$2:$I$788,1),VLOOKUP(Intermedio!A304,Tipos_Medida!$H$2:$I$788,2),0))*100,4),"")</f>
        <v/>
      </c>
      <c r="J479" s="21" t="str">
        <f>IF(Medidas_Analisis!J304&lt;&gt;"",ROUND((Medidas_Analisis!J304/IF(Intermedio!A304=VLOOKUP(Intermedio!A304,Tipos_Medida!$H$2:$I$788,1),VLOOKUP(Intermedio!A304,Tipos_Medida!$H$2:$I$788,2),0))*100,4),"")</f>
        <v/>
      </c>
      <c r="K479" s="21" t="str">
        <f>IF(Medidas_Analisis!K304&lt;&gt;"",ROUND((Medidas_Analisis!K304/IF(Intermedio!A304=VLOOKUP(Intermedio!A304,Tipos_Medida!$H$2:$I$788,1),VLOOKUP(Intermedio!A304,Tipos_Medida!$H$2:$I$788,2),0))*100,4),"")</f>
        <v/>
      </c>
      <c r="L479" s="21" t="str">
        <f>IF(Medidas_Analisis!L304&lt;&gt;"",ROUND((Medidas_Analisis!L304/IF(Intermedio!A304=VLOOKUP(Intermedio!A304,Tipos_Medida!$H$2:$I$788,1),VLOOKUP(Intermedio!A304,Tipos_Medida!$H$2:$I$788,2),0))*100,4),"")</f>
        <v/>
      </c>
      <c r="M479" s="21" t="str">
        <f>IF(Medidas_Analisis!M304&lt;&gt;"",ROUND((Medidas_Analisis!M304/IF(Intermedio!A304=VLOOKUP(Intermedio!A304,Tipos_Medida!$H$2:$I$788,1),VLOOKUP(Intermedio!A304,Tipos_Medida!$H$2:$I$788,2),0))*100,4),"")</f>
        <v/>
      </c>
      <c r="N479" s="21" t="str">
        <f>IF(Medidas_Analisis!N304&lt;&gt;"",ROUND((Medidas_Analisis!N304/IF(Intermedio!A304=VLOOKUP(Intermedio!A304,Tipos_Medida!$H$2:$I$788,1),VLOOKUP(Intermedio!A304,Tipos_Medida!$H$2:$I$788,2),0))*100,4),"")</f>
        <v/>
      </c>
    </row>
    <row r="480" spans="1:14" x14ac:dyDescent="0.25">
      <c r="A480">
        <v>20330</v>
      </c>
      <c r="B480" t="s">
        <v>81</v>
      </c>
      <c r="C480" t="s">
        <v>119</v>
      </c>
      <c r="D480" t="s">
        <v>117</v>
      </c>
      <c r="E480" s="1"/>
      <c r="F480" s="7" t="str">
        <f>IF(E480&lt;&gt;"",IF(AND(E480&gt;=VLOOKUP(E480,Semanas!$A$1:$C$33,1),E480&lt;=VLOOKUP(E480,Semanas!$A$1:$C$33,2)),VLOOKUP(E480,Semanas!$A$1:$C$33,3),""),"")</f>
        <v/>
      </c>
      <c r="G480" s="21" t="str">
        <f>IF(Medidas_Analisis!G305&lt;&gt;"",ROUND((Medidas_Analisis!G305/IF(Intermedio!A305=VLOOKUP(Intermedio!A305,Tipos_Medida!$H$2:$I$788,1),VLOOKUP(Intermedio!A305,Tipos_Medida!$H$2:$I$788,2),0))*100,4),"")</f>
        <v/>
      </c>
      <c r="H480" s="21" t="str">
        <f>IF(Medidas_Analisis!H305&lt;&gt;"",ROUND((Medidas_Analisis!H305/IF(Intermedio!A305=VLOOKUP(Intermedio!A305,Tipos_Medida!$H$2:$I$788,1),VLOOKUP(Intermedio!A305,Tipos_Medida!$H$2:$I$788,2),0))*100,4),"")</f>
        <v/>
      </c>
      <c r="I480" s="21" t="str">
        <f>IF(Medidas_Analisis!I305&lt;&gt;"",ROUND((Medidas_Analisis!I305/IF(Intermedio!A305=VLOOKUP(Intermedio!A305,Tipos_Medida!$H$2:$I$788,1),VLOOKUP(Intermedio!A305,Tipos_Medida!$H$2:$I$788,2),0))*100,4),"")</f>
        <v/>
      </c>
      <c r="J480" s="21" t="str">
        <f>IF(Medidas_Analisis!J305&lt;&gt;"",ROUND((Medidas_Analisis!J305/IF(Intermedio!A305=VLOOKUP(Intermedio!A305,Tipos_Medida!$H$2:$I$788,1),VLOOKUP(Intermedio!A305,Tipos_Medida!$H$2:$I$788,2),0))*100,4),"")</f>
        <v/>
      </c>
      <c r="K480" s="21" t="str">
        <f>IF(Medidas_Analisis!K305&lt;&gt;"",ROUND((Medidas_Analisis!K305/IF(Intermedio!A305=VLOOKUP(Intermedio!A305,Tipos_Medida!$H$2:$I$788,1),VLOOKUP(Intermedio!A305,Tipos_Medida!$H$2:$I$788,2),0))*100,4),"")</f>
        <v/>
      </c>
      <c r="L480" s="21" t="str">
        <f>IF(Medidas_Analisis!L305&lt;&gt;"",ROUND((Medidas_Analisis!L305/IF(Intermedio!A305=VLOOKUP(Intermedio!A305,Tipos_Medida!$H$2:$I$788,1),VLOOKUP(Intermedio!A305,Tipos_Medida!$H$2:$I$788,2),0))*100,4),"")</f>
        <v/>
      </c>
      <c r="M480" s="21" t="str">
        <f>IF(Medidas_Analisis!M305&lt;&gt;"",ROUND((Medidas_Analisis!M305/IF(Intermedio!A305=VLOOKUP(Intermedio!A305,Tipos_Medida!$H$2:$I$788,1),VLOOKUP(Intermedio!A305,Tipos_Medida!$H$2:$I$788,2),0))*100,4),"")</f>
        <v/>
      </c>
      <c r="N480" s="21" t="str">
        <f>IF(Medidas_Analisis!N305&lt;&gt;"",ROUND((Medidas_Analisis!N305/IF(Intermedio!A305=VLOOKUP(Intermedio!A305,Tipos_Medida!$H$2:$I$788,1),VLOOKUP(Intermedio!A305,Tipos_Medida!$H$2:$I$788,2),0))*100,4),"")</f>
        <v/>
      </c>
    </row>
    <row r="481" spans="1:14" x14ac:dyDescent="0.25">
      <c r="A481" s="19">
        <v>20330</v>
      </c>
      <c r="B481" s="19" t="s">
        <v>81</v>
      </c>
      <c r="C481" s="19" t="s">
        <v>120</v>
      </c>
      <c r="D481" s="19" t="s">
        <v>117</v>
      </c>
      <c r="E481" s="20"/>
      <c r="F481" s="7" t="str">
        <f>IF(E481&lt;&gt;"",IF(AND(E481&gt;=VLOOKUP(E481,Semanas!$A$1:$C$33,1),E481&lt;=VLOOKUP(E481,Semanas!$A$1:$C$33,2)),VLOOKUP(E481,Semanas!$A$1:$C$33,3),""),"")</f>
        <v/>
      </c>
      <c r="G481" s="21" t="str">
        <f>IF(Medidas_Analisis!G306&lt;&gt;"",ROUND((Medidas_Analisis!G306/IF(Intermedio!A306=VLOOKUP(Intermedio!A306,Tipos_Medida!$H$2:$I$788,1),VLOOKUP(Intermedio!A306,Tipos_Medida!$H$2:$I$788,2),0))*100,4),"")</f>
        <v/>
      </c>
      <c r="H481" s="21" t="str">
        <f>IF(Medidas_Analisis!H306&lt;&gt;"",ROUND((Medidas_Analisis!H306/IF(Intermedio!A306=VLOOKUP(Intermedio!A306,Tipos_Medida!$H$2:$I$788,1),VLOOKUP(Intermedio!A306,Tipos_Medida!$H$2:$I$788,2),0))*100,4),"")</f>
        <v/>
      </c>
      <c r="I481" s="21" t="str">
        <f>IF(Medidas_Analisis!I306&lt;&gt;"",ROUND((Medidas_Analisis!I306/IF(Intermedio!A306=VLOOKUP(Intermedio!A306,Tipos_Medida!$H$2:$I$788,1),VLOOKUP(Intermedio!A306,Tipos_Medida!$H$2:$I$788,2),0))*100,4),"")</f>
        <v/>
      </c>
      <c r="J481" s="21" t="str">
        <f>IF(Medidas_Analisis!J306&lt;&gt;"",ROUND((Medidas_Analisis!J306/IF(Intermedio!A306=VLOOKUP(Intermedio!A306,Tipos_Medida!$H$2:$I$788,1),VLOOKUP(Intermedio!A306,Tipos_Medida!$H$2:$I$788,2),0))*100,4),"")</f>
        <v/>
      </c>
      <c r="K481" s="21" t="str">
        <f>IF(Medidas_Analisis!K306&lt;&gt;"",ROUND((Medidas_Analisis!K306/IF(Intermedio!A306=VLOOKUP(Intermedio!A306,Tipos_Medida!$H$2:$I$788,1),VLOOKUP(Intermedio!A306,Tipos_Medida!$H$2:$I$788,2),0))*100,4),"")</f>
        <v/>
      </c>
      <c r="L481" s="21" t="str">
        <f>IF(Medidas_Analisis!L306&lt;&gt;"",ROUND((Medidas_Analisis!L306/IF(Intermedio!A306=VLOOKUP(Intermedio!A306,Tipos_Medida!$H$2:$I$788,1),VLOOKUP(Intermedio!A306,Tipos_Medida!$H$2:$I$788,2),0))*100,4),"")</f>
        <v/>
      </c>
      <c r="M481" s="21" t="str">
        <f>IF(Medidas_Analisis!M306&lt;&gt;"",ROUND((Medidas_Analisis!M306/IF(Intermedio!A306=VLOOKUP(Intermedio!A306,Tipos_Medida!$H$2:$I$788,1),VLOOKUP(Intermedio!A306,Tipos_Medida!$H$2:$I$788,2),0))*100,4),"")</f>
        <v/>
      </c>
      <c r="N481" s="21" t="str">
        <f>IF(Medidas_Analisis!N306&lt;&gt;"",ROUND((Medidas_Analisis!N306/IF(Intermedio!A306=VLOOKUP(Intermedio!A306,Tipos_Medida!$H$2:$I$788,1),VLOOKUP(Intermedio!A306,Tipos_Medida!$H$2:$I$788,2),0))*100,4),"")</f>
        <v/>
      </c>
    </row>
    <row r="482" spans="1:14" x14ac:dyDescent="0.25">
      <c r="A482">
        <v>20330</v>
      </c>
      <c r="B482" t="s">
        <v>81</v>
      </c>
      <c r="C482" t="s">
        <v>191</v>
      </c>
      <c r="D482" t="s">
        <v>117</v>
      </c>
      <c r="E482" s="1"/>
      <c r="F482" s="7" t="str">
        <f>IF(E482&lt;&gt;"",IF(AND(E482&gt;=VLOOKUP(E482,Semanas!$A$1:$C$33,1),E482&lt;=VLOOKUP(E482,Semanas!$A$1:$C$33,2)),VLOOKUP(E482,Semanas!$A$1:$C$33,3),""),"")</f>
        <v/>
      </c>
      <c r="G482" s="21" t="str">
        <f>IF(Medidas_Analisis!G307&lt;&gt;"",ROUND((Medidas_Analisis!G307/IF(Intermedio!A307=VLOOKUP(Intermedio!A307,Tipos_Medida!$H$2:$I$788,1),VLOOKUP(Intermedio!A307,Tipos_Medida!$H$2:$I$788,2),0))*100,4),"")</f>
        <v/>
      </c>
      <c r="H482" s="21" t="str">
        <f>IF(Medidas_Analisis!H307&lt;&gt;"",ROUND((Medidas_Analisis!H307/IF(Intermedio!A307=VLOOKUP(Intermedio!A307,Tipos_Medida!$H$2:$I$788,1),VLOOKUP(Intermedio!A307,Tipos_Medida!$H$2:$I$788,2),0))*100,4),"")</f>
        <v/>
      </c>
      <c r="I482" s="21" t="str">
        <f>IF(Medidas_Analisis!I307&lt;&gt;"",ROUND((Medidas_Analisis!I307/IF(Intermedio!A307=VLOOKUP(Intermedio!A307,Tipos_Medida!$H$2:$I$788,1),VLOOKUP(Intermedio!A307,Tipos_Medida!$H$2:$I$788,2),0))*100,4),"")</f>
        <v/>
      </c>
      <c r="J482" s="21" t="str">
        <f>IF(Medidas_Analisis!J307&lt;&gt;"",ROUND((Medidas_Analisis!J307/IF(Intermedio!A307=VLOOKUP(Intermedio!A307,Tipos_Medida!$H$2:$I$788,1),VLOOKUP(Intermedio!A307,Tipos_Medida!$H$2:$I$788,2),0))*100,4),"")</f>
        <v/>
      </c>
      <c r="K482" s="21" t="str">
        <f>IF(Medidas_Analisis!K307&lt;&gt;"",ROUND((Medidas_Analisis!K307/IF(Intermedio!A307=VLOOKUP(Intermedio!A307,Tipos_Medida!$H$2:$I$788,1),VLOOKUP(Intermedio!A307,Tipos_Medida!$H$2:$I$788,2),0))*100,4),"")</f>
        <v/>
      </c>
      <c r="L482" s="21" t="str">
        <f>IF(Medidas_Analisis!L307&lt;&gt;"",ROUND((Medidas_Analisis!L307/IF(Intermedio!A307=VLOOKUP(Intermedio!A307,Tipos_Medida!$H$2:$I$788,1),VLOOKUP(Intermedio!A307,Tipos_Medida!$H$2:$I$788,2),0))*100,4),"")</f>
        <v/>
      </c>
      <c r="M482" s="21" t="str">
        <f>IF(Medidas_Analisis!M307&lt;&gt;"",ROUND((Medidas_Analisis!M307/IF(Intermedio!A307=VLOOKUP(Intermedio!A307,Tipos_Medida!$H$2:$I$788,1),VLOOKUP(Intermedio!A307,Tipos_Medida!$H$2:$I$788,2),0))*100,4),"")</f>
        <v/>
      </c>
      <c r="N482" s="21" t="str">
        <f>IF(Medidas_Analisis!N307&lt;&gt;"",ROUND((Medidas_Analisis!N307/IF(Intermedio!A307=VLOOKUP(Intermedio!A307,Tipos_Medida!$H$2:$I$788,1),VLOOKUP(Intermedio!A307,Tipos_Medida!$H$2:$I$788,2),0))*100,4),"")</f>
        <v/>
      </c>
    </row>
    <row r="483" spans="1:14" x14ac:dyDescent="0.25">
      <c r="A483" s="19">
        <v>20330</v>
      </c>
      <c r="B483" s="19" t="s">
        <v>81</v>
      </c>
      <c r="C483" s="19" t="s">
        <v>122</v>
      </c>
      <c r="D483" s="19" t="s">
        <v>116</v>
      </c>
      <c r="E483" s="20"/>
      <c r="F483" s="7" t="str">
        <f>IF(E483&lt;&gt;"",IF(AND(E483&gt;=VLOOKUP(E483,Semanas!$A$1:$C$33,1),E483&lt;=VLOOKUP(E483,Semanas!$A$1:$C$33,2)),VLOOKUP(E483,Semanas!$A$1:$C$33,3),""),"")</f>
        <v/>
      </c>
      <c r="G483" s="21" t="str">
        <f>IF(Medidas_Analisis!G308&lt;&gt;"",ROUND((Medidas_Analisis!G308/IF(Intermedio!A308=VLOOKUP(Intermedio!A308,Tipos_Medida!$H$2:$I$788,1),VLOOKUP(Intermedio!A308,Tipos_Medida!$H$2:$I$788,2),0))*100,4),"")</f>
        <v/>
      </c>
      <c r="H483" s="21" t="str">
        <f>IF(Medidas_Analisis!H308&lt;&gt;"",ROUND((Medidas_Analisis!H308/IF(Intermedio!A308=VLOOKUP(Intermedio!A308,Tipos_Medida!$H$2:$I$788,1),VLOOKUP(Intermedio!A308,Tipos_Medida!$H$2:$I$788,2),0))*100,4),"")</f>
        <v/>
      </c>
      <c r="I483" s="21" t="str">
        <f>IF(Medidas_Analisis!I308&lt;&gt;"",ROUND((Medidas_Analisis!I308/IF(Intermedio!A308=VLOOKUP(Intermedio!A308,Tipos_Medida!$H$2:$I$788,1),VLOOKUP(Intermedio!A308,Tipos_Medida!$H$2:$I$788,2),0))*100,4),"")</f>
        <v/>
      </c>
      <c r="J483" s="21" t="str">
        <f>IF(Medidas_Analisis!J308&lt;&gt;"",ROUND((Medidas_Analisis!J308/IF(Intermedio!A308=VLOOKUP(Intermedio!A308,Tipos_Medida!$H$2:$I$788,1),VLOOKUP(Intermedio!A308,Tipos_Medida!$H$2:$I$788,2),0))*100,4),"")</f>
        <v/>
      </c>
      <c r="K483" s="21" t="str">
        <f>IF(Medidas_Analisis!K308&lt;&gt;"",ROUND((Medidas_Analisis!K308/IF(Intermedio!A308=VLOOKUP(Intermedio!A308,Tipos_Medida!$H$2:$I$788,1),VLOOKUP(Intermedio!A308,Tipos_Medida!$H$2:$I$788,2),0))*100,4),"")</f>
        <v/>
      </c>
      <c r="L483" s="21" t="str">
        <f>IF(Medidas_Analisis!L308&lt;&gt;"",ROUND((Medidas_Analisis!L308/IF(Intermedio!A308=VLOOKUP(Intermedio!A308,Tipos_Medida!$H$2:$I$788,1),VLOOKUP(Intermedio!A308,Tipos_Medida!$H$2:$I$788,2),0))*100,4),"")</f>
        <v/>
      </c>
      <c r="M483" s="21" t="str">
        <f>IF(Medidas_Analisis!M308&lt;&gt;"",ROUND((Medidas_Analisis!M308/IF(Intermedio!A308=VLOOKUP(Intermedio!A308,Tipos_Medida!$H$2:$I$788,1),VLOOKUP(Intermedio!A308,Tipos_Medida!$H$2:$I$788,2),0))*100,4),"")</f>
        <v/>
      </c>
      <c r="N483" s="21" t="str">
        <f>IF(Medidas_Analisis!N308&lt;&gt;"",ROUND((Medidas_Analisis!N308/IF(Intermedio!A308=VLOOKUP(Intermedio!A308,Tipos_Medida!$H$2:$I$788,1),VLOOKUP(Intermedio!A308,Tipos_Medida!$H$2:$I$788,2),0))*100,4),"")</f>
        <v/>
      </c>
    </row>
    <row r="484" spans="1:14" x14ac:dyDescent="0.25">
      <c r="A484">
        <v>20330</v>
      </c>
      <c r="B484" t="s">
        <v>81</v>
      </c>
      <c r="C484" t="s">
        <v>123</v>
      </c>
      <c r="D484" t="s">
        <v>116</v>
      </c>
      <c r="E484" s="1"/>
      <c r="F484" s="7" t="str">
        <f>IF(E484&lt;&gt;"",IF(AND(E484&gt;=VLOOKUP(E484,Semanas!$A$1:$C$33,1),E484&lt;=VLOOKUP(E484,Semanas!$A$1:$C$33,2)),VLOOKUP(E484,Semanas!$A$1:$C$33,3),""),"")</f>
        <v/>
      </c>
      <c r="G484" s="21" t="str">
        <f>IF(Medidas_Analisis!G309&lt;&gt;"",ROUND((Medidas_Analisis!G309/IF(Intermedio!A309=VLOOKUP(Intermedio!A309,Tipos_Medida!$H$2:$I$788,1),VLOOKUP(Intermedio!A309,Tipos_Medida!$H$2:$I$788,2),0))*100,4),"")</f>
        <v/>
      </c>
      <c r="H484" s="21" t="str">
        <f>IF(Medidas_Analisis!H309&lt;&gt;"",ROUND((Medidas_Analisis!H309/IF(Intermedio!A309=VLOOKUP(Intermedio!A309,Tipos_Medida!$H$2:$I$788,1),VLOOKUP(Intermedio!A309,Tipos_Medida!$H$2:$I$788,2),0))*100,4),"")</f>
        <v/>
      </c>
      <c r="I484" s="21" t="str">
        <f>IF(Medidas_Analisis!I309&lt;&gt;"",ROUND((Medidas_Analisis!I309/IF(Intermedio!A309=VLOOKUP(Intermedio!A309,Tipos_Medida!$H$2:$I$788,1),VLOOKUP(Intermedio!A309,Tipos_Medida!$H$2:$I$788,2),0))*100,4),"")</f>
        <v/>
      </c>
      <c r="J484" s="21" t="str">
        <f>IF(Medidas_Analisis!J309&lt;&gt;"",ROUND((Medidas_Analisis!J309/IF(Intermedio!A309=VLOOKUP(Intermedio!A309,Tipos_Medida!$H$2:$I$788,1),VLOOKUP(Intermedio!A309,Tipos_Medida!$H$2:$I$788,2),0))*100,4),"")</f>
        <v/>
      </c>
      <c r="K484" s="21" t="str">
        <f>IF(Medidas_Analisis!K309&lt;&gt;"",ROUND((Medidas_Analisis!K309/IF(Intermedio!A309=VLOOKUP(Intermedio!A309,Tipos_Medida!$H$2:$I$788,1),VLOOKUP(Intermedio!A309,Tipos_Medida!$H$2:$I$788,2),0))*100,4),"")</f>
        <v/>
      </c>
      <c r="L484" s="21" t="str">
        <f>IF(Medidas_Analisis!L309&lt;&gt;"",ROUND((Medidas_Analisis!L309/IF(Intermedio!A309=VLOOKUP(Intermedio!A309,Tipos_Medida!$H$2:$I$788,1),VLOOKUP(Intermedio!A309,Tipos_Medida!$H$2:$I$788,2),0))*100,4),"")</f>
        <v/>
      </c>
      <c r="M484" s="21" t="str">
        <f>IF(Medidas_Analisis!M309&lt;&gt;"",ROUND((Medidas_Analisis!M309/IF(Intermedio!A309=VLOOKUP(Intermedio!A309,Tipos_Medida!$H$2:$I$788,1),VLOOKUP(Intermedio!A309,Tipos_Medida!$H$2:$I$788,2),0))*100,4),"")</f>
        <v/>
      </c>
      <c r="N484" s="21" t="str">
        <f>IF(Medidas_Analisis!N309&lt;&gt;"",ROUND((Medidas_Analisis!N309/IF(Intermedio!A309=VLOOKUP(Intermedio!A309,Tipos_Medida!$H$2:$I$788,1),VLOOKUP(Intermedio!A309,Tipos_Medida!$H$2:$I$788,2),0))*100,4),"")</f>
        <v/>
      </c>
    </row>
    <row r="485" spans="1:14" x14ac:dyDescent="0.25">
      <c r="A485">
        <v>20354</v>
      </c>
      <c r="B485" t="s">
        <v>83</v>
      </c>
      <c r="C485" t="s">
        <v>30</v>
      </c>
      <c r="D485" t="s">
        <v>114</v>
      </c>
      <c r="E485" s="1">
        <v>43913</v>
      </c>
      <c r="F485" s="7" t="str">
        <f>IF(E485&lt;&gt;"",IF(AND(E485&gt;=VLOOKUP(E485,Semanas!$A$1:$C$33,1),E485&lt;=VLOOKUP(E485,Semanas!$A$1:$C$33,2)),VLOOKUP(E485,Semanas!$A$1:$C$33,3),""),"")</f>
        <v>Semana 13</v>
      </c>
      <c r="G485" s="21" t="str">
        <f>IF(Medidas_Analisis!G310&lt;&gt;"",ROUND((Medidas_Analisis!G310/IF(Intermedio!A310=VLOOKUP(Intermedio!A310,Tipos_Medida!$H$2:$I$788,1),VLOOKUP(Intermedio!A310,Tipos_Medida!$H$2:$I$788,2),0))*100,4),"")</f>
        <v/>
      </c>
      <c r="H485" s="21" t="str">
        <f>IF(Medidas_Analisis!H310&lt;&gt;"",ROUND((Medidas_Analisis!H310/IF(Intermedio!A310=VLOOKUP(Intermedio!A310,Tipos_Medida!$H$2:$I$788,1),VLOOKUP(Intermedio!A310,Tipos_Medida!$H$2:$I$788,2),0))*100,4),"")</f>
        <v/>
      </c>
      <c r="I485" s="21" t="str">
        <f>IF(Medidas_Analisis!I310&lt;&gt;"",ROUND((Medidas_Analisis!I310/IF(Intermedio!A310=VLOOKUP(Intermedio!A310,Tipos_Medida!$H$2:$I$788,1),VLOOKUP(Intermedio!A310,Tipos_Medida!$H$2:$I$788,2),0))*100,4),"")</f>
        <v/>
      </c>
      <c r="J485" s="21" t="str">
        <f>IF(Medidas_Analisis!J310&lt;&gt;"",ROUND((Medidas_Analisis!J310/IF(Intermedio!A310=VLOOKUP(Intermedio!A310,Tipos_Medida!$H$2:$I$788,1),VLOOKUP(Intermedio!A310,Tipos_Medida!$H$2:$I$788,2),0))*100,4),"")</f>
        <v/>
      </c>
      <c r="K485" s="21" t="str">
        <f>IF(Medidas_Analisis!K310&lt;&gt;"",ROUND((Medidas_Analisis!K310/IF(Intermedio!A310=VLOOKUP(Intermedio!A310,Tipos_Medida!$H$2:$I$788,1),VLOOKUP(Intermedio!A310,Tipos_Medida!$H$2:$I$788,2),0))*100,4),"")</f>
        <v/>
      </c>
      <c r="L485" s="21" t="str">
        <f>IF(Medidas_Analisis!L310&lt;&gt;"",ROUND((Medidas_Analisis!L310/IF(Intermedio!A310=VLOOKUP(Intermedio!A310,Tipos_Medida!$H$2:$I$788,1),VLOOKUP(Intermedio!A310,Tipos_Medida!$H$2:$I$788,2),0))*100,4),"")</f>
        <v/>
      </c>
      <c r="M485" s="21" t="str">
        <f>IF(Medidas_Analisis!M310&lt;&gt;"",ROUND((Medidas_Analisis!M310/IF(Intermedio!A310=VLOOKUP(Intermedio!A310,Tipos_Medida!$H$2:$I$788,1),VLOOKUP(Intermedio!A310,Tipos_Medida!$H$2:$I$788,2),0))*100,4),"")</f>
        <v/>
      </c>
      <c r="N485" s="21" t="str">
        <f>IF(Medidas_Analisis!N310&lt;&gt;"",ROUND((Medidas_Analisis!N310/IF(Intermedio!A310=VLOOKUP(Intermedio!A310,Tipos_Medida!$H$2:$I$788,1),VLOOKUP(Intermedio!A310,Tipos_Medida!$H$2:$I$788,2),0))*100,4),"")</f>
        <v/>
      </c>
    </row>
    <row r="486" spans="1:14" x14ac:dyDescent="0.25">
      <c r="A486" s="19">
        <v>20354</v>
      </c>
      <c r="B486" s="19" t="s">
        <v>83</v>
      </c>
      <c r="C486" s="19" t="s">
        <v>31</v>
      </c>
      <c r="D486" s="19" t="s">
        <v>114</v>
      </c>
      <c r="E486" s="20">
        <v>43913</v>
      </c>
      <c r="F486" s="7" t="str">
        <f>IF(E486&lt;&gt;"",IF(AND(E486&gt;=VLOOKUP(E486,Semanas!$A$1:$C$33,1),E486&lt;=VLOOKUP(E486,Semanas!$A$1:$C$33,2)),VLOOKUP(E486,Semanas!$A$1:$C$33,3),""),"")</f>
        <v>Semana 13</v>
      </c>
      <c r="G486" s="21" t="str">
        <f>IF(Medidas_Analisis!G311&lt;&gt;"",ROUND((Medidas_Analisis!G311/IF(Intermedio!A311=VLOOKUP(Intermedio!A311,Tipos_Medida!$H$2:$I$788,1),VLOOKUP(Intermedio!A311,Tipos_Medida!$H$2:$I$788,2),0))*100,4),"")</f>
        <v/>
      </c>
      <c r="H486" s="21" t="str">
        <f>IF(Medidas_Analisis!H311&lt;&gt;"",ROUND((Medidas_Analisis!H311/IF(Intermedio!A311=VLOOKUP(Intermedio!A311,Tipos_Medida!$H$2:$I$788,1),VLOOKUP(Intermedio!A311,Tipos_Medida!$H$2:$I$788,2),0))*100,4),"")</f>
        <v/>
      </c>
      <c r="I486" s="21" t="str">
        <f>IF(Medidas_Analisis!I311&lt;&gt;"",ROUND((Medidas_Analisis!I311/IF(Intermedio!A311=VLOOKUP(Intermedio!A311,Tipos_Medida!$H$2:$I$788,1),VLOOKUP(Intermedio!A311,Tipos_Medida!$H$2:$I$788,2),0))*100,4),"")</f>
        <v/>
      </c>
      <c r="J486" s="21" t="str">
        <f>IF(Medidas_Analisis!J311&lt;&gt;"",ROUND((Medidas_Analisis!J311/IF(Intermedio!A311=VLOOKUP(Intermedio!A311,Tipos_Medida!$H$2:$I$788,1),VLOOKUP(Intermedio!A311,Tipos_Medida!$H$2:$I$788,2),0))*100,4),"")</f>
        <v/>
      </c>
      <c r="K486" s="21" t="str">
        <f>IF(Medidas_Analisis!K311&lt;&gt;"",ROUND((Medidas_Analisis!K311/IF(Intermedio!A311=VLOOKUP(Intermedio!A311,Tipos_Medida!$H$2:$I$788,1),VLOOKUP(Intermedio!A311,Tipos_Medida!$H$2:$I$788,2),0))*100,4),"")</f>
        <v/>
      </c>
      <c r="L486" s="21" t="str">
        <f>IF(Medidas_Analisis!L311&lt;&gt;"",ROUND((Medidas_Analisis!L311/IF(Intermedio!A311=VLOOKUP(Intermedio!A311,Tipos_Medida!$H$2:$I$788,1),VLOOKUP(Intermedio!A311,Tipos_Medida!$H$2:$I$788,2),0))*100,4),"")</f>
        <v/>
      </c>
      <c r="M486" s="21" t="str">
        <f>IF(Medidas_Analisis!M311&lt;&gt;"",ROUND((Medidas_Analisis!M311/IF(Intermedio!A311=VLOOKUP(Intermedio!A311,Tipos_Medida!$H$2:$I$788,1),VLOOKUP(Intermedio!A311,Tipos_Medida!$H$2:$I$788,2),0))*100,4),"")</f>
        <v/>
      </c>
      <c r="N486" s="21" t="str">
        <f>IF(Medidas_Analisis!N311&lt;&gt;"",ROUND((Medidas_Analisis!N311/IF(Intermedio!A311=VLOOKUP(Intermedio!A311,Tipos_Medida!$H$2:$I$788,1),VLOOKUP(Intermedio!A311,Tipos_Medida!$H$2:$I$788,2),0))*100,4),"")</f>
        <v/>
      </c>
    </row>
    <row r="487" spans="1:14" x14ac:dyDescent="0.25">
      <c r="A487">
        <v>20354</v>
      </c>
      <c r="B487" t="s">
        <v>83</v>
      </c>
      <c r="C487" t="s">
        <v>115</v>
      </c>
      <c r="D487" t="s">
        <v>114</v>
      </c>
      <c r="E487" s="1">
        <v>43913</v>
      </c>
      <c r="F487" s="7" t="str">
        <f>IF(E487&lt;&gt;"",IF(AND(E487&gt;=VLOOKUP(E487,Semanas!$A$1:$C$33,1),E487&lt;=VLOOKUP(E487,Semanas!$A$1:$C$33,2)),VLOOKUP(E487,Semanas!$A$1:$C$33,3),""),"")</f>
        <v>Semana 13</v>
      </c>
      <c r="G487" s="21" t="str">
        <f>IF(Medidas_Analisis!G312&lt;&gt;"",ROUND((Medidas_Analisis!G312/IF(Intermedio!A312=VLOOKUP(Intermedio!A312,Tipos_Medida!$H$2:$I$788,1),VLOOKUP(Intermedio!A312,Tipos_Medida!$H$2:$I$788,2),0))*100,4),"")</f>
        <v/>
      </c>
      <c r="H487" s="21" t="str">
        <f>IF(Medidas_Analisis!H312&lt;&gt;"",ROUND((Medidas_Analisis!H312/IF(Intermedio!A312=VLOOKUP(Intermedio!A312,Tipos_Medida!$H$2:$I$788,1),VLOOKUP(Intermedio!A312,Tipos_Medida!$H$2:$I$788,2),0))*100,4),"")</f>
        <v/>
      </c>
      <c r="I487" s="21" t="str">
        <f>IF(Medidas_Analisis!I312&lt;&gt;"",ROUND((Medidas_Analisis!I312/IF(Intermedio!A312=VLOOKUP(Intermedio!A312,Tipos_Medida!$H$2:$I$788,1),VLOOKUP(Intermedio!A312,Tipos_Medida!$H$2:$I$788,2),0))*100,4),"")</f>
        <v/>
      </c>
      <c r="J487" s="21" t="str">
        <f>IF(Medidas_Analisis!J312&lt;&gt;"",ROUND((Medidas_Analisis!J312/IF(Intermedio!A312=VLOOKUP(Intermedio!A312,Tipos_Medida!$H$2:$I$788,1),VLOOKUP(Intermedio!A312,Tipos_Medida!$H$2:$I$788,2),0))*100,4),"")</f>
        <v/>
      </c>
      <c r="K487" s="21" t="str">
        <f>IF(Medidas_Analisis!K312&lt;&gt;"",ROUND((Medidas_Analisis!K312/IF(Intermedio!A312=VLOOKUP(Intermedio!A312,Tipos_Medida!$H$2:$I$788,1),VLOOKUP(Intermedio!A312,Tipos_Medida!$H$2:$I$788,2),0))*100,4),"")</f>
        <v/>
      </c>
      <c r="L487" s="21" t="str">
        <f>IF(Medidas_Analisis!L312&lt;&gt;"",ROUND((Medidas_Analisis!L312/IF(Intermedio!A312=VLOOKUP(Intermedio!A312,Tipos_Medida!$H$2:$I$788,1),VLOOKUP(Intermedio!A312,Tipos_Medida!$H$2:$I$788,2),0))*100,4),"")</f>
        <v/>
      </c>
      <c r="M487" s="21" t="str">
        <f>IF(Medidas_Analisis!M312&lt;&gt;"",ROUND((Medidas_Analisis!M312/IF(Intermedio!A312=VLOOKUP(Intermedio!A312,Tipos_Medida!$H$2:$I$788,1),VLOOKUP(Intermedio!A312,Tipos_Medida!$H$2:$I$788,2),0))*100,4),"")</f>
        <v/>
      </c>
      <c r="N487" s="21" t="str">
        <f>IF(Medidas_Analisis!N312&lt;&gt;"",ROUND((Medidas_Analisis!N312/IF(Intermedio!A312=VLOOKUP(Intermedio!A312,Tipos_Medida!$H$2:$I$788,1),VLOOKUP(Intermedio!A312,Tipos_Medida!$H$2:$I$788,2),0))*100,4),"")</f>
        <v/>
      </c>
    </row>
    <row r="488" spans="1:14" x14ac:dyDescent="0.25">
      <c r="A488" s="19">
        <v>20354</v>
      </c>
      <c r="B488" s="19" t="s">
        <v>83</v>
      </c>
      <c r="C488" s="19" t="s">
        <v>33</v>
      </c>
      <c r="D488" s="19" t="s">
        <v>114</v>
      </c>
      <c r="E488" s="20">
        <v>43910</v>
      </c>
      <c r="F488" s="7" t="str">
        <f>IF(E488&lt;&gt;"",IF(AND(E488&gt;=VLOOKUP(E488,Semanas!$A$1:$C$33,1),E488&lt;=VLOOKUP(E488,Semanas!$A$1:$C$33,2)),VLOOKUP(E488,Semanas!$A$1:$C$33,3),""),"")</f>
        <v>Semana 12</v>
      </c>
      <c r="G488" s="21" t="str">
        <f>IF(Medidas_Analisis!G313&lt;&gt;"",ROUND((Medidas_Analisis!G313/IF(Intermedio!A313=VLOOKUP(Intermedio!A313,Tipos_Medida!$H$2:$I$788,1),VLOOKUP(Intermedio!A313,Tipos_Medida!$H$2:$I$788,2),0))*100,4),"")</f>
        <v/>
      </c>
      <c r="H488" s="21" t="str">
        <f>IF(Medidas_Analisis!H313&lt;&gt;"",ROUND((Medidas_Analisis!H313/IF(Intermedio!A313=VLOOKUP(Intermedio!A313,Tipos_Medida!$H$2:$I$788,1),VLOOKUP(Intermedio!A313,Tipos_Medida!$H$2:$I$788,2),0))*100,4),"")</f>
        <v/>
      </c>
      <c r="I488" s="21" t="str">
        <f>IF(Medidas_Analisis!I313&lt;&gt;"",ROUND((Medidas_Analisis!I313/IF(Intermedio!A313=VLOOKUP(Intermedio!A313,Tipos_Medida!$H$2:$I$788,1),VLOOKUP(Intermedio!A313,Tipos_Medida!$H$2:$I$788,2),0))*100,4),"")</f>
        <v/>
      </c>
      <c r="J488" s="21" t="str">
        <f>IF(Medidas_Analisis!J313&lt;&gt;"",ROUND((Medidas_Analisis!J313/IF(Intermedio!A313=VLOOKUP(Intermedio!A313,Tipos_Medida!$H$2:$I$788,1),VLOOKUP(Intermedio!A313,Tipos_Medida!$H$2:$I$788,2),0))*100,4),"")</f>
        <v/>
      </c>
      <c r="K488" s="21" t="str">
        <f>IF(Medidas_Analisis!K313&lt;&gt;"",ROUND((Medidas_Analisis!K313/IF(Intermedio!A313=VLOOKUP(Intermedio!A313,Tipos_Medida!$H$2:$I$788,1),VLOOKUP(Intermedio!A313,Tipos_Medida!$H$2:$I$788,2),0))*100,4),"")</f>
        <v/>
      </c>
      <c r="L488" s="21" t="str">
        <f>IF(Medidas_Analisis!L313&lt;&gt;"",ROUND((Medidas_Analisis!L313/IF(Intermedio!A313=VLOOKUP(Intermedio!A313,Tipos_Medida!$H$2:$I$788,1),VLOOKUP(Intermedio!A313,Tipos_Medida!$H$2:$I$788,2),0))*100,4),"")</f>
        <v/>
      </c>
      <c r="M488" s="21" t="str">
        <f>IF(Medidas_Analisis!M313&lt;&gt;"",ROUND((Medidas_Analisis!M313/IF(Intermedio!A313=VLOOKUP(Intermedio!A313,Tipos_Medida!$H$2:$I$788,1),VLOOKUP(Intermedio!A313,Tipos_Medida!$H$2:$I$788,2),0))*100,4),"")</f>
        <v/>
      </c>
      <c r="N488" s="21" t="str">
        <f>IF(Medidas_Analisis!N313&lt;&gt;"",ROUND((Medidas_Analisis!N313/IF(Intermedio!A313=VLOOKUP(Intermedio!A313,Tipos_Medida!$H$2:$I$788,1),VLOOKUP(Intermedio!A313,Tipos_Medida!$H$2:$I$788,2),0))*100,4),"")</f>
        <v/>
      </c>
    </row>
    <row r="489" spans="1:14" x14ac:dyDescent="0.25">
      <c r="A489">
        <v>20354</v>
      </c>
      <c r="B489" t="s">
        <v>83</v>
      </c>
      <c r="C489" t="s">
        <v>34</v>
      </c>
      <c r="D489" t="s">
        <v>117</v>
      </c>
      <c r="E489" s="1"/>
      <c r="F489" s="7" t="str">
        <f>IF(E489&lt;&gt;"",IF(AND(E489&gt;=VLOOKUP(E489,Semanas!$A$1:$C$33,1),E489&lt;=VLOOKUP(E489,Semanas!$A$1:$C$33,2)),VLOOKUP(E489,Semanas!$A$1:$C$33,3),""),"")</f>
        <v/>
      </c>
      <c r="G489" s="21" t="str">
        <f>IF(Medidas_Analisis!G314&lt;&gt;"",ROUND((Medidas_Analisis!G314/IF(Intermedio!A314=VLOOKUP(Intermedio!A314,Tipos_Medida!$H$2:$I$788,1),VLOOKUP(Intermedio!A314,Tipos_Medida!$H$2:$I$788,2),0))*100,4),"")</f>
        <v/>
      </c>
      <c r="H489" s="21" t="str">
        <f>IF(Medidas_Analisis!H314&lt;&gt;"",ROUND((Medidas_Analisis!H314/IF(Intermedio!A314=VLOOKUP(Intermedio!A314,Tipos_Medida!$H$2:$I$788,1),VLOOKUP(Intermedio!A314,Tipos_Medida!$H$2:$I$788,2),0))*100,4),"")</f>
        <v/>
      </c>
      <c r="I489" s="21" t="str">
        <f>IF(Medidas_Analisis!I314&lt;&gt;"",ROUND((Medidas_Analisis!I314/IF(Intermedio!A314=VLOOKUP(Intermedio!A314,Tipos_Medida!$H$2:$I$788,1),VLOOKUP(Intermedio!A314,Tipos_Medida!$H$2:$I$788,2),0))*100,4),"")</f>
        <v/>
      </c>
      <c r="J489" s="21" t="str">
        <f>IF(Medidas_Analisis!J314&lt;&gt;"",ROUND((Medidas_Analisis!J314/IF(Intermedio!A314=VLOOKUP(Intermedio!A314,Tipos_Medida!$H$2:$I$788,1),VLOOKUP(Intermedio!A314,Tipos_Medida!$H$2:$I$788,2),0))*100,4),"")</f>
        <v/>
      </c>
      <c r="K489" s="21" t="str">
        <f>IF(Medidas_Analisis!K314&lt;&gt;"",ROUND((Medidas_Analisis!K314/IF(Intermedio!A314=VLOOKUP(Intermedio!A314,Tipos_Medida!$H$2:$I$788,1),VLOOKUP(Intermedio!A314,Tipos_Medida!$H$2:$I$788,2),0))*100,4),"")</f>
        <v/>
      </c>
      <c r="L489" s="21" t="str">
        <f>IF(Medidas_Analisis!L314&lt;&gt;"",ROUND((Medidas_Analisis!L314/IF(Intermedio!A314=VLOOKUP(Intermedio!A314,Tipos_Medida!$H$2:$I$788,1),VLOOKUP(Intermedio!A314,Tipos_Medida!$H$2:$I$788,2),0))*100,4),"")</f>
        <v/>
      </c>
      <c r="M489" s="21" t="str">
        <f>IF(Medidas_Analisis!M314&lt;&gt;"",ROUND((Medidas_Analisis!M314/IF(Intermedio!A314=VLOOKUP(Intermedio!A314,Tipos_Medida!$H$2:$I$788,1),VLOOKUP(Intermedio!A314,Tipos_Medida!$H$2:$I$788,2),0))*100,4),"")</f>
        <v/>
      </c>
      <c r="N489" s="21" t="str">
        <f>IF(Medidas_Analisis!N314&lt;&gt;"",ROUND((Medidas_Analisis!N314/IF(Intermedio!A314=VLOOKUP(Intermedio!A314,Tipos_Medida!$H$2:$I$788,1),VLOOKUP(Intermedio!A314,Tipos_Medida!$H$2:$I$788,2),0))*100,4),"")</f>
        <v/>
      </c>
    </row>
    <row r="490" spans="1:14" x14ac:dyDescent="0.25">
      <c r="A490" s="19">
        <v>20354</v>
      </c>
      <c r="B490" s="19" t="s">
        <v>83</v>
      </c>
      <c r="C490" s="19" t="s">
        <v>118</v>
      </c>
      <c r="D490" s="19" t="s">
        <v>117</v>
      </c>
      <c r="E490" s="20"/>
      <c r="F490" s="7" t="str">
        <f>IF(E490&lt;&gt;"",IF(AND(E490&gt;=VLOOKUP(E490,Semanas!$A$1:$C$33,1),E490&lt;=VLOOKUP(E490,Semanas!$A$1:$C$33,2)),VLOOKUP(E490,Semanas!$A$1:$C$33,3),""),"")</f>
        <v/>
      </c>
      <c r="G490" s="21" t="str">
        <f>IF(Medidas_Analisis!G315&lt;&gt;"",ROUND((Medidas_Analisis!G315/IF(Intermedio!A315=VLOOKUP(Intermedio!A315,Tipos_Medida!$H$2:$I$788,1),VLOOKUP(Intermedio!A315,Tipos_Medida!$H$2:$I$788,2),0))*100,4),"")</f>
        <v/>
      </c>
      <c r="H490" s="21" t="str">
        <f>IF(Medidas_Analisis!H315&lt;&gt;"",ROUND((Medidas_Analisis!H315/IF(Intermedio!A315=VLOOKUP(Intermedio!A315,Tipos_Medida!$H$2:$I$788,1),VLOOKUP(Intermedio!A315,Tipos_Medida!$H$2:$I$788,2),0))*100,4),"")</f>
        <v/>
      </c>
      <c r="I490" s="21" t="str">
        <f>IF(Medidas_Analisis!I315&lt;&gt;"",ROUND((Medidas_Analisis!I315/IF(Intermedio!A315=VLOOKUP(Intermedio!A315,Tipos_Medida!$H$2:$I$788,1),VLOOKUP(Intermedio!A315,Tipos_Medida!$H$2:$I$788,2),0))*100,4),"")</f>
        <v/>
      </c>
      <c r="J490" s="21" t="str">
        <f>IF(Medidas_Analisis!J315&lt;&gt;"",ROUND((Medidas_Analisis!J315/IF(Intermedio!A315=VLOOKUP(Intermedio!A315,Tipos_Medida!$H$2:$I$788,1),VLOOKUP(Intermedio!A315,Tipos_Medida!$H$2:$I$788,2),0))*100,4),"")</f>
        <v/>
      </c>
      <c r="K490" s="21" t="str">
        <f>IF(Medidas_Analisis!K315&lt;&gt;"",ROUND((Medidas_Analisis!K315/IF(Intermedio!A315=VLOOKUP(Intermedio!A315,Tipos_Medida!$H$2:$I$788,1),VLOOKUP(Intermedio!A315,Tipos_Medida!$H$2:$I$788,2),0))*100,4),"")</f>
        <v/>
      </c>
      <c r="L490" s="21" t="str">
        <f>IF(Medidas_Analisis!L315&lt;&gt;"",ROUND((Medidas_Analisis!L315/IF(Intermedio!A315=VLOOKUP(Intermedio!A315,Tipos_Medida!$H$2:$I$788,1),VLOOKUP(Intermedio!A315,Tipos_Medida!$H$2:$I$788,2),0))*100,4),"")</f>
        <v/>
      </c>
      <c r="M490" s="21" t="str">
        <f>IF(Medidas_Analisis!M315&lt;&gt;"",ROUND((Medidas_Analisis!M315/IF(Intermedio!A315=VLOOKUP(Intermedio!A315,Tipos_Medida!$H$2:$I$788,1),VLOOKUP(Intermedio!A315,Tipos_Medida!$H$2:$I$788,2),0))*100,4),"")</f>
        <v/>
      </c>
      <c r="N490" s="21" t="str">
        <f>IF(Medidas_Analisis!N315&lt;&gt;"",ROUND((Medidas_Analisis!N315/IF(Intermedio!A315=VLOOKUP(Intermedio!A315,Tipos_Medida!$H$2:$I$788,1),VLOOKUP(Intermedio!A315,Tipos_Medida!$H$2:$I$788,2),0))*100,4),"")</f>
        <v/>
      </c>
    </row>
    <row r="491" spans="1:14" x14ac:dyDescent="0.25">
      <c r="A491">
        <v>20354</v>
      </c>
      <c r="B491" t="s">
        <v>83</v>
      </c>
      <c r="C491" t="s">
        <v>119</v>
      </c>
      <c r="D491" t="s">
        <v>117</v>
      </c>
      <c r="E491" s="1"/>
      <c r="F491" s="7" t="str">
        <f>IF(E491&lt;&gt;"",IF(AND(E491&gt;=VLOOKUP(E491,Semanas!$A$1:$C$33,1),E491&lt;=VLOOKUP(E491,Semanas!$A$1:$C$33,2)),VLOOKUP(E491,Semanas!$A$1:$C$33,3),""),"")</f>
        <v/>
      </c>
      <c r="G491" s="21" t="str">
        <f>IF(Medidas_Analisis!G316&lt;&gt;"",ROUND((Medidas_Analisis!G316/IF(Intermedio!A316=VLOOKUP(Intermedio!A316,Tipos_Medida!$H$2:$I$788,1),VLOOKUP(Intermedio!A316,Tipos_Medida!$H$2:$I$788,2),0))*100,4),"")</f>
        <v/>
      </c>
      <c r="H491" s="21" t="str">
        <f>IF(Medidas_Analisis!H316&lt;&gt;"",ROUND((Medidas_Analisis!H316/IF(Intermedio!A316=VLOOKUP(Intermedio!A316,Tipos_Medida!$H$2:$I$788,1),VLOOKUP(Intermedio!A316,Tipos_Medida!$H$2:$I$788,2),0))*100,4),"")</f>
        <v/>
      </c>
      <c r="I491" s="21" t="str">
        <f>IF(Medidas_Analisis!I316&lt;&gt;"",ROUND((Medidas_Analisis!I316/IF(Intermedio!A316=VLOOKUP(Intermedio!A316,Tipos_Medida!$H$2:$I$788,1),VLOOKUP(Intermedio!A316,Tipos_Medida!$H$2:$I$788,2),0))*100,4),"")</f>
        <v/>
      </c>
      <c r="J491" s="21" t="str">
        <f>IF(Medidas_Analisis!J316&lt;&gt;"",ROUND((Medidas_Analisis!J316/IF(Intermedio!A316=VLOOKUP(Intermedio!A316,Tipos_Medida!$H$2:$I$788,1),VLOOKUP(Intermedio!A316,Tipos_Medida!$H$2:$I$788,2),0))*100,4),"")</f>
        <v/>
      </c>
      <c r="K491" s="21" t="str">
        <f>IF(Medidas_Analisis!K316&lt;&gt;"",ROUND((Medidas_Analisis!K316/IF(Intermedio!A316=VLOOKUP(Intermedio!A316,Tipos_Medida!$H$2:$I$788,1),VLOOKUP(Intermedio!A316,Tipos_Medida!$H$2:$I$788,2),0))*100,4),"")</f>
        <v/>
      </c>
      <c r="L491" s="21" t="str">
        <f>IF(Medidas_Analisis!L316&lt;&gt;"",ROUND((Medidas_Analisis!L316/IF(Intermedio!A316=VLOOKUP(Intermedio!A316,Tipos_Medida!$H$2:$I$788,1),VLOOKUP(Intermedio!A316,Tipos_Medida!$H$2:$I$788,2),0))*100,4),"")</f>
        <v/>
      </c>
      <c r="M491" s="21" t="str">
        <f>IF(Medidas_Analisis!M316&lt;&gt;"",ROUND((Medidas_Analisis!M316/IF(Intermedio!A316=VLOOKUP(Intermedio!A316,Tipos_Medida!$H$2:$I$788,1),VLOOKUP(Intermedio!A316,Tipos_Medida!$H$2:$I$788,2),0))*100,4),"")</f>
        <v/>
      </c>
      <c r="N491" s="21" t="str">
        <f>IF(Medidas_Analisis!N316&lt;&gt;"",ROUND((Medidas_Analisis!N316/IF(Intermedio!A316=VLOOKUP(Intermedio!A316,Tipos_Medida!$H$2:$I$788,1),VLOOKUP(Intermedio!A316,Tipos_Medida!$H$2:$I$788,2),0))*100,4),"")</f>
        <v/>
      </c>
    </row>
    <row r="492" spans="1:14" x14ac:dyDescent="0.25">
      <c r="A492" s="19">
        <v>20354</v>
      </c>
      <c r="B492" s="19" t="s">
        <v>83</v>
      </c>
      <c r="C492" s="19" t="s">
        <v>120</v>
      </c>
      <c r="D492" s="19" t="s">
        <v>117</v>
      </c>
      <c r="E492" s="20"/>
      <c r="F492" s="7" t="str">
        <f>IF(E492&lt;&gt;"",IF(AND(E492&gt;=VLOOKUP(E492,Semanas!$A$1:$C$33,1),E492&lt;=VLOOKUP(E492,Semanas!$A$1:$C$33,2)),VLOOKUP(E492,Semanas!$A$1:$C$33,3),""),"")</f>
        <v/>
      </c>
      <c r="G492" s="21" t="str">
        <f>IF(Medidas_Analisis!G317&lt;&gt;"",ROUND((Medidas_Analisis!G317/IF(Intermedio!A317=VLOOKUP(Intermedio!A317,Tipos_Medida!$H$2:$I$788,1),VLOOKUP(Intermedio!A317,Tipos_Medida!$H$2:$I$788,2),0))*100,4),"")</f>
        <v/>
      </c>
      <c r="H492" s="21" t="str">
        <f>IF(Medidas_Analisis!H317&lt;&gt;"",ROUND((Medidas_Analisis!H317/IF(Intermedio!A317=VLOOKUP(Intermedio!A317,Tipos_Medida!$H$2:$I$788,1),VLOOKUP(Intermedio!A317,Tipos_Medida!$H$2:$I$788,2),0))*100,4),"")</f>
        <v/>
      </c>
      <c r="I492" s="21" t="str">
        <f>IF(Medidas_Analisis!I317&lt;&gt;"",ROUND((Medidas_Analisis!I317/IF(Intermedio!A317=VLOOKUP(Intermedio!A317,Tipos_Medida!$H$2:$I$788,1),VLOOKUP(Intermedio!A317,Tipos_Medida!$H$2:$I$788,2),0))*100,4),"")</f>
        <v/>
      </c>
      <c r="J492" s="21" t="str">
        <f>IF(Medidas_Analisis!J317&lt;&gt;"",ROUND((Medidas_Analisis!J317/IF(Intermedio!A317=VLOOKUP(Intermedio!A317,Tipos_Medida!$H$2:$I$788,1),VLOOKUP(Intermedio!A317,Tipos_Medida!$H$2:$I$788,2),0))*100,4),"")</f>
        <v/>
      </c>
      <c r="K492" s="21" t="str">
        <f>IF(Medidas_Analisis!K317&lt;&gt;"",ROUND((Medidas_Analisis!K317/IF(Intermedio!A317=VLOOKUP(Intermedio!A317,Tipos_Medida!$H$2:$I$788,1),VLOOKUP(Intermedio!A317,Tipos_Medida!$H$2:$I$788,2),0))*100,4),"")</f>
        <v/>
      </c>
      <c r="L492" s="21" t="str">
        <f>IF(Medidas_Analisis!L317&lt;&gt;"",ROUND((Medidas_Analisis!L317/IF(Intermedio!A317=VLOOKUP(Intermedio!A317,Tipos_Medida!$H$2:$I$788,1),VLOOKUP(Intermedio!A317,Tipos_Medida!$H$2:$I$788,2),0))*100,4),"")</f>
        <v/>
      </c>
      <c r="M492" s="21" t="str">
        <f>IF(Medidas_Analisis!M317&lt;&gt;"",ROUND((Medidas_Analisis!M317/IF(Intermedio!A317=VLOOKUP(Intermedio!A317,Tipos_Medida!$H$2:$I$788,1),VLOOKUP(Intermedio!A317,Tipos_Medida!$H$2:$I$788,2),0))*100,4),"")</f>
        <v/>
      </c>
      <c r="N492" s="21" t="str">
        <f>IF(Medidas_Analisis!N317&lt;&gt;"",ROUND((Medidas_Analisis!N317/IF(Intermedio!A317=VLOOKUP(Intermedio!A317,Tipos_Medida!$H$2:$I$788,1),VLOOKUP(Intermedio!A317,Tipos_Medida!$H$2:$I$788,2),0))*100,4),"")</f>
        <v/>
      </c>
    </row>
    <row r="493" spans="1:14" x14ac:dyDescent="0.25">
      <c r="A493">
        <v>20354</v>
      </c>
      <c r="B493" t="s">
        <v>83</v>
      </c>
      <c r="C493" t="s">
        <v>191</v>
      </c>
      <c r="D493" t="s">
        <v>117</v>
      </c>
      <c r="E493" s="1"/>
      <c r="F493" s="7" t="str">
        <f>IF(E493&lt;&gt;"",IF(AND(E493&gt;=VLOOKUP(E493,Semanas!$A$1:$C$33,1),E493&lt;=VLOOKUP(E493,Semanas!$A$1:$C$33,2)),VLOOKUP(E493,Semanas!$A$1:$C$33,3),""),"")</f>
        <v/>
      </c>
      <c r="G493" s="21" t="str">
        <f>IF(Medidas_Analisis!G318&lt;&gt;"",ROUND((Medidas_Analisis!G318/IF(Intermedio!A318=VLOOKUP(Intermedio!A318,Tipos_Medida!$H$2:$I$788,1),VLOOKUP(Intermedio!A318,Tipos_Medida!$H$2:$I$788,2),0))*100,4),"")</f>
        <v/>
      </c>
      <c r="H493" s="21" t="str">
        <f>IF(Medidas_Analisis!H318&lt;&gt;"",ROUND((Medidas_Analisis!H318/IF(Intermedio!A318=VLOOKUP(Intermedio!A318,Tipos_Medida!$H$2:$I$788,1),VLOOKUP(Intermedio!A318,Tipos_Medida!$H$2:$I$788,2),0))*100,4),"")</f>
        <v/>
      </c>
      <c r="I493" s="21" t="str">
        <f>IF(Medidas_Analisis!I318&lt;&gt;"",ROUND((Medidas_Analisis!I318/IF(Intermedio!A318=VLOOKUP(Intermedio!A318,Tipos_Medida!$H$2:$I$788,1),VLOOKUP(Intermedio!A318,Tipos_Medida!$H$2:$I$788,2),0))*100,4),"")</f>
        <v/>
      </c>
      <c r="J493" s="21" t="str">
        <f>IF(Medidas_Analisis!J318&lt;&gt;"",ROUND((Medidas_Analisis!J318/IF(Intermedio!A318=VLOOKUP(Intermedio!A318,Tipos_Medida!$H$2:$I$788,1),VLOOKUP(Intermedio!A318,Tipos_Medida!$H$2:$I$788,2),0))*100,4),"")</f>
        <v/>
      </c>
      <c r="K493" s="21" t="str">
        <f>IF(Medidas_Analisis!K318&lt;&gt;"",ROUND((Medidas_Analisis!K318/IF(Intermedio!A318=VLOOKUP(Intermedio!A318,Tipos_Medida!$H$2:$I$788,1),VLOOKUP(Intermedio!A318,Tipos_Medida!$H$2:$I$788,2),0))*100,4),"")</f>
        <v/>
      </c>
      <c r="L493" s="21" t="str">
        <f>IF(Medidas_Analisis!L318&lt;&gt;"",ROUND((Medidas_Analisis!L318/IF(Intermedio!A318=VLOOKUP(Intermedio!A318,Tipos_Medida!$H$2:$I$788,1),VLOOKUP(Intermedio!A318,Tipos_Medida!$H$2:$I$788,2),0))*100,4),"")</f>
        <v/>
      </c>
      <c r="M493" s="21" t="str">
        <f>IF(Medidas_Analisis!M318&lt;&gt;"",ROUND((Medidas_Analisis!M318/IF(Intermedio!A318=VLOOKUP(Intermedio!A318,Tipos_Medida!$H$2:$I$788,1),VLOOKUP(Intermedio!A318,Tipos_Medida!$H$2:$I$788,2),0))*100,4),"")</f>
        <v/>
      </c>
      <c r="N493" s="21" t="str">
        <f>IF(Medidas_Analisis!N318&lt;&gt;"",ROUND((Medidas_Analisis!N318/IF(Intermedio!A318=VLOOKUP(Intermedio!A318,Tipos_Medida!$H$2:$I$788,1),VLOOKUP(Intermedio!A318,Tipos_Medida!$H$2:$I$788,2),0))*100,4),"")</f>
        <v/>
      </c>
    </row>
    <row r="494" spans="1:14" x14ac:dyDescent="0.25">
      <c r="A494" s="19">
        <v>20354</v>
      </c>
      <c r="B494" s="19" t="s">
        <v>83</v>
      </c>
      <c r="C494" s="19" t="s">
        <v>122</v>
      </c>
      <c r="D494" s="19" t="s">
        <v>116</v>
      </c>
      <c r="E494" s="20"/>
      <c r="F494" s="7" t="str">
        <f>IF(E494&lt;&gt;"",IF(AND(E494&gt;=VLOOKUP(E494,Semanas!$A$1:$C$33,1),E494&lt;=VLOOKUP(E494,Semanas!$A$1:$C$33,2)),VLOOKUP(E494,Semanas!$A$1:$C$33,3),""),"")</f>
        <v/>
      </c>
      <c r="G494" s="21" t="str">
        <f>IF(Medidas_Analisis!G319&lt;&gt;"",ROUND((Medidas_Analisis!G319/IF(Intermedio!A319=VLOOKUP(Intermedio!A319,Tipos_Medida!$H$2:$I$788,1),VLOOKUP(Intermedio!A319,Tipos_Medida!$H$2:$I$788,2),0))*100,4),"")</f>
        <v/>
      </c>
      <c r="H494" s="21" t="str">
        <f>IF(Medidas_Analisis!H319&lt;&gt;"",ROUND((Medidas_Analisis!H319/IF(Intermedio!A319=VLOOKUP(Intermedio!A319,Tipos_Medida!$H$2:$I$788,1),VLOOKUP(Intermedio!A319,Tipos_Medida!$H$2:$I$788,2),0))*100,4),"")</f>
        <v/>
      </c>
      <c r="I494" s="21" t="str">
        <f>IF(Medidas_Analisis!I319&lt;&gt;"",ROUND((Medidas_Analisis!I319/IF(Intermedio!A319=VLOOKUP(Intermedio!A319,Tipos_Medida!$H$2:$I$788,1),VLOOKUP(Intermedio!A319,Tipos_Medida!$H$2:$I$788,2),0))*100,4),"")</f>
        <v/>
      </c>
      <c r="J494" s="21" t="str">
        <f>IF(Medidas_Analisis!J319&lt;&gt;"",ROUND((Medidas_Analisis!J319/IF(Intermedio!A319=VLOOKUP(Intermedio!A319,Tipos_Medida!$H$2:$I$788,1),VLOOKUP(Intermedio!A319,Tipos_Medida!$H$2:$I$788,2),0))*100,4),"")</f>
        <v/>
      </c>
      <c r="K494" s="21" t="str">
        <f>IF(Medidas_Analisis!K319&lt;&gt;"",ROUND((Medidas_Analisis!K319/IF(Intermedio!A319=VLOOKUP(Intermedio!A319,Tipos_Medida!$H$2:$I$788,1),VLOOKUP(Intermedio!A319,Tipos_Medida!$H$2:$I$788,2),0))*100,4),"")</f>
        <v/>
      </c>
      <c r="L494" s="21" t="str">
        <f>IF(Medidas_Analisis!L319&lt;&gt;"",ROUND((Medidas_Analisis!L319/IF(Intermedio!A319=VLOOKUP(Intermedio!A319,Tipos_Medida!$H$2:$I$788,1),VLOOKUP(Intermedio!A319,Tipos_Medida!$H$2:$I$788,2),0))*100,4),"")</f>
        <v/>
      </c>
      <c r="M494" s="21" t="str">
        <f>IF(Medidas_Analisis!M319&lt;&gt;"",ROUND((Medidas_Analisis!M319/IF(Intermedio!A319=VLOOKUP(Intermedio!A319,Tipos_Medida!$H$2:$I$788,1),VLOOKUP(Intermedio!A319,Tipos_Medida!$H$2:$I$788,2),0))*100,4),"")</f>
        <v/>
      </c>
      <c r="N494" s="21" t="str">
        <f>IF(Medidas_Analisis!N319&lt;&gt;"",ROUND((Medidas_Analisis!N319/IF(Intermedio!A319=VLOOKUP(Intermedio!A319,Tipos_Medida!$H$2:$I$788,1),VLOOKUP(Intermedio!A319,Tipos_Medida!$H$2:$I$788,2),0))*100,4),"")</f>
        <v/>
      </c>
    </row>
    <row r="495" spans="1:14" x14ac:dyDescent="0.25">
      <c r="A495">
        <v>20354</v>
      </c>
      <c r="B495" t="s">
        <v>83</v>
      </c>
      <c r="C495" t="s">
        <v>123</v>
      </c>
      <c r="D495" t="s">
        <v>116</v>
      </c>
      <c r="E495" s="1"/>
      <c r="F495" s="7" t="str">
        <f>IF(E495&lt;&gt;"",IF(AND(E495&gt;=VLOOKUP(E495,Semanas!$A$1:$C$33,1),E495&lt;=VLOOKUP(E495,Semanas!$A$1:$C$33,2)),VLOOKUP(E495,Semanas!$A$1:$C$33,3),""),"")</f>
        <v/>
      </c>
      <c r="G495" s="21" t="str">
        <f>IF(Medidas_Analisis!G320&lt;&gt;"",ROUND((Medidas_Analisis!G320/IF(Intermedio!A320=VLOOKUP(Intermedio!A320,Tipos_Medida!$H$2:$I$788,1),VLOOKUP(Intermedio!A320,Tipos_Medida!$H$2:$I$788,2),0))*100,4),"")</f>
        <v/>
      </c>
      <c r="H495" s="21" t="str">
        <f>IF(Medidas_Analisis!H320&lt;&gt;"",ROUND((Medidas_Analisis!H320/IF(Intermedio!A320=VLOOKUP(Intermedio!A320,Tipos_Medida!$H$2:$I$788,1),VLOOKUP(Intermedio!A320,Tipos_Medida!$H$2:$I$788,2),0))*100,4),"")</f>
        <v/>
      </c>
      <c r="I495" s="21" t="str">
        <f>IF(Medidas_Analisis!I320&lt;&gt;"",ROUND((Medidas_Analisis!I320/IF(Intermedio!A320=VLOOKUP(Intermedio!A320,Tipos_Medida!$H$2:$I$788,1),VLOOKUP(Intermedio!A320,Tipos_Medida!$H$2:$I$788,2),0))*100,4),"")</f>
        <v/>
      </c>
      <c r="J495" s="21" t="str">
        <f>IF(Medidas_Analisis!J320&lt;&gt;"",ROUND((Medidas_Analisis!J320/IF(Intermedio!A320=VLOOKUP(Intermedio!A320,Tipos_Medida!$H$2:$I$788,1),VLOOKUP(Intermedio!A320,Tipos_Medida!$H$2:$I$788,2),0))*100,4),"")</f>
        <v/>
      </c>
      <c r="K495" s="21" t="str">
        <f>IF(Medidas_Analisis!K320&lt;&gt;"",ROUND((Medidas_Analisis!K320/IF(Intermedio!A320=VLOOKUP(Intermedio!A320,Tipos_Medida!$H$2:$I$788,1),VLOOKUP(Intermedio!A320,Tipos_Medida!$H$2:$I$788,2),0))*100,4),"")</f>
        <v/>
      </c>
      <c r="L495" s="21" t="str">
        <f>IF(Medidas_Analisis!L320&lt;&gt;"",ROUND((Medidas_Analisis!L320/IF(Intermedio!A320=VLOOKUP(Intermedio!A320,Tipos_Medida!$H$2:$I$788,1),VLOOKUP(Intermedio!A320,Tipos_Medida!$H$2:$I$788,2),0))*100,4),"")</f>
        <v/>
      </c>
      <c r="M495" s="21" t="str">
        <f>IF(Medidas_Analisis!M320&lt;&gt;"",ROUND((Medidas_Analisis!M320/IF(Intermedio!A320=VLOOKUP(Intermedio!A320,Tipos_Medida!$H$2:$I$788,1),VLOOKUP(Intermedio!A320,Tipos_Medida!$H$2:$I$788,2),0))*100,4),"")</f>
        <v/>
      </c>
      <c r="N495" s="21" t="str">
        <f>IF(Medidas_Analisis!N320&lt;&gt;"",ROUND((Medidas_Analisis!N320/IF(Intermedio!A320=VLOOKUP(Intermedio!A320,Tipos_Medida!$H$2:$I$788,1),VLOOKUP(Intermedio!A320,Tipos_Medida!$H$2:$I$788,2),0))*100,4),"")</f>
        <v/>
      </c>
    </row>
    <row r="496" spans="1:14" x14ac:dyDescent="0.25">
      <c r="A496">
        <v>20355</v>
      </c>
      <c r="B496" t="s">
        <v>84</v>
      </c>
      <c r="C496" t="s">
        <v>30</v>
      </c>
      <c r="D496" t="s">
        <v>114</v>
      </c>
      <c r="E496" s="1">
        <v>43913</v>
      </c>
      <c r="F496" s="7" t="str">
        <f>IF(E496&lt;&gt;"",IF(AND(E496&gt;=VLOOKUP(E496,Semanas!$A$1:$C$33,1),E496&lt;=VLOOKUP(E496,Semanas!$A$1:$C$33,2)),VLOOKUP(E496,Semanas!$A$1:$C$33,3),""),"")</f>
        <v>Semana 13</v>
      </c>
      <c r="G496" s="21" t="str">
        <f>IF(Medidas_Analisis!G321&lt;&gt;"",ROUND((Medidas_Analisis!G321/IF(Intermedio!A321=VLOOKUP(Intermedio!A321,Tipos_Medida!$H$2:$I$788,1),VLOOKUP(Intermedio!A321,Tipos_Medida!$H$2:$I$788,2),0))*100,4),"")</f>
        <v/>
      </c>
      <c r="H496" s="21" t="str">
        <f>IF(Medidas_Analisis!H321&lt;&gt;"",ROUND((Medidas_Analisis!H321/IF(Intermedio!A321=VLOOKUP(Intermedio!A321,Tipos_Medida!$H$2:$I$788,1),VLOOKUP(Intermedio!A321,Tipos_Medida!$H$2:$I$788,2),0))*100,4),"")</f>
        <v/>
      </c>
      <c r="I496" s="21" t="str">
        <f>IF(Medidas_Analisis!I321&lt;&gt;"",ROUND((Medidas_Analisis!I321/IF(Intermedio!A321=VLOOKUP(Intermedio!A321,Tipos_Medida!$H$2:$I$788,1),VLOOKUP(Intermedio!A321,Tipos_Medida!$H$2:$I$788,2),0))*100,4),"")</f>
        <v/>
      </c>
      <c r="J496" s="21" t="str">
        <f>IF(Medidas_Analisis!J321&lt;&gt;"",ROUND((Medidas_Analisis!J321/IF(Intermedio!A321=VLOOKUP(Intermedio!A321,Tipos_Medida!$H$2:$I$788,1),VLOOKUP(Intermedio!A321,Tipos_Medida!$H$2:$I$788,2),0))*100,4),"")</f>
        <v/>
      </c>
      <c r="K496" s="21" t="str">
        <f>IF(Medidas_Analisis!K321&lt;&gt;"",ROUND((Medidas_Analisis!K321/IF(Intermedio!A321=VLOOKUP(Intermedio!A321,Tipos_Medida!$H$2:$I$788,1),VLOOKUP(Intermedio!A321,Tipos_Medida!$H$2:$I$788,2),0))*100,4),"")</f>
        <v/>
      </c>
      <c r="L496" s="21" t="str">
        <f>IF(Medidas_Analisis!L321&lt;&gt;"",ROUND((Medidas_Analisis!L321/IF(Intermedio!A321=VLOOKUP(Intermedio!A321,Tipos_Medida!$H$2:$I$788,1),VLOOKUP(Intermedio!A321,Tipos_Medida!$H$2:$I$788,2),0))*100,4),"")</f>
        <v/>
      </c>
      <c r="M496" s="21" t="str">
        <f>IF(Medidas_Analisis!M321&lt;&gt;"",ROUND((Medidas_Analisis!M321/IF(Intermedio!A321=VLOOKUP(Intermedio!A321,Tipos_Medida!$H$2:$I$788,1),VLOOKUP(Intermedio!A321,Tipos_Medida!$H$2:$I$788,2),0))*100,4),"")</f>
        <v/>
      </c>
      <c r="N496" s="21" t="str">
        <f>IF(Medidas_Analisis!N321&lt;&gt;"",ROUND((Medidas_Analisis!N321/IF(Intermedio!A321=VLOOKUP(Intermedio!A321,Tipos_Medida!$H$2:$I$788,1),VLOOKUP(Intermedio!A321,Tipos_Medida!$H$2:$I$788,2),0))*100,4),"")</f>
        <v/>
      </c>
    </row>
    <row r="497" spans="1:14" x14ac:dyDescent="0.25">
      <c r="A497" s="19">
        <v>20355</v>
      </c>
      <c r="B497" s="19" t="s">
        <v>84</v>
      </c>
      <c r="C497" s="19" t="s">
        <v>31</v>
      </c>
      <c r="D497" s="19" t="s">
        <v>114</v>
      </c>
      <c r="E497" s="20">
        <v>43913</v>
      </c>
      <c r="F497" s="7" t="str">
        <f>IF(E497&lt;&gt;"",IF(AND(E497&gt;=VLOOKUP(E497,Semanas!$A$1:$C$33,1),E497&lt;=VLOOKUP(E497,Semanas!$A$1:$C$33,2)),VLOOKUP(E497,Semanas!$A$1:$C$33,3),""),"")</f>
        <v>Semana 13</v>
      </c>
      <c r="G497" s="21" t="str">
        <f>IF(Medidas_Analisis!G322&lt;&gt;"",ROUND((Medidas_Analisis!G322/IF(Intermedio!A322=VLOOKUP(Intermedio!A322,Tipos_Medida!$H$2:$I$788,1),VLOOKUP(Intermedio!A322,Tipos_Medida!$H$2:$I$788,2),0))*100,4),"")</f>
        <v/>
      </c>
      <c r="H497" s="21" t="str">
        <f>IF(Medidas_Analisis!H322&lt;&gt;"",ROUND((Medidas_Analisis!H322/IF(Intermedio!A322=VLOOKUP(Intermedio!A322,Tipos_Medida!$H$2:$I$788,1),VLOOKUP(Intermedio!A322,Tipos_Medida!$H$2:$I$788,2),0))*100,4),"")</f>
        <v/>
      </c>
      <c r="I497" s="21" t="str">
        <f>IF(Medidas_Analisis!I322&lt;&gt;"",ROUND((Medidas_Analisis!I322/IF(Intermedio!A322=VLOOKUP(Intermedio!A322,Tipos_Medida!$H$2:$I$788,1),VLOOKUP(Intermedio!A322,Tipos_Medida!$H$2:$I$788,2),0))*100,4),"")</f>
        <v/>
      </c>
      <c r="J497" s="21" t="str">
        <f>IF(Medidas_Analisis!J322&lt;&gt;"",ROUND((Medidas_Analisis!J322/IF(Intermedio!A322=VLOOKUP(Intermedio!A322,Tipos_Medida!$H$2:$I$788,1),VLOOKUP(Intermedio!A322,Tipos_Medida!$H$2:$I$788,2),0))*100,4),"")</f>
        <v/>
      </c>
      <c r="K497" s="21" t="str">
        <f>IF(Medidas_Analisis!K322&lt;&gt;"",ROUND((Medidas_Analisis!K322/IF(Intermedio!A322=VLOOKUP(Intermedio!A322,Tipos_Medida!$H$2:$I$788,1),VLOOKUP(Intermedio!A322,Tipos_Medida!$H$2:$I$788,2),0))*100,4),"")</f>
        <v/>
      </c>
      <c r="L497" s="21" t="str">
        <f>IF(Medidas_Analisis!L322&lt;&gt;"",ROUND((Medidas_Analisis!L322/IF(Intermedio!A322=VLOOKUP(Intermedio!A322,Tipos_Medida!$H$2:$I$788,1),VLOOKUP(Intermedio!A322,Tipos_Medida!$H$2:$I$788,2),0))*100,4),"")</f>
        <v/>
      </c>
      <c r="M497" s="21" t="str">
        <f>IF(Medidas_Analisis!M322&lt;&gt;"",ROUND((Medidas_Analisis!M322/IF(Intermedio!A322=VLOOKUP(Intermedio!A322,Tipos_Medida!$H$2:$I$788,1),VLOOKUP(Intermedio!A322,Tipos_Medida!$H$2:$I$788,2),0))*100,4),"")</f>
        <v/>
      </c>
      <c r="N497" s="21" t="str">
        <f>IF(Medidas_Analisis!N322&lt;&gt;"",ROUND((Medidas_Analisis!N322/IF(Intermedio!A322=VLOOKUP(Intermedio!A322,Tipos_Medida!$H$2:$I$788,1),VLOOKUP(Intermedio!A322,Tipos_Medida!$H$2:$I$788,2),0))*100,4),"")</f>
        <v/>
      </c>
    </row>
    <row r="498" spans="1:14" x14ac:dyDescent="0.25">
      <c r="A498">
        <v>20355</v>
      </c>
      <c r="B498" t="s">
        <v>84</v>
      </c>
      <c r="C498" t="s">
        <v>115</v>
      </c>
      <c r="D498" t="s">
        <v>114</v>
      </c>
      <c r="E498" s="1">
        <v>43913</v>
      </c>
      <c r="F498" s="7" t="str">
        <f>IF(E498&lt;&gt;"",IF(AND(E498&gt;=VLOOKUP(E498,Semanas!$A$1:$C$33,1),E498&lt;=VLOOKUP(E498,Semanas!$A$1:$C$33,2)),VLOOKUP(E498,Semanas!$A$1:$C$33,3),""),"")</f>
        <v>Semana 13</v>
      </c>
      <c r="G498" s="21" t="str">
        <f>IF(Medidas_Analisis!G323&lt;&gt;"",ROUND((Medidas_Analisis!G323/IF(Intermedio!A323=VLOOKUP(Intermedio!A323,Tipos_Medida!$H$2:$I$788,1),VLOOKUP(Intermedio!A323,Tipos_Medida!$H$2:$I$788,2),0))*100,4),"")</f>
        <v/>
      </c>
      <c r="H498" s="21" t="str">
        <f>IF(Medidas_Analisis!H323&lt;&gt;"",ROUND((Medidas_Analisis!H323/IF(Intermedio!A323=VLOOKUP(Intermedio!A323,Tipos_Medida!$H$2:$I$788,1),VLOOKUP(Intermedio!A323,Tipos_Medida!$H$2:$I$788,2),0))*100,4),"")</f>
        <v/>
      </c>
      <c r="I498" s="21" t="str">
        <f>IF(Medidas_Analisis!I323&lt;&gt;"",ROUND((Medidas_Analisis!I323/IF(Intermedio!A323=VLOOKUP(Intermedio!A323,Tipos_Medida!$H$2:$I$788,1),VLOOKUP(Intermedio!A323,Tipos_Medida!$H$2:$I$788,2),0))*100,4),"")</f>
        <v/>
      </c>
      <c r="J498" s="21" t="str">
        <f>IF(Medidas_Analisis!J323&lt;&gt;"",ROUND((Medidas_Analisis!J323/IF(Intermedio!A323=VLOOKUP(Intermedio!A323,Tipos_Medida!$H$2:$I$788,1),VLOOKUP(Intermedio!A323,Tipos_Medida!$H$2:$I$788,2),0))*100,4),"")</f>
        <v/>
      </c>
      <c r="K498" s="21" t="str">
        <f>IF(Medidas_Analisis!K323&lt;&gt;"",ROUND((Medidas_Analisis!K323/IF(Intermedio!A323=VLOOKUP(Intermedio!A323,Tipos_Medida!$H$2:$I$788,1),VLOOKUP(Intermedio!A323,Tipos_Medida!$H$2:$I$788,2),0))*100,4),"")</f>
        <v/>
      </c>
      <c r="L498" s="21" t="str">
        <f>IF(Medidas_Analisis!L323&lt;&gt;"",ROUND((Medidas_Analisis!L323/IF(Intermedio!A323=VLOOKUP(Intermedio!A323,Tipos_Medida!$H$2:$I$788,1),VLOOKUP(Intermedio!A323,Tipos_Medida!$H$2:$I$788,2),0))*100,4),"")</f>
        <v/>
      </c>
      <c r="M498" s="21" t="str">
        <f>IF(Medidas_Analisis!M323&lt;&gt;"",ROUND((Medidas_Analisis!M323/IF(Intermedio!A323=VLOOKUP(Intermedio!A323,Tipos_Medida!$H$2:$I$788,1),VLOOKUP(Intermedio!A323,Tipos_Medida!$H$2:$I$788,2),0))*100,4),"")</f>
        <v/>
      </c>
      <c r="N498" s="21" t="str">
        <f>IF(Medidas_Analisis!N323&lt;&gt;"",ROUND((Medidas_Analisis!N323/IF(Intermedio!A323=VLOOKUP(Intermedio!A323,Tipos_Medida!$H$2:$I$788,1),VLOOKUP(Intermedio!A323,Tipos_Medida!$H$2:$I$788,2),0))*100,4),"")</f>
        <v/>
      </c>
    </row>
    <row r="499" spans="1:14" x14ac:dyDescent="0.25">
      <c r="A499" s="19">
        <v>20355</v>
      </c>
      <c r="B499" s="19" t="s">
        <v>84</v>
      </c>
      <c r="C499" s="19" t="s">
        <v>33</v>
      </c>
      <c r="D499" s="19" t="s">
        <v>114</v>
      </c>
      <c r="E499" s="20">
        <v>43910</v>
      </c>
      <c r="F499" s="7" t="str">
        <f>IF(E499&lt;&gt;"",IF(AND(E499&gt;=VLOOKUP(E499,Semanas!$A$1:$C$33,1),E499&lt;=VLOOKUP(E499,Semanas!$A$1:$C$33,2)),VLOOKUP(E499,Semanas!$A$1:$C$33,3),""),"")</f>
        <v>Semana 12</v>
      </c>
      <c r="G499" s="21" t="str">
        <f>IF(Medidas_Analisis!G324&lt;&gt;"",ROUND((Medidas_Analisis!G324/IF(Intermedio!A324=VLOOKUP(Intermedio!A324,Tipos_Medida!$H$2:$I$788,1),VLOOKUP(Intermedio!A324,Tipos_Medida!$H$2:$I$788,2),0))*100,4),"")</f>
        <v/>
      </c>
      <c r="H499" s="21" t="str">
        <f>IF(Medidas_Analisis!H324&lt;&gt;"",ROUND((Medidas_Analisis!H324/IF(Intermedio!A324=VLOOKUP(Intermedio!A324,Tipos_Medida!$H$2:$I$788,1),VLOOKUP(Intermedio!A324,Tipos_Medida!$H$2:$I$788,2),0))*100,4),"")</f>
        <v/>
      </c>
      <c r="I499" s="21" t="str">
        <f>IF(Medidas_Analisis!I324&lt;&gt;"",ROUND((Medidas_Analisis!I324/IF(Intermedio!A324=VLOOKUP(Intermedio!A324,Tipos_Medida!$H$2:$I$788,1),VLOOKUP(Intermedio!A324,Tipos_Medida!$H$2:$I$788,2),0))*100,4),"")</f>
        <v/>
      </c>
      <c r="J499" s="21" t="str">
        <f>IF(Medidas_Analisis!J324&lt;&gt;"",ROUND((Medidas_Analisis!J324/IF(Intermedio!A324=VLOOKUP(Intermedio!A324,Tipos_Medida!$H$2:$I$788,1),VLOOKUP(Intermedio!A324,Tipos_Medida!$H$2:$I$788,2),0))*100,4),"")</f>
        <v/>
      </c>
      <c r="K499" s="21" t="str">
        <f>IF(Medidas_Analisis!K324&lt;&gt;"",ROUND((Medidas_Analisis!K324/IF(Intermedio!A324=VLOOKUP(Intermedio!A324,Tipos_Medida!$H$2:$I$788,1),VLOOKUP(Intermedio!A324,Tipos_Medida!$H$2:$I$788,2),0))*100,4),"")</f>
        <v/>
      </c>
      <c r="L499" s="21" t="str">
        <f>IF(Medidas_Analisis!L324&lt;&gt;"",ROUND((Medidas_Analisis!L324/IF(Intermedio!A324=VLOOKUP(Intermedio!A324,Tipos_Medida!$H$2:$I$788,1),VLOOKUP(Intermedio!A324,Tipos_Medida!$H$2:$I$788,2),0))*100,4),"")</f>
        <v/>
      </c>
      <c r="M499" s="21" t="str">
        <f>IF(Medidas_Analisis!M324&lt;&gt;"",ROUND((Medidas_Analisis!M324/IF(Intermedio!A324=VLOOKUP(Intermedio!A324,Tipos_Medida!$H$2:$I$788,1),VLOOKUP(Intermedio!A324,Tipos_Medida!$H$2:$I$788,2),0))*100,4),"")</f>
        <v/>
      </c>
      <c r="N499" s="21" t="str">
        <f>IF(Medidas_Analisis!N324&lt;&gt;"",ROUND((Medidas_Analisis!N324/IF(Intermedio!A324=VLOOKUP(Intermedio!A324,Tipos_Medida!$H$2:$I$788,1),VLOOKUP(Intermedio!A324,Tipos_Medida!$H$2:$I$788,2),0))*100,4),"")</f>
        <v/>
      </c>
    </row>
    <row r="500" spans="1:14" x14ac:dyDescent="0.25">
      <c r="A500">
        <v>20355</v>
      </c>
      <c r="B500" t="s">
        <v>84</v>
      </c>
      <c r="C500" t="s">
        <v>34</v>
      </c>
      <c r="D500" t="s">
        <v>117</v>
      </c>
      <c r="E500" s="1"/>
      <c r="F500" s="7" t="str">
        <f>IF(E500&lt;&gt;"",IF(AND(E500&gt;=VLOOKUP(E500,Semanas!$A$1:$C$33,1),E500&lt;=VLOOKUP(E500,Semanas!$A$1:$C$33,2)),VLOOKUP(E500,Semanas!$A$1:$C$33,3),""),"")</f>
        <v/>
      </c>
      <c r="G500" s="21" t="str">
        <f>IF(Medidas_Analisis!G325&lt;&gt;"",ROUND((Medidas_Analisis!G325/IF(Intermedio!A325=VLOOKUP(Intermedio!A325,Tipos_Medida!$H$2:$I$788,1),VLOOKUP(Intermedio!A325,Tipos_Medida!$H$2:$I$788,2),0))*100,4),"")</f>
        <v/>
      </c>
      <c r="H500" s="21" t="str">
        <f>IF(Medidas_Analisis!H325&lt;&gt;"",ROUND((Medidas_Analisis!H325/IF(Intermedio!A325=VLOOKUP(Intermedio!A325,Tipos_Medida!$H$2:$I$788,1),VLOOKUP(Intermedio!A325,Tipos_Medida!$H$2:$I$788,2),0))*100,4),"")</f>
        <v/>
      </c>
      <c r="I500" s="21" t="str">
        <f>IF(Medidas_Analisis!I325&lt;&gt;"",ROUND((Medidas_Analisis!I325/IF(Intermedio!A325=VLOOKUP(Intermedio!A325,Tipos_Medida!$H$2:$I$788,1),VLOOKUP(Intermedio!A325,Tipos_Medida!$H$2:$I$788,2),0))*100,4),"")</f>
        <v/>
      </c>
      <c r="J500" s="21" t="str">
        <f>IF(Medidas_Analisis!J325&lt;&gt;"",ROUND((Medidas_Analisis!J325/IF(Intermedio!A325=VLOOKUP(Intermedio!A325,Tipos_Medida!$H$2:$I$788,1),VLOOKUP(Intermedio!A325,Tipos_Medida!$H$2:$I$788,2),0))*100,4),"")</f>
        <v/>
      </c>
      <c r="K500" s="21" t="str">
        <f>IF(Medidas_Analisis!K325&lt;&gt;"",ROUND((Medidas_Analisis!K325/IF(Intermedio!A325=VLOOKUP(Intermedio!A325,Tipos_Medida!$H$2:$I$788,1),VLOOKUP(Intermedio!A325,Tipos_Medida!$H$2:$I$788,2),0))*100,4),"")</f>
        <v/>
      </c>
      <c r="L500" s="21" t="str">
        <f>IF(Medidas_Analisis!L325&lt;&gt;"",ROUND((Medidas_Analisis!L325/IF(Intermedio!A325=VLOOKUP(Intermedio!A325,Tipos_Medida!$H$2:$I$788,1),VLOOKUP(Intermedio!A325,Tipos_Medida!$H$2:$I$788,2),0))*100,4),"")</f>
        <v/>
      </c>
      <c r="M500" s="21" t="str">
        <f>IF(Medidas_Analisis!M325&lt;&gt;"",ROUND((Medidas_Analisis!M325/IF(Intermedio!A325=VLOOKUP(Intermedio!A325,Tipos_Medida!$H$2:$I$788,1),VLOOKUP(Intermedio!A325,Tipos_Medida!$H$2:$I$788,2),0))*100,4),"")</f>
        <v/>
      </c>
      <c r="N500" s="21" t="str">
        <f>IF(Medidas_Analisis!N325&lt;&gt;"",ROUND((Medidas_Analisis!N325/IF(Intermedio!A325=VLOOKUP(Intermedio!A325,Tipos_Medida!$H$2:$I$788,1),VLOOKUP(Intermedio!A325,Tipos_Medida!$H$2:$I$788,2),0))*100,4),"")</f>
        <v/>
      </c>
    </row>
    <row r="501" spans="1:14" x14ac:dyDescent="0.25">
      <c r="A501" s="19">
        <v>20355</v>
      </c>
      <c r="B501" s="19" t="s">
        <v>84</v>
      </c>
      <c r="C501" s="19" t="s">
        <v>118</v>
      </c>
      <c r="D501" s="19" t="s">
        <v>117</v>
      </c>
      <c r="E501" s="20"/>
      <c r="F501" s="7" t="str">
        <f>IF(E501&lt;&gt;"",IF(AND(E501&gt;=VLOOKUP(E501,Semanas!$A$1:$C$33,1),E501&lt;=VLOOKUP(E501,Semanas!$A$1:$C$33,2)),VLOOKUP(E501,Semanas!$A$1:$C$33,3),""),"")</f>
        <v/>
      </c>
      <c r="G501" s="21" t="str">
        <f>IF(Medidas_Analisis!G326&lt;&gt;"",ROUND((Medidas_Analisis!G326/IF(Intermedio!A326=VLOOKUP(Intermedio!A326,Tipos_Medida!$H$2:$I$788,1),VLOOKUP(Intermedio!A326,Tipos_Medida!$H$2:$I$788,2),0))*100,4),"")</f>
        <v/>
      </c>
      <c r="H501" s="21" t="str">
        <f>IF(Medidas_Analisis!H326&lt;&gt;"",ROUND((Medidas_Analisis!H326/IF(Intermedio!A326=VLOOKUP(Intermedio!A326,Tipos_Medida!$H$2:$I$788,1),VLOOKUP(Intermedio!A326,Tipos_Medida!$H$2:$I$788,2),0))*100,4),"")</f>
        <v/>
      </c>
      <c r="I501" s="21" t="str">
        <f>IF(Medidas_Analisis!I326&lt;&gt;"",ROUND((Medidas_Analisis!I326/IF(Intermedio!A326=VLOOKUP(Intermedio!A326,Tipos_Medida!$H$2:$I$788,1),VLOOKUP(Intermedio!A326,Tipos_Medida!$H$2:$I$788,2),0))*100,4),"")</f>
        <v/>
      </c>
      <c r="J501" s="21" t="str">
        <f>IF(Medidas_Analisis!J326&lt;&gt;"",ROUND((Medidas_Analisis!J326/IF(Intermedio!A326=VLOOKUP(Intermedio!A326,Tipos_Medida!$H$2:$I$788,1),VLOOKUP(Intermedio!A326,Tipos_Medida!$H$2:$I$788,2),0))*100,4),"")</f>
        <v/>
      </c>
      <c r="K501" s="21" t="str">
        <f>IF(Medidas_Analisis!K326&lt;&gt;"",ROUND((Medidas_Analisis!K326/IF(Intermedio!A326=VLOOKUP(Intermedio!A326,Tipos_Medida!$H$2:$I$788,1),VLOOKUP(Intermedio!A326,Tipos_Medida!$H$2:$I$788,2),0))*100,4),"")</f>
        <v/>
      </c>
      <c r="L501" s="21" t="str">
        <f>IF(Medidas_Analisis!L326&lt;&gt;"",ROUND((Medidas_Analisis!L326/IF(Intermedio!A326=VLOOKUP(Intermedio!A326,Tipos_Medida!$H$2:$I$788,1),VLOOKUP(Intermedio!A326,Tipos_Medida!$H$2:$I$788,2),0))*100,4),"")</f>
        <v/>
      </c>
      <c r="M501" s="21" t="str">
        <f>IF(Medidas_Analisis!M326&lt;&gt;"",ROUND((Medidas_Analisis!M326/IF(Intermedio!A326=VLOOKUP(Intermedio!A326,Tipos_Medida!$H$2:$I$788,1),VLOOKUP(Intermedio!A326,Tipos_Medida!$H$2:$I$788,2),0))*100,4),"")</f>
        <v/>
      </c>
      <c r="N501" s="21" t="str">
        <f>IF(Medidas_Analisis!N326&lt;&gt;"",ROUND((Medidas_Analisis!N326/IF(Intermedio!A326=VLOOKUP(Intermedio!A326,Tipos_Medida!$H$2:$I$788,1),VLOOKUP(Intermedio!A326,Tipos_Medida!$H$2:$I$788,2),0))*100,4),"")</f>
        <v/>
      </c>
    </row>
    <row r="502" spans="1:14" x14ac:dyDescent="0.25">
      <c r="A502">
        <v>20355</v>
      </c>
      <c r="B502" t="s">
        <v>84</v>
      </c>
      <c r="C502" t="s">
        <v>119</v>
      </c>
      <c r="D502" t="s">
        <v>117</v>
      </c>
      <c r="E502" s="1"/>
      <c r="F502" s="7" t="str">
        <f>IF(E502&lt;&gt;"",IF(AND(E502&gt;=VLOOKUP(E502,Semanas!$A$1:$C$33,1),E502&lt;=VLOOKUP(E502,Semanas!$A$1:$C$33,2)),VLOOKUP(E502,Semanas!$A$1:$C$33,3),""),"")</f>
        <v/>
      </c>
      <c r="G502" s="21" t="str">
        <f>IF(Medidas_Analisis!G327&lt;&gt;"",ROUND((Medidas_Analisis!G327/IF(Intermedio!A327=VLOOKUP(Intermedio!A327,Tipos_Medida!$H$2:$I$788,1),VLOOKUP(Intermedio!A327,Tipos_Medida!$H$2:$I$788,2),0))*100,4),"")</f>
        <v/>
      </c>
      <c r="H502" s="21" t="str">
        <f>IF(Medidas_Analisis!H327&lt;&gt;"",ROUND((Medidas_Analisis!H327/IF(Intermedio!A327=VLOOKUP(Intermedio!A327,Tipos_Medida!$H$2:$I$788,1),VLOOKUP(Intermedio!A327,Tipos_Medida!$H$2:$I$788,2),0))*100,4),"")</f>
        <v/>
      </c>
      <c r="I502" s="21" t="str">
        <f>IF(Medidas_Analisis!I327&lt;&gt;"",ROUND((Medidas_Analisis!I327/IF(Intermedio!A327=VLOOKUP(Intermedio!A327,Tipos_Medida!$H$2:$I$788,1),VLOOKUP(Intermedio!A327,Tipos_Medida!$H$2:$I$788,2),0))*100,4),"")</f>
        <v/>
      </c>
      <c r="J502" s="21" t="str">
        <f>IF(Medidas_Analisis!J327&lt;&gt;"",ROUND((Medidas_Analisis!J327/IF(Intermedio!A327=VLOOKUP(Intermedio!A327,Tipos_Medida!$H$2:$I$788,1),VLOOKUP(Intermedio!A327,Tipos_Medida!$H$2:$I$788,2),0))*100,4),"")</f>
        <v/>
      </c>
      <c r="K502" s="21" t="str">
        <f>IF(Medidas_Analisis!K327&lt;&gt;"",ROUND((Medidas_Analisis!K327/IF(Intermedio!A327=VLOOKUP(Intermedio!A327,Tipos_Medida!$H$2:$I$788,1),VLOOKUP(Intermedio!A327,Tipos_Medida!$H$2:$I$788,2),0))*100,4),"")</f>
        <v/>
      </c>
      <c r="L502" s="21" t="str">
        <f>IF(Medidas_Analisis!L327&lt;&gt;"",ROUND((Medidas_Analisis!L327/IF(Intermedio!A327=VLOOKUP(Intermedio!A327,Tipos_Medida!$H$2:$I$788,1),VLOOKUP(Intermedio!A327,Tipos_Medida!$H$2:$I$788,2),0))*100,4),"")</f>
        <v/>
      </c>
      <c r="M502" s="21" t="str">
        <f>IF(Medidas_Analisis!M327&lt;&gt;"",ROUND((Medidas_Analisis!M327/IF(Intermedio!A327=VLOOKUP(Intermedio!A327,Tipos_Medida!$H$2:$I$788,1),VLOOKUP(Intermedio!A327,Tipos_Medida!$H$2:$I$788,2),0))*100,4),"")</f>
        <v/>
      </c>
      <c r="N502" s="21" t="str">
        <f>IF(Medidas_Analisis!N327&lt;&gt;"",ROUND((Medidas_Analisis!N327/IF(Intermedio!A327=VLOOKUP(Intermedio!A327,Tipos_Medida!$H$2:$I$788,1),VLOOKUP(Intermedio!A327,Tipos_Medida!$H$2:$I$788,2),0))*100,4),"")</f>
        <v/>
      </c>
    </row>
    <row r="503" spans="1:14" x14ac:dyDescent="0.25">
      <c r="A503" s="19">
        <v>20355</v>
      </c>
      <c r="B503" s="19" t="s">
        <v>84</v>
      </c>
      <c r="C503" s="19" t="s">
        <v>120</v>
      </c>
      <c r="D503" s="19" t="s">
        <v>117</v>
      </c>
      <c r="E503" s="20"/>
      <c r="F503" s="7" t="str">
        <f>IF(E503&lt;&gt;"",IF(AND(E503&gt;=VLOOKUP(E503,Semanas!$A$1:$C$33,1),E503&lt;=VLOOKUP(E503,Semanas!$A$1:$C$33,2)),VLOOKUP(E503,Semanas!$A$1:$C$33,3),""),"")</f>
        <v/>
      </c>
      <c r="G503" s="21" t="str">
        <f>IF(Medidas_Analisis!G328&lt;&gt;"",ROUND((Medidas_Analisis!G328/IF(Intermedio!A328=VLOOKUP(Intermedio!A328,Tipos_Medida!$H$2:$I$788,1),VLOOKUP(Intermedio!A328,Tipos_Medida!$H$2:$I$788,2),0))*100,4),"")</f>
        <v/>
      </c>
      <c r="H503" s="21" t="str">
        <f>IF(Medidas_Analisis!H328&lt;&gt;"",ROUND((Medidas_Analisis!H328/IF(Intermedio!A328=VLOOKUP(Intermedio!A328,Tipos_Medida!$H$2:$I$788,1),VLOOKUP(Intermedio!A328,Tipos_Medida!$H$2:$I$788,2),0))*100,4),"")</f>
        <v/>
      </c>
      <c r="I503" s="21" t="str">
        <f>IF(Medidas_Analisis!I328&lt;&gt;"",ROUND((Medidas_Analisis!I328/IF(Intermedio!A328=VLOOKUP(Intermedio!A328,Tipos_Medida!$H$2:$I$788,1),VLOOKUP(Intermedio!A328,Tipos_Medida!$H$2:$I$788,2),0))*100,4),"")</f>
        <v/>
      </c>
      <c r="J503" s="21" t="str">
        <f>IF(Medidas_Analisis!J328&lt;&gt;"",ROUND((Medidas_Analisis!J328/IF(Intermedio!A328=VLOOKUP(Intermedio!A328,Tipos_Medida!$H$2:$I$788,1),VLOOKUP(Intermedio!A328,Tipos_Medida!$H$2:$I$788,2),0))*100,4),"")</f>
        <v/>
      </c>
      <c r="K503" s="21" t="str">
        <f>IF(Medidas_Analisis!K328&lt;&gt;"",ROUND((Medidas_Analisis!K328/IF(Intermedio!A328=VLOOKUP(Intermedio!A328,Tipos_Medida!$H$2:$I$788,1),VLOOKUP(Intermedio!A328,Tipos_Medida!$H$2:$I$788,2),0))*100,4),"")</f>
        <v/>
      </c>
      <c r="L503" s="21" t="str">
        <f>IF(Medidas_Analisis!L328&lt;&gt;"",ROUND((Medidas_Analisis!L328/IF(Intermedio!A328=VLOOKUP(Intermedio!A328,Tipos_Medida!$H$2:$I$788,1),VLOOKUP(Intermedio!A328,Tipos_Medida!$H$2:$I$788,2),0))*100,4),"")</f>
        <v/>
      </c>
      <c r="M503" s="21" t="str">
        <f>IF(Medidas_Analisis!M328&lt;&gt;"",ROUND((Medidas_Analisis!M328/IF(Intermedio!A328=VLOOKUP(Intermedio!A328,Tipos_Medida!$H$2:$I$788,1),VLOOKUP(Intermedio!A328,Tipos_Medida!$H$2:$I$788,2),0))*100,4),"")</f>
        <v/>
      </c>
      <c r="N503" s="21" t="str">
        <f>IF(Medidas_Analisis!N328&lt;&gt;"",ROUND((Medidas_Analisis!N328/IF(Intermedio!A328=VLOOKUP(Intermedio!A328,Tipos_Medida!$H$2:$I$788,1),VLOOKUP(Intermedio!A328,Tipos_Medida!$H$2:$I$788,2),0))*100,4),"")</f>
        <v/>
      </c>
    </row>
    <row r="504" spans="1:14" x14ac:dyDescent="0.25">
      <c r="A504">
        <v>20355</v>
      </c>
      <c r="B504" t="s">
        <v>84</v>
      </c>
      <c r="C504" t="s">
        <v>191</v>
      </c>
      <c r="D504" t="s">
        <v>117</v>
      </c>
      <c r="E504" s="1"/>
      <c r="F504" s="7" t="str">
        <f>IF(E504&lt;&gt;"",IF(AND(E504&gt;=VLOOKUP(E504,Semanas!$A$1:$C$33,1),E504&lt;=VLOOKUP(E504,Semanas!$A$1:$C$33,2)),VLOOKUP(E504,Semanas!$A$1:$C$33,3),""),"")</f>
        <v/>
      </c>
      <c r="G504" s="21" t="str">
        <f>IF(Medidas_Analisis!G329&lt;&gt;"",ROUND((Medidas_Analisis!G329/IF(Intermedio!A329=VLOOKUP(Intermedio!A329,Tipos_Medida!$H$2:$I$788,1),VLOOKUP(Intermedio!A329,Tipos_Medida!$H$2:$I$788,2),0))*100,4),"")</f>
        <v/>
      </c>
      <c r="H504" s="21" t="str">
        <f>IF(Medidas_Analisis!H329&lt;&gt;"",ROUND((Medidas_Analisis!H329/IF(Intermedio!A329=VLOOKUP(Intermedio!A329,Tipos_Medida!$H$2:$I$788,1),VLOOKUP(Intermedio!A329,Tipos_Medida!$H$2:$I$788,2),0))*100,4),"")</f>
        <v/>
      </c>
      <c r="I504" s="21" t="str">
        <f>IF(Medidas_Analisis!I329&lt;&gt;"",ROUND((Medidas_Analisis!I329/IF(Intermedio!A329=VLOOKUP(Intermedio!A329,Tipos_Medida!$H$2:$I$788,1),VLOOKUP(Intermedio!A329,Tipos_Medida!$H$2:$I$788,2),0))*100,4),"")</f>
        <v/>
      </c>
      <c r="J504" s="21" t="str">
        <f>IF(Medidas_Analisis!J329&lt;&gt;"",ROUND((Medidas_Analisis!J329/IF(Intermedio!A329=VLOOKUP(Intermedio!A329,Tipos_Medida!$H$2:$I$788,1),VLOOKUP(Intermedio!A329,Tipos_Medida!$H$2:$I$788,2),0))*100,4),"")</f>
        <v/>
      </c>
      <c r="K504" s="21" t="str">
        <f>IF(Medidas_Analisis!K329&lt;&gt;"",ROUND((Medidas_Analisis!K329/IF(Intermedio!A329=VLOOKUP(Intermedio!A329,Tipos_Medida!$H$2:$I$788,1),VLOOKUP(Intermedio!A329,Tipos_Medida!$H$2:$I$788,2),0))*100,4),"")</f>
        <v/>
      </c>
      <c r="L504" s="21" t="str">
        <f>IF(Medidas_Analisis!L329&lt;&gt;"",ROUND((Medidas_Analisis!L329/IF(Intermedio!A329=VLOOKUP(Intermedio!A329,Tipos_Medida!$H$2:$I$788,1),VLOOKUP(Intermedio!A329,Tipos_Medida!$H$2:$I$788,2),0))*100,4),"")</f>
        <v/>
      </c>
      <c r="M504" s="21" t="str">
        <f>IF(Medidas_Analisis!M329&lt;&gt;"",ROUND((Medidas_Analisis!M329/IF(Intermedio!A329=VLOOKUP(Intermedio!A329,Tipos_Medida!$H$2:$I$788,1),VLOOKUP(Intermedio!A329,Tipos_Medida!$H$2:$I$788,2),0))*100,4),"")</f>
        <v/>
      </c>
      <c r="N504" s="21" t="str">
        <f>IF(Medidas_Analisis!N329&lt;&gt;"",ROUND((Medidas_Analisis!N329/IF(Intermedio!A329=VLOOKUP(Intermedio!A329,Tipos_Medida!$H$2:$I$788,1),VLOOKUP(Intermedio!A329,Tipos_Medida!$H$2:$I$788,2),0))*100,4),"")</f>
        <v/>
      </c>
    </row>
    <row r="505" spans="1:14" x14ac:dyDescent="0.25">
      <c r="A505" s="19">
        <v>20355</v>
      </c>
      <c r="B505" s="19" t="s">
        <v>84</v>
      </c>
      <c r="C505" s="19" t="s">
        <v>122</v>
      </c>
      <c r="D505" s="19" t="s">
        <v>116</v>
      </c>
      <c r="E505" s="20"/>
      <c r="F505" s="7" t="str">
        <f>IF(E505&lt;&gt;"",IF(AND(E505&gt;=VLOOKUP(E505,Semanas!$A$1:$C$33,1),E505&lt;=VLOOKUP(E505,Semanas!$A$1:$C$33,2)),VLOOKUP(E505,Semanas!$A$1:$C$33,3),""),"")</f>
        <v/>
      </c>
      <c r="G505" s="21" t="str">
        <f>IF(Medidas_Analisis!G330&lt;&gt;"",ROUND((Medidas_Analisis!G330/IF(Intermedio!A330=VLOOKUP(Intermedio!A330,Tipos_Medida!$H$2:$I$788,1),VLOOKUP(Intermedio!A330,Tipos_Medida!$H$2:$I$788,2),0))*100,4),"")</f>
        <v/>
      </c>
      <c r="H505" s="21" t="str">
        <f>IF(Medidas_Analisis!H330&lt;&gt;"",ROUND((Medidas_Analisis!H330/IF(Intermedio!A330=VLOOKUP(Intermedio!A330,Tipos_Medida!$H$2:$I$788,1),VLOOKUP(Intermedio!A330,Tipos_Medida!$H$2:$I$788,2),0))*100,4),"")</f>
        <v/>
      </c>
      <c r="I505" s="21" t="str">
        <f>IF(Medidas_Analisis!I330&lt;&gt;"",ROUND((Medidas_Analisis!I330/IF(Intermedio!A330=VLOOKUP(Intermedio!A330,Tipos_Medida!$H$2:$I$788,1),VLOOKUP(Intermedio!A330,Tipos_Medida!$H$2:$I$788,2),0))*100,4),"")</f>
        <v/>
      </c>
      <c r="J505" s="21" t="str">
        <f>IF(Medidas_Analisis!J330&lt;&gt;"",ROUND((Medidas_Analisis!J330/IF(Intermedio!A330=VLOOKUP(Intermedio!A330,Tipos_Medida!$H$2:$I$788,1),VLOOKUP(Intermedio!A330,Tipos_Medida!$H$2:$I$788,2),0))*100,4),"")</f>
        <v/>
      </c>
      <c r="K505" s="21" t="str">
        <f>IF(Medidas_Analisis!K330&lt;&gt;"",ROUND((Medidas_Analisis!K330/IF(Intermedio!A330=VLOOKUP(Intermedio!A330,Tipos_Medida!$H$2:$I$788,1),VLOOKUP(Intermedio!A330,Tipos_Medida!$H$2:$I$788,2),0))*100,4),"")</f>
        <v/>
      </c>
      <c r="L505" s="21" t="str">
        <f>IF(Medidas_Analisis!L330&lt;&gt;"",ROUND((Medidas_Analisis!L330/IF(Intermedio!A330=VLOOKUP(Intermedio!A330,Tipos_Medida!$H$2:$I$788,1),VLOOKUP(Intermedio!A330,Tipos_Medida!$H$2:$I$788,2),0))*100,4),"")</f>
        <v/>
      </c>
      <c r="M505" s="21" t="str">
        <f>IF(Medidas_Analisis!M330&lt;&gt;"",ROUND((Medidas_Analisis!M330/IF(Intermedio!A330=VLOOKUP(Intermedio!A330,Tipos_Medida!$H$2:$I$788,1),VLOOKUP(Intermedio!A330,Tipos_Medida!$H$2:$I$788,2),0))*100,4),"")</f>
        <v/>
      </c>
      <c r="N505" s="21" t="str">
        <f>IF(Medidas_Analisis!N330&lt;&gt;"",ROUND((Medidas_Analisis!N330/IF(Intermedio!A330=VLOOKUP(Intermedio!A330,Tipos_Medida!$H$2:$I$788,1),VLOOKUP(Intermedio!A330,Tipos_Medida!$H$2:$I$788,2),0))*100,4),"")</f>
        <v/>
      </c>
    </row>
    <row r="506" spans="1:14" x14ac:dyDescent="0.25">
      <c r="A506">
        <v>20355</v>
      </c>
      <c r="B506" t="s">
        <v>84</v>
      </c>
      <c r="C506" t="s">
        <v>123</v>
      </c>
      <c r="D506" t="s">
        <v>116</v>
      </c>
      <c r="E506" s="1"/>
      <c r="F506" s="7" t="str">
        <f>IF(E506&lt;&gt;"",IF(AND(E506&gt;=VLOOKUP(E506,Semanas!$A$1:$C$33,1),E506&lt;=VLOOKUP(E506,Semanas!$A$1:$C$33,2)),VLOOKUP(E506,Semanas!$A$1:$C$33,3),""),"")</f>
        <v/>
      </c>
      <c r="G506" s="21" t="str">
        <f>IF(Medidas_Analisis!G331&lt;&gt;"",ROUND((Medidas_Analisis!G331/IF(Intermedio!A331=VLOOKUP(Intermedio!A331,Tipos_Medida!$H$2:$I$788,1),VLOOKUP(Intermedio!A331,Tipos_Medida!$H$2:$I$788,2),0))*100,4),"")</f>
        <v/>
      </c>
      <c r="H506" s="21" t="str">
        <f>IF(Medidas_Analisis!H331&lt;&gt;"",ROUND((Medidas_Analisis!H331/IF(Intermedio!A331=VLOOKUP(Intermedio!A331,Tipos_Medida!$H$2:$I$788,1),VLOOKUP(Intermedio!A331,Tipos_Medida!$H$2:$I$788,2),0))*100,4),"")</f>
        <v/>
      </c>
      <c r="I506" s="21" t="str">
        <f>IF(Medidas_Analisis!I331&lt;&gt;"",ROUND((Medidas_Analisis!I331/IF(Intermedio!A331=VLOOKUP(Intermedio!A331,Tipos_Medida!$H$2:$I$788,1),VLOOKUP(Intermedio!A331,Tipos_Medida!$H$2:$I$788,2),0))*100,4),"")</f>
        <v/>
      </c>
      <c r="J506" s="21" t="str">
        <f>IF(Medidas_Analisis!J331&lt;&gt;"",ROUND((Medidas_Analisis!J331/IF(Intermedio!A331=VLOOKUP(Intermedio!A331,Tipos_Medida!$H$2:$I$788,1),VLOOKUP(Intermedio!A331,Tipos_Medida!$H$2:$I$788,2),0))*100,4),"")</f>
        <v/>
      </c>
      <c r="K506" s="21" t="str">
        <f>IF(Medidas_Analisis!K331&lt;&gt;"",ROUND((Medidas_Analisis!K331/IF(Intermedio!A331=VLOOKUP(Intermedio!A331,Tipos_Medida!$H$2:$I$788,1),VLOOKUP(Intermedio!A331,Tipos_Medida!$H$2:$I$788,2),0))*100,4),"")</f>
        <v/>
      </c>
      <c r="L506" s="21" t="str">
        <f>IF(Medidas_Analisis!L331&lt;&gt;"",ROUND((Medidas_Analisis!L331/IF(Intermedio!A331=VLOOKUP(Intermedio!A331,Tipos_Medida!$H$2:$I$788,1),VLOOKUP(Intermedio!A331,Tipos_Medida!$H$2:$I$788,2),0))*100,4),"")</f>
        <v/>
      </c>
      <c r="M506" s="21" t="str">
        <f>IF(Medidas_Analisis!M331&lt;&gt;"",ROUND((Medidas_Analisis!M331/IF(Intermedio!A331=VLOOKUP(Intermedio!A331,Tipos_Medida!$H$2:$I$788,1),VLOOKUP(Intermedio!A331,Tipos_Medida!$H$2:$I$788,2),0))*100,4),"")</f>
        <v/>
      </c>
      <c r="N506" s="21" t="str">
        <f>IF(Medidas_Analisis!N331&lt;&gt;"",ROUND((Medidas_Analisis!N331/IF(Intermedio!A331=VLOOKUP(Intermedio!A331,Tipos_Medida!$H$2:$I$788,1),VLOOKUP(Intermedio!A331,Tipos_Medida!$H$2:$I$788,2),0))*100,4),"")</f>
        <v/>
      </c>
    </row>
    <row r="507" spans="1:14" x14ac:dyDescent="0.25">
      <c r="A507">
        <v>20374</v>
      </c>
      <c r="B507" t="s">
        <v>85</v>
      </c>
      <c r="C507" t="s">
        <v>119</v>
      </c>
      <c r="D507" t="s">
        <v>116</v>
      </c>
      <c r="E507" s="1"/>
      <c r="F507" s="7" t="str">
        <f>IF(E507&lt;&gt;"",IF(AND(E507&gt;=VLOOKUP(E507,Semanas!$A$1:$C$33,1),E507&lt;=VLOOKUP(E507,Semanas!$A$1:$C$33,2)),VLOOKUP(E507,Semanas!$A$1:$C$33,3),""),"")</f>
        <v/>
      </c>
      <c r="G507" s="21" t="str">
        <f>IF(Medidas_Analisis!G338&lt;&gt;"",ROUND((Medidas_Analisis!G338/IF(Intermedio!A338=VLOOKUP(Intermedio!A338,Tipos_Medida!$H$2:$I$788,1),VLOOKUP(Intermedio!A338,Tipos_Medida!$H$2:$I$788,2),0))*100,4),"")</f>
        <v/>
      </c>
      <c r="H507" s="21" t="str">
        <f>IF(Medidas_Analisis!H338&lt;&gt;"",ROUND((Medidas_Analisis!H338/IF(Intermedio!A338=VLOOKUP(Intermedio!A338,Tipos_Medida!$H$2:$I$788,1),VLOOKUP(Intermedio!A338,Tipos_Medida!$H$2:$I$788,2),0))*100,4),"")</f>
        <v/>
      </c>
      <c r="I507" s="21" t="str">
        <f>IF(Medidas_Analisis!I338&lt;&gt;"",ROUND((Medidas_Analisis!I338/IF(Intermedio!A338=VLOOKUP(Intermedio!A338,Tipos_Medida!$H$2:$I$788,1),VLOOKUP(Intermedio!A338,Tipos_Medida!$H$2:$I$788,2),0))*100,4),"")</f>
        <v/>
      </c>
      <c r="J507" s="21" t="str">
        <f>IF(Medidas_Analisis!J338&lt;&gt;"",ROUND((Medidas_Analisis!J338/IF(Intermedio!A338=VLOOKUP(Intermedio!A338,Tipos_Medida!$H$2:$I$788,1),VLOOKUP(Intermedio!A338,Tipos_Medida!$H$2:$I$788,2),0))*100,4),"")</f>
        <v/>
      </c>
      <c r="K507" s="21" t="str">
        <f>IF(Medidas_Analisis!K338&lt;&gt;"",ROUND((Medidas_Analisis!K338/IF(Intermedio!A338=VLOOKUP(Intermedio!A338,Tipos_Medida!$H$2:$I$788,1),VLOOKUP(Intermedio!A338,Tipos_Medida!$H$2:$I$788,2),0))*100,4),"")</f>
        <v/>
      </c>
      <c r="L507" s="21" t="str">
        <f>IF(Medidas_Analisis!L338&lt;&gt;"",ROUND((Medidas_Analisis!L338/IF(Intermedio!A338=VLOOKUP(Intermedio!A338,Tipos_Medida!$H$2:$I$788,1),VLOOKUP(Intermedio!A338,Tipos_Medida!$H$2:$I$788,2),0))*100,4),"")</f>
        <v/>
      </c>
      <c r="M507" s="21" t="str">
        <f>IF(Medidas_Analisis!M338&lt;&gt;"",ROUND((Medidas_Analisis!M338/IF(Intermedio!A338=VLOOKUP(Intermedio!A338,Tipos_Medida!$H$2:$I$788,1),VLOOKUP(Intermedio!A338,Tipos_Medida!$H$2:$I$788,2),0))*100,4),"")</f>
        <v/>
      </c>
      <c r="N507" s="21" t="str">
        <f>IF(Medidas_Analisis!N338&lt;&gt;"",ROUND((Medidas_Analisis!N338/IF(Intermedio!A338=VLOOKUP(Intermedio!A338,Tipos_Medida!$H$2:$I$788,1),VLOOKUP(Intermedio!A338,Tipos_Medida!$H$2:$I$788,2),0))*100,4),"")</f>
        <v/>
      </c>
    </row>
    <row r="508" spans="1:14" x14ac:dyDescent="0.25">
      <c r="A508" s="19">
        <v>20374</v>
      </c>
      <c r="B508" s="19" t="s">
        <v>85</v>
      </c>
      <c r="C508" s="19" t="s">
        <v>120</v>
      </c>
      <c r="D508" s="19" t="s">
        <v>114</v>
      </c>
      <c r="E508" s="20"/>
      <c r="F508" s="7" t="str">
        <f>IF(E508&lt;&gt;"",IF(AND(E508&gt;=VLOOKUP(E508,Semanas!$A$1:$C$33,1),E508&lt;=VLOOKUP(E508,Semanas!$A$1:$C$33,2)),VLOOKUP(E508,Semanas!$A$1:$C$33,3),""),"")</f>
        <v/>
      </c>
      <c r="G508" s="21" t="str">
        <f>IF(Medidas_Analisis!G339&lt;&gt;"",ROUND((Medidas_Analisis!G339/IF(Intermedio!A339=VLOOKUP(Intermedio!A339,Tipos_Medida!$H$2:$I$788,1),VLOOKUP(Intermedio!A339,Tipos_Medida!$H$2:$I$788,2),0))*100,4),"")</f>
        <v/>
      </c>
      <c r="H508" s="21" t="str">
        <f>IF(Medidas_Analisis!H339&lt;&gt;"",ROUND((Medidas_Analisis!H339/IF(Intermedio!A339=VLOOKUP(Intermedio!A339,Tipos_Medida!$H$2:$I$788,1),VLOOKUP(Intermedio!A339,Tipos_Medida!$H$2:$I$788,2),0))*100,4),"")</f>
        <v/>
      </c>
      <c r="I508" s="21" t="str">
        <f>IF(Medidas_Analisis!I339&lt;&gt;"",ROUND((Medidas_Analisis!I339/IF(Intermedio!A339=VLOOKUP(Intermedio!A339,Tipos_Medida!$H$2:$I$788,1),VLOOKUP(Intermedio!A339,Tipos_Medida!$H$2:$I$788,2),0))*100,4),"")</f>
        <v/>
      </c>
      <c r="J508" s="21" t="str">
        <f>IF(Medidas_Analisis!J339&lt;&gt;"",ROUND((Medidas_Analisis!J339/IF(Intermedio!A339=VLOOKUP(Intermedio!A339,Tipos_Medida!$H$2:$I$788,1),VLOOKUP(Intermedio!A339,Tipos_Medida!$H$2:$I$788,2),0))*100,4),"")</f>
        <v/>
      </c>
      <c r="K508" s="21" t="str">
        <f>IF(Medidas_Analisis!K339&lt;&gt;"",ROUND((Medidas_Analisis!K339/IF(Intermedio!A339=VLOOKUP(Intermedio!A339,Tipos_Medida!$H$2:$I$788,1),VLOOKUP(Intermedio!A339,Tipos_Medida!$H$2:$I$788,2),0))*100,4),"")</f>
        <v/>
      </c>
      <c r="L508" s="21" t="str">
        <f>IF(Medidas_Analisis!L339&lt;&gt;"",ROUND((Medidas_Analisis!L339/IF(Intermedio!A339=VLOOKUP(Intermedio!A339,Tipos_Medida!$H$2:$I$788,1),VLOOKUP(Intermedio!A339,Tipos_Medida!$H$2:$I$788,2),0))*100,4),"")</f>
        <v/>
      </c>
      <c r="M508" s="21" t="str">
        <f>IF(Medidas_Analisis!M339&lt;&gt;"",ROUND((Medidas_Analisis!M339/IF(Intermedio!A339=VLOOKUP(Intermedio!A339,Tipos_Medida!$H$2:$I$788,1),VLOOKUP(Intermedio!A339,Tipos_Medida!$H$2:$I$788,2),0))*100,4),"")</f>
        <v/>
      </c>
      <c r="N508" s="21" t="str">
        <f>IF(Medidas_Analisis!N339&lt;&gt;"",ROUND((Medidas_Analisis!N339/IF(Intermedio!A339=VLOOKUP(Intermedio!A339,Tipos_Medida!$H$2:$I$788,1),VLOOKUP(Intermedio!A339,Tipos_Medida!$H$2:$I$788,2),0))*100,4),"")</f>
        <v/>
      </c>
    </row>
    <row r="509" spans="1:14" x14ac:dyDescent="0.25">
      <c r="A509">
        <v>20374</v>
      </c>
      <c r="B509" t="s">
        <v>85</v>
      </c>
      <c r="C509" t="s">
        <v>191</v>
      </c>
      <c r="D509" t="s">
        <v>114</v>
      </c>
      <c r="E509" s="1"/>
      <c r="F509" s="7" t="str">
        <f>IF(E509&lt;&gt;"",IF(AND(E509&gt;=VLOOKUP(E509,Semanas!$A$1:$C$33,1),E509&lt;=VLOOKUP(E509,Semanas!$A$1:$C$33,2)),VLOOKUP(E509,Semanas!$A$1:$C$33,3),""),"")</f>
        <v/>
      </c>
      <c r="G509" s="21" t="str">
        <f>IF(Medidas_Analisis!G340&lt;&gt;"",ROUND((Medidas_Analisis!G340/IF(Intermedio!A340=VLOOKUP(Intermedio!A340,Tipos_Medida!$H$2:$I$788,1),VLOOKUP(Intermedio!A340,Tipos_Medida!$H$2:$I$788,2),0))*100,4),"")</f>
        <v/>
      </c>
      <c r="H509" s="21" t="str">
        <f>IF(Medidas_Analisis!H340&lt;&gt;"",ROUND((Medidas_Analisis!H340/IF(Intermedio!A340=VLOOKUP(Intermedio!A340,Tipos_Medida!$H$2:$I$788,1),VLOOKUP(Intermedio!A340,Tipos_Medida!$H$2:$I$788,2),0))*100,4),"")</f>
        <v/>
      </c>
      <c r="I509" s="21" t="str">
        <f>IF(Medidas_Analisis!I340&lt;&gt;"",ROUND((Medidas_Analisis!I340/IF(Intermedio!A340=VLOOKUP(Intermedio!A340,Tipos_Medida!$H$2:$I$788,1),VLOOKUP(Intermedio!A340,Tipos_Medida!$H$2:$I$788,2),0))*100,4),"")</f>
        <v/>
      </c>
      <c r="J509" s="21" t="str">
        <f>IF(Medidas_Analisis!J340&lt;&gt;"",ROUND((Medidas_Analisis!J340/IF(Intermedio!A340=VLOOKUP(Intermedio!A340,Tipos_Medida!$H$2:$I$788,1),VLOOKUP(Intermedio!A340,Tipos_Medida!$H$2:$I$788,2),0))*100,4),"")</f>
        <v/>
      </c>
      <c r="K509" s="21" t="str">
        <f>IF(Medidas_Analisis!K340&lt;&gt;"",ROUND((Medidas_Analisis!K340/IF(Intermedio!A340=VLOOKUP(Intermedio!A340,Tipos_Medida!$H$2:$I$788,1),VLOOKUP(Intermedio!A340,Tipos_Medida!$H$2:$I$788,2),0))*100,4),"")</f>
        <v/>
      </c>
      <c r="L509" s="21" t="str">
        <f>IF(Medidas_Analisis!L340&lt;&gt;"",ROUND((Medidas_Analisis!L340/IF(Intermedio!A340=VLOOKUP(Intermedio!A340,Tipos_Medida!$H$2:$I$788,1),VLOOKUP(Intermedio!A340,Tipos_Medida!$H$2:$I$788,2),0))*100,4),"")</f>
        <v/>
      </c>
      <c r="M509" s="21" t="str">
        <f>IF(Medidas_Analisis!M340&lt;&gt;"",ROUND((Medidas_Analisis!M340/IF(Intermedio!A340=VLOOKUP(Intermedio!A340,Tipos_Medida!$H$2:$I$788,1),VLOOKUP(Intermedio!A340,Tipos_Medida!$H$2:$I$788,2),0))*100,4),"")</f>
        <v/>
      </c>
      <c r="N509" s="21" t="str">
        <f>IF(Medidas_Analisis!N340&lt;&gt;"",ROUND((Medidas_Analisis!N340/IF(Intermedio!A340=VLOOKUP(Intermedio!A340,Tipos_Medida!$H$2:$I$788,1),VLOOKUP(Intermedio!A340,Tipos_Medida!$H$2:$I$788,2),0))*100,4),"")</f>
        <v/>
      </c>
    </row>
    <row r="510" spans="1:14" x14ac:dyDescent="0.25">
      <c r="A510" s="19">
        <v>20374</v>
      </c>
      <c r="B510" s="19" t="s">
        <v>85</v>
      </c>
      <c r="C510" s="19" t="s">
        <v>122</v>
      </c>
      <c r="D510" s="19" t="s">
        <v>116</v>
      </c>
      <c r="E510" s="20"/>
      <c r="F510" s="7" t="str">
        <f>IF(E510&lt;&gt;"",IF(AND(E510&gt;=VLOOKUP(E510,Semanas!$A$1:$C$33,1),E510&lt;=VLOOKUP(E510,Semanas!$A$1:$C$33,2)),VLOOKUP(E510,Semanas!$A$1:$C$33,3),""),"")</f>
        <v/>
      </c>
      <c r="G510" s="21" t="str">
        <f>IF(Medidas_Analisis!G341&lt;&gt;"",ROUND((Medidas_Analisis!G341/IF(Intermedio!A341=VLOOKUP(Intermedio!A341,Tipos_Medida!$H$2:$I$788,1),VLOOKUP(Intermedio!A341,Tipos_Medida!$H$2:$I$788,2),0))*100,4),"")</f>
        <v/>
      </c>
      <c r="H510" s="21" t="str">
        <f>IF(Medidas_Analisis!H341&lt;&gt;"",ROUND((Medidas_Analisis!H341/IF(Intermedio!A341=VLOOKUP(Intermedio!A341,Tipos_Medida!$H$2:$I$788,1),VLOOKUP(Intermedio!A341,Tipos_Medida!$H$2:$I$788,2),0))*100,4),"")</f>
        <v/>
      </c>
      <c r="I510" s="21" t="str">
        <f>IF(Medidas_Analisis!I341&lt;&gt;"",ROUND((Medidas_Analisis!I341/IF(Intermedio!A341=VLOOKUP(Intermedio!A341,Tipos_Medida!$H$2:$I$788,1),VLOOKUP(Intermedio!A341,Tipos_Medida!$H$2:$I$788,2),0))*100,4),"")</f>
        <v/>
      </c>
      <c r="J510" s="21" t="str">
        <f>IF(Medidas_Analisis!J341&lt;&gt;"",ROUND((Medidas_Analisis!J341/IF(Intermedio!A341=VLOOKUP(Intermedio!A341,Tipos_Medida!$H$2:$I$788,1),VLOOKUP(Intermedio!A341,Tipos_Medida!$H$2:$I$788,2),0))*100,4),"")</f>
        <v/>
      </c>
      <c r="K510" s="21" t="str">
        <f>IF(Medidas_Analisis!K341&lt;&gt;"",ROUND((Medidas_Analisis!K341/IF(Intermedio!A341=VLOOKUP(Intermedio!A341,Tipos_Medida!$H$2:$I$788,1),VLOOKUP(Intermedio!A341,Tipos_Medida!$H$2:$I$788,2),0))*100,4),"")</f>
        <v/>
      </c>
      <c r="L510" s="21" t="str">
        <f>IF(Medidas_Analisis!L341&lt;&gt;"",ROUND((Medidas_Analisis!L341/IF(Intermedio!A341=VLOOKUP(Intermedio!A341,Tipos_Medida!$H$2:$I$788,1),VLOOKUP(Intermedio!A341,Tipos_Medida!$H$2:$I$788,2),0))*100,4),"")</f>
        <v/>
      </c>
      <c r="M510" s="21" t="str">
        <f>IF(Medidas_Analisis!M341&lt;&gt;"",ROUND((Medidas_Analisis!M341/IF(Intermedio!A341=VLOOKUP(Intermedio!A341,Tipos_Medida!$H$2:$I$788,1),VLOOKUP(Intermedio!A341,Tipos_Medida!$H$2:$I$788,2),0))*100,4),"")</f>
        <v/>
      </c>
      <c r="N510" s="21" t="str">
        <f>IF(Medidas_Analisis!N341&lt;&gt;"",ROUND((Medidas_Analisis!N341/IF(Intermedio!A341=VLOOKUP(Intermedio!A341,Tipos_Medida!$H$2:$I$788,1),VLOOKUP(Intermedio!A341,Tipos_Medida!$H$2:$I$788,2),0))*100,4),"")</f>
        <v/>
      </c>
    </row>
    <row r="511" spans="1:14" x14ac:dyDescent="0.25">
      <c r="A511">
        <v>20374</v>
      </c>
      <c r="B511" t="s">
        <v>85</v>
      </c>
      <c r="C511" t="s">
        <v>123</v>
      </c>
      <c r="D511" t="s">
        <v>116</v>
      </c>
      <c r="E511" s="1"/>
      <c r="F511" s="7" t="str">
        <f>IF(E511&lt;&gt;"",IF(AND(E511&gt;=VLOOKUP(E511,Semanas!$A$1:$C$33,1),E511&lt;=VLOOKUP(E511,Semanas!$A$1:$C$33,2)),VLOOKUP(E511,Semanas!$A$1:$C$33,3),""),"")</f>
        <v/>
      </c>
      <c r="G511" s="21" t="str">
        <f>IF(Medidas_Analisis!G342&lt;&gt;"",ROUND((Medidas_Analisis!G342/IF(Intermedio!A342=VLOOKUP(Intermedio!A342,Tipos_Medida!$H$2:$I$788,1),VLOOKUP(Intermedio!A342,Tipos_Medida!$H$2:$I$788,2),0))*100,4),"")</f>
        <v/>
      </c>
      <c r="H511" s="21" t="str">
        <f>IF(Medidas_Analisis!H342&lt;&gt;"",ROUND((Medidas_Analisis!H342/IF(Intermedio!A342=VLOOKUP(Intermedio!A342,Tipos_Medida!$H$2:$I$788,1),VLOOKUP(Intermedio!A342,Tipos_Medida!$H$2:$I$788,2),0))*100,4),"")</f>
        <v/>
      </c>
      <c r="I511" s="21" t="str">
        <f>IF(Medidas_Analisis!I342&lt;&gt;"",ROUND((Medidas_Analisis!I342/IF(Intermedio!A342=VLOOKUP(Intermedio!A342,Tipos_Medida!$H$2:$I$788,1),VLOOKUP(Intermedio!A342,Tipos_Medida!$H$2:$I$788,2),0))*100,4),"")</f>
        <v/>
      </c>
      <c r="J511" s="21" t="str">
        <f>IF(Medidas_Analisis!J342&lt;&gt;"",ROUND((Medidas_Analisis!J342/IF(Intermedio!A342=VLOOKUP(Intermedio!A342,Tipos_Medida!$H$2:$I$788,1),VLOOKUP(Intermedio!A342,Tipos_Medida!$H$2:$I$788,2),0))*100,4),"")</f>
        <v/>
      </c>
      <c r="K511" s="21" t="str">
        <f>IF(Medidas_Analisis!K342&lt;&gt;"",ROUND((Medidas_Analisis!K342/IF(Intermedio!A342=VLOOKUP(Intermedio!A342,Tipos_Medida!$H$2:$I$788,1),VLOOKUP(Intermedio!A342,Tipos_Medida!$H$2:$I$788,2),0))*100,4),"")</f>
        <v/>
      </c>
      <c r="L511" s="21" t="str">
        <f>IF(Medidas_Analisis!L342&lt;&gt;"",ROUND((Medidas_Analisis!L342/IF(Intermedio!A342=VLOOKUP(Intermedio!A342,Tipos_Medida!$H$2:$I$788,1),VLOOKUP(Intermedio!A342,Tipos_Medida!$H$2:$I$788,2),0))*100,4),"")</f>
        <v/>
      </c>
      <c r="M511" s="21" t="str">
        <f>IF(Medidas_Analisis!M342&lt;&gt;"",ROUND((Medidas_Analisis!M342/IF(Intermedio!A342=VLOOKUP(Intermedio!A342,Tipos_Medida!$H$2:$I$788,1),VLOOKUP(Intermedio!A342,Tipos_Medida!$H$2:$I$788,2),0))*100,4),"")</f>
        <v/>
      </c>
      <c r="N511" s="21" t="str">
        <f>IF(Medidas_Analisis!N342&lt;&gt;"",ROUND((Medidas_Analisis!N342/IF(Intermedio!A342=VLOOKUP(Intermedio!A342,Tipos_Medida!$H$2:$I$788,1),VLOOKUP(Intermedio!A342,Tipos_Medida!$H$2:$I$788,2),0))*100,4),"")</f>
        <v/>
      </c>
    </row>
    <row r="512" spans="1:14" x14ac:dyDescent="0.25">
      <c r="A512">
        <v>20396</v>
      </c>
      <c r="B512" t="s">
        <v>88</v>
      </c>
      <c r="C512" t="s">
        <v>30</v>
      </c>
      <c r="D512" t="s">
        <v>114</v>
      </c>
      <c r="E512" s="1">
        <v>43913</v>
      </c>
      <c r="F512" s="7" t="str">
        <f>IF(E512&lt;&gt;"",IF(AND(E512&gt;=VLOOKUP(E512,Semanas!$A$1:$C$33,1),E512&lt;=VLOOKUP(E512,Semanas!$A$1:$C$33,2)),VLOOKUP(E512,Semanas!$A$1:$C$33,3),""),"")</f>
        <v>Semana 13</v>
      </c>
      <c r="G512" s="21" t="str">
        <f>IF(Medidas_Analisis!G343&lt;&gt;"",ROUND((Medidas_Analisis!G343/IF(Intermedio!A343=VLOOKUP(Intermedio!A343,Tipos_Medida!$H$2:$I$788,1),VLOOKUP(Intermedio!A343,Tipos_Medida!$H$2:$I$788,2),0))*100,4),"")</f>
        <v/>
      </c>
      <c r="H512" s="21" t="str">
        <f>IF(Medidas_Analisis!H343&lt;&gt;"",ROUND((Medidas_Analisis!H343/IF(Intermedio!A343=VLOOKUP(Intermedio!A343,Tipos_Medida!$H$2:$I$788,1),VLOOKUP(Intermedio!A343,Tipos_Medida!$H$2:$I$788,2),0))*100,4),"")</f>
        <v/>
      </c>
      <c r="I512" s="21" t="str">
        <f>IF(Medidas_Analisis!I343&lt;&gt;"",ROUND((Medidas_Analisis!I343/IF(Intermedio!A343=VLOOKUP(Intermedio!A343,Tipos_Medida!$H$2:$I$788,1),VLOOKUP(Intermedio!A343,Tipos_Medida!$H$2:$I$788,2),0))*100,4),"")</f>
        <v/>
      </c>
      <c r="J512" s="21" t="str">
        <f>IF(Medidas_Analisis!J343&lt;&gt;"",ROUND((Medidas_Analisis!J343/IF(Intermedio!A343=VLOOKUP(Intermedio!A343,Tipos_Medida!$H$2:$I$788,1),VLOOKUP(Intermedio!A343,Tipos_Medida!$H$2:$I$788,2),0))*100,4),"")</f>
        <v/>
      </c>
      <c r="K512" s="21" t="str">
        <f>IF(Medidas_Analisis!K343&lt;&gt;"",ROUND((Medidas_Analisis!K343/IF(Intermedio!A343=VLOOKUP(Intermedio!A343,Tipos_Medida!$H$2:$I$788,1),VLOOKUP(Intermedio!A343,Tipos_Medida!$H$2:$I$788,2),0))*100,4),"")</f>
        <v/>
      </c>
      <c r="L512" s="21" t="str">
        <f>IF(Medidas_Analisis!L343&lt;&gt;"",ROUND((Medidas_Analisis!L343/IF(Intermedio!A343=VLOOKUP(Intermedio!A343,Tipos_Medida!$H$2:$I$788,1),VLOOKUP(Intermedio!A343,Tipos_Medida!$H$2:$I$788,2),0))*100,4),"")</f>
        <v/>
      </c>
      <c r="M512" s="21" t="str">
        <f>IF(Medidas_Analisis!M343&lt;&gt;"",ROUND((Medidas_Analisis!M343/IF(Intermedio!A343=VLOOKUP(Intermedio!A343,Tipos_Medida!$H$2:$I$788,1),VLOOKUP(Intermedio!A343,Tipos_Medida!$H$2:$I$788,2),0))*100,4),"")</f>
        <v/>
      </c>
      <c r="N512" s="21" t="str">
        <f>IF(Medidas_Analisis!N343&lt;&gt;"",ROUND((Medidas_Analisis!N343/IF(Intermedio!A343=VLOOKUP(Intermedio!A343,Tipos_Medida!$H$2:$I$788,1),VLOOKUP(Intermedio!A343,Tipos_Medida!$H$2:$I$788,2),0))*100,4),"")</f>
        <v/>
      </c>
    </row>
    <row r="513" spans="1:14" x14ac:dyDescent="0.25">
      <c r="A513" s="19">
        <v>20396</v>
      </c>
      <c r="B513" s="19" t="s">
        <v>88</v>
      </c>
      <c r="C513" s="19" t="s">
        <v>31</v>
      </c>
      <c r="D513" s="19" t="s">
        <v>114</v>
      </c>
      <c r="E513" s="20">
        <v>43913</v>
      </c>
      <c r="F513" s="7" t="str">
        <f>IF(E513&lt;&gt;"",IF(AND(E513&gt;=VLOOKUP(E513,Semanas!$A$1:$C$33,1),E513&lt;=VLOOKUP(E513,Semanas!$A$1:$C$33,2)),VLOOKUP(E513,Semanas!$A$1:$C$33,3),""),"")</f>
        <v>Semana 13</v>
      </c>
      <c r="G513" s="21" t="str">
        <f>IF(Medidas_Analisis!G344&lt;&gt;"",ROUND((Medidas_Analisis!G344/IF(Intermedio!A344=VLOOKUP(Intermedio!A344,Tipos_Medida!$H$2:$I$788,1),VLOOKUP(Intermedio!A344,Tipos_Medida!$H$2:$I$788,2),0))*100,4),"")</f>
        <v/>
      </c>
      <c r="H513" s="21" t="str">
        <f>IF(Medidas_Analisis!H344&lt;&gt;"",ROUND((Medidas_Analisis!H344/IF(Intermedio!A344=VLOOKUP(Intermedio!A344,Tipos_Medida!$H$2:$I$788,1),VLOOKUP(Intermedio!A344,Tipos_Medida!$H$2:$I$788,2),0))*100,4),"")</f>
        <v/>
      </c>
      <c r="I513" s="21" t="str">
        <f>IF(Medidas_Analisis!I344&lt;&gt;"",ROUND((Medidas_Analisis!I344/IF(Intermedio!A344=VLOOKUP(Intermedio!A344,Tipos_Medida!$H$2:$I$788,1),VLOOKUP(Intermedio!A344,Tipos_Medida!$H$2:$I$788,2),0))*100,4),"")</f>
        <v/>
      </c>
      <c r="J513" s="21" t="str">
        <f>IF(Medidas_Analisis!J344&lt;&gt;"",ROUND((Medidas_Analisis!J344/IF(Intermedio!A344=VLOOKUP(Intermedio!A344,Tipos_Medida!$H$2:$I$788,1),VLOOKUP(Intermedio!A344,Tipos_Medida!$H$2:$I$788,2),0))*100,4),"")</f>
        <v/>
      </c>
      <c r="K513" s="21" t="str">
        <f>IF(Medidas_Analisis!K344&lt;&gt;"",ROUND((Medidas_Analisis!K344/IF(Intermedio!A344=VLOOKUP(Intermedio!A344,Tipos_Medida!$H$2:$I$788,1),VLOOKUP(Intermedio!A344,Tipos_Medida!$H$2:$I$788,2),0))*100,4),"")</f>
        <v/>
      </c>
      <c r="L513" s="21" t="str">
        <f>IF(Medidas_Analisis!L344&lt;&gt;"",ROUND((Medidas_Analisis!L344/IF(Intermedio!A344=VLOOKUP(Intermedio!A344,Tipos_Medida!$H$2:$I$788,1),VLOOKUP(Intermedio!A344,Tipos_Medida!$H$2:$I$788,2),0))*100,4),"")</f>
        <v/>
      </c>
      <c r="M513" s="21" t="str">
        <f>IF(Medidas_Analisis!M344&lt;&gt;"",ROUND((Medidas_Analisis!M344/IF(Intermedio!A344=VLOOKUP(Intermedio!A344,Tipos_Medida!$H$2:$I$788,1),VLOOKUP(Intermedio!A344,Tipos_Medida!$H$2:$I$788,2),0))*100,4),"")</f>
        <v/>
      </c>
      <c r="N513" s="21" t="str">
        <f>IF(Medidas_Analisis!N344&lt;&gt;"",ROUND((Medidas_Analisis!N344/IF(Intermedio!A344=VLOOKUP(Intermedio!A344,Tipos_Medida!$H$2:$I$788,1),VLOOKUP(Intermedio!A344,Tipos_Medida!$H$2:$I$788,2),0))*100,4),"")</f>
        <v/>
      </c>
    </row>
    <row r="514" spans="1:14" x14ac:dyDescent="0.25">
      <c r="A514">
        <v>20396</v>
      </c>
      <c r="B514" t="s">
        <v>88</v>
      </c>
      <c r="C514" t="s">
        <v>115</v>
      </c>
      <c r="D514" t="s">
        <v>114</v>
      </c>
      <c r="E514" s="1">
        <v>43913</v>
      </c>
      <c r="F514" s="7" t="str">
        <f>IF(E514&lt;&gt;"",IF(AND(E514&gt;=VLOOKUP(E514,Semanas!$A$1:$C$33,1),E514&lt;=VLOOKUP(E514,Semanas!$A$1:$C$33,2)),VLOOKUP(E514,Semanas!$A$1:$C$33,3),""),"")</f>
        <v>Semana 13</v>
      </c>
      <c r="G514" s="21" t="str">
        <f>IF(Medidas_Analisis!G345&lt;&gt;"",ROUND((Medidas_Analisis!G345/IF(Intermedio!A345=VLOOKUP(Intermedio!A345,Tipos_Medida!$H$2:$I$788,1),VLOOKUP(Intermedio!A345,Tipos_Medida!$H$2:$I$788,2),0))*100,4),"")</f>
        <v/>
      </c>
      <c r="H514" s="21" t="str">
        <f>IF(Medidas_Analisis!H345&lt;&gt;"",ROUND((Medidas_Analisis!H345/IF(Intermedio!A345=VLOOKUP(Intermedio!A345,Tipos_Medida!$H$2:$I$788,1),VLOOKUP(Intermedio!A345,Tipos_Medida!$H$2:$I$788,2),0))*100,4),"")</f>
        <v/>
      </c>
      <c r="I514" s="21" t="str">
        <f>IF(Medidas_Analisis!I345&lt;&gt;"",ROUND((Medidas_Analisis!I345/IF(Intermedio!A345=VLOOKUP(Intermedio!A345,Tipos_Medida!$H$2:$I$788,1),VLOOKUP(Intermedio!A345,Tipos_Medida!$H$2:$I$788,2),0))*100,4),"")</f>
        <v/>
      </c>
      <c r="J514" s="21" t="str">
        <f>IF(Medidas_Analisis!J345&lt;&gt;"",ROUND((Medidas_Analisis!J345/IF(Intermedio!A345=VLOOKUP(Intermedio!A345,Tipos_Medida!$H$2:$I$788,1),VLOOKUP(Intermedio!A345,Tipos_Medida!$H$2:$I$788,2),0))*100,4),"")</f>
        <v/>
      </c>
      <c r="K514" s="21" t="str">
        <f>IF(Medidas_Analisis!K345&lt;&gt;"",ROUND((Medidas_Analisis!K345/IF(Intermedio!A345=VLOOKUP(Intermedio!A345,Tipos_Medida!$H$2:$I$788,1),VLOOKUP(Intermedio!A345,Tipos_Medida!$H$2:$I$788,2),0))*100,4),"")</f>
        <v/>
      </c>
      <c r="L514" s="21" t="str">
        <f>IF(Medidas_Analisis!L345&lt;&gt;"",ROUND((Medidas_Analisis!L345/IF(Intermedio!A345=VLOOKUP(Intermedio!A345,Tipos_Medida!$H$2:$I$788,1),VLOOKUP(Intermedio!A345,Tipos_Medida!$H$2:$I$788,2),0))*100,4),"")</f>
        <v/>
      </c>
      <c r="M514" s="21" t="str">
        <f>IF(Medidas_Analisis!M345&lt;&gt;"",ROUND((Medidas_Analisis!M345/IF(Intermedio!A345=VLOOKUP(Intermedio!A345,Tipos_Medida!$H$2:$I$788,1),VLOOKUP(Intermedio!A345,Tipos_Medida!$H$2:$I$788,2),0))*100,4),"")</f>
        <v/>
      </c>
      <c r="N514" s="21" t="str">
        <f>IF(Medidas_Analisis!N345&lt;&gt;"",ROUND((Medidas_Analisis!N345/IF(Intermedio!A345=VLOOKUP(Intermedio!A345,Tipos_Medida!$H$2:$I$788,1),VLOOKUP(Intermedio!A345,Tipos_Medida!$H$2:$I$788,2),0))*100,4),"")</f>
        <v/>
      </c>
    </row>
    <row r="515" spans="1:14" x14ac:dyDescent="0.25">
      <c r="A515" s="19">
        <v>20396</v>
      </c>
      <c r="B515" s="19" t="s">
        <v>88</v>
      </c>
      <c r="C515" s="19" t="s">
        <v>33</v>
      </c>
      <c r="D515" s="19" t="s">
        <v>114</v>
      </c>
      <c r="E515" s="20">
        <v>43910</v>
      </c>
      <c r="F515" s="7" t="str">
        <f>IF(E515&lt;&gt;"",IF(AND(E515&gt;=VLOOKUP(E515,Semanas!$A$1:$C$33,1),E515&lt;=VLOOKUP(E515,Semanas!$A$1:$C$33,2)),VLOOKUP(E515,Semanas!$A$1:$C$33,3),""),"")</f>
        <v>Semana 12</v>
      </c>
      <c r="G515" s="21" t="str">
        <f>IF(Medidas_Analisis!G346&lt;&gt;"",ROUND((Medidas_Analisis!G346/IF(Intermedio!A346=VLOOKUP(Intermedio!A346,Tipos_Medida!$H$2:$I$788,1),VLOOKUP(Intermedio!A346,Tipos_Medida!$H$2:$I$788,2),0))*100,4),"")</f>
        <v/>
      </c>
      <c r="H515" s="21" t="str">
        <f>IF(Medidas_Analisis!H346&lt;&gt;"",ROUND((Medidas_Analisis!H346/IF(Intermedio!A346=VLOOKUP(Intermedio!A346,Tipos_Medida!$H$2:$I$788,1),VLOOKUP(Intermedio!A346,Tipos_Medida!$H$2:$I$788,2),0))*100,4),"")</f>
        <v/>
      </c>
      <c r="I515" s="21" t="str">
        <f>IF(Medidas_Analisis!I346&lt;&gt;"",ROUND((Medidas_Analisis!I346/IF(Intermedio!A346=VLOOKUP(Intermedio!A346,Tipos_Medida!$H$2:$I$788,1),VLOOKUP(Intermedio!A346,Tipos_Medida!$H$2:$I$788,2),0))*100,4),"")</f>
        <v/>
      </c>
      <c r="J515" s="21" t="str">
        <f>IF(Medidas_Analisis!J346&lt;&gt;"",ROUND((Medidas_Analisis!J346/IF(Intermedio!A346=VLOOKUP(Intermedio!A346,Tipos_Medida!$H$2:$I$788,1),VLOOKUP(Intermedio!A346,Tipos_Medida!$H$2:$I$788,2),0))*100,4),"")</f>
        <v/>
      </c>
      <c r="K515" s="21" t="str">
        <f>IF(Medidas_Analisis!K346&lt;&gt;"",ROUND((Medidas_Analisis!K346/IF(Intermedio!A346=VLOOKUP(Intermedio!A346,Tipos_Medida!$H$2:$I$788,1),VLOOKUP(Intermedio!A346,Tipos_Medida!$H$2:$I$788,2),0))*100,4),"")</f>
        <v/>
      </c>
      <c r="L515" s="21" t="str">
        <f>IF(Medidas_Analisis!L346&lt;&gt;"",ROUND((Medidas_Analisis!L346/IF(Intermedio!A346=VLOOKUP(Intermedio!A346,Tipos_Medida!$H$2:$I$788,1),VLOOKUP(Intermedio!A346,Tipos_Medida!$H$2:$I$788,2),0))*100,4),"")</f>
        <v/>
      </c>
      <c r="M515" s="21" t="str">
        <f>IF(Medidas_Analisis!M346&lt;&gt;"",ROUND((Medidas_Analisis!M346/IF(Intermedio!A346=VLOOKUP(Intermedio!A346,Tipos_Medida!$H$2:$I$788,1),VLOOKUP(Intermedio!A346,Tipos_Medida!$H$2:$I$788,2),0))*100,4),"")</f>
        <v/>
      </c>
      <c r="N515" s="21" t="str">
        <f>IF(Medidas_Analisis!N346&lt;&gt;"",ROUND((Medidas_Analisis!N346/IF(Intermedio!A346=VLOOKUP(Intermedio!A346,Tipos_Medida!$H$2:$I$788,1),VLOOKUP(Intermedio!A346,Tipos_Medida!$H$2:$I$788,2),0))*100,4),"")</f>
        <v/>
      </c>
    </row>
    <row r="516" spans="1:14" x14ac:dyDescent="0.25">
      <c r="A516">
        <v>20396</v>
      </c>
      <c r="B516" t="s">
        <v>88</v>
      </c>
      <c r="C516" t="s">
        <v>34</v>
      </c>
      <c r="D516" t="s">
        <v>117</v>
      </c>
      <c r="E516" s="1"/>
      <c r="F516" s="7" t="str">
        <f>IF(E516&lt;&gt;"",IF(AND(E516&gt;=VLOOKUP(E516,Semanas!$A$1:$C$33,1),E516&lt;=VLOOKUP(E516,Semanas!$A$1:$C$33,2)),VLOOKUP(E516,Semanas!$A$1:$C$33,3),""),"")</f>
        <v/>
      </c>
      <c r="G516" s="21" t="str">
        <f>IF(Medidas_Analisis!G347&lt;&gt;"",ROUND((Medidas_Analisis!G347/IF(Intermedio!A347=VLOOKUP(Intermedio!A347,Tipos_Medida!$H$2:$I$788,1),VLOOKUP(Intermedio!A347,Tipos_Medida!$H$2:$I$788,2),0))*100,4),"")</f>
        <v/>
      </c>
      <c r="H516" s="21" t="str">
        <f>IF(Medidas_Analisis!H347&lt;&gt;"",ROUND((Medidas_Analisis!H347/IF(Intermedio!A347=VLOOKUP(Intermedio!A347,Tipos_Medida!$H$2:$I$788,1),VLOOKUP(Intermedio!A347,Tipos_Medida!$H$2:$I$788,2),0))*100,4),"")</f>
        <v/>
      </c>
      <c r="I516" s="21" t="str">
        <f>IF(Medidas_Analisis!I347&lt;&gt;"",ROUND((Medidas_Analisis!I347/IF(Intermedio!A347=VLOOKUP(Intermedio!A347,Tipos_Medida!$H$2:$I$788,1),VLOOKUP(Intermedio!A347,Tipos_Medida!$H$2:$I$788,2),0))*100,4),"")</f>
        <v/>
      </c>
      <c r="J516" s="21" t="str">
        <f>IF(Medidas_Analisis!J347&lt;&gt;"",ROUND((Medidas_Analisis!J347/IF(Intermedio!A347=VLOOKUP(Intermedio!A347,Tipos_Medida!$H$2:$I$788,1),VLOOKUP(Intermedio!A347,Tipos_Medida!$H$2:$I$788,2),0))*100,4),"")</f>
        <v/>
      </c>
      <c r="K516" s="21" t="str">
        <f>IF(Medidas_Analisis!K347&lt;&gt;"",ROUND((Medidas_Analisis!K347/IF(Intermedio!A347=VLOOKUP(Intermedio!A347,Tipos_Medida!$H$2:$I$788,1),VLOOKUP(Intermedio!A347,Tipos_Medida!$H$2:$I$788,2),0))*100,4),"")</f>
        <v/>
      </c>
      <c r="L516" s="21" t="str">
        <f>IF(Medidas_Analisis!L347&lt;&gt;"",ROUND((Medidas_Analisis!L347/IF(Intermedio!A347=VLOOKUP(Intermedio!A347,Tipos_Medida!$H$2:$I$788,1),VLOOKUP(Intermedio!A347,Tipos_Medida!$H$2:$I$788,2),0))*100,4),"")</f>
        <v/>
      </c>
      <c r="M516" s="21" t="str">
        <f>IF(Medidas_Analisis!M347&lt;&gt;"",ROUND((Medidas_Analisis!M347/IF(Intermedio!A347=VLOOKUP(Intermedio!A347,Tipos_Medida!$H$2:$I$788,1),VLOOKUP(Intermedio!A347,Tipos_Medida!$H$2:$I$788,2),0))*100,4),"")</f>
        <v/>
      </c>
      <c r="N516" s="21" t="str">
        <f>IF(Medidas_Analisis!N347&lt;&gt;"",ROUND((Medidas_Analisis!N347/IF(Intermedio!A347=VLOOKUP(Intermedio!A347,Tipos_Medida!$H$2:$I$788,1),VLOOKUP(Intermedio!A347,Tipos_Medida!$H$2:$I$788,2),0))*100,4),"")</f>
        <v/>
      </c>
    </row>
    <row r="517" spans="1:14" x14ac:dyDescent="0.25">
      <c r="A517" s="19">
        <v>20396</v>
      </c>
      <c r="B517" s="19" t="s">
        <v>88</v>
      </c>
      <c r="C517" s="19" t="s">
        <v>118</v>
      </c>
      <c r="D517" s="19" t="s">
        <v>117</v>
      </c>
      <c r="E517" s="20"/>
      <c r="F517" s="7" t="str">
        <f>IF(E517&lt;&gt;"",IF(AND(E517&gt;=VLOOKUP(E517,Semanas!$A$1:$C$33,1),E517&lt;=VLOOKUP(E517,Semanas!$A$1:$C$33,2)),VLOOKUP(E517,Semanas!$A$1:$C$33,3),""),"")</f>
        <v/>
      </c>
      <c r="G517" s="21" t="str">
        <f>IF(Medidas_Analisis!G348&lt;&gt;"",ROUND((Medidas_Analisis!G348/IF(Intermedio!A348=VLOOKUP(Intermedio!A348,Tipos_Medida!$H$2:$I$788,1),VLOOKUP(Intermedio!A348,Tipos_Medida!$H$2:$I$788,2),0))*100,4),"")</f>
        <v/>
      </c>
      <c r="H517" s="21" t="str">
        <f>IF(Medidas_Analisis!H348&lt;&gt;"",ROUND((Medidas_Analisis!H348/IF(Intermedio!A348=VLOOKUP(Intermedio!A348,Tipos_Medida!$H$2:$I$788,1),VLOOKUP(Intermedio!A348,Tipos_Medida!$H$2:$I$788,2),0))*100,4),"")</f>
        <v/>
      </c>
      <c r="I517" s="21" t="str">
        <f>IF(Medidas_Analisis!I348&lt;&gt;"",ROUND((Medidas_Analisis!I348/IF(Intermedio!A348=VLOOKUP(Intermedio!A348,Tipos_Medida!$H$2:$I$788,1),VLOOKUP(Intermedio!A348,Tipos_Medida!$H$2:$I$788,2),0))*100,4),"")</f>
        <v/>
      </c>
      <c r="J517" s="21" t="str">
        <f>IF(Medidas_Analisis!J348&lt;&gt;"",ROUND((Medidas_Analisis!J348/IF(Intermedio!A348=VLOOKUP(Intermedio!A348,Tipos_Medida!$H$2:$I$788,1),VLOOKUP(Intermedio!A348,Tipos_Medida!$H$2:$I$788,2),0))*100,4),"")</f>
        <v/>
      </c>
      <c r="K517" s="21" t="str">
        <f>IF(Medidas_Analisis!K348&lt;&gt;"",ROUND((Medidas_Analisis!K348/IF(Intermedio!A348=VLOOKUP(Intermedio!A348,Tipos_Medida!$H$2:$I$788,1),VLOOKUP(Intermedio!A348,Tipos_Medida!$H$2:$I$788,2),0))*100,4),"")</f>
        <v/>
      </c>
      <c r="L517" s="21" t="str">
        <f>IF(Medidas_Analisis!L348&lt;&gt;"",ROUND((Medidas_Analisis!L348/IF(Intermedio!A348=VLOOKUP(Intermedio!A348,Tipos_Medida!$H$2:$I$788,1),VLOOKUP(Intermedio!A348,Tipos_Medida!$H$2:$I$788,2),0))*100,4),"")</f>
        <v/>
      </c>
      <c r="M517" s="21" t="str">
        <f>IF(Medidas_Analisis!M348&lt;&gt;"",ROUND((Medidas_Analisis!M348/IF(Intermedio!A348=VLOOKUP(Intermedio!A348,Tipos_Medida!$H$2:$I$788,1),VLOOKUP(Intermedio!A348,Tipos_Medida!$H$2:$I$788,2),0))*100,4),"")</f>
        <v/>
      </c>
      <c r="N517" s="21" t="str">
        <f>IF(Medidas_Analisis!N348&lt;&gt;"",ROUND((Medidas_Analisis!N348/IF(Intermedio!A348=VLOOKUP(Intermedio!A348,Tipos_Medida!$H$2:$I$788,1),VLOOKUP(Intermedio!A348,Tipos_Medida!$H$2:$I$788,2),0))*100,4),"")</f>
        <v/>
      </c>
    </row>
    <row r="518" spans="1:14" x14ac:dyDescent="0.25">
      <c r="A518">
        <v>20396</v>
      </c>
      <c r="B518" t="s">
        <v>88</v>
      </c>
      <c r="C518" t="s">
        <v>119</v>
      </c>
      <c r="D518" t="s">
        <v>117</v>
      </c>
      <c r="E518" s="1"/>
      <c r="F518" s="7" t="str">
        <f>IF(E518&lt;&gt;"",IF(AND(E518&gt;=VLOOKUP(E518,Semanas!$A$1:$C$33,1),E518&lt;=VLOOKUP(E518,Semanas!$A$1:$C$33,2)),VLOOKUP(E518,Semanas!$A$1:$C$33,3),""),"")</f>
        <v/>
      </c>
      <c r="G518" s="21" t="str">
        <f>IF(Medidas_Analisis!G349&lt;&gt;"",ROUND((Medidas_Analisis!G349/IF(Intermedio!A349=VLOOKUP(Intermedio!A349,Tipos_Medida!$H$2:$I$788,1),VLOOKUP(Intermedio!A349,Tipos_Medida!$H$2:$I$788,2),0))*100,4),"")</f>
        <v/>
      </c>
      <c r="H518" s="21" t="str">
        <f>IF(Medidas_Analisis!H349&lt;&gt;"",ROUND((Medidas_Analisis!H349/IF(Intermedio!A349=VLOOKUP(Intermedio!A349,Tipos_Medida!$H$2:$I$788,1),VLOOKUP(Intermedio!A349,Tipos_Medida!$H$2:$I$788,2),0))*100,4),"")</f>
        <v/>
      </c>
      <c r="I518" s="21" t="str">
        <f>IF(Medidas_Analisis!I349&lt;&gt;"",ROUND((Medidas_Analisis!I349/IF(Intermedio!A349=VLOOKUP(Intermedio!A349,Tipos_Medida!$H$2:$I$788,1),VLOOKUP(Intermedio!A349,Tipos_Medida!$H$2:$I$788,2),0))*100,4),"")</f>
        <v/>
      </c>
      <c r="J518" s="21" t="str">
        <f>IF(Medidas_Analisis!J349&lt;&gt;"",ROUND((Medidas_Analisis!J349/IF(Intermedio!A349=VLOOKUP(Intermedio!A349,Tipos_Medida!$H$2:$I$788,1),VLOOKUP(Intermedio!A349,Tipos_Medida!$H$2:$I$788,2),0))*100,4),"")</f>
        <v/>
      </c>
      <c r="K518" s="21" t="str">
        <f>IF(Medidas_Analisis!K349&lt;&gt;"",ROUND((Medidas_Analisis!K349/IF(Intermedio!A349=VLOOKUP(Intermedio!A349,Tipos_Medida!$H$2:$I$788,1),VLOOKUP(Intermedio!A349,Tipos_Medida!$H$2:$I$788,2),0))*100,4),"")</f>
        <v/>
      </c>
      <c r="L518" s="21" t="str">
        <f>IF(Medidas_Analisis!L349&lt;&gt;"",ROUND((Medidas_Analisis!L349/IF(Intermedio!A349=VLOOKUP(Intermedio!A349,Tipos_Medida!$H$2:$I$788,1),VLOOKUP(Intermedio!A349,Tipos_Medida!$H$2:$I$788,2),0))*100,4),"")</f>
        <v/>
      </c>
      <c r="M518" s="21" t="str">
        <f>IF(Medidas_Analisis!M349&lt;&gt;"",ROUND((Medidas_Analisis!M349/IF(Intermedio!A349=VLOOKUP(Intermedio!A349,Tipos_Medida!$H$2:$I$788,1),VLOOKUP(Intermedio!A349,Tipos_Medida!$H$2:$I$788,2),0))*100,4),"")</f>
        <v/>
      </c>
      <c r="N518" s="21" t="str">
        <f>IF(Medidas_Analisis!N349&lt;&gt;"",ROUND((Medidas_Analisis!N349/IF(Intermedio!A349=VLOOKUP(Intermedio!A349,Tipos_Medida!$H$2:$I$788,1),VLOOKUP(Intermedio!A349,Tipos_Medida!$H$2:$I$788,2),0))*100,4),"")</f>
        <v/>
      </c>
    </row>
    <row r="519" spans="1:14" x14ac:dyDescent="0.25">
      <c r="A519" s="19">
        <v>20396</v>
      </c>
      <c r="B519" s="19" t="s">
        <v>88</v>
      </c>
      <c r="C519" s="19" t="s">
        <v>120</v>
      </c>
      <c r="D519" s="19" t="s">
        <v>117</v>
      </c>
      <c r="E519" s="20"/>
      <c r="F519" s="7" t="str">
        <f>IF(E519&lt;&gt;"",IF(AND(E519&gt;=VLOOKUP(E519,Semanas!$A$1:$C$33,1),E519&lt;=VLOOKUP(E519,Semanas!$A$1:$C$33,2)),VLOOKUP(E519,Semanas!$A$1:$C$33,3),""),"")</f>
        <v/>
      </c>
      <c r="G519" s="21" t="str">
        <f>IF(Medidas_Analisis!G350&lt;&gt;"",ROUND((Medidas_Analisis!G350/IF(Intermedio!A350=VLOOKUP(Intermedio!A350,Tipos_Medida!$H$2:$I$788,1),VLOOKUP(Intermedio!A350,Tipos_Medida!$H$2:$I$788,2),0))*100,4),"")</f>
        <v/>
      </c>
      <c r="H519" s="21" t="str">
        <f>IF(Medidas_Analisis!H350&lt;&gt;"",ROUND((Medidas_Analisis!H350/IF(Intermedio!A350=VLOOKUP(Intermedio!A350,Tipos_Medida!$H$2:$I$788,1),VLOOKUP(Intermedio!A350,Tipos_Medida!$H$2:$I$788,2),0))*100,4),"")</f>
        <v/>
      </c>
      <c r="I519" s="21" t="str">
        <f>IF(Medidas_Analisis!I350&lt;&gt;"",ROUND((Medidas_Analisis!I350/IF(Intermedio!A350=VLOOKUP(Intermedio!A350,Tipos_Medida!$H$2:$I$788,1),VLOOKUP(Intermedio!A350,Tipos_Medida!$H$2:$I$788,2),0))*100,4),"")</f>
        <v/>
      </c>
      <c r="J519" s="21" t="str">
        <f>IF(Medidas_Analisis!J350&lt;&gt;"",ROUND((Medidas_Analisis!J350/IF(Intermedio!A350=VLOOKUP(Intermedio!A350,Tipos_Medida!$H$2:$I$788,1),VLOOKUP(Intermedio!A350,Tipos_Medida!$H$2:$I$788,2),0))*100,4),"")</f>
        <v/>
      </c>
      <c r="K519" s="21" t="str">
        <f>IF(Medidas_Analisis!K350&lt;&gt;"",ROUND((Medidas_Analisis!K350/IF(Intermedio!A350=VLOOKUP(Intermedio!A350,Tipos_Medida!$H$2:$I$788,1),VLOOKUP(Intermedio!A350,Tipos_Medida!$H$2:$I$788,2),0))*100,4),"")</f>
        <v/>
      </c>
      <c r="L519" s="21" t="str">
        <f>IF(Medidas_Analisis!L350&lt;&gt;"",ROUND((Medidas_Analisis!L350/IF(Intermedio!A350=VLOOKUP(Intermedio!A350,Tipos_Medida!$H$2:$I$788,1),VLOOKUP(Intermedio!A350,Tipos_Medida!$H$2:$I$788,2),0))*100,4),"")</f>
        <v/>
      </c>
      <c r="M519" s="21" t="str">
        <f>IF(Medidas_Analisis!M350&lt;&gt;"",ROUND((Medidas_Analisis!M350/IF(Intermedio!A350=VLOOKUP(Intermedio!A350,Tipos_Medida!$H$2:$I$788,1),VLOOKUP(Intermedio!A350,Tipos_Medida!$H$2:$I$788,2),0))*100,4),"")</f>
        <v/>
      </c>
      <c r="N519" s="21" t="str">
        <f>IF(Medidas_Analisis!N350&lt;&gt;"",ROUND((Medidas_Analisis!N350/IF(Intermedio!A350=VLOOKUP(Intermedio!A350,Tipos_Medida!$H$2:$I$788,1),VLOOKUP(Intermedio!A350,Tipos_Medida!$H$2:$I$788,2),0))*100,4),"")</f>
        <v/>
      </c>
    </row>
    <row r="520" spans="1:14" x14ac:dyDescent="0.25">
      <c r="A520">
        <v>20396</v>
      </c>
      <c r="B520" t="s">
        <v>88</v>
      </c>
      <c r="C520" t="s">
        <v>191</v>
      </c>
      <c r="D520" t="s">
        <v>117</v>
      </c>
      <c r="E520" s="1"/>
      <c r="F520" s="7" t="str">
        <f>IF(E520&lt;&gt;"",IF(AND(E520&gt;=VLOOKUP(E520,Semanas!$A$1:$C$33,1),E520&lt;=VLOOKUP(E520,Semanas!$A$1:$C$33,2)),VLOOKUP(E520,Semanas!$A$1:$C$33,3),""),"")</f>
        <v/>
      </c>
      <c r="G520" s="21" t="str">
        <f>IF(Medidas_Analisis!G351&lt;&gt;"",ROUND((Medidas_Analisis!G351/IF(Intermedio!A351=VLOOKUP(Intermedio!A351,Tipos_Medida!$H$2:$I$788,1),VLOOKUP(Intermedio!A351,Tipos_Medida!$H$2:$I$788,2),0))*100,4),"")</f>
        <v/>
      </c>
      <c r="H520" s="21" t="str">
        <f>IF(Medidas_Analisis!H351&lt;&gt;"",ROUND((Medidas_Analisis!H351/IF(Intermedio!A351=VLOOKUP(Intermedio!A351,Tipos_Medida!$H$2:$I$788,1),VLOOKUP(Intermedio!A351,Tipos_Medida!$H$2:$I$788,2),0))*100,4),"")</f>
        <v/>
      </c>
      <c r="I520" s="21" t="str">
        <f>IF(Medidas_Analisis!I351&lt;&gt;"",ROUND((Medidas_Analisis!I351/IF(Intermedio!A351=VLOOKUP(Intermedio!A351,Tipos_Medida!$H$2:$I$788,1),VLOOKUP(Intermedio!A351,Tipos_Medida!$H$2:$I$788,2),0))*100,4),"")</f>
        <v/>
      </c>
      <c r="J520" s="21" t="str">
        <f>IF(Medidas_Analisis!J351&lt;&gt;"",ROUND((Medidas_Analisis!J351/IF(Intermedio!A351=VLOOKUP(Intermedio!A351,Tipos_Medida!$H$2:$I$788,1),VLOOKUP(Intermedio!A351,Tipos_Medida!$H$2:$I$788,2),0))*100,4),"")</f>
        <v/>
      </c>
      <c r="K520" s="21" t="str">
        <f>IF(Medidas_Analisis!K351&lt;&gt;"",ROUND((Medidas_Analisis!K351/IF(Intermedio!A351=VLOOKUP(Intermedio!A351,Tipos_Medida!$H$2:$I$788,1),VLOOKUP(Intermedio!A351,Tipos_Medida!$H$2:$I$788,2),0))*100,4),"")</f>
        <v/>
      </c>
      <c r="L520" s="21" t="str">
        <f>IF(Medidas_Analisis!L351&lt;&gt;"",ROUND((Medidas_Analisis!L351/IF(Intermedio!A351=VLOOKUP(Intermedio!A351,Tipos_Medida!$H$2:$I$788,1),VLOOKUP(Intermedio!A351,Tipos_Medida!$H$2:$I$788,2),0))*100,4),"")</f>
        <v/>
      </c>
      <c r="M520" s="21" t="str">
        <f>IF(Medidas_Analisis!M351&lt;&gt;"",ROUND((Medidas_Analisis!M351/IF(Intermedio!A351=VLOOKUP(Intermedio!A351,Tipos_Medida!$H$2:$I$788,1),VLOOKUP(Intermedio!A351,Tipos_Medida!$H$2:$I$788,2),0))*100,4),"")</f>
        <v/>
      </c>
      <c r="N520" s="21" t="str">
        <f>IF(Medidas_Analisis!N351&lt;&gt;"",ROUND((Medidas_Analisis!N351/IF(Intermedio!A351=VLOOKUP(Intermedio!A351,Tipos_Medida!$H$2:$I$788,1),VLOOKUP(Intermedio!A351,Tipos_Medida!$H$2:$I$788,2),0))*100,4),"")</f>
        <v/>
      </c>
    </row>
    <row r="521" spans="1:14" x14ac:dyDescent="0.25">
      <c r="A521" s="19">
        <v>20396</v>
      </c>
      <c r="B521" s="19" t="s">
        <v>88</v>
      </c>
      <c r="C521" s="19" t="s">
        <v>122</v>
      </c>
      <c r="D521" s="19" t="s">
        <v>116</v>
      </c>
      <c r="E521" s="20"/>
      <c r="F521" s="7" t="str">
        <f>IF(E521&lt;&gt;"",IF(AND(E521&gt;=VLOOKUP(E521,Semanas!$A$1:$C$33,1),E521&lt;=VLOOKUP(E521,Semanas!$A$1:$C$33,2)),VLOOKUP(E521,Semanas!$A$1:$C$33,3),""),"")</f>
        <v/>
      </c>
      <c r="G521" s="21" t="str">
        <f>IF(Medidas_Analisis!G352&lt;&gt;"",ROUND((Medidas_Analisis!G352/IF(Intermedio!A352=VLOOKUP(Intermedio!A352,Tipos_Medida!$H$2:$I$788,1),VLOOKUP(Intermedio!A352,Tipos_Medida!$H$2:$I$788,2),0))*100,4),"")</f>
        <v/>
      </c>
      <c r="H521" s="21" t="str">
        <f>IF(Medidas_Analisis!H352&lt;&gt;"",ROUND((Medidas_Analisis!H352/IF(Intermedio!A352=VLOOKUP(Intermedio!A352,Tipos_Medida!$H$2:$I$788,1),VLOOKUP(Intermedio!A352,Tipos_Medida!$H$2:$I$788,2),0))*100,4),"")</f>
        <v/>
      </c>
      <c r="I521" s="21" t="str">
        <f>IF(Medidas_Analisis!I352&lt;&gt;"",ROUND((Medidas_Analisis!I352/IF(Intermedio!A352=VLOOKUP(Intermedio!A352,Tipos_Medida!$H$2:$I$788,1),VLOOKUP(Intermedio!A352,Tipos_Medida!$H$2:$I$788,2),0))*100,4),"")</f>
        <v/>
      </c>
      <c r="J521" s="21" t="str">
        <f>IF(Medidas_Analisis!J352&lt;&gt;"",ROUND((Medidas_Analisis!J352/IF(Intermedio!A352=VLOOKUP(Intermedio!A352,Tipos_Medida!$H$2:$I$788,1),VLOOKUP(Intermedio!A352,Tipos_Medida!$H$2:$I$788,2),0))*100,4),"")</f>
        <v/>
      </c>
      <c r="K521" s="21" t="str">
        <f>IF(Medidas_Analisis!K352&lt;&gt;"",ROUND((Medidas_Analisis!K352/IF(Intermedio!A352=VLOOKUP(Intermedio!A352,Tipos_Medida!$H$2:$I$788,1),VLOOKUP(Intermedio!A352,Tipos_Medida!$H$2:$I$788,2),0))*100,4),"")</f>
        <v/>
      </c>
      <c r="L521" s="21" t="str">
        <f>IF(Medidas_Analisis!L352&lt;&gt;"",ROUND((Medidas_Analisis!L352/IF(Intermedio!A352=VLOOKUP(Intermedio!A352,Tipos_Medida!$H$2:$I$788,1),VLOOKUP(Intermedio!A352,Tipos_Medida!$H$2:$I$788,2),0))*100,4),"")</f>
        <v/>
      </c>
      <c r="M521" s="21" t="str">
        <f>IF(Medidas_Analisis!M352&lt;&gt;"",ROUND((Medidas_Analisis!M352/IF(Intermedio!A352=VLOOKUP(Intermedio!A352,Tipos_Medida!$H$2:$I$788,1),VLOOKUP(Intermedio!A352,Tipos_Medida!$H$2:$I$788,2),0))*100,4),"")</f>
        <v/>
      </c>
      <c r="N521" s="21" t="str">
        <f>IF(Medidas_Analisis!N352&lt;&gt;"",ROUND((Medidas_Analisis!N352/IF(Intermedio!A352=VLOOKUP(Intermedio!A352,Tipos_Medida!$H$2:$I$788,1),VLOOKUP(Intermedio!A352,Tipos_Medida!$H$2:$I$788,2),0))*100,4),"")</f>
        <v/>
      </c>
    </row>
    <row r="522" spans="1:14" x14ac:dyDescent="0.25">
      <c r="A522">
        <v>20396</v>
      </c>
      <c r="B522" t="s">
        <v>88</v>
      </c>
      <c r="C522" t="s">
        <v>123</v>
      </c>
      <c r="D522" t="s">
        <v>116</v>
      </c>
      <c r="E522" s="1"/>
      <c r="F522" s="7" t="str">
        <f>IF(E522&lt;&gt;"",IF(AND(E522&gt;=VLOOKUP(E522,Semanas!$A$1:$C$33,1),E522&lt;=VLOOKUP(E522,Semanas!$A$1:$C$33,2)),VLOOKUP(E522,Semanas!$A$1:$C$33,3),""),"")</f>
        <v/>
      </c>
      <c r="G522" s="21" t="str">
        <f>IF(Medidas_Analisis!G353&lt;&gt;"",ROUND((Medidas_Analisis!G353/IF(Intermedio!A353=VLOOKUP(Intermedio!A353,Tipos_Medida!$H$2:$I$788,1),VLOOKUP(Intermedio!A353,Tipos_Medida!$H$2:$I$788,2),0))*100,4),"")</f>
        <v/>
      </c>
      <c r="H522" s="21" t="str">
        <f>IF(Medidas_Analisis!H353&lt;&gt;"",ROUND((Medidas_Analisis!H353/IF(Intermedio!A353=VLOOKUP(Intermedio!A353,Tipos_Medida!$H$2:$I$788,1),VLOOKUP(Intermedio!A353,Tipos_Medida!$H$2:$I$788,2),0))*100,4),"")</f>
        <v/>
      </c>
      <c r="I522" s="21" t="str">
        <f>IF(Medidas_Analisis!I353&lt;&gt;"",ROUND((Medidas_Analisis!I353/IF(Intermedio!A353=VLOOKUP(Intermedio!A353,Tipos_Medida!$H$2:$I$788,1),VLOOKUP(Intermedio!A353,Tipos_Medida!$H$2:$I$788,2),0))*100,4),"")</f>
        <v/>
      </c>
      <c r="J522" s="21" t="str">
        <f>IF(Medidas_Analisis!J353&lt;&gt;"",ROUND((Medidas_Analisis!J353/IF(Intermedio!A353=VLOOKUP(Intermedio!A353,Tipos_Medida!$H$2:$I$788,1),VLOOKUP(Intermedio!A353,Tipos_Medida!$H$2:$I$788,2),0))*100,4),"")</f>
        <v/>
      </c>
      <c r="K522" s="21" t="str">
        <f>IF(Medidas_Analisis!K353&lt;&gt;"",ROUND((Medidas_Analisis!K353/IF(Intermedio!A353=VLOOKUP(Intermedio!A353,Tipos_Medida!$H$2:$I$788,1),VLOOKUP(Intermedio!A353,Tipos_Medida!$H$2:$I$788,2),0))*100,4),"")</f>
        <v/>
      </c>
      <c r="L522" s="21" t="str">
        <f>IF(Medidas_Analisis!L353&lt;&gt;"",ROUND((Medidas_Analisis!L353/IF(Intermedio!A353=VLOOKUP(Intermedio!A353,Tipos_Medida!$H$2:$I$788,1),VLOOKUP(Intermedio!A353,Tipos_Medida!$H$2:$I$788,2),0))*100,4),"")</f>
        <v/>
      </c>
      <c r="M522" s="21" t="str">
        <f>IF(Medidas_Analisis!M353&lt;&gt;"",ROUND((Medidas_Analisis!M353/IF(Intermedio!A353=VLOOKUP(Intermedio!A353,Tipos_Medida!$H$2:$I$788,1),VLOOKUP(Intermedio!A353,Tipos_Medida!$H$2:$I$788,2),0))*100,4),"")</f>
        <v/>
      </c>
      <c r="N522" s="21" t="str">
        <f>IF(Medidas_Analisis!N353&lt;&gt;"",ROUND((Medidas_Analisis!N353/IF(Intermedio!A353=VLOOKUP(Intermedio!A353,Tipos_Medida!$H$2:$I$788,1),VLOOKUP(Intermedio!A353,Tipos_Medida!$H$2:$I$788,2),0))*100,4),"")</f>
        <v/>
      </c>
    </row>
    <row r="523" spans="1:14" x14ac:dyDescent="0.25">
      <c r="A523">
        <v>20406</v>
      </c>
      <c r="B523" t="s">
        <v>86</v>
      </c>
      <c r="C523" t="s">
        <v>34</v>
      </c>
      <c r="D523" t="s">
        <v>114</v>
      </c>
      <c r="E523" s="1"/>
      <c r="F523" s="7" t="str">
        <f>IF(E523&lt;&gt;"",IF(AND(E523&gt;=VLOOKUP(E523,Semanas!$A$1:$C$33,1),E523&lt;=VLOOKUP(E523,Semanas!$A$1:$C$33,2)),VLOOKUP(E523,Semanas!$A$1:$C$33,3),""),"")</f>
        <v/>
      </c>
      <c r="G523" s="21" t="str">
        <f>IF(Medidas_Analisis!G358&lt;&gt;"",ROUND((Medidas_Analisis!G358/IF(Intermedio!A358=VLOOKUP(Intermedio!A358,Tipos_Medida!$H$2:$I$788,1),VLOOKUP(Intermedio!A358,Tipos_Medida!$H$2:$I$788,2),0))*100,4),"")</f>
        <v/>
      </c>
      <c r="H523" s="21" t="str">
        <f>IF(Medidas_Analisis!H358&lt;&gt;"",ROUND((Medidas_Analisis!H358/IF(Intermedio!A358=VLOOKUP(Intermedio!A358,Tipos_Medida!$H$2:$I$788,1),VLOOKUP(Intermedio!A358,Tipos_Medida!$H$2:$I$788,2),0))*100,4),"")</f>
        <v/>
      </c>
      <c r="I523" s="21" t="str">
        <f>IF(Medidas_Analisis!I358&lt;&gt;"",ROUND((Medidas_Analisis!I358/IF(Intermedio!A358=VLOOKUP(Intermedio!A358,Tipos_Medida!$H$2:$I$788,1),VLOOKUP(Intermedio!A358,Tipos_Medida!$H$2:$I$788,2),0))*100,4),"")</f>
        <v/>
      </c>
      <c r="J523" s="21" t="str">
        <f>IF(Medidas_Analisis!J358&lt;&gt;"",ROUND((Medidas_Analisis!J358/IF(Intermedio!A358=VLOOKUP(Intermedio!A358,Tipos_Medida!$H$2:$I$788,1),VLOOKUP(Intermedio!A358,Tipos_Medida!$H$2:$I$788,2),0))*100,4),"")</f>
        <v/>
      </c>
      <c r="K523" s="21" t="str">
        <f>IF(Medidas_Analisis!K358&lt;&gt;"",ROUND((Medidas_Analisis!K358/IF(Intermedio!A358=VLOOKUP(Intermedio!A358,Tipos_Medida!$H$2:$I$788,1),VLOOKUP(Intermedio!A358,Tipos_Medida!$H$2:$I$788,2),0))*100,4),"")</f>
        <v/>
      </c>
      <c r="L523" s="21" t="str">
        <f>IF(Medidas_Analisis!L358&lt;&gt;"",ROUND((Medidas_Analisis!L358/IF(Intermedio!A358=VLOOKUP(Intermedio!A358,Tipos_Medida!$H$2:$I$788,1),VLOOKUP(Intermedio!A358,Tipos_Medida!$H$2:$I$788,2),0))*100,4),"")</f>
        <v/>
      </c>
      <c r="M523" s="21" t="str">
        <f>IF(Medidas_Analisis!M358&lt;&gt;"",ROUND((Medidas_Analisis!M358/IF(Intermedio!A358=VLOOKUP(Intermedio!A358,Tipos_Medida!$H$2:$I$788,1),VLOOKUP(Intermedio!A358,Tipos_Medida!$H$2:$I$788,2),0))*100,4),"")</f>
        <v/>
      </c>
      <c r="N523" s="21" t="str">
        <f>IF(Medidas_Analisis!N358&lt;&gt;"",ROUND((Medidas_Analisis!N358/IF(Intermedio!A358=VLOOKUP(Intermedio!A358,Tipos_Medida!$H$2:$I$788,1),VLOOKUP(Intermedio!A358,Tipos_Medida!$H$2:$I$788,2),0))*100,4),"")</f>
        <v/>
      </c>
    </row>
    <row r="524" spans="1:14" x14ac:dyDescent="0.25">
      <c r="A524">
        <v>20406</v>
      </c>
      <c r="B524" t="s">
        <v>86</v>
      </c>
      <c r="C524" t="s">
        <v>119</v>
      </c>
      <c r="D524" t="s">
        <v>116</v>
      </c>
      <c r="E524" s="1"/>
      <c r="F524" s="7" t="str">
        <f>IF(E524&lt;&gt;"",IF(AND(E524&gt;=VLOOKUP(E524,Semanas!$A$1:$C$33,1),E524&lt;=VLOOKUP(E524,Semanas!$A$1:$C$33,2)),VLOOKUP(E524,Semanas!$A$1:$C$33,3),""),"")</f>
        <v/>
      </c>
      <c r="G524" s="21" t="str">
        <f>IF(Medidas_Analisis!G360&lt;&gt;"",ROUND((Medidas_Analisis!G360/IF(Intermedio!A360=VLOOKUP(Intermedio!A360,Tipos_Medida!$H$2:$I$788,1),VLOOKUP(Intermedio!A360,Tipos_Medida!$H$2:$I$788,2),0))*100,4),"")</f>
        <v/>
      </c>
      <c r="H524" s="21" t="str">
        <f>IF(Medidas_Analisis!H360&lt;&gt;"",ROUND((Medidas_Analisis!H360/IF(Intermedio!A360=VLOOKUP(Intermedio!A360,Tipos_Medida!$H$2:$I$788,1),VLOOKUP(Intermedio!A360,Tipos_Medida!$H$2:$I$788,2),0))*100,4),"")</f>
        <v/>
      </c>
      <c r="I524" s="21" t="str">
        <f>IF(Medidas_Analisis!I360&lt;&gt;"",ROUND((Medidas_Analisis!I360/IF(Intermedio!A360=VLOOKUP(Intermedio!A360,Tipos_Medida!$H$2:$I$788,1),VLOOKUP(Intermedio!A360,Tipos_Medida!$H$2:$I$788,2),0))*100,4),"")</f>
        <v/>
      </c>
      <c r="J524" s="21" t="str">
        <f>IF(Medidas_Analisis!J360&lt;&gt;"",ROUND((Medidas_Analisis!J360/IF(Intermedio!A360=VLOOKUP(Intermedio!A360,Tipos_Medida!$H$2:$I$788,1),VLOOKUP(Intermedio!A360,Tipos_Medida!$H$2:$I$788,2),0))*100,4),"")</f>
        <v/>
      </c>
      <c r="K524" s="21" t="str">
        <f>IF(Medidas_Analisis!K360&lt;&gt;"",ROUND((Medidas_Analisis!K360/IF(Intermedio!A360=VLOOKUP(Intermedio!A360,Tipos_Medida!$H$2:$I$788,1),VLOOKUP(Intermedio!A360,Tipos_Medida!$H$2:$I$788,2),0))*100,4),"")</f>
        <v/>
      </c>
      <c r="L524" s="21" t="str">
        <f>IF(Medidas_Analisis!L360&lt;&gt;"",ROUND((Medidas_Analisis!L360/IF(Intermedio!A360=VLOOKUP(Intermedio!A360,Tipos_Medida!$H$2:$I$788,1),VLOOKUP(Intermedio!A360,Tipos_Medida!$H$2:$I$788,2),0))*100,4),"")</f>
        <v/>
      </c>
      <c r="M524" s="21" t="str">
        <f>IF(Medidas_Analisis!M360&lt;&gt;"",ROUND((Medidas_Analisis!M360/IF(Intermedio!A360=VLOOKUP(Intermedio!A360,Tipos_Medida!$H$2:$I$788,1),VLOOKUP(Intermedio!A360,Tipos_Medida!$H$2:$I$788,2),0))*100,4),"")</f>
        <v/>
      </c>
      <c r="N524" s="21" t="str">
        <f>IF(Medidas_Analisis!N360&lt;&gt;"",ROUND((Medidas_Analisis!N360/IF(Intermedio!A360=VLOOKUP(Intermedio!A360,Tipos_Medida!$H$2:$I$788,1),VLOOKUP(Intermedio!A360,Tipos_Medida!$H$2:$I$788,2),0))*100,4),"")</f>
        <v/>
      </c>
    </row>
    <row r="525" spans="1:14" x14ac:dyDescent="0.25">
      <c r="A525" s="19">
        <v>20406</v>
      </c>
      <c r="B525" s="19" t="s">
        <v>86</v>
      </c>
      <c r="C525" s="19" t="s">
        <v>120</v>
      </c>
      <c r="D525" s="19" t="s">
        <v>114</v>
      </c>
      <c r="E525" s="20"/>
      <c r="F525" s="7" t="str">
        <f>IF(E525&lt;&gt;"",IF(AND(E525&gt;=VLOOKUP(E525,Semanas!$A$1:$C$33,1),E525&lt;=VLOOKUP(E525,Semanas!$A$1:$C$33,2)),VLOOKUP(E525,Semanas!$A$1:$C$33,3),""),"")</f>
        <v/>
      </c>
      <c r="G525" s="21" t="str">
        <f>IF(Medidas_Analisis!G361&lt;&gt;"",ROUND((Medidas_Analisis!G361/IF(Intermedio!A361=VLOOKUP(Intermedio!A361,Tipos_Medida!$H$2:$I$788,1),VLOOKUP(Intermedio!A361,Tipos_Medida!$H$2:$I$788,2),0))*100,4),"")</f>
        <v/>
      </c>
      <c r="H525" s="21" t="str">
        <f>IF(Medidas_Analisis!H361&lt;&gt;"",ROUND((Medidas_Analisis!H361/IF(Intermedio!A361=VLOOKUP(Intermedio!A361,Tipos_Medida!$H$2:$I$788,1),VLOOKUP(Intermedio!A361,Tipos_Medida!$H$2:$I$788,2),0))*100,4),"")</f>
        <v/>
      </c>
      <c r="I525" s="21" t="str">
        <f>IF(Medidas_Analisis!I361&lt;&gt;"",ROUND((Medidas_Analisis!I361/IF(Intermedio!A361=VLOOKUP(Intermedio!A361,Tipos_Medida!$H$2:$I$788,1),VLOOKUP(Intermedio!A361,Tipos_Medida!$H$2:$I$788,2),0))*100,4),"")</f>
        <v/>
      </c>
      <c r="J525" s="21" t="str">
        <f>IF(Medidas_Analisis!J361&lt;&gt;"",ROUND((Medidas_Analisis!J361/IF(Intermedio!A361=VLOOKUP(Intermedio!A361,Tipos_Medida!$H$2:$I$788,1),VLOOKUP(Intermedio!A361,Tipos_Medida!$H$2:$I$788,2),0))*100,4),"")</f>
        <v/>
      </c>
      <c r="K525" s="21" t="str">
        <f>IF(Medidas_Analisis!K361&lt;&gt;"",ROUND((Medidas_Analisis!K361/IF(Intermedio!A361=VLOOKUP(Intermedio!A361,Tipos_Medida!$H$2:$I$788,1),VLOOKUP(Intermedio!A361,Tipos_Medida!$H$2:$I$788,2),0))*100,4),"")</f>
        <v/>
      </c>
      <c r="L525" s="21" t="str">
        <f>IF(Medidas_Analisis!L361&lt;&gt;"",ROUND((Medidas_Analisis!L361/IF(Intermedio!A361=VLOOKUP(Intermedio!A361,Tipos_Medida!$H$2:$I$788,1),VLOOKUP(Intermedio!A361,Tipos_Medida!$H$2:$I$788,2),0))*100,4),"")</f>
        <v/>
      </c>
      <c r="M525" s="21" t="str">
        <f>IF(Medidas_Analisis!M361&lt;&gt;"",ROUND((Medidas_Analisis!M361/IF(Intermedio!A361=VLOOKUP(Intermedio!A361,Tipos_Medida!$H$2:$I$788,1),VLOOKUP(Intermedio!A361,Tipos_Medida!$H$2:$I$788,2),0))*100,4),"")</f>
        <v/>
      </c>
      <c r="N525" s="21" t="str">
        <f>IF(Medidas_Analisis!N361&lt;&gt;"",ROUND((Medidas_Analisis!N361/IF(Intermedio!A361=VLOOKUP(Intermedio!A361,Tipos_Medida!$H$2:$I$788,1),VLOOKUP(Intermedio!A361,Tipos_Medida!$H$2:$I$788,2),0))*100,4),"")</f>
        <v/>
      </c>
    </row>
    <row r="526" spans="1:14" x14ac:dyDescent="0.25">
      <c r="A526">
        <v>20406</v>
      </c>
      <c r="B526" t="s">
        <v>86</v>
      </c>
      <c r="C526" t="s">
        <v>191</v>
      </c>
      <c r="D526" t="s">
        <v>116</v>
      </c>
      <c r="E526" s="1"/>
      <c r="F526" s="7" t="str">
        <f>IF(E526&lt;&gt;"",IF(AND(E526&gt;=VLOOKUP(E526,Semanas!$A$1:$C$33,1),E526&lt;=VLOOKUP(E526,Semanas!$A$1:$C$33,2)),VLOOKUP(E526,Semanas!$A$1:$C$33,3),""),"")</f>
        <v/>
      </c>
      <c r="G526" s="21" t="str">
        <f>IF(Medidas_Analisis!G362&lt;&gt;"",ROUND((Medidas_Analisis!G362/IF(Intermedio!A362=VLOOKUP(Intermedio!A362,Tipos_Medida!$H$2:$I$788,1),VLOOKUP(Intermedio!A362,Tipos_Medida!$H$2:$I$788,2),0))*100,4),"")</f>
        <v/>
      </c>
      <c r="H526" s="21" t="str">
        <f>IF(Medidas_Analisis!H362&lt;&gt;"",ROUND((Medidas_Analisis!H362/IF(Intermedio!A362=VLOOKUP(Intermedio!A362,Tipos_Medida!$H$2:$I$788,1),VLOOKUP(Intermedio!A362,Tipos_Medida!$H$2:$I$788,2),0))*100,4),"")</f>
        <v/>
      </c>
      <c r="I526" s="21" t="str">
        <f>IF(Medidas_Analisis!I362&lt;&gt;"",ROUND((Medidas_Analisis!I362/IF(Intermedio!A362=VLOOKUP(Intermedio!A362,Tipos_Medida!$H$2:$I$788,1),VLOOKUP(Intermedio!A362,Tipos_Medida!$H$2:$I$788,2),0))*100,4),"")</f>
        <v/>
      </c>
      <c r="J526" s="21" t="str">
        <f>IF(Medidas_Analisis!J362&lt;&gt;"",ROUND((Medidas_Analisis!J362/IF(Intermedio!A362=VLOOKUP(Intermedio!A362,Tipos_Medida!$H$2:$I$788,1),VLOOKUP(Intermedio!A362,Tipos_Medida!$H$2:$I$788,2),0))*100,4),"")</f>
        <v/>
      </c>
      <c r="K526" s="21" t="str">
        <f>IF(Medidas_Analisis!K362&lt;&gt;"",ROUND((Medidas_Analisis!K362/IF(Intermedio!A362=VLOOKUP(Intermedio!A362,Tipos_Medida!$H$2:$I$788,1),VLOOKUP(Intermedio!A362,Tipos_Medida!$H$2:$I$788,2),0))*100,4),"")</f>
        <v/>
      </c>
      <c r="L526" s="21" t="str">
        <f>IF(Medidas_Analisis!L362&lt;&gt;"",ROUND((Medidas_Analisis!L362/IF(Intermedio!A362=VLOOKUP(Intermedio!A362,Tipos_Medida!$H$2:$I$788,1),VLOOKUP(Intermedio!A362,Tipos_Medida!$H$2:$I$788,2),0))*100,4),"")</f>
        <v/>
      </c>
      <c r="M526" s="21" t="str">
        <f>IF(Medidas_Analisis!M362&lt;&gt;"",ROUND((Medidas_Analisis!M362/IF(Intermedio!A362=VLOOKUP(Intermedio!A362,Tipos_Medida!$H$2:$I$788,1),VLOOKUP(Intermedio!A362,Tipos_Medida!$H$2:$I$788,2),0))*100,4),"")</f>
        <v/>
      </c>
      <c r="N526" s="21" t="str">
        <f>IF(Medidas_Analisis!N362&lt;&gt;"",ROUND((Medidas_Analisis!N362/IF(Intermedio!A362=VLOOKUP(Intermedio!A362,Tipos_Medida!$H$2:$I$788,1),VLOOKUP(Intermedio!A362,Tipos_Medida!$H$2:$I$788,2),0))*100,4),"")</f>
        <v/>
      </c>
    </row>
    <row r="527" spans="1:14" x14ac:dyDescent="0.25">
      <c r="A527" s="19">
        <v>20406</v>
      </c>
      <c r="B527" s="19" t="s">
        <v>86</v>
      </c>
      <c r="C527" s="19" t="s">
        <v>122</v>
      </c>
      <c r="D527" s="19" t="s">
        <v>116</v>
      </c>
      <c r="E527" s="20"/>
      <c r="F527" s="7" t="str">
        <f>IF(E527&lt;&gt;"",IF(AND(E527&gt;=VLOOKUP(E527,Semanas!$A$1:$C$33,1),E527&lt;=VLOOKUP(E527,Semanas!$A$1:$C$33,2)),VLOOKUP(E527,Semanas!$A$1:$C$33,3),""),"")</f>
        <v/>
      </c>
      <c r="G527" s="21" t="str">
        <f>IF(Medidas_Analisis!G363&lt;&gt;"",ROUND((Medidas_Analisis!G363/IF(Intermedio!A363=VLOOKUP(Intermedio!A363,Tipos_Medida!$H$2:$I$788,1),VLOOKUP(Intermedio!A363,Tipos_Medida!$H$2:$I$788,2),0))*100,4),"")</f>
        <v/>
      </c>
      <c r="H527" s="21" t="str">
        <f>IF(Medidas_Analisis!H363&lt;&gt;"",ROUND((Medidas_Analisis!H363/IF(Intermedio!A363=VLOOKUP(Intermedio!A363,Tipos_Medida!$H$2:$I$788,1),VLOOKUP(Intermedio!A363,Tipos_Medida!$H$2:$I$788,2),0))*100,4),"")</f>
        <v/>
      </c>
      <c r="I527" s="21" t="str">
        <f>IF(Medidas_Analisis!I363&lt;&gt;"",ROUND((Medidas_Analisis!I363/IF(Intermedio!A363=VLOOKUP(Intermedio!A363,Tipos_Medida!$H$2:$I$788,1),VLOOKUP(Intermedio!A363,Tipos_Medida!$H$2:$I$788,2),0))*100,4),"")</f>
        <v/>
      </c>
      <c r="J527" s="21" t="str">
        <f>IF(Medidas_Analisis!J363&lt;&gt;"",ROUND((Medidas_Analisis!J363/IF(Intermedio!A363=VLOOKUP(Intermedio!A363,Tipos_Medida!$H$2:$I$788,1),VLOOKUP(Intermedio!A363,Tipos_Medida!$H$2:$I$788,2),0))*100,4),"")</f>
        <v/>
      </c>
      <c r="K527" s="21" t="str">
        <f>IF(Medidas_Analisis!K363&lt;&gt;"",ROUND((Medidas_Analisis!K363/IF(Intermedio!A363=VLOOKUP(Intermedio!A363,Tipos_Medida!$H$2:$I$788,1),VLOOKUP(Intermedio!A363,Tipos_Medida!$H$2:$I$788,2),0))*100,4),"")</f>
        <v/>
      </c>
      <c r="L527" s="21" t="str">
        <f>IF(Medidas_Analisis!L363&lt;&gt;"",ROUND((Medidas_Analisis!L363/IF(Intermedio!A363=VLOOKUP(Intermedio!A363,Tipos_Medida!$H$2:$I$788,1),VLOOKUP(Intermedio!A363,Tipos_Medida!$H$2:$I$788,2),0))*100,4),"")</f>
        <v/>
      </c>
      <c r="M527" s="21" t="str">
        <f>IF(Medidas_Analisis!M363&lt;&gt;"",ROUND((Medidas_Analisis!M363/IF(Intermedio!A363=VLOOKUP(Intermedio!A363,Tipos_Medida!$H$2:$I$788,1),VLOOKUP(Intermedio!A363,Tipos_Medida!$H$2:$I$788,2),0))*100,4),"")</f>
        <v/>
      </c>
      <c r="N527" s="21" t="str">
        <f>IF(Medidas_Analisis!N363&lt;&gt;"",ROUND((Medidas_Analisis!N363/IF(Intermedio!A363=VLOOKUP(Intermedio!A363,Tipos_Medida!$H$2:$I$788,1),VLOOKUP(Intermedio!A363,Tipos_Medida!$H$2:$I$788,2),0))*100,4),"")</f>
        <v/>
      </c>
    </row>
    <row r="528" spans="1:14" x14ac:dyDescent="0.25">
      <c r="A528">
        <v>20406</v>
      </c>
      <c r="B528" t="s">
        <v>86</v>
      </c>
      <c r="C528" t="s">
        <v>123</v>
      </c>
      <c r="D528" t="s">
        <v>116</v>
      </c>
      <c r="E528" s="1"/>
      <c r="F528" s="7" t="str">
        <f>IF(E528&lt;&gt;"",IF(AND(E528&gt;=VLOOKUP(E528,Semanas!$A$1:$C$33,1),E528&lt;=VLOOKUP(E528,Semanas!$A$1:$C$33,2)),VLOOKUP(E528,Semanas!$A$1:$C$33,3),""),"")</f>
        <v/>
      </c>
      <c r="G528" s="21" t="str">
        <f>IF(Medidas_Analisis!G364&lt;&gt;"",ROUND((Medidas_Analisis!G364/IF(Intermedio!A364=VLOOKUP(Intermedio!A364,Tipos_Medida!$H$2:$I$788,1),VLOOKUP(Intermedio!A364,Tipos_Medida!$H$2:$I$788,2),0))*100,4),"")</f>
        <v/>
      </c>
      <c r="H528" s="21" t="str">
        <f>IF(Medidas_Analisis!H364&lt;&gt;"",ROUND((Medidas_Analisis!H364/IF(Intermedio!A364=VLOOKUP(Intermedio!A364,Tipos_Medida!$H$2:$I$788,1),VLOOKUP(Intermedio!A364,Tipos_Medida!$H$2:$I$788,2),0))*100,4),"")</f>
        <v/>
      </c>
      <c r="I528" s="21" t="str">
        <f>IF(Medidas_Analisis!I364&lt;&gt;"",ROUND((Medidas_Analisis!I364/IF(Intermedio!A364=VLOOKUP(Intermedio!A364,Tipos_Medida!$H$2:$I$788,1),VLOOKUP(Intermedio!A364,Tipos_Medida!$H$2:$I$788,2),0))*100,4),"")</f>
        <v/>
      </c>
      <c r="J528" s="21" t="str">
        <f>IF(Medidas_Analisis!J364&lt;&gt;"",ROUND((Medidas_Analisis!J364/IF(Intermedio!A364=VLOOKUP(Intermedio!A364,Tipos_Medida!$H$2:$I$788,1),VLOOKUP(Intermedio!A364,Tipos_Medida!$H$2:$I$788,2),0))*100,4),"")</f>
        <v/>
      </c>
      <c r="K528" s="21" t="str">
        <f>IF(Medidas_Analisis!K364&lt;&gt;"",ROUND((Medidas_Analisis!K364/IF(Intermedio!A364=VLOOKUP(Intermedio!A364,Tipos_Medida!$H$2:$I$788,1),VLOOKUP(Intermedio!A364,Tipos_Medida!$H$2:$I$788,2),0))*100,4),"")</f>
        <v/>
      </c>
      <c r="L528" s="21" t="str">
        <f>IF(Medidas_Analisis!L364&lt;&gt;"",ROUND((Medidas_Analisis!L364/IF(Intermedio!A364=VLOOKUP(Intermedio!A364,Tipos_Medida!$H$2:$I$788,1),VLOOKUP(Intermedio!A364,Tipos_Medida!$H$2:$I$788,2),0))*100,4),"")</f>
        <v/>
      </c>
      <c r="M528" s="21" t="str">
        <f>IF(Medidas_Analisis!M364&lt;&gt;"",ROUND((Medidas_Analisis!M364/IF(Intermedio!A364=VLOOKUP(Intermedio!A364,Tipos_Medida!$H$2:$I$788,1),VLOOKUP(Intermedio!A364,Tipos_Medida!$H$2:$I$788,2),0))*100,4),"")</f>
        <v/>
      </c>
      <c r="N528" s="21" t="str">
        <f>IF(Medidas_Analisis!N364&lt;&gt;"",ROUND((Medidas_Analisis!N364/IF(Intermedio!A364=VLOOKUP(Intermedio!A364,Tipos_Medida!$H$2:$I$788,1),VLOOKUP(Intermedio!A364,Tipos_Medida!$H$2:$I$788,2),0))*100,4),"")</f>
        <v/>
      </c>
    </row>
    <row r="529" spans="1:14" x14ac:dyDescent="0.25">
      <c r="A529">
        <v>20416</v>
      </c>
      <c r="B529" t="s">
        <v>87</v>
      </c>
      <c r="C529" t="s">
        <v>30</v>
      </c>
      <c r="D529" t="s">
        <v>114</v>
      </c>
      <c r="E529" s="1">
        <v>43913</v>
      </c>
      <c r="F529" s="7" t="str">
        <f>IF(E529&lt;&gt;"",IF(AND(E529&gt;=VLOOKUP(E529,Semanas!$A$1:$C$33,1),E529&lt;=VLOOKUP(E529,Semanas!$A$1:$C$33,2)),VLOOKUP(E529,Semanas!$A$1:$C$33,3),""),"")</f>
        <v>Semana 13</v>
      </c>
      <c r="G529" s="21" t="str">
        <f>IF(Medidas_Analisis!G365&lt;&gt;"",ROUND((Medidas_Analisis!G365/IF(Intermedio!A365=VLOOKUP(Intermedio!A365,Tipos_Medida!$H$2:$I$788,1),VLOOKUP(Intermedio!A365,Tipos_Medida!$H$2:$I$788,2),0))*100,4),"")</f>
        <v/>
      </c>
      <c r="H529" s="21" t="str">
        <f>IF(Medidas_Analisis!H365&lt;&gt;"",ROUND((Medidas_Analisis!H365/IF(Intermedio!A365=VLOOKUP(Intermedio!A365,Tipos_Medida!$H$2:$I$788,1),VLOOKUP(Intermedio!A365,Tipos_Medida!$H$2:$I$788,2),0))*100,4),"")</f>
        <v/>
      </c>
      <c r="I529" s="21" t="str">
        <f>IF(Medidas_Analisis!I365&lt;&gt;"",ROUND((Medidas_Analisis!I365/IF(Intermedio!A365=VLOOKUP(Intermedio!A365,Tipos_Medida!$H$2:$I$788,1),VLOOKUP(Intermedio!A365,Tipos_Medida!$H$2:$I$788,2),0))*100,4),"")</f>
        <v/>
      </c>
      <c r="J529" s="21" t="str">
        <f>IF(Medidas_Analisis!J365&lt;&gt;"",ROUND((Medidas_Analisis!J365/IF(Intermedio!A365=VLOOKUP(Intermedio!A365,Tipos_Medida!$H$2:$I$788,1),VLOOKUP(Intermedio!A365,Tipos_Medida!$H$2:$I$788,2),0))*100,4),"")</f>
        <v/>
      </c>
      <c r="K529" s="21" t="str">
        <f>IF(Medidas_Analisis!K365&lt;&gt;"",ROUND((Medidas_Analisis!K365/IF(Intermedio!A365=VLOOKUP(Intermedio!A365,Tipos_Medida!$H$2:$I$788,1),VLOOKUP(Intermedio!A365,Tipos_Medida!$H$2:$I$788,2),0))*100,4),"")</f>
        <v/>
      </c>
      <c r="L529" s="21" t="str">
        <f>IF(Medidas_Analisis!L365&lt;&gt;"",ROUND((Medidas_Analisis!L365/IF(Intermedio!A365=VLOOKUP(Intermedio!A365,Tipos_Medida!$H$2:$I$788,1),VLOOKUP(Intermedio!A365,Tipos_Medida!$H$2:$I$788,2),0))*100,4),"")</f>
        <v/>
      </c>
      <c r="M529" s="21" t="str">
        <f>IF(Medidas_Analisis!M365&lt;&gt;"",ROUND((Medidas_Analisis!M365/IF(Intermedio!A365=VLOOKUP(Intermedio!A365,Tipos_Medida!$H$2:$I$788,1),VLOOKUP(Intermedio!A365,Tipos_Medida!$H$2:$I$788,2),0))*100,4),"")</f>
        <v/>
      </c>
      <c r="N529" s="21" t="str">
        <f>IF(Medidas_Analisis!N365&lt;&gt;"",ROUND((Medidas_Analisis!N365/IF(Intermedio!A365=VLOOKUP(Intermedio!A365,Tipos_Medida!$H$2:$I$788,1),VLOOKUP(Intermedio!A365,Tipos_Medida!$H$2:$I$788,2),0))*100,4),"")</f>
        <v/>
      </c>
    </row>
    <row r="530" spans="1:14" x14ac:dyDescent="0.25">
      <c r="A530" s="19">
        <v>20416</v>
      </c>
      <c r="B530" s="19" t="s">
        <v>87</v>
      </c>
      <c r="C530" s="19" t="s">
        <v>31</v>
      </c>
      <c r="D530" s="19" t="s">
        <v>114</v>
      </c>
      <c r="E530" s="20">
        <v>43913</v>
      </c>
      <c r="F530" s="7" t="str">
        <f>IF(E530&lt;&gt;"",IF(AND(E530&gt;=VLOOKUP(E530,Semanas!$A$1:$C$33,1),E530&lt;=VLOOKUP(E530,Semanas!$A$1:$C$33,2)),VLOOKUP(E530,Semanas!$A$1:$C$33,3),""),"")</f>
        <v>Semana 13</v>
      </c>
      <c r="G530" s="21" t="str">
        <f>IF(Medidas_Analisis!G366&lt;&gt;"",ROUND((Medidas_Analisis!G366/IF(Intermedio!A366=VLOOKUP(Intermedio!A366,Tipos_Medida!$H$2:$I$788,1),VLOOKUP(Intermedio!A366,Tipos_Medida!$H$2:$I$788,2),0))*100,4),"")</f>
        <v/>
      </c>
      <c r="H530" s="21" t="str">
        <f>IF(Medidas_Analisis!H366&lt;&gt;"",ROUND((Medidas_Analisis!H366/IF(Intermedio!A366=VLOOKUP(Intermedio!A366,Tipos_Medida!$H$2:$I$788,1),VLOOKUP(Intermedio!A366,Tipos_Medida!$H$2:$I$788,2),0))*100,4),"")</f>
        <v/>
      </c>
      <c r="I530" s="21" t="str">
        <f>IF(Medidas_Analisis!I366&lt;&gt;"",ROUND((Medidas_Analisis!I366/IF(Intermedio!A366=VLOOKUP(Intermedio!A366,Tipos_Medida!$H$2:$I$788,1),VLOOKUP(Intermedio!A366,Tipos_Medida!$H$2:$I$788,2),0))*100,4),"")</f>
        <v/>
      </c>
      <c r="J530" s="21" t="str">
        <f>IF(Medidas_Analisis!J366&lt;&gt;"",ROUND((Medidas_Analisis!J366/IF(Intermedio!A366=VLOOKUP(Intermedio!A366,Tipos_Medida!$H$2:$I$788,1),VLOOKUP(Intermedio!A366,Tipos_Medida!$H$2:$I$788,2),0))*100,4),"")</f>
        <v/>
      </c>
      <c r="K530" s="21" t="str">
        <f>IF(Medidas_Analisis!K366&lt;&gt;"",ROUND((Medidas_Analisis!K366/IF(Intermedio!A366=VLOOKUP(Intermedio!A366,Tipos_Medida!$H$2:$I$788,1),VLOOKUP(Intermedio!A366,Tipos_Medida!$H$2:$I$788,2),0))*100,4),"")</f>
        <v/>
      </c>
      <c r="L530" s="21" t="str">
        <f>IF(Medidas_Analisis!L366&lt;&gt;"",ROUND((Medidas_Analisis!L366/IF(Intermedio!A366=VLOOKUP(Intermedio!A366,Tipos_Medida!$H$2:$I$788,1),VLOOKUP(Intermedio!A366,Tipos_Medida!$H$2:$I$788,2),0))*100,4),"")</f>
        <v/>
      </c>
      <c r="M530" s="21" t="str">
        <f>IF(Medidas_Analisis!M366&lt;&gt;"",ROUND((Medidas_Analisis!M366/IF(Intermedio!A366=VLOOKUP(Intermedio!A366,Tipos_Medida!$H$2:$I$788,1),VLOOKUP(Intermedio!A366,Tipos_Medida!$H$2:$I$788,2),0))*100,4),"")</f>
        <v/>
      </c>
      <c r="N530" s="21" t="str">
        <f>IF(Medidas_Analisis!N366&lt;&gt;"",ROUND((Medidas_Analisis!N366/IF(Intermedio!A366=VLOOKUP(Intermedio!A366,Tipos_Medida!$H$2:$I$788,1),VLOOKUP(Intermedio!A366,Tipos_Medida!$H$2:$I$788,2),0))*100,4),"")</f>
        <v/>
      </c>
    </row>
    <row r="531" spans="1:14" x14ac:dyDescent="0.25">
      <c r="A531">
        <v>20416</v>
      </c>
      <c r="B531" t="s">
        <v>87</v>
      </c>
      <c r="C531" t="s">
        <v>115</v>
      </c>
      <c r="D531" t="s">
        <v>114</v>
      </c>
      <c r="E531" s="1">
        <v>43913</v>
      </c>
      <c r="F531" s="7" t="str">
        <f>IF(E531&lt;&gt;"",IF(AND(E531&gt;=VLOOKUP(E531,Semanas!$A$1:$C$33,1),E531&lt;=VLOOKUP(E531,Semanas!$A$1:$C$33,2)),VLOOKUP(E531,Semanas!$A$1:$C$33,3),""),"")</f>
        <v>Semana 13</v>
      </c>
      <c r="G531" s="21" t="str">
        <f>IF(Medidas_Analisis!G367&lt;&gt;"",ROUND((Medidas_Analisis!G367/IF(Intermedio!A367=VLOOKUP(Intermedio!A367,Tipos_Medida!$H$2:$I$788,1),VLOOKUP(Intermedio!A367,Tipos_Medida!$H$2:$I$788,2),0))*100,4),"")</f>
        <v/>
      </c>
      <c r="H531" s="21" t="str">
        <f>IF(Medidas_Analisis!H367&lt;&gt;"",ROUND((Medidas_Analisis!H367/IF(Intermedio!A367=VLOOKUP(Intermedio!A367,Tipos_Medida!$H$2:$I$788,1),VLOOKUP(Intermedio!A367,Tipos_Medida!$H$2:$I$788,2),0))*100,4),"")</f>
        <v/>
      </c>
      <c r="I531" s="21" t="str">
        <f>IF(Medidas_Analisis!I367&lt;&gt;"",ROUND((Medidas_Analisis!I367/IF(Intermedio!A367=VLOOKUP(Intermedio!A367,Tipos_Medida!$H$2:$I$788,1),VLOOKUP(Intermedio!A367,Tipos_Medida!$H$2:$I$788,2),0))*100,4),"")</f>
        <v/>
      </c>
      <c r="J531" s="21" t="str">
        <f>IF(Medidas_Analisis!J367&lt;&gt;"",ROUND((Medidas_Analisis!J367/IF(Intermedio!A367=VLOOKUP(Intermedio!A367,Tipos_Medida!$H$2:$I$788,1),VLOOKUP(Intermedio!A367,Tipos_Medida!$H$2:$I$788,2),0))*100,4),"")</f>
        <v/>
      </c>
      <c r="K531" s="21" t="str">
        <f>IF(Medidas_Analisis!K367&lt;&gt;"",ROUND((Medidas_Analisis!K367/IF(Intermedio!A367=VLOOKUP(Intermedio!A367,Tipos_Medida!$H$2:$I$788,1),VLOOKUP(Intermedio!A367,Tipos_Medida!$H$2:$I$788,2),0))*100,4),"")</f>
        <v/>
      </c>
      <c r="L531" s="21" t="str">
        <f>IF(Medidas_Analisis!L367&lt;&gt;"",ROUND((Medidas_Analisis!L367/IF(Intermedio!A367=VLOOKUP(Intermedio!A367,Tipos_Medida!$H$2:$I$788,1),VLOOKUP(Intermedio!A367,Tipos_Medida!$H$2:$I$788,2),0))*100,4),"")</f>
        <v/>
      </c>
      <c r="M531" s="21" t="str">
        <f>IF(Medidas_Analisis!M367&lt;&gt;"",ROUND((Medidas_Analisis!M367/IF(Intermedio!A367=VLOOKUP(Intermedio!A367,Tipos_Medida!$H$2:$I$788,1),VLOOKUP(Intermedio!A367,Tipos_Medida!$H$2:$I$788,2),0))*100,4),"")</f>
        <v/>
      </c>
      <c r="N531" s="21" t="str">
        <f>IF(Medidas_Analisis!N367&lt;&gt;"",ROUND((Medidas_Analisis!N367/IF(Intermedio!A367=VLOOKUP(Intermedio!A367,Tipos_Medida!$H$2:$I$788,1),VLOOKUP(Intermedio!A367,Tipos_Medida!$H$2:$I$788,2),0))*100,4),"")</f>
        <v/>
      </c>
    </row>
    <row r="532" spans="1:14" x14ac:dyDescent="0.25">
      <c r="A532" s="19">
        <v>20416</v>
      </c>
      <c r="B532" s="19" t="s">
        <v>87</v>
      </c>
      <c r="C532" s="19" t="s">
        <v>33</v>
      </c>
      <c r="D532" s="19" t="s">
        <v>114</v>
      </c>
      <c r="E532" s="20">
        <v>43910</v>
      </c>
      <c r="F532" s="7" t="str">
        <f>IF(E532&lt;&gt;"",IF(AND(E532&gt;=VLOOKUP(E532,Semanas!$A$1:$C$33,1),E532&lt;=VLOOKUP(E532,Semanas!$A$1:$C$33,2)),VLOOKUP(E532,Semanas!$A$1:$C$33,3),""),"")</f>
        <v>Semana 12</v>
      </c>
      <c r="G532" s="21" t="str">
        <f>IF(Medidas_Analisis!G368&lt;&gt;"",ROUND((Medidas_Analisis!G368/IF(Intermedio!A368=VLOOKUP(Intermedio!A368,Tipos_Medida!$H$2:$I$788,1),VLOOKUP(Intermedio!A368,Tipos_Medida!$H$2:$I$788,2),0))*100,4),"")</f>
        <v/>
      </c>
      <c r="H532" s="21" t="str">
        <f>IF(Medidas_Analisis!H368&lt;&gt;"",ROUND((Medidas_Analisis!H368/IF(Intermedio!A368=VLOOKUP(Intermedio!A368,Tipos_Medida!$H$2:$I$788,1),VLOOKUP(Intermedio!A368,Tipos_Medida!$H$2:$I$788,2),0))*100,4),"")</f>
        <v/>
      </c>
      <c r="I532" s="21" t="str">
        <f>IF(Medidas_Analisis!I368&lt;&gt;"",ROUND((Medidas_Analisis!I368/IF(Intermedio!A368=VLOOKUP(Intermedio!A368,Tipos_Medida!$H$2:$I$788,1),VLOOKUP(Intermedio!A368,Tipos_Medida!$H$2:$I$788,2),0))*100,4),"")</f>
        <v/>
      </c>
      <c r="J532" s="21" t="str">
        <f>IF(Medidas_Analisis!J368&lt;&gt;"",ROUND((Medidas_Analisis!J368/IF(Intermedio!A368=VLOOKUP(Intermedio!A368,Tipos_Medida!$H$2:$I$788,1),VLOOKUP(Intermedio!A368,Tipos_Medida!$H$2:$I$788,2),0))*100,4),"")</f>
        <v/>
      </c>
      <c r="K532" s="21" t="str">
        <f>IF(Medidas_Analisis!K368&lt;&gt;"",ROUND((Medidas_Analisis!K368/IF(Intermedio!A368=VLOOKUP(Intermedio!A368,Tipos_Medida!$H$2:$I$788,1),VLOOKUP(Intermedio!A368,Tipos_Medida!$H$2:$I$788,2),0))*100,4),"")</f>
        <v/>
      </c>
      <c r="L532" s="21" t="str">
        <f>IF(Medidas_Analisis!L368&lt;&gt;"",ROUND((Medidas_Analisis!L368/IF(Intermedio!A368=VLOOKUP(Intermedio!A368,Tipos_Medida!$H$2:$I$788,1),VLOOKUP(Intermedio!A368,Tipos_Medida!$H$2:$I$788,2),0))*100,4),"")</f>
        <v/>
      </c>
      <c r="M532" s="21" t="str">
        <f>IF(Medidas_Analisis!M368&lt;&gt;"",ROUND((Medidas_Analisis!M368/IF(Intermedio!A368=VLOOKUP(Intermedio!A368,Tipos_Medida!$H$2:$I$788,1),VLOOKUP(Intermedio!A368,Tipos_Medida!$H$2:$I$788,2),0))*100,4),"")</f>
        <v/>
      </c>
      <c r="N532" s="21" t="str">
        <f>IF(Medidas_Analisis!N368&lt;&gt;"",ROUND((Medidas_Analisis!N368/IF(Intermedio!A368=VLOOKUP(Intermedio!A368,Tipos_Medida!$H$2:$I$788,1),VLOOKUP(Intermedio!A368,Tipos_Medida!$H$2:$I$788,2),0))*100,4),"")</f>
        <v/>
      </c>
    </row>
    <row r="533" spans="1:14" x14ac:dyDescent="0.25">
      <c r="A533">
        <v>20416</v>
      </c>
      <c r="B533" t="s">
        <v>87</v>
      </c>
      <c r="C533" t="s">
        <v>34</v>
      </c>
      <c r="D533" t="s">
        <v>117</v>
      </c>
      <c r="E533" s="1"/>
      <c r="F533" s="7" t="str">
        <f>IF(E533&lt;&gt;"",IF(AND(E533&gt;=VLOOKUP(E533,Semanas!$A$1:$C$33,1),E533&lt;=VLOOKUP(E533,Semanas!$A$1:$C$33,2)),VLOOKUP(E533,Semanas!$A$1:$C$33,3),""),"")</f>
        <v/>
      </c>
      <c r="G533" s="21" t="str">
        <f>IF(Medidas_Analisis!G369&lt;&gt;"",ROUND((Medidas_Analisis!G369/IF(Intermedio!A369=VLOOKUP(Intermedio!A369,Tipos_Medida!$H$2:$I$788,1),VLOOKUP(Intermedio!A369,Tipos_Medida!$H$2:$I$788,2),0))*100,4),"")</f>
        <v/>
      </c>
      <c r="H533" s="21" t="str">
        <f>IF(Medidas_Analisis!H369&lt;&gt;"",ROUND((Medidas_Analisis!H369/IF(Intermedio!A369=VLOOKUP(Intermedio!A369,Tipos_Medida!$H$2:$I$788,1),VLOOKUP(Intermedio!A369,Tipos_Medida!$H$2:$I$788,2),0))*100,4),"")</f>
        <v/>
      </c>
      <c r="I533" s="21" t="str">
        <f>IF(Medidas_Analisis!I369&lt;&gt;"",ROUND((Medidas_Analisis!I369/IF(Intermedio!A369=VLOOKUP(Intermedio!A369,Tipos_Medida!$H$2:$I$788,1),VLOOKUP(Intermedio!A369,Tipos_Medida!$H$2:$I$788,2),0))*100,4),"")</f>
        <v/>
      </c>
      <c r="J533" s="21" t="str">
        <f>IF(Medidas_Analisis!J369&lt;&gt;"",ROUND((Medidas_Analisis!J369/IF(Intermedio!A369=VLOOKUP(Intermedio!A369,Tipos_Medida!$H$2:$I$788,1),VLOOKUP(Intermedio!A369,Tipos_Medida!$H$2:$I$788,2),0))*100,4),"")</f>
        <v/>
      </c>
      <c r="K533" s="21" t="str">
        <f>IF(Medidas_Analisis!K369&lt;&gt;"",ROUND((Medidas_Analisis!K369/IF(Intermedio!A369=VLOOKUP(Intermedio!A369,Tipos_Medida!$H$2:$I$788,1),VLOOKUP(Intermedio!A369,Tipos_Medida!$H$2:$I$788,2),0))*100,4),"")</f>
        <v/>
      </c>
      <c r="L533" s="21" t="str">
        <f>IF(Medidas_Analisis!L369&lt;&gt;"",ROUND((Medidas_Analisis!L369/IF(Intermedio!A369=VLOOKUP(Intermedio!A369,Tipos_Medida!$H$2:$I$788,1),VLOOKUP(Intermedio!A369,Tipos_Medida!$H$2:$I$788,2),0))*100,4),"")</f>
        <v/>
      </c>
      <c r="M533" s="21" t="str">
        <f>IF(Medidas_Analisis!M369&lt;&gt;"",ROUND((Medidas_Analisis!M369/IF(Intermedio!A369=VLOOKUP(Intermedio!A369,Tipos_Medida!$H$2:$I$788,1),VLOOKUP(Intermedio!A369,Tipos_Medida!$H$2:$I$788,2),0))*100,4),"")</f>
        <v/>
      </c>
      <c r="N533" s="21" t="str">
        <f>IF(Medidas_Analisis!N369&lt;&gt;"",ROUND((Medidas_Analisis!N369/IF(Intermedio!A369=VLOOKUP(Intermedio!A369,Tipos_Medida!$H$2:$I$788,1),VLOOKUP(Intermedio!A369,Tipos_Medida!$H$2:$I$788,2),0))*100,4),"")</f>
        <v/>
      </c>
    </row>
    <row r="534" spans="1:14" x14ac:dyDescent="0.25">
      <c r="A534" s="19">
        <v>20416</v>
      </c>
      <c r="B534" s="19" t="s">
        <v>87</v>
      </c>
      <c r="C534" s="19" t="s">
        <v>118</v>
      </c>
      <c r="D534" s="19" t="s">
        <v>117</v>
      </c>
      <c r="E534" s="20"/>
      <c r="F534" s="7" t="str">
        <f>IF(E534&lt;&gt;"",IF(AND(E534&gt;=VLOOKUP(E534,Semanas!$A$1:$C$33,1),E534&lt;=VLOOKUP(E534,Semanas!$A$1:$C$33,2)),VLOOKUP(E534,Semanas!$A$1:$C$33,3),""),"")</f>
        <v/>
      </c>
      <c r="G534" s="21" t="str">
        <f>IF(Medidas_Analisis!G370&lt;&gt;"",ROUND((Medidas_Analisis!G370/IF(Intermedio!A370=VLOOKUP(Intermedio!A370,Tipos_Medida!$H$2:$I$788,1),VLOOKUP(Intermedio!A370,Tipos_Medida!$H$2:$I$788,2),0))*100,4),"")</f>
        <v/>
      </c>
      <c r="H534" s="21" t="str">
        <f>IF(Medidas_Analisis!H370&lt;&gt;"",ROUND((Medidas_Analisis!H370/IF(Intermedio!A370=VLOOKUP(Intermedio!A370,Tipos_Medida!$H$2:$I$788,1),VLOOKUP(Intermedio!A370,Tipos_Medida!$H$2:$I$788,2),0))*100,4),"")</f>
        <v/>
      </c>
      <c r="I534" s="21" t="str">
        <f>IF(Medidas_Analisis!I370&lt;&gt;"",ROUND((Medidas_Analisis!I370/IF(Intermedio!A370=VLOOKUP(Intermedio!A370,Tipos_Medida!$H$2:$I$788,1),VLOOKUP(Intermedio!A370,Tipos_Medida!$H$2:$I$788,2),0))*100,4),"")</f>
        <v/>
      </c>
      <c r="J534" s="21" t="str">
        <f>IF(Medidas_Analisis!J370&lt;&gt;"",ROUND((Medidas_Analisis!J370/IF(Intermedio!A370=VLOOKUP(Intermedio!A370,Tipos_Medida!$H$2:$I$788,1),VLOOKUP(Intermedio!A370,Tipos_Medida!$H$2:$I$788,2),0))*100,4),"")</f>
        <v/>
      </c>
      <c r="K534" s="21" t="str">
        <f>IF(Medidas_Analisis!K370&lt;&gt;"",ROUND((Medidas_Analisis!K370/IF(Intermedio!A370=VLOOKUP(Intermedio!A370,Tipos_Medida!$H$2:$I$788,1),VLOOKUP(Intermedio!A370,Tipos_Medida!$H$2:$I$788,2),0))*100,4),"")</f>
        <v/>
      </c>
      <c r="L534" s="21" t="str">
        <f>IF(Medidas_Analisis!L370&lt;&gt;"",ROUND((Medidas_Analisis!L370/IF(Intermedio!A370=VLOOKUP(Intermedio!A370,Tipos_Medida!$H$2:$I$788,1),VLOOKUP(Intermedio!A370,Tipos_Medida!$H$2:$I$788,2),0))*100,4),"")</f>
        <v/>
      </c>
      <c r="M534" s="21" t="str">
        <f>IF(Medidas_Analisis!M370&lt;&gt;"",ROUND((Medidas_Analisis!M370/IF(Intermedio!A370=VLOOKUP(Intermedio!A370,Tipos_Medida!$H$2:$I$788,1),VLOOKUP(Intermedio!A370,Tipos_Medida!$H$2:$I$788,2),0))*100,4),"")</f>
        <v/>
      </c>
      <c r="N534" s="21" t="str">
        <f>IF(Medidas_Analisis!N370&lt;&gt;"",ROUND((Medidas_Analisis!N370/IF(Intermedio!A370=VLOOKUP(Intermedio!A370,Tipos_Medida!$H$2:$I$788,1),VLOOKUP(Intermedio!A370,Tipos_Medida!$H$2:$I$788,2),0))*100,4),"")</f>
        <v/>
      </c>
    </row>
    <row r="535" spans="1:14" x14ac:dyDescent="0.25">
      <c r="A535">
        <v>20416</v>
      </c>
      <c r="B535" t="s">
        <v>87</v>
      </c>
      <c r="C535" t="s">
        <v>119</v>
      </c>
      <c r="D535" t="s">
        <v>117</v>
      </c>
      <c r="E535" s="1"/>
      <c r="F535" s="7" t="str">
        <f>IF(E535&lt;&gt;"",IF(AND(E535&gt;=VLOOKUP(E535,Semanas!$A$1:$C$33,1),E535&lt;=VLOOKUP(E535,Semanas!$A$1:$C$33,2)),VLOOKUP(E535,Semanas!$A$1:$C$33,3),""),"")</f>
        <v/>
      </c>
      <c r="G535" s="21" t="str">
        <f>IF(Medidas_Analisis!G371&lt;&gt;"",ROUND((Medidas_Analisis!G371/IF(Intermedio!A371=VLOOKUP(Intermedio!A371,Tipos_Medida!$H$2:$I$788,1),VLOOKUP(Intermedio!A371,Tipos_Medida!$H$2:$I$788,2),0))*100,4),"")</f>
        <v/>
      </c>
      <c r="H535" s="21" t="str">
        <f>IF(Medidas_Analisis!H371&lt;&gt;"",ROUND((Medidas_Analisis!H371/IF(Intermedio!A371=VLOOKUP(Intermedio!A371,Tipos_Medida!$H$2:$I$788,1),VLOOKUP(Intermedio!A371,Tipos_Medida!$H$2:$I$788,2),0))*100,4),"")</f>
        <v/>
      </c>
      <c r="I535" s="21" t="str">
        <f>IF(Medidas_Analisis!I371&lt;&gt;"",ROUND((Medidas_Analisis!I371/IF(Intermedio!A371=VLOOKUP(Intermedio!A371,Tipos_Medida!$H$2:$I$788,1),VLOOKUP(Intermedio!A371,Tipos_Medida!$H$2:$I$788,2),0))*100,4),"")</f>
        <v/>
      </c>
      <c r="J535" s="21" t="str">
        <f>IF(Medidas_Analisis!J371&lt;&gt;"",ROUND((Medidas_Analisis!J371/IF(Intermedio!A371=VLOOKUP(Intermedio!A371,Tipos_Medida!$H$2:$I$788,1),VLOOKUP(Intermedio!A371,Tipos_Medida!$H$2:$I$788,2),0))*100,4),"")</f>
        <v/>
      </c>
      <c r="K535" s="21" t="str">
        <f>IF(Medidas_Analisis!K371&lt;&gt;"",ROUND((Medidas_Analisis!K371/IF(Intermedio!A371=VLOOKUP(Intermedio!A371,Tipos_Medida!$H$2:$I$788,1),VLOOKUP(Intermedio!A371,Tipos_Medida!$H$2:$I$788,2),0))*100,4),"")</f>
        <v/>
      </c>
      <c r="L535" s="21" t="str">
        <f>IF(Medidas_Analisis!L371&lt;&gt;"",ROUND((Medidas_Analisis!L371/IF(Intermedio!A371=VLOOKUP(Intermedio!A371,Tipos_Medida!$H$2:$I$788,1),VLOOKUP(Intermedio!A371,Tipos_Medida!$H$2:$I$788,2),0))*100,4),"")</f>
        <v/>
      </c>
      <c r="M535" s="21" t="str">
        <f>IF(Medidas_Analisis!M371&lt;&gt;"",ROUND((Medidas_Analisis!M371/IF(Intermedio!A371=VLOOKUP(Intermedio!A371,Tipos_Medida!$H$2:$I$788,1),VLOOKUP(Intermedio!A371,Tipos_Medida!$H$2:$I$788,2),0))*100,4),"")</f>
        <v/>
      </c>
      <c r="N535" s="21" t="str">
        <f>IF(Medidas_Analisis!N371&lt;&gt;"",ROUND((Medidas_Analisis!N371/IF(Intermedio!A371=VLOOKUP(Intermedio!A371,Tipos_Medida!$H$2:$I$788,1),VLOOKUP(Intermedio!A371,Tipos_Medida!$H$2:$I$788,2),0))*100,4),"")</f>
        <v/>
      </c>
    </row>
    <row r="536" spans="1:14" x14ac:dyDescent="0.25">
      <c r="A536" s="19">
        <v>20416</v>
      </c>
      <c r="B536" s="19" t="s">
        <v>87</v>
      </c>
      <c r="C536" s="19" t="s">
        <v>120</v>
      </c>
      <c r="D536" s="19" t="s">
        <v>117</v>
      </c>
      <c r="E536" s="20"/>
      <c r="F536" s="7" t="str">
        <f>IF(E536&lt;&gt;"",IF(AND(E536&gt;=VLOOKUP(E536,Semanas!$A$1:$C$33,1),E536&lt;=VLOOKUP(E536,Semanas!$A$1:$C$33,2)),VLOOKUP(E536,Semanas!$A$1:$C$33,3),""),"")</f>
        <v/>
      </c>
      <c r="G536" s="21" t="str">
        <f>IF(Medidas_Analisis!G372&lt;&gt;"",ROUND((Medidas_Analisis!G372/IF(Intermedio!A372=VLOOKUP(Intermedio!A372,Tipos_Medida!$H$2:$I$788,1),VLOOKUP(Intermedio!A372,Tipos_Medida!$H$2:$I$788,2),0))*100,4),"")</f>
        <v/>
      </c>
      <c r="H536" s="21" t="str">
        <f>IF(Medidas_Analisis!H372&lt;&gt;"",ROUND((Medidas_Analisis!H372/IF(Intermedio!A372=VLOOKUP(Intermedio!A372,Tipos_Medida!$H$2:$I$788,1),VLOOKUP(Intermedio!A372,Tipos_Medida!$H$2:$I$788,2),0))*100,4),"")</f>
        <v/>
      </c>
      <c r="I536" s="21" t="str">
        <f>IF(Medidas_Analisis!I372&lt;&gt;"",ROUND((Medidas_Analisis!I372/IF(Intermedio!A372=VLOOKUP(Intermedio!A372,Tipos_Medida!$H$2:$I$788,1),VLOOKUP(Intermedio!A372,Tipos_Medida!$H$2:$I$788,2),0))*100,4),"")</f>
        <v/>
      </c>
      <c r="J536" s="21" t="str">
        <f>IF(Medidas_Analisis!J372&lt;&gt;"",ROUND((Medidas_Analisis!J372/IF(Intermedio!A372=VLOOKUP(Intermedio!A372,Tipos_Medida!$H$2:$I$788,1),VLOOKUP(Intermedio!A372,Tipos_Medida!$H$2:$I$788,2),0))*100,4),"")</f>
        <v/>
      </c>
      <c r="K536" s="21" t="str">
        <f>IF(Medidas_Analisis!K372&lt;&gt;"",ROUND((Medidas_Analisis!K372/IF(Intermedio!A372=VLOOKUP(Intermedio!A372,Tipos_Medida!$H$2:$I$788,1),VLOOKUP(Intermedio!A372,Tipos_Medida!$H$2:$I$788,2),0))*100,4),"")</f>
        <v/>
      </c>
      <c r="L536" s="21" t="str">
        <f>IF(Medidas_Analisis!L372&lt;&gt;"",ROUND((Medidas_Analisis!L372/IF(Intermedio!A372=VLOOKUP(Intermedio!A372,Tipos_Medida!$H$2:$I$788,1),VLOOKUP(Intermedio!A372,Tipos_Medida!$H$2:$I$788,2),0))*100,4),"")</f>
        <v/>
      </c>
      <c r="M536" s="21" t="str">
        <f>IF(Medidas_Analisis!M372&lt;&gt;"",ROUND((Medidas_Analisis!M372/IF(Intermedio!A372=VLOOKUP(Intermedio!A372,Tipos_Medida!$H$2:$I$788,1),VLOOKUP(Intermedio!A372,Tipos_Medida!$H$2:$I$788,2),0))*100,4),"")</f>
        <v/>
      </c>
      <c r="N536" s="21" t="str">
        <f>IF(Medidas_Analisis!N372&lt;&gt;"",ROUND((Medidas_Analisis!N372/IF(Intermedio!A372=VLOOKUP(Intermedio!A372,Tipos_Medida!$H$2:$I$788,1),VLOOKUP(Intermedio!A372,Tipos_Medida!$H$2:$I$788,2),0))*100,4),"")</f>
        <v/>
      </c>
    </row>
    <row r="537" spans="1:14" x14ac:dyDescent="0.25">
      <c r="A537">
        <v>20416</v>
      </c>
      <c r="B537" t="s">
        <v>87</v>
      </c>
      <c r="C537" t="s">
        <v>191</v>
      </c>
      <c r="D537" t="s">
        <v>117</v>
      </c>
      <c r="E537" s="1"/>
      <c r="F537" s="7" t="str">
        <f>IF(E537&lt;&gt;"",IF(AND(E537&gt;=VLOOKUP(E537,Semanas!$A$1:$C$33,1),E537&lt;=VLOOKUP(E537,Semanas!$A$1:$C$33,2)),VLOOKUP(E537,Semanas!$A$1:$C$33,3),""),"")</f>
        <v/>
      </c>
      <c r="G537" s="21" t="str">
        <f>IF(Medidas_Analisis!G373&lt;&gt;"",ROUND((Medidas_Analisis!G373/IF(Intermedio!A373=VLOOKUP(Intermedio!A373,Tipos_Medida!$H$2:$I$788,1),VLOOKUP(Intermedio!A373,Tipos_Medida!$H$2:$I$788,2),0))*100,4),"")</f>
        <v/>
      </c>
      <c r="H537" s="21" t="str">
        <f>IF(Medidas_Analisis!H373&lt;&gt;"",ROUND((Medidas_Analisis!H373/IF(Intermedio!A373=VLOOKUP(Intermedio!A373,Tipos_Medida!$H$2:$I$788,1),VLOOKUP(Intermedio!A373,Tipos_Medida!$H$2:$I$788,2),0))*100,4),"")</f>
        <v/>
      </c>
      <c r="I537" s="21" t="str">
        <f>IF(Medidas_Analisis!I373&lt;&gt;"",ROUND((Medidas_Analisis!I373/IF(Intermedio!A373=VLOOKUP(Intermedio!A373,Tipos_Medida!$H$2:$I$788,1),VLOOKUP(Intermedio!A373,Tipos_Medida!$H$2:$I$788,2),0))*100,4),"")</f>
        <v/>
      </c>
      <c r="J537" s="21" t="str">
        <f>IF(Medidas_Analisis!J373&lt;&gt;"",ROUND((Medidas_Analisis!J373/IF(Intermedio!A373=VLOOKUP(Intermedio!A373,Tipos_Medida!$H$2:$I$788,1),VLOOKUP(Intermedio!A373,Tipos_Medida!$H$2:$I$788,2),0))*100,4),"")</f>
        <v/>
      </c>
      <c r="K537" s="21" t="str">
        <f>IF(Medidas_Analisis!K373&lt;&gt;"",ROUND((Medidas_Analisis!K373/IF(Intermedio!A373=VLOOKUP(Intermedio!A373,Tipos_Medida!$H$2:$I$788,1),VLOOKUP(Intermedio!A373,Tipos_Medida!$H$2:$I$788,2),0))*100,4),"")</f>
        <v/>
      </c>
      <c r="L537" s="21" t="str">
        <f>IF(Medidas_Analisis!L373&lt;&gt;"",ROUND((Medidas_Analisis!L373/IF(Intermedio!A373=VLOOKUP(Intermedio!A373,Tipos_Medida!$H$2:$I$788,1),VLOOKUP(Intermedio!A373,Tipos_Medida!$H$2:$I$788,2),0))*100,4),"")</f>
        <v/>
      </c>
      <c r="M537" s="21" t="str">
        <f>IF(Medidas_Analisis!M373&lt;&gt;"",ROUND((Medidas_Analisis!M373/IF(Intermedio!A373=VLOOKUP(Intermedio!A373,Tipos_Medida!$H$2:$I$788,1),VLOOKUP(Intermedio!A373,Tipos_Medida!$H$2:$I$788,2),0))*100,4),"")</f>
        <v/>
      </c>
      <c r="N537" s="21" t="str">
        <f>IF(Medidas_Analisis!N373&lt;&gt;"",ROUND((Medidas_Analisis!N373/IF(Intermedio!A373=VLOOKUP(Intermedio!A373,Tipos_Medida!$H$2:$I$788,1),VLOOKUP(Intermedio!A373,Tipos_Medida!$H$2:$I$788,2),0))*100,4),"")</f>
        <v/>
      </c>
    </row>
    <row r="538" spans="1:14" x14ac:dyDescent="0.25">
      <c r="A538" s="19">
        <v>20416</v>
      </c>
      <c r="B538" s="19" t="s">
        <v>87</v>
      </c>
      <c r="C538" s="19" t="s">
        <v>122</v>
      </c>
      <c r="D538" s="19" t="s">
        <v>116</v>
      </c>
      <c r="E538" s="20"/>
      <c r="F538" s="7" t="str">
        <f>IF(E538&lt;&gt;"",IF(AND(E538&gt;=VLOOKUP(E538,Semanas!$A$1:$C$33,1),E538&lt;=VLOOKUP(E538,Semanas!$A$1:$C$33,2)),VLOOKUP(E538,Semanas!$A$1:$C$33,3),""),"")</f>
        <v/>
      </c>
      <c r="G538" s="21" t="str">
        <f>IF(Medidas_Analisis!G374&lt;&gt;"",ROUND((Medidas_Analisis!G374/IF(Intermedio!A374=VLOOKUP(Intermedio!A374,Tipos_Medida!$H$2:$I$788,1),VLOOKUP(Intermedio!A374,Tipos_Medida!$H$2:$I$788,2),0))*100,4),"")</f>
        <v/>
      </c>
      <c r="H538" s="21" t="str">
        <f>IF(Medidas_Analisis!H374&lt;&gt;"",ROUND((Medidas_Analisis!H374/IF(Intermedio!A374=VLOOKUP(Intermedio!A374,Tipos_Medida!$H$2:$I$788,1),VLOOKUP(Intermedio!A374,Tipos_Medida!$H$2:$I$788,2),0))*100,4),"")</f>
        <v/>
      </c>
      <c r="I538" s="21" t="str">
        <f>IF(Medidas_Analisis!I374&lt;&gt;"",ROUND((Medidas_Analisis!I374/IF(Intermedio!A374=VLOOKUP(Intermedio!A374,Tipos_Medida!$H$2:$I$788,1),VLOOKUP(Intermedio!A374,Tipos_Medida!$H$2:$I$788,2),0))*100,4),"")</f>
        <v/>
      </c>
      <c r="J538" s="21" t="str">
        <f>IF(Medidas_Analisis!J374&lt;&gt;"",ROUND((Medidas_Analisis!J374/IF(Intermedio!A374=VLOOKUP(Intermedio!A374,Tipos_Medida!$H$2:$I$788,1),VLOOKUP(Intermedio!A374,Tipos_Medida!$H$2:$I$788,2),0))*100,4),"")</f>
        <v/>
      </c>
      <c r="K538" s="21" t="str">
        <f>IF(Medidas_Analisis!K374&lt;&gt;"",ROUND((Medidas_Analisis!K374/IF(Intermedio!A374=VLOOKUP(Intermedio!A374,Tipos_Medida!$H$2:$I$788,1),VLOOKUP(Intermedio!A374,Tipos_Medida!$H$2:$I$788,2),0))*100,4),"")</f>
        <v/>
      </c>
      <c r="L538" s="21" t="str">
        <f>IF(Medidas_Analisis!L374&lt;&gt;"",ROUND((Medidas_Analisis!L374/IF(Intermedio!A374=VLOOKUP(Intermedio!A374,Tipos_Medida!$H$2:$I$788,1),VLOOKUP(Intermedio!A374,Tipos_Medida!$H$2:$I$788,2),0))*100,4),"")</f>
        <v/>
      </c>
      <c r="M538" s="21" t="str">
        <f>IF(Medidas_Analisis!M374&lt;&gt;"",ROUND((Medidas_Analisis!M374/IF(Intermedio!A374=VLOOKUP(Intermedio!A374,Tipos_Medida!$H$2:$I$788,1),VLOOKUP(Intermedio!A374,Tipos_Medida!$H$2:$I$788,2),0))*100,4),"")</f>
        <v/>
      </c>
      <c r="N538" s="21" t="str">
        <f>IF(Medidas_Analisis!N374&lt;&gt;"",ROUND((Medidas_Analisis!N374/IF(Intermedio!A374=VLOOKUP(Intermedio!A374,Tipos_Medida!$H$2:$I$788,1),VLOOKUP(Intermedio!A374,Tipos_Medida!$H$2:$I$788,2),0))*100,4),"")</f>
        <v/>
      </c>
    </row>
    <row r="539" spans="1:14" x14ac:dyDescent="0.25">
      <c r="A539">
        <v>20416</v>
      </c>
      <c r="B539" t="s">
        <v>87</v>
      </c>
      <c r="C539" t="s">
        <v>123</v>
      </c>
      <c r="D539" t="s">
        <v>116</v>
      </c>
      <c r="E539" s="1"/>
      <c r="F539" s="7" t="str">
        <f>IF(E539&lt;&gt;"",IF(AND(E539&gt;=VLOOKUP(E539,Semanas!$A$1:$C$33,1),E539&lt;=VLOOKUP(E539,Semanas!$A$1:$C$33,2)),VLOOKUP(E539,Semanas!$A$1:$C$33,3),""),"")</f>
        <v/>
      </c>
      <c r="G539" s="21" t="str">
        <f>IF(Medidas_Analisis!G375&lt;&gt;"",ROUND((Medidas_Analisis!G375/IF(Intermedio!A375=VLOOKUP(Intermedio!A375,Tipos_Medida!$H$2:$I$788,1),VLOOKUP(Intermedio!A375,Tipos_Medida!$H$2:$I$788,2),0))*100,4),"")</f>
        <v/>
      </c>
      <c r="H539" s="21" t="str">
        <f>IF(Medidas_Analisis!H375&lt;&gt;"",ROUND((Medidas_Analisis!H375/IF(Intermedio!A375=VLOOKUP(Intermedio!A375,Tipos_Medida!$H$2:$I$788,1),VLOOKUP(Intermedio!A375,Tipos_Medida!$H$2:$I$788,2),0))*100,4),"")</f>
        <v/>
      </c>
      <c r="I539" s="21" t="str">
        <f>IF(Medidas_Analisis!I375&lt;&gt;"",ROUND((Medidas_Analisis!I375/IF(Intermedio!A375=VLOOKUP(Intermedio!A375,Tipos_Medida!$H$2:$I$788,1),VLOOKUP(Intermedio!A375,Tipos_Medida!$H$2:$I$788,2),0))*100,4),"")</f>
        <v/>
      </c>
      <c r="J539" s="21" t="str">
        <f>IF(Medidas_Analisis!J375&lt;&gt;"",ROUND((Medidas_Analisis!J375/IF(Intermedio!A375=VLOOKUP(Intermedio!A375,Tipos_Medida!$H$2:$I$788,1),VLOOKUP(Intermedio!A375,Tipos_Medida!$H$2:$I$788,2),0))*100,4),"")</f>
        <v/>
      </c>
      <c r="K539" s="21" t="str">
        <f>IF(Medidas_Analisis!K375&lt;&gt;"",ROUND((Medidas_Analisis!K375/IF(Intermedio!A375=VLOOKUP(Intermedio!A375,Tipos_Medida!$H$2:$I$788,1),VLOOKUP(Intermedio!A375,Tipos_Medida!$H$2:$I$788,2),0))*100,4),"")</f>
        <v/>
      </c>
      <c r="L539" s="21" t="str">
        <f>IF(Medidas_Analisis!L375&lt;&gt;"",ROUND((Medidas_Analisis!L375/IF(Intermedio!A375=VLOOKUP(Intermedio!A375,Tipos_Medida!$H$2:$I$788,1),VLOOKUP(Intermedio!A375,Tipos_Medida!$H$2:$I$788,2),0))*100,4),"")</f>
        <v/>
      </c>
      <c r="M539" s="21" t="str">
        <f>IF(Medidas_Analisis!M375&lt;&gt;"",ROUND((Medidas_Analisis!M375/IF(Intermedio!A375=VLOOKUP(Intermedio!A375,Tipos_Medida!$H$2:$I$788,1),VLOOKUP(Intermedio!A375,Tipos_Medida!$H$2:$I$788,2),0))*100,4),"")</f>
        <v/>
      </c>
      <c r="N539" s="21" t="str">
        <f>IF(Medidas_Analisis!N375&lt;&gt;"",ROUND((Medidas_Analisis!N375/IF(Intermedio!A375=VLOOKUP(Intermedio!A375,Tipos_Medida!$H$2:$I$788,1),VLOOKUP(Intermedio!A375,Tipos_Medida!$H$2:$I$788,2),0))*100,4),"")</f>
        <v/>
      </c>
    </row>
    <row r="540" spans="1:14" x14ac:dyDescent="0.25">
      <c r="A540">
        <v>20425</v>
      </c>
      <c r="B540" t="s">
        <v>89</v>
      </c>
      <c r="C540" t="s">
        <v>34</v>
      </c>
      <c r="D540" t="s">
        <v>117</v>
      </c>
      <c r="E540" s="1"/>
      <c r="F540" s="7" t="str">
        <f>IF(E540&lt;&gt;"",IF(AND(E540&gt;=VLOOKUP(E540,Semanas!$A$1:$C$33,1),E540&lt;=VLOOKUP(E540,Semanas!$A$1:$C$33,2)),VLOOKUP(E540,Semanas!$A$1:$C$33,3),""),"")</f>
        <v/>
      </c>
      <c r="G540" s="21" t="str">
        <f>IF(Medidas_Analisis!G380&lt;&gt;"",ROUND((Medidas_Analisis!G380/IF(Intermedio!A380=VLOOKUP(Intermedio!A380,Tipos_Medida!$H$2:$I$788,1),VLOOKUP(Intermedio!A380,Tipos_Medida!$H$2:$I$788,2),0))*100,4),"")</f>
        <v/>
      </c>
      <c r="H540" s="21" t="str">
        <f>IF(Medidas_Analisis!H380&lt;&gt;"",ROUND((Medidas_Analisis!H380/IF(Intermedio!A380=VLOOKUP(Intermedio!A380,Tipos_Medida!$H$2:$I$788,1),VLOOKUP(Intermedio!A380,Tipos_Medida!$H$2:$I$788,2),0))*100,4),"")</f>
        <v/>
      </c>
      <c r="I540" s="21" t="str">
        <f>IF(Medidas_Analisis!I380&lt;&gt;"",ROUND((Medidas_Analisis!I380/IF(Intermedio!A380=VLOOKUP(Intermedio!A380,Tipos_Medida!$H$2:$I$788,1),VLOOKUP(Intermedio!A380,Tipos_Medida!$H$2:$I$788,2),0))*100,4),"")</f>
        <v/>
      </c>
      <c r="J540" s="21" t="str">
        <f>IF(Medidas_Analisis!J380&lt;&gt;"",ROUND((Medidas_Analisis!J380/IF(Intermedio!A380=VLOOKUP(Intermedio!A380,Tipos_Medida!$H$2:$I$788,1),VLOOKUP(Intermedio!A380,Tipos_Medida!$H$2:$I$788,2),0))*100,4),"")</f>
        <v/>
      </c>
      <c r="K540" s="21" t="str">
        <f>IF(Medidas_Analisis!K380&lt;&gt;"",ROUND((Medidas_Analisis!K380/IF(Intermedio!A380=VLOOKUP(Intermedio!A380,Tipos_Medida!$H$2:$I$788,1),VLOOKUP(Intermedio!A380,Tipos_Medida!$H$2:$I$788,2),0))*100,4),"")</f>
        <v/>
      </c>
      <c r="L540" s="21" t="str">
        <f>IF(Medidas_Analisis!L380&lt;&gt;"",ROUND((Medidas_Analisis!L380/IF(Intermedio!A380=VLOOKUP(Intermedio!A380,Tipos_Medida!$H$2:$I$788,1),VLOOKUP(Intermedio!A380,Tipos_Medida!$H$2:$I$788,2),0))*100,4),"")</f>
        <v/>
      </c>
      <c r="M540" s="21" t="str">
        <f>IF(Medidas_Analisis!M380&lt;&gt;"",ROUND((Medidas_Analisis!M380/IF(Intermedio!A380=VLOOKUP(Intermedio!A380,Tipos_Medida!$H$2:$I$788,1),VLOOKUP(Intermedio!A380,Tipos_Medida!$H$2:$I$788,2),0))*100,4),"")</f>
        <v/>
      </c>
      <c r="N540" s="21" t="str">
        <f>IF(Medidas_Analisis!N380&lt;&gt;"",ROUND((Medidas_Analisis!N380/IF(Intermedio!A380=VLOOKUP(Intermedio!A380,Tipos_Medida!$H$2:$I$788,1),VLOOKUP(Intermedio!A380,Tipos_Medida!$H$2:$I$788,2),0))*100,4),"")</f>
        <v/>
      </c>
    </row>
    <row r="541" spans="1:14" x14ac:dyDescent="0.25">
      <c r="A541" s="19">
        <v>20425</v>
      </c>
      <c r="B541" s="19" t="s">
        <v>89</v>
      </c>
      <c r="C541" s="19" t="s">
        <v>118</v>
      </c>
      <c r="D541" s="19" t="s">
        <v>117</v>
      </c>
      <c r="E541" s="20"/>
      <c r="F541" s="7" t="str">
        <f>IF(E541&lt;&gt;"",IF(AND(E541&gt;=VLOOKUP(E541,Semanas!$A$1:$C$33,1),E541&lt;=VLOOKUP(E541,Semanas!$A$1:$C$33,2)),VLOOKUP(E541,Semanas!$A$1:$C$33,3),""),"")</f>
        <v/>
      </c>
      <c r="G541" s="21" t="str">
        <f>IF(Medidas_Analisis!G381&lt;&gt;"",ROUND((Medidas_Analisis!G381/IF(Intermedio!A381=VLOOKUP(Intermedio!A381,Tipos_Medida!$H$2:$I$788,1),VLOOKUP(Intermedio!A381,Tipos_Medida!$H$2:$I$788,2),0))*100,4),"")</f>
        <v/>
      </c>
      <c r="H541" s="21" t="str">
        <f>IF(Medidas_Analisis!H381&lt;&gt;"",ROUND((Medidas_Analisis!H381/IF(Intermedio!A381=VLOOKUP(Intermedio!A381,Tipos_Medida!$H$2:$I$788,1),VLOOKUP(Intermedio!A381,Tipos_Medida!$H$2:$I$788,2),0))*100,4),"")</f>
        <v/>
      </c>
      <c r="I541" s="21" t="str">
        <f>IF(Medidas_Analisis!I381&lt;&gt;"",ROUND((Medidas_Analisis!I381/IF(Intermedio!A381=VLOOKUP(Intermedio!A381,Tipos_Medida!$H$2:$I$788,1),VLOOKUP(Intermedio!A381,Tipos_Medida!$H$2:$I$788,2),0))*100,4),"")</f>
        <v/>
      </c>
      <c r="J541" s="21" t="str">
        <f>IF(Medidas_Analisis!J381&lt;&gt;"",ROUND((Medidas_Analisis!J381/IF(Intermedio!A381=VLOOKUP(Intermedio!A381,Tipos_Medida!$H$2:$I$788,1),VLOOKUP(Intermedio!A381,Tipos_Medida!$H$2:$I$788,2),0))*100,4),"")</f>
        <v/>
      </c>
      <c r="K541" s="21" t="str">
        <f>IF(Medidas_Analisis!K381&lt;&gt;"",ROUND((Medidas_Analisis!K381/IF(Intermedio!A381=VLOOKUP(Intermedio!A381,Tipos_Medida!$H$2:$I$788,1),VLOOKUP(Intermedio!A381,Tipos_Medida!$H$2:$I$788,2),0))*100,4),"")</f>
        <v/>
      </c>
      <c r="L541" s="21" t="str">
        <f>IF(Medidas_Analisis!L381&lt;&gt;"",ROUND((Medidas_Analisis!L381/IF(Intermedio!A381=VLOOKUP(Intermedio!A381,Tipos_Medida!$H$2:$I$788,1),VLOOKUP(Intermedio!A381,Tipos_Medida!$H$2:$I$788,2),0))*100,4),"")</f>
        <v/>
      </c>
      <c r="M541" s="21" t="str">
        <f>IF(Medidas_Analisis!M381&lt;&gt;"",ROUND((Medidas_Analisis!M381/IF(Intermedio!A381=VLOOKUP(Intermedio!A381,Tipos_Medida!$H$2:$I$788,1),VLOOKUP(Intermedio!A381,Tipos_Medida!$H$2:$I$788,2),0))*100,4),"")</f>
        <v/>
      </c>
      <c r="N541" s="21" t="str">
        <f>IF(Medidas_Analisis!N381&lt;&gt;"",ROUND((Medidas_Analisis!N381/IF(Intermedio!A381=VLOOKUP(Intermedio!A381,Tipos_Medida!$H$2:$I$788,1),VLOOKUP(Intermedio!A381,Tipos_Medida!$H$2:$I$788,2),0))*100,4),"")</f>
        <v/>
      </c>
    </row>
    <row r="542" spans="1:14" x14ac:dyDescent="0.25">
      <c r="A542">
        <v>20425</v>
      </c>
      <c r="B542" t="s">
        <v>89</v>
      </c>
      <c r="C542" t="s">
        <v>119</v>
      </c>
      <c r="D542" t="s">
        <v>117</v>
      </c>
      <c r="E542" s="1"/>
      <c r="F542" s="7" t="str">
        <f>IF(E542&lt;&gt;"",IF(AND(E542&gt;=VLOOKUP(E542,Semanas!$A$1:$C$33,1),E542&lt;=VLOOKUP(E542,Semanas!$A$1:$C$33,2)),VLOOKUP(E542,Semanas!$A$1:$C$33,3),""),"")</f>
        <v/>
      </c>
      <c r="G542" s="21" t="str">
        <f>IF(Medidas_Analisis!G382&lt;&gt;"",ROUND((Medidas_Analisis!G382/IF(Intermedio!A382=VLOOKUP(Intermedio!A382,Tipos_Medida!$H$2:$I$788,1),VLOOKUP(Intermedio!A382,Tipos_Medida!$H$2:$I$788,2),0))*100,4),"")</f>
        <v/>
      </c>
      <c r="H542" s="21" t="str">
        <f>IF(Medidas_Analisis!H382&lt;&gt;"",ROUND((Medidas_Analisis!H382/IF(Intermedio!A382=VLOOKUP(Intermedio!A382,Tipos_Medida!$H$2:$I$788,1),VLOOKUP(Intermedio!A382,Tipos_Medida!$H$2:$I$788,2),0))*100,4),"")</f>
        <v/>
      </c>
      <c r="I542" s="21" t="str">
        <f>IF(Medidas_Analisis!I382&lt;&gt;"",ROUND((Medidas_Analisis!I382/IF(Intermedio!A382=VLOOKUP(Intermedio!A382,Tipos_Medida!$H$2:$I$788,1),VLOOKUP(Intermedio!A382,Tipos_Medida!$H$2:$I$788,2),0))*100,4),"")</f>
        <v/>
      </c>
      <c r="J542" s="21" t="str">
        <f>IF(Medidas_Analisis!J382&lt;&gt;"",ROUND((Medidas_Analisis!J382/IF(Intermedio!A382=VLOOKUP(Intermedio!A382,Tipos_Medida!$H$2:$I$788,1),VLOOKUP(Intermedio!A382,Tipos_Medida!$H$2:$I$788,2),0))*100,4),"")</f>
        <v/>
      </c>
      <c r="K542" s="21" t="str">
        <f>IF(Medidas_Analisis!K382&lt;&gt;"",ROUND((Medidas_Analisis!K382/IF(Intermedio!A382=VLOOKUP(Intermedio!A382,Tipos_Medida!$H$2:$I$788,1),VLOOKUP(Intermedio!A382,Tipos_Medida!$H$2:$I$788,2),0))*100,4),"")</f>
        <v/>
      </c>
      <c r="L542" s="21" t="str">
        <f>IF(Medidas_Analisis!L382&lt;&gt;"",ROUND((Medidas_Analisis!L382/IF(Intermedio!A382=VLOOKUP(Intermedio!A382,Tipos_Medida!$H$2:$I$788,1),VLOOKUP(Intermedio!A382,Tipos_Medida!$H$2:$I$788,2),0))*100,4),"")</f>
        <v/>
      </c>
      <c r="M542" s="21" t="str">
        <f>IF(Medidas_Analisis!M382&lt;&gt;"",ROUND((Medidas_Analisis!M382/IF(Intermedio!A382=VLOOKUP(Intermedio!A382,Tipos_Medida!$H$2:$I$788,1),VLOOKUP(Intermedio!A382,Tipos_Medida!$H$2:$I$788,2),0))*100,4),"")</f>
        <v/>
      </c>
      <c r="N542" s="21" t="str">
        <f>IF(Medidas_Analisis!N382&lt;&gt;"",ROUND((Medidas_Analisis!N382/IF(Intermedio!A382=VLOOKUP(Intermedio!A382,Tipos_Medida!$H$2:$I$788,1),VLOOKUP(Intermedio!A382,Tipos_Medida!$H$2:$I$788,2),0))*100,4),"")</f>
        <v/>
      </c>
    </row>
    <row r="543" spans="1:14" x14ac:dyDescent="0.25">
      <c r="A543" s="19">
        <v>20425</v>
      </c>
      <c r="B543" s="19" t="s">
        <v>89</v>
      </c>
      <c r="C543" s="19" t="s">
        <v>120</v>
      </c>
      <c r="D543" s="19" t="s">
        <v>117</v>
      </c>
      <c r="E543" s="20"/>
      <c r="F543" s="7" t="str">
        <f>IF(E543&lt;&gt;"",IF(AND(E543&gt;=VLOOKUP(E543,Semanas!$A$1:$C$33,1),E543&lt;=VLOOKUP(E543,Semanas!$A$1:$C$33,2)),VLOOKUP(E543,Semanas!$A$1:$C$33,3),""),"")</f>
        <v/>
      </c>
      <c r="G543" s="21" t="str">
        <f>IF(Medidas_Analisis!G383&lt;&gt;"",ROUND((Medidas_Analisis!G383/IF(Intermedio!A383=VLOOKUP(Intermedio!A383,Tipos_Medida!$H$2:$I$788,1),VLOOKUP(Intermedio!A383,Tipos_Medida!$H$2:$I$788,2),0))*100,4),"")</f>
        <v/>
      </c>
      <c r="H543" s="21" t="str">
        <f>IF(Medidas_Analisis!H383&lt;&gt;"",ROUND((Medidas_Analisis!H383/IF(Intermedio!A383=VLOOKUP(Intermedio!A383,Tipos_Medida!$H$2:$I$788,1),VLOOKUP(Intermedio!A383,Tipos_Medida!$H$2:$I$788,2),0))*100,4),"")</f>
        <v/>
      </c>
      <c r="I543" s="21" t="str">
        <f>IF(Medidas_Analisis!I383&lt;&gt;"",ROUND((Medidas_Analisis!I383/IF(Intermedio!A383=VLOOKUP(Intermedio!A383,Tipos_Medida!$H$2:$I$788,1),VLOOKUP(Intermedio!A383,Tipos_Medida!$H$2:$I$788,2),0))*100,4),"")</f>
        <v/>
      </c>
      <c r="J543" s="21" t="str">
        <f>IF(Medidas_Analisis!J383&lt;&gt;"",ROUND((Medidas_Analisis!J383/IF(Intermedio!A383=VLOOKUP(Intermedio!A383,Tipos_Medida!$H$2:$I$788,1),VLOOKUP(Intermedio!A383,Tipos_Medida!$H$2:$I$788,2),0))*100,4),"")</f>
        <v/>
      </c>
      <c r="K543" s="21" t="str">
        <f>IF(Medidas_Analisis!K383&lt;&gt;"",ROUND((Medidas_Analisis!K383/IF(Intermedio!A383=VLOOKUP(Intermedio!A383,Tipos_Medida!$H$2:$I$788,1),VLOOKUP(Intermedio!A383,Tipos_Medida!$H$2:$I$788,2),0))*100,4),"")</f>
        <v/>
      </c>
      <c r="L543" s="21" t="str">
        <f>IF(Medidas_Analisis!L383&lt;&gt;"",ROUND((Medidas_Analisis!L383/IF(Intermedio!A383=VLOOKUP(Intermedio!A383,Tipos_Medida!$H$2:$I$788,1),VLOOKUP(Intermedio!A383,Tipos_Medida!$H$2:$I$788,2),0))*100,4),"")</f>
        <v/>
      </c>
      <c r="M543" s="21" t="str">
        <f>IF(Medidas_Analisis!M383&lt;&gt;"",ROUND((Medidas_Analisis!M383/IF(Intermedio!A383=VLOOKUP(Intermedio!A383,Tipos_Medida!$H$2:$I$788,1),VLOOKUP(Intermedio!A383,Tipos_Medida!$H$2:$I$788,2),0))*100,4),"")</f>
        <v/>
      </c>
      <c r="N543" s="21" t="str">
        <f>IF(Medidas_Analisis!N383&lt;&gt;"",ROUND((Medidas_Analisis!N383/IF(Intermedio!A383=VLOOKUP(Intermedio!A383,Tipos_Medida!$H$2:$I$788,1),VLOOKUP(Intermedio!A383,Tipos_Medida!$H$2:$I$788,2),0))*100,4),"")</f>
        <v/>
      </c>
    </row>
    <row r="544" spans="1:14" x14ac:dyDescent="0.25">
      <c r="A544">
        <v>20425</v>
      </c>
      <c r="B544" t="s">
        <v>89</v>
      </c>
      <c r="C544" t="s">
        <v>191</v>
      </c>
      <c r="D544" t="s">
        <v>117</v>
      </c>
      <c r="E544" s="1"/>
      <c r="F544" s="7" t="str">
        <f>IF(E544&lt;&gt;"",IF(AND(E544&gt;=VLOOKUP(E544,Semanas!$A$1:$C$33,1),E544&lt;=VLOOKUP(E544,Semanas!$A$1:$C$33,2)),VLOOKUP(E544,Semanas!$A$1:$C$33,3),""),"")</f>
        <v/>
      </c>
      <c r="G544" s="21" t="str">
        <f>IF(Medidas_Analisis!G384&lt;&gt;"",ROUND((Medidas_Analisis!G384/IF(Intermedio!A384=VLOOKUP(Intermedio!A384,Tipos_Medida!$H$2:$I$788,1),VLOOKUP(Intermedio!A384,Tipos_Medida!$H$2:$I$788,2),0))*100,4),"")</f>
        <v/>
      </c>
      <c r="H544" s="21" t="str">
        <f>IF(Medidas_Analisis!H384&lt;&gt;"",ROUND((Medidas_Analisis!H384/IF(Intermedio!A384=VLOOKUP(Intermedio!A384,Tipos_Medida!$H$2:$I$788,1),VLOOKUP(Intermedio!A384,Tipos_Medida!$H$2:$I$788,2),0))*100,4),"")</f>
        <v/>
      </c>
      <c r="I544" s="21" t="str">
        <f>IF(Medidas_Analisis!I384&lt;&gt;"",ROUND((Medidas_Analisis!I384/IF(Intermedio!A384=VLOOKUP(Intermedio!A384,Tipos_Medida!$H$2:$I$788,1),VLOOKUP(Intermedio!A384,Tipos_Medida!$H$2:$I$788,2),0))*100,4),"")</f>
        <v/>
      </c>
      <c r="J544" s="21" t="str">
        <f>IF(Medidas_Analisis!J384&lt;&gt;"",ROUND((Medidas_Analisis!J384/IF(Intermedio!A384=VLOOKUP(Intermedio!A384,Tipos_Medida!$H$2:$I$788,1),VLOOKUP(Intermedio!A384,Tipos_Medida!$H$2:$I$788,2),0))*100,4),"")</f>
        <v/>
      </c>
      <c r="K544" s="21" t="str">
        <f>IF(Medidas_Analisis!K384&lt;&gt;"",ROUND((Medidas_Analisis!K384/IF(Intermedio!A384=VLOOKUP(Intermedio!A384,Tipos_Medida!$H$2:$I$788,1),VLOOKUP(Intermedio!A384,Tipos_Medida!$H$2:$I$788,2),0))*100,4),"")</f>
        <v/>
      </c>
      <c r="L544" s="21" t="str">
        <f>IF(Medidas_Analisis!L384&lt;&gt;"",ROUND((Medidas_Analisis!L384/IF(Intermedio!A384=VLOOKUP(Intermedio!A384,Tipos_Medida!$H$2:$I$788,1),VLOOKUP(Intermedio!A384,Tipos_Medida!$H$2:$I$788,2),0))*100,4),"")</f>
        <v/>
      </c>
      <c r="M544" s="21" t="str">
        <f>IF(Medidas_Analisis!M384&lt;&gt;"",ROUND((Medidas_Analisis!M384/IF(Intermedio!A384=VLOOKUP(Intermedio!A384,Tipos_Medida!$H$2:$I$788,1),VLOOKUP(Intermedio!A384,Tipos_Medida!$H$2:$I$788,2),0))*100,4),"")</f>
        <v/>
      </c>
      <c r="N544" s="21" t="str">
        <f>IF(Medidas_Analisis!N384&lt;&gt;"",ROUND((Medidas_Analisis!N384/IF(Intermedio!A384=VLOOKUP(Intermedio!A384,Tipos_Medida!$H$2:$I$788,1),VLOOKUP(Intermedio!A384,Tipos_Medida!$H$2:$I$788,2),0))*100,4),"")</f>
        <v/>
      </c>
    </row>
    <row r="545" spans="1:14" x14ac:dyDescent="0.25">
      <c r="A545" s="19">
        <v>20425</v>
      </c>
      <c r="B545" s="19" t="s">
        <v>89</v>
      </c>
      <c r="C545" s="19" t="s">
        <v>122</v>
      </c>
      <c r="D545" s="19" t="s">
        <v>116</v>
      </c>
      <c r="E545" s="20"/>
      <c r="F545" s="7" t="str">
        <f>IF(E545&lt;&gt;"",IF(AND(E545&gt;=VLOOKUP(E545,Semanas!$A$1:$C$33,1),E545&lt;=VLOOKUP(E545,Semanas!$A$1:$C$33,2)),VLOOKUP(E545,Semanas!$A$1:$C$33,3),""),"")</f>
        <v/>
      </c>
      <c r="G545" s="21" t="str">
        <f>IF(Medidas_Analisis!G385&lt;&gt;"",ROUND((Medidas_Analisis!G385/IF(Intermedio!A385=VLOOKUP(Intermedio!A385,Tipos_Medida!$H$2:$I$788,1),VLOOKUP(Intermedio!A385,Tipos_Medida!$H$2:$I$788,2),0))*100,4),"")</f>
        <v/>
      </c>
      <c r="H545" s="21" t="str">
        <f>IF(Medidas_Analisis!H385&lt;&gt;"",ROUND((Medidas_Analisis!H385/IF(Intermedio!A385=VLOOKUP(Intermedio!A385,Tipos_Medida!$H$2:$I$788,1),VLOOKUP(Intermedio!A385,Tipos_Medida!$H$2:$I$788,2),0))*100,4),"")</f>
        <v/>
      </c>
      <c r="I545" s="21" t="str">
        <f>IF(Medidas_Analisis!I385&lt;&gt;"",ROUND((Medidas_Analisis!I385/IF(Intermedio!A385=VLOOKUP(Intermedio!A385,Tipos_Medida!$H$2:$I$788,1),VLOOKUP(Intermedio!A385,Tipos_Medida!$H$2:$I$788,2),0))*100,4),"")</f>
        <v/>
      </c>
      <c r="J545" s="21" t="str">
        <f>IF(Medidas_Analisis!J385&lt;&gt;"",ROUND((Medidas_Analisis!J385/IF(Intermedio!A385=VLOOKUP(Intermedio!A385,Tipos_Medida!$H$2:$I$788,1),VLOOKUP(Intermedio!A385,Tipos_Medida!$H$2:$I$788,2),0))*100,4),"")</f>
        <v/>
      </c>
      <c r="K545" s="21" t="str">
        <f>IF(Medidas_Analisis!K385&lt;&gt;"",ROUND((Medidas_Analisis!K385/IF(Intermedio!A385=VLOOKUP(Intermedio!A385,Tipos_Medida!$H$2:$I$788,1),VLOOKUP(Intermedio!A385,Tipos_Medida!$H$2:$I$788,2),0))*100,4),"")</f>
        <v/>
      </c>
      <c r="L545" s="21" t="str">
        <f>IF(Medidas_Analisis!L385&lt;&gt;"",ROUND((Medidas_Analisis!L385/IF(Intermedio!A385=VLOOKUP(Intermedio!A385,Tipos_Medida!$H$2:$I$788,1),VLOOKUP(Intermedio!A385,Tipos_Medida!$H$2:$I$788,2),0))*100,4),"")</f>
        <v/>
      </c>
      <c r="M545" s="21" t="str">
        <f>IF(Medidas_Analisis!M385&lt;&gt;"",ROUND((Medidas_Analisis!M385/IF(Intermedio!A385=VLOOKUP(Intermedio!A385,Tipos_Medida!$H$2:$I$788,1),VLOOKUP(Intermedio!A385,Tipos_Medida!$H$2:$I$788,2),0))*100,4),"")</f>
        <v/>
      </c>
      <c r="N545" s="21" t="str">
        <f>IF(Medidas_Analisis!N385&lt;&gt;"",ROUND((Medidas_Analisis!N385/IF(Intermedio!A385=VLOOKUP(Intermedio!A385,Tipos_Medida!$H$2:$I$788,1),VLOOKUP(Intermedio!A385,Tipos_Medida!$H$2:$I$788,2),0))*100,4),"")</f>
        <v/>
      </c>
    </row>
    <row r="546" spans="1:14" x14ac:dyDescent="0.25">
      <c r="A546">
        <v>20425</v>
      </c>
      <c r="B546" t="s">
        <v>89</v>
      </c>
      <c r="C546" t="s">
        <v>123</v>
      </c>
      <c r="D546" t="s">
        <v>116</v>
      </c>
      <c r="E546" s="1"/>
      <c r="F546" s="7" t="str">
        <f>IF(E546&lt;&gt;"",IF(AND(E546&gt;=VLOOKUP(E546,Semanas!$A$1:$C$33,1),E546&lt;=VLOOKUP(E546,Semanas!$A$1:$C$33,2)),VLOOKUP(E546,Semanas!$A$1:$C$33,3),""),"")</f>
        <v/>
      </c>
      <c r="G546" s="21" t="str">
        <f>IF(Medidas_Analisis!G386&lt;&gt;"",ROUND((Medidas_Analisis!G386/IF(Intermedio!A386=VLOOKUP(Intermedio!A386,Tipos_Medida!$H$2:$I$788,1),VLOOKUP(Intermedio!A386,Tipos_Medida!$H$2:$I$788,2),0))*100,4),"")</f>
        <v/>
      </c>
      <c r="H546" s="21" t="str">
        <f>IF(Medidas_Analisis!H386&lt;&gt;"",ROUND((Medidas_Analisis!H386/IF(Intermedio!A386=VLOOKUP(Intermedio!A386,Tipos_Medida!$H$2:$I$788,1),VLOOKUP(Intermedio!A386,Tipos_Medida!$H$2:$I$788,2),0))*100,4),"")</f>
        <v/>
      </c>
      <c r="I546" s="21" t="str">
        <f>IF(Medidas_Analisis!I386&lt;&gt;"",ROUND((Medidas_Analisis!I386/IF(Intermedio!A386=VLOOKUP(Intermedio!A386,Tipos_Medida!$H$2:$I$788,1),VLOOKUP(Intermedio!A386,Tipos_Medida!$H$2:$I$788,2),0))*100,4),"")</f>
        <v/>
      </c>
      <c r="J546" s="21" t="str">
        <f>IF(Medidas_Analisis!J386&lt;&gt;"",ROUND((Medidas_Analisis!J386/IF(Intermedio!A386=VLOOKUP(Intermedio!A386,Tipos_Medida!$H$2:$I$788,1),VLOOKUP(Intermedio!A386,Tipos_Medida!$H$2:$I$788,2),0))*100,4),"")</f>
        <v/>
      </c>
      <c r="K546" s="21" t="str">
        <f>IF(Medidas_Analisis!K386&lt;&gt;"",ROUND((Medidas_Analisis!K386/IF(Intermedio!A386=VLOOKUP(Intermedio!A386,Tipos_Medida!$H$2:$I$788,1),VLOOKUP(Intermedio!A386,Tipos_Medida!$H$2:$I$788,2),0))*100,4),"")</f>
        <v/>
      </c>
      <c r="L546" s="21" t="str">
        <f>IF(Medidas_Analisis!L386&lt;&gt;"",ROUND((Medidas_Analisis!L386/IF(Intermedio!A386=VLOOKUP(Intermedio!A386,Tipos_Medida!$H$2:$I$788,1),VLOOKUP(Intermedio!A386,Tipos_Medida!$H$2:$I$788,2),0))*100,4),"")</f>
        <v/>
      </c>
      <c r="M546" s="21" t="str">
        <f>IF(Medidas_Analisis!M386&lt;&gt;"",ROUND((Medidas_Analisis!M386/IF(Intermedio!A386=VLOOKUP(Intermedio!A386,Tipos_Medida!$H$2:$I$788,1),VLOOKUP(Intermedio!A386,Tipos_Medida!$H$2:$I$788,2),0))*100,4),"")</f>
        <v/>
      </c>
      <c r="N546" s="21" t="str">
        <f>IF(Medidas_Analisis!N386&lt;&gt;"",ROUND((Medidas_Analisis!N386/IF(Intermedio!A386=VLOOKUP(Intermedio!A386,Tipos_Medida!$H$2:$I$788,1),VLOOKUP(Intermedio!A386,Tipos_Medida!$H$2:$I$788,2),0))*100,4),"")</f>
        <v/>
      </c>
    </row>
    <row r="547" spans="1:14" x14ac:dyDescent="0.25">
      <c r="A547">
        <v>20431</v>
      </c>
      <c r="B547" t="s">
        <v>90</v>
      </c>
      <c r="C547" t="s">
        <v>34</v>
      </c>
      <c r="D547" t="s">
        <v>114</v>
      </c>
      <c r="E547" s="1"/>
      <c r="F547" s="7" t="str">
        <f>IF(E547&lt;&gt;"",IF(AND(E547&gt;=VLOOKUP(E547,Semanas!$A$1:$C$33,1),E547&lt;=VLOOKUP(E547,Semanas!$A$1:$C$33,2)),VLOOKUP(E547,Semanas!$A$1:$C$33,3),""),"")</f>
        <v/>
      </c>
      <c r="G547" s="21" t="str">
        <f>IF(Medidas_Analisis!G391&lt;&gt;"",ROUND((Medidas_Analisis!G391/IF(Intermedio!A391=VLOOKUP(Intermedio!A391,Tipos_Medida!$H$2:$I$788,1),VLOOKUP(Intermedio!A391,Tipos_Medida!$H$2:$I$788,2),0))*100,4),"")</f>
        <v/>
      </c>
      <c r="H547" s="21" t="str">
        <f>IF(Medidas_Analisis!H391&lt;&gt;"",ROUND((Medidas_Analisis!H391/IF(Intermedio!A391=VLOOKUP(Intermedio!A391,Tipos_Medida!$H$2:$I$788,1),VLOOKUP(Intermedio!A391,Tipos_Medida!$H$2:$I$788,2),0))*100,4),"")</f>
        <v/>
      </c>
      <c r="I547" s="21" t="str">
        <f>IF(Medidas_Analisis!I391&lt;&gt;"",ROUND((Medidas_Analisis!I391/IF(Intermedio!A391=VLOOKUP(Intermedio!A391,Tipos_Medida!$H$2:$I$788,1),VLOOKUP(Intermedio!A391,Tipos_Medida!$H$2:$I$788,2),0))*100,4),"")</f>
        <v/>
      </c>
      <c r="J547" s="21" t="str">
        <f>IF(Medidas_Analisis!J391&lt;&gt;"",ROUND((Medidas_Analisis!J391/IF(Intermedio!A391=VLOOKUP(Intermedio!A391,Tipos_Medida!$H$2:$I$788,1),VLOOKUP(Intermedio!A391,Tipos_Medida!$H$2:$I$788,2),0))*100,4),"")</f>
        <v/>
      </c>
      <c r="K547" s="21" t="str">
        <f>IF(Medidas_Analisis!K391&lt;&gt;"",ROUND((Medidas_Analisis!K391/IF(Intermedio!A391=VLOOKUP(Intermedio!A391,Tipos_Medida!$H$2:$I$788,1),VLOOKUP(Intermedio!A391,Tipos_Medida!$H$2:$I$788,2),0))*100,4),"")</f>
        <v/>
      </c>
      <c r="L547" s="21" t="str">
        <f>IF(Medidas_Analisis!L391&lt;&gt;"",ROUND((Medidas_Analisis!L391/IF(Intermedio!A391=VLOOKUP(Intermedio!A391,Tipos_Medida!$H$2:$I$788,1),VLOOKUP(Intermedio!A391,Tipos_Medida!$H$2:$I$788,2),0))*100,4),"")</f>
        <v/>
      </c>
      <c r="M547" s="21" t="str">
        <f>IF(Medidas_Analisis!M391&lt;&gt;"",ROUND((Medidas_Analisis!M391/IF(Intermedio!A391=VLOOKUP(Intermedio!A391,Tipos_Medida!$H$2:$I$788,1),VLOOKUP(Intermedio!A391,Tipos_Medida!$H$2:$I$788,2),0))*100,4),"")</f>
        <v/>
      </c>
      <c r="N547" s="21" t="str">
        <f>IF(Medidas_Analisis!N391&lt;&gt;"",ROUND((Medidas_Analisis!N391/IF(Intermedio!A391=VLOOKUP(Intermedio!A391,Tipos_Medida!$H$2:$I$788,1),VLOOKUP(Intermedio!A391,Tipos_Medida!$H$2:$I$788,2),0))*100,4),"")</f>
        <v/>
      </c>
    </row>
    <row r="548" spans="1:14" x14ac:dyDescent="0.25">
      <c r="A548" s="19">
        <v>20431</v>
      </c>
      <c r="B548" s="19" t="s">
        <v>90</v>
      </c>
      <c r="C548" s="19" t="s">
        <v>118</v>
      </c>
      <c r="D548" s="19" t="s">
        <v>116</v>
      </c>
      <c r="E548" s="20"/>
      <c r="F548" s="7" t="str">
        <f>IF(E548&lt;&gt;"",IF(AND(E548&gt;=VLOOKUP(E548,Semanas!$A$1:$C$33,1),E548&lt;=VLOOKUP(E548,Semanas!$A$1:$C$33,2)),VLOOKUP(E548,Semanas!$A$1:$C$33,3),""),"")</f>
        <v/>
      </c>
      <c r="G548" s="21" t="str">
        <f>IF(Medidas_Analisis!G392&lt;&gt;"",ROUND((Medidas_Analisis!G392/IF(Intermedio!A392=VLOOKUP(Intermedio!A392,Tipos_Medida!$H$2:$I$788,1),VLOOKUP(Intermedio!A392,Tipos_Medida!$H$2:$I$788,2),0))*100,4),"")</f>
        <v/>
      </c>
      <c r="H548" s="21" t="str">
        <f>IF(Medidas_Analisis!H392&lt;&gt;"",ROUND((Medidas_Analisis!H392/IF(Intermedio!A392=VLOOKUP(Intermedio!A392,Tipos_Medida!$H$2:$I$788,1),VLOOKUP(Intermedio!A392,Tipos_Medida!$H$2:$I$788,2),0))*100,4),"")</f>
        <v/>
      </c>
      <c r="I548" s="21" t="str">
        <f>IF(Medidas_Analisis!I392&lt;&gt;"",ROUND((Medidas_Analisis!I392/IF(Intermedio!A392=VLOOKUP(Intermedio!A392,Tipos_Medida!$H$2:$I$788,1),VLOOKUP(Intermedio!A392,Tipos_Medida!$H$2:$I$788,2),0))*100,4),"")</f>
        <v/>
      </c>
      <c r="J548" s="21" t="str">
        <f>IF(Medidas_Analisis!J392&lt;&gt;"",ROUND((Medidas_Analisis!J392/IF(Intermedio!A392=VLOOKUP(Intermedio!A392,Tipos_Medida!$H$2:$I$788,1),VLOOKUP(Intermedio!A392,Tipos_Medida!$H$2:$I$788,2),0))*100,4),"")</f>
        <v/>
      </c>
      <c r="K548" s="21" t="str">
        <f>IF(Medidas_Analisis!K392&lt;&gt;"",ROUND((Medidas_Analisis!K392/IF(Intermedio!A392=VLOOKUP(Intermedio!A392,Tipos_Medida!$H$2:$I$788,1),VLOOKUP(Intermedio!A392,Tipos_Medida!$H$2:$I$788,2),0))*100,4),"")</f>
        <v/>
      </c>
      <c r="L548" s="21" t="str">
        <f>IF(Medidas_Analisis!L392&lt;&gt;"",ROUND((Medidas_Analisis!L392/IF(Intermedio!A392=VLOOKUP(Intermedio!A392,Tipos_Medida!$H$2:$I$788,1),VLOOKUP(Intermedio!A392,Tipos_Medida!$H$2:$I$788,2),0))*100,4),"")</f>
        <v/>
      </c>
      <c r="M548" s="21" t="str">
        <f>IF(Medidas_Analisis!M392&lt;&gt;"",ROUND((Medidas_Analisis!M392/IF(Intermedio!A392=VLOOKUP(Intermedio!A392,Tipos_Medida!$H$2:$I$788,1),VLOOKUP(Intermedio!A392,Tipos_Medida!$H$2:$I$788,2),0))*100,4),"")</f>
        <v/>
      </c>
      <c r="N548" s="21" t="str">
        <f>IF(Medidas_Analisis!N392&lt;&gt;"",ROUND((Medidas_Analisis!N392/IF(Intermedio!A392=VLOOKUP(Intermedio!A392,Tipos_Medida!$H$2:$I$788,1),VLOOKUP(Intermedio!A392,Tipos_Medida!$H$2:$I$788,2),0))*100,4),"")</f>
        <v/>
      </c>
    </row>
    <row r="549" spans="1:14" x14ac:dyDescent="0.25">
      <c r="A549">
        <v>20431</v>
      </c>
      <c r="B549" t="s">
        <v>90</v>
      </c>
      <c r="C549" t="s">
        <v>119</v>
      </c>
      <c r="D549" t="s">
        <v>116</v>
      </c>
      <c r="E549" s="1"/>
      <c r="F549" s="7" t="str">
        <f>IF(E549&lt;&gt;"",IF(AND(E549&gt;=VLOOKUP(E549,Semanas!$A$1:$C$33,1),E549&lt;=VLOOKUP(E549,Semanas!$A$1:$C$33,2)),VLOOKUP(E549,Semanas!$A$1:$C$33,3),""),"")</f>
        <v/>
      </c>
      <c r="G549" s="21" t="str">
        <f>IF(Medidas_Analisis!G393&lt;&gt;"",ROUND((Medidas_Analisis!G393/IF(Intermedio!A393=VLOOKUP(Intermedio!A393,Tipos_Medida!$H$2:$I$788,1),VLOOKUP(Intermedio!A393,Tipos_Medida!$H$2:$I$788,2),0))*100,4),"")</f>
        <v/>
      </c>
      <c r="H549" s="21" t="str">
        <f>IF(Medidas_Analisis!H393&lt;&gt;"",ROUND((Medidas_Analisis!H393/IF(Intermedio!A393=VLOOKUP(Intermedio!A393,Tipos_Medida!$H$2:$I$788,1),VLOOKUP(Intermedio!A393,Tipos_Medida!$H$2:$I$788,2),0))*100,4),"")</f>
        <v/>
      </c>
      <c r="I549" s="21" t="str">
        <f>IF(Medidas_Analisis!I393&lt;&gt;"",ROUND((Medidas_Analisis!I393/IF(Intermedio!A393=VLOOKUP(Intermedio!A393,Tipos_Medida!$H$2:$I$788,1),VLOOKUP(Intermedio!A393,Tipos_Medida!$H$2:$I$788,2),0))*100,4),"")</f>
        <v/>
      </c>
      <c r="J549" s="21" t="str">
        <f>IF(Medidas_Analisis!J393&lt;&gt;"",ROUND((Medidas_Analisis!J393/IF(Intermedio!A393=VLOOKUP(Intermedio!A393,Tipos_Medida!$H$2:$I$788,1),VLOOKUP(Intermedio!A393,Tipos_Medida!$H$2:$I$788,2),0))*100,4),"")</f>
        <v/>
      </c>
      <c r="K549" s="21" t="str">
        <f>IF(Medidas_Analisis!K393&lt;&gt;"",ROUND((Medidas_Analisis!K393/IF(Intermedio!A393=VLOOKUP(Intermedio!A393,Tipos_Medida!$H$2:$I$788,1),VLOOKUP(Intermedio!A393,Tipos_Medida!$H$2:$I$788,2),0))*100,4),"")</f>
        <v/>
      </c>
      <c r="L549" s="21" t="str">
        <f>IF(Medidas_Analisis!L393&lt;&gt;"",ROUND((Medidas_Analisis!L393/IF(Intermedio!A393=VLOOKUP(Intermedio!A393,Tipos_Medida!$H$2:$I$788,1),VLOOKUP(Intermedio!A393,Tipos_Medida!$H$2:$I$788,2),0))*100,4),"")</f>
        <v/>
      </c>
      <c r="M549" s="21" t="str">
        <f>IF(Medidas_Analisis!M393&lt;&gt;"",ROUND((Medidas_Analisis!M393/IF(Intermedio!A393=VLOOKUP(Intermedio!A393,Tipos_Medida!$H$2:$I$788,1),VLOOKUP(Intermedio!A393,Tipos_Medida!$H$2:$I$788,2),0))*100,4),"")</f>
        <v/>
      </c>
      <c r="N549" s="21" t="str">
        <f>IF(Medidas_Analisis!N393&lt;&gt;"",ROUND((Medidas_Analisis!N393/IF(Intermedio!A393=VLOOKUP(Intermedio!A393,Tipos_Medida!$H$2:$I$788,1),VLOOKUP(Intermedio!A393,Tipos_Medida!$H$2:$I$788,2),0))*100,4),"")</f>
        <v/>
      </c>
    </row>
    <row r="550" spans="1:14" x14ac:dyDescent="0.25">
      <c r="A550" s="19">
        <v>20431</v>
      </c>
      <c r="B550" s="19" t="s">
        <v>90</v>
      </c>
      <c r="C550" s="19" t="s">
        <v>120</v>
      </c>
      <c r="D550" s="19" t="s">
        <v>116</v>
      </c>
      <c r="E550" s="20"/>
      <c r="F550" s="7" t="str">
        <f>IF(E550&lt;&gt;"",IF(AND(E550&gt;=VLOOKUP(E550,Semanas!$A$1:$C$33,1),E550&lt;=VLOOKUP(E550,Semanas!$A$1:$C$33,2)),VLOOKUP(E550,Semanas!$A$1:$C$33,3),""),"")</f>
        <v/>
      </c>
      <c r="G550" s="21" t="str">
        <f>IF(Medidas_Analisis!G394&lt;&gt;"",ROUND((Medidas_Analisis!G394/IF(Intermedio!A394=VLOOKUP(Intermedio!A394,Tipos_Medida!$H$2:$I$788,1),VLOOKUP(Intermedio!A394,Tipos_Medida!$H$2:$I$788,2),0))*100,4),"")</f>
        <v/>
      </c>
      <c r="H550" s="21" t="str">
        <f>IF(Medidas_Analisis!H394&lt;&gt;"",ROUND((Medidas_Analisis!H394/IF(Intermedio!A394=VLOOKUP(Intermedio!A394,Tipos_Medida!$H$2:$I$788,1),VLOOKUP(Intermedio!A394,Tipos_Medida!$H$2:$I$788,2),0))*100,4),"")</f>
        <v/>
      </c>
      <c r="I550" s="21" t="str">
        <f>IF(Medidas_Analisis!I394&lt;&gt;"",ROUND((Medidas_Analisis!I394/IF(Intermedio!A394=VLOOKUP(Intermedio!A394,Tipos_Medida!$H$2:$I$788,1),VLOOKUP(Intermedio!A394,Tipos_Medida!$H$2:$I$788,2),0))*100,4),"")</f>
        <v/>
      </c>
      <c r="J550" s="21" t="str">
        <f>IF(Medidas_Analisis!J394&lt;&gt;"",ROUND((Medidas_Analisis!J394/IF(Intermedio!A394=VLOOKUP(Intermedio!A394,Tipos_Medida!$H$2:$I$788,1),VLOOKUP(Intermedio!A394,Tipos_Medida!$H$2:$I$788,2),0))*100,4),"")</f>
        <v/>
      </c>
      <c r="K550" s="21" t="str">
        <f>IF(Medidas_Analisis!K394&lt;&gt;"",ROUND((Medidas_Analisis!K394/IF(Intermedio!A394=VLOOKUP(Intermedio!A394,Tipos_Medida!$H$2:$I$788,1),VLOOKUP(Intermedio!A394,Tipos_Medida!$H$2:$I$788,2),0))*100,4),"")</f>
        <v/>
      </c>
      <c r="L550" s="21" t="str">
        <f>IF(Medidas_Analisis!L394&lt;&gt;"",ROUND((Medidas_Analisis!L394/IF(Intermedio!A394=VLOOKUP(Intermedio!A394,Tipos_Medida!$H$2:$I$788,1),VLOOKUP(Intermedio!A394,Tipos_Medida!$H$2:$I$788,2),0))*100,4),"")</f>
        <v/>
      </c>
      <c r="M550" s="21" t="str">
        <f>IF(Medidas_Analisis!M394&lt;&gt;"",ROUND((Medidas_Analisis!M394/IF(Intermedio!A394=VLOOKUP(Intermedio!A394,Tipos_Medida!$H$2:$I$788,1),VLOOKUP(Intermedio!A394,Tipos_Medida!$H$2:$I$788,2),0))*100,4),"")</f>
        <v/>
      </c>
      <c r="N550" s="21" t="str">
        <f>IF(Medidas_Analisis!N394&lt;&gt;"",ROUND((Medidas_Analisis!N394/IF(Intermedio!A394=VLOOKUP(Intermedio!A394,Tipos_Medida!$H$2:$I$788,1),VLOOKUP(Intermedio!A394,Tipos_Medida!$H$2:$I$788,2),0))*100,4),"")</f>
        <v/>
      </c>
    </row>
    <row r="551" spans="1:14" x14ac:dyDescent="0.25">
      <c r="A551">
        <v>20431</v>
      </c>
      <c r="B551" t="s">
        <v>90</v>
      </c>
      <c r="C551" t="s">
        <v>191</v>
      </c>
      <c r="D551" t="s">
        <v>116</v>
      </c>
      <c r="E551" s="1"/>
      <c r="F551" s="7" t="str">
        <f>IF(E551&lt;&gt;"",IF(AND(E551&gt;=VLOOKUP(E551,Semanas!$A$1:$C$33,1),E551&lt;=VLOOKUP(E551,Semanas!$A$1:$C$33,2)),VLOOKUP(E551,Semanas!$A$1:$C$33,3),""),"")</f>
        <v/>
      </c>
      <c r="G551" s="21" t="str">
        <f>IF(Medidas_Analisis!G395&lt;&gt;"",ROUND((Medidas_Analisis!G395/IF(Intermedio!A395=VLOOKUP(Intermedio!A395,Tipos_Medida!$H$2:$I$788,1),VLOOKUP(Intermedio!A395,Tipos_Medida!$H$2:$I$788,2),0))*100,4),"")</f>
        <v/>
      </c>
      <c r="H551" s="21" t="str">
        <f>IF(Medidas_Analisis!H395&lt;&gt;"",ROUND((Medidas_Analisis!H395/IF(Intermedio!A395=VLOOKUP(Intermedio!A395,Tipos_Medida!$H$2:$I$788,1),VLOOKUP(Intermedio!A395,Tipos_Medida!$H$2:$I$788,2),0))*100,4),"")</f>
        <v/>
      </c>
      <c r="I551" s="21" t="str">
        <f>IF(Medidas_Analisis!I395&lt;&gt;"",ROUND((Medidas_Analisis!I395/IF(Intermedio!A395=VLOOKUP(Intermedio!A395,Tipos_Medida!$H$2:$I$788,1),VLOOKUP(Intermedio!A395,Tipos_Medida!$H$2:$I$788,2),0))*100,4),"")</f>
        <v/>
      </c>
      <c r="J551" s="21" t="str">
        <f>IF(Medidas_Analisis!J395&lt;&gt;"",ROUND((Medidas_Analisis!J395/IF(Intermedio!A395=VLOOKUP(Intermedio!A395,Tipos_Medida!$H$2:$I$788,1),VLOOKUP(Intermedio!A395,Tipos_Medida!$H$2:$I$788,2),0))*100,4),"")</f>
        <v/>
      </c>
      <c r="K551" s="21" t="str">
        <f>IF(Medidas_Analisis!K395&lt;&gt;"",ROUND((Medidas_Analisis!K395/IF(Intermedio!A395=VLOOKUP(Intermedio!A395,Tipos_Medida!$H$2:$I$788,1),VLOOKUP(Intermedio!A395,Tipos_Medida!$H$2:$I$788,2),0))*100,4),"")</f>
        <v/>
      </c>
      <c r="L551" s="21" t="str">
        <f>IF(Medidas_Analisis!L395&lt;&gt;"",ROUND((Medidas_Analisis!L395/IF(Intermedio!A395=VLOOKUP(Intermedio!A395,Tipos_Medida!$H$2:$I$788,1),VLOOKUP(Intermedio!A395,Tipos_Medida!$H$2:$I$788,2),0))*100,4),"")</f>
        <v/>
      </c>
      <c r="M551" s="21" t="str">
        <f>IF(Medidas_Analisis!M395&lt;&gt;"",ROUND((Medidas_Analisis!M395/IF(Intermedio!A395=VLOOKUP(Intermedio!A395,Tipos_Medida!$H$2:$I$788,1),VLOOKUP(Intermedio!A395,Tipos_Medida!$H$2:$I$788,2),0))*100,4),"")</f>
        <v/>
      </c>
      <c r="N551" s="21" t="str">
        <f>IF(Medidas_Analisis!N395&lt;&gt;"",ROUND((Medidas_Analisis!N395/IF(Intermedio!A395=VLOOKUP(Intermedio!A395,Tipos_Medida!$H$2:$I$788,1),VLOOKUP(Intermedio!A395,Tipos_Medida!$H$2:$I$788,2),0))*100,4),"")</f>
        <v/>
      </c>
    </row>
    <row r="552" spans="1:14" x14ac:dyDescent="0.25">
      <c r="A552" s="19">
        <v>20431</v>
      </c>
      <c r="B552" s="19" t="s">
        <v>90</v>
      </c>
      <c r="C552" s="19" t="s">
        <v>122</v>
      </c>
      <c r="D552" s="19" t="s">
        <v>116</v>
      </c>
      <c r="E552" s="20"/>
      <c r="F552" s="7" t="str">
        <f>IF(E552&lt;&gt;"",IF(AND(E552&gt;=VLOOKUP(E552,Semanas!$A$1:$C$33,1),E552&lt;=VLOOKUP(E552,Semanas!$A$1:$C$33,2)),VLOOKUP(E552,Semanas!$A$1:$C$33,3),""),"")</f>
        <v/>
      </c>
      <c r="G552" s="21" t="str">
        <f>IF(Medidas_Analisis!G396&lt;&gt;"",ROUND((Medidas_Analisis!G396/IF(Intermedio!A396=VLOOKUP(Intermedio!A396,Tipos_Medida!$H$2:$I$788,1),VLOOKUP(Intermedio!A396,Tipos_Medida!$H$2:$I$788,2),0))*100,4),"")</f>
        <v/>
      </c>
      <c r="H552" s="21" t="str">
        <f>IF(Medidas_Analisis!H396&lt;&gt;"",ROUND((Medidas_Analisis!H396/IF(Intermedio!A396=VLOOKUP(Intermedio!A396,Tipos_Medida!$H$2:$I$788,1),VLOOKUP(Intermedio!A396,Tipos_Medida!$H$2:$I$788,2),0))*100,4),"")</f>
        <v/>
      </c>
      <c r="I552" s="21" t="str">
        <f>IF(Medidas_Analisis!I396&lt;&gt;"",ROUND((Medidas_Analisis!I396/IF(Intermedio!A396=VLOOKUP(Intermedio!A396,Tipos_Medida!$H$2:$I$788,1),VLOOKUP(Intermedio!A396,Tipos_Medida!$H$2:$I$788,2),0))*100,4),"")</f>
        <v/>
      </c>
      <c r="J552" s="21" t="str">
        <f>IF(Medidas_Analisis!J396&lt;&gt;"",ROUND((Medidas_Analisis!J396/IF(Intermedio!A396=VLOOKUP(Intermedio!A396,Tipos_Medida!$H$2:$I$788,1),VLOOKUP(Intermedio!A396,Tipos_Medida!$H$2:$I$788,2),0))*100,4),"")</f>
        <v/>
      </c>
      <c r="K552" s="21" t="str">
        <f>IF(Medidas_Analisis!K396&lt;&gt;"",ROUND((Medidas_Analisis!K396/IF(Intermedio!A396=VLOOKUP(Intermedio!A396,Tipos_Medida!$H$2:$I$788,1),VLOOKUP(Intermedio!A396,Tipos_Medida!$H$2:$I$788,2),0))*100,4),"")</f>
        <v/>
      </c>
      <c r="L552" s="21" t="str">
        <f>IF(Medidas_Analisis!L396&lt;&gt;"",ROUND((Medidas_Analisis!L396/IF(Intermedio!A396=VLOOKUP(Intermedio!A396,Tipos_Medida!$H$2:$I$788,1),VLOOKUP(Intermedio!A396,Tipos_Medida!$H$2:$I$788,2),0))*100,4),"")</f>
        <v/>
      </c>
      <c r="M552" s="21" t="str">
        <f>IF(Medidas_Analisis!M396&lt;&gt;"",ROUND((Medidas_Analisis!M396/IF(Intermedio!A396=VLOOKUP(Intermedio!A396,Tipos_Medida!$H$2:$I$788,1),VLOOKUP(Intermedio!A396,Tipos_Medida!$H$2:$I$788,2),0))*100,4),"")</f>
        <v/>
      </c>
      <c r="N552" s="21" t="str">
        <f>IF(Medidas_Analisis!N396&lt;&gt;"",ROUND((Medidas_Analisis!N396/IF(Intermedio!A396=VLOOKUP(Intermedio!A396,Tipos_Medida!$H$2:$I$788,1),VLOOKUP(Intermedio!A396,Tipos_Medida!$H$2:$I$788,2),0))*100,4),"")</f>
        <v/>
      </c>
    </row>
    <row r="553" spans="1:14" x14ac:dyDescent="0.25">
      <c r="A553">
        <v>20431</v>
      </c>
      <c r="B553" t="s">
        <v>90</v>
      </c>
      <c r="C553" t="s">
        <v>123</v>
      </c>
      <c r="D553" t="s">
        <v>116</v>
      </c>
      <c r="E553" s="1"/>
      <c r="F553" s="7" t="str">
        <f>IF(E553&lt;&gt;"",IF(AND(E553&gt;=VLOOKUP(E553,Semanas!$A$1:$C$33,1),E553&lt;=VLOOKUP(E553,Semanas!$A$1:$C$33,2)),VLOOKUP(E553,Semanas!$A$1:$C$33,3),""),"")</f>
        <v/>
      </c>
      <c r="G553" s="21" t="str">
        <f>IF(Medidas_Analisis!G397&lt;&gt;"",ROUND((Medidas_Analisis!G397/IF(Intermedio!A397=VLOOKUP(Intermedio!A397,Tipos_Medida!$H$2:$I$788,1),VLOOKUP(Intermedio!A397,Tipos_Medida!$H$2:$I$788,2),0))*100,4),"")</f>
        <v/>
      </c>
      <c r="H553" s="21" t="str">
        <f>IF(Medidas_Analisis!H397&lt;&gt;"",ROUND((Medidas_Analisis!H397/IF(Intermedio!A397=VLOOKUP(Intermedio!A397,Tipos_Medida!$H$2:$I$788,1),VLOOKUP(Intermedio!A397,Tipos_Medida!$H$2:$I$788,2),0))*100,4),"")</f>
        <v/>
      </c>
      <c r="I553" s="21" t="str">
        <f>IF(Medidas_Analisis!I397&lt;&gt;"",ROUND((Medidas_Analisis!I397/IF(Intermedio!A397=VLOOKUP(Intermedio!A397,Tipos_Medida!$H$2:$I$788,1),VLOOKUP(Intermedio!A397,Tipos_Medida!$H$2:$I$788,2),0))*100,4),"")</f>
        <v/>
      </c>
      <c r="J553" s="21" t="str">
        <f>IF(Medidas_Analisis!J397&lt;&gt;"",ROUND((Medidas_Analisis!J397/IF(Intermedio!A397=VLOOKUP(Intermedio!A397,Tipos_Medida!$H$2:$I$788,1),VLOOKUP(Intermedio!A397,Tipos_Medida!$H$2:$I$788,2),0))*100,4),"")</f>
        <v/>
      </c>
      <c r="K553" s="21" t="str">
        <f>IF(Medidas_Analisis!K397&lt;&gt;"",ROUND((Medidas_Analisis!K397/IF(Intermedio!A397=VLOOKUP(Intermedio!A397,Tipos_Medida!$H$2:$I$788,1),VLOOKUP(Intermedio!A397,Tipos_Medida!$H$2:$I$788,2),0))*100,4),"")</f>
        <v/>
      </c>
      <c r="L553" s="21" t="str">
        <f>IF(Medidas_Analisis!L397&lt;&gt;"",ROUND((Medidas_Analisis!L397/IF(Intermedio!A397=VLOOKUP(Intermedio!A397,Tipos_Medida!$H$2:$I$788,1),VLOOKUP(Intermedio!A397,Tipos_Medida!$H$2:$I$788,2),0))*100,4),"")</f>
        <v/>
      </c>
      <c r="M553" s="21" t="str">
        <f>IF(Medidas_Analisis!M397&lt;&gt;"",ROUND((Medidas_Analisis!M397/IF(Intermedio!A397=VLOOKUP(Intermedio!A397,Tipos_Medida!$H$2:$I$788,1),VLOOKUP(Intermedio!A397,Tipos_Medida!$H$2:$I$788,2),0))*100,4),"")</f>
        <v/>
      </c>
      <c r="N553" s="21" t="str">
        <f>IF(Medidas_Analisis!N397&lt;&gt;"",ROUND((Medidas_Analisis!N397/IF(Intermedio!A397=VLOOKUP(Intermedio!A397,Tipos_Medida!$H$2:$I$788,1),VLOOKUP(Intermedio!A397,Tipos_Medida!$H$2:$I$788,2),0))*100,4),"")</f>
        <v/>
      </c>
    </row>
    <row r="554" spans="1:14" x14ac:dyDescent="0.25">
      <c r="A554">
        <v>20434</v>
      </c>
      <c r="B554" t="s">
        <v>91</v>
      </c>
      <c r="C554" t="s">
        <v>34</v>
      </c>
      <c r="D554" t="s">
        <v>117</v>
      </c>
      <c r="E554" s="1"/>
      <c r="F554" s="7" t="str">
        <f>IF(E554&lt;&gt;"",IF(AND(E554&gt;=VLOOKUP(E554,Semanas!$A$1:$C$33,1),E554&lt;=VLOOKUP(E554,Semanas!$A$1:$C$33,2)),VLOOKUP(E554,Semanas!$A$1:$C$33,3),""),"")</f>
        <v/>
      </c>
      <c r="G554" s="21" t="str">
        <f>IF(Medidas_Analisis!G402&lt;&gt;"",ROUND((Medidas_Analisis!G402/IF(Intermedio!A402=VLOOKUP(Intermedio!A402,Tipos_Medida!$H$2:$I$788,1),VLOOKUP(Intermedio!A402,Tipos_Medida!$H$2:$I$788,2),0))*100,4),"")</f>
        <v/>
      </c>
      <c r="H554" s="21" t="str">
        <f>IF(Medidas_Analisis!H402&lt;&gt;"",ROUND((Medidas_Analisis!H402/IF(Intermedio!A402=VLOOKUP(Intermedio!A402,Tipos_Medida!$H$2:$I$788,1),VLOOKUP(Intermedio!A402,Tipos_Medida!$H$2:$I$788,2),0))*100,4),"")</f>
        <v/>
      </c>
      <c r="I554" s="21" t="str">
        <f>IF(Medidas_Analisis!I402&lt;&gt;"",ROUND((Medidas_Analisis!I402/IF(Intermedio!A402=VLOOKUP(Intermedio!A402,Tipos_Medida!$H$2:$I$788,1),VLOOKUP(Intermedio!A402,Tipos_Medida!$H$2:$I$788,2),0))*100,4),"")</f>
        <v/>
      </c>
      <c r="J554" s="21" t="str">
        <f>IF(Medidas_Analisis!J402&lt;&gt;"",ROUND((Medidas_Analisis!J402/IF(Intermedio!A402=VLOOKUP(Intermedio!A402,Tipos_Medida!$H$2:$I$788,1),VLOOKUP(Intermedio!A402,Tipos_Medida!$H$2:$I$788,2),0))*100,4),"")</f>
        <v/>
      </c>
      <c r="K554" s="21" t="str">
        <f>IF(Medidas_Analisis!K402&lt;&gt;"",ROUND((Medidas_Analisis!K402/IF(Intermedio!A402=VLOOKUP(Intermedio!A402,Tipos_Medida!$H$2:$I$788,1),VLOOKUP(Intermedio!A402,Tipos_Medida!$H$2:$I$788,2),0))*100,4),"")</f>
        <v/>
      </c>
      <c r="L554" s="21" t="str">
        <f>IF(Medidas_Analisis!L402&lt;&gt;"",ROUND((Medidas_Analisis!L402/IF(Intermedio!A402=VLOOKUP(Intermedio!A402,Tipos_Medida!$H$2:$I$788,1),VLOOKUP(Intermedio!A402,Tipos_Medida!$H$2:$I$788,2),0))*100,4),"")</f>
        <v/>
      </c>
      <c r="M554" s="21" t="str">
        <f>IF(Medidas_Analisis!M402&lt;&gt;"",ROUND((Medidas_Analisis!M402/IF(Intermedio!A402=VLOOKUP(Intermedio!A402,Tipos_Medida!$H$2:$I$788,1),VLOOKUP(Intermedio!A402,Tipos_Medida!$H$2:$I$788,2),0))*100,4),"")</f>
        <v/>
      </c>
      <c r="N554" s="21" t="str">
        <f>IF(Medidas_Analisis!N402&lt;&gt;"",ROUND((Medidas_Analisis!N402/IF(Intermedio!A402=VLOOKUP(Intermedio!A402,Tipos_Medida!$H$2:$I$788,1),VLOOKUP(Intermedio!A402,Tipos_Medida!$H$2:$I$788,2),0))*100,4),"")</f>
        <v/>
      </c>
    </row>
    <row r="555" spans="1:14" x14ac:dyDescent="0.25">
      <c r="A555">
        <v>20434</v>
      </c>
      <c r="B555" t="s">
        <v>91</v>
      </c>
      <c r="C555" t="s">
        <v>119</v>
      </c>
      <c r="D555" t="s">
        <v>117</v>
      </c>
      <c r="E555" s="1"/>
      <c r="F555" s="7" t="str">
        <f>IF(E555&lt;&gt;"",IF(AND(E555&gt;=VLOOKUP(E555,Semanas!$A$1:$C$33,1),E555&lt;=VLOOKUP(E555,Semanas!$A$1:$C$33,2)),VLOOKUP(E555,Semanas!$A$1:$C$33,3),""),"")</f>
        <v/>
      </c>
      <c r="G555" s="21" t="str">
        <f>IF(Medidas_Analisis!G404&lt;&gt;"",ROUND((Medidas_Analisis!G404/IF(Intermedio!A404=VLOOKUP(Intermedio!A404,Tipos_Medida!$H$2:$I$788,1),VLOOKUP(Intermedio!A404,Tipos_Medida!$H$2:$I$788,2),0))*100,4),"")</f>
        <v/>
      </c>
      <c r="H555" s="21" t="str">
        <f>IF(Medidas_Analisis!H404&lt;&gt;"",ROUND((Medidas_Analisis!H404/IF(Intermedio!A404=VLOOKUP(Intermedio!A404,Tipos_Medida!$H$2:$I$788,1),VLOOKUP(Intermedio!A404,Tipos_Medida!$H$2:$I$788,2),0))*100,4),"")</f>
        <v/>
      </c>
      <c r="I555" s="21" t="str">
        <f>IF(Medidas_Analisis!I404&lt;&gt;"",ROUND((Medidas_Analisis!I404/IF(Intermedio!A404=VLOOKUP(Intermedio!A404,Tipos_Medida!$H$2:$I$788,1),VLOOKUP(Intermedio!A404,Tipos_Medida!$H$2:$I$788,2),0))*100,4),"")</f>
        <v/>
      </c>
      <c r="J555" s="21" t="str">
        <f>IF(Medidas_Analisis!J404&lt;&gt;"",ROUND((Medidas_Analisis!J404/IF(Intermedio!A404=VLOOKUP(Intermedio!A404,Tipos_Medida!$H$2:$I$788,1),VLOOKUP(Intermedio!A404,Tipos_Medida!$H$2:$I$788,2),0))*100,4),"")</f>
        <v/>
      </c>
      <c r="K555" s="21" t="str">
        <f>IF(Medidas_Analisis!K404&lt;&gt;"",ROUND((Medidas_Analisis!K404/IF(Intermedio!A404=VLOOKUP(Intermedio!A404,Tipos_Medida!$H$2:$I$788,1),VLOOKUP(Intermedio!A404,Tipos_Medida!$H$2:$I$788,2),0))*100,4),"")</f>
        <v/>
      </c>
      <c r="L555" s="21" t="str">
        <f>IF(Medidas_Analisis!L404&lt;&gt;"",ROUND((Medidas_Analisis!L404/IF(Intermedio!A404=VLOOKUP(Intermedio!A404,Tipos_Medida!$H$2:$I$788,1),VLOOKUP(Intermedio!A404,Tipos_Medida!$H$2:$I$788,2),0))*100,4),"")</f>
        <v/>
      </c>
      <c r="M555" s="21" t="str">
        <f>IF(Medidas_Analisis!M404&lt;&gt;"",ROUND((Medidas_Analisis!M404/IF(Intermedio!A404=VLOOKUP(Intermedio!A404,Tipos_Medida!$H$2:$I$788,1),VLOOKUP(Intermedio!A404,Tipos_Medida!$H$2:$I$788,2),0))*100,4),"")</f>
        <v/>
      </c>
      <c r="N555" s="21" t="str">
        <f>IF(Medidas_Analisis!N404&lt;&gt;"",ROUND((Medidas_Analisis!N404/IF(Intermedio!A404=VLOOKUP(Intermedio!A404,Tipos_Medida!$H$2:$I$788,1),VLOOKUP(Intermedio!A404,Tipos_Medida!$H$2:$I$788,2),0))*100,4),"")</f>
        <v/>
      </c>
    </row>
    <row r="556" spans="1:14" x14ac:dyDescent="0.25">
      <c r="A556" s="19">
        <v>20434</v>
      </c>
      <c r="B556" s="19" t="s">
        <v>91</v>
      </c>
      <c r="C556" s="19" t="s">
        <v>120</v>
      </c>
      <c r="D556" s="19" t="s">
        <v>117</v>
      </c>
      <c r="E556" s="20"/>
      <c r="F556" s="7" t="str">
        <f>IF(E556&lt;&gt;"",IF(AND(E556&gt;=VLOOKUP(E556,Semanas!$A$1:$C$33,1),E556&lt;=VLOOKUP(E556,Semanas!$A$1:$C$33,2)),VLOOKUP(E556,Semanas!$A$1:$C$33,3),""),"")</f>
        <v/>
      </c>
      <c r="G556" s="21" t="str">
        <f>IF(Medidas_Analisis!G405&lt;&gt;"",ROUND((Medidas_Analisis!G405/IF(Intermedio!A405=VLOOKUP(Intermedio!A405,Tipos_Medida!$H$2:$I$788,1),VLOOKUP(Intermedio!A405,Tipos_Medida!$H$2:$I$788,2),0))*100,4),"")</f>
        <v/>
      </c>
      <c r="H556" s="21" t="str">
        <f>IF(Medidas_Analisis!H405&lt;&gt;"",ROUND((Medidas_Analisis!H405/IF(Intermedio!A405=VLOOKUP(Intermedio!A405,Tipos_Medida!$H$2:$I$788,1),VLOOKUP(Intermedio!A405,Tipos_Medida!$H$2:$I$788,2),0))*100,4),"")</f>
        <v/>
      </c>
      <c r="I556" s="21" t="str">
        <f>IF(Medidas_Analisis!I405&lt;&gt;"",ROUND((Medidas_Analisis!I405/IF(Intermedio!A405=VLOOKUP(Intermedio!A405,Tipos_Medida!$H$2:$I$788,1),VLOOKUP(Intermedio!A405,Tipos_Medida!$H$2:$I$788,2),0))*100,4),"")</f>
        <v/>
      </c>
      <c r="J556" s="21" t="str">
        <f>IF(Medidas_Analisis!J405&lt;&gt;"",ROUND((Medidas_Analisis!J405/IF(Intermedio!A405=VLOOKUP(Intermedio!A405,Tipos_Medida!$H$2:$I$788,1),VLOOKUP(Intermedio!A405,Tipos_Medida!$H$2:$I$788,2),0))*100,4),"")</f>
        <v/>
      </c>
      <c r="K556" s="21" t="str">
        <f>IF(Medidas_Analisis!K405&lt;&gt;"",ROUND((Medidas_Analisis!K405/IF(Intermedio!A405=VLOOKUP(Intermedio!A405,Tipos_Medida!$H$2:$I$788,1),VLOOKUP(Intermedio!A405,Tipos_Medida!$H$2:$I$788,2),0))*100,4),"")</f>
        <v/>
      </c>
      <c r="L556" s="21" t="str">
        <f>IF(Medidas_Analisis!L405&lt;&gt;"",ROUND((Medidas_Analisis!L405/IF(Intermedio!A405=VLOOKUP(Intermedio!A405,Tipos_Medida!$H$2:$I$788,1),VLOOKUP(Intermedio!A405,Tipos_Medida!$H$2:$I$788,2),0))*100,4),"")</f>
        <v/>
      </c>
      <c r="M556" s="21" t="str">
        <f>IF(Medidas_Analisis!M405&lt;&gt;"",ROUND((Medidas_Analisis!M405/IF(Intermedio!A405=VLOOKUP(Intermedio!A405,Tipos_Medida!$H$2:$I$788,1),VLOOKUP(Intermedio!A405,Tipos_Medida!$H$2:$I$788,2),0))*100,4),"")</f>
        <v/>
      </c>
      <c r="N556" s="21" t="str">
        <f>IF(Medidas_Analisis!N405&lt;&gt;"",ROUND((Medidas_Analisis!N405/IF(Intermedio!A405=VLOOKUP(Intermedio!A405,Tipos_Medida!$H$2:$I$788,1),VLOOKUP(Intermedio!A405,Tipos_Medida!$H$2:$I$788,2),0))*100,4),"")</f>
        <v/>
      </c>
    </row>
    <row r="557" spans="1:14" x14ac:dyDescent="0.25">
      <c r="A557">
        <v>20434</v>
      </c>
      <c r="B557" t="s">
        <v>91</v>
      </c>
      <c r="C557" t="s">
        <v>191</v>
      </c>
      <c r="D557" t="s">
        <v>117</v>
      </c>
      <c r="E557" s="1"/>
      <c r="F557" s="7" t="str">
        <f>IF(E557&lt;&gt;"",IF(AND(E557&gt;=VLOOKUP(E557,Semanas!$A$1:$C$33,1),E557&lt;=VLOOKUP(E557,Semanas!$A$1:$C$33,2)),VLOOKUP(E557,Semanas!$A$1:$C$33,3),""),"")</f>
        <v/>
      </c>
      <c r="G557" s="21" t="str">
        <f>IF(Medidas_Analisis!G406&lt;&gt;"",ROUND((Medidas_Analisis!G406/IF(Intermedio!A406=VLOOKUP(Intermedio!A406,Tipos_Medida!$H$2:$I$788,1),VLOOKUP(Intermedio!A406,Tipos_Medida!$H$2:$I$788,2),0))*100,4),"")</f>
        <v/>
      </c>
      <c r="H557" s="21" t="str">
        <f>IF(Medidas_Analisis!H406&lt;&gt;"",ROUND((Medidas_Analisis!H406/IF(Intermedio!A406=VLOOKUP(Intermedio!A406,Tipos_Medida!$H$2:$I$788,1),VLOOKUP(Intermedio!A406,Tipos_Medida!$H$2:$I$788,2),0))*100,4),"")</f>
        <v/>
      </c>
      <c r="I557" s="21" t="str">
        <f>IF(Medidas_Analisis!I406&lt;&gt;"",ROUND((Medidas_Analisis!I406/IF(Intermedio!A406=VLOOKUP(Intermedio!A406,Tipos_Medida!$H$2:$I$788,1),VLOOKUP(Intermedio!A406,Tipos_Medida!$H$2:$I$788,2),0))*100,4),"")</f>
        <v/>
      </c>
      <c r="J557" s="21" t="str">
        <f>IF(Medidas_Analisis!J406&lt;&gt;"",ROUND((Medidas_Analisis!J406/IF(Intermedio!A406=VLOOKUP(Intermedio!A406,Tipos_Medida!$H$2:$I$788,1),VLOOKUP(Intermedio!A406,Tipos_Medida!$H$2:$I$788,2),0))*100,4),"")</f>
        <v/>
      </c>
      <c r="K557" s="21" t="str">
        <f>IF(Medidas_Analisis!K406&lt;&gt;"",ROUND((Medidas_Analisis!K406/IF(Intermedio!A406=VLOOKUP(Intermedio!A406,Tipos_Medida!$H$2:$I$788,1),VLOOKUP(Intermedio!A406,Tipos_Medida!$H$2:$I$788,2),0))*100,4),"")</f>
        <v/>
      </c>
      <c r="L557" s="21" t="str">
        <f>IF(Medidas_Analisis!L406&lt;&gt;"",ROUND((Medidas_Analisis!L406/IF(Intermedio!A406=VLOOKUP(Intermedio!A406,Tipos_Medida!$H$2:$I$788,1),VLOOKUP(Intermedio!A406,Tipos_Medida!$H$2:$I$788,2),0))*100,4),"")</f>
        <v/>
      </c>
      <c r="M557" s="21" t="str">
        <f>IF(Medidas_Analisis!M406&lt;&gt;"",ROUND((Medidas_Analisis!M406/IF(Intermedio!A406=VLOOKUP(Intermedio!A406,Tipos_Medida!$H$2:$I$788,1),VLOOKUP(Intermedio!A406,Tipos_Medida!$H$2:$I$788,2),0))*100,4),"")</f>
        <v/>
      </c>
      <c r="N557" s="21" t="str">
        <f>IF(Medidas_Analisis!N406&lt;&gt;"",ROUND((Medidas_Analisis!N406/IF(Intermedio!A406=VLOOKUP(Intermedio!A406,Tipos_Medida!$H$2:$I$788,1),VLOOKUP(Intermedio!A406,Tipos_Medida!$H$2:$I$788,2),0))*100,4),"")</f>
        <v/>
      </c>
    </row>
    <row r="558" spans="1:14" x14ac:dyDescent="0.25">
      <c r="A558" s="19">
        <v>20434</v>
      </c>
      <c r="B558" s="19" t="s">
        <v>91</v>
      </c>
      <c r="C558" s="19" t="s">
        <v>122</v>
      </c>
      <c r="D558" s="19" t="s">
        <v>116</v>
      </c>
      <c r="E558" s="20"/>
      <c r="F558" s="7" t="str">
        <f>IF(E558&lt;&gt;"",IF(AND(E558&gt;=VLOOKUP(E558,Semanas!$A$1:$C$33,1),E558&lt;=VLOOKUP(E558,Semanas!$A$1:$C$33,2)),VLOOKUP(E558,Semanas!$A$1:$C$33,3),""),"")</f>
        <v/>
      </c>
      <c r="G558" s="21" t="str">
        <f>IF(Medidas_Analisis!G407&lt;&gt;"",ROUND((Medidas_Analisis!G407/IF(Intermedio!A407=VLOOKUP(Intermedio!A407,Tipos_Medida!$H$2:$I$788,1),VLOOKUP(Intermedio!A407,Tipos_Medida!$H$2:$I$788,2),0))*100,4),"")</f>
        <v/>
      </c>
      <c r="H558" s="21" t="str">
        <f>IF(Medidas_Analisis!H407&lt;&gt;"",ROUND((Medidas_Analisis!H407/IF(Intermedio!A407=VLOOKUP(Intermedio!A407,Tipos_Medida!$H$2:$I$788,1),VLOOKUP(Intermedio!A407,Tipos_Medida!$H$2:$I$788,2),0))*100,4),"")</f>
        <v/>
      </c>
      <c r="I558" s="21" t="str">
        <f>IF(Medidas_Analisis!I407&lt;&gt;"",ROUND((Medidas_Analisis!I407/IF(Intermedio!A407=VLOOKUP(Intermedio!A407,Tipos_Medida!$H$2:$I$788,1),VLOOKUP(Intermedio!A407,Tipos_Medida!$H$2:$I$788,2),0))*100,4),"")</f>
        <v/>
      </c>
      <c r="J558" s="21" t="str">
        <f>IF(Medidas_Analisis!J407&lt;&gt;"",ROUND((Medidas_Analisis!J407/IF(Intermedio!A407=VLOOKUP(Intermedio!A407,Tipos_Medida!$H$2:$I$788,1),VLOOKUP(Intermedio!A407,Tipos_Medida!$H$2:$I$788,2),0))*100,4),"")</f>
        <v/>
      </c>
      <c r="K558" s="21" t="str">
        <f>IF(Medidas_Analisis!K407&lt;&gt;"",ROUND((Medidas_Analisis!K407/IF(Intermedio!A407=VLOOKUP(Intermedio!A407,Tipos_Medida!$H$2:$I$788,1),VLOOKUP(Intermedio!A407,Tipos_Medida!$H$2:$I$788,2),0))*100,4),"")</f>
        <v/>
      </c>
      <c r="L558" s="21" t="str">
        <f>IF(Medidas_Analisis!L407&lt;&gt;"",ROUND((Medidas_Analisis!L407/IF(Intermedio!A407=VLOOKUP(Intermedio!A407,Tipos_Medida!$H$2:$I$788,1),VLOOKUP(Intermedio!A407,Tipos_Medida!$H$2:$I$788,2),0))*100,4),"")</f>
        <v/>
      </c>
      <c r="M558" s="21" t="str">
        <f>IF(Medidas_Analisis!M407&lt;&gt;"",ROUND((Medidas_Analisis!M407/IF(Intermedio!A407=VLOOKUP(Intermedio!A407,Tipos_Medida!$H$2:$I$788,1),VLOOKUP(Intermedio!A407,Tipos_Medida!$H$2:$I$788,2),0))*100,4),"")</f>
        <v/>
      </c>
      <c r="N558" s="21" t="str">
        <f>IF(Medidas_Analisis!N407&lt;&gt;"",ROUND((Medidas_Analisis!N407/IF(Intermedio!A407=VLOOKUP(Intermedio!A407,Tipos_Medida!$H$2:$I$788,1),VLOOKUP(Intermedio!A407,Tipos_Medida!$H$2:$I$788,2),0))*100,4),"")</f>
        <v/>
      </c>
    </row>
    <row r="559" spans="1:14" x14ac:dyDescent="0.25">
      <c r="A559">
        <v>20434</v>
      </c>
      <c r="B559" t="s">
        <v>91</v>
      </c>
      <c r="C559" t="s">
        <v>123</v>
      </c>
      <c r="D559" t="s">
        <v>116</v>
      </c>
      <c r="E559" s="1"/>
      <c r="F559" s="7" t="str">
        <f>IF(E559&lt;&gt;"",IF(AND(E559&gt;=VLOOKUP(E559,Semanas!$A$1:$C$33,1),E559&lt;=VLOOKUP(E559,Semanas!$A$1:$C$33,2)),VLOOKUP(E559,Semanas!$A$1:$C$33,3),""),"")</f>
        <v/>
      </c>
      <c r="G559" s="21" t="str">
        <f>IF(Medidas_Analisis!G408&lt;&gt;"",ROUND((Medidas_Analisis!G408/IF(Intermedio!A408=VLOOKUP(Intermedio!A408,Tipos_Medida!$H$2:$I$788,1),VLOOKUP(Intermedio!A408,Tipos_Medida!$H$2:$I$788,2),0))*100,4),"")</f>
        <v/>
      </c>
      <c r="H559" s="21" t="str">
        <f>IF(Medidas_Analisis!H408&lt;&gt;"",ROUND((Medidas_Analisis!H408/IF(Intermedio!A408=VLOOKUP(Intermedio!A408,Tipos_Medida!$H$2:$I$788,1),VLOOKUP(Intermedio!A408,Tipos_Medida!$H$2:$I$788,2),0))*100,4),"")</f>
        <v/>
      </c>
      <c r="I559" s="21" t="str">
        <f>IF(Medidas_Analisis!I408&lt;&gt;"",ROUND((Medidas_Analisis!I408/IF(Intermedio!A408=VLOOKUP(Intermedio!A408,Tipos_Medida!$H$2:$I$788,1),VLOOKUP(Intermedio!A408,Tipos_Medida!$H$2:$I$788,2),0))*100,4),"")</f>
        <v/>
      </c>
      <c r="J559" s="21" t="str">
        <f>IF(Medidas_Analisis!J408&lt;&gt;"",ROUND((Medidas_Analisis!J408/IF(Intermedio!A408=VLOOKUP(Intermedio!A408,Tipos_Medida!$H$2:$I$788,1),VLOOKUP(Intermedio!A408,Tipos_Medida!$H$2:$I$788,2),0))*100,4),"")</f>
        <v/>
      </c>
      <c r="K559" s="21" t="str">
        <f>IF(Medidas_Analisis!K408&lt;&gt;"",ROUND((Medidas_Analisis!K408/IF(Intermedio!A408=VLOOKUP(Intermedio!A408,Tipos_Medida!$H$2:$I$788,1),VLOOKUP(Intermedio!A408,Tipos_Medida!$H$2:$I$788,2),0))*100,4),"")</f>
        <v/>
      </c>
      <c r="L559" s="21" t="str">
        <f>IF(Medidas_Analisis!L408&lt;&gt;"",ROUND((Medidas_Analisis!L408/IF(Intermedio!A408=VLOOKUP(Intermedio!A408,Tipos_Medida!$H$2:$I$788,1),VLOOKUP(Intermedio!A408,Tipos_Medida!$H$2:$I$788,2),0))*100,4),"")</f>
        <v/>
      </c>
      <c r="M559" s="21" t="str">
        <f>IF(Medidas_Analisis!M408&lt;&gt;"",ROUND((Medidas_Analisis!M408/IF(Intermedio!A408=VLOOKUP(Intermedio!A408,Tipos_Medida!$H$2:$I$788,1),VLOOKUP(Intermedio!A408,Tipos_Medida!$H$2:$I$788,2),0))*100,4),"")</f>
        <v/>
      </c>
      <c r="N559" s="21" t="str">
        <f>IF(Medidas_Analisis!N408&lt;&gt;"",ROUND((Medidas_Analisis!N408/IF(Intermedio!A408=VLOOKUP(Intermedio!A408,Tipos_Medida!$H$2:$I$788,1),VLOOKUP(Intermedio!A408,Tipos_Medida!$H$2:$I$788,2),0))*100,4),"")</f>
        <v/>
      </c>
    </row>
    <row r="560" spans="1:14" x14ac:dyDescent="0.25">
      <c r="A560">
        <v>20436</v>
      </c>
      <c r="B560" t="s">
        <v>92</v>
      </c>
      <c r="C560" t="s">
        <v>30</v>
      </c>
      <c r="D560" t="s">
        <v>114</v>
      </c>
      <c r="E560" s="1">
        <v>43913</v>
      </c>
      <c r="F560" s="7" t="str">
        <f>IF(E560&lt;&gt;"",IF(AND(E560&gt;=VLOOKUP(E560,Semanas!$A$1:$C$33,1),E560&lt;=VLOOKUP(E560,Semanas!$A$1:$C$33,2)),VLOOKUP(E560,Semanas!$A$1:$C$33,3),""),"")</f>
        <v>Semana 13</v>
      </c>
      <c r="G560" s="21" t="str">
        <f>IF(Medidas_Analisis!G409&lt;&gt;"",ROUND((Medidas_Analisis!G409/IF(Intermedio!A409=VLOOKUP(Intermedio!A409,Tipos_Medida!$H$2:$I$788,1),VLOOKUP(Intermedio!A409,Tipos_Medida!$H$2:$I$788,2),0))*100,4),"")</f>
        <v/>
      </c>
      <c r="H560" s="21" t="str">
        <f>IF(Medidas_Analisis!H409&lt;&gt;"",ROUND((Medidas_Analisis!H409/IF(Intermedio!A409=VLOOKUP(Intermedio!A409,Tipos_Medida!$H$2:$I$788,1),VLOOKUP(Intermedio!A409,Tipos_Medida!$H$2:$I$788,2),0))*100,4),"")</f>
        <v/>
      </c>
      <c r="I560" s="21" t="str">
        <f>IF(Medidas_Analisis!I409&lt;&gt;"",ROUND((Medidas_Analisis!I409/IF(Intermedio!A409=VLOOKUP(Intermedio!A409,Tipos_Medida!$H$2:$I$788,1),VLOOKUP(Intermedio!A409,Tipos_Medida!$H$2:$I$788,2),0))*100,4),"")</f>
        <v/>
      </c>
      <c r="J560" s="21" t="str">
        <f>IF(Medidas_Analisis!J409&lt;&gt;"",ROUND((Medidas_Analisis!J409/IF(Intermedio!A409=VLOOKUP(Intermedio!A409,Tipos_Medida!$H$2:$I$788,1),VLOOKUP(Intermedio!A409,Tipos_Medida!$H$2:$I$788,2),0))*100,4),"")</f>
        <v/>
      </c>
      <c r="K560" s="21" t="str">
        <f>IF(Medidas_Analisis!K409&lt;&gt;"",ROUND((Medidas_Analisis!K409/IF(Intermedio!A409=VLOOKUP(Intermedio!A409,Tipos_Medida!$H$2:$I$788,1),VLOOKUP(Intermedio!A409,Tipos_Medida!$H$2:$I$788,2),0))*100,4),"")</f>
        <v/>
      </c>
      <c r="L560" s="21" t="str">
        <f>IF(Medidas_Analisis!L409&lt;&gt;"",ROUND((Medidas_Analisis!L409/IF(Intermedio!A409=VLOOKUP(Intermedio!A409,Tipos_Medida!$H$2:$I$788,1),VLOOKUP(Intermedio!A409,Tipos_Medida!$H$2:$I$788,2),0))*100,4),"")</f>
        <v/>
      </c>
      <c r="M560" s="21" t="str">
        <f>IF(Medidas_Analisis!M409&lt;&gt;"",ROUND((Medidas_Analisis!M409/IF(Intermedio!A409=VLOOKUP(Intermedio!A409,Tipos_Medida!$H$2:$I$788,1),VLOOKUP(Intermedio!A409,Tipos_Medida!$H$2:$I$788,2),0))*100,4),"")</f>
        <v/>
      </c>
      <c r="N560" s="21" t="str">
        <f>IF(Medidas_Analisis!N409&lt;&gt;"",ROUND((Medidas_Analisis!N409/IF(Intermedio!A409=VLOOKUP(Intermedio!A409,Tipos_Medida!$H$2:$I$788,1),VLOOKUP(Intermedio!A409,Tipos_Medida!$H$2:$I$788,2),0))*100,4),"")</f>
        <v/>
      </c>
    </row>
    <row r="561" spans="1:14" x14ac:dyDescent="0.25">
      <c r="A561" s="19">
        <v>20436</v>
      </c>
      <c r="B561" s="19" t="s">
        <v>92</v>
      </c>
      <c r="C561" s="19" t="s">
        <v>31</v>
      </c>
      <c r="D561" s="19" t="s">
        <v>114</v>
      </c>
      <c r="E561" s="20">
        <v>43913</v>
      </c>
      <c r="F561" s="7" t="str">
        <f>IF(E561&lt;&gt;"",IF(AND(E561&gt;=VLOOKUP(E561,Semanas!$A$1:$C$33,1),E561&lt;=VLOOKUP(E561,Semanas!$A$1:$C$33,2)),VLOOKUP(E561,Semanas!$A$1:$C$33,3),""),"")</f>
        <v>Semana 13</v>
      </c>
      <c r="G561" s="21" t="str">
        <f>IF(Medidas_Analisis!G410&lt;&gt;"",ROUND((Medidas_Analisis!G410/IF(Intermedio!A410=VLOOKUP(Intermedio!A410,Tipos_Medida!$H$2:$I$788,1),VLOOKUP(Intermedio!A410,Tipos_Medida!$H$2:$I$788,2),0))*100,4),"")</f>
        <v/>
      </c>
      <c r="H561" s="21" t="str">
        <f>IF(Medidas_Analisis!H410&lt;&gt;"",ROUND((Medidas_Analisis!H410/IF(Intermedio!A410=VLOOKUP(Intermedio!A410,Tipos_Medida!$H$2:$I$788,1),VLOOKUP(Intermedio!A410,Tipos_Medida!$H$2:$I$788,2),0))*100,4),"")</f>
        <v/>
      </c>
      <c r="I561" s="21" t="str">
        <f>IF(Medidas_Analisis!I410&lt;&gt;"",ROUND((Medidas_Analisis!I410/IF(Intermedio!A410=VLOOKUP(Intermedio!A410,Tipos_Medida!$H$2:$I$788,1),VLOOKUP(Intermedio!A410,Tipos_Medida!$H$2:$I$788,2),0))*100,4),"")</f>
        <v/>
      </c>
      <c r="J561" s="21" t="str">
        <f>IF(Medidas_Analisis!J410&lt;&gt;"",ROUND((Medidas_Analisis!J410/IF(Intermedio!A410=VLOOKUP(Intermedio!A410,Tipos_Medida!$H$2:$I$788,1),VLOOKUP(Intermedio!A410,Tipos_Medida!$H$2:$I$788,2),0))*100,4),"")</f>
        <v/>
      </c>
      <c r="K561" s="21" t="str">
        <f>IF(Medidas_Analisis!K410&lt;&gt;"",ROUND((Medidas_Analisis!K410/IF(Intermedio!A410=VLOOKUP(Intermedio!A410,Tipos_Medida!$H$2:$I$788,1),VLOOKUP(Intermedio!A410,Tipos_Medida!$H$2:$I$788,2),0))*100,4),"")</f>
        <v/>
      </c>
      <c r="L561" s="21" t="str">
        <f>IF(Medidas_Analisis!L410&lt;&gt;"",ROUND((Medidas_Analisis!L410/IF(Intermedio!A410=VLOOKUP(Intermedio!A410,Tipos_Medida!$H$2:$I$788,1),VLOOKUP(Intermedio!A410,Tipos_Medida!$H$2:$I$788,2),0))*100,4),"")</f>
        <v/>
      </c>
      <c r="M561" s="21" t="str">
        <f>IF(Medidas_Analisis!M410&lt;&gt;"",ROUND((Medidas_Analisis!M410/IF(Intermedio!A410=VLOOKUP(Intermedio!A410,Tipos_Medida!$H$2:$I$788,1),VLOOKUP(Intermedio!A410,Tipos_Medida!$H$2:$I$788,2),0))*100,4),"")</f>
        <v/>
      </c>
      <c r="N561" s="21" t="str">
        <f>IF(Medidas_Analisis!N410&lt;&gt;"",ROUND((Medidas_Analisis!N410/IF(Intermedio!A410=VLOOKUP(Intermedio!A410,Tipos_Medida!$H$2:$I$788,1),VLOOKUP(Intermedio!A410,Tipos_Medida!$H$2:$I$788,2),0))*100,4),"")</f>
        <v/>
      </c>
    </row>
    <row r="562" spans="1:14" x14ac:dyDescent="0.25">
      <c r="A562">
        <v>20436</v>
      </c>
      <c r="B562" t="s">
        <v>92</v>
      </c>
      <c r="C562" t="s">
        <v>115</v>
      </c>
      <c r="D562" t="s">
        <v>114</v>
      </c>
      <c r="E562" s="1">
        <v>43913</v>
      </c>
      <c r="F562" s="7" t="str">
        <f>IF(E562&lt;&gt;"",IF(AND(E562&gt;=VLOOKUP(E562,Semanas!$A$1:$C$33,1),E562&lt;=VLOOKUP(E562,Semanas!$A$1:$C$33,2)),VLOOKUP(E562,Semanas!$A$1:$C$33,3),""),"")</f>
        <v>Semana 13</v>
      </c>
      <c r="G562" s="21" t="str">
        <f>IF(Medidas_Analisis!G411&lt;&gt;"",ROUND((Medidas_Analisis!G411/IF(Intermedio!A411=VLOOKUP(Intermedio!A411,Tipos_Medida!$H$2:$I$788,1),VLOOKUP(Intermedio!A411,Tipos_Medida!$H$2:$I$788,2),0))*100,4),"")</f>
        <v/>
      </c>
      <c r="H562" s="21" t="str">
        <f>IF(Medidas_Analisis!H411&lt;&gt;"",ROUND((Medidas_Analisis!H411/IF(Intermedio!A411=VLOOKUP(Intermedio!A411,Tipos_Medida!$H$2:$I$788,1),VLOOKUP(Intermedio!A411,Tipos_Medida!$H$2:$I$788,2),0))*100,4),"")</f>
        <v/>
      </c>
      <c r="I562" s="21" t="str">
        <f>IF(Medidas_Analisis!I411&lt;&gt;"",ROUND((Medidas_Analisis!I411/IF(Intermedio!A411=VLOOKUP(Intermedio!A411,Tipos_Medida!$H$2:$I$788,1),VLOOKUP(Intermedio!A411,Tipos_Medida!$H$2:$I$788,2),0))*100,4),"")</f>
        <v/>
      </c>
      <c r="J562" s="21" t="str">
        <f>IF(Medidas_Analisis!J411&lt;&gt;"",ROUND((Medidas_Analisis!J411/IF(Intermedio!A411=VLOOKUP(Intermedio!A411,Tipos_Medida!$H$2:$I$788,1),VLOOKUP(Intermedio!A411,Tipos_Medida!$H$2:$I$788,2),0))*100,4),"")</f>
        <v/>
      </c>
      <c r="K562" s="21" t="str">
        <f>IF(Medidas_Analisis!K411&lt;&gt;"",ROUND((Medidas_Analisis!K411/IF(Intermedio!A411=VLOOKUP(Intermedio!A411,Tipos_Medida!$H$2:$I$788,1),VLOOKUP(Intermedio!A411,Tipos_Medida!$H$2:$I$788,2),0))*100,4),"")</f>
        <v/>
      </c>
      <c r="L562" s="21" t="str">
        <f>IF(Medidas_Analisis!L411&lt;&gt;"",ROUND((Medidas_Analisis!L411/IF(Intermedio!A411=VLOOKUP(Intermedio!A411,Tipos_Medida!$H$2:$I$788,1),VLOOKUP(Intermedio!A411,Tipos_Medida!$H$2:$I$788,2),0))*100,4),"")</f>
        <v/>
      </c>
      <c r="M562" s="21" t="str">
        <f>IF(Medidas_Analisis!M411&lt;&gt;"",ROUND((Medidas_Analisis!M411/IF(Intermedio!A411=VLOOKUP(Intermedio!A411,Tipos_Medida!$H$2:$I$788,1),VLOOKUP(Intermedio!A411,Tipos_Medida!$H$2:$I$788,2),0))*100,4),"")</f>
        <v/>
      </c>
      <c r="N562" s="21" t="str">
        <f>IF(Medidas_Analisis!N411&lt;&gt;"",ROUND((Medidas_Analisis!N411/IF(Intermedio!A411=VLOOKUP(Intermedio!A411,Tipos_Medida!$H$2:$I$788,1),VLOOKUP(Intermedio!A411,Tipos_Medida!$H$2:$I$788,2),0))*100,4),"")</f>
        <v/>
      </c>
    </row>
    <row r="563" spans="1:14" x14ac:dyDescent="0.25">
      <c r="A563" s="19">
        <v>20436</v>
      </c>
      <c r="B563" s="19" t="s">
        <v>92</v>
      </c>
      <c r="C563" s="19" t="s">
        <v>33</v>
      </c>
      <c r="D563" s="19" t="s">
        <v>114</v>
      </c>
      <c r="E563" s="20">
        <v>43910</v>
      </c>
      <c r="F563" s="7" t="str">
        <f>IF(E563&lt;&gt;"",IF(AND(E563&gt;=VLOOKUP(E563,Semanas!$A$1:$C$33,1),E563&lt;=VLOOKUP(E563,Semanas!$A$1:$C$33,2)),VLOOKUP(E563,Semanas!$A$1:$C$33,3),""),"")</f>
        <v>Semana 12</v>
      </c>
      <c r="G563" s="21" t="str">
        <f>IF(Medidas_Analisis!G412&lt;&gt;"",ROUND((Medidas_Analisis!G412/IF(Intermedio!A412=VLOOKUP(Intermedio!A412,Tipos_Medida!$H$2:$I$788,1),VLOOKUP(Intermedio!A412,Tipos_Medida!$H$2:$I$788,2),0))*100,4),"")</f>
        <v/>
      </c>
      <c r="H563" s="21" t="str">
        <f>IF(Medidas_Analisis!H412&lt;&gt;"",ROUND((Medidas_Analisis!H412/IF(Intermedio!A412=VLOOKUP(Intermedio!A412,Tipos_Medida!$H$2:$I$788,1),VLOOKUP(Intermedio!A412,Tipos_Medida!$H$2:$I$788,2),0))*100,4),"")</f>
        <v/>
      </c>
      <c r="I563" s="21" t="str">
        <f>IF(Medidas_Analisis!I412&lt;&gt;"",ROUND((Medidas_Analisis!I412/IF(Intermedio!A412=VLOOKUP(Intermedio!A412,Tipos_Medida!$H$2:$I$788,1),VLOOKUP(Intermedio!A412,Tipos_Medida!$H$2:$I$788,2),0))*100,4),"")</f>
        <v/>
      </c>
      <c r="J563" s="21" t="str">
        <f>IF(Medidas_Analisis!J412&lt;&gt;"",ROUND((Medidas_Analisis!J412/IF(Intermedio!A412=VLOOKUP(Intermedio!A412,Tipos_Medida!$H$2:$I$788,1),VLOOKUP(Intermedio!A412,Tipos_Medida!$H$2:$I$788,2),0))*100,4),"")</f>
        <v/>
      </c>
      <c r="K563" s="21" t="str">
        <f>IF(Medidas_Analisis!K412&lt;&gt;"",ROUND((Medidas_Analisis!K412/IF(Intermedio!A412=VLOOKUP(Intermedio!A412,Tipos_Medida!$H$2:$I$788,1),VLOOKUP(Intermedio!A412,Tipos_Medida!$H$2:$I$788,2),0))*100,4),"")</f>
        <v/>
      </c>
      <c r="L563" s="21" t="str">
        <f>IF(Medidas_Analisis!L412&lt;&gt;"",ROUND((Medidas_Analisis!L412/IF(Intermedio!A412=VLOOKUP(Intermedio!A412,Tipos_Medida!$H$2:$I$788,1),VLOOKUP(Intermedio!A412,Tipos_Medida!$H$2:$I$788,2),0))*100,4),"")</f>
        <v/>
      </c>
      <c r="M563" s="21" t="str">
        <f>IF(Medidas_Analisis!M412&lt;&gt;"",ROUND((Medidas_Analisis!M412/IF(Intermedio!A412=VLOOKUP(Intermedio!A412,Tipos_Medida!$H$2:$I$788,1),VLOOKUP(Intermedio!A412,Tipos_Medida!$H$2:$I$788,2),0))*100,4),"")</f>
        <v/>
      </c>
      <c r="N563" s="21" t="str">
        <f>IF(Medidas_Analisis!N412&lt;&gt;"",ROUND((Medidas_Analisis!N412/IF(Intermedio!A412=VLOOKUP(Intermedio!A412,Tipos_Medida!$H$2:$I$788,1),VLOOKUP(Intermedio!A412,Tipos_Medida!$H$2:$I$788,2),0))*100,4),"")</f>
        <v/>
      </c>
    </row>
    <row r="564" spans="1:14" x14ac:dyDescent="0.25">
      <c r="A564">
        <v>20436</v>
      </c>
      <c r="B564" t="s">
        <v>92</v>
      </c>
      <c r="C564" t="s">
        <v>34</v>
      </c>
      <c r="D564" t="s">
        <v>117</v>
      </c>
      <c r="E564" s="1"/>
      <c r="F564" s="7" t="str">
        <f>IF(E564&lt;&gt;"",IF(AND(E564&gt;=VLOOKUP(E564,Semanas!$A$1:$C$33,1),E564&lt;=VLOOKUP(E564,Semanas!$A$1:$C$33,2)),VLOOKUP(E564,Semanas!$A$1:$C$33,3),""),"")</f>
        <v/>
      </c>
      <c r="G564" s="21" t="str">
        <f>IF(Medidas_Analisis!G413&lt;&gt;"",ROUND((Medidas_Analisis!G413/IF(Intermedio!A413=VLOOKUP(Intermedio!A413,Tipos_Medida!$H$2:$I$788,1),VLOOKUP(Intermedio!A413,Tipos_Medida!$H$2:$I$788,2),0))*100,4),"")</f>
        <v/>
      </c>
      <c r="H564" s="21" t="str">
        <f>IF(Medidas_Analisis!H413&lt;&gt;"",ROUND((Medidas_Analisis!H413/IF(Intermedio!A413=VLOOKUP(Intermedio!A413,Tipos_Medida!$H$2:$I$788,1),VLOOKUP(Intermedio!A413,Tipos_Medida!$H$2:$I$788,2),0))*100,4),"")</f>
        <v/>
      </c>
      <c r="I564" s="21" t="str">
        <f>IF(Medidas_Analisis!I413&lt;&gt;"",ROUND((Medidas_Analisis!I413/IF(Intermedio!A413=VLOOKUP(Intermedio!A413,Tipos_Medida!$H$2:$I$788,1),VLOOKUP(Intermedio!A413,Tipos_Medida!$H$2:$I$788,2),0))*100,4),"")</f>
        <v/>
      </c>
      <c r="J564" s="21" t="str">
        <f>IF(Medidas_Analisis!J413&lt;&gt;"",ROUND((Medidas_Analisis!J413/IF(Intermedio!A413=VLOOKUP(Intermedio!A413,Tipos_Medida!$H$2:$I$788,1),VLOOKUP(Intermedio!A413,Tipos_Medida!$H$2:$I$788,2),0))*100,4),"")</f>
        <v/>
      </c>
      <c r="K564" s="21" t="str">
        <f>IF(Medidas_Analisis!K413&lt;&gt;"",ROUND((Medidas_Analisis!K413/IF(Intermedio!A413=VLOOKUP(Intermedio!A413,Tipos_Medida!$H$2:$I$788,1),VLOOKUP(Intermedio!A413,Tipos_Medida!$H$2:$I$788,2),0))*100,4),"")</f>
        <v/>
      </c>
      <c r="L564" s="21" t="str">
        <f>IF(Medidas_Analisis!L413&lt;&gt;"",ROUND((Medidas_Analisis!L413/IF(Intermedio!A413=VLOOKUP(Intermedio!A413,Tipos_Medida!$H$2:$I$788,1),VLOOKUP(Intermedio!A413,Tipos_Medida!$H$2:$I$788,2),0))*100,4),"")</f>
        <v/>
      </c>
      <c r="M564" s="21" t="str">
        <f>IF(Medidas_Analisis!M413&lt;&gt;"",ROUND((Medidas_Analisis!M413/IF(Intermedio!A413=VLOOKUP(Intermedio!A413,Tipos_Medida!$H$2:$I$788,1),VLOOKUP(Intermedio!A413,Tipos_Medida!$H$2:$I$788,2),0))*100,4),"")</f>
        <v/>
      </c>
      <c r="N564" s="21" t="str">
        <f>IF(Medidas_Analisis!N413&lt;&gt;"",ROUND((Medidas_Analisis!N413/IF(Intermedio!A413=VLOOKUP(Intermedio!A413,Tipos_Medida!$H$2:$I$788,1),VLOOKUP(Intermedio!A413,Tipos_Medida!$H$2:$I$788,2),0))*100,4),"")</f>
        <v/>
      </c>
    </row>
    <row r="565" spans="1:14" x14ac:dyDescent="0.25">
      <c r="A565" s="19">
        <v>20436</v>
      </c>
      <c r="B565" s="19" t="s">
        <v>92</v>
      </c>
      <c r="C565" s="19" t="s">
        <v>118</v>
      </c>
      <c r="D565" s="19" t="s">
        <v>117</v>
      </c>
      <c r="E565" s="20"/>
      <c r="F565" s="7" t="str">
        <f>IF(E565&lt;&gt;"",IF(AND(E565&gt;=VLOOKUP(E565,Semanas!$A$1:$C$33,1),E565&lt;=VLOOKUP(E565,Semanas!$A$1:$C$33,2)),VLOOKUP(E565,Semanas!$A$1:$C$33,3),""),"")</f>
        <v/>
      </c>
      <c r="G565" s="21" t="str">
        <f>IF(Medidas_Analisis!G414&lt;&gt;"",ROUND((Medidas_Analisis!G414/IF(Intermedio!A414=VLOOKUP(Intermedio!A414,Tipos_Medida!$H$2:$I$788,1),VLOOKUP(Intermedio!A414,Tipos_Medida!$H$2:$I$788,2),0))*100,4),"")</f>
        <v/>
      </c>
      <c r="H565" s="21" t="str">
        <f>IF(Medidas_Analisis!H414&lt;&gt;"",ROUND((Medidas_Analisis!H414/IF(Intermedio!A414=VLOOKUP(Intermedio!A414,Tipos_Medida!$H$2:$I$788,1),VLOOKUP(Intermedio!A414,Tipos_Medida!$H$2:$I$788,2),0))*100,4),"")</f>
        <v/>
      </c>
      <c r="I565" s="21" t="str">
        <f>IF(Medidas_Analisis!I414&lt;&gt;"",ROUND((Medidas_Analisis!I414/IF(Intermedio!A414=VLOOKUP(Intermedio!A414,Tipos_Medida!$H$2:$I$788,1),VLOOKUP(Intermedio!A414,Tipos_Medida!$H$2:$I$788,2),0))*100,4),"")</f>
        <v/>
      </c>
      <c r="J565" s="21" t="str">
        <f>IF(Medidas_Analisis!J414&lt;&gt;"",ROUND((Medidas_Analisis!J414/IF(Intermedio!A414=VLOOKUP(Intermedio!A414,Tipos_Medida!$H$2:$I$788,1),VLOOKUP(Intermedio!A414,Tipos_Medida!$H$2:$I$788,2),0))*100,4),"")</f>
        <v/>
      </c>
      <c r="K565" s="21" t="str">
        <f>IF(Medidas_Analisis!K414&lt;&gt;"",ROUND((Medidas_Analisis!K414/IF(Intermedio!A414=VLOOKUP(Intermedio!A414,Tipos_Medida!$H$2:$I$788,1),VLOOKUP(Intermedio!A414,Tipos_Medida!$H$2:$I$788,2),0))*100,4),"")</f>
        <v/>
      </c>
      <c r="L565" s="21" t="str">
        <f>IF(Medidas_Analisis!L414&lt;&gt;"",ROUND((Medidas_Analisis!L414/IF(Intermedio!A414=VLOOKUP(Intermedio!A414,Tipos_Medida!$H$2:$I$788,1),VLOOKUP(Intermedio!A414,Tipos_Medida!$H$2:$I$788,2),0))*100,4),"")</f>
        <v/>
      </c>
      <c r="M565" s="21" t="str">
        <f>IF(Medidas_Analisis!M414&lt;&gt;"",ROUND((Medidas_Analisis!M414/IF(Intermedio!A414=VLOOKUP(Intermedio!A414,Tipos_Medida!$H$2:$I$788,1),VLOOKUP(Intermedio!A414,Tipos_Medida!$H$2:$I$788,2),0))*100,4),"")</f>
        <v/>
      </c>
      <c r="N565" s="21" t="str">
        <f>IF(Medidas_Analisis!N414&lt;&gt;"",ROUND((Medidas_Analisis!N414/IF(Intermedio!A414=VLOOKUP(Intermedio!A414,Tipos_Medida!$H$2:$I$788,1),VLOOKUP(Intermedio!A414,Tipos_Medida!$H$2:$I$788,2),0))*100,4),"")</f>
        <v/>
      </c>
    </row>
    <row r="566" spans="1:14" x14ac:dyDescent="0.25">
      <c r="A566">
        <v>20436</v>
      </c>
      <c r="B566" t="s">
        <v>92</v>
      </c>
      <c r="C566" t="s">
        <v>119</v>
      </c>
      <c r="D566" t="s">
        <v>117</v>
      </c>
      <c r="E566" s="1"/>
      <c r="F566" s="7" t="str">
        <f>IF(E566&lt;&gt;"",IF(AND(E566&gt;=VLOOKUP(E566,Semanas!$A$1:$C$33,1),E566&lt;=VLOOKUP(E566,Semanas!$A$1:$C$33,2)),VLOOKUP(E566,Semanas!$A$1:$C$33,3),""),"")</f>
        <v/>
      </c>
      <c r="G566" s="21" t="str">
        <f>IF(Medidas_Analisis!G415&lt;&gt;"",ROUND((Medidas_Analisis!G415/IF(Intermedio!A415=VLOOKUP(Intermedio!A415,Tipos_Medida!$H$2:$I$788,1),VLOOKUP(Intermedio!A415,Tipos_Medida!$H$2:$I$788,2),0))*100,4),"")</f>
        <v/>
      </c>
      <c r="H566" s="21" t="str">
        <f>IF(Medidas_Analisis!H415&lt;&gt;"",ROUND((Medidas_Analisis!H415/IF(Intermedio!A415=VLOOKUP(Intermedio!A415,Tipos_Medida!$H$2:$I$788,1),VLOOKUP(Intermedio!A415,Tipos_Medida!$H$2:$I$788,2),0))*100,4),"")</f>
        <v/>
      </c>
      <c r="I566" s="21" t="str">
        <f>IF(Medidas_Analisis!I415&lt;&gt;"",ROUND((Medidas_Analisis!I415/IF(Intermedio!A415=VLOOKUP(Intermedio!A415,Tipos_Medida!$H$2:$I$788,1),VLOOKUP(Intermedio!A415,Tipos_Medida!$H$2:$I$788,2),0))*100,4),"")</f>
        <v/>
      </c>
      <c r="J566" s="21" t="str">
        <f>IF(Medidas_Analisis!J415&lt;&gt;"",ROUND((Medidas_Analisis!J415/IF(Intermedio!A415=VLOOKUP(Intermedio!A415,Tipos_Medida!$H$2:$I$788,1),VLOOKUP(Intermedio!A415,Tipos_Medida!$H$2:$I$788,2),0))*100,4),"")</f>
        <v/>
      </c>
      <c r="K566" s="21" t="str">
        <f>IF(Medidas_Analisis!K415&lt;&gt;"",ROUND((Medidas_Analisis!K415/IF(Intermedio!A415=VLOOKUP(Intermedio!A415,Tipos_Medida!$H$2:$I$788,1),VLOOKUP(Intermedio!A415,Tipos_Medida!$H$2:$I$788,2),0))*100,4),"")</f>
        <v/>
      </c>
      <c r="L566" s="21" t="str">
        <f>IF(Medidas_Analisis!L415&lt;&gt;"",ROUND((Medidas_Analisis!L415/IF(Intermedio!A415=VLOOKUP(Intermedio!A415,Tipos_Medida!$H$2:$I$788,1),VLOOKUP(Intermedio!A415,Tipos_Medida!$H$2:$I$788,2),0))*100,4),"")</f>
        <v/>
      </c>
      <c r="M566" s="21" t="str">
        <f>IF(Medidas_Analisis!M415&lt;&gt;"",ROUND((Medidas_Analisis!M415/IF(Intermedio!A415=VLOOKUP(Intermedio!A415,Tipos_Medida!$H$2:$I$788,1),VLOOKUP(Intermedio!A415,Tipos_Medida!$H$2:$I$788,2),0))*100,4),"")</f>
        <v/>
      </c>
      <c r="N566" s="21" t="str">
        <f>IF(Medidas_Analisis!N415&lt;&gt;"",ROUND((Medidas_Analisis!N415/IF(Intermedio!A415=VLOOKUP(Intermedio!A415,Tipos_Medida!$H$2:$I$788,1),VLOOKUP(Intermedio!A415,Tipos_Medida!$H$2:$I$788,2),0))*100,4),"")</f>
        <v/>
      </c>
    </row>
    <row r="567" spans="1:14" x14ac:dyDescent="0.25">
      <c r="A567" s="19">
        <v>20436</v>
      </c>
      <c r="B567" s="19" t="s">
        <v>92</v>
      </c>
      <c r="C567" s="19" t="s">
        <v>120</v>
      </c>
      <c r="D567" s="19" t="s">
        <v>117</v>
      </c>
      <c r="E567" s="20"/>
      <c r="F567" s="7" t="str">
        <f>IF(E567&lt;&gt;"",IF(AND(E567&gt;=VLOOKUP(E567,Semanas!$A$1:$C$33,1),E567&lt;=VLOOKUP(E567,Semanas!$A$1:$C$33,2)),VLOOKUP(E567,Semanas!$A$1:$C$33,3),""),"")</f>
        <v/>
      </c>
      <c r="G567" s="21" t="str">
        <f>IF(Medidas_Analisis!G416&lt;&gt;"",ROUND((Medidas_Analisis!G416/IF(Intermedio!A416=VLOOKUP(Intermedio!A416,Tipos_Medida!$H$2:$I$788,1),VLOOKUP(Intermedio!A416,Tipos_Medida!$H$2:$I$788,2),0))*100,4),"")</f>
        <v/>
      </c>
      <c r="H567" s="21" t="str">
        <f>IF(Medidas_Analisis!H416&lt;&gt;"",ROUND((Medidas_Analisis!H416/IF(Intermedio!A416=VLOOKUP(Intermedio!A416,Tipos_Medida!$H$2:$I$788,1),VLOOKUP(Intermedio!A416,Tipos_Medida!$H$2:$I$788,2),0))*100,4),"")</f>
        <v/>
      </c>
      <c r="I567" s="21" t="str">
        <f>IF(Medidas_Analisis!I416&lt;&gt;"",ROUND((Medidas_Analisis!I416/IF(Intermedio!A416=VLOOKUP(Intermedio!A416,Tipos_Medida!$H$2:$I$788,1),VLOOKUP(Intermedio!A416,Tipos_Medida!$H$2:$I$788,2),0))*100,4),"")</f>
        <v/>
      </c>
      <c r="J567" s="21" t="str">
        <f>IF(Medidas_Analisis!J416&lt;&gt;"",ROUND((Medidas_Analisis!J416/IF(Intermedio!A416=VLOOKUP(Intermedio!A416,Tipos_Medida!$H$2:$I$788,1),VLOOKUP(Intermedio!A416,Tipos_Medida!$H$2:$I$788,2),0))*100,4),"")</f>
        <v/>
      </c>
      <c r="K567" s="21" t="str">
        <f>IF(Medidas_Analisis!K416&lt;&gt;"",ROUND((Medidas_Analisis!K416/IF(Intermedio!A416=VLOOKUP(Intermedio!A416,Tipos_Medida!$H$2:$I$788,1),VLOOKUP(Intermedio!A416,Tipos_Medida!$H$2:$I$788,2),0))*100,4),"")</f>
        <v/>
      </c>
      <c r="L567" s="21" t="str">
        <f>IF(Medidas_Analisis!L416&lt;&gt;"",ROUND((Medidas_Analisis!L416/IF(Intermedio!A416=VLOOKUP(Intermedio!A416,Tipos_Medida!$H$2:$I$788,1),VLOOKUP(Intermedio!A416,Tipos_Medida!$H$2:$I$788,2),0))*100,4),"")</f>
        <v/>
      </c>
      <c r="M567" s="21" t="str">
        <f>IF(Medidas_Analisis!M416&lt;&gt;"",ROUND((Medidas_Analisis!M416/IF(Intermedio!A416=VLOOKUP(Intermedio!A416,Tipos_Medida!$H$2:$I$788,1),VLOOKUP(Intermedio!A416,Tipos_Medida!$H$2:$I$788,2),0))*100,4),"")</f>
        <v/>
      </c>
      <c r="N567" s="21" t="str">
        <f>IF(Medidas_Analisis!N416&lt;&gt;"",ROUND((Medidas_Analisis!N416/IF(Intermedio!A416=VLOOKUP(Intermedio!A416,Tipos_Medida!$H$2:$I$788,1),VLOOKUP(Intermedio!A416,Tipos_Medida!$H$2:$I$788,2),0))*100,4),"")</f>
        <v/>
      </c>
    </row>
    <row r="568" spans="1:14" x14ac:dyDescent="0.25">
      <c r="A568">
        <v>20436</v>
      </c>
      <c r="B568" t="s">
        <v>92</v>
      </c>
      <c r="C568" t="s">
        <v>191</v>
      </c>
      <c r="D568" t="s">
        <v>117</v>
      </c>
      <c r="E568" s="1"/>
      <c r="F568" s="7" t="str">
        <f>IF(E568&lt;&gt;"",IF(AND(E568&gt;=VLOOKUP(E568,Semanas!$A$1:$C$33,1),E568&lt;=VLOOKUP(E568,Semanas!$A$1:$C$33,2)),VLOOKUP(E568,Semanas!$A$1:$C$33,3),""),"")</f>
        <v/>
      </c>
      <c r="G568" s="21" t="str">
        <f>IF(Medidas_Analisis!G417&lt;&gt;"",ROUND((Medidas_Analisis!G417/IF(Intermedio!A417=VLOOKUP(Intermedio!A417,Tipos_Medida!$H$2:$I$788,1),VLOOKUP(Intermedio!A417,Tipos_Medida!$H$2:$I$788,2),0))*100,4),"")</f>
        <v/>
      </c>
      <c r="H568" s="21" t="str">
        <f>IF(Medidas_Analisis!H417&lt;&gt;"",ROUND((Medidas_Analisis!H417/IF(Intermedio!A417=VLOOKUP(Intermedio!A417,Tipos_Medida!$H$2:$I$788,1),VLOOKUP(Intermedio!A417,Tipos_Medida!$H$2:$I$788,2),0))*100,4),"")</f>
        <v/>
      </c>
      <c r="I568" s="21" t="str">
        <f>IF(Medidas_Analisis!I417&lt;&gt;"",ROUND((Medidas_Analisis!I417/IF(Intermedio!A417=VLOOKUP(Intermedio!A417,Tipos_Medida!$H$2:$I$788,1),VLOOKUP(Intermedio!A417,Tipos_Medida!$H$2:$I$788,2),0))*100,4),"")</f>
        <v/>
      </c>
      <c r="J568" s="21" t="str">
        <f>IF(Medidas_Analisis!J417&lt;&gt;"",ROUND((Medidas_Analisis!J417/IF(Intermedio!A417=VLOOKUP(Intermedio!A417,Tipos_Medida!$H$2:$I$788,1),VLOOKUP(Intermedio!A417,Tipos_Medida!$H$2:$I$788,2),0))*100,4),"")</f>
        <v/>
      </c>
      <c r="K568" s="21" t="str">
        <f>IF(Medidas_Analisis!K417&lt;&gt;"",ROUND((Medidas_Analisis!K417/IF(Intermedio!A417=VLOOKUP(Intermedio!A417,Tipos_Medida!$H$2:$I$788,1),VLOOKUP(Intermedio!A417,Tipos_Medida!$H$2:$I$788,2),0))*100,4),"")</f>
        <v/>
      </c>
      <c r="L568" s="21" t="str">
        <f>IF(Medidas_Analisis!L417&lt;&gt;"",ROUND((Medidas_Analisis!L417/IF(Intermedio!A417=VLOOKUP(Intermedio!A417,Tipos_Medida!$H$2:$I$788,1),VLOOKUP(Intermedio!A417,Tipos_Medida!$H$2:$I$788,2),0))*100,4),"")</f>
        <v/>
      </c>
      <c r="M568" s="21" t="str">
        <f>IF(Medidas_Analisis!M417&lt;&gt;"",ROUND((Medidas_Analisis!M417/IF(Intermedio!A417=VLOOKUP(Intermedio!A417,Tipos_Medida!$H$2:$I$788,1),VLOOKUP(Intermedio!A417,Tipos_Medida!$H$2:$I$788,2),0))*100,4),"")</f>
        <v/>
      </c>
      <c r="N568" s="21" t="str">
        <f>IF(Medidas_Analisis!N417&lt;&gt;"",ROUND((Medidas_Analisis!N417/IF(Intermedio!A417=VLOOKUP(Intermedio!A417,Tipos_Medida!$H$2:$I$788,1),VLOOKUP(Intermedio!A417,Tipos_Medida!$H$2:$I$788,2),0))*100,4),"")</f>
        <v/>
      </c>
    </row>
    <row r="569" spans="1:14" x14ac:dyDescent="0.25">
      <c r="A569" s="19">
        <v>20436</v>
      </c>
      <c r="B569" s="19" t="s">
        <v>92</v>
      </c>
      <c r="C569" s="19" t="s">
        <v>122</v>
      </c>
      <c r="D569" s="19" t="s">
        <v>116</v>
      </c>
      <c r="E569" s="20"/>
      <c r="F569" s="7" t="str">
        <f>IF(E569&lt;&gt;"",IF(AND(E569&gt;=VLOOKUP(E569,Semanas!$A$1:$C$33,1),E569&lt;=VLOOKUP(E569,Semanas!$A$1:$C$33,2)),VLOOKUP(E569,Semanas!$A$1:$C$33,3),""),"")</f>
        <v/>
      </c>
      <c r="G569" s="21" t="str">
        <f>IF(Medidas_Analisis!G418&lt;&gt;"",ROUND((Medidas_Analisis!G418/IF(Intermedio!A418=VLOOKUP(Intermedio!A418,Tipos_Medida!$H$2:$I$788,1),VLOOKUP(Intermedio!A418,Tipos_Medida!$H$2:$I$788,2),0))*100,4),"")</f>
        <v/>
      </c>
      <c r="H569" s="21" t="str">
        <f>IF(Medidas_Analisis!H418&lt;&gt;"",ROUND((Medidas_Analisis!H418/IF(Intermedio!A418=VLOOKUP(Intermedio!A418,Tipos_Medida!$H$2:$I$788,1),VLOOKUP(Intermedio!A418,Tipos_Medida!$H$2:$I$788,2),0))*100,4),"")</f>
        <v/>
      </c>
      <c r="I569" s="21" t="str">
        <f>IF(Medidas_Analisis!I418&lt;&gt;"",ROUND((Medidas_Analisis!I418/IF(Intermedio!A418=VLOOKUP(Intermedio!A418,Tipos_Medida!$H$2:$I$788,1),VLOOKUP(Intermedio!A418,Tipos_Medida!$H$2:$I$788,2),0))*100,4),"")</f>
        <v/>
      </c>
      <c r="J569" s="21" t="str">
        <f>IF(Medidas_Analisis!J418&lt;&gt;"",ROUND((Medidas_Analisis!J418/IF(Intermedio!A418=VLOOKUP(Intermedio!A418,Tipos_Medida!$H$2:$I$788,1),VLOOKUP(Intermedio!A418,Tipos_Medida!$H$2:$I$788,2),0))*100,4),"")</f>
        <v/>
      </c>
      <c r="K569" s="21" t="str">
        <f>IF(Medidas_Analisis!K418&lt;&gt;"",ROUND((Medidas_Analisis!K418/IF(Intermedio!A418=VLOOKUP(Intermedio!A418,Tipos_Medida!$H$2:$I$788,1),VLOOKUP(Intermedio!A418,Tipos_Medida!$H$2:$I$788,2),0))*100,4),"")</f>
        <v/>
      </c>
      <c r="L569" s="21" t="str">
        <f>IF(Medidas_Analisis!L418&lt;&gt;"",ROUND((Medidas_Analisis!L418/IF(Intermedio!A418=VLOOKUP(Intermedio!A418,Tipos_Medida!$H$2:$I$788,1),VLOOKUP(Intermedio!A418,Tipos_Medida!$H$2:$I$788,2),0))*100,4),"")</f>
        <v/>
      </c>
      <c r="M569" s="21" t="str">
        <f>IF(Medidas_Analisis!M418&lt;&gt;"",ROUND((Medidas_Analisis!M418/IF(Intermedio!A418=VLOOKUP(Intermedio!A418,Tipos_Medida!$H$2:$I$788,1),VLOOKUP(Intermedio!A418,Tipos_Medida!$H$2:$I$788,2),0))*100,4),"")</f>
        <v/>
      </c>
      <c r="N569" s="21" t="str">
        <f>IF(Medidas_Analisis!N418&lt;&gt;"",ROUND((Medidas_Analisis!N418/IF(Intermedio!A418=VLOOKUP(Intermedio!A418,Tipos_Medida!$H$2:$I$788,1),VLOOKUP(Intermedio!A418,Tipos_Medida!$H$2:$I$788,2),0))*100,4),"")</f>
        <v/>
      </c>
    </row>
    <row r="570" spans="1:14" x14ac:dyDescent="0.25">
      <c r="A570">
        <v>20436</v>
      </c>
      <c r="B570" t="s">
        <v>92</v>
      </c>
      <c r="C570" t="s">
        <v>123</v>
      </c>
      <c r="D570" t="s">
        <v>116</v>
      </c>
      <c r="E570" s="1"/>
      <c r="F570" s="7" t="str">
        <f>IF(E570&lt;&gt;"",IF(AND(E570&gt;=VLOOKUP(E570,Semanas!$A$1:$C$33,1),E570&lt;=VLOOKUP(E570,Semanas!$A$1:$C$33,2)),VLOOKUP(E570,Semanas!$A$1:$C$33,3),""),"")</f>
        <v/>
      </c>
      <c r="G570" s="21" t="str">
        <f>IF(Medidas_Analisis!G419&lt;&gt;"",ROUND((Medidas_Analisis!G419/IF(Intermedio!A419=VLOOKUP(Intermedio!A419,Tipos_Medida!$H$2:$I$788,1),VLOOKUP(Intermedio!A419,Tipos_Medida!$H$2:$I$788,2),0))*100,4),"")</f>
        <v/>
      </c>
      <c r="H570" s="21" t="str">
        <f>IF(Medidas_Analisis!H419&lt;&gt;"",ROUND((Medidas_Analisis!H419/IF(Intermedio!A419=VLOOKUP(Intermedio!A419,Tipos_Medida!$H$2:$I$788,1),VLOOKUP(Intermedio!A419,Tipos_Medida!$H$2:$I$788,2),0))*100,4),"")</f>
        <v/>
      </c>
      <c r="I570" s="21" t="str">
        <f>IF(Medidas_Analisis!I419&lt;&gt;"",ROUND((Medidas_Analisis!I419/IF(Intermedio!A419=VLOOKUP(Intermedio!A419,Tipos_Medida!$H$2:$I$788,1),VLOOKUP(Intermedio!A419,Tipos_Medida!$H$2:$I$788,2),0))*100,4),"")</f>
        <v/>
      </c>
      <c r="J570" s="21" t="str">
        <f>IF(Medidas_Analisis!J419&lt;&gt;"",ROUND((Medidas_Analisis!J419/IF(Intermedio!A419=VLOOKUP(Intermedio!A419,Tipos_Medida!$H$2:$I$788,1),VLOOKUP(Intermedio!A419,Tipos_Medida!$H$2:$I$788,2),0))*100,4),"")</f>
        <v/>
      </c>
      <c r="K570" s="21" t="str">
        <f>IF(Medidas_Analisis!K419&lt;&gt;"",ROUND((Medidas_Analisis!K419/IF(Intermedio!A419=VLOOKUP(Intermedio!A419,Tipos_Medida!$H$2:$I$788,1),VLOOKUP(Intermedio!A419,Tipos_Medida!$H$2:$I$788,2),0))*100,4),"")</f>
        <v/>
      </c>
      <c r="L570" s="21" t="str">
        <f>IF(Medidas_Analisis!L419&lt;&gt;"",ROUND((Medidas_Analisis!L419/IF(Intermedio!A419=VLOOKUP(Intermedio!A419,Tipos_Medida!$H$2:$I$788,1),VLOOKUP(Intermedio!A419,Tipos_Medida!$H$2:$I$788,2),0))*100,4),"")</f>
        <v/>
      </c>
      <c r="M570" s="21" t="str">
        <f>IF(Medidas_Analisis!M419&lt;&gt;"",ROUND((Medidas_Analisis!M419/IF(Intermedio!A419=VLOOKUP(Intermedio!A419,Tipos_Medida!$H$2:$I$788,1),VLOOKUP(Intermedio!A419,Tipos_Medida!$H$2:$I$788,2),0))*100,4),"")</f>
        <v/>
      </c>
      <c r="N570" s="21" t="str">
        <f>IF(Medidas_Analisis!N419&lt;&gt;"",ROUND((Medidas_Analisis!N419/IF(Intermedio!A419=VLOOKUP(Intermedio!A419,Tipos_Medida!$H$2:$I$788,1),VLOOKUP(Intermedio!A419,Tipos_Medida!$H$2:$I$788,2),0))*100,4),"")</f>
        <v/>
      </c>
    </row>
    <row r="571" spans="1:14" x14ac:dyDescent="0.25">
      <c r="A571">
        <v>20438</v>
      </c>
      <c r="B571" t="s">
        <v>93</v>
      </c>
      <c r="C571" t="s">
        <v>34</v>
      </c>
      <c r="D571" t="s">
        <v>117</v>
      </c>
      <c r="E571" s="1"/>
      <c r="F571" s="7" t="str">
        <f>IF(E571&lt;&gt;"",IF(AND(E571&gt;=VLOOKUP(E571,Semanas!$A$1:$C$33,1),E571&lt;=VLOOKUP(E571,Semanas!$A$1:$C$33,2)),VLOOKUP(E571,Semanas!$A$1:$C$33,3),""),"")</f>
        <v/>
      </c>
      <c r="G571" s="21" t="str">
        <f>IF(Medidas_Analisis!G424&lt;&gt;"",ROUND((Medidas_Analisis!G424/IF(Intermedio!A424=VLOOKUP(Intermedio!A424,Tipos_Medida!$H$2:$I$788,1),VLOOKUP(Intermedio!A424,Tipos_Medida!$H$2:$I$788,2),0))*100,4),"")</f>
        <v/>
      </c>
      <c r="H571" s="21" t="str">
        <f>IF(Medidas_Analisis!H424&lt;&gt;"",ROUND((Medidas_Analisis!H424/IF(Intermedio!A424=VLOOKUP(Intermedio!A424,Tipos_Medida!$H$2:$I$788,1),VLOOKUP(Intermedio!A424,Tipos_Medida!$H$2:$I$788,2),0))*100,4),"")</f>
        <v/>
      </c>
      <c r="I571" s="21" t="str">
        <f>IF(Medidas_Analisis!I424&lt;&gt;"",ROUND((Medidas_Analisis!I424/IF(Intermedio!A424=VLOOKUP(Intermedio!A424,Tipos_Medida!$H$2:$I$788,1),VLOOKUP(Intermedio!A424,Tipos_Medida!$H$2:$I$788,2),0))*100,4),"")</f>
        <v/>
      </c>
      <c r="J571" s="21" t="str">
        <f>IF(Medidas_Analisis!J424&lt;&gt;"",ROUND((Medidas_Analisis!J424/IF(Intermedio!A424=VLOOKUP(Intermedio!A424,Tipos_Medida!$H$2:$I$788,1),VLOOKUP(Intermedio!A424,Tipos_Medida!$H$2:$I$788,2),0))*100,4),"")</f>
        <v/>
      </c>
      <c r="K571" s="21" t="str">
        <f>IF(Medidas_Analisis!K424&lt;&gt;"",ROUND((Medidas_Analisis!K424/IF(Intermedio!A424=VLOOKUP(Intermedio!A424,Tipos_Medida!$H$2:$I$788,1),VLOOKUP(Intermedio!A424,Tipos_Medida!$H$2:$I$788,2),0))*100,4),"")</f>
        <v/>
      </c>
      <c r="L571" s="21" t="str">
        <f>IF(Medidas_Analisis!L424&lt;&gt;"",ROUND((Medidas_Analisis!L424/IF(Intermedio!A424=VLOOKUP(Intermedio!A424,Tipos_Medida!$H$2:$I$788,1),VLOOKUP(Intermedio!A424,Tipos_Medida!$H$2:$I$788,2),0))*100,4),"")</f>
        <v/>
      </c>
      <c r="M571" s="21" t="str">
        <f>IF(Medidas_Analisis!M424&lt;&gt;"",ROUND((Medidas_Analisis!M424/IF(Intermedio!A424=VLOOKUP(Intermedio!A424,Tipos_Medida!$H$2:$I$788,1),VLOOKUP(Intermedio!A424,Tipos_Medida!$H$2:$I$788,2),0))*100,4),"")</f>
        <v/>
      </c>
      <c r="N571" s="21" t="str">
        <f>IF(Medidas_Analisis!N424&lt;&gt;"",ROUND((Medidas_Analisis!N424/IF(Intermedio!A424=VLOOKUP(Intermedio!A424,Tipos_Medida!$H$2:$I$788,1),VLOOKUP(Intermedio!A424,Tipos_Medida!$H$2:$I$788,2),0))*100,4),"")</f>
        <v/>
      </c>
    </row>
    <row r="572" spans="1:14" x14ac:dyDescent="0.25">
      <c r="A572" s="19">
        <v>20438</v>
      </c>
      <c r="B572" s="19" t="s">
        <v>93</v>
      </c>
      <c r="C572" s="19" t="s">
        <v>118</v>
      </c>
      <c r="D572" s="19" t="s">
        <v>117</v>
      </c>
      <c r="E572" s="20"/>
      <c r="F572" s="7" t="str">
        <f>IF(E572&lt;&gt;"",IF(AND(E572&gt;=VLOOKUP(E572,Semanas!$A$1:$C$33,1),E572&lt;=VLOOKUP(E572,Semanas!$A$1:$C$33,2)),VLOOKUP(E572,Semanas!$A$1:$C$33,3),""),"")</f>
        <v/>
      </c>
      <c r="G572" s="21" t="str">
        <f>IF(Medidas_Analisis!G425&lt;&gt;"",ROUND((Medidas_Analisis!G425/IF(Intermedio!A425=VLOOKUP(Intermedio!A425,Tipos_Medida!$H$2:$I$788,1),VLOOKUP(Intermedio!A425,Tipos_Medida!$H$2:$I$788,2),0))*100,4),"")</f>
        <v/>
      </c>
      <c r="H572" s="21" t="str">
        <f>IF(Medidas_Analisis!H425&lt;&gt;"",ROUND((Medidas_Analisis!H425/IF(Intermedio!A425=VLOOKUP(Intermedio!A425,Tipos_Medida!$H$2:$I$788,1),VLOOKUP(Intermedio!A425,Tipos_Medida!$H$2:$I$788,2),0))*100,4),"")</f>
        <v/>
      </c>
      <c r="I572" s="21" t="str">
        <f>IF(Medidas_Analisis!I425&lt;&gt;"",ROUND((Medidas_Analisis!I425/IF(Intermedio!A425=VLOOKUP(Intermedio!A425,Tipos_Medida!$H$2:$I$788,1),VLOOKUP(Intermedio!A425,Tipos_Medida!$H$2:$I$788,2),0))*100,4),"")</f>
        <v/>
      </c>
      <c r="J572" s="21" t="str">
        <f>IF(Medidas_Analisis!J425&lt;&gt;"",ROUND((Medidas_Analisis!J425/IF(Intermedio!A425=VLOOKUP(Intermedio!A425,Tipos_Medida!$H$2:$I$788,1),VLOOKUP(Intermedio!A425,Tipos_Medida!$H$2:$I$788,2),0))*100,4),"")</f>
        <v/>
      </c>
      <c r="K572" s="21" t="str">
        <f>IF(Medidas_Analisis!K425&lt;&gt;"",ROUND((Medidas_Analisis!K425/IF(Intermedio!A425=VLOOKUP(Intermedio!A425,Tipos_Medida!$H$2:$I$788,1),VLOOKUP(Intermedio!A425,Tipos_Medida!$H$2:$I$788,2),0))*100,4),"")</f>
        <v/>
      </c>
      <c r="L572" s="21" t="str">
        <f>IF(Medidas_Analisis!L425&lt;&gt;"",ROUND((Medidas_Analisis!L425/IF(Intermedio!A425=VLOOKUP(Intermedio!A425,Tipos_Medida!$H$2:$I$788,1),VLOOKUP(Intermedio!A425,Tipos_Medida!$H$2:$I$788,2),0))*100,4),"")</f>
        <v/>
      </c>
      <c r="M572" s="21" t="str">
        <f>IF(Medidas_Analisis!M425&lt;&gt;"",ROUND((Medidas_Analisis!M425/IF(Intermedio!A425=VLOOKUP(Intermedio!A425,Tipos_Medida!$H$2:$I$788,1),VLOOKUP(Intermedio!A425,Tipos_Medida!$H$2:$I$788,2),0))*100,4),"")</f>
        <v/>
      </c>
      <c r="N572" s="21" t="str">
        <f>IF(Medidas_Analisis!N425&lt;&gt;"",ROUND((Medidas_Analisis!N425/IF(Intermedio!A425=VLOOKUP(Intermedio!A425,Tipos_Medida!$H$2:$I$788,1),VLOOKUP(Intermedio!A425,Tipos_Medida!$H$2:$I$788,2),0))*100,4),"")</f>
        <v/>
      </c>
    </row>
    <row r="573" spans="1:14" x14ac:dyDescent="0.25">
      <c r="A573">
        <v>20438</v>
      </c>
      <c r="B573" t="s">
        <v>93</v>
      </c>
      <c r="C573" t="s">
        <v>119</v>
      </c>
      <c r="D573" t="s">
        <v>117</v>
      </c>
      <c r="E573" s="1"/>
      <c r="F573" s="7" t="str">
        <f>IF(E573&lt;&gt;"",IF(AND(E573&gt;=VLOOKUP(E573,Semanas!$A$1:$C$33,1),E573&lt;=VLOOKUP(E573,Semanas!$A$1:$C$33,2)),VLOOKUP(E573,Semanas!$A$1:$C$33,3),""),"")</f>
        <v/>
      </c>
      <c r="G573" s="21" t="str">
        <f>IF(Medidas_Analisis!G426&lt;&gt;"",ROUND((Medidas_Analisis!G426/IF(Intermedio!A426=VLOOKUP(Intermedio!A426,Tipos_Medida!$H$2:$I$788,1),VLOOKUP(Intermedio!A426,Tipos_Medida!$H$2:$I$788,2),0))*100,4),"")</f>
        <v/>
      </c>
      <c r="H573" s="21" t="str">
        <f>IF(Medidas_Analisis!H426&lt;&gt;"",ROUND((Medidas_Analisis!H426/IF(Intermedio!A426=VLOOKUP(Intermedio!A426,Tipos_Medida!$H$2:$I$788,1),VLOOKUP(Intermedio!A426,Tipos_Medida!$H$2:$I$788,2),0))*100,4),"")</f>
        <v/>
      </c>
      <c r="I573" s="21" t="str">
        <f>IF(Medidas_Analisis!I426&lt;&gt;"",ROUND((Medidas_Analisis!I426/IF(Intermedio!A426=VLOOKUP(Intermedio!A426,Tipos_Medida!$H$2:$I$788,1),VLOOKUP(Intermedio!A426,Tipos_Medida!$H$2:$I$788,2),0))*100,4),"")</f>
        <v/>
      </c>
      <c r="J573" s="21" t="str">
        <f>IF(Medidas_Analisis!J426&lt;&gt;"",ROUND((Medidas_Analisis!J426/IF(Intermedio!A426=VLOOKUP(Intermedio!A426,Tipos_Medida!$H$2:$I$788,1),VLOOKUP(Intermedio!A426,Tipos_Medida!$H$2:$I$788,2),0))*100,4),"")</f>
        <v/>
      </c>
      <c r="K573" s="21" t="str">
        <f>IF(Medidas_Analisis!K426&lt;&gt;"",ROUND((Medidas_Analisis!K426/IF(Intermedio!A426=VLOOKUP(Intermedio!A426,Tipos_Medida!$H$2:$I$788,1),VLOOKUP(Intermedio!A426,Tipos_Medida!$H$2:$I$788,2),0))*100,4),"")</f>
        <v/>
      </c>
      <c r="L573" s="21" t="str">
        <f>IF(Medidas_Analisis!L426&lt;&gt;"",ROUND((Medidas_Analisis!L426/IF(Intermedio!A426=VLOOKUP(Intermedio!A426,Tipos_Medida!$H$2:$I$788,1),VLOOKUP(Intermedio!A426,Tipos_Medida!$H$2:$I$788,2),0))*100,4),"")</f>
        <v/>
      </c>
      <c r="M573" s="21" t="str">
        <f>IF(Medidas_Analisis!M426&lt;&gt;"",ROUND((Medidas_Analisis!M426/IF(Intermedio!A426=VLOOKUP(Intermedio!A426,Tipos_Medida!$H$2:$I$788,1),VLOOKUP(Intermedio!A426,Tipos_Medida!$H$2:$I$788,2),0))*100,4),"")</f>
        <v/>
      </c>
      <c r="N573" s="21" t="str">
        <f>IF(Medidas_Analisis!N426&lt;&gt;"",ROUND((Medidas_Analisis!N426/IF(Intermedio!A426=VLOOKUP(Intermedio!A426,Tipos_Medida!$H$2:$I$788,1),VLOOKUP(Intermedio!A426,Tipos_Medida!$H$2:$I$788,2),0))*100,4),"")</f>
        <v/>
      </c>
    </row>
    <row r="574" spans="1:14" x14ac:dyDescent="0.25">
      <c r="A574" s="19">
        <v>20438</v>
      </c>
      <c r="B574" s="19" t="s">
        <v>93</v>
      </c>
      <c r="C574" s="19" t="s">
        <v>120</v>
      </c>
      <c r="D574" s="19" t="s">
        <v>117</v>
      </c>
      <c r="E574" s="20"/>
      <c r="F574" s="7" t="str">
        <f>IF(E574&lt;&gt;"",IF(AND(E574&gt;=VLOOKUP(E574,Semanas!$A$1:$C$33,1),E574&lt;=VLOOKUP(E574,Semanas!$A$1:$C$33,2)),VLOOKUP(E574,Semanas!$A$1:$C$33,3),""),"")</f>
        <v/>
      </c>
      <c r="G574" s="21" t="str">
        <f>IF(Medidas_Analisis!G427&lt;&gt;"",ROUND((Medidas_Analisis!G427/IF(Intermedio!A427=VLOOKUP(Intermedio!A427,Tipos_Medida!$H$2:$I$788,1),VLOOKUP(Intermedio!A427,Tipos_Medida!$H$2:$I$788,2),0))*100,4),"")</f>
        <v/>
      </c>
      <c r="H574" s="21" t="str">
        <f>IF(Medidas_Analisis!H427&lt;&gt;"",ROUND((Medidas_Analisis!H427/IF(Intermedio!A427=VLOOKUP(Intermedio!A427,Tipos_Medida!$H$2:$I$788,1),VLOOKUP(Intermedio!A427,Tipos_Medida!$H$2:$I$788,2),0))*100,4),"")</f>
        <v/>
      </c>
      <c r="I574" s="21" t="str">
        <f>IF(Medidas_Analisis!I427&lt;&gt;"",ROUND((Medidas_Analisis!I427/IF(Intermedio!A427=VLOOKUP(Intermedio!A427,Tipos_Medida!$H$2:$I$788,1),VLOOKUP(Intermedio!A427,Tipos_Medida!$H$2:$I$788,2),0))*100,4),"")</f>
        <v/>
      </c>
      <c r="J574" s="21" t="str">
        <f>IF(Medidas_Analisis!J427&lt;&gt;"",ROUND((Medidas_Analisis!J427/IF(Intermedio!A427=VLOOKUP(Intermedio!A427,Tipos_Medida!$H$2:$I$788,1),VLOOKUP(Intermedio!A427,Tipos_Medida!$H$2:$I$788,2),0))*100,4),"")</f>
        <v/>
      </c>
      <c r="K574" s="21" t="str">
        <f>IF(Medidas_Analisis!K427&lt;&gt;"",ROUND((Medidas_Analisis!K427/IF(Intermedio!A427=VLOOKUP(Intermedio!A427,Tipos_Medida!$H$2:$I$788,1),VLOOKUP(Intermedio!A427,Tipos_Medida!$H$2:$I$788,2),0))*100,4),"")</f>
        <v/>
      </c>
      <c r="L574" s="21" t="str">
        <f>IF(Medidas_Analisis!L427&lt;&gt;"",ROUND((Medidas_Analisis!L427/IF(Intermedio!A427=VLOOKUP(Intermedio!A427,Tipos_Medida!$H$2:$I$788,1),VLOOKUP(Intermedio!A427,Tipos_Medida!$H$2:$I$788,2),0))*100,4),"")</f>
        <v/>
      </c>
      <c r="M574" s="21" t="str">
        <f>IF(Medidas_Analisis!M427&lt;&gt;"",ROUND((Medidas_Analisis!M427/IF(Intermedio!A427=VLOOKUP(Intermedio!A427,Tipos_Medida!$H$2:$I$788,1),VLOOKUP(Intermedio!A427,Tipos_Medida!$H$2:$I$788,2),0))*100,4),"")</f>
        <v/>
      </c>
      <c r="N574" s="21" t="str">
        <f>IF(Medidas_Analisis!N427&lt;&gt;"",ROUND((Medidas_Analisis!N427/IF(Intermedio!A427=VLOOKUP(Intermedio!A427,Tipos_Medida!$H$2:$I$788,1),VLOOKUP(Intermedio!A427,Tipos_Medida!$H$2:$I$788,2),0))*100,4),"")</f>
        <v/>
      </c>
    </row>
    <row r="575" spans="1:14" x14ac:dyDescent="0.25">
      <c r="A575">
        <v>20438</v>
      </c>
      <c r="B575" t="s">
        <v>93</v>
      </c>
      <c r="C575" t="s">
        <v>191</v>
      </c>
      <c r="D575" t="s">
        <v>117</v>
      </c>
      <c r="E575" s="1"/>
      <c r="F575" s="7" t="str">
        <f>IF(E575&lt;&gt;"",IF(AND(E575&gt;=VLOOKUP(E575,Semanas!$A$1:$C$33,1),E575&lt;=VLOOKUP(E575,Semanas!$A$1:$C$33,2)),VLOOKUP(E575,Semanas!$A$1:$C$33,3),""),"")</f>
        <v/>
      </c>
      <c r="G575" s="21" t="str">
        <f>IF(Medidas_Analisis!G428&lt;&gt;"",ROUND((Medidas_Analisis!G428/IF(Intermedio!A428=VLOOKUP(Intermedio!A428,Tipos_Medida!$H$2:$I$788,1),VLOOKUP(Intermedio!A428,Tipos_Medida!$H$2:$I$788,2),0))*100,4),"")</f>
        <v/>
      </c>
      <c r="H575" s="21" t="str">
        <f>IF(Medidas_Analisis!H428&lt;&gt;"",ROUND((Medidas_Analisis!H428/IF(Intermedio!A428=VLOOKUP(Intermedio!A428,Tipos_Medida!$H$2:$I$788,1),VLOOKUP(Intermedio!A428,Tipos_Medida!$H$2:$I$788,2),0))*100,4),"")</f>
        <v/>
      </c>
      <c r="I575" s="21" t="str">
        <f>IF(Medidas_Analisis!I428&lt;&gt;"",ROUND((Medidas_Analisis!I428/IF(Intermedio!A428=VLOOKUP(Intermedio!A428,Tipos_Medida!$H$2:$I$788,1),VLOOKUP(Intermedio!A428,Tipos_Medida!$H$2:$I$788,2),0))*100,4),"")</f>
        <v/>
      </c>
      <c r="J575" s="21" t="str">
        <f>IF(Medidas_Analisis!J428&lt;&gt;"",ROUND((Medidas_Analisis!J428/IF(Intermedio!A428=VLOOKUP(Intermedio!A428,Tipos_Medida!$H$2:$I$788,1),VLOOKUP(Intermedio!A428,Tipos_Medida!$H$2:$I$788,2),0))*100,4),"")</f>
        <v/>
      </c>
      <c r="K575" s="21" t="str">
        <f>IF(Medidas_Analisis!K428&lt;&gt;"",ROUND((Medidas_Analisis!K428/IF(Intermedio!A428=VLOOKUP(Intermedio!A428,Tipos_Medida!$H$2:$I$788,1),VLOOKUP(Intermedio!A428,Tipos_Medida!$H$2:$I$788,2),0))*100,4),"")</f>
        <v/>
      </c>
      <c r="L575" s="21" t="str">
        <f>IF(Medidas_Analisis!L428&lt;&gt;"",ROUND((Medidas_Analisis!L428/IF(Intermedio!A428=VLOOKUP(Intermedio!A428,Tipos_Medida!$H$2:$I$788,1),VLOOKUP(Intermedio!A428,Tipos_Medida!$H$2:$I$788,2),0))*100,4),"")</f>
        <v/>
      </c>
      <c r="M575" s="21" t="str">
        <f>IF(Medidas_Analisis!M428&lt;&gt;"",ROUND((Medidas_Analisis!M428/IF(Intermedio!A428=VLOOKUP(Intermedio!A428,Tipos_Medida!$H$2:$I$788,1),VLOOKUP(Intermedio!A428,Tipos_Medida!$H$2:$I$788,2),0))*100,4),"")</f>
        <v/>
      </c>
      <c r="N575" s="21" t="str">
        <f>IF(Medidas_Analisis!N428&lt;&gt;"",ROUND((Medidas_Analisis!N428/IF(Intermedio!A428=VLOOKUP(Intermedio!A428,Tipos_Medida!$H$2:$I$788,1),VLOOKUP(Intermedio!A428,Tipos_Medida!$H$2:$I$788,2),0))*100,4),"")</f>
        <v/>
      </c>
    </row>
    <row r="576" spans="1:14" x14ac:dyDescent="0.25">
      <c r="A576" s="19">
        <v>20438</v>
      </c>
      <c r="B576" s="19" t="s">
        <v>93</v>
      </c>
      <c r="C576" s="19" t="s">
        <v>122</v>
      </c>
      <c r="D576" s="19" t="s">
        <v>116</v>
      </c>
      <c r="E576" s="20"/>
      <c r="F576" s="7" t="str">
        <f>IF(E576&lt;&gt;"",IF(AND(E576&gt;=VLOOKUP(E576,Semanas!$A$1:$C$33,1),E576&lt;=VLOOKUP(E576,Semanas!$A$1:$C$33,2)),VLOOKUP(E576,Semanas!$A$1:$C$33,3),""),"")</f>
        <v/>
      </c>
      <c r="G576" s="21" t="str">
        <f>IF(Medidas_Analisis!G429&lt;&gt;"",ROUND((Medidas_Analisis!G429/IF(Intermedio!A429=VLOOKUP(Intermedio!A429,Tipos_Medida!$H$2:$I$788,1),VLOOKUP(Intermedio!A429,Tipos_Medida!$H$2:$I$788,2),0))*100,4),"")</f>
        <v/>
      </c>
      <c r="H576" s="21" t="str">
        <f>IF(Medidas_Analisis!H429&lt;&gt;"",ROUND((Medidas_Analisis!H429/IF(Intermedio!A429=VLOOKUP(Intermedio!A429,Tipos_Medida!$H$2:$I$788,1),VLOOKUP(Intermedio!A429,Tipos_Medida!$H$2:$I$788,2),0))*100,4),"")</f>
        <v/>
      </c>
      <c r="I576" s="21" t="str">
        <f>IF(Medidas_Analisis!I429&lt;&gt;"",ROUND((Medidas_Analisis!I429/IF(Intermedio!A429=VLOOKUP(Intermedio!A429,Tipos_Medida!$H$2:$I$788,1),VLOOKUP(Intermedio!A429,Tipos_Medida!$H$2:$I$788,2),0))*100,4),"")</f>
        <v/>
      </c>
      <c r="J576" s="21" t="str">
        <f>IF(Medidas_Analisis!J429&lt;&gt;"",ROUND((Medidas_Analisis!J429/IF(Intermedio!A429=VLOOKUP(Intermedio!A429,Tipos_Medida!$H$2:$I$788,1),VLOOKUP(Intermedio!A429,Tipos_Medida!$H$2:$I$788,2),0))*100,4),"")</f>
        <v/>
      </c>
      <c r="K576" s="21" t="str">
        <f>IF(Medidas_Analisis!K429&lt;&gt;"",ROUND((Medidas_Analisis!K429/IF(Intermedio!A429=VLOOKUP(Intermedio!A429,Tipos_Medida!$H$2:$I$788,1),VLOOKUP(Intermedio!A429,Tipos_Medida!$H$2:$I$788,2),0))*100,4),"")</f>
        <v/>
      </c>
      <c r="L576" s="21" t="str">
        <f>IF(Medidas_Analisis!L429&lt;&gt;"",ROUND((Medidas_Analisis!L429/IF(Intermedio!A429=VLOOKUP(Intermedio!A429,Tipos_Medida!$H$2:$I$788,1),VLOOKUP(Intermedio!A429,Tipos_Medida!$H$2:$I$788,2),0))*100,4),"")</f>
        <v/>
      </c>
      <c r="M576" s="21" t="str">
        <f>IF(Medidas_Analisis!M429&lt;&gt;"",ROUND((Medidas_Analisis!M429/IF(Intermedio!A429=VLOOKUP(Intermedio!A429,Tipos_Medida!$H$2:$I$788,1),VLOOKUP(Intermedio!A429,Tipos_Medida!$H$2:$I$788,2),0))*100,4),"")</f>
        <v/>
      </c>
      <c r="N576" s="21" t="str">
        <f>IF(Medidas_Analisis!N429&lt;&gt;"",ROUND((Medidas_Analisis!N429/IF(Intermedio!A429=VLOOKUP(Intermedio!A429,Tipos_Medida!$H$2:$I$788,1),VLOOKUP(Intermedio!A429,Tipos_Medida!$H$2:$I$788,2),0))*100,4),"")</f>
        <v/>
      </c>
    </row>
    <row r="577" spans="1:14" x14ac:dyDescent="0.25">
      <c r="A577">
        <v>20438</v>
      </c>
      <c r="B577" t="s">
        <v>93</v>
      </c>
      <c r="C577" t="s">
        <v>123</v>
      </c>
      <c r="D577" t="s">
        <v>116</v>
      </c>
      <c r="E577" s="1"/>
      <c r="F577" s="7" t="str">
        <f>IF(E577&lt;&gt;"",IF(AND(E577&gt;=VLOOKUP(E577,Semanas!$A$1:$C$33,1),E577&lt;=VLOOKUP(E577,Semanas!$A$1:$C$33,2)),VLOOKUP(E577,Semanas!$A$1:$C$33,3),""),"")</f>
        <v/>
      </c>
      <c r="G577" s="21" t="str">
        <f>IF(Medidas_Analisis!G430&lt;&gt;"",ROUND((Medidas_Analisis!G430/IF(Intermedio!A430=VLOOKUP(Intermedio!A430,Tipos_Medida!$H$2:$I$788,1),VLOOKUP(Intermedio!A430,Tipos_Medida!$H$2:$I$788,2),0))*100,4),"")</f>
        <v/>
      </c>
      <c r="H577" s="21" t="str">
        <f>IF(Medidas_Analisis!H430&lt;&gt;"",ROUND((Medidas_Analisis!H430/IF(Intermedio!A430=VLOOKUP(Intermedio!A430,Tipos_Medida!$H$2:$I$788,1),VLOOKUP(Intermedio!A430,Tipos_Medida!$H$2:$I$788,2),0))*100,4),"")</f>
        <v/>
      </c>
      <c r="I577" s="21" t="str">
        <f>IF(Medidas_Analisis!I430&lt;&gt;"",ROUND((Medidas_Analisis!I430/IF(Intermedio!A430=VLOOKUP(Intermedio!A430,Tipos_Medida!$H$2:$I$788,1),VLOOKUP(Intermedio!A430,Tipos_Medida!$H$2:$I$788,2),0))*100,4),"")</f>
        <v/>
      </c>
      <c r="J577" s="21" t="str">
        <f>IF(Medidas_Analisis!J430&lt;&gt;"",ROUND((Medidas_Analisis!J430/IF(Intermedio!A430=VLOOKUP(Intermedio!A430,Tipos_Medida!$H$2:$I$788,1),VLOOKUP(Intermedio!A430,Tipos_Medida!$H$2:$I$788,2),0))*100,4),"")</f>
        <v/>
      </c>
      <c r="K577" s="21" t="str">
        <f>IF(Medidas_Analisis!K430&lt;&gt;"",ROUND((Medidas_Analisis!K430/IF(Intermedio!A430=VLOOKUP(Intermedio!A430,Tipos_Medida!$H$2:$I$788,1),VLOOKUP(Intermedio!A430,Tipos_Medida!$H$2:$I$788,2),0))*100,4),"")</f>
        <v/>
      </c>
      <c r="L577" s="21" t="str">
        <f>IF(Medidas_Analisis!L430&lt;&gt;"",ROUND((Medidas_Analisis!L430/IF(Intermedio!A430=VLOOKUP(Intermedio!A430,Tipos_Medida!$H$2:$I$788,1),VLOOKUP(Intermedio!A430,Tipos_Medida!$H$2:$I$788,2),0))*100,4),"")</f>
        <v/>
      </c>
      <c r="M577" s="21" t="str">
        <f>IF(Medidas_Analisis!M430&lt;&gt;"",ROUND((Medidas_Analisis!M430/IF(Intermedio!A430=VLOOKUP(Intermedio!A430,Tipos_Medida!$H$2:$I$788,1),VLOOKUP(Intermedio!A430,Tipos_Medida!$H$2:$I$788,2),0))*100,4),"")</f>
        <v/>
      </c>
      <c r="N577" s="21" t="str">
        <f>IF(Medidas_Analisis!N430&lt;&gt;"",ROUND((Medidas_Analisis!N430/IF(Intermedio!A430=VLOOKUP(Intermedio!A430,Tipos_Medida!$H$2:$I$788,1),VLOOKUP(Intermedio!A430,Tipos_Medida!$H$2:$I$788,2),0))*100,4),"")</f>
        <v/>
      </c>
    </row>
    <row r="578" spans="1:14" x14ac:dyDescent="0.25">
      <c r="A578">
        <v>20478</v>
      </c>
      <c r="B578" t="s">
        <v>95</v>
      </c>
      <c r="C578" t="s">
        <v>30</v>
      </c>
      <c r="D578" t="s">
        <v>114</v>
      </c>
      <c r="E578" s="1">
        <v>43913</v>
      </c>
      <c r="F578" s="7" t="str">
        <f>IF(E578&lt;&gt;"",IF(AND(E578&gt;=VLOOKUP(E578,Semanas!$A$1:$C$33,1),E578&lt;=VLOOKUP(E578,Semanas!$A$1:$C$33,2)),VLOOKUP(E578,Semanas!$A$1:$C$33,3),""),"")</f>
        <v>Semana 13</v>
      </c>
      <c r="G578" s="21" t="str">
        <f>IF(Medidas_Analisis!G431&lt;&gt;"",ROUND((Medidas_Analisis!G431/IF(Intermedio!A431=VLOOKUP(Intermedio!A431,Tipos_Medida!$H$2:$I$788,1),VLOOKUP(Intermedio!A431,Tipos_Medida!$H$2:$I$788,2),0))*100,4),"")</f>
        <v/>
      </c>
      <c r="H578" s="21" t="str">
        <f>IF(Medidas_Analisis!H431&lt;&gt;"",ROUND((Medidas_Analisis!H431/IF(Intermedio!A431=VLOOKUP(Intermedio!A431,Tipos_Medida!$H$2:$I$788,1),VLOOKUP(Intermedio!A431,Tipos_Medida!$H$2:$I$788,2),0))*100,4),"")</f>
        <v/>
      </c>
      <c r="I578" s="21" t="str">
        <f>IF(Medidas_Analisis!I431&lt;&gt;"",ROUND((Medidas_Analisis!I431/IF(Intermedio!A431=VLOOKUP(Intermedio!A431,Tipos_Medida!$H$2:$I$788,1),VLOOKUP(Intermedio!A431,Tipos_Medida!$H$2:$I$788,2),0))*100,4),"")</f>
        <v/>
      </c>
      <c r="J578" s="21" t="str">
        <f>IF(Medidas_Analisis!J431&lt;&gt;"",ROUND((Medidas_Analisis!J431/IF(Intermedio!A431=VLOOKUP(Intermedio!A431,Tipos_Medida!$H$2:$I$788,1),VLOOKUP(Intermedio!A431,Tipos_Medida!$H$2:$I$788,2),0))*100,4),"")</f>
        <v/>
      </c>
      <c r="K578" s="21" t="str">
        <f>IF(Medidas_Analisis!K431&lt;&gt;"",ROUND((Medidas_Analisis!K431/IF(Intermedio!A431=VLOOKUP(Intermedio!A431,Tipos_Medida!$H$2:$I$788,1),VLOOKUP(Intermedio!A431,Tipos_Medida!$H$2:$I$788,2),0))*100,4),"")</f>
        <v/>
      </c>
      <c r="L578" s="21" t="str">
        <f>IF(Medidas_Analisis!L431&lt;&gt;"",ROUND((Medidas_Analisis!L431/IF(Intermedio!A431=VLOOKUP(Intermedio!A431,Tipos_Medida!$H$2:$I$788,1),VLOOKUP(Intermedio!A431,Tipos_Medida!$H$2:$I$788,2),0))*100,4),"")</f>
        <v/>
      </c>
      <c r="M578" s="21" t="str">
        <f>IF(Medidas_Analisis!M431&lt;&gt;"",ROUND((Medidas_Analisis!M431/IF(Intermedio!A431=VLOOKUP(Intermedio!A431,Tipos_Medida!$H$2:$I$788,1),VLOOKUP(Intermedio!A431,Tipos_Medida!$H$2:$I$788,2),0))*100,4),"")</f>
        <v/>
      </c>
      <c r="N578" s="21" t="str">
        <f>IF(Medidas_Analisis!N431&lt;&gt;"",ROUND((Medidas_Analisis!N431/IF(Intermedio!A431=VLOOKUP(Intermedio!A431,Tipos_Medida!$H$2:$I$788,1),VLOOKUP(Intermedio!A431,Tipos_Medida!$H$2:$I$788,2),0))*100,4),"")</f>
        <v/>
      </c>
    </row>
    <row r="579" spans="1:14" x14ac:dyDescent="0.25">
      <c r="A579" s="19">
        <v>20478</v>
      </c>
      <c r="B579" s="19" t="s">
        <v>95</v>
      </c>
      <c r="C579" s="19" t="s">
        <v>31</v>
      </c>
      <c r="D579" s="19" t="s">
        <v>114</v>
      </c>
      <c r="E579" s="20">
        <v>43913</v>
      </c>
      <c r="F579" s="7" t="str">
        <f>IF(E579&lt;&gt;"",IF(AND(E579&gt;=VLOOKUP(E579,Semanas!$A$1:$C$33,1),E579&lt;=VLOOKUP(E579,Semanas!$A$1:$C$33,2)),VLOOKUP(E579,Semanas!$A$1:$C$33,3),""),"")</f>
        <v>Semana 13</v>
      </c>
      <c r="G579" s="21" t="str">
        <f>IF(Medidas_Analisis!G432&lt;&gt;"",ROUND((Medidas_Analisis!G432/IF(Intermedio!A432=VLOOKUP(Intermedio!A432,Tipos_Medida!$H$2:$I$788,1),VLOOKUP(Intermedio!A432,Tipos_Medida!$H$2:$I$788,2),0))*100,4),"")</f>
        <v/>
      </c>
      <c r="H579" s="21" t="str">
        <f>IF(Medidas_Analisis!H432&lt;&gt;"",ROUND((Medidas_Analisis!H432/IF(Intermedio!A432=VLOOKUP(Intermedio!A432,Tipos_Medida!$H$2:$I$788,1),VLOOKUP(Intermedio!A432,Tipos_Medida!$H$2:$I$788,2),0))*100,4),"")</f>
        <v/>
      </c>
      <c r="I579" s="21" t="str">
        <f>IF(Medidas_Analisis!I432&lt;&gt;"",ROUND((Medidas_Analisis!I432/IF(Intermedio!A432=VLOOKUP(Intermedio!A432,Tipos_Medida!$H$2:$I$788,1),VLOOKUP(Intermedio!A432,Tipos_Medida!$H$2:$I$788,2),0))*100,4),"")</f>
        <v/>
      </c>
      <c r="J579" s="21" t="str">
        <f>IF(Medidas_Analisis!J432&lt;&gt;"",ROUND((Medidas_Analisis!J432/IF(Intermedio!A432=VLOOKUP(Intermedio!A432,Tipos_Medida!$H$2:$I$788,1),VLOOKUP(Intermedio!A432,Tipos_Medida!$H$2:$I$788,2),0))*100,4),"")</f>
        <v/>
      </c>
      <c r="K579" s="21" t="str">
        <f>IF(Medidas_Analisis!K432&lt;&gt;"",ROUND((Medidas_Analisis!K432/IF(Intermedio!A432=VLOOKUP(Intermedio!A432,Tipos_Medida!$H$2:$I$788,1),VLOOKUP(Intermedio!A432,Tipos_Medida!$H$2:$I$788,2),0))*100,4),"")</f>
        <v/>
      </c>
      <c r="L579" s="21" t="str">
        <f>IF(Medidas_Analisis!L432&lt;&gt;"",ROUND((Medidas_Analisis!L432/IF(Intermedio!A432=VLOOKUP(Intermedio!A432,Tipos_Medida!$H$2:$I$788,1),VLOOKUP(Intermedio!A432,Tipos_Medida!$H$2:$I$788,2),0))*100,4),"")</f>
        <v/>
      </c>
      <c r="M579" s="21" t="str">
        <f>IF(Medidas_Analisis!M432&lt;&gt;"",ROUND((Medidas_Analisis!M432/IF(Intermedio!A432=VLOOKUP(Intermedio!A432,Tipos_Medida!$H$2:$I$788,1),VLOOKUP(Intermedio!A432,Tipos_Medida!$H$2:$I$788,2),0))*100,4),"")</f>
        <v/>
      </c>
      <c r="N579" s="21" t="str">
        <f>IF(Medidas_Analisis!N432&lt;&gt;"",ROUND((Medidas_Analisis!N432/IF(Intermedio!A432=VLOOKUP(Intermedio!A432,Tipos_Medida!$H$2:$I$788,1),VLOOKUP(Intermedio!A432,Tipos_Medida!$H$2:$I$788,2),0))*100,4),"")</f>
        <v/>
      </c>
    </row>
    <row r="580" spans="1:14" x14ac:dyDescent="0.25">
      <c r="A580">
        <v>20478</v>
      </c>
      <c r="B580" t="s">
        <v>95</v>
      </c>
      <c r="C580" t="s">
        <v>115</v>
      </c>
      <c r="D580" t="s">
        <v>114</v>
      </c>
      <c r="E580" s="1">
        <v>43913</v>
      </c>
      <c r="F580" s="7" t="str">
        <f>IF(E580&lt;&gt;"",IF(AND(E580&gt;=VLOOKUP(E580,Semanas!$A$1:$C$33,1),E580&lt;=VLOOKUP(E580,Semanas!$A$1:$C$33,2)),VLOOKUP(E580,Semanas!$A$1:$C$33,3),""),"")</f>
        <v>Semana 13</v>
      </c>
      <c r="G580" s="21" t="str">
        <f>IF(Medidas_Analisis!G433&lt;&gt;"",ROUND((Medidas_Analisis!G433/IF(Intermedio!A433=VLOOKUP(Intermedio!A433,Tipos_Medida!$H$2:$I$788,1),VLOOKUP(Intermedio!A433,Tipos_Medida!$H$2:$I$788,2),0))*100,4),"")</f>
        <v/>
      </c>
      <c r="H580" s="21" t="str">
        <f>IF(Medidas_Analisis!H433&lt;&gt;"",ROUND((Medidas_Analisis!H433/IF(Intermedio!A433=VLOOKUP(Intermedio!A433,Tipos_Medida!$H$2:$I$788,1),VLOOKUP(Intermedio!A433,Tipos_Medida!$H$2:$I$788,2),0))*100,4),"")</f>
        <v/>
      </c>
      <c r="I580" s="21" t="str">
        <f>IF(Medidas_Analisis!I433&lt;&gt;"",ROUND((Medidas_Analisis!I433/IF(Intermedio!A433=VLOOKUP(Intermedio!A433,Tipos_Medida!$H$2:$I$788,1),VLOOKUP(Intermedio!A433,Tipos_Medida!$H$2:$I$788,2),0))*100,4),"")</f>
        <v/>
      </c>
      <c r="J580" s="21" t="str">
        <f>IF(Medidas_Analisis!J433&lt;&gt;"",ROUND((Medidas_Analisis!J433/IF(Intermedio!A433=VLOOKUP(Intermedio!A433,Tipos_Medida!$H$2:$I$788,1),VLOOKUP(Intermedio!A433,Tipos_Medida!$H$2:$I$788,2),0))*100,4),"")</f>
        <v/>
      </c>
      <c r="K580" s="21" t="str">
        <f>IF(Medidas_Analisis!K433&lt;&gt;"",ROUND((Medidas_Analisis!K433/IF(Intermedio!A433=VLOOKUP(Intermedio!A433,Tipos_Medida!$H$2:$I$788,1),VLOOKUP(Intermedio!A433,Tipos_Medida!$H$2:$I$788,2),0))*100,4),"")</f>
        <v/>
      </c>
      <c r="L580" s="21" t="str">
        <f>IF(Medidas_Analisis!L433&lt;&gt;"",ROUND((Medidas_Analisis!L433/IF(Intermedio!A433=VLOOKUP(Intermedio!A433,Tipos_Medida!$H$2:$I$788,1),VLOOKUP(Intermedio!A433,Tipos_Medida!$H$2:$I$788,2),0))*100,4),"")</f>
        <v/>
      </c>
      <c r="M580" s="21" t="str">
        <f>IF(Medidas_Analisis!M433&lt;&gt;"",ROUND((Medidas_Analisis!M433/IF(Intermedio!A433=VLOOKUP(Intermedio!A433,Tipos_Medida!$H$2:$I$788,1),VLOOKUP(Intermedio!A433,Tipos_Medida!$H$2:$I$788,2),0))*100,4),"")</f>
        <v/>
      </c>
      <c r="N580" s="21" t="str">
        <f>IF(Medidas_Analisis!N433&lt;&gt;"",ROUND((Medidas_Analisis!N433/IF(Intermedio!A433=VLOOKUP(Intermedio!A433,Tipos_Medida!$H$2:$I$788,1),VLOOKUP(Intermedio!A433,Tipos_Medida!$H$2:$I$788,2),0))*100,4),"")</f>
        <v/>
      </c>
    </row>
    <row r="581" spans="1:14" x14ac:dyDescent="0.25">
      <c r="A581" s="19">
        <v>20478</v>
      </c>
      <c r="B581" s="19" t="s">
        <v>95</v>
      </c>
      <c r="C581" s="19" t="s">
        <v>33</v>
      </c>
      <c r="D581" s="19" t="s">
        <v>114</v>
      </c>
      <c r="E581" s="20">
        <v>43910</v>
      </c>
      <c r="F581" s="7" t="str">
        <f>IF(E581&lt;&gt;"",IF(AND(E581&gt;=VLOOKUP(E581,Semanas!$A$1:$C$33,1),E581&lt;=VLOOKUP(E581,Semanas!$A$1:$C$33,2)),VLOOKUP(E581,Semanas!$A$1:$C$33,3),""),"")</f>
        <v>Semana 12</v>
      </c>
      <c r="G581" s="21" t="str">
        <f>IF(Medidas_Analisis!G434&lt;&gt;"",ROUND((Medidas_Analisis!G434/IF(Intermedio!A434=VLOOKUP(Intermedio!A434,Tipos_Medida!$H$2:$I$788,1),VLOOKUP(Intermedio!A434,Tipos_Medida!$H$2:$I$788,2),0))*100,4),"")</f>
        <v/>
      </c>
      <c r="H581" s="21" t="str">
        <f>IF(Medidas_Analisis!H434&lt;&gt;"",ROUND((Medidas_Analisis!H434/IF(Intermedio!A434=VLOOKUP(Intermedio!A434,Tipos_Medida!$H$2:$I$788,1),VLOOKUP(Intermedio!A434,Tipos_Medida!$H$2:$I$788,2),0))*100,4),"")</f>
        <v/>
      </c>
      <c r="I581" s="21" t="str">
        <f>IF(Medidas_Analisis!I434&lt;&gt;"",ROUND((Medidas_Analisis!I434/IF(Intermedio!A434=VLOOKUP(Intermedio!A434,Tipos_Medida!$H$2:$I$788,1),VLOOKUP(Intermedio!A434,Tipos_Medida!$H$2:$I$788,2),0))*100,4),"")</f>
        <v/>
      </c>
      <c r="J581" s="21" t="str">
        <f>IF(Medidas_Analisis!J434&lt;&gt;"",ROUND((Medidas_Analisis!J434/IF(Intermedio!A434=VLOOKUP(Intermedio!A434,Tipos_Medida!$H$2:$I$788,1),VLOOKUP(Intermedio!A434,Tipos_Medida!$H$2:$I$788,2),0))*100,4),"")</f>
        <v/>
      </c>
      <c r="K581" s="21" t="str">
        <f>IF(Medidas_Analisis!K434&lt;&gt;"",ROUND((Medidas_Analisis!K434/IF(Intermedio!A434=VLOOKUP(Intermedio!A434,Tipos_Medida!$H$2:$I$788,1),VLOOKUP(Intermedio!A434,Tipos_Medida!$H$2:$I$788,2),0))*100,4),"")</f>
        <v/>
      </c>
      <c r="L581" s="21" t="str">
        <f>IF(Medidas_Analisis!L434&lt;&gt;"",ROUND((Medidas_Analisis!L434/IF(Intermedio!A434=VLOOKUP(Intermedio!A434,Tipos_Medida!$H$2:$I$788,1),VLOOKUP(Intermedio!A434,Tipos_Medida!$H$2:$I$788,2),0))*100,4),"")</f>
        <v/>
      </c>
      <c r="M581" s="21" t="str">
        <f>IF(Medidas_Analisis!M434&lt;&gt;"",ROUND((Medidas_Analisis!M434/IF(Intermedio!A434=VLOOKUP(Intermedio!A434,Tipos_Medida!$H$2:$I$788,1),VLOOKUP(Intermedio!A434,Tipos_Medida!$H$2:$I$788,2),0))*100,4),"")</f>
        <v/>
      </c>
      <c r="N581" s="21" t="str">
        <f>IF(Medidas_Analisis!N434&lt;&gt;"",ROUND((Medidas_Analisis!N434/IF(Intermedio!A434=VLOOKUP(Intermedio!A434,Tipos_Medida!$H$2:$I$788,1),VLOOKUP(Intermedio!A434,Tipos_Medida!$H$2:$I$788,2),0))*100,4),"")</f>
        <v/>
      </c>
    </row>
    <row r="582" spans="1:14" x14ac:dyDescent="0.25">
      <c r="A582">
        <v>20478</v>
      </c>
      <c r="B582" t="s">
        <v>95</v>
      </c>
      <c r="C582" t="s">
        <v>34</v>
      </c>
      <c r="D582" t="s">
        <v>117</v>
      </c>
      <c r="E582" s="1"/>
      <c r="F582" s="7" t="str">
        <f>IF(E582&lt;&gt;"",IF(AND(E582&gt;=VLOOKUP(E582,Semanas!$A$1:$C$33,1),E582&lt;=VLOOKUP(E582,Semanas!$A$1:$C$33,2)),VLOOKUP(E582,Semanas!$A$1:$C$33,3),""),"")</f>
        <v/>
      </c>
      <c r="G582" s="21" t="str">
        <f>IF(Medidas_Analisis!G435&lt;&gt;"",ROUND((Medidas_Analisis!G435/IF(Intermedio!A435=VLOOKUP(Intermedio!A435,Tipos_Medida!$H$2:$I$788,1),VLOOKUP(Intermedio!A435,Tipos_Medida!$H$2:$I$788,2),0))*100,4),"")</f>
        <v/>
      </c>
      <c r="H582" s="21" t="str">
        <f>IF(Medidas_Analisis!H435&lt;&gt;"",ROUND((Medidas_Analisis!H435/IF(Intermedio!A435=VLOOKUP(Intermedio!A435,Tipos_Medida!$H$2:$I$788,1),VLOOKUP(Intermedio!A435,Tipos_Medida!$H$2:$I$788,2),0))*100,4),"")</f>
        <v/>
      </c>
      <c r="I582" s="21" t="str">
        <f>IF(Medidas_Analisis!I435&lt;&gt;"",ROUND((Medidas_Analisis!I435/IF(Intermedio!A435=VLOOKUP(Intermedio!A435,Tipos_Medida!$H$2:$I$788,1),VLOOKUP(Intermedio!A435,Tipos_Medida!$H$2:$I$788,2),0))*100,4),"")</f>
        <v/>
      </c>
      <c r="J582" s="21" t="str">
        <f>IF(Medidas_Analisis!J435&lt;&gt;"",ROUND((Medidas_Analisis!J435/IF(Intermedio!A435=VLOOKUP(Intermedio!A435,Tipos_Medida!$H$2:$I$788,1),VLOOKUP(Intermedio!A435,Tipos_Medida!$H$2:$I$788,2),0))*100,4),"")</f>
        <v/>
      </c>
      <c r="K582" s="21" t="str">
        <f>IF(Medidas_Analisis!K435&lt;&gt;"",ROUND((Medidas_Analisis!K435/IF(Intermedio!A435=VLOOKUP(Intermedio!A435,Tipos_Medida!$H$2:$I$788,1),VLOOKUP(Intermedio!A435,Tipos_Medida!$H$2:$I$788,2),0))*100,4),"")</f>
        <v/>
      </c>
      <c r="L582" s="21" t="str">
        <f>IF(Medidas_Analisis!L435&lt;&gt;"",ROUND((Medidas_Analisis!L435/IF(Intermedio!A435=VLOOKUP(Intermedio!A435,Tipos_Medida!$H$2:$I$788,1),VLOOKUP(Intermedio!A435,Tipos_Medida!$H$2:$I$788,2),0))*100,4),"")</f>
        <v/>
      </c>
      <c r="M582" s="21" t="str">
        <f>IF(Medidas_Analisis!M435&lt;&gt;"",ROUND((Medidas_Analisis!M435/IF(Intermedio!A435=VLOOKUP(Intermedio!A435,Tipos_Medida!$H$2:$I$788,1),VLOOKUP(Intermedio!A435,Tipos_Medida!$H$2:$I$788,2),0))*100,4),"")</f>
        <v/>
      </c>
      <c r="N582" s="21" t="str">
        <f>IF(Medidas_Analisis!N435&lt;&gt;"",ROUND((Medidas_Analisis!N435/IF(Intermedio!A435=VLOOKUP(Intermedio!A435,Tipos_Medida!$H$2:$I$788,1),VLOOKUP(Intermedio!A435,Tipos_Medida!$H$2:$I$788,2),0))*100,4),"")</f>
        <v/>
      </c>
    </row>
    <row r="583" spans="1:14" x14ac:dyDescent="0.25">
      <c r="A583" s="19">
        <v>20478</v>
      </c>
      <c r="B583" s="19" t="s">
        <v>95</v>
      </c>
      <c r="C583" s="19" t="s">
        <v>118</v>
      </c>
      <c r="D583" s="19" t="s">
        <v>114</v>
      </c>
      <c r="E583" s="20">
        <v>43954</v>
      </c>
      <c r="F583" s="7" t="str">
        <f>IF(E583&lt;&gt;"",IF(AND(E583&gt;=VLOOKUP(E583,Semanas!$A$1:$C$33,1),E583&lt;=VLOOKUP(E583,Semanas!$A$1:$C$33,2)),VLOOKUP(E583,Semanas!$A$1:$C$33,3),""),"")</f>
        <v>Semana 19</v>
      </c>
      <c r="G583" s="21" t="str">
        <f>IF(Medidas_Analisis!G436&lt;&gt;"",ROUND((Medidas_Analisis!G436/IF(Intermedio!A436=VLOOKUP(Intermedio!A436,Tipos_Medida!$H$2:$I$788,1),VLOOKUP(Intermedio!A436,Tipos_Medida!$H$2:$I$788,2),0))*100,4),"")</f>
        <v/>
      </c>
      <c r="H583" s="21" t="str">
        <f>IF(Medidas_Analisis!H436&lt;&gt;"",ROUND((Medidas_Analisis!H436/IF(Intermedio!A436=VLOOKUP(Intermedio!A436,Tipos_Medida!$H$2:$I$788,1),VLOOKUP(Intermedio!A436,Tipos_Medida!$H$2:$I$788,2),0))*100,4),"")</f>
        <v/>
      </c>
      <c r="I583" s="21" t="str">
        <f>IF(Medidas_Analisis!I436&lt;&gt;"",ROUND((Medidas_Analisis!I436/IF(Intermedio!A436=VLOOKUP(Intermedio!A436,Tipos_Medida!$H$2:$I$788,1),VLOOKUP(Intermedio!A436,Tipos_Medida!$H$2:$I$788,2),0))*100,4),"")</f>
        <v/>
      </c>
      <c r="J583" s="21" t="str">
        <f>IF(Medidas_Analisis!J436&lt;&gt;"",ROUND((Medidas_Analisis!J436/IF(Intermedio!A436=VLOOKUP(Intermedio!A436,Tipos_Medida!$H$2:$I$788,1),VLOOKUP(Intermedio!A436,Tipos_Medida!$H$2:$I$788,2),0))*100,4),"")</f>
        <v/>
      </c>
      <c r="K583" s="21" t="str">
        <f>IF(Medidas_Analisis!K436&lt;&gt;"",ROUND((Medidas_Analisis!K436/IF(Intermedio!A436=VLOOKUP(Intermedio!A436,Tipos_Medida!$H$2:$I$788,1),VLOOKUP(Intermedio!A436,Tipos_Medida!$H$2:$I$788,2),0))*100,4),"")</f>
        <v/>
      </c>
      <c r="L583" s="21" t="str">
        <f>IF(Medidas_Analisis!L436&lt;&gt;"",ROUND((Medidas_Analisis!L436/IF(Intermedio!A436=VLOOKUP(Intermedio!A436,Tipos_Medida!$H$2:$I$788,1),VLOOKUP(Intermedio!A436,Tipos_Medida!$H$2:$I$788,2),0))*100,4),"")</f>
        <v/>
      </c>
      <c r="M583" s="21" t="str">
        <f>IF(Medidas_Analisis!M436&lt;&gt;"",ROUND((Medidas_Analisis!M436/IF(Intermedio!A436=VLOOKUP(Intermedio!A436,Tipos_Medida!$H$2:$I$788,1),VLOOKUP(Intermedio!A436,Tipos_Medida!$H$2:$I$788,2),0))*100,4),"")</f>
        <v/>
      </c>
      <c r="N583" s="21" t="str">
        <f>IF(Medidas_Analisis!N436&lt;&gt;"",ROUND((Medidas_Analisis!N436/IF(Intermedio!A436=VLOOKUP(Intermedio!A436,Tipos_Medida!$H$2:$I$788,1),VLOOKUP(Intermedio!A436,Tipos_Medida!$H$2:$I$788,2),0))*100,4),"")</f>
        <v/>
      </c>
    </row>
    <row r="584" spans="1:14" x14ac:dyDescent="0.25">
      <c r="A584">
        <v>20478</v>
      </c>
      <c r="B584" t="s">
        <v>95</v>
      </c>
      <c r="C584" t="s">
        <v>119</v>
      </c>
      <c r="D584" t="s">
        <v>117</v>
      </c>
      <c r="E584" s="1"/>
      <c r="F584" s="7" t="str">
        <f>IF(E584&lt;&gt;"",IF(AND(E584&gt;=VLOOKUP(E584,Semanas!$A$1:$C$33,1),E584&lt;=VLOOKUP(E584,Semanas!$A$1:$C$33,2)),VLOOKUP(E584,Semanas!$A$1:$C$33,3),""),"")</f>
        <v/>
      </c>
      <c r="G584" s="21" t="str">
        <f>IF(Medidas_Analisis!G437&lt;&gt;"",ROUND((Medidas_Analisis!G437/IF(Intermedio!A437=VLOOKUP(Intermedio!A437,Tipos_Medida!$H$2:$I$788,1),VLOOKUP(Intermedio!A437,Tipos_Medida!$H$2:$I$788,2),0))*100,4),"")</f>
        <v/>
      </c>
      <c r="H584" s="21" t="str">
        <f>IF(Medidas_Analisis!H437&lt;&gt;"",ROUND((Medidas_Analisis!H437/IF(Intermedio!A437=VLOOKUP(Intermedio!A437,Tipos_Medida!$H$2:$I$788,1),VLOOKUP(Intermedio!A437,Tipos_Medida!$H$2:$I$788,2),0))*100,4),"")</f>
        <v/>
      </c>
      <c r="I584" s="21" t="str">
        <f>IF(Medidas_Analisis!I437&lt;&gt;"",ROUND((Medidas_Analisis!I437/IF(Intermedio!A437=VLOOKUP(Intermedio!A437,Tipos_Medida!$H$2:$I$788,1),VLOOKUP(Intermedio!A437,Tipos_Medida!$H$2:$I$788,2),0))*100,4),"")</f>
        <v/>
      </c>
      <c r="J584" s="21" t="str">
        <f>IF(Medidas_Analisis!J437&lt;&gt;"",ROUND((Medidas_Analisis!J437/IF(Intermedio!A437=VLOOKUP(Intermedio!A437,Tipos_Medida!$H$2:$I$788,1),VLOOKUP(Intermedio!A437,Tipos_Medida!$H$2:$I$788,2),0))*100,4),"")</f>
        <v/>
      </c>
      <c r="K584" s="21" t="str">
        <f>IF(Medidas_Analisis!K437&lt;&gt;"",ROUND((Medidas_Analisis!K437/IF(Intermedio!A437=VLOOKUP(Intermedio!A437,Tipos_Medida!$H$2:$I$788,1),VLOOKUP(Intermedio!A437,Tipos_Medida!$H$2:$I$788,2),0))*100,4),"")</f>
        <v/>
      </c>
      <c r="L584" s="21" t="str">
        <f>IF(Medidas_Analisis!L437&lt;&gt;"",ROUND((Medidas_Analisis!L437/IF(Intermedio!A437=VLOOKUP(Intermedio!A437,Tipos_Medida!$H$2:$I$788,1),VLOOKUP(Intermedio!A437,Tipos_Medida!$H$2:$I$788,2),0))*100,4),"")</f>
        <v/>
      </c>
      <c r="M584" s="21" t="str">
        <f>IF(Medidas_Analisis!M437&lt;&gt;"",ROUND((Medidas_Analisis!M437/IF(Intermedio!A437=VLOOKUP(Intermedio!A437,Tipos_Medida!$H$2:$I$788,1),VLOOKUP(Intermedio!A437,Tipos_Medida!$H$2:$I$788,2),0))*100,4),"")</f>
        <v/>
      </c>
      <c r="N584" s="21" t="str">
        <f>IF(Medidas_Analisis!N437&lt;&gt;"",ROUND((Medidas_Analisis!N437/IF(Intermedio!A437=VLOOKUP(Intermedio!A437,Tipos_Medida!$H$2:$I$788,1),VLOOKUP(Intermedio!A437,Tipos_Medida!$H$2:$I$788,2),0))*100,4),"")</f>
        <v/>
      </c>
    </row>
    <row r="585" spans="1:14" x14ac:dyDescent="0.25">
      <c r="A585" s="19">
        <v>20478</v>
      </c>
      <c r="B585" s="19" t="s">
        <v>95</v>
      </c>
      <c r="C585" s="19" t="s">
        <v>120</v>
      </c>
      <c r="D585" s="19" t="s">
        <v>117</v>
      </c>
      <c r="E585" s="20"/>
      <c r="F585" s="7" t="str">
        <f>IF(E585&lt;&gt;"",IF(AND(E585&gt;=VLOOKUP(E585,Semanas!$A$1:$C$33,1),E585&lt;=VLOOKUP(E585,Semanas!$A$1:$C$33,2)),VLOOKUP(E585,Semanas!$A$1:$C$33,3),""),"")</f>
        <v/>
      </c>
      <c r="G585" s="21" t="str">
        <f>IF(Medidas_Analisis!G438&lt;&gt;"",ROUND((Medidas_Analisis!G438/IF(Intermedio!A438=VLOOKUP(Intermedio!A438,Tipos_Medida!$H$2:$I$788,1),VLOOKUP(Intermedio!A438,Tipos_Medida!$H$2:$I$788,2),0))*100,4),"")</f>
        <v/>
      </c>
      <c r="H585" s="21" t="str">
        <f>IF(Medidas_Analisis!H438&lt;&gt;"",ROUND((Medidas_Analisis!H438/IF(Intermedio!A438=VLOOKUP(Intermedio!A438,Tipos_Medida!$H$2:$I$788,1),VLOOKUP(Intermedio!A438,Tipos_Medida!$H$2:$I$788,2),0))*100,4),"")</f>
        <v/>
      </c>
      <c r="I585" s="21" t="str">
        <f>IF(Medidas_Analisis!I438&lt;&gt;"",ROUND((Medidas_Analisis!I438/IF(Intermedio!A438=VLOOKUP(Intermedio!A438,Tipos_Medida!$H$2:$I$788,1),VLOOKUP(Intermedio!A438,Tipos_Medida!$H$2:$I$788,2),0))*100,4),"")</f>
        <v/>
      </c>
      <c r="J585" s="21" t="str">
        <f>IF(Medidas_Analisis!J438&lt;&gt;"",ROUND((Medidas_Analisis!J438/IF(Intermedio!A438=VLOOKUP(Intermedio!A438,Tipos_Medida!$H$2:$I$788,1),VLOOKUP(Intermedio!A438,Tipos_Medida!$H$2:$I$788,2),0))*100,4),"")</f>
        <v/>
      </c>
      <c r="K585" s="21" t="str">
        <f>IF(Medidas_Analisis!K438&lt;&gt;"",ROUND((Medidas_Analisis!K438/IF(Intermedio!A438=VLOOKUP(Intermedio!A438,Tipos_Medida!$H$2:$I$788,1),VLOOKUP(Intermedio!A438,Tipos_Medida!$H$2:$I$788,2),0))*100,4),"")</f>
        <v/>
      </c>
      <c r="L585" s="21" t="str">
        <f>IF(Medidas_Analisis!L438&lt;&gt;"",ROUND((Medidas_Analisis!L438/IF(Intermedio!A438=VLOOKUP(Intermedio!A438,Tipos_Medida!$H$2:$I$788,1),VLOOKUP(Intermedio!A438,Tipos_Medida!$H$2:$I$788,2),0))*100,4),"")</f>
        <v/>
      </c>
      <c r="M585" s="21" t="str">
        <f>IF(Medidas_Analisis!M438&lt;&gt;"",ROUND((Medidas_Analisis!M438/IF(Intermedio!A438=VLOOKUP(Intermedio!A438,Tipos_Medida!$H$2:$I$788,1),VLOOKUP(Intermedio!A438,Tipos_Medida!$H$2:$I$788,2),0))*100,4),"")</f>
        <v/>
      </c>
      <c r="N585" s="21" t="str">
        <f>IF(Medidas_Analisis!N438&lt;&gt;"",ROUND((Medidas_Analisis!N438/IF(Intermedio!A438=VLOOKUP(Intermedio!A438,Tipos_Medida!$H$2:$I$788,1),VLOOKUP(Intermedio!A438,Tipos_Medida!$H$2:$I$788,2),0))*100,4),"")</f>
        <v/>
      </c>
    </row>
    <row r="586" spans="1:14" x14ac:dyDescent="0.25">
      <c r="A586">
        <v>20478</v>
      </c>
      <c r="B586" t="s">
        <v>95</v>
      </c>
      <c r="C586" t="s">
        <v>191</v>
      </c>
      <c r="D586" t="s">
        <v>117</v>
      </c>
      <c r="E586" s="1"/>
      <c r="F586" s="7" t="str">
        <f>IF(E586&lt;&gt;"",IF(AND(E586&gt;=VLOOKUP(E586,Semanas!$A$1:$C$33,1),E586&lt;=VLOOKUP(E586,Semanas!$A$1:$C$33,2)),VLOOKUP(E586,Semanas!$A$1:$C$33,3),""),"")</f>
        <v/>
      </c>
      <c r="G586" s="21" t="str">
        <f>IF(Medidas_Analisis!G439&lt;&gt;"",ROUND((Medidas_Analisis!G439/IF(Intermedio!A439=VLOOKUP(Intermedio!A439,Tipos_Medida!$H$2:$I$788,1),VLOOKUP(Intermedio!A439,Tipos_Medida!$H$2:$I$788,2),0))*100,4),"")</f>
        <v/>
      </c>
      <c r="H586" s="21" t="str">
        <f>IF(Medidas_Analisis!H439&lt;&gt;"",ROUND((Medidas_Analisis!H439/IF(Intermedio!A439=VLOOKUP(Intermedio!A439,Tipos_Medida!$H$2:$I$788,1),VLOOKUP(Intermedio!A439,Tipos_Medida!$H$2:$I$788,2),0))*100,4),"")</f>
        <v/>
      </c>
      <c r="I586" s="21" t="str">
        <f>IF(Medidas_Analisis!I439&lt;&gt;"",ROUND((Medidas_Analisis!I439/IF(Intermedio!A439=VLOOKUP(Intermedio!A439,Tipos_Medida!$H$2:$I$788,1),VLOOKUP(Intermedio!A439,Tipos_Medida!$H$2:$I$788,2),0))*100,4),"")</f>
        <v/>
      </c>
      <c r="J586" s="21" t="str">
        <f>IF(Medidas_Analisis!J439&lt;&gt;"",ROUND((Medidas_Analisis!J439/IF(Intermedio!A439=VLOOKUP(Intermedio!A439,Tipos_Medida!$H$2:$I$788,1),VLOOKUP(Intermedio!A439,Tipos_Medida!$H$2:$I$788,2),0))*100,4),"")</f>
        <v/>
      </c>
      <c r="K586" s="21" t="str">
        <f>IF(Medidas_Analisis!K439&lt;&gt;"",ROUND((Medidas_Analisis!K439/IF(Intermedio!A439=VLOOKUP(Intermedio!A439,Tipos_Medida!$H$2:$I$788,1),VLOOKUP(Intermedio!A439,Tipos_Medida!$H$2:$I$788,2),0))*100,4),"")</f>
        <v/>
      </c>
      <c r="L586" s="21" t="str">
        <f>IF(Medidas_Analisis!L439&lt;&gt;"",ROUND((Medidas_Analisis!L439/IF(Intermedio!A439=VLOOKUP(Intermedio!A439,Tipos_Medida!$H$2:$I$788,1),VLOOKUP(Intermedio!A439,Tipos_Medida!$H$2:$I$788,2),0))*100,4),"")</f>
        <v/>
      </c>
      <c r="M586" s="21" t="str">
        <f>IF(Medidas_Analisis!M439&lt;&gt;"",ROUND((Medidas_Analisis!M439/IF(Intermedio!A439=VLOOKUP(Intermedio!A439,Tipos_Medida!$H$2:$I$788,1),VLOOKUP(Intermedio!A439,Tipos_Medida!$H$2:$I$788,2),0))*100,4),"")</f>
        <v/>
      </c>
      <c r="N586" s="21" t="str">
        <f>IF(Medidas_Analisis!N439&lt;&gt;"",ROUND((Medidas_Analisis!N439/IF(Intermedio!A439=VLOOKUP(Intermedio!A439,Tipos_Medida!$H$2:$I$788,1),VLOOKUP(Intermedio!A439,Tipos_Medida!$H$2:$I$788,2),0))*100,4),"")</f>
        <v/>
      </c>
    </row>
    <row r="587" spans="1:14" x14ac:dyDescent="0.25">
      <c r="A587" s="19">
        <v>20478</v>
      </c>
      <c r="B587" s="19" t="s">
        <v>95</v>
      </c>
      <c r="C587" s="19" t="s">
        <v>122</v>
      </c>
      <c r="D587" s="19" t="s">
        <v>116</v>
      </c>
      <c r="E587" s="20"/>
      <c r="F587" s="7" t="str">
        <f>IF(E587&lt;&gt;"",IF(AND(E587&gt;=VLOOKUP(E587,Semanas!$A$1:$C$33,1),E587&lt;=VLOOKUP(E587,Semanas!$A$1:$C$33,2)),VLOOKUP(E587,Semanas!$A$1:$C$33,3),""),"")</f>
        <v/>
      </c>
      <c r="G587" s="21" t="str">
        <f>IF(Medidas_Analisis!G440&lt;&gt;"",ROUND((Medidas_Analisis!G440/IF(Intermedio!A440=VLOOKUP(Intermedio!A440,Tipos_Medida!$H$2:$I$788,1),VLOOKUP(Intermedio!A440,Tipos_Medida!$H$2:$I$788,2),0))*100,4),"")</f>
        <v/>
      </c>
      <c r="H587" s="21" t="str">
        <f>IF(Medidas_Analisis!H440&lt;&gt;"",ROUND((Medidas_Analisis!H440/IF(Intermedio!A440=VLOOKUP(Intermedio!A440,Tipos_Medida!$H$2:$I$788,1),VLOOKUP(Intermedio!A440,Tipos_Medida!$H$2:$I$788,2),0))*100,4),"")</f>
        <v/>
      </c>
      <c r="I587" s="21" t="str">
        <f>IF(Medidas_Analisis!I440&lt;&gt;"",ROUND((Medidas_Analisis!I440/IF(Intermedio!A440=VLOOKUP(Intermedio!A440,Tipos_Medida!$H$2:$I$788,1),VLOOKUP(Intermedio!A440,Tipos_Medida!$H$2:$I$788,2),0))*100,4),"")</f>
        <v/>
      </c>
      <c r="J587" s="21" t="str">
        <f>IF(Medidas_Analisis!J440&lt;&gt;"",ROUND((Medidas_Analisis!J440/IF(Intermedio!A440=VLOOKUP(Intermedio!A440,Tipos_Medida!$H$2:$I$788,1),VLOOKUP(Intermedio!A440,Tipos_Medida!$H$2:$I$788,2),0))*100,4),"")</f>
        <v/>
      </c>
      <c r="K587" s="21" t="str">
        <f>IF(Medidas_Analisis!K440&lt;&gt;"",ROUND((Medidas_Analisis!K440/IF(Intermedio!A440=VLOOKUP(Intermedio!A440,Tipos_Medida!$H$2:$I$788,1),VLOOKUP(Intermedio!A440,Tipos_Medida!$H$2:$I$788,2),0))*100,4),"")</f>
        <v/>
      </c>
      <c r="L587" s="21" t="str">
        <f>IF(Medidas_Analisis!L440&lt;&gt;"",ROUND((Medidas_Analisis!L440/IF(Intermedio!A440=VLOOKUP(Intermedio!A440,Tipos_Medida!$H$2:$I$788,1),VLOOKUP(Intermedio!A440,Tipos_Medida!$H$2:$I$788,2),0))*100,4),"")</f>
        <v/>
      </c>
      <c r="M587" s="21" t="str">
        <f>IF(Medidas_Analisis!M440&lt;&gt;"",ROUND((Medidas_Analisis!M440/IF(Intermedio!A440=VLOOKUP(Intermedio!A440,Tipos_Medida!$H$2:$I$788,1),VLOOKUP(Intermedio!A440,Tipos_Medida!$H$2:$I$788,2),0))*100,4),"")</f>
        <v/>
      </c>
      <c r="N587" s="21" t="str">
        <f>IF(Medidas_Analisis!N440&lt;&gt;"",ROUND((Medidas_Analisis!N440/IF(Intermedio!A440=VLOOKUP(Intermedio!A440,Tipos_Medida!$H$2:$I$788,1),VLOOKUP(Intermedio!A440,Tipos_Medida!$H$2:$I$788,2),0))*100,4),"")</f>
        <v/>
      </c>
    </row>
    <row r="588" spans="1:14" x14ac:dyDescent="0.25">
      <c r="A588">
        <v>20478</v>
      </c>
      <c r="B588" t="s">
        <v>95</v>
      </c>
      <c r="C588" t="s">
        <v>123</v>
      </c>
      <c r="D588" t="s">
        <v>116</v>
      </c>
      <c r="E588" s="1"/>
      <c r="F588" s="7" t="str">
        <f>IF(E588&lt;&gt;"",IF(AND(E588&gt;=VLOOKUP(E588,Semanas!$A$1:$C$33,1),E588&lt;=VLOOKUP(E588,Semanas!$A$1:$C$33,2)),VLOOKUP(E588,Semanas!$A$1:$C$33,3),""),"")</f>
        <v/>
      </c>
      <c r="G588" s="21" t="str">
        <f>IF(Medidas_Analisis!G441&lt;&gt;"",ROUND((Medidas_Analisis!G441/IF(Intermedio!A441=VLOOKUP(Intermedio!A441,Tipos_Medida!$H$2:$I$788,1),VLOOKUP(Intermedio!A441,Tipos_Medida!$H$2:$I$788,2),0))*100,4),"")</f>
        <v/>
      </c>
      <c r="H588" s="21" t="str">
        <f>IF(Medidas_Analisis!H441&lt;&gt;"",ROUND((Medidas_Analisis!H441/IF(Intermedio!A441=VLOOKUP(Intermedio!A441,Tipos_Medida!$H$2:$I$788,1),VLOOKUP(Intermedio!A441,Tipos_Medida!$H$2:$I$788,2),0))*100,4),"")</f>
        <v/>
      </c>
      <c r="I588" s="21" t="str">
        <f>IF(Medidas_Analisis!I441&lt;&gt;"",ROUND((Medidas_Analisis!I441/IF(Intermedio!A441=VLOOKUP(Intermedio!A441,Tipos_Medida!$H$2:$I$788,1),VLOOKUP(Intermedio!A441,Tipos_Medida!$H$2:$I$788,2),0))*100,4),"")</f>
        <v/>
      </c>
      <c r="J588" s="21" t="str">
        <f>IF(Medidas_Analisis!J441&lt;&gt;"",ROUND((Medidas_Analisis!J441/IF(Intermedio!A441=VLOOKUP(Intermedio!A441,Tipos_Medida!$H$2:$I$788,1),VLOOKUP(Intermedio!A441,Tipos_Medida!$H$2:$I$788,2),0))*100,4),"")</f>
        <v/>
      </c>
      <c r="K588" s="21" t="str">
        <f>IF(Medidas_Analisis!K441&lt;&gt;"",ROUND((Medidas_Analisis!K441/IF(Intermedio!A441=VLOOKUP(Intermedio!A441,Tipos_Medida!$H$2:$I$788,1),VLOOKUP(Intermedio!A441,Tipos_Medida!$H$2:$I$788,2),0))*100,4),"")</f>
        <v/>
      </c>
      <c r="L588" s="21" t="str">
        <f>IF(Medidas_Analisis!L441&lt;&gt;"",ROUND((Medidas_Analisis!L441/IF(Intermedio!A441=VLOOKUP(Intermedio!A441,Tipos_Medida!$H$2:$I$788,1),VLOOKUP(Intermedio!A441,Tipos_Medida!$H$2:$I$788,2),0))*100,4),"")</f>
        <v/>
      </c>
      <c r="M588" s="21" t="str">
        <f>IF(Medidas_Analisis!M441&lt;&gt;"",ROUND((Medidas_Analisis!M441/IF(Intermedio!A441=VLOOKUP(Intermedio!A441,Tipos_Medida!$H$2:$I$788,1),VLOOKUP(Intermedio!A441,Tipos_Medida!$H$2:$I$788,2),0))*100,4),"")</f>
        <v/>
      </c>
      <c r="N588" s="21" t="str">
        <f>IF(Medidas_Analisis!N441&lt;&gt;"",ROUND((Medidas_Analisis!N441/IF(Intermedio!A441=VLOOKUP(Intermedio!A441,Tipos_Medida!$H$2:$I$788,1),VLOOKUP(Intermedio!A441,Tipos_Medida!$H$2:$I$788,2),0))*100,4),"")</f>
        <v/>
      </c>
    </row>
    <row r="589" spans="1:14" x14ac:dyDescent="0.25">
      <c r="A589">
        <v>20490</v>
      </c>
      <c r="B589" t="s">
        <v>96</v>
      </c>
      <c r="C589" t="s">
        <v>30</v>
      </c>
      <c r="D589" t="s">
        <v>114</v>
      </c>
      <c r="E589" s="1">
        <v>43913</v>
      </c>
      <c r="F589" s="7" t="str">
        <f>IF(E589&lt;&gt;"",IF(AND(E589&gt;=VLOOKUP(E589,Semanas!$A$1:$C$33,1),E589&lt;=VLOOKUP(E589,Semanas!$A$1:$C$33,2)),VLOOKUP(E589,Semanas!$A$1:$C$33,3),""),"")</f>
        <v>Semana 13</v>
      </c>
      <c r="G589" s="21" t="str">
        <f>IF(Medidas_Analisis!G442&lt;&gt;"",ROUND((Medidas_Analisis!G442/IF(Intermedio!A442=VLOOKUP(Intermedio!A442,Tipos_Medida!$H$2:$I$788,1),VLOOKUP(Intermedio!A442,Tipos_Medida!$H$2:$I$788,2),0))*100,4),"")</f>
        <v/>
      </c>
      <c r="H589" s="21" t="str">
        <f>IF(Medidas_Analisis!H442&lt;&gt;"",ROUND((Medidas_Analisis!H442/IF(Intermedio!A442=VLOOKUP(Intermedio!A442,Tipos_Medida!$H$2:$I$788,1),VLOOKUP(Intermedio!A442,Tipos_Medida!$H$2:$I$788,2),0))*100,4),"")</f>
        <v/>
      </c>
      <c r="I589" s="21" t="str">
        <f>IF(Medidas_Analisis!I442&lt;&gt;"",ROUND((Medidas_Analisis!I442/IF(Intermedio!A442=VLOOKUP(Intermedio!A442,Tipos_Medida!$H$2:$I$788,1),VLOOKUP(Intermedio!A442,Tipos_Medida!$H$2:$I$788,2),0))*100,4),"")</f>
        <v/>
      </c>
      <c r="J589" s="21" t="str">
        <f>IF(Medidas_Analisis!J442&lt;&gt;"",ROUND((Medidas_Analisis!J442/IF(Intermedio!A442=VLOOKUP(Intermedio!A442,Tipos_Medida!$H$2:$I$788,1),VLOOKUP(Intermedio!A442,Tipos_Medida!$H$2:$I$788,2),0))*100,4),"")</f>
        <v/>
      </c>
      <c r="K589" s="21" t="str">
        <f>IF(Medidas_Analisis!K442&lt;&gt;"",ROUND((Medidas_Analisis!K442/IF(Intermedio!A442=VLOOKUP(Intermedio!A442,Tipos_Medida!$H$2:$I$788,1),VLOOKUP(Intermedio!A442,Tipos_Medida!$H$2:$I$788,2),0))*100,4),"")</f>
        <v/>
      </c>
      <c r="L589" s="21" t="str">
        <f>IF(Medidas_Analisis!L442&lt;&gt;"",ROUND((Medidas_Analisis!L442/IF(Intermedio!A442=VLOOKUP(Intermedio!A442,Tipos_Medida!$H$2:$I$788,1),VLOOKUP(Intermedio!A442,Tipos_Medida!$H$2:$I$788,2),0))*100,4),"")</f>
        <v/>
      </c>
      <c r="M589" s="21" t="str">
        <f>IF(Medidas_Analisis!M442&lt;&gt;"",ROUND((Medidas_Analisis!M442/IF(Intermedio!A442=VLOOKUP(Intermedio!A442,Tipos_Medida!$H$2:$I$788,1),VLOOKUP(Intermedio!A442,Tipos_Medida!$H$2:$I$788,2),0))*100,4),"")</f>
        <v/>
      </c>
      <c r="N589" s="21" t="str">
        <f>IF(Medidas_Analisis!N442&lt;&gt;"",ROUND((Medidas_Analisis!N442/IF(Intermedio!A442=VLOOKUP(Intermedio!A442,Tipos_Medida!$H$2:$I$788,1),VLOOKUP(Intermedio!A442,Tipos_Medida!$H$2:$I$788,2),0))*100,4),"")</f>
        <v/>
      </c>
    </row>
    <row r="590" spans="1:14" x14ac:dyDescent="0.25">
      <c r="A590" s="19">
        <v>20490</v>
      </c>
      <c r="B590" s="19" t="s">
        <v>96</v>
      </c>
      <c r="C590" s="19" t="s">
        <v>31</v>
      </c>
      <c r="D590" s="19" t="s">
        <v>114</v>
      </c>
      <c r="E590" s="20">
        <v>43913</v>
      </c>
      <c r="F590" s="7" t="str">
        <f>IF(E590&lt;&gt;"",IF(AND(E590&gt;=VLOOKUP(E590,Semanas!$A$1:$C$33,1),E590&lt;=VLOOKUP(E590,Semanas!$A$1:$C$33,2)),VLOOKUP(E590,Semanas!$A$1:$C$33,3),""),"")</f>
        <v>Semana 13</v>
      </c>
      <c r="G590" s="21" t="str">
        <f>IF(Medidas_Analisis!G443&lt;&gt;"",ROUND((Medidas_Analisis!G443/IF(Intermedio!A443=VLOOKUP(Intermedio!A443,Tipos_Medida!$H$2:$I$788,1),VLOOKUP(Intermedio!A443,Tipos_Medida!$H$2:$I$788,2),0))*100,4),"")</f>
        <v/>
      </c>
      <c r="H590" s="21" t="str">
        <f>IF(Medidas_Analisis!H443&lt;&gt;"",ROUND((Medidas_Analisis!H443/IF(Intermedio!A443=VLOOKUP(Intermedio!A443,Tipos_Medida!$H$2:$I$788,1),VLOOKUP(Intermedio!A443,Tipos_Medida!$H$2:$I$788,2),0))*100,4),"")</f>
        <v/>
      </c>
      <c r="I590" s="21" t="str">
        <f>IF(Medidas_Analisis!I443&lt;&gt;"",ROUND((Medidas_Analisis!I443/IF(Intermedio!A443=VLOOKUP(Intermedio!A443,Tipos_Medida!$H$2:$I$788,1),VLOOKUP(Intermedio!A443,Tipos_Medida!$H$2:$I$788,2),0))*100,4),"")</f>
        <v/>
      </c>
      <c r="J590" s="21" t="str">
        <f>IF(Medidas_Analisis!J443&lt;&gt;"",ROUND((Medidas_Analisis!J443/IF(Intermedio!A443=VLOOKUP(Intermedio!A443,Tipos_Medida!$H$2:$I$788,1),VLOOKUP(Intermedio!A443,Tipos_Medida!$H$2:$I$788,2),0))*100,4),"")</f>
        <v/>
      </c>
      <c r="K590" s="21" t="str">
        <f>IF(Medidas_Analisis!K443&lt;&gt;"",ROUND((Medidas_Analisis!K443/IF(Intermedio!A443=VLOOKUP(Intermedio!A443,Tipos_Medida!$H$2:$I$788,1),VLOOKUP(Intermedio!A443,Tipos_Medida!$H$2:$I$788,2),0))*100,4),"")</f>
        <v/>
      </c>
      <c r="L590" s="21" t="str">
        <f>IF(Medidas_Analisis!L443&lt;&gt;"",ROUND((Medidas_Analisis!L443/IF(Intermedio!A443=VLOOKUP(Intermedio!A443,Tipos_Medida!$H$2:$I$788,1),VLOOKUP(Intermedio!A443,Tipos_Medida!$H$2:$I$788,2),0))*100,4),"")</f>
        <v/>
      </c>
      <c r="M590" s="21" t="str">
        <f>IF(Medidas_Analisis!M443&lt;&gt;"",ROUND((Medidas_Analisis!M443/IF(Intermedio!A443=VLOOKUP(Intermedio!A443,Tipos_Medida!$H$2:$I$788,1),VLOOKUP(Intermedio!A443,Tipos_Medida!$H$2:$I$788,2),0))*100,4),"")</f>
        <v/>
      </c>
      <c r="N590" s="21" t="str">
        <f>IF(Medidas_Analisis!N443&lt;&gt;"",ROUND((Medidas_Analisis!N443/IF(Intermedio!A443=VLOOKUP(Intermedio!A443,Tipos_Medida!$H$2:$I$788,1),VLOOKUP(Intermedio!A443,Tipos_Medida!$H$2:$I$788,2),0))*100,4),"")</f>
        <v/>
      </c>
    </row>
    <row r="591" spans="1:14" x14ac:dyDescent="0.25">
      <c r="A591">
        <v>20490</v>
      </c>
      <c r="B591" t="s">
        <v>96</v>
      </c>
      <c r="C591" t="s">
        <v>115</v>
      </c>
      <c r="D591" t="s">
        <v>114</v>
      </c>
      <c r="E591" s="1">
        <v>43913</v>
      </c>
      <c r="F591" s="7" t="str">
        <f>IF(E591&lt;&gt;"",IF(AND(E591&gt;=VLOOKUP(E591,Semanas!$A$1:$C$33,1),E591&lt;=VLOOKUP(E591,Semanas!$A$1:$C$33,2)),VLOOKUP(E591,Semanas!$A$1:$C$33,3),""),"")</f>
        <v>Semana 13</v>
      </c>
      <c r="G591" s="21" t="str">
        <f>IF(Medidas_Analisis!G444&lt;&gt;"",ROUND((Medidas_Analisis!G444/IF(Intermedio!A444=VLOOKUP(Intermedio!A444,Tipos_Medida!$H$2:$I$788,1),VLOOKUP(Intermedio!A444,Tipos_Medida!$H$2:$I$788,2),0))*100,4),"")</f>
        <v/>
      </c>
      <c r="H591" s="21" t="str">
        <f>IF(Medidas_Analisis!H444&lt;&gt;"",ROUND((Medidas_Analisis!H444/IF(Intermedio!A444=VLOOKUP(Intermedio!A444,Tipos_Medida!$H$2:$I$788,1),VLOOKUP(Intermedio!A444,Tipos_Medida!$H$2:$I$788,2),0))*100,4),"")</f>
        <v/>
      </c>
      <c r="I591" s="21" t="str">
        <f>IF(Medidas_Analisis!I444&lt;&gt;"",ROUND((Medidas_Analisis!I444/IF(Intermedio!A444=VLOOKUP(Intermedio!A444,Tipos_Medida!$H$2:$I$788,1),VLOOKUP(Intermedio!A444,Tipos_Medida!$H$2:$I$788,2),0))*100,4),"")</f>
        <v/>
      </c>
      <c r="J591" s="21" t="str">
        <f>IF(Medidas_Analisis!J444&lt;&gt;"",ROUND((Medidas_Analisis!J444/IF(Intermedio!A444=VLOOKUP(Intermedio!A444,Tipos_Medida!$H$2:$I$788,1),VLOOKUP(Intermedio!A444,Tipos_Medida!$H$2:$I$788,2),0))*100,4),"")</f>
        <v/>
      </c>
      <c r="K591" s="21" t="str">
        <f>IF(Medidas_Analisis!K444&lt;&gt;"",ROUND((Medidas_Analisis!K444/IF(Intermedio!A444=VLOOKUP(Intermedio!A444,Tipos_Medida!$H$2:$I$788,1),VLOOKUP(Intermedio!A444,Tipos_Medida!$H$2:$I$788,2),0))*100,4),"")</f>
        <v/>
      </c>
      <c r="L591" s="21" t="str">
        <f>IF(Medidas_Analisis!L444&lt;&gt;"",ROUND((Medidas_Analisis!L444/IF(Intermedio!A444=VLOOKUP(Intermedio!A444,Tipos_Medida!$H$2:$I$788,1),VLOOKUP(Intermedio!A444,Tipos_Medida!$H$2:$I$788,2),0))*100,4),"")</f>
        <v/>
      </c>
      <c r="M591" s="21" t="str">
        <f>IF(Medidas_Analisis!M444&lt;&gt;"",ROUND((Medidas_Analisis!M444/IF(Intermedio!A444=VLOOKUP(Intermedio!A444,Tipos_Medida!$H$2:$I$788,1),VLOOKUP(Intermedio!A444,Tipos_Medida!$H$2:$I$788,2),0))*100,4),"")</f>
        <v/>
      </c>
      <c r="N591" s="21" t="str">
        <f>IF(Medidas_Analisis!N444&lt;&gt;"",ROUND((Medidas_Analisis!N444/IF(Intermedio!A444=VLOOKUP(Intermedio!A444,Tipos_Medida!$H$2:$I$788,1),VLOOKUP(Intermedio!A444,Tipos_Medida!$H$2:$I$788,2),0))*100,4),"")</f>
        <v/>
      </c>
    </row>
    <row r="592" spans="1:14" x14ac:dyDescent="0.25">
      <c r="A592" s="19">
        <v>20490</v>
      </c>
      <c r="B592" s="19" t="s">
        <v>96</v>
      </c>
      <c r="C592" s="19" t="s">
        <v>33</v>
      </c>
      <c r="D592" s="19" t="s">
        <v>114</v>
      </c>
      <c r="E592" s="20">
        <v>43910</v>
      </c>
      <c r="F592" s="7" t="str">
        <f>IF(E592&lt;&gt;"",IF(AND(E592&gt;=VLOOKUP(E592,Semanas!$A$1:$C$33,1),E592&lt;=VLOOKUP(E592,Semanas!$A$1:$C$33,2)),VLOOKUP(E592,Semanas!$A$1:$C$33,3),""),"")</f>
        <v>Semana 12</v>
      </c>
      <c r="G592" s="21" t="str">
        <f>IF(Medidas_Analisis!G445&lt;&gt;"",ROUND((Medidas_Analisis!G445/IF(Intermedio!A445=VLOOKUP(Intermedio!A445,Tipos_Medida!$H$2:$I$788,1),VLOOKUP(Intermedio!A445,Tipos_Medida!$H$2:$I$788,2),0))*100,4),"")</f>
        <v/>
      </c>
      <c r="H592" s="21" t="str">
        <f>IF(Medidas_Analisis!H445&lt;&gt;"",ROUND((Medidas_Analisis!H445/IF(Intermedio!A445=VLOOKUP(Intermedio!A445,Tipos_Medida!$H$2:$I$788,1),VLOOKUP(Intermedio!A445,Tipos_Medida!$H$2:$I$788,2),0))*100,4),"")</f>
        <v/>
      </c>
      <c r="I592" s="21" t="str">
        <f>IF(Medidas_Analisis!I445&lt;&gt;"",ROUND((Medidas_Analisis!I445/IF(Intermedio!A445=VLOOKUP(Intermedio!A445,Tipos_Medida!$H$2:$I$788,1),VLOOKUP(Intermedio!A445,Tipos_Medida!$H$2:$I$788,2),0))*100,4),"")</f>
        <v/>
      </c>
      <c r="J592" s="21" t="str">
        <f>IF(Medidas_Analisis!J445&lt;&gt;"",ROUND((Medidas_Analisis!J445/IF(Intermedio!A445=VLOOKUP(Intermedio!A445,Tipos_Medida!$H$2:$I$788,1),VLOOKUP(Intermedio!A445,Tipos_Medida!$H$2:$I$788,2),0))*100,4),"")</f>
        <v/>
      </c>
      <c r="K592" s="21" t="str">
        <f>IF(Medidas_Analisis!K445&lt;&gt;"",ROUND((Medidas_Analisis!K445/IF(Intermedio!A445=VLOOKUP(Intermedio!A445,Tipos_Medida!$H$2:$I$788,1),VLOOKUP(Intermedio!A445,Tipos_Medida!$H$2:$I$788,2),0))*100,4),"")</f>
        <v/>
      </c>
      <c r="L592" s="21" t="str">
        <f>IF(Medidas_Analisis!L445&lt;&gt;"",ROUND((Medidas_Analisis!L445/IF(Intermedio!A445=VLOOKUP(Intermedio!A445,Tipos_Medida!$H$2:$I$788,1),VLOOKUP(Intermedio!A445,Tipos_Medida!$H$2:$I$788,2),0))*100,4),"")</f>
        <v/>
      </c>
      <c r="M592" s="21" t="str">
        <f>IF(Medidas_Analisis!M445&lt;&gt;"",ROUND((Medidas_Analisis!M445/IF(Intermedio!A445=VLOOKUP(Intermedio!A445,Tipos_Medida!$H$2:$I$788,1),VLOOKUP(Intermedio!A445,Tipos_Medida!$H$2:$I$788,2),0))*100,4),"")</f>
        <v/>
      </c>
      <c r="N592" s="21" t="str">
        <f>IF(Medidas_Analisis!N445&lt;&gt;"",ROUND((Medidas_Analisis!N445/IF(Intermedio!A445=VLOOKUP(Intermedio!A445,Tipos_Medida!$H$2:$I$788,1),VLOOKUP(Intermedio!A445,Tipos_Medida!$H$2:$I$788,2),0))*100,4),"")</f>
        <v/>
      </c>
    </row>
    <row r="593" spans="1:14" x14ac:dyDescent="0.25">
      <c r="A593">
        <v>20490</v>
      </c>
      <c r="B593" t="s">
        <v>96</v>
      </c>
      <c r="C593" t="s">
        <v>34</v>
      </c>
      <c r="D593" t="s">
        <v>114</v>
      </c>
      <c r="E593" s="1"/>
      <c r="F593" s="7" t="str">
        <f>IF(E593&lt;&gt;"",IF(AND(E593&gt;=VLOOKUP(E593,Semanas!$A$1:$C$33,1),E593&lt;=VLOOKUP(E593,Semanas!$A$1:$C$33,2)),VLOOKUP(E593,Semanas!$A$1:$C$33,3),""),"")</f>
        <v/>
      </c>
      <c r="G593" s="21" t="str">
        <f>IF(Medidas_Analisis!G446&lt;&gt;"",ROUND((Medidas_Analisis!G446/IF(Intermedio!A446=VLOOKUP(Intermedio!A446,Tipos_Medida!$H$2:$I$788,1),VLOOKUP(Intermedio!A446,Tipos_Medida!$H$2:$I$788,2),0))*100,4),"")</f>
        <v/>
      </c>
      <c r="H593" s="21" t="str">
        <f>IF(Medidas_Analisis!H446&lt;&gt;"",ROUND((Medidas_Analisis!H446/IF(Intermedio!A446=VLOOKUP(Intermedio!A446,Tipos_Medida!$H$2:$I$788,1),VLOOKUP(Intermedio!A446,Tipos_Medida!$H$2:$I$788,2),0))*100,4),"")</f>
        <v/>
      </c>
      <c r="I593" s="21" t="str">
        <f>IF(Medidas_Analisis!I446&lt;&gt;"",ROUND((Medidas_Analisis!I446/IF(Intermedio!A446=VLOOKUP(Intermedio!A446,Tipos_Medida!$H$2:$I$788,1),VLOOKUP(Intermedio!A446,Tipos_Medida!$H$2:$I$788,2),0))*100,4),"")</f>
        <v/>
      </c>
      <c r="J593" s="21" t="str">
        <f>IF(Medidas_Analisis!J446&lt;&gt;"",ROUND((Medidas_Analisis!J446/IF(Intermedio!A446=VLOOKUP(Intermedio!A446,Tipos_Medida!$H$2:$I$788,1),VLOOKUP(Intermedio!A446,Tipos_Medida!$H$2:$I$788,2),0))*100,4),"")</f>
        <v/>
      </c>
      <c r="K593" s="21" t="str">
        <f>IF(Medidas_Analisis!K446&lt;&gt;"",ROUND((Medidas_Analisis!K446/IF(Intermedio!A446=VLOOKUP(Intermedio!A446,Tipos_Medida!$H$2:$I$788,1),VLOOKUP(Intermedio!A446,Tipos_Medida!$H$2:$I$788,2),0))*100,4),"")</f>
        <v/>
      </c>
      <c r="L593" s="21" t="str">
        <f>IF(Medidas_Analisis!L446&lt;&gt;"",ROUND((Medidas_Analisis!L446/IF(Intermedio!A446=VLOOKUP(Intermedio!A446,Tipos_Medida!$H$2:$I$788,1),VLOOKUP(Intermedio!A446,Tipos_Medida!$H$2:$I$788,2),0))*100,4),"")</f>
        <v/>
      </c>
      <c r="M593" s="21" t="str">
        <f>IF(Medidas_Analisis!M446&lt;&gt;"",ROUND((Medidas_Analisis!M446/IF(Intermedio!A446=VLOOKUP(Intermedio!A446,Tipos_Medida!$H$2:$I$788,1),VLOOKUP(Intermedio!A446,Tipos_Medida!$H$2:$I$788,2),0))*100,4),"")</f>
        <v/>
      </c>
      <c r="N593" s="21" t="str">
        <f>IF(Medidas_Analisis!N446&lt;&gt;"",ROUND((Medidas_Analisis!N446/IF(Intermedio!A446=VLOOKUP(Intermedio!A446,Tipos_Medida!$H$2:$I$788,1),VLOOKUP(Intermedio!A446,Tipos_Medida!$H$2:$I$788,2),0))*100,4),"")</f>
        <v/>
      </c>
    </row>
    <row r="594" spans="1:14" x14ac:dyDescent="0.25">
      <c r="A594" s="19">
        <v>20490</v>
      </c>
      <c r="B594" s="19" t="s">
        <v>96</v>
      </c>
      <c r="C594" s="19" t="s">
        <v>118</v>
      </c>
      <c r="D594" s="19" t="s">
        <v>114</v>
      </c>
      <c r="E594" s="20">
        <v>43970</v>
      </c>
      <c r="F594" s="7" t="str">
        <f>IF(E594&lt;&gt;"",IF(AND(E594&gt;=VLOOKUP(E594,Semanas!$A$1:$C$33,1),E594&lt;=VLOOKUP(E594,Semanas!$A$1:$C$33,2)),VLOOKUP(E594,Semanas!$A$1:$C$33,3),""),"")</f>
        <v>Semana 21</v>
      </c>
      <c r="G594" s="21" t="str">
        <f>IF(Medidas_Analisis!G447&lt;&gt;"",ROUND((Medidas_Analisis!G447/IF(Intermedio!A447=VLOOKUP(Intermedio!A447,Tipos_Medida!$H$2:$I$788,1),VLOOKUP(Intermedio!A447,Tipos_Medida!$H$2:$I$788,2),0))*100,4),"")</f>
        <v/>
      </c>
      <c r="H594" s="21" t="str">
        <f>IF(Medidas_Analisis!H447&lt;&gt;"",ROUND((Medidas_Analisis!H447/IF(Intermedio!A447=VLOOKUP(Intermedio!A447,Tipos_Medida!$H$2:$I$788,1),VLOOKUP(Intermedio!A447,Tipos_Medida!$H$2:$I$788,2),0))*100,4),"")</f>
        <v/>
      </c>
      <c r="I594" s="21" t="str">
        <f>IF(Medidas_Analisis!I447&lt;&gt;"",ROUND((Medidas_Analisis!I447/IF(Intermedio!A447=VLOOKUP(Intermedio!A447,Tipos_Medida!$H$2:$I$788,1),VLOOKUP(Intermedio!A447,Tipos_Medida!$H$2:$I$788,2),0))*100,4),"")</f>
        <v/>
      </c>
      <c r="J594" s="21" t="str">
        <f>IF(Medidas_Analisis!J447&lt;&gt;"",ROUND((Medidas_Analisis!J447/IF(Intermedio!A447=VLOOKUP(Intermedio!A447,Tipos_Medida!$H$2:$I$788,1),VLOOKUP(Intermedio!A447,Tipos_Medida!$H$2:$I$788,2),0))*100,4),"")</f>
        <v/>
      </c>
      <c r="K594" s="21" t="str">
        <f>IF(Medidas_Analisis!K447&lt;&gt;"",ROUND((Medidas_Analisis!K447/IF(Intermedio!A447=VLOOKUP(Intermedio!A447,Tipos_Medida!$H$2:$I$788,1),VLOOKUP(Intermedio!A447,Tipos_Medida!$H$2:$I$788,2),0))*100,4),"")</f>
        <v/>
      </c>
      <c r="L594" s="21" t="str">
        <f>IF(Medidas_Analisis!L447&lt;&gt;"",ROUND((Medidas_Analisis!L447/IF(Intermedio!A447=VLOOKUP(Intermedio!A447,Tipos_Medida!$H$2:$I$788,1),VLOOKUP(Intermedio!A447,Tipos_Medida!$H$2:$I$788,2),0))*100,4),"")</f>
        <v/>
      </c>
      <c r="M594" s="21" t="str">
        <f>IF(Medidas_Analisis!M447&lt;&gt;"",ROUND((Medidas_Analisis!M447/IF(Intermedio!A447=VLOOKUP(Intermedio!A447,Tipos_Medida!$H$2:$I$788,1),VLOOKUP(Intermedio!A447,Tipos_Medida!$H$2:$I$788,2),0))*100,4),"")</f>
        <v/>
      </c>
      <c r="N594" s="21" t="str">
        <f>IF(Medidas_Analisis!N447&lt;&gt;"",ROUND((Medidas_Analisis!N447/IF(Intermedio!A447=VLOOKUP(Intermedio!A447,Tipos_Medida!$H$2:$I$788,1),VLOOKUP(Intermedio!A447,Tipos_Medida!$H$2:$I$788,2),0))*100,4),"")</f>
        <v/>
      </c>
    </row>
    <row r="595" spans="1:14" x14ac:dyDescent="0.25">
      <c r="A595">
        <v>20490</v>
      </c>
      <c r="B595" t="s">
        <v>96</v>
      </c>
      <c r="C595" t="s">
        <v>119</v>
      </c>
      <c r="D595" t="s">
        <v>114</v>
      </c>
      <c r="E595" s="1"/>
      <c r="F595" s="7" t="str">
        <f>IF(E595&lt;&gt;"",IF(AND(E595&gt;=VLOOKUP(E595,Semanas!$A$1:$C$33,1),E595&lt;=VLOOKUP(E595,Semanas!$A$1:$C$33,2)),VLOOKUP(E595,Semanas!$A$1:$C$33,3),""),"")</f>
        <v/>
      </c>
      <c r="G595" s="21" t="str">
        <f>IF(Medidas_Analisis!G448&lt;&gt;"",ROUND((Medidas_Analisis!G448/IF(Intermedio!A448=VLOOKUP(Intermedio!A448,Tipos_Medida!$H$2:$I$788,1),VLOOKUP(Intermedio!A448,Tipos_Medida!$H$2:$I$788,2),0))*100,4),"")</f>
        <v/>
      </c>
      <c r="H595" s="21" t="str">
        <f>IF(Medidas_Analisis!H448&lt;&gt;"",ROUND((Medidas_Analisis!H448/IF(Intermedio!A448=VLOOKUP(Intermedio!A448,Tipos_Medida!$H$2:$I$788,1),VLOOKUP(Intermedio!A448,Tipos_Medida!$H$2:$I$788,2),0))*100,4),"")</f>
        <v/>
      </c>
      <c r="I595" s="21" t="str">
        <f>IF(Medidas_Analisis!I448&lt;&gt;"",ROUND((Medidas_Analisis!I448/IF(Intermedio!A448=VLOOKUP(Intermedio!A448,Tipos_Medida!$H$2:$I$788,1),VLOOKUP(Intermedio!A448,Tipos_Medida!$H$2:$I$788,2),0))*100,4),"")</f>
        <v/>
      </c>
      <c r="J595" s="21" t="str">
        <f>IF(Medidas_Analisis!J448&lt;&gt;"",ROUND((Medidas_Analisis!J448/IF(Intermedio!A448=VLOOKUP(Intermedio!A448,Tipos_Medida!$H$2:$I$788,1),VLOOKUP(Intermedio!A448,Tipos_Medida!$H$2:$I$788,2),0))*100,4),"")</f>
        <v/>
      </c>
      <c r="K595" s="21" t="str">
        <f>IF(Medidas_Analisis!K448&lt;&gt;"",ROUND((Medidas_Analisis!K448/IF(Intermedio!A448=VLOOKUP(Intermedio!A448,Tipos_Medida!$H$2:$I$788,1),VLOOKUP(Intermedio!A448,Tipos_Medida!$H$2:$I$788,2),0))*100,4),"")</f>
        <v/>
      </c>
      <c r="L595" s="21" t="str">
        <f>IF(Medidas_Analisis!L448&lt;&gt;"",ROUND((Medidas_Analisis!L448/IF(Intermedio!A448=VLOOKUP(Intermedio!A448,Tipos_Medida!$H$2:$I$788,1),VLOOKUP(Intermedio!A448,Tipos_Medida!$H$2:$I$788,2),0))*100,4),"")</f>
        <v/>
      </c>
      <c r="M595" s="21" t="str">
        <f>IF(Medidas_Analisis!M448&lt;&gt;"",ROUND((Medidas_Analisis!M448/IF(Intermedio!A448=VLOOKUP(Intermedio!A448,Tipos_Medida!$H$2:$I$788,1),VLOOKUP(Intermedio!A448,Tipos_Medida!$H$2:$I$788,2),0))*100,4),"")</f>
        <v/>
      </c>
      <c r="N595" s="21" t="str">
        <f>IF(Medidas_Analisis!N448&lt;&gt;"",ROUND((Medidas_Analisis!N448/IF(Intermedio!A448=VLOOKUP(Intermedio!A448,Tipos_Medida!$H$2:$I$788,1),VLOOKUP(Intermedio!A448,Tipos_Medida!$H$2:$I$788,2),0))*100,4),"")</f>
        <v/>
      </c>
    </row>
    <row r="596" spans="1:14" x14ac:dyDescent="0.25">
      <c r="A596" s="19">
        <v>20490</v>
      </c>
      <c r="B596" s="19" t="s">
        <v>96</v>
      </c>
      <c r="C596" s="19" t="s">
        <v>120</v>
      </c>
      <c r="D596" s="19" t="s">
        <v>114</v>
      </c>
      <c r="E596" s="20"/>
      <c r="F596" s="7" t="str">
        <f>IF(E596&lt;&gt;"",IF(AND(E596&gt;=VLOOKUP(E596,Semanas!$A$1:$C$33,1),E596&lt;=VLOOKUP(E596,Semanas!$A$1:$C$33,2)),VLOOKUP(E596,Semanas!$A$1:$C$33,3),""),"")</f>
        <v/>
      </c>
      <c r="G596" s="21" t="str">
        <f>IF(Medidas_Analisis!G449&lt;&gt;"",ROUND((Medidas_Analisis!G449/IF(Intermedio!A449=VLOOKUP(Intermedio!A449,Tipos_Medida!$H$2:$I$788,1),VLOOKUP(Intermedio!A449,Tipos_Medida!$H$2:$I$788,2),0))*100,4),"")</f>
        <v/>
      </c>
      <c r="H596" s="21" t="str">
        <f>IF(Medidas_Analisis!H449&lt;&gt;"",ROUND((Medidas_Analisis!H449/IF(Intermedio!A449=VLOOKUP(Intermedio!A449,Tipos_Medida!$H$2:$I$788,1),VLOOKUP(Intermedio!A449,Tipos_Medida!$H$2:$I$788,2),0))*100,4),"")</f>
        <v/>
      </c>
      <c r="I596" s="21" t="str">
        <f>IF(Medidas_Analisis!I449&lt;&gt;"",ROUND((Medidas_Analisis!I449/IF(Intermedio!A449=VLOOKUP(Intermedio!A449,Tipos_Medida!$H$2:$I$788,1),VLOOKUP(Intermedio!A449,Tipos_Medida!$H$2:$I$788,2),0))*100,4),"")</f>
        <v/>
      </c>
      <c r="J596" s="21" t="str">
        <f>IF(Medidas_Analisis!J449&lt;&gt;"",ROUND((Medidas_Analisis!J449/IF(Intermedio!A449=VLOOKUP(Intermedio!A449,Tipos_Medida!$H$2:$I$788,1),VLOOKUP(Intermedio!A449,Tipos_Medida!$H$2:$I$788,2),0))*100,4),"")</f>
        <v/>
      </c>
      <c r="K596" s="21" t="str">
        <f>IF(Medidas_Analisis!K449&lt;&gt;"",ROUND((Medidas_Analisis!K449/IF(Intermedio!A449=VLOOKUP(Intermedio!A449,Tipos_Medida!$H$2:$I$788,1),VLOOKUP(Intermedio!A449,Tipos_Medida!$H$2:$I$788,2),0))*100,4),"")</f>
        <v/>
      </c>
      <c r="L596" s="21" t="str">
        <f>IF(Medidas_Analisis!L449&lt;&gt;"",ROUND((Medidas_Analisis!L449/IF(Intermedio!A449=VLOOKUP(Intermedio!A449,Tipos_Medida!$H$2:$I$788,1),VLOOKUP(Intermedio!A449,Tipos_Medida!$H$2:$I$788,2),0))*100,4),"")</f>
        <v/>
      </c>
      <c r="M596" s="21" t="str">
        <f>IF(Medidas_Analisis!M449&lt;&gt;"",ROUND((Medidas_Analisis!M449/IF(Intermedio!A449=VLOOKUP(Intermedio!A449,Tipos_Medida!$H$2:$I$788,1),VLOOKUP(Intermedio!A449,Tipos_Medida!$H$2:$I$788,2),0))*100,4),"")</f>
        <v/>
      </c>
      <c r="N596" s="21" t="str">
        <f>IF(Medidas_Analisis!N449&lt;&gt;"",ROUND((Medidas_Analisis!N449/IF(Intermedio!A449=VLOOKUP(Intermedio!A449,Tipos_Medida!$H$2:$I$788,1),VLOOKUP(Intermedio!A449,Tipos_Medida!$H$2:$I$788,2),0))*100,4),"")</f>
        <v/>
      </c>
    </row>
    <row r="597" spans="1:14" x14ac:dyDescent="0.25">
      <c r="A597">
        <v>20490</v>
      </c>
      <c r="B597" t="s">
        <v>96</v>
      </c>
      <c r="C597" t="s">
        <v>191</v>
      </c>
      <c r="D597" t="s">
        <v>116</v>
      </c>
      <c r="E597" s="1"/>
      <c r="F597" s="7" t="str">
        <f>IF(E597&lt;&gt;"",IF(AND(E597&gt;=VLOOKUP(E597,Semanas!$A$1:$C$33,1),E597&lt;=VLOOKUP(E597,Semanas!$A$1:$C$33,2)),VLOOKUP(E597,Semanas!$A$1:$C$33,3),""),"")</f>
        <v/>
      </c>
      <c r="G597" s="21" t="str">
        <f>IF(Medidas_Analisis!G450&lt;&gt;"",ROUND((Medidas_Analisis!G450/IF(Intermedio!A450=VLOOKUP(Intermedio!A450,Tipos_Medida!$H$2:$I$788,1),VLOOKUP(Intermedio!A450,Tipos_Medida!$H$2:$I$788,2),0))*100,4),"")</f>
        <v/>
      </c>
      <c r="H597" s="21" t="str">
        <f>IF(Medidas_Analisis!H450&lt;&gt;"",ROUND((Medidas_Analisis!H450/IF(Intermedio!A450=VLOOKUP(Intermedio!A450,Tipos_Medida!$H$2:$I$788,1),VLOOKUP(Intermedio!A450,Tipos_Medida!$H$2:$I$788,2),0))*100,4),"")</f>
        <v/>
      </c>
      <c r="I597" s="21" t="str">
        <f>IF(Medidas_Analisis!I450&lt;&gt;"",ROUND((Medidas_Analisis!I450/IF(Intermedio!A450=VLOOKUP(Intermedio!A450,Tipos_Medida!$H$2:$I$788,1),VLOOKUP(Intermedio!A450,Tipos_Medida!$H$2:$I$788,2),0))*100,4),"")</f>
        <v/>
      </c>
      <c r="J597" s="21" t="str">
        <f>IF(Medidas_Analisis!J450&lt;&gt;"",ROUND((Medidas_Analisis!J450/IF(Intermedio!A450=VLOOKUP(Intermedio!A450,Tipos_Medida!$H$2:$I$788,1),VLOOKUP(Intermedio!A450,Tipos_Medida!$H$2:$I$788,2),0))*100,4),"")</f>
        <v/>
      </c>
      <c r="K597" s="21" t="str">
        <f>IF(Medidas_Analisis!K450&lt;&gt;"",ROUND((Medidas_Analisis!K450/IF(Intermedio!A450=VLOOKUP(Intermedio!A450,Tipos_Medida!$H$2:$I$788,1),VLOOKUP(Intermedio!A450,Tipos_Medida!$H$2:$I$788,2),0))*100,4),"")</f>
        <v/>
      </c>
      <c r="L597" s="21" t="str">
        <f>IF(Medidas_Analisis!L450&lt;&gt;"",ROUND((Medidas_Analisis!L450/IF(Intermedio!A450=VLOOKUP(Intermedio!A450,Tipos_Medida!$H$2:$I$788,1),VLOOKUP(Intermedio!A450,Tipos_Medida!$H$2:$I$788,2),0))*100,4),"")</f>
        <v/>
      </c>
      <c r="M597" s="21" t="str">
        <f>IF(Medidas_Analisis!M450&lt;&gt;"",ROUND((Medidas_Analisis!M450/IF(Intermedio!A450=VLOOKUP(Intermedio!A450,Tipos_Medida!$H$2:$I$788,1),VLOOKUP(Intermedio!A450,Tipos_Medida!$H$2:$I$788,2),0))*100,4),"")</f>
        <v/>
      </c>
      <c r="N597" s="21" t="str">
        <f>IF(Medidas_Analisis!N450&lt;&gt;"",ROUND((Medidas_Analisis!N450/IF(Intermedio!A450=VLOOKUP(Intermedio!A450,Tipos_Medida!$H$2:$I$788,1),VLOOKUP(Intermedio!A450,Tipos_Medida!$H$2:$I$788,2),0))*100,4),"")</f>
        <v/>
      </c>
    </row>
    <row r="598" spans="1:14" x14ac:dyDescent="0.25">
      <c r="A598" s="19">
        <v>20490</v>
      </c>
      <c r="B598" s="19" t="s">
        <v>96</v>
      </c>
      <c r="C598" s="19" t="s">
        <v>122</v>
      </c>
      <c r="D598" s="19" t="s">
        <v>116</v>
      </c>
      <c r="E598" s="20"/>
      <c r="F598" s="7" t="str">
        <f>IF(E598&lt;&gt;"",IF(AND(E598&gt;=VLOOKUP(E598,Semanas!$A$1:$C$33,1),E598&lt;=VLOOKUP(E598,Semanas!$A$1:$C$33,2)),VLOOKUP(E598,Semanas!$A$1:$C$33,3),""),"")</f>
        <v/>
      </c>
      <c r="G598" s="21" t="str">
        <f>IF(Medidas_Analisis!G451&lt;&gt;"",ROUND((Medidas_Analisis!G451/IF(Intermedio!A451=VLOOKUP(Intermedio!A451,Tipos_Medida!$H$2:$I$788,1),VLOOKUP(Intermedio!A451,Tipos_Medida!$H$2:$I$788,2),0))*100,4),"")</f>
        <v/>
      </c>
      <c r="H598" s="21" t="str">
        <f>IF(Medidas_Analisis!H451&lt;&gt;"",ROUND((Medidas_Analisis!H451/IF(Intermedio!A451=VLOOKUP(Intermedio!A451,Tipos_Medida!$H$2:$I$788,1),VLOOKUP(Intermedio!A451,Tipos_Medida!$H$2:$I$788,2),0))*100,4),"")</f>
        <v/>
      </c>
      <c r="I598" s="21" t="str">
        <f>IF(Medidas_Analisis!I451&lt;&gt;"",ROUND((Medidas_Analisis!I451/IF(Intermedio!A451=VLOOKUP(Intermedio!A451,Tipos_Medida!$H$2:$I$788,1),VLOOKUP(Intermedio!A451,Tipos_Medida!$H$2:$I$788,2),0))*100,4),"")</f>
        <v/>
      </c>
      <c r="J598" s="21" t="str">
        <f>IF(Medidas_Analisis!J451&lt;&gt;"",ROUND((Medidas_Analisis!J451/IF(Intermedio!A451=VLOOKUP(Intermedio!A451,Tipos_Medida!$H$2:$I$788,1),VLOOKUP(Intermedio!A451,Tipos_Medida!$H$2:$I$788,2),0))*100,4),"")</f>
        <v/>
      </c>
      <c r="K598" s="21" t="str">
        <f>IF(Medidas_Analisis!K451&lt;&gt;"",ROUND((Medidas_Analisis!K451/IF(Intermedio!A451=VLOOKUP(Intermedio!A451,Tipos_Medida!$H$2:$I$788,1),VLOOKUP(Intermedio!A451,Tipos_Medida!$H$2:$I$788,2),0))*100,4),"")</f>
        <v/>
      </c>
      <c r="L598" s="21" t="str">
        <f>IF(Medidas_Analisis!L451&lt;&gt;"",ROUND((Medidas_Analisis!L451/IF(Intermedio!A451=VLOOKUP(Intermedio!A451,Tipos_Medida!$H$2:$I$788,1),VLOOKUP(Intermedio!A451,Tipos_Medida!$H$2:$I$788,2),0))*100,4),"")</f>
        <v/>
      </c>
      <c r="M598" s="21" t="str">
        <f>IF(Medidas_Analisis!M451&lt;&gt;"",ROUND((Medidas_Analisis!M451/IF(Intermedio!A451=VLOOKUP(Intermedio!A451,Tipos_Medida!$H$2:$I$788,1),VLOOKUP(Intermedio!A451,Tipos_Medida!$H$2:$I$788,2),0))*100,4),"")</f>
        <v/>
      </c>
      <c r="N598" s="21" t="str">
        <f>IF(Medidas_Analisis!N451&lt;&gt;"",ROUND((Medidas_Analisis!N451/IF(Intermedio!A451=VLOOKUP(Intermedio!A451,Tipos_Medida!$H$2:$I$788,1),VLOOKUP(Intermedio!A451,Tipos_Medida!$H$2:$I$788,2),0))*100,4),"")</f>
        <v/>
      </c>
    </row>
    <row r="599" spans="1:14" x14ac:dyDescent="0.25">
      <c r="A599">
        <v>20490</v>
      </c>
      <c r="B599" t="s">
        <v>96</v>
      </c>
      <c r="C599" t="s">
        <v>123</v>
      </c>
      <c r="D599" t="s">
        <v>116</v>
      </c>
      <c r="E599" s="1"/>
      <c r="F599" s="7" t="str">
        <f>IF(E599&lt;&gt;"",IF(AND(E599&gt;=VLOOKUP(E599,Semanas!$A$1:$C$33,1),E599&lt;=VLOOKUP(E599,Semanas!$A$1:$C$33,2)),VLOOKUP(E599,Semanas!$A$1:$C$33,3),""),"")</f>
        <v/>
      </c>
      <c r="G599" s="21" t="str">
        <f>IF(Medidas_Analisis!G452&lt;&gt;"",ROUND((Medidas_Analisis!G452/IF(Intermedio!A452=VLOOKUP(Intermedio!A452,Tipos_Medida!$H$2:$I$788,1),VLOOKUP(Intermedio!A452,Tipos_Medida!$H$2:$I$788,2),0))*100,4),"")</f>
        <v/>
      </c>
      <c r="H599" s="21" t="str">
        <f>IF(Medidas_Analisis!H452&lt;&gt;"",ROUND((Medidas_Analisis!H452/IF(Intermedio!A452=VLOOKUP(Intermedio!A452,Tipos_Medida!$H$2:$I$788,1),VLOOKUP(Intermedio!A452,Tipos_Medida!$H$2:$I$788,2),0))*100,4),"")</f>
        <v/>
      </c>
      <c r="I599" s="21" t="str">
        <f>IF(Medidas_Analisis!I452&lt;&gt;"",ROUND((Medidas_Analisis!I452/IF(Intermedio!A452=VLOOKUP(Intermedio!A452,Tipos_Medida!$H$2:$I$788,1),VLOOKUP(Intermedio!A452,Tipos_Medida!$H$2:$I$788,2),0))*100,4),"")</f>
        <v/>
      </c>
      <c r="J599" s="21" t="str">
        <f>IF(Medidas_Analisis!J452&lt;&gt;"",ROUND((Medidas_Analisis!J452/IF(Intermedio!A452=VLOOKUP(Intermedio!A452,Tipos_Medida!$H$2:$I$788,1),VLOOKUP(Intermedio!A452,Tipos_Medida!$H$2:$I$788,2),0))*100,4),"")</f>
        <v/>
      </c>
      <c r="K599" s="21" t="str">
        <f>IF(Medidas_Analisis!K452&lt;&gt;"",ROUND((Medidas_Analisis!K452/IF(Intermedio!A452=VLOOKUP(Intermedio!A452,Tipos_Medida!$H$2:$I$788,1),VLOOKUP(Intermedio!A452,Tipos_Medida!$H$2:$I$788,2),0))*100,4),"")</f>
        <v/>
      </c>
      <c r="L599" s="21" t="str">
        <f>IF(Medidas_Analisis!L452&lt;&gt;"",ROUND((Medidas_Analisis!L452/IF(Intermedio!A452=VLOOKUP(Intermedio!A452,Tipos_Medida!$H$2:$I$788,1),VLOOKUP(Intermedio!A452,Tipos_Medida!$H$2:$I$788,2),0))*100,4),"")</f>
        <v/>
      </c>
      <c r="M599" s="21" t="str">
        <f>IF(Medidas_Analisis!M452&lt;&gt;"",ROUND((Medidas_Analisis!M452/IF(Intermedio!A452=VLOOKUP(Intermedio!A452,Tipos_Medida!$H$2:$I$788,1),VLOOKUP(Intermedio!A452,Tipos_Medida!$H$2:$I$788,2),0))*100,4),"")</f>
        <v/>
      </c>
      <c r="N599" s="21" t="str">
        <f>IF(Medidas_Analisis!N452&lt;&gt;"",ROUND((Medidas_Analisis!N452/IF(Intermedio!A452=VLOOKUP(Intermedio!A452,Tipos_Medida!$H$2:$I$788,1),VLOOKUP(Intermedio!A452,Tipos_Medida!$H$2:$I$788,2),0))*100,4),"")</f>
        <v/>
      </c>
    </row>
    <row r="600" spans="1:14" x14ac:dyDescent="0.25">
      <c r="A600">
        <v>20527</v>
      </c>
      <c r="B600" t="s">
        <v>97</v>
      </c>
      <c r="C600" t="s">
        <v>30</v>
      </c>
      <c r="D600" t="s">
        <v>114</v>
      </c>
      <c r="E600" s="1">
        <v>43913</v>
      </c>
      <c r="F600" s="7" t="str">
        <f>IF(E600&lt;&gt;"",IF(AND(E600&gt;=VLOOKUP(E600,Semanas!$A$1:$C$33,1),E600&lt;=VLOOKUP(E600,Semanas!$A$1:$C$33,2)),VLOOKUP(E600,Semanas!$A$1:$C$33,3),""),"")</f>
        <v>Semana 13</v>
      </c>
      <c r="G600" s="21" t="str">
        <f>IF(Medidas_Analisis!G453&lt;&gt;"",ROUND((Medidas_Analisis!G453/IF(Intermedio!A453=VLOOKUP(Intermedio!A453,Tipos_Medida!$H$2:$I$788,1),VLOOKUP(Intermedio!A453,Tipos_Medida!$H$2:$I$788,2),0))*100,4),"")</f>
        <v/>
      </c>
      <c r="H600" s="21" t="str">
        <f>IF(Medidas_Analisis!H453&lt;&gt;"",ROUND((Medidas_Analisis!H453/IF(Intermedio!A453=VLOOKUP(Intermedio!A453,Tipos_Medida!$H$2:$I$788,1),VLOOKUP(Intermedio!A453,Tipos_Medida!$H$2:$I$788,2),0))*100,4),"")</f>
        <v/>
      </c>
      <c r="I600" s="21" t="str">
        <f>IF(Medidas_Analisis!I453&lt;&gt;"",ROUND((Medidas_Analisis!I453/IF(Intermedio!A453=VLOOKUP(Intermedio!A453,Tipos_Medida!$H$2:$I$788,1),VLOOKUP(Intermedio!A453,Tipos_Medida!$H$2:$I$788,2),0))*100,4),"")</f>
        <v/>
      </c>
      <c r="J600" s="21" t="str">
        <f>IF(Medidas_Analisis!J453&lt;&gt;"",ROUND((Medidas_Analisis!J453/IF(Intermedio!A453=VLOOKUP(Intermedio!A453,Tipos_Medida!$H$2:$I$788,1),VLOOKUP(Intermedio!A453,Tipos_Medida!$H$2:$I$788,2),0))*100,4),"")</f>
        <v/>
      </c>
      <c r="K600" s="21" t="str">
        <f>IF(Medidas_Analisis!K453&lt;&gt;"",ROUND((Medidas_Analisis!K453/IF(Intermedio!A453=VLOOKUP(Intermedio!A453,Tipos_Medida!$H$2:$I$788,1),VLOOKUP(Intermedio!A453,Tipos_Medida!$H$2:$I$788,2),0))*100,4),"")</f>
        <v/>
      </c>
      <c r="L600" s="21" t="str">
        <f>IF(Medidas_Analisis!L453&lt;&gt;"",ROUND((Medidas_Analisis!L453/IF(Intermedio!A453=VLOOKUP(Intermedio!A453,Tipos_Medida!$H$2:$I$788,1),VLOOKUP(Intermedio!A453,Tipos_Medida!$H$2:$I$788,2),0))*100,4),"")</f>
        <v/>
      </c>
      <c r="M600" s="21" t="str">
        <f>IF(Medidas_Analisis!M453&lt;&gt;"",ROUND((Medidas_Analisis!M453/IF(Intermedio!A453=VLOOKUP(Intermedio!A453,Tipos_Medida!$H$2:$I$788,1),VLOOKUP(Intermedio!A453,Tipos_Medida!$H$2:$I$788,2),0))*100,4),"")</f>
        <v/>
      </c>
      <c r="N600" s="21" t="str">
        <f>IF(Medidas_Analisis!N453&lt;&gt;"",ROUND((Medidas_Analisis!N453/IF(Intermedio!A453=VLOOKUP(Intermedio!A453,Tipos_Medida!$H$2:$I$788,1),VLOOKUP(Intermedio!A453,Tipos_Medida!$H$2:$I$788,2),0))*100,4),"")</f>
        <v/>
      </c>
    </row>
    <row r="601" spans="1:14" x14ac:dyDescent="0.25">
      <c r="A601" s="19">
        <v>20527</v>
      </c>
      <c r="B601" s="19" t="s">
        <v>97</v>
      </c>
      <c r="C601" s="19" t="s">
        <v>31</v>
      </c>
      <c r="D601" s="19" t="s">
        <v>114</v>
      </c>
      <c r="E601" s="20">
        <v>43913</v>
      </c>
      <c r="F601" s="7" t="str">
        <f>IF(E601&lt;&gt;"",IF(AND(E601&gt;=VLOOKUP(E601,Semanas!$A$1:$C$33,1),E601&lt;=VLOOKUP(E601,Semanas!$A$1:$C$33,2)),VLOOKUP(E601,Semanas!$A$1:$C$33,3),""),"")</f>
        <v>Semana 13</v>
      </c>
      <c r="G601" s="21" t="str">
        <f>IF(Medidas_Analisis!G454&lt;&gt;"",ROUND((Medidas_Analisis!G454/IF(Intermedio!A454=VLOOKUP(Intermedio!A454,Tipos_Medida!$H$2:$I$788,1),VLOOKUP(Intermedio!A454,Tipos_Medida!$H$2:$I$788,2),0))*100,4),"")</f>
        <v/>
      </c>
      <c r="H601" s="21" t="str">
        <f>IF(Medidas_Analisis!H454&lt;&gt;"",ROUND((Medidas_Analisis!H454/IF(Intermedio!A454=VLOOKUP(Intermedio!A454,Tipos_Medida!$H$2:$I$788,1),VLOOKUP(Intermedio!A454,Tipos_Medida!$H$2:$I$788,2),0))*100,4),"")</f>
        <v/>
      </c>
      <c r="I601" s="21" t="str">
        <f>IF(Medidas_Analisis!I454&lt;&gt;"",ROUND((Medidas_Analisis!I454/IF(Intermedio!A454=VLOOKUP(Intermedio!A454,Tipos_Medida!$H$2:$I$788,1),VLOOKUP(Intermedio!A454,Tipos_Medida!$H$2:$I$788,2),0))*100,4),"")</f>
        <v/>
      </c>
      <c r="J601" s="21" t="str">
        <f>IF(Medidas_Analisis!J454&lt;&gt;"",ROUND((Medidas_Analisis!J454/IF(Intermedio!A454=VLOOKUP(Intermedio!A454,Tipos_Medida!$H$2:$I$788,1),VLOOKUP(Intermedio!A454,Tipos_Medida!$H$2:$I$788,2),0))*100,4),"")</f>
        <v/>
      </c>
      <c r="K601" s="21" t="str">
        <f>IF(Medidas_Analisis!K454&lt;&gt;"",ROUND((Medidas_Analisis!K454/IF(Intermedio!A454=VLOOKUP(Intermedio!A454,Tipos_Medida!$H$2:$I$788,1),VLOOKUP(Intermedio!A454,Tipos_Medida!$H$2:$I$788,2),0))*100,4),"")</f>
        <v/>
      </c>
      <c r="L601" s="21" t="str">
        <f>IF(Medidas_Analisis!L454&lt;&gt;"",ROUND((Medidas_Analisis!L454/IF(Intermedio!A454=VLOOKUP(Intermedio!A454,Tipos_Medida!$H$2:$I$788,1),VLOOKUP(Intermedio!A454,Tipos_Medida!$H$2:$I$788,2),0))*100,4),"")</f>
        <v/>
      </c>
      <c r="M601" s="21" t="str">
        <f>IF(Medidas_Analisis!M454&lt;&gt;"",ROUND((Medidas_Analisis!M454/IF(Intermedio!A454=VLOOKUP(Intermedio!A454,Tipos_Medida!$H$2:$I$788,1),VLOOKUP(Intermedio!A454,Tipos_Medida!$H$2:$I$788,2),0))*100,4),"")</f>
        <v/>
      </c>
      <c r="N601" s="21" t="str">
        <f>IF(Medidas_Analisis!N454&lt;&gt;"",ROUND((Medidas_Analisis!N454/IF(Intermedio!A454=VLOOKUP(Intermedio!A454,Tipos_Medida!$H$2:$I$788,1),VLOOKUP(Intermedio!A454,Tipos_Medida!$H$2:$I$788,2),0))*100,4),"")</f>
        <v/>
      </c>
    </row>
    <row r="602" spans="1:14" x14ac:dyDescent="0.25">
      <c r="A602">
        <v>20527</v>
      </c>
      <c r="B602" t="s">
        <v>97</v>
      </c>
      <c r="C602" t="s">
        <v>115</v>
      </c>
      <c r="D602" t="s">
        <v>114</v>
      </c>
      <c r="E602" s="1">
        <v>43913</v>
      </c>
      <c r="F602" s="7" t="str">
        <f>IF(E602&lt;&gt;"",IF(AND(E602&gt;=VLOOKUP(E602,Semanas!$A$1:$C$33,1),E602&lt;=VLOOKUP(E602,Semanas!$A$1:$C$33,2)),VLOOKUP(E602,Semanas!$A$1:$C$33,3),""),"")</f>
        <v>Semana 13</v>
      </c>
      <c r="G602" s="21" t="str">
        <f>IF(Medidas_Analisis!G455&lt;&gt;"",ROUND((Medidas_Analisis!G455/IF(Intermedio!A455=VLOOKUP(Intermedio!A455,Tipos_Medida!$H$2:$I$788,1),VLOOKUP(Intermedio!A455,Tipos_Medida!$H$2:$I$788,2),0))*100,4),"")</f>
        <v/>
      </c>
      <c r="H602" s="21" t="str">
        <f>IF(Medidas_Analisis!H455&lt;&gt;"",ROUND((Medidas_Analisis!H455/IF(Intermedio!A455=VLOOKUP(Intermedio!A455,Tipos_Medida!$H$2:$I$788,1),VLOOKUP(Intermedio!A455,Tipos_Medida!$H$2:$I$788,2),0))*100,4),"")</f>
        <v/>
      </c>
      <c r="I602" s="21" t="str">
        <f>IF(Medidas_Analisis!I455&lt;&gt;"",ROUND((Medidas_Analisis!I455/IF(Intermedio!A455=VLOOKUP(Intermedio!A455,Tipos_Medida!$H$2:$I$788,1),VLOOKUP(Intermedio!A455,Tipos_Medida!$H$2:$I$788,2),0))*100,4),"")</f>
        <v/>
      </c>
      <c r="J602" s="21" t="str">
        <f>IF(Medidas_Analisis!J455&lt;&gt;"",ROUND((Medidas_Analisis!J455/IF(Intermedio!A455=VLOOKUP(Intermedio!A455,Tipos_Medida!$H$2:$I$788,1),VLOOKUP(Intermedio!A455,Tipos_Medida!$H$2:$I$788,2),0))*100,4),"")</f>
        <v/>
      </c>
      <c r="K602" s="21" t="str">
        <f>IF(Medidas_Analisis!K455&lt;&gt;"",ROUND((Medidas_Analisis!K455/IF(Intermedio!A455=VLOOKUP(Intermedio!A455,Tipos_Medida!$H$2:$I$788,1),VLOOKUP(Intermedio!A455,Tipos_Medida!$H$2:$I$788,2),0))*100,4),"")</f>
        <v/>
      </c>
      <c r="L602" s="21" t="str">
        <f>IF(Medidas_Analisis!L455&lt;&gt;"",ROUND((Medidas_Analisis!L455/IF(Intermedio!A455=VLOOKUP(Intermedio!A455,Tipos_Medida!$H$2:$I$788,1),VLOOKUP(Intermedio!A455,Tipos_Medida!$H$2:$I$788,2),0))*100,4),"")</f>
        <v/>
      </c>
      <c r="M602" s="21" t="str">
        <f>IF(Medidas_Analisis!M455&lt;&gt;"",ROUND((Medidas_Analisis!M455/IF(Intermedio!A455=VLOOKUP(Intermedio!A455,Tipos_Medida!$H$2:$I$788,1),VLOOKUP(Intermedio!A455,Tipos_Medida!$H$2:$I$788,2),0))*100,4),"")</f>
        <v/>
      </c>
      <c r="N602" s="21" t="str">
        <f>IF(Medidas_Analisis!N455&lt;&gt;"",ROUND((Medidas_Analisis!N455/IF(Intermedio!A455=VLOOKUP(Intermedio!A455,Tipos_Medida!$H$2:$I$788,1),VLOOKUP(Intermedio!A455,Tipos_Medida!$H$2:$I$788,2),0))*100,4),"")</f>
        <v/>
      </c>
    </row>
    <row r="603" spans="1:14" x14ac:dyDescent="0.25">
      <c r="A603" s="19">
        <v>20527</v>
      </c>
      <c r="B603" s="19" t="s">
        <v>97</v>
      </c>
      <c r="C603" s="19" t="s">
        <v>33</v>
      </c>
      <c r="D603" s="19" t="s">
        <v>114</v>
      </c>
      <c r="E603" s="20">
        <v>43910</v>
      </c>
      <c r="F603" s="7" t="str">
        <f>IF(E603&lt;&gt;"",IF(AND(E603&gt;=VLOOKUP(E603,Semanas!$A$1:$C$33,1),E603&lt;=VLOOKUP(E603,Semanas!$A$1:$C$33,2)),VLOOKUP(E603,Semanas!$A$1:$C$33,3),""),"")</f>
        <v>Semana 12</v>
      </c>
      <c r="G603" s="21" t="str">
        <f>IF(Medidas_Analisis!G456&lt;&gt;"",ROUND((Medidas_Analisis!G456/IF(Intermedio!A456=VLOOKUP(Intermedio!A456,Tipos_Medida!$H$2:$I$788,1),VLOOKUP(Intermedio!A456,Tipos_Medida!$H$2:$I$788,2),0))*100,4),"")</f>
        <v/>
      </c>
      <c r="H603" s="21" t="str">
        <f>IF(Medidas_Analisis!H456&lt;&gt;"",ROUND((Medidas_Analisis!H456/IF(Intermedio!A456=VLOOKUP(Intermedio!A456,Tipos_Medida!$H$2:$I$788,1),VLOOKUP(Intermedio!A456,Tipos_Medida!$H$2:$I$788,2),0))*100,4),"")</f>
        <v/>
      </c>
      <c r="I603" s="21" t="str">
        <f>IF(Medidas_Analisis!I456&lt;&gt;"",ROUND((Medidas_Analisis!I456/IF(Intermedio!A456=VLOOKUP(Intermedio!A456,Tipos_Medida!$H$2:$I$788,1),VLOOKUP(Intermedio!A456,Tipos_Medida!$H$2:$I$788,2),0))*100,4),"")</f>
        <v/>
      </c>
      <c r="J603" s="21" t="str">
        <f>IF(Medidas_Analisis!J456&lt;&gt;"",ROUND((Medidas_Analisis!J456/IF(Intermedio!A456=VLOOKUP(Intermedio!A456,Tipos_Medida!$H$2:$I$788,1),VLOOKUP(Intermedio!A456,Tipos_Medida!$H$2:$I$788,2),0))*100,4),"")</f>
        <v/>
      </c>
      <c r="K603" s="21" t="str">
        <f>IF(Medidas_Analisis!K456&lt;&gt;"",ROUND((Medidas_Analisis!K456/IF(Intermedio!A456=VLOOKUP(Intermedio!A456,Tipos_Medida!$H$2:$I$788,1),VLOOKUP(Intermedio!A456,Tipos_Medida!$H$2:$I$788,2),0))*100,4),"")</f>
        <v/>
      </c>
      <c r="L603" s="21" t="str">
        <f>IF(Medidas_Analisis!L456&lt;&gt;"",ROUND((Medidas_Analisis!L456/IF(Intermedio!A456=VLOOKUP(Intermedio!A456,Tipos_Medida!$H$2:$I$788,1),VLOOKUP(Intermedio!A456,Tipos_Medida!$H$2:$I$788,2),0))*100,4),"")</f>
        <v/>
      </c>
      <c r="M603" s="21" t="str">
        <f>IF(Medidas_Analisis!M456&lt;&gt;"",ROUND((Medidas_Analisis!M456/IF(Intermedio!A456=VLOOKUP(Intermedio!A456,Tipos_Medida!$H$2:$I$788,1),VLOOKUP(Intermedio!A456,Tipos_Medida!$H$2:$I$788,2),0))*100,4),"")</f>
        <v/>
      </c>
      <c r="N603" s="21" t="str">
        <f>IF(Medidas_Analisis!N456&lt;&gt;"",ROUND((Medidas_Analisis!N456/IF(Intermedio!A456=VLOOKUP(Intermedio!A456,Tipos_Medida!$H$2:$I$788,1),VLOOKUP(Intermedio!A456,Tipos_Medida!$H$2:$I$788,2),0))*100,4),"")</f>
        <v/>
      </c>
    </row>
    <row r="604" spans="1:14" x14ac:dyDescent="0.25">
      <c r="A604">
        <v>20527</v>
      </c>
      <c r="B604" t="s">
        <v>97</v>
      </c>
      <c r="C604" t="s">
        <v>34</v>
      </c>
      <c r="D604" t="s">
        <v>114</v>
      </c>
      <c r="E604" s="1">
        <v>44049</v>
      </c>
      <c r="F604" s="7" t="str">
        <f>IF(E604&lt;&gt;"",IF(AND(E604&gt;=VLOOKUP(E604,Semanas!$A$1:$C$33,1),E604&lt;=VLOOKUP(E604,Semanas!$A$1:$C$33,2)),VLOOKUP(E604,Semanas!$A$1:$C$33,3),""),"")</f>
        <v>Semana 32</v>
      </c>
      <c r="G604" s="21" t="str">
        <f>IF(Medidas_Analisis!G457&lt;&gt;"",ROUND((Medidas_Analisis!G457/IF(Intermedio!A457=VLOOKUP(Intermedio!A457,Tipos_Medida!$H$2:$I$788,1),VLOOKUP(Intermedio!A457,Tipos_Medida!$H$2:$I$788,2),0))*100,4),"")</f>
        <v/>
      </c>
      <c r="H604" s="21" t="str">
        <f>IF(Medidas_Analisis!H457&lt;&gt;"",ROUND((Medidas_Analisis!H457/IF(Intermedio!A457=VLOOKUP(Intermedio!A457,Tipos_Medida!$H$2:$I$788,1),VLOOKUP(Intermedio!A457,Tipos_Medida!$H$2:$I$788,2),0))*100,4),"")</f>
        <v/>
      </c>
      <c r="I604" s="21" t="str">
        <f>IF(Medidas_Analisis!I457&lt;&gt;"",ROUND((Medidas_Analisis!I457/IF(Intermedio!A457=VLOOKUP(Intermedio!A457,Tipos_Medida!$H$2:$I$788,1),VLOOKUP(Intermedio!A457,Tipos_Medida!$H$2:$I$788,2),0))*100,4),"")</f>
        <v/>
      </c>
      <c r="J604" s="21" t="str">
        <f>IF(Medidas_Analisis!J457&lt;&gt;"",ROUND((Medidas_Analisis!J457/IF(Intermedio!A457=VLOOKUP(Intermedio!A457,Tipos_Medida!$H$2:$I$788,1),VLOOKUP(Intermedio!A457,Tipos_Medida!$H$2:$I$788,2),0))*100,4),"")</f>
        <v/>
      </c>
      <c r="K604" s="21" t="str">
        <f>IF(Medidas_Analisis!K457&lt;&gt;"",ROUND((Medidas_Analisis!K457/IF(Intermedio!A457=VLOOKUP(Intermedio!A457,Tipos_Medida!$H$2:$I$788,1),VLOOKUP(Intermedio!A457,Tipos_Medida!$H$2:$I$788,2),0))*100,4),"")</f>
        <v/>
      </c>
      <c r="L604" s="21" t="str">
        <f>IF(Medidas_Analisis!L457&lt;&gt;"",ROUND((Medidas_Analisis!L457/IF(Intermedio!A457=VLOOKUP(Intermedio!A457,Tipos_Medida!$H$2:$I$788,1),VLOOKUP(Intermedio!A457,Tipos_Medida!$H$2:$I$788,2),0))*100,4),"")</f>
        <v/>
      </c>
      <c r="M604" s="21" t="str">
        <f>IF(Medidas_Analisis!M457&lt;&gt;"",ROUND((Medidas_Analisis!M457/IF(Intermedio!A457=VLOOKUP(Intermedio!A457,Tipos_Medida!$H$2:$I$788,1),VLOOKUP(Intermedio!A457,Tipos_Medida!$H$2:$I$788,2),0))*100,4),"")</f>
        <v/>
      </c>
      <c r="N604" s="21" t="str">
        <f>IF(Medidas_Analisis!N457&lt;&gt;"",ROUND((Medidas_Analisis!N457/IF(Intermedio!A457=VLOOKUP(Intermedio!A457,Tipos_Medida!$H$2:$I$788,1),VLOOKUP(Intermedio!A457,Tipos_Medida!$H$2:$I$788,2),0))*100,4),"")</f>
        <v/>
      </c>
    </row>
    <row r="605" spans="1:14" x14ac:dyDescent="0.25">
      <c r="A605" s="19">
        <v>20527</v>
      </c>
      <c r="B605" s="19" t="s">
        <v>97</v>
      </c>
      <c r="C605" s="19" t="s">
        <v>118</v>
      </c>
      <c r="D605" s="19" t="s">
        <v>117</v>
      </c>
      <c r="E605" s="20"/>
      <c r="F605" s="7" t="str">
        <f>IF(E605&lt;&gt;"",IF(AND(E605&gt;=VLOOKUP(E605,Semanas!$A$1:$C$33,1),E605&lt;=VLOOKUP(E605,Semanas!$A$1:$C$33,2)),VLOOKUP(E605,Semanas!$A$1:$C$33,3),""),"")</f>
        <v/>
      </c>
      <c r="G605" s="21" t="str">
        <f>IF(Medidas_Analisis!G458&lt;&gt;"",ROUND((Medidas_Analisis!G458/IF(Intermedio!A458=VLOOKUP(Intermedio!A458,Tipos_Medida!$H$2:$I$788,1),VLOOKUP(Intermedio!A458,Tipos_Medida!$H$2:$I$788,2),0))*100,4),"")</f>
        <v/>
      </c>
      <c r="H605" s="21" t="str">
        <f>IF(Medidas_Analisis!H458&lt;&gt;"",ROUND((Medidas_Analisis!H458/IF(Intermedio!A458=VLOOKUP(Intermedio!A458,Tipos_Medida!$H$2:$I$788,1),VLOOKUP(Intermedio!A458,Tipos_Medida!$H$2:$I$788,2),0))*100,4),"")</f>
        <v/>
      </c>
      <c r="I605" s="21" t="str">
        <f>IF(Medidas_Analisis!I458&lt;&gt;"",ROUND((Medidas_Analisis!I458/IF(Intermedio!A458=VLOOKUP(Intermedio!A458,Tipos_Medida!$H$2:$I$788,1),VLOOKUP(Intermedio!A458,Tipos_Medida!$H$2:$I$788,2),0))*100,4),"")</f>
        <v/>
      </c>
      <c r="J605" s="21" t="str">
        <f>IF(Medidas_Analisis!J458&lt;&gt;"",ROUND((Medidas_Analisis!J458/IF(Intermedio!A458=VLOOKUP(Intermedio!A458,Tipos_Medida!$H$2:$I$788,1),VLOOKUP(Intermedio!A458,Tipos_Medida!$H$2:$I$788,2),0))*100,4),"")</f>
        <v/>
      </c>
      <c r="K605" s="21" t="str">
        <f>IF(Medidas_Analisis!K458&lt;&gt;"",ROUND((Medidas_Analisis!K458/IF(Intermedio!A458=VLOOKUP(Intermedio!A458,Tipos_Medida!$H$2:$I$788,1),VLOOKUP(Intermedio!A458,Tipos_Medida!$H$2:$I$788,2),0))*100,4),"")</f>
        <v/>
      </c>
      <c r="L605" s="21" t="str">
        <f>IF(Medidas_Analisis!L458&lt;&gt;"",ROUND((Medidas_Analisis!L458/IF(Intermedio!A458=VLOOKUP(Intermedio!A458,Tipos_Medida!$H$2:$I$788,1),VLOOKUP(Intermedio!A458,Tipos_Medida!$H$2:$I$788,2),0))*100,4),"")</f>
        <v/>
      </c>
      <c r="M605" s="21" t="str">
        <f>IF(Medidas_Analisis!M458&lt;&gt;"",ROUND((Medidas_Analisis!M458/IF(Intermedio!A458=VLOOKUP(Intermedio!A458,Tipos_Medida!$H$2:$I$788,1),VLOOKUP(Intermedio!A458,Tipos_Medida!$H$2:$I$788,2),0))*100,4),"")</f>
        <v/>
      </c>
      <c r="N605" s="21" t="str">
        <f>IF(Medidas_Analisis!N458&lt;&gt;"",ROUND((Medidas_Analisis!N458/IF(Intermedio!A458=VLOOKUP(Intermedio!A458,Tipos_Medida!$H$2:$I$788,1),VLOOKUP(Intermedio!A458,Tipos_Medida!$H$2:$I$788,2),0))*100,4),"")</f>
        <v/>
      </c>
    </row>
    <row r="606" spans="1:14" x14ac:dyDescent="0.25">
      <c r="A606">
        <v>20527</v>
      </c>
      <c r="B606" t="s">
        <v>97</v>
      </c>
      <c r="C606" t="s">
        <v>119</v>
      </c>
      <c r="D606" t="s">
        <v>117</v>
      </c>
      <c r="E606" s="1"/>
      <c r="F606" s="7" t="str">
        <f>IF(E606&lt;&gt;"",IF(AND(E606&gt;=VLOOKUP(E606,Semanas!$A$1:$C$33,1),E606&lt;=VLOOKUP(E606,Semanas!$A$1:$C$33,2)),VLOOKUP(E606,Semanas!$A$1:$C$33,3),""),"")</f>
        <v/>
      </c>
      <c r="G606" s="21" t="str">
        <f>IF(Medidas_Analisis!G459&lt;&gt;"",ROUND((Medidas_Analisis!G459/IF(Intermedio!A459=VLOOKUP(Intermedio!A459,Tipos_Medida!$H$2:$I$788,1),VLOOKUP(Intermedio!A459,Tipos_Medida!$H$2:$I$788,2),0))*100,4),"")</f>
        <v/>
      </c>
      <c r="H606" s="21" t="str">
        <f>IF(Medidas_Analisis!H459&lt;&gt;"",ROUND((Medidas_Analisis!H459/IF(Intermedio!A459=VLOOKUP(Intermedio!A459,Tipos_Medida!$H$2:$I$788,1),VLOOKUP(Intermedio!A459,Tipos_Medida!$H$2:$I$788,2),0))*100,4),"")</f>
        <v/>
      </c>
      <c r="I606" s="21" t="str">
        <f>IF(Medidas_Analisis!I459&lt;&gt;"",ROUND((Medidas_Analisis!I459/IF(Intermedio!A459=VLOOKUP(Intermedio!A459,Tipos_Medida!$H$2:$I$788,1),VLOOKUP(Intermedio!A459,Tipos_Medida!$H$2:$I$788,2),0))*100,4),"")</f>
        <v/>
      </c>
      <c r="J606" s="21" t="str">
        <f>IF(Medidas_Analisis!J459&lt;&gt;"",ROUND((Medidas_Analisis!J459/IF(Intermedio!A459=VLOOKUP(Intermedio!A459,Tipos_Medida!$H$2:$I$788,1),VLOOKUP(Intermedio!A459,Tipos_Medida!$H$2:$I$788,2),0))*100,4),"")</f>
        <v/>
      </c>
      <c r="K606" s="21" t="str">
        <f>IF(Medidas_Analisis!K459&lt;&gt;"",ROUND((Medidas_Analisis!K459/IF(Intermedio!A459=VLOOKUP(Intermedio!A459,Tipos_Medida!$H$2:$I$788,1),VLOOKUP(Intermedio!A459,Tipos_Medida!$H$2:$I$788,2),0))*100,4),"")</f>
        <v/>
      </c>
      <c r="L606" s="21" t="str">
        <f>IF(Medidas_Analisis!L459&lt;&gt;"",ROUND((Medidas_Analisis!L459/IF(Intermedio!A459=VLOOKUP(Intermedio!A459,Tipos_Medida!$H$2:$I$788,1),VLOOKUP(Intermedio!A459,Tipos_Medida!$H$2:$I$788,2),0))*100,4),"")</f>
        <v/>
      </c>
      <c r="M606" s="21" t="str">
        <f>IF(Medidas_Analisis!M459&lt;&gt;"",ROUND((Medidas_Analisis!M459/IF(Intermedio!A459=VLOOKUP(Intermedio!A459,Tipos_Medida!$H$2:$I$788,1),VLOOKUP(Intermedio!A459,Tipos_Medida!$H$2:$I$788,2),0))*100,4),"")</f>
        <v/>
      </c>
      <c r="N606" s="21" t="str">
        <f>IF(Medidas_Analisis!N459&lt;&gt;"",ROUND((Medidas_Analisis!N459/IF(Intermedio!A459=VLOOKUP(Intermedio!A459,Tipos_Medida!$H$2:$I$788,1),VLOOKUP(Intermedio!A459,Tipos_Medida!$H$2:$I$788,2),0))*100,4),"")</f>
        <v/>
      </c>
    </row>
    <row r="607" spans="1:14" x14ac:dyDescent="0.25">
      <c r="A607" s="19">
        <v>20527</v>
      </c>
      <c r="B607" s="19" t="s">
        <v>97</v>
      </c>
      <c r="C607" s="19" t="s">
        <v>120</v>
      </c>
      <c r="D607" s="19" t="s">
        <v>117</v>
      </c>
      <c r="E607" s="20"/>
      <c r="F607" s="7" t="str">
        <f>IF(E607&lt;&gt;"",IF(AND(E607&gt;=VLOOKUP(E607,Semanas!$A$1:$C$33,1),E607&lt;=VLOOKUP(E607,Semanas!$A$1:$C$33,2)),VLOOKUP(E607,Semanas!$A$1:$C$33,3),""),"")</f>
        <v/>
      </c>
      <c r="G607" s="21" t="str">
        <f>IF(Medidas_Analisis!G460&lt;&gt;"",ROUND((Medidas_Analisis!G460/IF(Intermedio!A460=VLOOKUP(Intermedio!A460,Tipos_Medida!$H$2:$I$788,1),VLOOKUP(Intermedio!A460,Tipos_Medida!$H$2:$I$788,2),0))*100,4),"")</f>
        <v/>
      </c>
      <c r="H607" s="21" t="str">
        <f>IF(Medidas_Analisis!H460&lt;&gt;"",ROUND((Medidas_Analisis!H460/IF(Intermedio!A460=VLOOKUP(Intermedio!A460,Tipos_Medida!$H$2:$I$788,1),VLOOKUP(Intermedio!A460,Tipos_Medida!$H$2:$I$788,2),0))*100,4),"")</f>
        <v/>
      </c>
      <c r="I607" s="21" t="str">
        <f>IF(Medidas_Analisis!I460&lt;&gt;"",ROUND((Medidas_Analisis!I460/IF(Intermedio!A460=VLOOKUP(Intermedio!A460,Tipos_Medida!$H$2:$I$788,1),VLOOKUP(Intermedio!A460,Tipos_Medida!$H$2:$I$788,2),0))*100,4),"")</f>
        <v/>
      </c>
      <c r="J607" s="21" t="str">
        <f>IF(Medidas_Analisis!J460&lt;&gt;"",ROUND((Medidas_Analisis!J460/IF(Intermedio!A460=VLOOKUP(Intermedio!A460,Tipos_Medida!$H$2:$I$788,1),VLOOKUP(Intermedio!A460,Tipos_Medida!$H$2:$I$788,2),0))*100,4),"")</f>
        <v/>
      </c>
      <c r="K607" s="21" t="str">
        <f>IF(Medidas_Analisis!K460&lt;&gt;"",ROUND((Medidas_Analisis!K460/IF(Intermedio!A460=VLOOKUP(Intermedio!A460,Tipos_Medida!$H$2:$I$788,1),VLOOKUP(Intermedio!A460,Tipos_Medida!$H$2:$I$788,2),0))*100,4),"")</f>
        <v/>
      </c>
      <c r="L607" s="21" t="str">
        <f>IF(Medidas_Analisis!L460&lt;&gt;"",ROUND((Medidas_Analisis!L460/IF(Intermedio!A460=VLOOKUP(Intermedio!A460,Tipos_Medida!$H$2:$I$788,1),VLOOKUP(Intermedio!A460,Tipos_Medida!$H$2:$I$788,2),0))*100,4),"")</f>
        <v/>
      </c>
      <c r="M607" s="21" t="str">
        <f>IF(Medidas_Analisis!M460&lt;&gt;"",ROUND((Medidas_Analisis!M460/IF(Intermedio!A460=VLOOKUP(Intermedio!A460,Tipos_Medida!$H$2:$I$788,1),VLOOKUP(Intermedio!A460,Tipos_Medida!$H$2:$I$788,2),0))*100,4),"")</f>
        <v/>
      </c>
      <c r="N607" s="21" t="str">
        <f>IF(Medidas_Analisis!N460&lt;&gt;"",ROUND((Medidas_Analisis!N460/IF(Intermedio!A460=VLOOKUP(Intermedio!A460,Tipos_Medida!$H$2:$I$788,1),VLOOKUP(Intermedio!A460,Tipos_Medida!$H$2:$I$788,2),0))*100,4),"")</f>
        <v/>
      </c>
    </row>
    <row r="608" spans="1:14" x14ac:dyDescent="0.25">
      <c r="A608">
        <v>20527</v>
      </c>
      <c r="B608" t="s">
        <v>97</v>
      </c>
      <c r="C608" t="s">
        <v>191</v>
      </c>
      <c r="D608" t="s">
        <v>117</v>
      </c>
      <c r="E608" s="1"/>
      <c r="F608" s="7" t="str">
        <f>IF(E608&lt;&gt;"",IF(AND(E608&gt;=VLOOKUP(E608,Semanas!$A$1:$C$33,1),E608&lt;=VLOOKUP(E608,Semanas!$A$1:$C$33,2)),VLOOKUP(E608,Semanas!$A$1:$C$33,3),""),"")</f>
        <v/>
      </c>
      <c r="G608" s="21" t="str">
        <f>IF(Medidas_Analisis!G461&lt;&gt;"",ROUND((Medidas_Analisis!G461/IF(Intermedio!A461=VLOOKUP(Intermedio!A461,Tipos_Medida!$H$2:$I$788,1),VLOOKUP(Intermedio!A461,Tipos_Medida!$H$2:$I$788,2),0))*100,4),"")</f>
        <v/>
      </c>
      <c r="H608" s="21" t="str">
        <f>IF(Medidas_Analisis!H461&lt;&gt;"",ROUND((Medidas_Analisis!H461/IF(Intermedio!A461=VLOOKUP(Intermedio!A461,Tipos_Medida!$H$2:$I$788,1),VLOOKUP(Intermedio!A461,Tipos_Medida!$H$2:$I$788,2),0))*100,4),"")</f>
        <v/>
      </c>
      <c r="I608" s="21" t="str">
        <f>IF(Medidas_Analisis!I461&lt;&gt;"",ROUND((Medidas_Analisis!I461/IF(Intermedio!A461=VLOOKUP(Intermedio!A461,Tipos_Medida!$H$2:$I$788,1),VLOOKUP(Intermedio!A461,Tipos_Medida!$H$2:$I$788,2),0))*100,4),"")</f>
        <v/>
      </c>
      <c r="J608" s="21" t="str">
        <f>IF(Medidas_Analisis!J461&lt;&gt;"",ROUND((Medidas_Analisis!J461/IF(Intermedio!A461=VLOOKUP(Intermedio!A461,Tipos_Medida!$H$2:$I$788,1),VLOOKUP(Intermedio!A461,Tipos_Medida!$H$2:$I$788,2),0))*100,4),"")</f>
        <v/>
      </c>
      <c r="K608" s="21" t="str">
        <f>IF(Medidas_Analisis!K461&lt;&gt;"",ROUND((Medidas_Analisis!K461/IF(Intermedio!A461=VLOOKUP(Intermedio!A461,Tipos_Medida!$H$2:$I$788,1),VLOOKUP(Intermedio!A461,Tipos_Medida!$H$2:$I$788,2),0))*100,4),"")</f>
        <v/>
      </c>
      <c r="L608" s="21" t="str">
        <f>IF(Medidas_Analisis!L461&lt;&gt;"",ROUND((Medidas_Analisis!L461/IF(Intermedio!A461=VLOOKUP(Intermedio!A461,Tipos_Medida!$H$2:$I$788,1),VLOOKUP(Intermedio!A461,Tipos_Medida!$H$2:$I$788,2),0))*100,4),"")</f>
        <v/>
      </c>
      <c r="M608" s="21" t="str">
        <f>IF(Medidas_Analisis!M461&lt;&gt;"",ROUND((Medidas_Analisis!M461/IF(Intermedio!A461=VLOOKUP(Intermedio!A461,Tipos_Medida!$H$2:$I$788,1),VLOOKUP(Intermedio!A461,Tipos_Medida!$H$2:$I$788,2),0))*100,4),"")</f>
        <v/>
      </c>
      <c r="N608" s="21" t="str">
        <f>IF(Medidas_Analisis!N461&lt;&gt;"",ROUND((Medidas_Analisis!N461/IF(Intermedio!A461=VLOOKUP(Intermedio!A461,Tipos_Medida!$H$2:$I$788,1),VLOOKUP(Intermedio!A461,Tipos_Medida!$H$2:$I$788,2),0))*100,4),"")</f>
        <v/>
      </c>
    </row>
    <row r="609" spans="1:14" x14ac:dyDescent="0.25">
      <c r="A609" s="19">
        <v>20527</v>
      </c>
      <c r="B609" s="19" t="s">
        <v>97</v>
      </c>
      <c r="C609" s="19" t="s">
        <v>122</v>
      </c>
      <c r="D609" s="19" t="s">
        <v>116</v>
      </c>
      <c r="E609" s="20"/>
      <c r="F609" s="7" t="str">
        <f>IF(E609&lt;&gt;"",IF(AND(E609&gt;=VLOOKUP(E609,Semanas!$A$1:$C$33,1),E609&lt;=VLOOKUP(E609,Semanas!$A$1:$C$33,2)),VLOOKUP(E609,Semanas!$A$1:$C$33,3),""),"")</f>
        <v/>
      </c>
      <c r="G609" s="21" t="str">
        <f>IF(Medidas_Analisis!G462&lt;&gt;"",ROUND((Medidas_Analisis!G462/IF(Intermedio!A462=VLOOKUP(Intermedio!A462,Tipos_Medida!$H$2:$I$788,1),VLOOKUP(Intermedio!A462,Tipos_Medida!$H$2:$I$788,2),0))*100,4),"")</f>
        <v/>
      </c>
      <c r="H609" s="21" t="str">
        <f>IF(Medidas_Analisis!H462&lt;&gt;"",ROUND((Medidas_Analisis!H462/IF(Intermedio!A462=VLOOKUP(Intermedio!A462,Tipos_Medida!$H$2:$I$788,1),VLOOKUP(Intermedio!A462,Tipos_Medida!$H$2:$I$788,2),0))*100,4),"")</f>
        <v/>
      </c>
      <c r="I609" s="21" t="str">
        <f>IF(Medidas_Analisis!I462&lt;&gt;"",ROUND((Medidas_Analisis!I462/IF(Intermedio!A462=VLOOKUP(Intermedio!A462,Tipos_Medida!$H$2:$I$788,1),VLOOKUP(Intermedio!A462,Tipos_Medida!$H$2:$I$788,2),0))*100,4),"")</f>
        <v/>
      </c>
      <c r="J609" s="21" t="str">
        <f>IF(Medidas_Analisis!J462&lt;&gt;"",ROUND((Medidas_Analisis!J462/IF(Intermedio!A462=VLOOKUP(Intermedio!A462,Tipos_Medida!$H$2:$I$788,1),VLOOKUP(Intermedio!A462,Tipos_Medida!$H$2:$I$788,2),0))*100,4),"")</f>
        <v/>
      </c>
      <c r="K609" s="21" t="str">
        <f>IF(Medidas_Analisis!K462&lt;&gt;"",ROUND((Medidas_Analisis!K462/IF(Intermedio!A462=VLOOKUP(Intermedio!A462,Tipos_Medida!$H$2:$I$788,1),VLOOKUP(Intermedio!A462,Tipos_Medida!$H$2:$I$788,2),0))*100,4),"")</f>
        <v/>
      </c>
      <c r="L609" s="21" t="str">
        <f>IF(Medidas_Analisis!L462&lt;&gt;"",ROUND((Medidas_Analisis!L462/IF(Intermedio!A462=VLOOKUP(Intermedio!A462,Tipos_Medida!$H$2:$I$788,1),VLOOKUP(Intermedio!A462,Tipos_Medida!$H$2:$I$788,2),0))*100,4),"")</f>
        <v/>
      </c>
      <c r="M609" s="21" t="str">
        <f>IF(Medidas_Analisis!M462&lt;&gt;"",ROUND((Medidas_Analisis!M462/IF(Intermedio!A462=VLOOKUP(Intermedio!A462,Tipos_Medida!$H$2:$I$788,1),VLOOKUP(Intermedio!A462,Tipos_Medida!$H$2:$I$788,2),0))*100,4),"")</f>
        <v/>
      </c>
      <c r="N609" s="21" t="str">
        <f>IF(Medidas_Analisis!N462&lt;&gt;"",ROUND((Medidas_Analisis!N462/IF(Intermedio!A462=VLOOKUP(Intermedio!A462,Tipos_Medida!$H$2:$I$788,1),VLOOKUP(Intermedio!A462,Tipos_Medida!$H$2:$I$788,2),0))*100,4),"")</f>
        <v/>
      </c>
    </row>
    <row r="610" spans="1:14" x14ac:dyDescent="0.25">
      <c r="A610">
        <v>20527</v>
      </c>
      <c r="B610" t="s">
        <v>97</v>
      </c>
      <c r="C610" t="s">
        <v>123</v>
      </c>
      <c r="D610" t="s">
        <v>116</v>
      </c>
      <c r="E610" s="1"/>
      <c r="F610" s="7" t="str">
        <f>IF(E610&lt;&gt;"",IF(AND(E610&gt;=VLOOKUP(E610,Semanas!$A$1:$C$33,1),E610&lt;=VLOOKUP(E610,Semanas!$A$1:$C$33,2)),VLOOKUP(E610,Semanas!$A$1:$C$33,3),""),"")</f>
        <v/>
      </c>
      <c r="G610" s="21" t="str">
        <f>IF(Medidas_Analisis!G463&lt;&gt;"",ROUND((Medidas_Analisis!G463/IF(Intermedio!A463=VLOOKUP(Intermedio!A463,Tipos_Medida!$H$2:$I$788,1),VLOOKUP(Intermedio!A463,Tipos_Medida!$H$2:$I$788,2),0))*100,4),"")</f>
        <v/>
      </c>
      <c r="H610" s="21" t="str">
        <f>IF(Medidas_Analisis!H463&lt;&gt;"",ROUND((Medidas_Analisis!H463/IF(Intermedio!A463=VLOOKUP(Intermedio!A463,Tipos_Medida!$H$2:$I$788,1),VLOOKUP(Intermedio!A463,Tipos_Medida!$H$2:$I$788,2),0))*100,4),"")</f>
        <v/>
      </c>
      <c r="I610" s="21" t="str">
        <f>IF(Medidas_Analisis!I463&lt;&gt;"",ROUND((Medidas_Analisis!I463/IF(Intermedio!A463=VLOOKUP(Intermedio!A463,Tipos_Medida!$H$2:$I$788,1),VLOOKUP(Intermedio!A463,Tipos_Medida!$H$2:$I$788,2),0))*100,4),"")</f>
        <v/>
      </c>
      <c r="J610" s="21" t="str">
        <f>IF(Medidas_Analisis!J463&lt;&gt;"",ROUND((Medidas_Analisis!J463/IF(Intermedio!A463=VLOOKUP(Intermedio!A463,Tipos_Medida!$H$2:$I$788,1),VLOOKUP(Intermedio!A463,Tipos_Medida!$H$2:$I$788,2),0))*100,4),"")</f>
        <v/>
      </c>
      <c r="K610" s="21" t="str">
        <f>IF(Medidas_Analisis!K463&lt;&gt;"",ROUND((Medidas_Analisis!K463/IF(Intermedio!A463=VLOOKUP(Intermedio!A463,Tipos_Medida!$H$2:$I$788,1),VLOOKUP(Intermedio!A463,Tipos_Medida!$H$2:$I$788,2),0))*100,4),"")</f>
        <v/>
      </c>
      <c r="L610" s="21" t="str">
        <f>IF(Medidas_Analisis!L463&lt;&gt;"",ROUND((Medidas_Analisis!L463/IF(Intermedio!A463=VLOOKUP(Intermedio!A463,Tipos_Medida!$H$2:$I$788,1),VLOOKUP(Intermedio!A463,Tipos_Medida!$H$2:$I$788,2),0))*100,4),"")</f>
        <v/>
      </c>
      <c r="M610" s="21" t="str">
        <f>IF(Medidas_Analisis!M463&lt;&gt;"",ROUND((Medidas_Analisis!M463/IF(Intermedio!A463=VLOOKUP(Intermedio!A463,Tipos_Medida!$H$2:$I$788,1),VLOOKUP(Intermedio!A463,Tipos_Medida!$H$2:$I$788,2),0))*100,4),"")</f>
        <v/>
      </c>
      <c r="N610" s="21" t="str">
        <f>IF(Medidas_Analisis!N463&lt;&gt;"",ROUND((Medidas_Analisis!N463/IF(Intermedio!A463=VLOOKUP(Intermedio!A463,Tipos_Medida!$H$2:$I$788,1),VLOOKUP(Intermedio!A463,Tipos_Medida!$H$2:$I$788,2),0))*100,4),"")</f>
        <v/>
      </c>
    </row>
    <row r="611" spans="1:14" x14ac:dyDescent="0.25">
      <c r="A611" s="19">
        <v>20545</v>
      </c>
      <c r="B611" s="19" t="s">
        <v>99</v>
      </c>
      <c r="C611" s="19" t="s">
        <v>122</v>
      </c>
      <c r="D611" s="19" t="s">
        <v>116</v>
      </c>
      <c r="E611" s="20"/>
      <c r="F611" s="7" t="str">
        <f>IF(E611&lt;&gt;"",IF(AND(E611&gt;=VLOOKUP(E611,Semanas!$A$1:$C$33,1),E611&lt;=VLOOKUP(E611,Semanas!$A$1:$C$33,2)),VLOOKUP(E611,Semanas!$A$1:$C$33,3),""),"")</f>
        <v/>
      </c>
      <c r="G611" s="21" t="str">
        <f>IF(Medidas_Analisis!G473&lt;&gt;"",ROUND((Medidas_Analisis!G473/IF(Intermedio!A473=VLOOKUP(Intermedio!A473,Tipos_Medida!$H$2:$I$788,1),VLOOKUP(Intermedio!A473,Tipos_Medida!$H$2:$I$788,2),0))*100,4),"")</f>
        <v/>
      </c>
      <c r="H611" s="21" t="str">
        <f>IF(Medidas_Analisis!H473&lt;&gt;"",ROUND((Medidas_Analisis!H473/IF(Intermedio!A473=VLOOKUP(Intermedio!A473,Tipos_Medida!$H$2:$I$788,1),VLOOKUP(Intermedio!A473,Tipos_Medida!$H$2:$I$788,2),0))*100,4),"")</f>
        <v/>
      </c>
      <c r="I611" s="21" t="str">
        <f>IF(Medidas_Analisis!I473&lt;&gt;"",ROUND((Medidas_Analisis!I473/IF(Intermedio!A473=VLOOKUP(Intermedio!A473,Tipos_Medida!$H$2:$I$788,1),VLOOKUP(Intermedio!A473,Tipos_Medida!$H$2:$I$788,2),0))*100,4),"")</f>
        <v/>
      </c>
      <c r="J611" s="21" t="str">
        <f>IF(Medidas_Analisis!J473&lt;&gt;"",ROUND((Medidas_Analisis!J473/IF(Intermedio!A473=VLOOKUP(Intermedio!A473,Tipos_Medida!$H$2:$I$788,1),VLOOKUP(Intermedio!A473,Tipos_Medida!$H$2:$I$788,2),0))*100,4),"")</f>
        <v/>
      </c>
      <c r="K611" s="21" t="str">
        <f>IF(Medidas_Analisis!K473&lt;&gt;"",ROUND((Medidas_Analisis!K473/IF(Intermedio!A473=VLOOKUP(Intermedio!A473,Tipos_Medida!$H$2:$I$788,1),VLOOKUP(Intermedio!A473,Tipos_Medida!$H$2:$I$788,2),0))*100,4),"")</f>
        <v/>
      </c>
      <c r="L611" s="21" t="str">
        <f>IF(Medidas_Analisis!L473&lt;&gt;"",ROUND((Medidas_Analisis!L473/IF(Intermedio!A473=VLOOKUP(Intermedio!A473,Tipos_Medida!$H$2:$I$788,1),VLOOKUP(Intermedio!A473,Tipos_Medida!$H$2:$I$788,2),0))*100,4),"")</f>
        <v/>
      </c>
      <c r="M611" s="21" t="str">
        <f>IF(Medidas_Analisis!M473&lt;&gt;"",ROUND((Medidas_Analisis!M473/IF(Intermedio!A473=VLOOKUP(Intermedio!A473,Tipos_Medida!$H$2:$I$788,1),VLOOKUP(Intermedio!A473,Tipos_Medida!$H$2:$I$788,2),0))*100,4),"")</f>
        <v/>
      </c>
      <c r="N611" s="21" t="str">
        <f>IF(Medidas_Analisis!N473&lt;&gt;"",ROUND((Medidas_Analisis!N473/IF(Intermedio!A473=VLOOKUP(Intermedio!A473,Tipos_Medida!$H$2:$I$788,1),VLOOKUP(Intermedio!A473,Tipos_Medida!$H$2:$I$788,2),0))*100,4),"")</f>
        <v/>
      </c>
    </row>
    <row r="612" spans="1:14" x14ac:dyDescent="0.25">
      <c r="A612">
        <v>20545</v>
      </c>
      <c r="B612" t="s">
        <v>99</v>
      </c>
      <c r="C612" t="s">
        <v>123</v>
      </c>
      <c r="D612" t="s">
        <v>116</v>
      </c>
      <c r="E612" s="1"/>
      <c r="F612" s="7" t="str">
        <f>IF(E612&lt;&gt;"",IF(AND(E612&gt;=VLOOKUP(E612,Semanas!$A$1:$C$33,1),E612&lt;=VLOOKUP(E612,Semanas!$A$1:$C$33,2)),VLOOKUP(E612,Semanas!$A$1:$C$33,3),""),"")</f>
        <v/>
      </c>
      <c r="G612" s="21" t="str">
        <f>IF(Medidas_Analisis!G474&lt;&gt;"",ROUND((Medidas_Analisis!G474/IF(Intermedio!A474=VLOOKUP(Intermedio!A474,Tipos_Medida!$H$2:$I$788,1),VLOOKUP(Intermedio!A474,Tipos_Medida!$H$2:$I$788,2),0))*100,4),"")</f>
        <v/>
      </c>
      <c r="H612" s="21" t="str">
        <f>IF(Medidas_Analisis!H474&lt;&gt;"",ROUND((Medidas_Analisis!H474/IF(Intermedio!A474=VLOOKUP(Intermedio!A474,Tipos_Medida!$H$2:$I$788,1),VLOOKUP(Intermedio!A474,Tipos_Medida!$H$2:$I$788,2),0))*100,4),"")</f>
        <v/>
      </c>
      <c r="I612" s="21" t="str">
        <f>IF(Medidas_Analisis!I474&lt;&gt;"",ROUND((Medidas_Analisis!I474/IF(Intermedio!A474=VLOOKUP(Intermedio!A474,Tipos_Medida!$H$2:$I$788,1),VLOOKUP(Intermedio!A474,Tipos_Medida!$H$2:$I$788,2),0))*100,4),"")</f>
        <v/>
      </c>
      <c r="J612" s="21" t="str">
        <f>IF(Medidas_Analisis!J474&lt;&gt;"",ROUND((Medidas_Analisis!J474/IF(Intermedio!A474=VLOOKUP(Intermedio!A474,Tipos_Medida!$H$2:$I$788,1),VLOOKUP(Intermedio!A474,Tipos_Medida!$H$2:$I$788,2),0))*100,4),"")</f>
        <v/>
      </c>
      <c r="K612" s="21" t="str">
        <f>IF(Medidas_Analisis!K474&lt;&gt;"",ROUND((Medidas_Analisis!K474/IF(Intermedio!A474=VLOOKUP(Intermedio!A474,Tipos_Medida!$H$2:$I$788,1),VLOOKUP(Intermedio!A474,Tipos_Medida!$H$2:$I$788,2),0))*100,4),"")</f>
        <v/>
      </c>
      <c r="L612" s="21" t="str">
        <f>IF(Medidas_Analisis!L474&lt;&gt;"",ROUND((Medidas_Analisis!L474/IF(Intermedio!A474=VLOOKUP(Intermedio!A474,Tipos_Medida!$H$2:$I$788,1),VLOOKUP(Intermedio!A474,Tipos_Medida!$H$2:$I$788,2),0))*100,4),"")</f>
        <v/>
      </c>
      <c r="M612" s="21" t="str">
        <f>IF(Medidas_Analisis!M474&lt;&gt;"",ROUND((Medidas_Analisis!M474/IF(Intermedio!A474=VLOOKUP(Intermedio!A474,Tipos_Medida!$H$2:$I$788,1),VLOOKUP(Intermedio!A474,Tipos_Medida!$H$2:$I$788,2),0))*100,4),"")</f>
        <v/>
      </c>
      <c r="N612" s="21" t="str">
        <f>IF(Medidas_Analisis!N474&lt;&gt;"",ROUND((Medidas_Analisis!N474/IF(Intermedio!A474=VLOOKUP(Intermedio!A474,Tipos_Medida!$H$2:$I$788,1),VLOOKUP(Intermedio!A474,Tipos_Medida!$H$2:$I$788,2),0))*100,4),"")</f>
        <v/>
      </c>
    </row>
    <row r="613" spans="1:14" x14ac:dyDescent="0.25">
      <c r="A613">
        <v>20558</v>
      </c>
      <c r="B613" t="s">
        <v>102</v>
      </c>
      <c r="C613" t="s">
        <v>119</v>
      </c>
      <c r="D613" t="s">
        <v>116</v>
      </c>
      <c r="E613" s="1"/>
      <c r="F613" s="7" t="str">
        <f>IF(E613&lt;&gt;"",IF(AND(E613&gt;=VLOOKUP(E613,Semanas!$A$1:$C$33,1),E613&lt;=VLOOKUP(E613,Semanas!$A$1:$C$33,2)),VLOOKUP(E613,Semanas!$A$1:$C$33,3),""),"")</f>
        <v/>
      </c>
      <c r="G613" s="21" t="str">
        <f>IF(Medidas_Analisis!G481&lt;&gt;"",ROUND((Medidas_Analisis!G481/IF(Intermedio!A481=VLOOKUP(Intermedio!A481,Tipos_Medida!$H$2:$I$788,1),VLOOKUP(Intermedio!A481,Tipos_Medida!$H$2:$I$788,2),0))*100,4),"")</f>
        <v/>
      </c>
      <c r="H613" s="21" t="str">
        <f>IF(Medidas_Analisis!H481&lt;&gt;"",ROUND((Medidas_Analisis!H481/IF(Intermedio!A481=VLOOKUP(Intermedio!A481,Tipos_Medida!$H$2:$I$788,1),VLOOKUP(Intermedio!A481,Tipos_Medida!$H$2:$I$788,2),0))*100,4),"")</f>
        <v/>
      </c>
      <c r="I613" s="21" t="str">
        <f>IF(Medidas_Analisis!I481&lt;&gt;"",ROUND((Medidas_Analisis!I481/IF(Intermedio!A481=VLOOKUP(Intermedio!A481,Tipos_Medida!$H$2:$I$788,1),VLOOKUP(Intermedio!A481,Tipos_Medida!$H$2:$I$788,2),0))*100,4),"")</f>
        <v/>
      </c>
      <c r="J613" s="21" t="str">
        <f>IF(Medidas_Analisis!J481&lt;&gt;"",ROUND((Medidas_Analisis!J481/IF(Intermedio!A481=VLOOKUP(Intermedio!A481,Tipos_Medida!$H$2:$I$788,1),VLOOKUP(Intermedio!A481,Tipos_Medida!$H$2:$I$788,2),0))*100,4),"")</f>
        <v/>
      </c>
      <c r="K613" s="21" t="str">
        <f>IF(Medidas_Analisis!K481&lt;&gt;"",ROUND((Medidas_Analisis!K481/IF(Intermedio!A481=VLOOKUP(Intermedio!A481,Tipos_Medida!$H$2:$I$788,1),VLOOKUP(Intermedio!A481,Tipos_Medida!$H$2:$I$788,2),0))*100,4),"")</f>
        <v/>
      </c>
      <c r="L613" s="21" t="str">
        <f>IF(Medidas_Analisis!L481&lt;&gt;"",ROUND((Medidas_Analisis!L481/IF(Intermedio!A481=VLOOKUP(Intermedio!A481,Tipos_Medida!$H$2:$I$788,1),VLOOKUP(Intermedio!A481,Tipos_Medida!$H$2:$I$788,2),0))*100,4),"")</f>
        <v/>
      </c>
      <c r="M613" s="21" t="str">
        <f>IF(Medidas_Analisis!M481&lt;&gt;"",ROUND((Medidas_Analisis!M481/IF(Intermedio!A481=VLOOKUP(Intermedio!A481,Tipos_Medida!$H$2:$I$788,1),VLOOKUP(Intermedio!A481,Tipos_Medida!$H$2:$I$788,2),0))*100,4),"")</f>
        <v/>
      </c>
      <c r="N613" s="21" t="str">
        <f>IF(Medidas_Analisis!N481&lt;&gt;"",ROUND((Medidas_Analisis!N481/IF(Intermedio!A481=VLOOKUP(Intermedio!A481,Tipos_Medida!$H$2:$I$788,1),VLOOKUP(Intermedio!A481,Tipos_Medida!$H$2:$I$788,2),0))*100,4),"")</f>
        <v/>
      </c>
    </row>
    <row r="614" spans="1:14" x14ac:dyDescent="0.25">
      <c r="A614">
        <v>20558</v>
      </c>
      <c r="B614" t="s">
        <v>102</v>
      </c>
      <c r="C614" t="s">
        <v>191</v>
      </c>
      <c r="D614" t="s">
        <v>116</v>
      </c>
      <c r="E614" s="1"/>
      <c r="F614" s="7" t="str">
        <f>IF(E614&lt;&gt;"",IF(AND(E614&gt;=VLOOKUP(E614,Semanas!$A$1:$C$33,1),E614&lt;=VLOOKUP(E614,Semanas!$A$1:$C$33,2)),VLOOKUP(E614,Semanas!$A$1:$C$33,3),""),"")</f>
        <v/>
      </c>
      <c r="G614" s="21" t="str">
        <f>IF(Medidas_Analisis!G483&lt;&gt;"",ROUND((Medidas_Analisis!G483/IF(Intermedio!A483=VLOOKUP(Intermedio!A483,Tipos_Medida!$H$2:$I$788,1),VLOOKUP(Intermedio!A483,Tipos_Medida!$H$2:$I$788,2),0))*100,4),"")</f>
        <v/>
      </c>
      <c r="H614" s="21" t="str">
        <f>IF(Medidas_Analisis!H483&lt;&gt;"",ROUND((Medidas_Analisis!H483/IF(Intermedio!A483=VLOOKUP(Intermedio!A483,Tipos_Medida!$H$2:$I$788,1),VLOOKUP(Intermedio!A483,Tipos_Medida!$H$2:$I$788,2),0))*100,4),"")</f>
        <v/>
      </c>
      <c r="I614" s="21" t="str">
        <f>IF(Medidas_Analisis!I483&lt;&gt;"",ROUND((Medidas_Analisis!I483/IF(Intermedio!A483=VLOOKUP(Intermedio!A483,Tipos_Medida!$H$2:$I$788,1),VLOOKUP(Intermedio!A483,Tipos_Medida!$H$2:$I$788,2),0))*100,4),"")</f>
        <v/>
      </c>
      <c r="J614" s="21" t="str">
        <f>IF(Medidas_Analisis!J483&lt;&gt;"",ROUND((Medidas_Analisis!J483/IF(Intermedio!A483=VLOOKUP(Intermedio!A483,Tipos_Medida!$H$2:$I$788,1),VLOOKUP(Intermedio!A483,Tipos_Medida!$H$2:$I$788,2),0))*100,4),"")</f>
        <v/>
      </c>
      <c r="K614" s="21" t="str">
        <f>IF(Medidas_Analisis!K483&lt;&gt;"",ROUND((Medidas_Analisis!K483/IF(Intermedio!A483=VLOOKUP(Intermedio!A483,Tipos_Medida!$H$2:$I$788,1),VLOOKUP(Intermedio!A483,Tipos_Medida!$H$2:$I$788,2),0))*100,4),"")</f>
        <v/>
      </c>
      <c r="L614" s="21" t="str">
        <f>IF(Medidas_Analisis!L483&lt;&gt;"",ROUND((Medidas_Analisis!L483/IF(Intermedio!A483=VLOOKUP(Intermedio!A483,Tipos_Medida!$H$2:$I$788,1),VLOOKUP(Intermedio!A483,Tipos_Medida!$H$2:$I$788,2),0))*100,4),"")</f>
        <v/>
      </c>
      <c r="M614" s="21" t="str">
        <f>IF(Medidas_Analisis!M483&lt;&gt;"",ROUND((Medidas_Analisis!M483/IF(Intermedio!A483=VLOOKUP(Intermedio!A483,Tipos_Medida!$H$2:$I$788,1),VLOOKUP(Intermedio!A483,Tipos_Medida!$H$2:$I$788,2),0))*100,4),"")</f>
        <v/>
      </c>
      <c r="N614" s="21" t="str">
        <f>IF(Medidas_Analisis!N483&lt;&gt;"",ROUND((Medidas_Analisis!N483/IF(Intermedio!A483=VLOOKUP(Intermedio!A483,Tipos_Medida!$H$2:$I$788,1),VLOOKUP(Intermedio!A483,Tipos_Medida!$H$2:$I$788,2),0))*100,4),"")</f>
        <v/>
      </c>
    </row>
    <row r="615" spans="1:14" x14ac:dyDescent="0.25">
      <c r="A615" s="19">
        <v>20558</v>
      </c>
      <c r="B615" s="19" t="s">
        <v>102</v>
      </c>
      <c r="C615" s="19" t="s">
        <v>122</v>
      </c>
      <c r="D615" s="19" t="s">
        <v>116</v>
      </c>
      <c r="E615" s="20"/>
      <c r="F615" s="7" t="str">
        <f>IF(E615&lt;&gt;"",IF(AND(E615&gt;=VLOOKUP(E615,Semanas!$A$1:$C$33,1),E615&lt;=VLOOKUP(E615,Semanas!$A$1:$C$33,2)),VLOOKUP(E615,Semanas!$A$1:$C$33,3),""),"")</f>
        <v/>
      </c>
      <c r="G615" s="21" t="str">
        <f>IF(Medidas_Analisis!G484&lt;&gt;"",ROUND((Medidas_Analisis!G484/IF(Intermedio!A484=VLOOKUP(Intermedio!A484,Tipos_Medida!$H$2:$I$788,1),VLOOKUP(Intermedio!A484,Tipos_Medida!$H$2:$I$788,2),0))*100,4),"")</f>
        <v/>
      </c>
      <c r="H615" s="21" t="str">
        <f>IF(Medidas_Analisis!H484&lt;&gt;"",ROUND((Medidas_Analisis!H484/IF(Intermedio!A484=VLOOKUP(Intermedio!A484,Tipos_Medida!$H$2:$I$788,1),VLOOKUP(Intermedio!A484,Tipos_Medida!$H$2:$I$788,2),0))*100,4),"")</f>
        <v/>
      </c>
      <c r="I615" s="21" t="str">
        <f>IF(Medidas_Analisis!I484&lt;&gt;"",ROUND((Medidas_Analisis!I484/IF(Intermedio!A484=VLOOKUP(Intermedio!A484,Tipos_Medida!$H$2:$I$788,1),VLOOKUP(Intermedio!A484,Tipos_Medida!$H$2:$I$788,2),0))*100,4),"")</f>
        <v/>
      </c>
      <c r="J615" s="21" t="str">
        <f>IF(Medidas_Analisis!J484&lt;&gt;"",ROUND((Medidas_Analisis!J484/IF(Intermedio!A484=VLOOKUP(Intermedio!A484,Tipos_Medida!$H$2:$I$788,1),VLOOKUP(Intermedio!A484,Tipos_Medida!$H$2:$I$788,2),0))*100,4),"")</f>
        <v/>
      </c>
      <c r="K615" s="21" t="str">
        <f>IF(Medidas_Analisis!K484&lt;&gt;"",ROUND((Medidas_Analisis!K484/IF(Intermedio!A484=VLOOKUP(Intermedio!A484,Tipos_Medida!$H$2:$I$788,1),VLOOKUP(Intermedio!A484,Tipos_Medida!$H$2:$I$788,2),0))*100,4),"")</f>
        <v/>
      </c>
      <c r="L615" s="21" t="str">
        <f>IF(Medidas_Analisis!L484&lt;&gt;"",ROUND((Medidas_Analisis!L484/IF(Intermedio!A484=VLOOKUP(Intermedio!A484,Tipos_Medida!$H$2:$I$788,1),VLOOKUP(Intermedio!A484,Tipos_Medida!$H$2:$I$788,2),0))*100,4),"")</f>
        <v/>
      </c>
      <c r="M615" s="21" t="str">
        <f>IF(Medidas_Analisis!M484&lt;&gt;"",ROUND((Medidas_Analisis!M484/IF(Intermedio!A484=VLOOKUP(Intermedio!A484,Tipos_Medida!$H$2:$I$788,1),VLOOKUP(Intermedio!A484,Tipos_Medida!$H$2:$I$788,2),0))*100,4),"")</f>
        <v/>
      </c>
      <c r="N615" s="21" t="str">
        <f>IF(Medidas_Analisis!N484&lt;&gt;"",ROUND((Medidas_Analisis!N484/IF(Intermedio!A484=VLOOKUP(Intermedio!A484,Tipos_Medida!$H$2:$I$788,1),VLOOKUP(Intermedio!A484,Tipos_Medida!$H$2:$I$788,2),0))*100,4),"")</f>
        <v/>
      </c>
    </row>
    <row r="616" spans="1:14" x14ac:dyDescent="0.25">
      <c r="A616">
        <v>20558</v>
      </c>
      <c r="B616" t="s">
        <v>102</v>
      </c>
      <c r="C616" t="s">
        <v>123</v>
      </c>
      <c r="D616" t="s">
        <v>116</v>
      </c>
      <c r="E616" s="1"/>
      <c r="F616" s="7" t="str">
        <f>IF(E616&lt;&gt;"",IF(AND(E616&gt;=VLOOKUP(E616,Semanas!$A$1:$C$33,1),E616&lt;=VLOOKUP(E616,Semanas!$A$1:$C$33,2)),VLOOKUP(E616,Semanas!$A$1:$C$33,3),""),"")</f>
        <v/>
      </c>
      <c r="G616" s="21" t="str">
        <f>IF(Medidas_Analisis!G485&lt;&gt;"",ROUND((Medidas_Analisis!G485/IF(Intermedio!A485=VLOOKUP(Intermedio!A485,Tipos_Medida!$H$2:$I$788,1),VLOOKUP(Intermedio!A485,Tipos_Medida!$H$2:$I$788,2),0))*100,4),"")</f>
        <v/>
      </c>
      <c r="H616" s="21" t="str">
        <f>IF(Medidas_Analisis!H485&lt;&gt;"",ROUND((Medidas_Analisis!H485/IF(Intermedio!A485=VLOOKUP(Intermedio!A485,Tipos_Medida!$H$2:$I$788,1),VLOOKUP(Intermedio!A485,Tipos_Medida!$H$2:$I$788,2),0))*100,4),"")</f>
        <v/>
      </c>
      <c r="I616" s="21" t="str">
        <f>IF(Medidas_Analisis!I485&lt;&gt;"",ROUND((Medidas_Analisis!I485/IF(Intermedio!A485=VLOOKUP(Intermedio!A485,Tipos_Medida!$H$2:$I$788,1),VLOOKUP(Intermedio!A485,Tipos_Medida!$H$2:$I$788,2),0))*100,4),"")</f>
        <v/>
      </c>
      <c r="J616" s="21" t="str">
        <f>IF(Medidas_Analisis!J485&lt;&gt;"",ROUND((Medidas_Analisis!J485/IF(Intermedio!A485=VLOOKUP(Intermedio!A485,Tipos_Medida!$H$2:$I$788,1),VLOOKUP(Intermedio!A485,Tipos_Medida!$H$2:$I$788,2),0))*100,4),"")</f>
        <v/>
      </c>
      <c r="K616" s="21" t="str">
        <f>IF(Medidas_Analisis!K485&lt;&gt;"",ROUND((Medidas_Analisis!K485/IF(Intermedio!A485=VLOOKUP(Intermedio!A485,Tipos_Medida!$H$2:$I$788,1),VLOOKUP(Intermedio!A485,Tipos_Medida!$H$2:$I$788,2),0))*100,4),"")</f>
        <v/>
      </c>
      <c r="L616" s="21" t="str">
        <f>IF(Medidas_Analisis!L485&lt;&gt;"",ROUND((Medidas_Analisis!L485/IF(Intermedio!A485=VLOOKUP(Intermedio!A485,Tipos_Medida!$H$2:$I$788,1),VLOOKUP(Intermedio!A485,Tipos_Medida!$H$2:$I$788,2),0))*100,4),"")</f>
        <v/>
      </c>
      <c r="M616" s="21" t="str">
        <f>IF(Medidas_Analisis!M485&lt;&gt;"",ROUND((Medidas_Analisis!M485/IF(Intermedio!A485=VLOOKUP(Intermedio!A485,Tipos_Medida!$H$2:$I$788,1),VLOOKUP(Intermedio!A485,Tipos_Medida!$H$2:$I$788,2),0))*100,4),"")</f>
        <v/>
      </c>
      <c r="N616" s="21" t="str">
        <f>IF(Medidas_Analisis!N485&lt;&gt;"",ROUND((Medidas_Analisis!N485/IF(Intermedio!A485=VLOOKUP(Intermedio!A485,Tipos_Medida!$H$2:$I$788,1),VLOOKUP(Intermedio!A485,Tipos_Medida!$H$2:$I$788,2),0))*100,4),"")</f>
        <v/>
      </c>
    </row>
    <row r="617" spans="1:14" x14ac:dyDescent="0.25">
      <c r="A617" s="19">
        <v>21010</v>
      </c>
      <c r="B617" s="19" t="s">
        <v>40</v>
      </c>
      <c r="C617" s="19" t="s">
        <v>118</v>
      </c>
      <c r="D617" s="19" t="s">
        <v>116</v>
      </c>
      <c r="E617" s="20"/>
      <c r="F617" s="7" t="str">
        <f>IF(E617&lt;&gt;"",IF(AND(E617&gt;=VLOOKUP(E617,Semanas!$A$1:$C$33,1),E617&lt;=VLOOKUP(E617,Semanas!$A$1:$C$33,2)),VLOOKUP(E617,Semanas!$A$1:$C$33,3),""),"")</f>
        <v/>
      </c>
      <c r="G617" s="21" t="str">
        <f>IF(Medidas_Analisis!G491&lt;&gt;"",ROUND((Medidas_Analisis!G491/IF(Intermedio!A491=VLOOKUP(Intermedio!A491,Tipos_Medida!$H$2:$I$788,1),VLOOKUP(Intermedio!A491,Tipos_Medida!$H$2:$I$788,2),0))*100,4),"")</f>
        <v/>
      </c>
      <c r="H617" s="21" t="str">
        <f>IF(Medidas_Analisis!H491&lt;&gt;"",ROUND((Medidas_Analisis!H491/IF(Intermedio!A491=VLOOKUP(Intermedio!A491,Tipos_Medida!$H$2:$I$788,1),VLOOKUP(Intermedio!A491,Tipos_Medida!$H$2:$I$788,2),0))*100,4),"")</f>
        <v/>
      </c>
      <c r="I617" s="21" t="str">
        <f>IF(Medidas_Analisis!I491&lt;&gt;"",ROUND((Medidas_Analisis!I491/IF(Intermedio!A491=VLOOKUP(Intermedio!A491,Tipos_Medida!$H$2:$I$788,1),VLOOKUP(Intermedio!A491,Tipos_Medida!$H$2:$I$788,2),0))*100,4),"")</f>
        <v/>
      </c>
      <c r="J617" s="21" t="str">
        <f>IF(Medidas_Analisis!J491&lt;&gt;"",ROUND((Medidas_Analisis!J491/IF(Intermedio!A491=VLOOKUP(Intermedio!A491,Tipos_Medida!$H$2:$I$788,1),VLOOKUP(Intermedio!A491,Tipos_Medida!$H$2:$I$788,2),0))*100,4),"")</f>
        <v/>
      </c>
      <c r="K617" s="21" t="str">
        <f>IF(Medidas_Analisis!K491&lt;&gt;"",ROUND((Medidas_Analisis!K491/IF(Intermedio!A491=VLOOKUP(Intermedio!A491,Tipos_Medida!$H$2:$I$788,1),VLOOKUP(Intermedio!A491,Tipos_Medida!$H$2:$I$788,2),0))*100,4),"")</f>
        <v/>
      </c>
      <c r="L617" s="21" t="str">
        <f>IF(Medidas_Analisis!L491&lt;&gt;"",ROUND((Medidas_Analisis!L491/IF(Intermedio!A491=VLOOKUP(Intermedio!A491,Tipos_Medida!$H$2:$I$788,1),VLOOKUP(Intermedio!A491,Tipos_Medida!$H$2:$I$788,2),0))*100,4),"")</f>
        <v/>
      </c>
      <c r="M617" s="21" t="str">
        <f>IF(Medidas_Analisis!M491&lt;&gt;"",ROUND((Medidas_Analisis!M491/IF(Intermedio!A491=VLOOKUP(Intermedio!A491,Tipos_Medida!$H$2:$I$788,1),VLOOKUP(Intermedio!A491,Tipos_Medida!$H$2:$I$788,2),0))*100,4),"")</f>
        <v/>
      </c>
      <c r="N617" s="21" t="str">
        <f>IF(Medidas_Analisis!N491&lt;&gt;"",ROUND((Medidas_Analisis!N491/IF(Intermedio!A491=VLOOKUP(Intermedio!A491,Tipos_Medida!$H$2:$I$788,1),VLOOKUP(Intermedio!A491,Tipos_Medida!$H$2:$I$788,2),0))*100,4),"")</f>
        <v/>
      </c>
    </row>
    <row r="618" spans="1:14" x14ac:dyDescent="0.25">
      <c r="A618" s="19">
        <v>21010</v>
      </c>
      <c r="B618" s="19" t="s">
        <v>40</v>
      </c>
      <c r="C618" s="19" t="s">
        <v>120</v>
      </c>
      <c r="D618" s="19" t="s">
        <v>116</v>
      </c>
      <c r="E618" s="20"/>
      <c r="F618" s="7" t="str">
        <f>IF(E618&lt;&gt;"",IF(AND(E618&gt;=VLOOKUP(E618,Semanas!$A$1:$C$33,1),E618&lt;=VLOOKUP(E618,Semanas!$A$1:$C$33,2)),VLOOKUP(E618,Semanas!$A$1:$C$33,3),""),"")</f>
        <v/>
      </c>
      <c r="G618" s="21" t="str">
        <f>IF(Medidas_Analisis!G493&lt;&gt;"",ROUND((Medidas_Analisis!G493/IF(Intermedio!A493=VLOOKUP(Intermedio!A493,Tipos_Medida!$H$2:$I$788,1),VLOOKUP(Intermedio!A493,Tipos_Medida!$H$2:$I$788,2),0))*100,4),"")</f>
        <v/>
      </c>
      <c r="H618" s="21" t="str">
        <f>IF(Medidas_Analisis!H493&lt;&gt;"",ROUND((Medidas_Analisis!H493/IF(Intermedio!A493=VLOOKUP(Intermedio!A493,Tipos_Medida!$H$2:$I$788,1),VLOOKUP(Intermedio!A493,Tipos_Medida!$H$2:$I$788,2),0))*100,4),"")</f>
        <v/>
      </c>
      <c r="I618" s="21" t="str">
        <f>IF(Medidas_Analisis!I493&lt;&gt;"",ROUND((Medidas_Analisis!I493/IF(Intermedio!A493=VLOOKUP(Intermedio!A493,Tipos_Medida!$H$2:$I$788,1),VLOOKUP(Intermedio!A493,Tipos_Medida!$H$2:$I$788,2),0))*100,4),"")</f>
        <v/>
      </c>
      <c r="J618" s="21" t="str">
        <f>IF(Medidas_Analisis!J493&lt;&gt;"",ROUND((Medidas_Analisis!J493/IF(Intermedio!A493=VLOOKUP(Intermedio!A493,Tipos_Medida!$H$2:$I$788,1),VLOOKUP(Intermedio!A493,Tipos_Medida!$H$2:$I$788,2),0))*100,4),"")</f>
        <v/>
      </c>
      <c r="K618" s="21" t="str">
        <f>IF(Medidas_Analisis!K493&lt;&gt;"",ROUND((Medidas_Analisis!K493/IF(Intermedio!A493=VLOOKUP(Intermedio!A493,Tipos_Medida!$H$2:$I$788,1),VLOOKUP(Intermedio!A493,Tipos_Medida!$H$2:$I$788,2),0))*100,4),"")</f>
        <v/>
      </c>
      <c r="L618" s="21" t="str">
        <f>IF(Medidas_Analisis!L493&lt;&gt;"",ROUND((Medidas_Analisis!L493/IF(Intermedio!A493=VLOOKUP(Intermedio!A493,Tipos_Medida!$H$2:$I$788,1),VLOOKUP(Intermedio!A493,Tipos_Medida!$H$2:$I$788,2),0))*100,4),"")</f>
        <v/>
      </c>
      <c r="M618" s="21" t="str">
        <f>IF(Medidas_Analisis!M493&lt;&gt;"",ROUND((Medidas_Analisis!M493/IF(Intermedio!A493=VLOOKUP(Intermedio!A493,Tipos_Medida!$H$2:$I$788,1),VLOOKUP(Intermedio!A493,Tipos_Medida!$H$2:$I$788,2),0))*100,4),"")</f>
        <v/>
      </c>
      <c r="N618" s="21" t="str">
        <f>IF(Medidas_Analisis!N493&lt;&gt;"",ROUND((Medidas_Analisis!N493/IF(Intermedio!A493=VLOOKUP(Intermedio!A493,Tipos_Medida!$H$2:$I$788,1),VLOOKUP(Intermedio!A493,Tipos_Medida!$H$2:$I$788,2),0))*100,4),"")</f>
        <v/>
      </c>
    </row>
    <row r="619" spans="1:14" x14ac:dyDescent="0.25">
      <c r="A619" s="19">
        <v>21010</v>
      </c>
      <c r="B619" s="19" t="s">
        <v>40</v>
      </c>
      <c r="C619" s="19" t="s">
        <v>122</v>
      </c>
      <c r="D619" s="19" t="s">
        <v>116</v>
      </c>
      <c r="E619" s="20"/>
      <c r="F619" s="7" t="str">
        <f>IF(E619&lt;&gt;"",IF(AND(E619&gt;=VLOOKUP(E619,Semanas!$A$1:$C$33,1),E619&lt;=VLOOKUP(E619,Semanas!$A$1:$C$33,2)),VLOOKUP(E619,Semanas!$A$1:$C$33,3),""),"")</f>
        <v/>
      </c>
      <c r="G619" s="21" t="str">
        <f>IF(Medidas_Analisis!G495&lt;&gt;"",ROUND((Medidas_Analisis!G495/IF(Intermedio!A495=VLOOKUP(Intermedio!A495,Tipos_Medida!$H$2:$I$788,1),VLOOKUP(Intermedio!A495,Tipos_Medida!$H$2:$I$788,2),0))*100,4),"")</f>
        <v/>
      </c>
      <c r="H619" s="21" t="str">
        <f>IF(Medidas_Analisis!H495&lt;&gt;"",ROUND((Medidas_Analisis!H495/IF(Intermedio!A495=VLOOKUP(Intermedio!A495,Tipos_Medida!$H$2:$I$788,1),VLOOKUP(Intermedio!A495,Tipos_Medida!$H$2:$I$788,2),0))*100,4),"")</f>
        <v/>
      </c>
      <c r="I619" s="21" t="str">
        <f>IF(Medidas_Analisis!I495&lt;&gt;"",ROUND((Medidas_Analisis!I495/IF(Intermedio!A495=VLOOKUP(Intermedio!A495,Tipos_Medida!$H$2:$I$788,1),VLOOKUP(Intermedio!A495,Tipos_Medida!$H$2:$I$788,2),0))*100,4),"")</f>
        <v/>
      </c>
      <c r="J619" s="21" t="str">
        <f>IF(Medidas_Analisis!J495&lt;&gt;"",ROUND((Medidas_Analisis!J495/IF(Intermedio!A495=VLOOKUP(Intermedio!A495,Tipos_Medida!$H$2:$I$788,1),VLOOKUP(Intermedio!A495,Tipos_Medida!$H$2:$I$788,2),0))*100,4),"")</f>
        <v/>
      </c>
      <c r="K619" s="21" t="str">
        <f>IF(Medidas_Analisis!K495&lt;&gt;"",ROUND((Medidas_Analisis!K495/IF(Intermedio!A495=VLOOKUP(Intermedio!A495,Tipos_Medida!$H$2:$I$788,1),VLOOKUP(Intermedio!A495,Tipos_Medida!$H$2:$I$788,2),0))*100,4),"")</f>
        <v/>
      </c>
      <c r="L619" s="21" t="str">
        <f>IF(Medidas_Analisis!L495&lt;&gt;"",ROUND((Medidas_Analisis!L495/IF(Intermedio!A495=VLOOKUP(Intermedio!A495,Tipos_Medida!$H$2:$I$788,1),VLOOKUP(Intermedio!A495,Tipos_Medida!$H$2:$I$788,2),0))*100,4),"")</f>
        <v/>
      </c>
      <c r="M619" s="21" t="str">
        <f>IF(Medidas_Analisis!M495&lt;&gt;"",ROUND((Medidas_Analisis!M495/IF(Intermedio!A495=VLOOKUP(Intermedio!A495,Tipos_Medida!$H$2:$I$788,1),VLOOKUP(Intermedio!A495,Tipos_Medida!$H$2:$I$788,2),0))*100,4),"")</f>
        <v/>
      </c>
      <c r="N619" s="21" t="str">
        <f>IF(Medidas_Analisis!N495&lt;&gt;"",ROUND((Medidas_Analisis!N495/IF(Intermedio!A495=VLOOKUP(Intermedio!A495,Tipos_Medida!$H$2:$I$788,1),VLOOKUP(Intermedio!A495,Tipos_Medida!$H$2:$I$788,2),0))*100,4),"")</f>
        <v/>
      </c>
    </row>
    <row r="620" spans="1:14" x14ac:dyDescent="0.25">
      <c r="A620">
        <v>21010</v>
      </c>
      <c r="B620" t="s">
        <v>40</v>
      </c>
      <c r="C620" t="s">
        <v>123</v>
      </c>
      <c r="D620" t="s">
        <v>116</v>
      </c>
      <c r="E620" s="1"/>
      <c r="F620" s="7" t="str">
        <f>IF(E620&lt;&gt;"",IF(AND(E620&gt;=VLOOKUP(E620,Semanas!$A$1:$C$33,1),E620&lt;=VLOOKUP(E620,Semanas!$A$1:$C$33,2)),VLOOKUP(E620,Semanas!$A$1:$C$33,3),""),"")</f>
        <v/>
      </c>
      <c r="G620" s="21" t="str">
        <f>IF(Medidas_Analisis!G496&lt;&gt;"",ROUND((Medidas_Analisis!G496/IF(Intermedio!A496=VLOOKUP(Intermedio!A496,Tipos_Medida!$H$2:$I$788,1),VLOOKUP(Intermedio!A496,Tipos_Medida!$H$2:$I$788,2),0))*100,4),"")</f>
        <v/>
      </c>
      <c r="H620" s="21" t="str">
        <f>IF(Medidas_Analisis!H496&lt;&gt;"",ROUND((Medidas_Analisis!H496/IF(Intermedio!A496=VLOOKUP(Intermedio!A496,Tipos_Medida!$H$2:$I$788,1),VLOOKUP(Intermedio!A496,Tipos_Medida!$H$2:$I$788,2),0))*100,4),"")</f>
        <v/>
      </c>
      <c r="I620" s="21" t="str">
        <f>IF(Medidas_Analisis!I496&lt;&gt;"",ROUND((Medidas_Analisis!I496/IF(Intermedio!A496=VLOOKUP(Intermedio!A496,Tipos_Medida!$H$2:$I$788,1),VLOOKUP(Intermedio!A496,Tipos_Medida!$H$2:$I$788,2),0))*100,4),"")</f>
        <v/>
      </c>
      <c r="J620" s="21" t="str">
        <f>IF(Medidas_Analisis!J496&lt;&gt;"",ROUND((Medidas_Analisis!J496/IF(Intermedio!A496=VLOOKUP(Intermedio!A496,Tipos_Medida!$H$2:$I$788,1),VLOOKUP(Intermedio!A496,Tipos_Medida!$H$2:$I$788,2),0))*100,4),"")</f>
        <v/>
      </c>
      <c r="K620" s="21" t="str">
        <f>IF(Medidas_Analisis!K496&lt;&gt;"",ROUND((Medidas_Analisis!K496/IF(Intermedio!A496=VLOOKUP(Intermedio!A496,Tipos_Medida!$H$2:$I$788,1),VLOOKUP(Intermedio!A496,Tipos_Medida!$H$2:$I$788,2),0))*100,4),"")</f>
        <v/>
      </c>
      <c r="L620" s="21" t="str">
        <f>IF(Medidas_Analisis!L496&lt;&gt;"",ROUND((Medidas_Analisis!L496/IF(Intermedio!A496=VLOOKUP(Intermedio!A496,Tipos_Medida!$H$2:$I$788,1),VLOOKUP(Intermedio!A496,Tipos_Medida!$H$2:$I$788,2),0))*100,4),"")</f>
        <v/>
      </c>
      <c r="M620" s="21" t="str">
        <f>IF(Medidas_Analisis!M496&lt;&gt;"",ROUND((Medidas_Analisis!M496/IF(Intermedio!A496=VLOOKUP(Intermedio!A496,Tipos_Medida!$H$2:$I$788,1),VLOOKUP(Intermedio!A496,Tipos_Medida!$H$2:$I$788,2),0))*100,4),"")</f>
        <v/>
      </c>
      <c r="N620" s="21" t="str">
        <f>IF(Medidas_Analisis!N496&lt;&gt;"",ROUND((Medidas_Analisis!N496/IF(Intermedio!A496=VLOOKUP(Intermedio!A496,Tipos_Medida!$H$2:$I$788,1),VLOOKUP(Intermedio!A496,Tipos_Medida!$H$2:$I$788,2),0))*100,4),"")</f>
        <v/>
      </c>
    </row>
    <row r="621" spans="1:14" x14ac:dyDescent="0.25">
      <c r="A621" s="19">
        <v>21013</v>
      </c>
      <c r="B621" s="19" t="s">
        <v>42</v>
      </c>
      <c r="C621" s="19" t="s">
        <v>118</v>
      </c>
      <c r="D621" s="19" t="s">
        <v>116</v>
      </c>
      <c r="E621" s="20"/>
      <c r="F621" s="7" t="str">
        <f>IF(E621&lt;&gt;"",IF(AND(E621&gt;=VLOOKUP(E621,Semanas!$A$1:$C$33,1),E621&lt;=VLOOKUP(E621,Semanas!$A$1:$C$33,2)),VLOOKUP(E621,Semanas!$A$1:$C$33,3),""),"")</f>
        <v/>
      </c>
      <c r="G621" s="21" t="str">
        <f>IF(Medidas_Analisis!G502&lt;&gt;"",ROUND((Medidas_Analisis!G502/IF(Intermedio!A502=VLOOKUP(Intermedio!A502,Tipos_Medida!$H$2:$I$788,1),VLOOKUP(Intermedio!A502,Tipos_Medida!$H$2:$I$788,2),0))*100,4),"")</f>
        <v/>
      </c>
      <c r="H621" s="21" t="str">
        <f>IF(Medidas_Analisis!H502&lt;&gt;"",ROUND((Medidas_Analisis!H502/IF(Intermedio!A502=VLOOKUP(Intermedio!A502,Tipos_Medida!$H$2:$I$788,1),VLOOKUP(Intermedio!A502,Tipos_Medida!$H$2:$I$788,2),0))*100,4),"")</f>
        <v/>
      </c>
      <c r="I621" s="21" t="str">
        <f>IF(Medidas_Analisis!I502&lt;&gt;"",ROUND((Medidas_Analisis!I502/IF(Intermedio!A502=VLOOKUP(Intermedio!A502,Tipos_Medida!$H$2:$I$788,1),VLOOKUP(Intermedio!A502,Tipos_Medida!$H$2:$I$788,2),0))*100,4),"")</f>
        <v/>
      </c>
      <c r="J621" s="21" t="str">
        <f>IF(Medidas_Analisis!J502&lt;&gt;"",ROUND((Medidas_Analisis!J502/IF(Intermedio!A502=VLOOKUP(Intermedio!A502,Tipos_Medida!$H$2:$I$788,1),VLOOKUP(Intermedio!A502,Tipos_Medida!$H$2:$I$788,2),0))*100,4),"")</f>
        <v/>
      </c>
      <c r="K621" s="21" t="str">
        <f>IF(Medidas_Analisis!K502&lt;&gt;"",ROUND((Medidas_Analisis!K502/IF(Intermedio!A502=VLOOKUP(Intermedio!A502,Tipos_Medida!$H$2:$I$788,1),VLOOKUP(Intermedio!A502,Tipos_Medida!$H$2:$I$788,2),0))*100,4),"")</f>
        <v/>
      </c>
      <c r="L621" s="21" t="str">
        <f>IF(Medidas_Analisis!L502&lt;&gt;"",ROUND((Medidas_Analisis!L502/IF(Intermedio!A502=VLOOKUP(Intermedio!A502,Tipos_Medida!$H$2:$I$788,1),VLOOKUP(Intermedio!A502,Tipos_Medida!$H$2:$I$788,2),0))*100,4),"")</f>
        <v/>
      </c>
      <c r="M621" s="21" t="str">
        <f>IF(Medidas_Analisis!M502&lt;&gt;"",ROUND((Medidas_Analisis!M502/IF(Intermedio!A502=VLOOKUP(Intermedio!A502,Tipos_Medida!$H$2:$I$788,1),VLOOKUP(Intermedio!A502,Tipos_Medida!$H$2:$I$788,2),0))*100,4),"")</f>
        <v/>
      </c>
      <c r="N621" s="21" t="str">
        <f>IF(Medidas_Analisis!N502&lt;&gt;"",ROUND((Medidas_Analisis!N502/IF(Intermedio!A502=VLOOKUP(Intermedio!A502,Tipos_Medida!$H$2:$I$788,1),VLOOKUP(Intermedio!A502,Tipos_Medida!$H$2:$I$788,2),0))*100,4),"")</f>
        <v/>
      </c>
    </row>
    <row r="622" spans="1:14" x14ac:dyDescent="0.25">
      <c r="A622" s="19">
        <v>21013</v>
      </c>
      <c r="B622" s="19" t="s">
        <v>42</v>
      </c>
      <c r="C622" s="19" t="s">
        <v>120</v>
      </c>
      <c r="D622" s="19" t="s">
        <v>116</v>
      </c>
      <c r="E622" s="20"/>
      <c r="F622" s="7" t="str">
        <f>IF(E622&lt;&gt;"",IF(AND(E622&gt;=VLOOKUP(E622,Semanas!$A$1:$C$33,1),E622&lt;=VLOOKUP(E622,Semanas!$A$1:$C$33,2)),VLOOKUP(E622,Semanas!$A$1:$C$33,3),""),"")</f>
        <v/>
      </c>
      <c r="G622" s="21" t="str">
        <f>IF(Medidas_Analisis!G504&lt;&gt;"",ROUND((Medidas_Analisis!G504/IF(Intermedio!A504=VLOOKUP(Intermedio!A504,Tipos_Medida!$H$2:$I$788,1),VLOOKUP(Intermedio!A504,Tipos_Medida!$H$2:$I$788,2),0))*100,4),"")</f>
        <v/>
      </c>
      <c r="H622" s="21" t="str">
        <f>IF(Medidas_Analisis!H504&lt;&gt;"",ROUND((Medidas_Analisis!H504/IF(Intermedio!A504=VLOOKUP(Intermedio!A504,Tipos_Medida!$H$2:$I$788,1),VLOOKUP(Intermedio!A504,Tipos_Medida!$H$2:$I$788,2),0))*100,4),"")</f>
        <v/>
      </c>
      <c r="I622" s="21" t="str">
        <f>IF(Medidas_Analisis!I504&lt;&gt;"",ROUND((Medidas_Analisis!I504/IF(Intermedio!A504=VLOOKUP(Intermedio!A504,Tipos_Medida!$H$2:$I$788,1),VLOOKUP(Intermedio!A504,Tipos_Medida!$H$2:$I$788,2),0))*100,4),"")</f>
        <v/>
      </c>
      <c r="J622" s="21" t="str">
        <f>IF(Medidas_Analisis!J504&lt;&gt;"",ROUND((Medidas_Analisis!J504/IF(Intermedio!A504=VLOOKUP(Intermedio!A504,Tipos_Medida!$H$2:$I$788,1),VLOOKUP(Intermedio!A504,Tipos_Medida!$H$2:$I$788,2),0))*100,4),"")</f>
        <v/>
      </c>
      <c r="K622" s="21" t="str">
        <f>IF(Medidas_Analisis!K504&lt;&gt;"",ROUND((Medidas_Analisis!K504/IF(Intermedio!A504=VLOOKUP(Intermedio!A504,Tipos_Medida!$H$2:$I$788,1),VLOOKUP(Intermedio!A504,Tipos_Medida!$H$2:$I$788,2),0))*100,4),"")</f>
        <v/>
      </c>
      <c r="L622" s="21" t="str">
        <f>IF(Medidas_Analisis!L504&lt;&gt;"",ROUND((Medidas_Analisis!L504/IF(Intermedio!A504=VLOOKUP(Intermedio!A504,Tipos_Medida!$H$2:$I$788,1),VLOOKUP(Intermedio!A504,Tipos_Medida!$H$2:$I$788,2),0))*100,4),"")</f>
        <v/>
      </c>
      <c r="M622" s="21" t="str">
        <f>IF(Medidas_Analisis!M504&lt;&gt;"",ROUND((Medidas_Analisis!M504/IF(Intermedio!A504=VLOOKUP(Intermedio!A504,Tipos_Medida!$H$2:$I$788,1),VLOOKUP(Intermedio!A504,Tipos_Medida!$H$2:$I$788,2),0))*100,4),"")</f>
        <v/>
      </c>
      <c r="N622" s="21" t="str">
        <f>IF(Medidas_Analisis!N504&lt;&gt;"",ROUND((Medidas_Analisis!N504/IF(Intermedio!A504=VLOOKUP(Intermedio!A504,Tipos_Medida!$H$2:$I$788,1),VLOOKUP(Intermedio!A504,Tipos_Medida!$H$2:$I$788,2),0))*100,4),"")</f>
        <v/>
      </c>
    </row>
    <row r="623" spans="1:14" x14ac:dyDescent="0.25">
      <c r="A623" s="19">
        <v>21013</v>
      </c>
      <c r="B623" s="19" t="s">
        <v>42</v>
      </c>
      <c r="C623" s="19" t="s">
        <v>122</v>
      </c>
      <c r="D623" s="19" t="s">
        <v>116</v>
      </c>
      <c r="E623" s="20"/>
      <c r="F623" s="7" t="str">
        <f>IF(E623&lt;&gt;"",IF(AND(E623&gt;=VLOOKUP(E623,Semanas!$A$1:$C$33,1),E623&lt;=VLOOKUP(E623,Semanas!$A$1:$C$33,2)),VLOOKUP(E623,Semanas!$A$1:$C$33,3),""),"")</f>
        <v/>
      </c>
      <c r="G623" s="21" t="str">
        <f>IF(Medidas_Analisis!G506&lt;&gt;"",ROUND((Medidas_Analisis!G506/IF(Intermedio!A506=VLOOKUP(Intermedio!A506,Tipos_Medida!$H$2:$I$788,1),VLOOKUP(Intermedio!A506,Tipos_Medida!$H$2:$I$788,2),0))*100,4),"")</f>
        <v/>
      </c>
      <c r="H623" s="21" t="str">
        <f>IF(Medidas_Analisis!H506&lt;&gt;"",ROUND((Medidas_Analisis!H506/IF(Intermedio!A506=VLOOKUP(Intermedio!A506,Tipos_Medida!$H$2:$I$788,1),VLOOKUP(Intermedio!A506,Tipos_Medida!$H$2:$I$788,2),0))*100,4),"")</f>
        <v/>
      </c>
      <c r="I623" s="21" t="str">
        <f>IF(Medidas_Analisis!I506&lt;&gt;"",ROUND((Medidas_Analisis!I506/IF(Intermedio!A506=VLOOKUP(Intermedio!A506,Tipos_Medida!$H$2:$I$788,1),VLOOKUP(Intermedio!A506,Tipos_Medida!$H$2:$I$788,2),0))*100,4),"")</f>
        <v/>
      </c>
      <c r="J623" s="21" t="str">
        <f>IF(Medidas_Analisis!J506&lt;&gt;"",ROUND((Medidas_Analisis!J506/IF(Intermedio!A506=VLOOKUP(Intermedio!A506,Tipos_Medida!$H$2:$I$788,1),VLOOKUP(Intermedio!A506,Tipos_Medida!$H$2:$I$788,2),0))*100,4),"")</f>
        <v/>
      </c>
      <c r="K623" s="21" t="str">
        <f>IF(Medidas_Analisis!K506&lt;&gt;"",ROUND((Medidas_Analisis!K506/IF(Intermedio!A506=VLOOKUP(Intermedio!A506,Tipos_Medida!$H$2:$I$788,1),VLOOKUP(Intermedio!A506,Tipos_Medida!$H$2:$I$788,2),0))*100,4),"")</f>
        <v/>
      </c>
      <c r="L623" s="21" t="str">
        <f>IF(Medidas_Analisis!L506&lt;&gt;"",ROUND((Medidas_Analisis!L506/IF(Intermedio!A506=VLOOKUP(Intermedio!A506,Tipos_Medida!$H$2:$I$788,1),VLOOKUP(Intermedio!A506,Tipos_Medida!$H$2:$I$788,2),0))*100,4),"")</f>
        <v/>
      </c>
      <c r="M623" s="21" t="str">
        <f>IF(Medidas_Analisis!M506&lt;&gt;"",ROUND((Medidas_Analisis!M506/IF(Intermedio!A506=VLOOKUP(Intermedio!A506,Tipos_Medida!$H$2:$I$788,1),VLOOKUP(Intermedio!A506,Tipos_Medida!$H$2:$I$788,2),0))*100,4),"")</f>
        <v/>
      </c>
      <c r="N623" s="21" t="str">
        <f>IF(Medidas_Analisis!N506&lt;&gt;"",ROUND((Medidas_Analisis!N506/IF(Intermedio!A506=VLOOKUP(Intermedio!A506,Tipos_Medida!$H$2:$I$788,1),VLOOKUP(Intermedio!A506,Tipos_Medida!$H$2:$I$788,2),0))*100,4),"")</f>
        <v/>
      </c>
    </row>
    <row r="624" spans="1:14" x14ac:dyDescent="0.25">
      <c r="A624">
        <v>21013</v>
      </c>
      <c r="B624" t="s">
        <v>42</v>
      </c>
      <c r="C624" t="s">
        <v>123</v>
      </c>
      <c r="D624" t="s">
        <v>116</v>
      </c>
      <c r="E624" s="1"/>
      <c r="F624" s="7" t="str">
        <f>IF(E624&lt;&gt;"",IF(AND(E624&gt;=VLOOKUP(E624,Semanas!$A$1:$C$33,1),E624&lt;=VLOOKUP(E624,Semanas!$A$1:$C$33,2)),VLOOKUP(E624,Semanas!$A$1:$C$33,3),""),"")</f>
        <v/>
      </c>
      <c r="G624" s="21" t="str">
        <f>IF(Medidas_Analisis!G507&lt;&gt;"",ROUND((Medidas_Analisis!G507/IF(Intermedio!A507=VLOOKUP(Intermedio!A507,Tipos_Medida!$H$2:$I$788,1),VLOOKUP(Intermedio!A507,Tipos_Medida!$H$2:$I$788,2),0))*100,4),"")</f>
        <v/>
      </c>
      <c r="H624" s="21" t="str">
        <f>IF(Medidas_Analisis!H507&lt;&gt;"",ROUND((Medidas_Analisis!H507/IF(Intermedio!A507=VLOOKUP(Intermedio!A507,Tipos_Medida!$H$2:$I$788,1),VLOOKUP(Intermedio!A507,Tipos_Medida!$H$2:$I$788,2),0))*100,4),"")</f>
        <v/>
      </c>
      <c r="I624" s="21" t="str">
        <f>IF(Medidas_Analisis!I507&lt;&gt;"",ROUND((Medidas_Analisis!I507/IF(Intermedio!A507=VLOOKUP(Intermedio!A507,Tipos_Medida!$H$2:$I$788,1),VLOOKUP(Intermedio!A507,Tipos_Medida!$H$2:$I$788,2),0))*100,4),"")</f>
        <v/>
      </c>
      <c r="J624" s="21" t="str">
        <f>IF(Medidas_Analisis!J507&lt;&gt;"",ROUND((Medidas_Analisis!J507/IF(Intermedio!A507=VLOOKUP(Intermedio!A507,Tipos_Medida!$H$2:$I$788,1),VLOOKUP(Intermedio!A507,Tipos_Medida!$H$2:$I$788,2),0))*100,4),"")</f>
        <v/>
      </c>
      <c r="K624" s="21" t="str">
        <f>IF(Medidas_Analisis!K507&lt;&gt;"",ROUND((Medidas_Analisis!K507/IF(Intermedio!A507=VLOOKUP(Intermedio!A507,Tipos_Medida!$H$2:$I$788,1),VLOOKUP(Intermedio!A507,Tipos_Medida!$H$2:$I$788,2),0))*100,4),"")</f>
        <v/>
      </c>
      <c r="L624" s="21" t="str">
        <f>IF(Medidas_Analisis!L507&lt;&gt;"",ROUND((Medidas_Analisis!L507/IF(Intermedio!A507=VLOOKUP(Intermedio!A507,Tipos_Medida!$H$2:$I$788,1),VLOOKUP(Intermedio!A507,Tipos_Medida!$H$2:$I$788,2),0))*100,4),"")</f>
        <v/>
      </c>
      <c r="M624" s="21" t="str">
        <f>IF(Medidas_Analisis!M507&lt;&gt;"",ROUND((Medidas_Analisis!M507/IF(Intermedio!A507=VLOOKUP(Intermedio!A507,Tipos_Medida!$H$2:$I$788,1),VLOOKUP(Intermedio!A507,Tipos_Medida!$H$2:$I$788,2),0))*100,4),"")</f>
        <v/>
      </c>
      <c r="N624" s="21" t="str">
        <f>IF(Medidas_Analisis!N507&lt;&gt;"",ROUND((Medidas_Analisis!N507/IF(Intermedio!A507=VLOOKUP(Intermedio!A507,Tipos_Medida!$H$2:$I$788,1),VLOOKUP(Intermedio!A507,Tipos_Medida!$H$2:$I$788,2),0))*100,4),"")</f>
        <v/>
      </c>
    </row>
    <row r="625" spans="1:14" x14ac:dyDescent="0.25">
      <c r="A625" s="19">
        <v>21027</v>
      </c>
      <c r="B625" s="19" t="s">
        <v>43</v>
      </c>
      <c r="C625" s="19" t="s">
        <v>122</v>
      </c>
      <c r="D625" s="19" t="s">
        <v>116</v>
      </c>
      <c r="E625" s="20"/>
      <c r="F625" s="7" t="str">
        <f>IF(E625&lt;&gt;"",IF(AND(E625&gt;=VLOOKUP(E625,Semanas!$A$1:$C$33,1),E625&lt;=VLOOKUP(E625,Semanas!$A$1:$C$33,2)),VLOOKUP(E625,Semanas!$A$1:$C$33,3),""),"")</f>
        <v/>
      </c>
      <c r="G625" s="21" t="str">
        <f>IF(Medidas_Analisis!G517&lt;&gt;"",ROUND((Medidas_Analisis!G517/IF(Intermedio!A517=VLOOKUP(Intermedio!A517,Tipos_Medida!$H$2:$I$788,1),VLOOKUP(Intermedio!A517,Tipos_Medida!$H$2:$I$788,2),0))*100,4),"")</f>
        <v/>
      </c>
      <c r="H625" s="21" t="str">
        <f>IF(Medidas_Analisis!H517&lt;&gt;"",ROUND((Medidas_Analisis!H517/IF(Intermedio!A517=VLOOKUP(Intermedio!A517,Tipos_Medida!$H$2:$I$788,1),VLOOKUP(Intermedio!A517,Tipos_Medida!$H$2:$I$788,2),0))*100,4),"")</f>
        <v/>
      </c>
      <c r="I625" s="21" t="str">
        <f>IF(Medidas_Analisis!I517&lt;&gt;"",ROUND((Medidas_Analisis!I517/IF(Intermedio!A517=VLOOKUP(Intermedio!A517,Tipos_Medida!$H$2:$I$788,1),VLOOKUP(Intermedio!A517,Tipos_Medida!$H$2:$I$788,2),0))*100,4),"")</f>
        <v/>
      </c>
      <c r="J625" s="21" t="str">
        <f>IF(Medidas_Analisis!J517&lt;&gt;"",ROUND((Medidas_Analisis!J517/IF(Intermedio!A517=VLOOKUP(Intermedio!A517,Tipos_Medida!$H$2:$I$788,1),VLOOKUP(Intermedio!A517,Tipos_Medida!$H$2:$I$788,2),0))*100,4),"")</f>
        <v/>
      </c>
      <c r="K625" s="21" t="str">
        <f>IF(Medidas_Analisis!K517&lt;&gt;"",ROUND((Medidas_Analisis!K517/IF(Intermedio!A517=VLOOKUP(Intermedio!A517,Tipos_Medida!$H$2:$I$788,1),VLOOKUP(Intermedio!A517,Tipos_Medida!$H$2:$I$788,2),0))*100,4),"")</f>
        <v/>
      </c>
      <c r="L625" s="21" t="str">
        <f>IF(Medidas_Analisis!L517&lt;&gt;"",ROUND((Medidas_Analisis!L517/IF(Intermedio!A517=VLOOKUP(Intermedio!A517,Tipos_Medida!$H$2:$I$788,1),VLOOKUP(Intermedio!A517,Tipos_Medida!$H$2:$I$788,2),0))*100,4),"")</f>
        <v/>
      </c>
      <c r="M625" s="21" t="str">
        <f>IF(Medidas_Analisis!M517&lt;&gt;"",ROUND((Medidas_Analisis!M517/IF(Intermedio!A517=VLOOKUP(Intermedio!A517,Tipos_Medida!$H$2:$I$788,1),VLOOKUP(Intermedio!A517,Tipos_Medida!$H$2:$I$788,2),0))*100,4),"")</f>
        <v/>
      </c>
      <c r="N625" s="21" t="str">
        <f>IF(Medidas_Analisis!N517&lt;&gt;"",ROUND((Medidas_Analisis!N517/IF(Intermedio!A517=VLOOKUP(Intermedio!A517,Tipos_Medida!$H$2:$I$788,1),VLOOKUP(Intermedio!A517,Tipos_Medida!$H$2:$I$788,2),0))*100,4),"")</f>
        <v/>
      </c>
    </row>
    <row r="626" spans="1:14" x14ac:dyDescent="0.25">
      <c r="A626">
        <v>21027</v>
      </c>
      <c r="B626" t="s">
        <v>43</v>
      </c>
      <c r="C626" t="s">
        <v>123</v>
      </c>
      <c r="D626" t="s">
        <v>116</v>
      </c>
      <c r="E626" s="1"/>
      <c r="F626" s="7" t="str">
        <f>IF(E626&lt;&gt;"",IF(AND(E626&gt;=VLOOKUP(E626,Semanas!$A$1:$C$33,1),E626&lt;=VLOOKUP(E626,Semanas!$A$1:$C$33,2)),VLOOKUP(E626,Semanas!$A$1:$C$33,3),""),"")</f>
        <v/>
      </c>
      <c r="G626" s="21" t="str">
        <f>IF(Medidas_Analisis!G518&lt;&gt;"",ROUND((Medidas_Analisis!G518/IF(Intermedio!A518=VLOOKUP(Intermedio!A518,Tipos_Medida!$H$2:$I$788,1),VLOOKUP(Intermedio!A518,Tipos_Medida!$H$2:$I$788,2),0))*100,4),"")</f>
        <v/>
      </c>
      <c r="H626" s="21" t="str">
        <f>IF(Medidas_Analisis!H518&lt;&gt;"",ROUND((Medidas_Analisis!H518/IF(Intermedio!A518=VLOOKUP(Intermedio!A518,Tipos_Medida!$H$2:$I$788,1),VLOOKUP(Intermedio!A518,Tipos_Medida!$H$2:$I$788,2),0))*100,4),"")</f>
        <v/>
      </c>
      <c r="I626" s="21" t="str">
        <f>IF(Medidas_Analisis!I518&lt;&gt;"",ROUND((Medidas_Analisis!I518/IF(Intermedio!A518=VLOOKUP(Intermedio!A518,Tipos_Medida!$H$2:$I$788,1),VLOOKUP(Intermedio!A518,Tipos_Medida!$H$2:$I$788,2),0))*100,4),"")</f>
        <v/>
      </c>
      <c r="J626" s="21" t="str">
        <f>IF(Medidas_Analisis!J518&lt;&gt;"",ROUND((Medidas_Analisis!J518/IF(Intermedio!A518=VLOOKUP(Intermedio!A518,Tipos_Medida!$H$2:$I$788,1),VLOOKUP(Intermedio!A518,Tipos_Medida!$H$2:$I$788,2),0))*100,4),"")</f>
        <v/>
      </c>
      <c r="K626" s="21" t="str">
        <f>IF(Medidas_Analisis!K518&lt;&gt;"",ROUND((Medidas_Analisis!K518/IF(Intermedio!A518=VLOOKUP(Intermedio!A518,Tipos_Medida!$H$2:$I$788,1),VLOOKUP(Intermedio!A518,Tipos_Medida!$H$2:$I$788,2),0))*100,4),"")</f>
        <v/>
      </c>
      <c r="L626" s="21" t="str">
        <f>IF(Medidas_Analisis!L518&lt;&gt;"",ROUND((Medidas_Analisis!L518/IF(Intermedio!A518=VLOOKUP(Intermedio!A518,Tipos_Medida!$H$2:$I$788,1),VLOOKUP(Intermedio!A518,Tipos_Medida!$H$2:$I$788,2),0))*100,4),"")</f>
        <v/>
      </c>
      <c r="M626" s="21" t="str">
        <f>IF(Medidas_Analisis!M518&lt;&gt;"",ROUND((Medidas_Analisis!M518/IF(Intermedio!A518=VLOOKUP(Intermedio!A518,Tipos_Medida!$H$2:$I$788,1),VLOOKUP(Intermedio!A518,Tipos_Medida!$H$2:$I$788,2),0))*100,4),"")</f>
        <v/>
      </c>
      <c r="N626" s="21" t="str">
        <f>IF(Medidas_Analisis!N518&lt;&gt;"",ROUND((Medidas_Analisis!N518/IF(Intermedio!A518=VLOOKUP(Intermedio!A518,Tipos_Medida!$H$2:$I$788,1),VLOOKUP(Intermedio!A518,Tipos_Medida!$H$2:$I$788,2),0))*100,4),"")</f>
        <v/>
      </c>
    </row>
    <row r="627" spans="1:14" x14ac:dyDescent="0.25">
      <c r="A627" s="19">
        <v>21035</v>
      </c>
      <c r="B627" s="19" t="s">
        <v>48</v>
      </c>
      <c r="C627" s="19" t="s">
        <v>118</v>
      </c>
      <c r="D627" s="19" t="s">
        <v>116</v>
      </c>
      <c r="E627" s="20"/>
      <c r="F627" s="7" t="str">
        <f>IF(E627&lt;&gt;"",IF(AND(E627&gt;=VLOOKUP(E627,Semanas!$A$1:$C$33,1),E627&lt;=VLOOKUP(E627,Semanas!$A$1:$C$33,2)),VLOOKUP(E627,Semanas!$A$1:$C$33,3),""),"")</f>
        <v/>
      </c>
      <c r="G627" s="21" t="str">
        <f>IF(Medidas_Analisis!G524&lt;&gt;"",ROUND((Medidas_Analisis!G524/IF(Intermedio!A524=VLOOKUP(Intermedio!A524,Tipos_Medida!$H$2:$I$788,1),VLOOKUP(Intermedio!A524,Tipos_Medida!$H$2:$I$788,2),0))*100,4),"")</f>
        <v/>
      </c>
      <c r="H627" s="21" t="str">
        <f>IF(Medidas_Analisis!H524&lt;&gt;"",ROUND((Medidas_Analisis!H524/IF(Intermedio!A524=VLOOKUP(Intermedio!A524,Tipos_Medida!$H$2:$I$788,1),VLOOKUP(Intermedio!A524,Tipos_Medida!$H$2:$I$788,2),0))*100,4),"")</f>
        <v/>
      </c>
      <c r="I627" s="21" t="str">
        <f>IF(Medidas_Analisis!I524&lt;&gt;"",ROUND((Medidas_Analisis!I524/IF(Intermedio!A524=VLOOKUP(Intermedio!A524,Tipos_Medida!$H$2:$I$788,1),VLOOKUP(Intermedio!A524,Tipos_Medida!$H$2:$I$788,2),0))*100,4),"")</f>
        <v/>
      </c>
      <c r="J627" s="21" t="str">
        <f>IF(Medidas_Analisis!J524&lt;&gt;"",ROUND((Medidas_Analisis!J524/IF(Intermedio!A524=VLOOKUP(Intermedio!A524,Tipos_Medida!$H$2:$I$788,1),VLOOKUP(Intermedio!A524,Tipos_Medida!$H$2:$I$788,2),0))*100,4),"")</f>
        <v/>
      </c>
      <c r="K627" s="21" t="str">
        <f>IF(Medidas_Analisis!K524&lt;&gt;"",ROUND((Medidas_Analisis!K524/IF(Intermedio!A524=VLOOKUP(Intermedio!A524,Tipos_Medida!$H$2:$I$788,1),VLOOKUP(Intermedio!A524,Tipos_Medida!$H$2:$I$788,2),0))*100,4),"")</f>
        <v/>
      </c>
      <c r="L627" s="21" t="str">
        <f>IF(Medidas_Analisis!L524&lt;&gt;"",ROUND((Medidas_Analisis!L524/IF(Intermedio!A524=VLOOKUP(Intermedio!A524,Tipos_Medida!$H$2:$I$788,1),VLOOKUP(Intermedio!A524,Tipos_Medida!$H$2:$I$788,2),0))*100,4),"")</f>
        <v/>
      </c>
      <c r="M627" s="21" t="str">
        <f>IF(Medidas_Analisis!M524&lt;&gt;"",ROUND((Medidas_Analisis!M524/IF(Intermedio!A524=VLOOKUP(Intermedio!A524,Tipos_Medida!$H$2:$I$788,1),VLOOKUP(Intermedio!A524,Tipos_Medida!$H$2:$I$788,2),0))*100,4),"")</f>
        <v/>
      </c>
      <c r="N627" s="21" t="str">
        <f>IF(Medidas_Analisis!N524&lt;&gt;"",ROUND((Medidas_Analisis!N524/IF(Intermedio!A524=VLOOKUP(Intermedio!A524,Tipos_Medida!$H$2:$I$788,1),VLOOKUP(Intermedio!A524,Tipos_Medida!$H$2:$I$788,2),0))*100,4),"")</f>
        <v/>
      </c>
    </row>
    <row r="628" spans="1:14" x14ac:dyDescent="0.25">
      <c r="A628">
        <v>21035</v>
      </c>
      <c r="B628" t="s">
        <v>48</v>
      </c>
      <c r="C628" t="s">
        <v>119</v>
      </c>
      <c r="D628" t="s">
        <v>116</v>
      </c>
      <c r="E628" s="1"/>
      <c r="F628" s="7" t="str">
        <f>IF(E628&lt;&gt;"",IF(AND(E628&gt;=VLOOKUP(E628,Semanas!$A$1:$C$33,1),E628&lt;=VLOOKUP(E628,Semanas!$A$1:$C$33,2)),VLOOKUP(E628,Semanas!$A$1:$C$33,3),""),"")</f>
        <v/>
      </c>
      <c r="G628" s="21" t="str">
        <f>IF(Medidas_Analisis!G525&lt;&gt;"",ROUND((Medidas_Analisis!G525/IF(Intermedio!A525=VLOOKUP(Intermedio!A525,Tipos_Medida!$H$2:$I$788,1),VLOOKUP(Intermedio!A525,Tipos_Medida!$H$2:$I$788,2),0))*100,4),"")</f>
        <v/>
      </c>
      <c r="H628" s="21" t="str">
        <f>IF(Medidas_Analisis!H525&lt;&gt;"",ROUND((Medidas_Analisis!H525/IF(Intermedio!A525=VLOOKUP(Intermedio!A525,Tipos_Medida!$H$2:$I$788,1),VLOOKUP(Intermedio!A525,Tipos_Medida!$H$2:$I$788,2),0))*100,4),"")</f>
        <v/>
      </c>
      <c r="I628" s="21" t="str">
        <f>IF(Medidas_Analisis!I525&lt;&gt;"",ROUND((Medidas_Analisis!I525/IF(Intermedio!A525=VLOOKUP(Intermedio!A525,Tipos_Medida!$H$2:$I$788,1),VLOOKUP(Intermedio!A525,Tipos_Medida!$H$2:$I$788,2),0))*100,4),"")</f>
        <v/>
      </c>
      <c r="J628" s="21" t="str">
        <f>IF(Medidas_Analisis!J525&lt;&gt;"",ROUND((Medidas_Analisis!J525/IF(Intermedio!A525=VLOOKUP(Intermedio!A525,Tipos_Medida!$H$2:$I$788,1),VLOOKUP(Intermedio!A525,Tipos_Medida!$H$2:$I$788,2),0))*100,4),"")</f>
        <v/>
      </c>
      <c r="K628" s="21" t="str">
        <f>IF(Medidas_Analisis!K525&lt;&gt;"",ROUND((Medidas_Analisis!K525/IF(Intermedio!A525=VLOOKUP(Intermedio!A525,Tipos_Medida!$H$2:$I$788,1),VLOOKUP(Intermedio!A525,Tipos_Medida!$H$2:$I$788,2),0))*100,4),"")</f>
        <v/>
      </c>
      <c r="L628" s="21" t="str">
        <f>IF(Medidas_Analisis!L525&lt;&gt;"",ROUND((Medidas_Analisis!L525/IF(Intermedio!A525=VLOOKUP(Intermedio!A525,Tipos_Medida!$H$2:$I$788,1),VLOOKUP(Intermedio!A525,Tipos_Medida!$H$2:$I$788,2),0))*100,4),"")</f>
        <v/>
      </c>
      <c r="M628" s="21" t="str">
        <f>IF(Medidas_Analisis!M525&lt;&gt;"",ROUND((Medidas_Analisis!M525/IF(Intermedio!A525=VLOOKUP(Intermedio!A525,Tipos_Medida!$H$2:$I$788,1),VLOOKUP(Intermedio!A525,Tipos_Medida!$H$2:$I$788,2),0))*100,4),"")</f>
        <v/>
      </c>
      <c r="N628" s="21" t="str">
        <f>IF(Medidas_Analisis!N525&lt;&gt;"",ROUND((Medidas_Analisis!N525/IF(Intermedio!A525=VLOOKUP(Intermedio!A525,Tipos_Medida!$H$2:$I$788,1),VLOOKUP(Intermedio!A525,Tipos_Medida!$H$2:$I$788,2),0))*100,4),"")</f>
        <v/>
      </c>
    </row>
    <row r="629" spans="1:14" x14ac:dyDescent="0.25">
      <c r="A629" s="19">
        <v>21035</v>
      </c>
      <c r="B629" s="19" t="s">
        <v>48</v>
      </c>
      <c r="C629" s="19" t="s">
        <v>120</v>
      </c>
      <c r="D629" s="19" t="s">
        <v>116</v>
      </c>
      <c r="E629" s="20"/>
      <c r="F629" s="7" t="str">
        <f>IF(E629&lt;&gt;"",IF(AND(E629&gt;=VLOOKUP(E629,Semanas!$A$1:$C$33,1),E629&lt;=VLOOKUP(E629,Semanas!$A$1:$C$33,2)),VLOOKUP(E629,Semanas!$A$1:$C$33,3),""),"")</f>
        <v/>
      </c>
      <c r="G629" s="21" t="str">
        <f>IF(Medidas_Analisis!G526&lt;&gt;"",ROUND((Medidas_Analisis!G526/IF(Intermedio!A526=VLOOKUP(Intermedio!A526,Tipos_Medida!$H$2:$I$788,1),VLOOKUP(Intermedio!A526,Tipos_Medida!$H$2:$I$788,2),0))*100,4),"")</f>
        <v/>
      </c>
      <c r="H629" s="21" t="str">
        <f>IF(Medidas_Analisis!H526&lt;&gt;"",ROUND((Medidas_Analisis!H526/IF(Intermedio!A526=VLOOKUP(Intermedio!A526,Tipos_Medida!$H$2:$I$788,1),VLOOKUP(Intermedio!A526,Tipos_Medida!$H$2:$I$788,2),0))*100,4),"")</f>
        <v/>
      </c>
      <c r="I629" s="21" t="str">
        <f>IF(Medidas_Analisis!I526&lt;&gt;"",ROUND((Medidas_Analisis!I526/IF(Intermedio!A526=VLOOKUP(Intermedio!A526,Tipos_Medida!$H$2:$I$788,1),VLOOKUP(Intermedio!A526,Tipos_Medida!$H$2:$I$788,2),0))*100,4),"")</f>
        <v/>
      </c>
      <c r="J629" s="21" t="str">
        <f>IF(Medidas_Analisis!J526&lt;&gt;"",ROUND((Medidas_Analisis!J526/IF(Intermedio!A526=VLOOKUP(Intermedio!A526,Tipos_Medida!$H$2:$I$788,1),VLOOKUP(Intermedio!A526,Tipos_Medida!$H$2:$I$788,2),0))*100,4),"")</f>
        <v/>
      </c>
      <c r="K629" s="21" t="str">
        <f>IF(Medidas_Analisis!K526&lt;&gt;"",ROUND((Medidas_Analisis!K526/IF(Intermedio!A526=VLOOKUP(Intermedio!A526,Tipos_Medida!$H$2:$I$788,1),VLOOKUP(Intermedio!A526,Tipos_Medida!$H$2:$I$788,2),0))*100,4),"")</f>
        <v/>
      </c>
      <c r="L629" s="21" t="str">
        <f>IF(Medidas_Analisis!L526&lt;&gt;"",ROUND((Medidas_Analisis!L526/IF(Intermedio!A526=VLOOKUP(Intermedio!A526,Tipos_Medida!$H$2:$I$788,1),VLOOKUP(Intermedio!A526,Tipos_Medida!$H$2:$I$788,2),0))*100,4),"")</f>
        <v/>
      </c>
      <c r="M629" s="21" t="str">
        <f>IF(Medidas_Analisis!M526&lt;&gt;"",ROUND((Medidas_Analisis!M526/IF(Intermedio!A526=VLOOKUP(Intermedio!A526,Tipos_Medida!$H$2:$I$788,1),VLOOKUP(Intermedio!A526,Tipos_Medida!$H$2:$I$788,2),0))*100,4),"")</f>
        <v/>
      </c>
      <c r="N629" s="21" t="str">
        <f>IF(Medidas_Analisis!N526&lt;&gt;"",ROUND((Medidas_Analisis!N526/IF(Intermedio!A526=VLOOKUP(Intermedio!A526,Tipos_Medida!$H$2:$I$788,1),VLOOKUP(Intermedio!A526,Tipos_Medida!$H$2:$I$788,2),0))*100,4),"")</f>
        <v/>
      </c>
    </row>
    <row r="630" spans="1:14" x14ac:dyDescent="0.25">
      <c r="A630" s="19">
        <v>21035</v>
      </c>
      <c r="B630" s="19" t="s">
        <v>48</v>
      </c>
      <c r="C630" s="19" t="s">
        <v>122</v>
      </c>
      <c r="D630" s="19" t="s">
        <v>116</v>
      </c>
      <c r="E630" s="20"/>
      <c r="F630" s="7" t="str">
        <f>IF(E630&lt;&gt;"",IF(AND(E630&gt;=VLOOKUP(E630,Semanas!$A$1:$C$33,1),E630&lt;=VLOOKUP(E630,Semanas!$A$1:$C$33,2)),VLOOKUP(E630,Semanas!$A$1:$C$33,3),""),"")</f>
        <v/>
      </c>
      <c r="G630" s="21" t="str">
        <f>IF(Medidas_Analisis!G528&lt;&gt;"",ROUND((Medidas_Analisis!G528/IF(Intermedio!A528=VLOOKUP(Intermedio!A528,Tipos_Medida!$H$2:$I$788,1),VLOOKUP(Intermedio!A528,Tipos_Medida!$H$2:$I$788,2),0))*100,4),"")</f>
        <v/>
      </c>
      <c r="H630" s="21" t="str">
        <f>IF(Medidas_Analisis!H528&lt;&gt;"",ROUND((Medidas_Analisis!H528/IF(Intermedio!A528=VLOOKUP(Intermedio!A528,Tipos_Medida!$H$2:$I$788,1),VLOOKUP(Intermedio!A528,Tipos_Medida!$H$2:$I$788,2),0))*100,4),"")</f>
        <v/>
      </c>
      <c r="I630" s="21" t="str">
        <f>IF(Medidas_Analisis!I528&lt;&gt;"",ROUND((Medidas_Analisis!I528/IF(Intermedio!A528=VLOOKUP(Intermedio!A528,Tipos_Medida!$H$2:$I$788,1),VLOOKUP(Intermedio!A528,Tipos_Medida!$H$2:$I$788,2),0))*100,4),"")</f>
        <v/>
      </c>
      <c r="J630" s="21" t="str">
        <f>IF(Medidas_Analisis!J528&lt;&gt;"",ROUND((Medidas_Analisis!J528/IF(Intermedio!A528=VLOOKUP(Intermedio!A528,Tipos_Medida!$H$2:$I$788,1),VLOOKUP(Intermedio!A528,Tipos_Medida!$H$2:$I$788,2),0))*100,4),"")</f>
        <v/>
      </c>
      <c r="K630" s="21" t="str">
        <f>IF(Medidas_Analisis!K528&lt;&gt;"",ROUND((Medidas_Analisis!K528/IF(Intermedio!A528=VLOOKUP(Intermedio!A528,Tipos_Medida!$H$2:$I$788,1),VLOOKUP(Intermedio!A528,Tipos_Medida!$H$2:$I$788,2),0))*100,4),"")</f>
        <v/>
      </c>
      <c r="L630" s="21" t="str">
        <f>IF(Medidas_Analisis!L528&lt;&gt;"",ROUND((Medidas_Analisis!L528/IF(Intermedio!A528=VLOOKUP(Intermedio!A528,Tipos_Medida!$H$2:$I$788,1),VLOOKUP(Intermedio!A528,Tipos_Medida!$H$2:$I$788,2),0))*100,4),"")</f>
        <v/>
      </c>
      <c r="M630" s="21" t="str">
        <f>IF(Medidas_Analisis!M528&lt;&gt;"",ROUND((Medidas_Analisis!M528/IF(Intermedio!A528=VLOOKUP(Intermedio!A528,Tipos_Medida!$H$2:$I$788,1),VLOOKUP(Intermedio!A528,Tipos_Medida!$H$2:$I$788,2),0))*100,4),"")</f>
        <v/>
      </c>
      <c r="N630" s="21" t="str">
        <f>IF(Medidas_Analisis!N528&lt;&gt;"",ROUND((Medidas_Analisis!N528/IF(Intermedio!A528=VLOOKUP(Intermedio!A528,Tipos_Medida!$H$2:$I$788,1),VLOOKUP(Intermedio!A528,Tipos_Medida!$H$2:$I$788,2),0))*100,4),"")</f>
        <v/>
      </c>
    </row>
    <row r="631" spans="1:14" x14ac:dyDescent="0.25">
      <c r="A631">
        <v>21035</v>
      </c>
      <c r="B631" t="s">
        <v>48</v>
      </c>
      <c r="C631" t="s">
        <v>123</v>
      </c>
      <c r="D631" t="s">
        <v>116</v>
      </c>
      <c r="E631" s="1"/>
      <c r="F631" s="7" t="str">
        <f>IF(E631&lt;&gt;"",IF(AND(E631&gt;=VLOOKUP(E631,Semanas!$A$1:$C$33,1),E631&lt;=VLOOKUP(E631,Semanas!$A$1:$C$33,2)),VLOOKUP(E631,Semanas!$A$1:$C$33,3),""),"")</f>
        <v/>
      </c>
      <c r="G631" s="21" t="str">
        <f>IF(Medidas_Analisis!G529&lt;&gt;"",ROUND((Medidas_Analisis!G529/IF(Intermedio!A529=VLOOKUP(Intermedio!A529,Tipos_Medida!$H$2:$I$788,1),VLOOKUP(Intermedio!A529,Tipos_Medida!$H$2:$I$788,2),0))*100,4),"")</f>
        <v/>
      </c>
      <c r="H631" s="21" t="str">
        <f>IF(Medidas_Analisis!H529&lt;&gt;"",ROUND((Medidas_Analisis!H529/IF(Intermedio!A529=VLOOKUP(Intermedio!A529,Tipos_Medida!$H$2:$I$788,1),VLOOKUP(Intermedio!A529,Tipos_Medida!$H$2:$I$788,2),0))*100,4),"")</f>
        <v/>
      </c>
      <c r="I631" s="21" t="str">
        <f>IF(Medidas_Analisis!I529&lt;&gt;"",ROUND((Medidas_Analisis!I529/IF(Intermedio!A529=VLOOKUP(Intermedio!A529,Tipos_Medida!$H$2:$I$788,1),VLOOKUP(Intermedio!A529,Tipos_Medida!$H$2:$I$788,2),0))*100,4),"")</f>
        <v/>
      </c>
      <c r="J631" s="21" t="str">
        <f>IF(Medidas_Analisis!J529&lt;&gt;"",ROUND((Medidas_Analisis!J529/IF(Intermedio!A529=VLOOKUP(Intermedio!A529,Tipos_Medida!$H$2:$I$788,1),VLOOKUP(Intermedio!A529,Tipos_Medida!$H$2:$I$788,2),0))*100,4),"")</f>
        <v/>
      </c>
      <c r="K631" s="21" t="str">
        <f>IF(Medidas_Analisis!K529&lt;&gt;"",ROUND((Medidas_Analisis!K529/IF(Intermedio!A529=VLOOKUP(Intermedio!A529,Tipos_Medida!$H$2:$I$788,1),VLOOKUP(Intermedio!A529,Tipos_Medida!$H$2:$I$788,2),0))*100,4),"")</f>
        <v/>
      </c>
      <c r="L631" s="21" t="str">
        <f>IF(Medidas_Analisis!L529&lt;&gt;"",ROUND((Medidas_Analisis!L529/IF(Intermedio!A529=VLOOKUP(Intermedio!A529,Tipos_Medida!$H$2:$I$788,1),VLOOKUP(Intermedio!A529,Tipos_Medida!$H$2:$I$788,2),0))*100,4),"")</f>
        <v/>
      </c>
      <c r="M631" s="21" t="str">
        <f>IF(Medidas_Analisis!M529&lt;&gt;"",ROUND((Medidas_Analisis!M529/IF(Intermedio!A529=VLOOKUP(Intermedio!A529,Tipos_Medida!$H$2:$I$788,1),VLOOKUP(Intermedio!A529,Tipos_Medida!$H$2:$I$788,2),0))*100,4),"")</f>
        <v/>
      </c>
      <c r="N631" s="21" t="str">
        <f>IF(Medidas_Analisis!N529&lt;&gt;"",ROUND((Medidas_Analisis!N529/IF(Intermedio!A529=VLOOKUP(Intermedio!A529,Tipos_Medida!$H$2:$I$788,1),VLOOKUP(Intermedio!A529,Tipos_Medida!$H$2:$I$788,2),0))*100,4),"")</f>
        <v/>
      </c>
    </row>
    <row r="632" spans="1:14" x14ac:dyDescent="0.25">
      <c r="A632">
        <v>21036</v>
      </c>
      <c r="B632" t="s">
        <v>49</v>
      </c>
      <c r="C632" t="s">
        <v>30</v>
      </c>
      <c r="D632" t="s">
        <v>114</v>
      </c>
      <c r="E632" s="1">
        <v>43913</v>
      </c>
      <c r="F632" s="7" t="str">
        <f>IF(E632&lt;&gt;"",IF(AND(E632&gt;=VLOOKUP(E632,Semanas!$A$1:$C$33,1),E632&lt;=VLOOKUP(E632,Semanas!$A$1:$C$33,2)),VLOOKUP(E632,Semanas!$A$1:$C$33,3),""),"")</f>
        <v>Semana 13</v>
      </c>
      <c r="G632" s="21" t="str">
        <f>IF(Medidas_Analisis!G530&lt;&gt;"",ROUND((Medidas_Analisis!G530/IF(Intermedio!A530=VLOOKUP(Intermedio!A530,Tipos_Medida!$H$2:$I$788,1),VLOOKUP(Intermedio!A530,Tipos_Medida!$H$2:$I$788,2),0))*100,4),"")</f>
        <v/>
      </c>
      <c r="H632" s="21" t="str">
        <f>IF(Medidas_Analisis!H530&lt;&gt;"",ROUND((Medidas_Analisis!H530/IF(Intermedio!A530=VLOOKUP(Intermedio!A530,Tipos_Medida!$H$2:$I$788,1),VLOOKUP(Intermedio!A530,Tipos_Medida!$H$2:$I$788,2),0))*100,4),"")</f>
        <v/>
      </c>
      <c r="I632" s="21" t="str">
        <f>IF(Medidas_Analisis!I530&lt;&gt;"",ROUND((Medidas_Analisis!I530/IF(Intermedio!A530=VLOOKUP(Intermedio!A530,Tipos_Medida!$H$2:$I$788,1),VLOOKUP(Intermedio!A530,Tipos_Medida!$H$2:$I$788,2),0))*100,4),"")</f>
        <v/>
      </c>
      <c r="J632" s="21" t="str">
        <f>IF(Medidas_Analisis!J530&lt;&gt;"",ROUND((Medidas_Analisis!J530/IF(Intermedio!A530=VLOOKUP(Intermedio!A530,Tipos_Medida!$H$2:$I$788,1),VLOOKUP(Intermedio!A530,Tipos_Medida!$H$2:$I$788,2),0))*100,4),"")</f>
        <v/>
      </c>
      <c r="K632" s="21" t="str">
        <f>IF(Medidas_Analisis!K530&lt;&gt;"",ROUND((Medidas_Analisis!K530/IF(Intermedio!A530=VLOOKUP(Intermedio!A530,Tipos_Medida!$H$2:$I$788,1),VLOOKUP(Intermedio!A530,Tipos_Medida!$H$2:$I$788,2),0))*100,4),"")</f>
        <v/>
      </c>
      <c r="L632" s="21" t="str">
        <f>IF(Medidas_Analisis!L530&lt;&gt;"",ROUND((Medidas_Analisis!L530/IF(Intermedio!A530=VLOOKUP(Intermedio!A530,Tipos_Medida!$H$2:$I$788,1),VLOOKUP(Intermedio!A530,Tipos_Medida!$H$2:$I$788,2),0))*100,4),"")</f>
        <v/>
      </c>
      <c r="M632" s="21" t="str">
        <f>IF(Medidas_Analisis!M530&lt;&gt;"",ROUND((Medidas_Analisis!M530/IF(Intermedio!A530=VLOOKUP(Intermedio!A530,Tipos_Medida!$H$2:$I$788,1),VLOOKUP(Intermedio!A530,Tipos_Medida!$H$2:$I$788,2),0))*100,4),"")</f>
        <v/>
      </c>
      <c r="N632" s="21" t="str">
        <f>IF(Medidas_Analisis!N530&lt;&gt;"",ROUND((Medidas_Analisis!N530/IF(Intermedio!A530=VLOOKUP(Intermedio!A530,Tipos_Medida!$H$2:$I$788,1),VLOOKUP(Intermedio!A530,Tipos_Medida!$H$2:$I$788,2),0))*100,4),"")</f>
        <v/>
      </c>
    </row>
    <row r="633" spans="1:14" x14ac:dyDescent="0.25">
      <c r="A633" s="19">
        <v>21036</v>
      </c>
      <c r="B633" s="19" t="s">
        <v>49</v>
      </c>
      <c r="C633" s="19" t="s">
        <v>31</v>
      </c>
      <c r="D633" s="19" t="s">
        <v>114</v>
      </c>
      <c r="E633" s="20">
        <v>43913</v>
      </c>
      <c r="F633" s="7" t="str">
        <f>IF(E633&lt;&gt;"",IF(AND(E633&gt;=VLOOKUP(E633,Semanas!$A$1:$C$33,1),E633&lt;=VLOOKUP(E633,Semanas!$A$1:$C$33,2)),VLOOKUP(E633,Semanas!$A$1:$C$33,3),""),"")</f>
        <v>Semana 13</v>
      </c>
      <c r="G633" s="21" t="str">
        <f>IF(Medidas_Analisis!G531&lt;&gt;"",ROUND((Medidas_Analisis!G531/IF(Intermedio!A531=VLOOKUP(Intermedio!A531,Tipos_Medida!$H$2:$I$788,1),VLOOKUP(Intermedio!A531,Tipos_Medida!$H$2:$I$788,2),0))*100,4),"")</f>
        <v/>
      </c>
      <c r="H633" s="21" t="str">
        <f>IF(Medidas_Analisis!H531&lt;&gt;"",ROUND((Medidas_Analisis!H531/IF(Intermedio!A531=VLOOKUP(Intermedio!A531,Tipos_Medida!$H$2:$I$788,1),VLOOKUP(Intermedio!A531,Tipos_Medida!$H$2:$I$788,2),0))*100,4),"")</f>
        <v/>
      </c>
      <c r="I633" s="21" t="str">
        <f>IF(Medidas_Analisis!I531&lt;&gt;"",ROUND((Medidas_Analisis!I531/IF(Intermedio!A531=VLOOKUP(Intermedio!A531,Tipos_Medida!$H$2:$I$788,1),VLOOKUP(Intermedio!A531,Tipos_Medida!$H$2:$I$788,2),0))*100,4),"")</f>
        <v/>
      </c>
      <c r="J633" s="21" t="str">
        <f>IF(Medidas_Analisis!J531&lt;&gt;"",ROUND((Medidas_Analisis!J531/IF(Intermedio!A531=VLOOKUP(Intermedio!A531,Tipos_Medida!$H$2:$I$788,1),VLOOKUP(Intermedio!A531,Tipos_Medida!$H$2:$I$788,2),0))*100,4),"")</f>
        <v/>
      </c>
      <c r="K633" s="21" t="str">
        <f>IF(Medidas_Analisis!K531&lt;&gt;"",ROUND((Medidas_Analisis!K531/IF(Intermedio!A531=VLOOKUP(Intermedio!A531,Tipos_Medida!$H$2:$I$788,1),VLOOKUP(Intermedio!A531,Tipos_Medida!$H$2:$I$788,2),0))*100,4),"")</f>
        <v/>
      </c>
      <c r="L633" s="21" t="str">
        <f>IF(Medidas_Analisis!L531&lt;&gt;"",ROUND((Medidas_Analisis!L531/IF(Intermedio!A531=VLOOKUP(Intermedio!A531,Tipos_Medida!$H$2:$I$788,1),VLOOKUP(Intermedio!A531,Tipos_Medida!$H$2:$I$788,2),0))*100,4),"")</f>
        <v/>
      </c>
      <c r="M633" s="21" t="str">
        <f>IF(Medidas_Analisis!M531&lt;&gt;"",ROUND((Medidas_Analisis!M531/IF(Intermedio!A531=VLOOKUP(Intermedio!A531,Tipos_Medida!$H$2:$I$788,1),VLOOKUP(Intermedio!A531,Tipos_Medida!$H$2:$I$788,2),0))*100,4),"")</f>
        <v/>
      </c>
      <c r="N633" s="21" t="str">
        <f>IF(Medidas_Analisis!N531&lt;&gt;"",ROUND((Medidas_Analisis!N531/IF(Intermedio!A531=VLOOKUP(Intermedio!A531,Tipos_Medida!$H$2:$I$788,1),VLOOKUP(Intermedio!A531,Tipos_Medida!$H$2:$I$788,2),0))*100,4),"")</f>
        <v/>
      </c>
    </row>
    <row r="634" spans="1:14" x14ac:dyDescent="0.25">
      <c r="A634">
        <v>21036</v>
      </c>
      <c r="B634" t="s">
        <v>49</v>
      </c>
      <c r="C634" t="s">
        <v>115</v>
      </c>
      <c r="D634" t="s">
        <v>114</v>
      </c>
      <c r="E634" s="1">
        <v>43913</v>
      </c>
      <c r="F634" s="7" t="str">
        <f>IF(E634&lt;&gt;"",IF(AND(E634&gt;=VLOOKUP(E634,Semanas!$A$1:$C$33,1),E634&lt;=VLOOKUP(E634,Semanas!$A$1:$C$33,2)),VLOOKUP(E634,Semanas!$A$1:$C$33,3),""),"")</f>
        <v>Semana 13</v>
      </c>
      <c r="G634" s="21" t="str">
        <f>IF(Medidas_Analisis!G532&lt;&gt;"",ROUND((Medidas_Analisis!G532/IF(Intermedio!A532=VLOOKUP(Intermedio!A532,Tipos_Medida!$H$2:$I$788,1),VLOOKUP(Intermedio!A532,Tipos_Medida!$H$2:$I$788,2),0))*100,4),"")</f>
        <v/>
      </c>
      <c r="H634" s="21" t="str">
        <f>IF(Medidas_Analisis!H532&lt;&gt;"",ROUND((Medidas_Analisis!H532/IF(Intermedio!A532=VLOOKUP(Intermedio!A532,Tipos_Medida!$H$2:$I$788,1),VLOOKUP(Intermedio!A532,Tipos_Medida!$H$2:$I$788,2),0))*100,4),"")</f>
        <v/>
      </c>
      <c r="I634" s="21" t="str">
        <f>IF(Medidas_Analisis!I532&lt;&gt;"",ROUND((Medidas_Analisis!I532/IF(Intermedio!A532=VLOOKUP(Intermedio!A532,Tipos_Medida!$H$2:$I$788,1),VLOOKUP(Intermedio!A532,Tipos_Medida!$H$2:$I$788,2),0))*100,4),"")</f>
        <v/>
      </c>
      <c r="J634" s="21" t="str">
        <f>IF(Medidas_Analisis!J532&lt;&gt;"",ROUND((Medidas_Analisis!J532/IF(Intermedio!A532=VLOOKUP(Intermedio!A532,Tipos_Medida!$H$2:$I$788,1),VLOOKUP(Intermedio!A532,Tipos_Medida!$H$2:$I$788,2),0))*100,4),"")</f>
        <v/>
      </c>
      <c r="K634" s="21" t="str">
        <f>IF(Medidas_Analisis!K532&lt;&gt;"",ROUND((Medidas_Analisis!K532/IF(Intermedio!A532=VLOOKUP(Intermedio!A532,Tipos_Medida!$H$2:$I$788,1),VLOOKUP(Intermedio!A532,Tipos_Medida!$H$2:$I$788,2),0))*100,4),"")</f>
        <v/>
      </c>
      <c r="L634" s="21" t="str">
        <f>IF(Medidas_Analisis!L532&lt;&gt;"",ROUND((Medidas_Analisis!L532/IF(Intermedio!A532=VLOOKUP(Intermedio!A532,Tipos_Medida!$H$2:$I$788,1),VLOOKUP(Intermedio!A532,Tipos_Medida!$H$2:$I$788,2),0))*100,4),"")</f>
        <v/>
      </c>
      <c r="M634" s="21" t="str">
        <f>IF(Medidas_Analisis!M532&lt;&gt;"",ROUND((Medidas_Analisis!M532/IF(Intermedio!A532=VLOOKUP(Intermedio!A532,Tipos_Medida!$H$2:$I$788,1),VLOOKUP(Intermedio!A532,Tipos_Medida!$H$2:$I$788,2),0))*100,4),"")</f>
        <v/>
      </c>
      <c r="N634" s="21" t="str">
        <f>IF(Medidas_Analisis!N532&lt;&gt;"",ROUND((Medidas_Analisis!N532/IF(Intermedio!A532=VLOOKUP(Intermedio!A532,Tipos_Medida!$H$2:$I$788,1),VLOOKUP(Intermedio!A532,Tipos_Medida!$H$2:$I$788,2),0))*100,4),"")</f>
        <v/>
      </c>
    </row>
    <row r="635" spans="1:14" x14ac:dyDescent="0.25">
      <c r="A635" s="19">
        <v>21036</v>
      </c>
      <c r="B635" s="19" t="s">
        <v>49</v>
      </c>
      <c r="C635" s="19" t="s">
        <v>33</v>
      </c>
      <c r="D635" s="19" t="s">
        <v>114</v>
      </c>
      <c r="E635" s="20">
        <v>43910</v>
      </c>
      <c r="F635" s="7" t="str">
        <f>IF(E635&lt;&gt;"",IF(AND(E635&gt;=VLOOKUP(E635,Semanas!$A$1:$C$33,1),E635&lt;=VLOOKUP(E635,Semanas!$A$1:$C$33,2)),VLOOKUP(E635,Semanas!$A$1:$C$33,3),""),"")</f>
        <v>Semana 12</v>
      </c>
      <c r="G635" s="21" t="str">
        <f>IF(Medidas_Analisis!G533&lt;&gt;"",ROUND((Medidas_Analisis!G533/IF(Intermedio!A533=VLOOKUP(Intermedio!A533,Tipos_Medida!$H$2:$I$788,1),VLOOKUP(Intermedio!A533,Tipos_Medida!$H$2:$I$788,2),0))*100,4),"")</f>
        <v/>
      </c>
      <c r="H635" s="21" t="str">
        <f>IF(Medidas_Analisis!H533&lt;&gt;"",ROUND((Medidas_Analisis!H533/IF(Intermedio!A533=VLOOKUP(Intermedio!A533,Tipos_Medida!$H$2:$I$788,1),VLOOKUP(Intermedio!A533,Tipos_Medida!$H$2:$I$788,2),0))*100,4),"")</f>
        <v/>
      </c>
      <c r="I635" s="21" t="str">
        <f>IF(Medidas_Analisis!I533&lt;&gt;"",ROUND((Medidas_Analisis!I533/IF(Intermedio!A533=VLOOKUP(Intermedio!A533,Tipos_Medida!$H$2:$I$788,1),VLOOKUP(Intermedio!A533,Tipos_Medida!$H$2:$I$788,2),0))*100,4),"")</f>
        <v/>
      </c>
      <c r="J635" s="21" t="str">
        <f>IF(Medidas_Analisis!J533&lt;&gt;"",ROUND((Medidas_Analisis!J533/IF(Intermedio!A533=VLOOKUP(Intermedio!A533,Tipos_Medida!$H$2:$I$788,1),VLOOKUP(Intermedio!A533,Tipos_Medida!$H$2:$I$788,2),0))*100,4),"")</f>
        <v/>
      </c>
      <c r="K635" s="21" t="str">
        <f>IF(Medidas_Analisis!K533&lt;&gt;"",ROUND((Medidas_Analisis!K533/IF(Intermedio!A533=VLOOKUP(Intermedio!A533,Tipos_Medida!$H$2:$I$788,1),VLOOKUP(Intermedio!A533,Tipos_Medida!$H$2:$I$788,2),0))*100,4),"")</f>
        <v/>
      </c>
      <c r="L635" s="21" t="str">
        <f>IF(Medidas_Analisis!L533&lt;&gt;"",ROUND((Medidas_Analisis!L533/IF(Intermedio!A533=VLOOKUP(Intermedio!A533,Tipos_Medida!$H$2:$I$788,1),VLOOKUP(Intermedio!A533,Tipos_Medida!$H$2:$I$788,2),0))*100,4),"")</f>
        <v/>
      </c>
      <c r="M635" s="21" t="str">
        <f>IF(Medidas_Analisis!M533&lt;&gt;"",ROUND((Medidas_Analisis!M533/IF(Intermedio!A533=VLOOKUP(Intermedio!A533,Tipos_Medida!$H$2:$I$788,1),VLOOKUP(Intermedio!A533,Tipos_Medida!$H$2:$I$788,2),0))*100,4),"")</f>
        <v/>
      </c>
      <c r="N635" s="21" t="str">
        <f>IF(Medidas_Analisis!N533&lt;&gt;"",ROUND((Medidas_Analisis!N533/IF(Intermedio!A533=VLOOKUP(Intermedio!A533,Tipos_Medida!$H$2:$I$788,1),VLOOKUP(Intermedio!A533,Tipos_Medida!$H$2:$I$788,2),0))*100,4),"")</f>
        <v/>
      </c>
    </row>
    <row r="636" spans="1:14" x14ac:dyDescent="0.25">
      <c r="A636">
        <v>21036</v>
      </c>
      <c r="B636" t="s">
        <v>49</v>
      </c>
      <c r="C636" t="s">
        <v>34</v>
      </c>
      <c r="D636" t="s">
        <v>114</v>
      </c>
      <c r="E636" s="1">
        <v>43934</v>
      </c>
      <c r="F636" s="7" t="str">
        <f>IF(E636&lt;&gt;"",IF(AND(E636&gt;=VLOOKUP(E636,Semanas!$A$1:$C$33,1),E636&lt;=VLOOKUP(E636,Semanas!$A$1:$C$33,2)),VLOOKUP(E636,Semanas!$A$1:$C$33,3),""),"")</f>
        <v>Semana 16</v>
      </c>
      <c r="G636" s="21" t="str">
        <f>IF(Medidas_Analisis!G534&lt;&gt;"",ROUND((Medidas_Analisis!G534/IF(Intermedio!A534=VLOOKUP(Intermedio!A534,Tipos_Medida!$H$2:$I$788,1),VLOOKUP(Intermedio!A534,Tipos_Medida!$H$2:$I$788,2),0))*100,4),"")</f>
        <v/>
      </c>
      <c r="H636" s="21" t="str">
        <f>IF(Medidas_Analisis!H534&lt;&gt;"",ROUND((Medidas_Analisis!H534/IF(Intermedio!A534=VLOOKUP(Intermedio!A534,Tipos_Medida!$H$2:$I$788,1),VLOOKUP(Intermedio!A534,Tipos_Medida!$H$2:$I$788,2),0))*100,4),"")</f>
        <v/>
      </c>
      <c r="I636" s="21" t="str">
        <f>IF(Medidas_Analisis!I534&lt;&gt;"",ROUND((Medidas_Analisis!I534/IF(Intermedio!A534=VLOOKUP(Intermedio!A534,Tipos_Medida!$H$2:$I$788,1),VLOOKUP(Intermedio!A534,Tipos_Medida!$H$2:$I$788,2),0))*100,4),"")</f>
        <v/>
      </c>
      <c r="J636" s="21" t="str">
        <f>IF(Medidas_Analisis!J534&lt;&gt;"",ROUND((Medidas_Analisis!J534/IF(Intermedio!A534=VLOOKUP(Intermedio!A534,Tipos_Medida!$H$2:$I$788,1),VLOOKUP(Intermedio!A534,Tipos_Medida!$H$2:$I$788,2),0))*100,4),"")</f>
        <v/>
      </c>
      <c r="K636" s="21" t="str">
        <f>IF(Medidas_Analisis!K534&lt;&gt;"",ROUND((Medidas_Analisis!K534/IF(Intermedio!A534=VLOOKUP(Intermedio!A534,Tipos_Medida!$H$2:$I$788,1),VLOOKUP(Intermedio!A534,Tipos_Medida!$H$2:$I$788,2),0))*100,4),"")</f>
        <v/>
      </c>
      <c r="L636" s="21" t="str">
        <f>IF(Medidas_Analisis!L534&lt;&gt;"",ROUND((Medidas_Analisis!L534/IF(Intermedio!A534=VLOOKUP(Intermedio!A534,Tipos_Medida!$H$2:$I$788,1),VLOOKUP(Intermedio!A534,Tipos_Medida!$H$2:$I$788,2),0))*100,4),"")</f>
        <v/>
      </c>
      <c r="M636" s="21" t="str">
        <f>IF(Medidas_Analisis!M534&lt;&gt;"",ROUND((Medidas_Analisis!M534/IF(Intermedio!A534=VLOOKUP(Intermedio!A534,Tipos_Medida!$H$2:$I$788,1),VLOOKUP(Intermedio!A534,Tipos_Medida!$H$2:$I$788,2),0))*100,4),"")</f>
        <v/>
      </c>
      <c r="N636" s="21" t="str">
        <f>IF(Medidas_Analisis!N534&lt;&gt;"",ROUND((Medidas_Analisis!N534/IF(Intermedio!A534=VLOOKUP(Intermedio!A534,Tipos_Medida!$H$2:$I$788,1),VLOOKUP(Intermedio!A534,Tipos_Medida!$H$2:$I$788,2),0))*100,4),"")</f>
        <v/>
      </c>
    </row>
    <row r="637" spans="1:14" x14ac:dyDescent="0.25">
      <c r="A637" s="19">
        <v>21036</v>
      </c>
      <c r="B637" s="19" t="s">
        <v>49</v>
      </c>
      <c r="C637" s="19" t="s">
        <v>118</v>
      </c>
      <c r="D637" s="19" t="s">
        <v>116</v>
      </c>
      <c r="E637" s="20"/>
      <c r="F637" s="7" t="str">
        <f>IF(E637&lt;&gt;"",IF(AND(E637&gt;=VLOOKUP(E637,Semanas!$A$1:$C$33,1),E637&lt;=VLOOKUP(E637,Semanas!$A$1:$C$33,2)),VLOOKUP(E637,Semanas!$A$1:$C$33,3),""),"")</f>
        <v/>
      </c>
      <c r="G637" s="21" t="str">
        <f>IF(Medidas_Analisis!G535&lt;&gt;"",ROUND((Medidas_Analisis!G535/IF(Intermedio!A535=VLOOKUP(Intermedio!A535,Tipos_Medida!$H$2:$I$788,1),VLOOKUP(Intermedio!A535,Tipos_Medida!$H$2:$I$788,2),0))*100,4),"")</f>
        <v/>
      </c>
      <c r="H637" s="21" t="str">
        <f>IF(Medidas_Analisis!H535&lt;&gt;"",ROUND((Medidas_Analisis!H535/IF(Intermedio!A535=VLOOKUP(Intermedio!A535,Tipos_Medida!$H$2:$I$788,1),VLOOKUP(Intermedio!A535,Tipos_Medida!$H$2:$I$788,2),0))*100,4),"")</f>
        <v/>
      </c>
      <c r="I637" s="21" t="str">
        <f>IF(Medidas_Analisis!I535&lt;&gt;"",ROUND((Medidas_Analisis!I535/IF(Intermedio!A535=VLOOKUP(Intermedio!A535,Tipos_Medida!$H$2:$I$788,1),VLOOKUP(Intermedio!A535,Tipos_Medida!$H$2:$I$788,2),0))*100,4),"")</f>
        <v/>
      </c>
      <c r="J637" s="21" t="str">
        <f>IF(Medidas_Analisis!J535&lt;&gt;"",ROUND((Medidas_Analisis!J535/IF(Intermedio!A535=VLOOKUP(Intermedio!A535,Tipos_Medida!$H$2:$I$788,1),VLOOKUP(Intermedio!A535,Tipos_Medida!$H$2:$I$788,2),0))*100,4),"")</f>
        <v/>
      </c>
      <c r="K637" s="21" t="str">
        <f>IF(Medidas_Analisis!K535&lt;&gt;"",ROUND((Medidas_Analisis!K535/IF(Intermedio!A535=VLOOKUP(Intermedio!A535,Tipos_Medida!$H$2:$I$788,1),VLOOKUP(Intermedio!A535,Tipos_Medida!$H$2:$I$788,2),0))*100,4),"")</f>
        <v/>
      </c>
      <c r="L637" s="21" t="str">
        <f>IF(Medidas_Analisis!L535&lt;&gt;"",ROUND((Medidas_Analisis!L535/IF(Intermedio!A535=VLOOKUP(Intermedio!A535,Tipos_Medida!$H$2:$I$788,1),VLOOKUP(Intermedio!A535,Tipos_Medida!$H$2:$I$788,2),0))*100,4),"")</f>
        <v/>
      </c>
      <c r="M637" s="21" t="str">
        <f>IF(Medidas_Analisis!M535&lt;&gt;"",ROUND((Medidas_Analisis!M535/IF(Intermedio!A535=VLOOKUP(Intermedio!A535,Tipos_Medida!$H$2:$I$788,1),VLOOKUP(Intermedio!A535,Tipos_Medida!$H$2:$I$788,2),0))*100,4),"")</f>
        <v/>
      </c>
      <c r="N637" s="21" t="str">
        <f>IF(Medidas_Analisis!N535&lt;&gt;"",ROUND((Medidas_Analisis!N535/IF(Intermedio!A535=VLOOKUP(Intermedio!A535,Tipos_Medida!$H$2:$I$788,1),VLOOKUP(Intermedio!A535,Tipos_Medida!$H$2:$I$788,2),0))*100,4),"")</f>
        <v/>
      </c>
    </row>
    <row r="638" spans="1:14" x14ac:dyDescent="0.25">
      <c r="A638">
        <v>21036</v>
      </c>
      <c r="B638" t="s">
        <v>49</v>
      </c>
      <c r="C638" t="s">
        <v>119</v>
      </c>
      <c r="D638" t="s">
        <v>116</v>
      </c>
      <c r="E638" s="1"/>
      <c r="F638" s="7" t="str">
        <f>IF(E638&lt;&gt;"",IF(AND(E638&gt;=VLOOKUP(E638,Semanas!$A$1:$C$33,1),E638&lt;=VLOOKUP(E638,Semanas!$A$1:$C$33,2)),VLOOKUP(E638,Semanas!$A$1:$C$33,3),""),"")</f>
        <v/>
      </c>
      <c r="G638" s="21" t="str">
        <f>IF(Medidas_Analisis!G536&lt;&gt;"",ROUND((Medidas_Analisis!G536/IF(Intermedio!A536=VLOOKUP(Intermedio!A536,Tipos_Medida!$H$2:$I$788,1),VLOOKUP(Intermedio!A536,Tipos_Medida!$H$2:$I$788,2),0))*100,4),"")</f>
        <v/>
      </c>
      <c r="H638" s="21" t="str">
        <f>IF(Medidas_Analisis!H536&lt;&gt;"",ROUND((Medidas_Analisis!H536/IF(Intermedio!A536=VLOOKUP(Intermedio!A536,Tipos_Medida!$H$2:$I$788,1),VLOOKUP(Intermedio!A536,Tipos_Medida!$H$2:$I$788,2),0))*100,4),"")</f>
        <v/>
      </c>
      <c r="I638" s="21" t="str">
        <f>IF(Medidas_Analisis!I536&lt;&gt;"",ROUND((Medidas_Analisis!I536/IF(Intermedio!A536=VLOOKUP(Intermedio!A536,Tipos_Medida!$H$2:$I$788,1),VLOOKUP(Intermedio!A536,Tipos_Medida!$H$2:$I$788,2),0))*100,4),"")</f>
        <v/>
      </c>
      <c r="J638" s="21" t="str">
        <f>IF(Medidas_Analisis!J536&lt;&gt;"",ROUND((Medidas_Analisis!J536/IF(Intermedio!A536=VLOOKUP(Intermedio!A536,Tipos_Medida!$H$2:$I$788,1),VLOOKUP(Intermedio!A536,Tipos_Medida!$H$2:$I$788,2),0))*100,4),"")</f>
        <v/>
      </c>
      <c r="K638" s="21" t="str">
        <f>IF(Medidas_Analisis!K536&lt;&gt;"",ROUND((Medidas_Analisis!K536/IF(Intermedio!A536=VLOOKUP(Intermedio!A536,Tipos_Medida!$H$2:$I$788,1),VLOOKUP(Intermedio!A536,Tipos_Medida!$H$2:$I$788,2),0))*100,4),"")</f>
        <v/>
      </c>
      <c r="L638" s="21" t="str">
        <f>IF(Medidas_Analisis!L536&lt;&gt;"",ROUND((Medidas_Analisis!L536/IF(Intermedio!A536=VLOOKUP(Intermedio!A536,Tipos_Medida!$H$2:$I$788,1),VLOOKUP(Intermedio!A536,Tipos_Medida!$H$2:$I$788,2),0))*100,4),"")</f>
        <v/>
      </c>
      <c r="M638" s="21" t="str">
        <f>IF(Medidas_Analisis!M536&lt;&gt;"",ROUND((Medidas_Analisis!M536/IF(Intermedio!A536=VLOOKUP(Intermedio!A536,Tipos_Medida!$H$2:$I$788,1),VLOOKUP(Intermedio!A536,Tipos_Medida!$H$2:$I$788,2),0))*100,4),"")</f>
        <v/>
      </c>
      <c r="N638" s="21" t="str">
        <f>IF(Medidas_Analisis!N536&lt;&gt;"",ROUND((Medidas_Analisis!N536/IF(Intermedio!A536=VLOOKUP(Intermedio!A536,Tipos_Medida!$H$2:$I$788,1),VLOOKUP(Intermedio!A536,Tipos_Medida!$H$2:$I$788,2),0))*100,4),"")</f>
        <v/>
      </c>
    </row>
    <row r="639" spans="1:14" x14ac:dyDescent="0.25">
      <c r="A639" s="19">
        <v>21036</v>
      </c>
      <c r="B639" s="19" t="s">
        <v>49</v>
      </c>
      <c r="C639" s="19" t="s">
        <v>120</v>
      </c>
      <c r="D639" s="19" t="s">
        <v>116</v>
      </c>
      <c r="E639" s="20"/>
      <c r="F639" s="7" t="str">
        <f>IF(E639&lt;&gt;"",IF(AND(E639&gt;=VLOOKUP(E639,Semanas!$A$1:$C$33,1),E639&lt;=VLOOKUP(E639,Semanas!$A$1:$C$33,2)),VLOOKUP(E639,Semanas!$A$1:$C$33,3),""),"")</f>
        <v/>
      </c>
      <c r="G639" s="21" t="str">
        <f>IF(Medidas_Analisis!G537&lt;&gt;"",ROUND((Medidas_Analisis!G537/IF(Intermedio!A537=VLOOKUP(Intermedio!A537,Tipos_Medida!$H$2:$I$788,1),VLOOKUP(Intermedio!A537,Tipos_Medida!$H$2:$I$788,2),0))*100,4),"")</f>
        <v/>
      </c>
      <c r="H639" s="21" t="str">
        <f>IF(Medidas_Analisis!H537&lt;&gt;"",ROUND((Medidas_Analisis!H537/IF(Intermedio!A537=VLOOKUP(Intermedio!A537,Tipos_Medida!$H$2:$I$788,1),VLOOKUP(Intermedio!A537,Tipos_Medida!$H$2:$I$788,2),0))*100,4),"")</f>
        <v/>
      </c>
      <c r="I639" s="21" t="str">
        <f>IF(Medidas_Analisis!I537&lt;&gt;"",ROUND((Medidas_Analisis!I537/IF(Intermedio!A537=VLOOKUP(Intermedio!A537,Tipos_Medida!$H$2:$I$788,1),VLOOKUP(Intermedio!A537,Tipos_Medida!$H$2:$I$788,2),0))*100,4),"")</f>
        <v/>
      </c>
      <c r="J639" s="21" t="str">
        <f>IF(Medidas_Analisis!J537&lt;&gt;"",ROUND((Medidas_Analisis!J537/IF(Intermedio!A537=VLOOKUP(Intermedio!A537,Tipos_Medida!$H$2:$I$788,1),VLOOKUP(Intermedio!A537,Tipos_Medida!$H$2:$I$788,2),0))*100,4),"")</f>
        <v/>
      </c>
      <c r="K639" s="21" t="str">
        <f>IF(Medidas_Analisis!K537&lt;&gt;"",ROUND((Medidas_Analisis!K537/IF(Intermedio!A537=VLOOKUP(Intermedio!A537,Tipos_Medida!$H$2:$I$788,1),VLOOKUP(Intermedio!A537,Tipos_Medida!$H$2:$I$788,2),0))*100,4),"")</f>
        <v/>
      </c>
      <c r="L639" s="21" t="str">
        <f>IF(Medidas_Analisis!L537&lt;&gt;"",ROUND((Medidas_Analisis!L537/IF(Intermedio!A537=VLOOKUP(Intermedio!A537,Tipos_Medida!$H$2:$I$788,1),VLOOKUP(Intermedio!A537,Tipos_Medida!$H$2:$I$788,2),0))*100,4),"")</f>
        <v/>
      </c>
      <c r="M639" s="21" t="str">
        <f>IF(Medidas_Analisis!M537&lt;&gt;"",ROUND((Medidas_Analisis!M537/IF(Intermedio!A537=VLOOKUP(Intermedio!A537,Tipos_Medida!$H$2:$I$788,1),VLOOKUP(Intermedio!A537,Tipos_Medida!$H$2:$I$788,2),0))*100,4),"")</f>
        <v/>
      </c>
      <c r="N639" s="21" t="str">
        <f>IF(Medidas_Analisis!N537&lt;&gt;"",ROUND((Medidas_Analisis!N537/IF(Intermedio!A537=VLOOKUP(Intermedio!A537,Tipos_Medida!$H$2:$I$788,1),VLOOKUP(Intermedio!A537,Tipos_Medida!$H$2:$I$788,2),0))*100,4),"")</f>
        <v/>
      </c>
    </row>
    <row r="640" spans="1:14" x14ac:dyDescent="0.25">
      <c r="A640">
        <v>21036</v>
      </c>
      <c r="B640" t="s">
        <v>49</v>
      </c>
      <c r="C640" t="s">
        <v>191</v>
      </c>
      <c r="D640" t="s">
        <v>114</v>
      </c>
      <c r="E640" s="1">
        <v>43913</v>
      </c>
      <c r="F640" s="7" t="str">
        <f>IF(E640&lt;&gt;"",IF(AND(E640&gt;=VLOOKUP(E640,Semanas!$A$1:$C$33,1),E640&lt;=VLOOKUP(E640,Semanas!$A$1:$C$33,2)),VLOOKUP(E640,Semanas!$A$1:$C$33,3),""),"")</f>
        <v>Semana 13</v>
      </c>
      <c r="G640" s="21" t="str">
        <f>IF(Medidas_Analisis!G538&lt;&gt;"",ROUND((Medidas_Analisis!G538/IF(Intermedio!A538=VLOOKUP(Intermedio!A538,Tipos_Medida!$H$2:$I$788,1),VLOOKUP(Intermedio!A538,Tipos_Medida!$H$2:$I$788,2),0))*100,4),"")</f>
        <v/>
      </c>
      <c r="H640" s="21" t="str">
        <f>IF(Medidas_Analisis!H538&lt;&gt;"",ROUND((Medidas_Analisis!H538/IF(Intermedio!A538=VLOOKUP(Intermedio!A538,Tipos_Medida!$H$2:$I$788,1),VLOOKUP(Intermedio!A538,Tipos_Medida!$H$2:$I$788,2),0))*100,4),"")</f>
        <v/>
      </c>
      <c r="I640" s="21" t="str">
        <f>IF(Medidas_Analisis!I538&lt;&gt;"",ROUND((Medidas_Analisis!I538/IF(Intermedio!A538=VLOOKUP(Intermedio!A538,Tipos_Medida!$H$2:$I$788,1),VLOOKUP(Intermedio!A538,Tipos_Medida!$H$2:$I$788,2),0))*100,4),"")</f>
        <v/>
      </c>
      <c r="J640" s="21" t="str">
        <f>IF(Medidas_Analisis!J538&lt;&gt;"",ROUND((Medidas_Analisis!J538/IF(Intermedio!A538=VLOOKUP(Intermedio!A538,Tipos_Medida!$H$2:$I$788,1),VLOOKUP(Intermedio!A538,Tipos_Medida!$H$2:$I$788,2),0))*100,4),"")</f>
        <v/>
      </c>
      <c r="K640" s="21" t="str">
        <f>IF(Medidas_Analisis!K538&lt;&gt;"",ROUND((Medidas_Analisis!K538/IF(Intermedio!A538=VLOOKUP(Intermedio!A538,Tipos_Medida!$H$2:$I$788,1),VLOOKUP(Intermedio!A538,Tipos_Medida!$H$2:$I$788,2),0))*100,4),"")</f>
        <v/>
      </c>
      <c r="L640" s="21" t="str">
        <f>IF(Medidas_Analisis!L538&lt;&gt;"",ROUND((Medidas_Analisis!L538/IF(Intermedio!A538=VLOOKUP(Intermedio!A538,Tipos_Medida!$H$2:$I$788,1),VLOOKUP(Intermedio!A538,Tipos_Medida!$H$2:$I$788,2),0))*100,4),"")</f>
        <v/>
      </c>
      <c r="M640" s="21" t="str">
        <f>IF(Medidas_Analisis!M538&lt;&gt;"",ROUND((Medidas_Analisis!M538/IF(Intermedio!A538=VLOOKUP(Intermedio!A538,Tipos_Medida!$H$2:$I$788,1),VLOOKUP(Intermedio!A538,Tipos_Medida!$H$2:$I$788,2),0))*100,4),"")</f>
        <v/>
      </c>
      <c r="N640" s="21" t="str">
        <f>IF(Medidas_Analisis!N538&lt;&gt;"",ROUND((Medidas_Analisis!N538/IF(Intermedio!A538=VLOOKUP(Intermedio!A538,Tipos_Medida!$H$2:$I$788,1),VLOOKUP(Intermedio!A538,Tipos_Medida!$H$2:$I$788,2),0))*100,4),"")</f>
        <v/>
      </c>
    </row>
    <row r="641" spans="1:14" x14ac:dyDescent="0.25">
      <c r="A641" s="19">
        <v>21036</v>
      </c>
      <c r="B641" s="19" t="s">
        <v>49</v>
      </c>
      <c r="C641" s="19" t="s">
        <v>122</v>
      </c>
      <c r="D641" s="19" t="s">
        <v>116</v>
      </c>
      <c r="E641" s="20"/>
      <c r="F641" s="7" t="str">
        <f>IF(E641&lt;&gt;"",IF(AND(E641&gt;=VLOOKUP(E641,Semanas!$A$1:$C$33,1),E641&lt;=VLOOKUP(E641,Semanas!$A$1:$C$33,2)),VLOOKUP(E641,Semanas!$A$1:$C$33,3),""),"")</f>
        <v/>
      </c>
      <c r="G641" s="21" t="str">
        <f>IF(Medidas_Analisis!G539&lt;&gt;"",ROUND((Medidas_Analisis!G539/IF(Intermedio!A539=VLOOKUP(Intermedio!A539,Tipos_Medida!$H$2:$I$788,1),VLOOKUP(Intermedio!A539,Tipos_Medida!$H$2:$I$788,2),0))*100,4),"")</f>
        <v/>
      </c>
      <c r="H641" s="21" t="str">
        <f>IF(Medidas_Analisis!H539&lt;&gt;"",ROUND((Medidas_Analisis!H539/IF(Intermedio!A539=VLOOKUP(Intermedio!A539,Tipos_Medida!$H$2:$I$788,1),VLOOKUP(Intermedio!A539,Tipos_Medida!$H$2:$I$788,2),0))*100,4),"")</f>
        <v/>
      </c>
      <c r="I641" s="21" t="str">
        <f>IF(Medidas_Analisis!I539&lt;&gt;"",ROUND((Medidas_Analisis!I539/IF(Intermedio!A539=VLOOKUP(Intermedio!A539,Tipos_Medida!$H$2:$I$788,1),VLOOKUP(Intermedio!A539,Tipos_Medida!$H$2:$I$788,2),0))*100,4),"")</f>
        <v/>
      </c>
      <c r="J641" s="21" t="str">
        <f>IF(Medidas_Analisis!J539&lt;&gt;"",ROUND((Medidas_Analisis!J539/IF(Intermedio!A539=VLOOKUP(Intermedio!A539,Tipos_Medida!$H$2:$I$788,1),VLOOKUP(Intermedio!A539,Tipos_Medida!$H$2:$I$788,2),0))*100,4),"")</f>
        <v/>
      </c>
      <c r="K641" s="21" t="str">
        <f>IF(Medidas_Analisis!K539&lt;&gt;"",ROUND((Medidas_Analisis!K539/IF(Intermedio!A539=VLOOKUP(Intermedio!A539,Tipos_Medida!$H$2:$I$788,1),VLOOKUP(Intermedio!A539,Tipos_Medida!$H$2:$I$788,2),0))*100,4),"")</f>
        <v/>
      </c>
      <c r="L641" s="21" t="str">
        <f>IF(Medidas_Analisis!L539&lt;&gt;"",ROUND((Medidas_Analisis!L539/IF(Intermedio!A539=VLOOKUP(Intermedio!A539,Tipos_Medida!$H$2:$I$788,1),VLOOKUP(Intermedio!A539,Tipos_Medida!$H$2:$I$788,2),0))*100,4),"")</f>
        <v/>
      </c>
      <c r="M641" s="21" t="str">
        <f>IF(Medidas_Analisis!M539&lt;&gt;"",ROUND((Medidas_Analisis!M539/IF(Intermedio!A539=VLOOKUP(Intermedio!A539,Tipos_Medida!$H$2:$I$788,1),VLOOKUP(Intermedio!A539,Tipos_Medida!$H$2:$I$788,2),0))*100,4),"")</f>
        <v/>
      </c>
      <c r="N641" s="21" t="str">
        <f>IF(Medidas_Analisis!N539&lt;&gt;"",ROUND((Medidas_Analisis!N539/IF(Intermedio!A539=VLOOKUP(Intermedio!A539,Tipos_Medida!$H$2:$I$788,1),VLOOKUP(Intermedio!A539,Tipos_Medida!$H$2:$I$788,2),0))*100,4),"")</f>
        <v/>
      </c>
    </row>
    <row r="642" spans="1:14" x14ac:dyDescent="0.25">
      <c r="A642">
        <v>21036</v>
      </c>
      <c r="B642" t="s">
        <v>49</v>
      </c>
      <c r="C642" t="s">
        <v>123</v>
      </c>
      <c r="D642" t="s">
        <v>116</v>
      </c>
      <c r="E642" s="1"/>
      <c r="F642" s="7" t="str">
        <f>IF(E642&lt;&gt;"",IF(AND(E642&gt;=VLOOKUP(E642,Semanas!$A$1:$C$33,1),E642&lt;=VLOOKUP(E642,Semanas!$A$1:$C$33,2)),VLOOKUP(E642,Semanas!$A$1:$C$33,3),""),"")</f>
        <v/>
      </c>
      <c r="G642" s="21" t="str">
        <f>IF(Medidas_Analisis!G540&lt;&gt;"",ROUND((Medidas_Analisis!G540/IF(Intermedio!A540=VLOOKUP(Intermedio!A540,Tipos_Medida!$H$2:$I$788,1),VLOOKUP(Intermedio!A540,Tipos_Medida!$H$2:$I$788,2),0))*100,4),"")</f>
        <v/>
      </c>
      <c r="H642" s="21" t="str">
        <f>IF(Medidas_Analisis!H540&lt;&gt;"",ROUND((Medidas_Analisis!H540/IF(Intermedio!A540=VLOOKUP(Intermedio!A540,Tipos_Medida!$H$2:$I$788,1),VLOOKUP(Intermedio!A540,Tipos_Medida!$H$2:$I$788,2),0))*100,4),"")</f>
        <v/>
      </c>
      <c r="I642" s="21" t="str">
        <f>IF(Medidas_Analisis!I540&lt;&gt;"",ROUND((Medidas_Analisis!I540/IF(Intermedio!A540=VLOOKUP(Intermedio!A540,Tipos_Medida!$H$2:$I$788,1),VLOOKUP(Intermedio!A540,Tipos_Medida!$H$2:$I$788,2),0))*100,4),"")</f>
        <v/>
      </c>
      <c r="J642" s="21" t="str">
        <f>IF(Medidas_Analisis!J540&lt;&gt;"",ROUND((Medidas_Analisis!J540/IF(Intermedio!A540=VLOOKUP(Intermedio!A540,Tipos_Medida!$H$2:$I$788,1),VLOOKUP(Intermedio!A540,Tipos_Medida!$H$2:$I$788,2),0))*100,4),"")</f>
        <v/>
      </c>
      <c r="K642" s="21" t="str">
        <f>IF(Medidas_Analisis!K540&lt;&gt;"",ROUND((Medidas_Analisis!K540/IF(Intermedio!A540=VLOOKUP(Intermedio!A540,Tipos_Medida!$H$2:$I$788,1),VLOOKUP(Intermedio!A540,Tipos_Medida!$H$2:$I$788,2),0))*100,4),"")</f>
        <v/>
      </c>
      <c r="L642" s="21" t="str">
        <f>IF(Medidas_Analisis!L540&lt;&gt;"",ROUND((Medidas_Analisis!L540/IF(Intermedio!A540=VLOOKUP(Intermedio!A540,Tipos_Medida!$H$2:$I$788,1),VLOOKUP(Intermedio!A540,Tipos_Medida!$H$2:$I$788,2),0))*100,4),"")</f>
        <v/>
      </c>
      <c r="M642" s="21" t="str">
        <f>IF(Medidas_Analisis!M540&lt;&gt;"",ROUND((Medidas_Analisis!M540/IF(Intermedio!A540=VLOOKUP(Intermedio!A540,Tipos_Medida!$H$2:$I$788,1),VLOOKUP(Intermedio!A540,Tipos_Medida!$H$2:$I$788,2),0))*100,4),"")</f>
        <v/>
      </c>
      <c r="N642" s="21" t="str">
        <f>IF(Medidas_Analisis!N540&lt;&gt;"",ROUND((Medidas_Analisis!N540/IF(Intermedio!A540=VLOOKUP(Intermedio!A540,Tipos_Medida!$H$2:$I$788,1),VLOOKUP(Intermedio!A540,Tipos_Medida!$H$2:$I$788,2),0))*100,4),"")</f>
        <v/>
      </c>
    </row>
    <row r="643" spans="1:14" x14ac:dyDescent="0.25">
      <c r="A643" s="19">
        <v>21046</v>
      </c>
      <c r="B643" s="19" t="s">
        <v>44</v>
      </c>
      <c r="C643" s="19" t="s">
        <v>118</v>
      </c>
      <c r="D643" s="19" t="s">
        <v>116</v>
      </c>
      <c r="E643" s="20"/>
      <c r="F643" s="7" t="str">
        <f>IF(E643&lt;&gt;"",IF(AND(E643&gt;=VLOOKUP(E643,Semanas!$A$1:$C$33,1),E643&lt;=VLOOKUP(E643,Semanas!$A$1:$C$33,2)),VLOOKUP(E643,Semanas!$A$1:$C$33,3),""),"")</f>
        <v/>
      </c>
      <c r="G643" s="21" t="str">
        <f>IF(Medidas_Analisis!G546&lt;&gt;"",ROUND((Medidas_Analisis!G546/IF(Intermedio!A546=VLOOKUP(Intermedio!A546,Tipos_Medida!$H$2:$I$788,1),VLOOKUP(Intermedio!A546,Tipos_Medida!$H$2:$I$788,2),0))*100,4),"")</f>
        <v/>
      </c>
      <c r="H643" s="21" t="str">
        <f>IF(Medidas_Analisis!H546&lt;&gt;"",ROUND((Medidas_Analisis!H546/IF(Intermedio!A546=VLOOKUP(Intermedio!A546,Tipos_Medida!$H$2:$I$788,1),VLOOKUP(Intermedio!A546,Tipos_Medida!$H$2:$I$788,2),0))*100,4),"")</f>
        <v/>
      </c>
      <c r="I643" s="21" t="str">
        <f>IF(Medidas_Analisis!I546&lt;&gt;"",ROUND((Medidas_Analisis!I546/IF(Intermedio!A546=VLOOKUP(Intermedio!A546,Tipos_Medida!$H$2:$I$788,1),VLOOKUP(Intermedio!A546,Tipos_Medida!$H$2:$I$788,2),0))*100,4),"")</f>
        <v/>
      </c>
      <c r="J643" s="21" t="str">
        <f>IF(Medidas_Analisis!J546&lt;&gt;"",ROUND((Medidas_Analisis!J546/IF(Intermedio!A546=VLOOKUP(Intermedio!A546,Tipos_Medida!$H$2:$I$788,1),VLOOKUP(Intermedio!A546,Tipos_Medida!$H$2:$I$788,2),0))*100,4),"")</f>
        <v/>
      </c>
      <c r="K643" s="21" t="str">
        <f>IF(Medidas_Analisis!K546&lt;&gt;"",ROUND((Medidas_Analisis!K546/IF(Intermedio!A546=VLOOKUP(Intermedio!A546,Tipos_Medida!$H$2:$I$788,1),VLOOKUP(Intermedio!A546,Tipos_Medida!$H$2:$I$788,2),0))*100,4),"")</f>
        <v/>
      </c>
      <c r="L643" s="21" t="str">
        <f>IF(Medidas_Analisis!L546&lt;&gt;"",ROUND((Medidas_Analisis!L546/IF(Intermedio!A546=VLOOKUP(Intermedio!A546,Tipos_Medida!$H$2:$I$788,1),VLOOKUP(Intermedio!A546,Tipos_Medida!$H$2:$I$788,2),0))*100,4),"")</f>
        <v/>
      </c>
      <c r="M643" s="21" t="str">
        <f>IF(Medidas_Analisis!M546&lt;&gt;"",ROUND((Medidas_Analisis!M546/IF(Intermedio!A546=VLOOKUP(Intermedio!A546,Tipos_Medida!$H$2:$I$788,1),VLOOKUP(Intermedio!A546,Tipos_Medida!$H$2:$I$788,2),0))*100,4),"")</f>
        <v/>
      </c>
      <c r="N643" s="21" t="str">
        <f>IF(Medidas_Analisis!N546&lt;&gt;"",ROUND((Medidas_Analisis!N546/IF(Intermedio!A546=VLOOKUP(Intermedio!A546,Tipos_Medida!$H$2:$I$788,1),VLOOKUP(Intermedio!A546,Tipos_Medida!$H$2:$I$788,2),0))*100,4),"")</f>
        <v/>
      </c>
    </row>
    <row r="644" spans="1:14" x14ac:dyDescent="0.25">
      <c r="A644" s="19">
        <v>21046</v>
      </c>
      <c r="B644" s="19" t="s">
        <v>44</v>
      </c>
      <c r="C644" s="19" t="s">
        <v>120</v>
      </c>
      <c r="D644" s="19" t="s">
        <v>116</v>
      </c>
      <c r="E644" s="20"/>
      <c r="F644" s="7" t="str">
        <f>IF(E644&lt;&gt;"",IF(AND(E644&gt;=VLOOKUP(E644,Semanas!$A$1:$C$33,1),E644&lt;=VLOOKUP(E644,Semanas!$A$1:$C$33,2)),VLOOKUP(E644,Semanas!$A$1:$C$33,3),""),"")</f>
        <v/>
      </c>
      <c r="G644" s="21" t="str">
        <f>IF(Medidas_Analisis!G548&lt;&gt;"",ROUND((Medidas_Analisis!G548/IF(Intermedio!A548=VLOOKUP(Intermedio!A548,Tipos_Medida!$H$2:$I$788,1),VLOOKUP(Intermedio!A548,Tipos_Medida!$H$2:$I$788,2),0))*100,4),"")</f>
        <v/>
      </c>
      <c r="H644" s="21" t="str">
        <f>IF(Medidas_Analisis!H548&lt;&gt;"",ROUND((Medidas_Analisis!H548/IF(Intermedio!A548=VLOOKUP(Intermedio!A548,Tipos_Medida!$H$2:$I$788,1),VLOOKUP(Intermedio!A548,Tipos_Medida!$H$2:$I$788,2),0))*100,4),"")</f>
        <v/>
      </c>
      <c r="I644" s="21" t="str">
        <f>IF(Medidas_Analisis!I548&lt;&gt;"",ROUND((Medidas_Analisis!I548/IF(Intermedio!A548=VLOOKUP(Intermedio!A548,Tipos_Medida!$H$2:$I$788,1),VLOOKUP(Intermedio!A548,Tipos_Medida!$H$2:$I$788,2),0))*100,4),"")</f>
        <v/>
      </c>
      <c r="J644" s="21" t="str">
        <f>IF(Medidas_Analisis!J548&lt;&gt;"",ROUND((Medidas_Analisis!J548/IF(Intermedio!A548=VLOOKUP(Intermedio!A548,Tipos_Medida!$H$2:$I$788,1),VLOOKUP(Intermedio!A548,Tipos_Medida!$H$2:$I$788,2),0))*100,4),"")</f>
        <v/>
      </c>
      <c r="K644" s="21" t="str">
        <f>IF(Medidas_Analisis!K548&lt;&gt;"",ROUND((Medidas_Analisis!K548/IF(Intermedio!A548=VLOOKUP(Intermedio!A548,Tipos_Medida!$H$2:$I$788,1),VLOOKUP(Intermedio!A548,Tipos_Medida!$H$2:$I$788,2),0))*100,4),"")</f>
        <v/>
      </c>
      <c r="L644" s="21" t="str">
        <f>IF(Medidas_Analisis!L548&lt;&gt;"",ROUND((Medidas_Analisis!L548/IF(Intermedio!A548=VLOOKUP(Intermedio!A548,Tipos_Medida!$H$2:$I$788,1),VLOOKUP(Intermedio!A548,Tipos_Medida!$H$2:$I$788,2),0))*100,4),"")</f>
        <v/>
      </c>
      <c r="M644" s="21" t="str">
        <f>IF(Medidas_Analisis!M548&lt;&gt;"",ROUND((Medidas_Analisis!M548/IF(Intermedio!A548=VLOOKUP(Intermedio!A548,Tipos_Medida!$H$2:$I$788,1),VLOOKUP(Intermedio!A548,Tipos_Medida!$H$2:$I$788,2),0))*100,4),"")</f>
        <v/>
      </c>
      <c r="N644" s="21" t="str">
        <f>IF(Medidas_Analisis!N548&lt;&gt;"",ROUND((Medidas_Analisis!N548/IF(Intermedio!A548=VLOOKUP(Intermedio!A548,Tipos_Medida!$H$2:$I$788,1),VLOOKUP(Intermedio!A548,Tipos_Medida!$H$2:$I$788,2),0))*100,4),"")</f>
        <v/>
      </c>
    </row>
    <row r="645" spans="1:14" x14ac:dyDescent="0.25">
      <c r="A645" s="19">
        <v>21061</v>
      </c>
      <c r="B645" s="19" t="s">
        <v>51</v>
      </c>
      <c r="C645" s="19" t="s">
        <v>118</v>
      </c>
      <c r="D645" s="19" t="s">
        <v>116</v>
      </c>
      <c r="E645" s="20"/>
      <c r="F645" s="7" t="str">
        <f>IF(E645&lt;&gt;"",IF(AND(E645&gt;=VLOOKUP(E645,Semanas!$A$1:$C$33,1),E645&lt;=VLOOKUP(E645,Semanas!$A$1:$C$33,2)),VLOOKUP(E645,Semanas!$A$1:$C$33,3),""),"")</f>
        <v/>
      </c>
      <c r="G645" s="21" t="str">
        <f>IF(Medidas_Analisis!G557&lt;&gt;"",ROUND((Medidas_Analisis!G557/IF(Intermedio!A557=VLOOKUP(Intermedio!A557,Tipos_Medida!$H$2:$I$788,1),VLOOKUP(Intermedio!A557,Tipos_Medida!$H$2:$I$788,2),0))*100,4),"")</f>
        <v/>
      </c>
      <c r="H645" s="21" t="str">
        <f>IF(Medidas_Analisis!H557&lt;&gt;"",ROUND((Medidas_Analisis!H557/IF(Intermedio!A557=VLOOKUP(Intermedio!A557,Tipos_Medida!$H$2:$I$788,1),VLOOKUP(Intermedio!A557,Tipos_Medida!$H$2:$I$788,2),0))*100,4),"")</f>
        <v/>
      </c>
      <c r="I645" s="21" t="str">
        <f>IF(Medidas_Analisis!I557&lt;&gt;"",ROUND((Medidas_Analisis!I557/IF(Intermedio!A557=VLOOKUP(Intermedio!A557,Tipos_Medida!$H$2:$I$788,1),VLOOKUP(Intermedio!A557,Tipos_Medida!$H$2:$I$788,2),0))*100,4),"")</f>
        <v/>
      </c>
      <c r="J645" s="21" t="str">
        <f>IF(Medidas_Analisis!J557&lt;&gt;"",ROUND((Medidas_Analisis!J557/IF(Intermedio!A557=VLOOKUP(Intermedio!A557,Tipos_Medida!$H$2:$I$788,1),VLOOKUP(Intermedio!A557,Tipos_Medida!$H$2:$I$788,2),0))*100,4),"")</f>
        <v/>
      </c>
      <c r="K645" s="21" t="str">
        <f>IF(Medidas_Analisis!K557&lt;&gt;"",ROUND((Medidas_Analisis!K557/IF(Intermedio!A557=VLOOKUP(Intermedio!A557,Tipos_Medida!$H$2:$I$788,1),VLOOKUP(Intermedio!A557,Tipos_Medida!$H$2:$I$788,2),0))*100,4),"")</f>
        <v/>
      </c>
      <c r="L645" s="21" t="str">
        <f>IF(Medidas_Analisis!L557&lt;&gt;"",ROUND((Medidas_Analisis!L557/IF(Intermedio!A557=VLOOKUP(Intermedio!A557,Tipos_Medida!$H$2:$I$788,1),VLOOKUP(Intermedio!A557,Tipos_Medida!$H$2:$I$788,2),0))*100,4),"")</f>
        <v/>
      </c>
      <c r="M645" s="21" t="str">
        <f>IF(Medidas_Analisis!M557&lt;&gt;"",ROUND((Medidas_Analisis!M557/IF(Intermedio!A557=VLOOKUP(Intermedio!A557,Tipos_Medida!$H$2:$I$788,1),VLOOKUP(Intermedio!A557,Tipos_Medida!$H$2:$I$788,2),0))*100,4),"")</f>
        <v/>
      </c>
      <c r="N645" s="21" t="str">
        <f>IF(Medidas_Analisis!N557&lt;&gt;"",ROUND((Medidas_Analisis!N557/IF(Intermedio!A557=VLOOKUP(Intermedio!A557,Tipos_Medida!$H$2:$I$788,1),VLOOKUP(Intermedio!A557,Tipos_Medida!$H$2:$I$788,2),0))*100,4),"")</f>
        <v/>
      </c>
    </row>
    <row r="646" spans="1:14" x14ac:dyDescent="0.25">
      <c r="A646">
        <v>21061</v>
      </c>
      <c r="B646" t="s">
        <v>51</v>
      </c>
      <c r="C646" t="s">
        <v>119</v>
      </c>
      <c r="D646" t="s">
        <v>116</v>
      </c>
      <c r="E646" s="1"/>
      <c r="F646" s="7" t="str">
        <f>IF(E646&lt;&gt;"",IF(AND(E646&gt;=VLOOKUP(E646,Semanas!$A$1:$C$33,1),E646&lt;=VLOOKUP(E646,Semanas!$A$1:$C$33,2)),VLOOKUP(E646,Semanas!$A$1:$C$33,3),""),"")</f>
        <v/>
      </c>
      <c r="G646" s="21" t="str">
        <f>IF(Medidas_Analisis!G558&lt;&gt;"",ROUND((Medidas_Analisis!G558/IF(Intermedio!A558=VLOOKUP(Intermedio!A558,Tipos_Medida!$H$2:$I$788,1),VLOOKUP(Intermedio!A558,Tipos_Medida!$H$2:$I$788,2),0))*100,4),"")</f>
        <v/>
      </c>
      <c r="H646" s="21" t="str">
        <f>IF(Medidas_Analisis!H558&lt;&gt;"",ROUND((Medidas_Analisis!H558/IF(Intermedio!A558=VLOOKUP(Intermedio!A558,Tipos_Medida!$H$2:$I$788,1),VLOOKUP(Intermedio!A558,Tipos_Medida!$H$2:$I$788,2),0))*100,4),"")</f>
        <v/>
      </c>
      <c r="I646" s="21" t="str">
        <f>IF(Medidas_Analisis!I558&lt;&gt;"",ROUND((Medidas_Analisis!I558/IF(Intermedio!A558=VLOOKUP(Intermedio!A558,Tipos_Medida!$H$2:$I$788,1),VLOOKUP(Intermedio!A558,Tipos_Medida!$H$2:$I$788,2),0))*100,4),"")</f>
        <v/>
      </c>
      <c r="J646" s="21" t="str">
        <f>IF(Medidas_Analisis!J558&lt;&gt;"",ROUND((Medidas_Analisis!J558/IF(Intermedio!A558=VLOOKUP(Intermedio!A558,Tipos_Medida!$H$2:$I$788,1),VLOOKUP(Intermedio!A558,Tipos_Medida!$H$2:$I$788,2),0))*100,4),"")</f>
        <v/>
      </c>
      <c r="K646" s="21" t="str">
        <f>IF(Medidas_Analisis!K558&lt;&gt;"",ROUND((Medidas_Analisis!K558/IF(Intermedio!A558=VLOOKUP(Intermedio!A558,Tipos_Medida!$H$2:$I$788,1),VLOOKUP(Intermedio!A558,Tipos_Medida!$H$2:$I$788,2),0))*100,4),"")</f>
        <v/>
      </c>
      <c r="L646" s="21" t="str">
        <f>IF(Medidas_Analisis!L558&lt;&gt;"",ROUND((Medidas_Analisis!L558/IF(Intermedio!A558=VLOOKUP(Intermedio!A558,Tipos_Medida!$H$2:$I$788,1),VLOOKUP(Intermedio!A558,Tipos_Medida!$H$2:$I$788,2),0))*100,4),"")</f>
        <v/>
      </c>
      <c r="M646" s="21" t="str">
        <f>IF(Medidas_Analisis!M558&lt;&gt;"",ROUND((Medidas_Analisis!M558/IF(Intermedio!A558=VLOOKUP(Intermedio!A558,Tipos_Medida!$H$2:$I$788,1),VLOOKUP(Intermedio!A558,Tipos_Medida!$H$2:$I$788,2),0))*100,4),"")</f>
        <v/>
      </c>
      <c r="N646" s="21" t="str">
        <f>IF(Medidas_Analisis!N558&lt;&gt;"",ROUND((Medidas_Analisis!N558/IF(Intermedio!A558=VLOOKUP(Intermedio!A558,Tipos_Medida!$H$2:$I$788,1),VLOOKUP(Intermedio!A558,Tipos_Medida!$H$2:$I$788,2),0))*100,4),"")</f>
        <v/>
      </c>
    </row>
    <row r="647" spans="1:14" x14ac:dyDescent="0.25">
      <c r="A647" s="19">
        <v>21061</v>
      </c>
      <c r="B647" s="19" t="s">
        <v>51</v>
      </c>
      <c r="C647" s="19" t="s">
        <v>120</v>
      </c>
      <c r="D647" s="19" t="s">
        <v>116</v>
      </c>
      <c r="E647" s="20"/>
      <c r="F647" s="7" t="str">
        <f>IF(E647&lt;&gt;"",IF(AND(E647&gt;=VLOOKUP(E647,Semanas!$A$1:$C$33,1),E647&lt;=VLOOKUP(E647,Semanas!$A$1:$C$33,2)),VLOOKUP(E647,Semanas!$A$1:$C$33,3),""),"")</f>
        <v/>
      </c>
      <c r="G647" s="21" t="str">
        <f>IF(Medidas_Analisis!G559&lt;&gt;"",ROUND((Medidas_Analisis!G559/IF(Intermedio!A559=VLOOKUP(Intermedio!A559,Tipos_Medida!$H$2:$I$788,1),VLOOKUP(Intermedio!A559,Tipos_Medida!$H$2:$I$788,2),0))*100,4),"")</f>
        <v/>
      </c>
      <c r="H647" s="21" t="str">
        <f>IF(Medidas_Analisis!H559&lt;&gt;"",ROUND((Medidas_Analisis!H559/IF(Intermedio!A559=VLOOKUP(Intermedio!A559,Tipos_Medida!$H$2:$I$788,1),VLOOKUP(Intermedio!A559,Tipos_Medida!$H$2:$I$788,2),0))*100,4),"")</f>
        <v/>
      </c>
      <c r="I647" s="21" t="str">
        <f>IF(Medidas_Analisis!I559&lt;&gt;"",ROUND((Medidas_Analisis!I559/IF(Intermedio!A559=VLOOKUP(Intermedio!A559,Tipos_Medida!$H$2:$I$788,1),VLOOKUP(Intermedio!A559,Tipos_Medida!$H$2:$I$788,2),0))*100,4),"")</f>
        <v/>
      </c>
      <c r="J647" s="21" t="str">
        <f>IF(Medidas_Analisis!J559&lt;&gt;"",ROUND((Medidas_Analisis!J559/IF(Intermedio!A559=VLOOKUP(Intermedio!A559,Tipos_Medida!$H$2:$I$788,1),VLOOKUP(Intermedio!A559,Tipos_Medida!$H$2:$I$788,2),0))*100,4),"")</f>
        <v/>
      </c>
      <c r="K647" s="21" t="str">
        <f>IF(Medidas_Analisis!K559&lt;&gt;"",ROUND((Medidas_Analisis!K559/IF(Intermedio!A559=VLOOKUP(Intermedio!A559,Tipos_Medida!$H$2:$I$788,1),VLOOKUP(Intermedio!A559,Tipos_Medida!$H$2:$I$788,2),0))*100,4),"")</f>
        <v/>
      </c>
      <c r="L647" s="21" t="str">
        <f>IF(Medidas_Analisis!L559&lt;&gt;"",ROUND((Medidas_Analisis!L559/IF(Intermedio!A559=VLOOKUP(Intermedio!A559,Tipos_Medida!$H$2:$I$788,1),VLOOKUP(Intermedio!A559,Tipos_Medida!$H$2:$I$788,2),0))*100,4),"")</f>
        <v/>
      </c>
      <c r="M647" s="21" t="str">
        <f>IF(Medidas_Analisis!M559&lt;&gt;"",ROUND((Medidas_Analisis!M559/IF(Intermedio!A559=VLOOKUP(Intermedio!A559,Tipos_Medida!$H$2:$I$788,1),VLOOKUP(Intermedio!A559,Tipos_Medida!$H$2:$I$788,2),0))*100,4),"")</f>
        <v/>
      </c>
      <c r="N647" s="21" t="str">
        <f>IF(Medidas_Analisis!N559&lt;&gt;"",ROUND((Medidas_Analisis!N559/IF(Intermedio!A559=VLOOKUP(Intermedio!A559,Tipos_Medida!$H$2:$I$788,1),VLOOKUP(Intermedio!A559,Tipos_Medida!$H$2:$I$788,2),0))*100,4),"")</f>
        <v/>
      </c>
    </row>
    <row r="648" spans="1:14" x14ac:dyDescent="0.25">
      <c r="A648" s="19">
        <v>21061</v>
      </c>
      <c r="B648" s="19" t="s">
        <v>51</v>
      </c>
      <c r="C648" s="19" t="s">
        <v>122</v>
      </c>
      <c r="D648" s="19" t="s">
        <v>116</v>
      </c>
      <c r="E648" s="20"/>
      <c r="F648" s="7" t="str">
        <f>IF(E648&lt;&gt;"",IF(AND(E648&gt;=VLOOKUP(E648,Semanas!$A$1:$C$33,1),E648&lt;=VLOOKUP(E648,Semanas!$A$1:$C$33,2)),VLOOKUP(E648,Semanas!$A$1:$C$33,3),""),"")</f>
        <v/>
      </c>
      <c r="G648" s="21" t="str">
        <f>IF(Medidas_Analisis!G561&lt;&gt;"",ROUND((Medidas_Analisis!G561/IF(Intermedio!A561=VLOOKUP(Intermedio!A561,Tipos_Medida!$H$2:$I$788,1),VLOOKUP(Intermedio!A561,Tipos_Medida!$H$2:$I$788,2),0))*100,4),"")</f>
        <v/>
      </c>
      <c r="H648" s="21" t="str">
        <f>IF(Medidas_Analisis!H561&lt;&gt;"",ROUND((Medidas_Analisis!H561/IF(Intermedio!A561=VLOOKUP(Intermedio!A561,Tipos_Medida!$H$2:$I$788,1),VLOOKUP(Intermedio!A561,Tipos_Medida!$H$2:$I$788,2),0))*100,4),"")</f>
        <v/>
      </c>
      <c r="I648" s="21" t="str">
        <f>IF(Medidas_Analisis!I561&lt;&gt;"",ROUND((Medidas_Analisis!I561/IF(Intermedio!A561=VLOOKUP(Intermedio!A561,Tipos_Medida!$H$2:$I$788,1),VLOOKUP(Intermedio!A561,Tipos_Medida!$H$2:$I$788,2),0))*100,4),"")</f>
        <v/>
      </c>
      <c r="J648" s="21" t="str">
        <f>IF(Medidas_Analisis!J561&lt;&gt;"",ROUND((Medidas_Analisis!J561/IF(Intermedio!A561=VLOOKUP(Intermedio!A561,Tipos_Medida!$H$2:$I$788,1),VLOOKUP(Intermedio!A561,Tipos_Medida!$H$2:$I$788,2),0))*100,4),"")</f>
        <v/>
      </c>
      <c r="K648" s="21" t="str">
        <f>IF(Medidas_Analisis!K561&lt;&gt;"",ROUND((Medidas_Analisis!K561/IF(Intermedio!A561=VLOOKUP(Intermedio!A561,Tipos_Medida!$H$2:$I$788,1),VLOOKUP(Intermedio!A561,Tipos_Medida!$H$2:$I$788,2),0))*100,4),"")</f>
        <v/>
      </c>
      <c r="L648" s="21" t="str">
        <f>IF(Medidas_Analisis!L561&lt;&gt;"",ROUND((Medidas_Analisis!L561/IF(Intermedio!A561=VLOOKUP(Intermedio!A561,Tipos_Medida!$H$2:$I$788,1),VLOOKUP(Intermedio!A561,Tipos_Medida!$H$2:$I$788,2),0))*100,4),"")</f>
        <v/>
      </c>
      <c r="M648" s="21" t="str">
        <f>IF(Medidas_Analisis!M561&lt;&gt;"",ROUND((Medidas_Analisis!M561/IF(Intermedio!A561=VLOOKUP(Intermedio!A561,Tipos_Medida!$H$2:$I$788,1),VLOOKUP(Intermedio!A561,Tipos_Medida!$H$2:$I$788,2),0))*100,4),"")</f>
        <v/>
      </c>
      <c r="N648" s="21" t="str">
        <f>IF(Medidas_Analisis!N561&lt;&gt;"",ROUND((Medidas_Analisis!N561/IF(Intermedio!A561=VLOOKUP(Intermedio!A561,Tipos_Medida!$H$2:$I$788,1),VLOOKUP(Intermedio!A561,Tipos_Medida!$H$2:$I$788,2),0))*100,4),"")</f>
        <v/>
      </c>
    </row>
    <row r="649" spans="1:14" x14ac:dyDescent="0.25">
      <c r="A649">
        <v>21061</v>
      </c>
      <c r="B649" t="s">
        <v>51</v>
      </c>
      <c r="C649" t="s">
        <v>123</v>
      </c>
      <c r="D649" t="s">
        <v>116</v>
      </c>
      <c r="E649" s="1"/>
      <c r="F649" s="7" t="str">
        <f>IF(E649&lt;&gt;"",IF(AND(E649&gt;=VLOOKUP(E649,Semanas!$A$1:$C$33,1),E649&lt;=VLOOKUP(E649,Semanas!$A$1:$C$33,2)),VLOOKUP(E649,Semanas!$A$1:$C$33,3),""),"")</f>
        <v/>
      </c>
      <c r="G649" s="21" t="str">
        <f>IF(Medidas_Analisis!G562&lt;&gt;"",ROUND((Medidas_Analisis!G562/IF(Intermedio!A562=VLOOKUP(Intermedio!A562,Tipos_Medida!$H$2:$I$788,1),VLOOKUP(Intermedio!A562,Tipos_Medida!$H$2:$I$788,2),0))*100,4),"")</f>
        <v/>
      </c>
      <c r="H649" s="21" t="str">
        <f>IF(Medidas_Analisis!H562&lt;&gt;"",ROUND((Medidas_Analisis!H562/IF(Intermedio!A562=VLOOKUP(Intermedio!A562,Tipos_Medida!$H$2:$I$788,1),VLOOKUP(Intermedio!A562,Tipos_Medida!$H$2:$I$788,2),0))*100,4),"")</f>
        <v/>
      </c>
      <c r="I649" s="21" t="str">
        <f>IF(Medidas_Analisis!I562&lt;&gt;"",ROUND((Medidas_Analisis!I562/IF(Intermedio!A562=VLOOKUP(Intermedio!A562,Tipos_Medida!$H$2:$I$788,1),VLOOKUP(Intermedio!A562,Tipos_Medida!$H$2:$I$788,2),0))*100,4),"")</f>
        <v/>
      </c>
      <c r="J649" s="21" t="str">
        <f>IF(Medidas_Analisis!J562&lt;&gt;"",ROUND((Medidas_Analisis!J562/IF(Intermedio!A562=VLOOKUP(Intermedio!A562,Tipos_Medida!$H$2:$I$788,1),VLOOKUP(Intermedio!A562,Tipos_Medida!$H$2:$I$788,2),0))*100,4),"")</f>
        <v/>
      </c>
      <c r="K649" s="21" t="str">
        <f>IF(Medidas_Analisis!K562&lt;&gt;"",ROUND((Medidas_Analisis!K562/IF(Intermedio!A562=VLOOKUP(Intermedio!A562,Tipos_Medida!$H$2:$I$788,1),VLOOKUP(Intermedio!A562,Tipos_Medida!$H$2:$I$788,2),0))*100,4),"")</f>
        <v/>
      </c>
      <c r="L649" s="21" t="str">
        <f>IF(Medidas_Analisis!L562&lt;&gt;"",ROUND((Medidas_Analisis!L562/IF(Intermedio!A562=VLOOKUP(Intermedio!A562,Tipos_Medida!$H$2:$I$788,1),VLOOKUP(Intermedio!A562,Tipos_Medida!$H$2:$I$788,2),0))*100,4),"")</f>
        <v/>
      </c>
      <c r="M649" s="21" t="str">
        <f>IF(Medidas_Analisis!M562&lt;&gt;"",ROUND((Medidas_Analisis!M562/IF(Intermedio!A562=VLOOKUP(Intermedio!A562,Tipos_Medida!$H$2:$I$788,1),VLOOKUP(Intermedio!A562,Tipos_Medida!$H$2:$I$788,2),0))*100,4),"")</f>
        <v/>
      </c>
      <c r="N649" s="21" t="str">
        <f>IF(Medidas_Analisis!N562&lt;&gt;"",ROUND((Medidas_Analisis!N562/IF(Intermedio!A562=VLOOKUP(Intermedio!A562,Tipos_Medida!$H$2:$I$788,1),VLOOKUP(Intermedio!A562,Tipos_Medida!$H$2:$I$788,2),0))*100,4),"")</f>
        <v/>
      </c>
    </row>
    <row r="650" spans="1:14" x14ac:dyDescent="0.25">
      <c r="A650" s="19">
        <v>21103</v>
      </c>
      <c r="B650" s="19" t="s">
        <v>56</v>
      </c>
      <c r="C650" s="19" t="s">
        <v>118</v>
      </c>
      <c r="D650" s="19" t="s">
        <v>116</v>
      </c>
      <c r="E650" s="20"/>
      <c r="F650" s="7" t="str">
        <f>IF(E650&lt;&gt;"",IF(AND(E650&gt;=VLOOKUP(E650,Semanas!$A$1:$C$33,1),E650&lt;=VLOOKUP(E650,Semanas!$A$1:$C$33,2)),VLOOKUP(E650,Semanas!$A$1:$C$33,3),""),"")</f>
        <v/>
      </c>
      <c r="G650" s="21" t="str">
        <f>IF(Medidas_Analisis!G568&lt;&gt;"",ROUND((Medidas_Analisis!G568/IF(Intermedio!A568=VLOOKUP(Intermedio!A568,Tipos_Medida!$H$2:$I$788,1),VLOOKUP(Intermedio!A568,Tipos_Medida!$H$2:$I$788,2),0))*100,4),"")</f>
        <v/>
      </c>
      <c r="H650" s="21" t="str">
        <f>IF(Medidas_Analisis!H568&lt;&gt;"",ROUND((Medidas_Analisis!H568/IF(Intermedio!A568=VLOOKUP(Intermedio!A568,Tipos_Medida!$H$2:$I$788,1),VLOOKUP(Intermedio!A568,Tipos_Medida!$H$2:$I$788,2),0))*100,4),"")</f>
        <v/>
      </c>
      <c r="I650" s="21" t="str">
        <f>IF(Medidas_Analisis!I568&lt;&gt;"",ROUND((Medidas_Analisis!I568/IF(Intermedio!A568=VLOOKUP(Intermedio!A568,Tipos_Medida!$H$2:$I$788,1),VLOOKUP(Intermedio!A568,Tipos_Medida!$H$2:$I$788,2),0))*100,4),"")</f>
        <v/>
      </c>
      <c r="J650" s="21" t="str">
        <f>IF(Medidas_Analisis!J568&lt;&gt;"",ROUND((Medidas_Analisis!J568/IF(Intermedio!A568=VLOOKUP(Intermedio!A568,Tipos_Medida!$H$2:$I$788,1),VLOOKUP(Intermedio!A568,Tipos_Medida!$H$2:$I$788,2),0))*100,4),"")</f>
        <v/>
      </c>
      <c r="K650" s="21" t="str">
        <f>IF(Medidas_Analisis!K568&lt;&gt;"",ROUND((Medidas_Analisis!K568/IF(Intermedio!A568=VLOOKUP(Intermedio!A568,Tipos_Medida!$H$2:$I$788,1),VLOOKUP(Intermedio!A568,Tipos_Medida!$H$2:$I$788,2),0))*100,4),"")</f>
        <v/>
      </c>
      <c r="L650" s="21" t="str">
        <f>IF(Medidas_Analisis!L568&lt;&gt;"",ROUND((Medidas_Analisis!L568/IF(Intermedio!A568=VLOOKUP(Intermedio!A568,Tipos_Medida!$H$2:$I$788,1),VLOOKUP(Intermedio!A568,Tipos_Medida!$H$2:$I$788,2),0))*100,4),"")</f>
        <v/>
      </c>
      <c r="M650" s="21" t="str">
        <f>IF(Medidas_Analisis!M568&lt;&gt;"",ROUND((Medidas_Analisis!M568/IF(Intermedio!A568=VLOOKUP(Intermedio!A568,Tipos_Medida!$H$2:$I$788,1),VLOOKUP(Intermedio!A568,Tipos_Medida!$H$2:$I$788,2),0))*100,4),"")</f>
        <v/>
      </c>
      <c r="N650" s="21" t="str">
        <f>IF(Medidas_Analisis!N568&lt;&gt;"",ROUND((Medidas_Analisis!N568/IF(Intermedio!A568=VLOOKUP(Intermedio!A568,Tipos_Medida!$H$2:$I$788,1),VLOOKUP(Intermedio!A568,Tipos_Medida!$H$2:$I$788,2),0))*100,4),"")</f>
        <v/>
      </c>
    </row>
    <row r="651" spans="1:14" x14ac:dyDescent="0.25">
      <c r="A651">
        <v>21103</v>
      </c>
      <c r="B651" t="s">
        <v>56</v>
      </c>
      <c r="C651" t="s">
        <v>119</v>
      </c>
      <c r="D651" t="s">
        <v>116</v>
      </c>
      <c r="E651" s="1"/>
      <c r="F651" s="7" t="str">
        <f>IF(E651&lt;&gt;"",IF(AND(E651&gt;=VLOOKUP(E651,Semanas!$A$1:$C$33,1),E651&lt;=VLOOKUP(E651,Semanas!$A$1:$C$33,2)),VLOOKUP(E651,Semanas!$A$1:$C$33,3),""),"")</f>
        <v/>
      </c>
      <c r="G651" s="21" t="str">
        <f>IF(Medidas_Analisis!G569&lt;&gt;"",ROUND((Medidas_Analisis!G569/IF(Intermedio!A569=VLOOKUP(Intermedio!A569,Tipos_Medida!$H$2:$I$788,1),VLOOKUP(Intermedio!A569,Tipos_Medida!$H$2:$I$788,2),0))*100,4),"")</f>
        <v/>
      </c>
      <c r="H651" s="21" t="str">
        <f>IF(Medidas_Analisis!H569&lt;&gt;"",ROUND((Medidas_Analisis!H569/IF(Intermedio!A569=VLOOKUP(Intermedio!A569,Tipos_Medida!$H$2:$I$788,1),VLOOKUP(Intermedio!A569,Tipos_Medida!$H$2:$I$788,2),0))*100,4),"")</f>
        <v/>
      </c>
      <c r="I651" s="21" t="str">
        <f>IF(Medidas_Analisis!I569&lt;&gt;"",ROUND((Medidas_Analisis!I569/IF(Intermedio!A569=VLOOKUP(Intermedio!A569,Tipos_Medida!$H$2:$I$788,1),VLOOKUP(Intermedio!A569,Tipos_Medida!$H$2:$I$788,2),0))*100,4),"")</f>
        <v/>
      </c>
      <c r="J651" s="21" t="str">
        <f>IF(Medidas_Analisis!J569&lt;&gt;"",ROUND((Medidas_Analisis!J569/IF(Intermedio!A569=VLOOKUP(Intermedio!A569,Tipos_Medida!$H$2:$I$788,1),VLOOKUP(Intermedio!A569,Tipos_Medida!$H$2:$I$788,2),0))*100,4),"")</f>
        <v/>
      </c>
      <c r="K651" s="21" t="str">
        <f>IF(Medidas_Analisis!K569&lt;&gt;"",ROUND((Medidas_Analisis!K569/IF(Intermedio!A569=VLOOKUP(Intermedio!A569,Tipos_Medida!$H$2:$I$788,1),VLOOKUP(Intermedio!A569,Tipos_Medida!$H$2:$I$788,2),0))*100,4),"")</f>
        <v/>
      </c>
      <c r="L651" s="21" t="str">
        <f>IF(Medidas_Analisis!L569&lt;&gt;"",ROUND((Medidas_Analisis!L569/IF(Intermedio!A569=VLOOKUP(Intermedio!A569,Tipos_Medida!$H$2:$I$788,1),VLOOKUP(Intermedio!A569,Tipos_Medida!$H$2:$I$788,2),0))*100,4),"")</f>
        <v/>
      </c>
      <c r="M651" s="21" t="str">
        <f>IF(Medidas_Analisis!M569&lt;&gt;"",ROUND((Medidas_Analisis!M569/IF(Intermedio!A569=VLOOKUP(Intermedio!A569,Tipos_Medida!$H$2:$I$788,1),VLOOKUP(Intermedio!A569,Tipos_Medida!$H$2:$I$788,2),0))*100,4),"")</f>
        <v/>
      </c>
      <c r="N651" s="21" t="str">
        <f>IF(Medidas_Analisis!N569&lt;&gt;"",ROUND((Medidas_Analisis!N569/IF(Intermedio!A569=VLOOKUP(Intermedio!A569,Tipos_Medida!$H$2:$I$788,1),VLOOKUP(Intermedio!A569,Tipos_Medida!$H$2:$I$788,2),0))*100,4),"")</f>
        <v/>
      </c>
    </row>
    <row r="652" spans="1:14" x14ac:dyDescent="0.25">
      <c r="A652" s="19">
        <v>21103</v>
      </c>
      <c r="B652" s="19" t="s">
        <v>56</v>
      </c>
      <c r="C652" s="19" t="s">
        <v>120</v>
      </c>
      <c r="D652" s="19" t="s">
        <v>116</v>
      </c>
      <c r="E652" s="20"/>
      <c r="F652" s="7" t="str">
        <f>IF(E652&lt;&gt;"",IF(AND(E652&gt;=VLOOKUP(E652,Semanas!$A$1:$C$33,1),E652&lt;=VLOOKUP(E652,Semanas!$A$1:$C$33,2)),VLOOKUP(E652,Semanas!$A$1:$C$33,3),""),"")</f>
        <v/>
      </c>
      <c r="G652" s="21" t="str">
        <f>IF(Medidas_Analisis!G570&lt;&gt;"",ROUND((Medidas_Analisis!G570/IF(Intermedio!A570=VLOOKUP(Intermedio!A570,Tipos_Medida!$H$2:$I$788,1),VLOOKUP(Intermedio!A570,Tipos_Medida!$H$2:$I$788,2),0))*100,4),"")</f>
        <v/>
      </c>
      <c r="H652" s="21" t="str">
        <f>IF(Medidas_Analisis!H570&lt;&gt;"",ROUND((Medidas_Analisis!H570/IF(Intermedio!A570=VLOOKUP(Intermedio!A570,Tipos_Medida!$H$2:$I$788,1),VLOOKUP(Intermedio!A570,Tipos_Medida!$H$2:$I$788,2),0))*100,4),"")</f>
        <v/>
      </c>
      <c r="I652" s="21" t="str">
        <f>IF(Medidas_Analisis!I570&lt;&gt;"",ROUND((Medidas_Analisis!I570/IF(Intermedio!A570=VLOOKUP(Intermedio!A570,Tipos_Medida!$H$2:$I$788,1),VLOOKUP(Intermedio!A570,Tipos_Medida!$H$2:$I$788,2),0))*100,4),"")</f>
        <v/>
      </c>
      <c r="J652" s="21" t="str">
        <f>IF(Medidas_Analisis!J570&lt;&gt;"",ROUND((Medidas_Analisis!J570/IF(Intermedio!A570=VLOOKUP(Intermedio!A570,Tipos_Medida!$H$2:$I$788,1),VLOOKUP(Intermedio!A570,Tipos_Medida!$H$2:$I$788,2),0))*100,4),"")</f>
        <v/>
      </c>
      <c r="K652" s="21" t="str">
        <f>IF(Medidas_Analisis!K570&lt;&gt;"",ROUND((Medidas_Analisis!K570/IF(Intermedio!A570=VLOOKUP(Intermedio!A570,Tipos_Medida!$H$2:$I$788,1),VLOOKUP(Intermedio!A570,Tipos_Medida!$H$2:$I$788,2),0))*100,4),"")</f>
        <v/>
      </c>
      <c r="L652" s="21" t="str">
        <f>IF(Medidas_Analisis!L570&lt;&gt;"",ROUND((Medidas_Analisis!L570/IF(Intermedio!A570=VLOOKUP(Intermedio!A570,Tipos_Medida!$H$2:$I$788,1),VLOOKUP(Intermedio!A570,Tipos_Medida!$H$2:$I$788,2),0))*100,4),"")</f>
        <v/>
      </c>
      <c r="M652" s="21" t="str">
        <f>IF(Medidas_Analisis!M570&lt;&gt;"",ROUND((Medidas_Analisis!M570/IF(Intermedio!A570=VLOOKUP(Intermedio!A570,Tipos_Medida!$H$2:$I$788,1),VLOOKUP(Intermedio!A570,Tipos_Medida!$H$2:$I$788,2),0))*100,4),"")</f>
        <v/>
      </c>
      <c r="N652" s="21" t="str">
        <f>IF(Medidas_Analisis!N570&lt;&gt;"",ROUND((Medidas_Analisis!N570/IF(Intermedio!A570=VLOOKUP(Intermedio!A570,Tipos_Medida!$H$2:$I$788,1),VLOOKUP(Intermedio!A570,Tipos_Medida!$H$2:$I$788,2),0))*100,4),"")</f>
        <v/>
      </c>
    </row>
    <row r="653" spans="1:14" x14ac:dyDescent="0.25">
      <c r="A653" s="19">
        <v>21103</v>
      </c>
      <c r="B653" s="19" t="s">
        <v>56</v>
      </c>
      <c r="C653" s="19" t="s">
        <v>122</v>
      </c>
      <c r="D653" s="19" t="s">
        <v>116</v>
      </c>
      <c r="E653" s="20"/>
      <c r="F653" s="7" t="str">
        <f>IF(E653&lt;&gt;"",IF(AND(E653&gt;=VLOOKUP(E653,Semanas!$A$1:$C$33,1),E653&lt;=VLOOKUP(E653,Semanas!$A$1:$C$33,2)),VLOOKUP(E653,Semanas!$A$1:$C$33,3),""),"")</f>
        <v/>
      </c>
      <c r="G653" s="21" t="str">
        <f>IF(Medidas_Analisis!G572&lt;&gt;"",ROUND((Medidas_Analisis!G572/IF(Intermedio!A572=VLOOKUP(Intermedio!A572,Tipos_Medida!$H$2:$I$788,1),VLOOKUP(Intermedio!A572,Tipos_Medida!$H$2:$I$788,2),0))*100,4),"")</f>
        <v/>
      </c>
      <c r="H653" s="21" t="str">
        <f>IF(Medidas_Analisis!H572&lt;&gt;"",ROUND((Medidas_Analisis!H572/IF(Intermedio!A572=VLOOKUP(Intermedio!A572,Tipos_Medida!$H$2:$I$788,1),VLOOKUP(Intermedio!A572,Tipos_Medida!$H$2:$I$788,2),0))*100,4),"")</f>
        <v/>
      </c>
      <c r="I653" s="21" t="str">
        <f>IF(Medidas_Analisis!I572&lt;&gt;"",ROUND((Medidas_Analisis!I572/IF(Intermedio!A572=VLOOKUP(Intermedio!A572,Tipos_Medida!$H$2:$I$788,1),VLOOKUP(Intermedio!A572,Tipos_Medida!$H$2:$I$788,2),0))*100,4),"")</f>
        <v/>
      </c>
      <c r="J653" s="21" t="str">
        <f>IF(Medidas_Analisis!J572&lt;&gt;"",ROUND((Medidas_Analisis!J572/IF(Intermedio!A572=VLOOKUP(Intermedio!A572,Tipos_Medida!$H$2:$I$788,1),VLOOKUP(Intermedio!A572,Tipos_Medida!$H$2:$I$788,2),0))*100,4),"")</f>
        <v/>
      </c>
      <c r="K653" s="21" t="str">
        <f>IF(Medidas_Analisis!K572&lt;&gt;"",ROUND((Medidas_Analisis!K572/IF(Intermedio!A572=VLOOKUP(Intermedio!A572,Tipos_Medida!$H$2:$I$788,1),VLOOKUP(Intermedio!A572,Tipos_Medida!$H$2:$I$788,2),0))*100,4),"")</f>
        <v/>
      </c>
      <c r="L653" s="21" t="str">
        <f>IF(Medidas_Analisis!L572&lt;&gt;"",ROUND((Medidas_Analisis!L572/IF(Intermedio!A572=VLOOKUP(Intermedio!A572,Tipos_Medida!$H$2:$I$788,1),VLOOKUP(Intermedio!A572,Tipos_Medida!$H$2:$I$788,2),0))*100,4),"")</f>
        <v/>
      </c>
      <c r="M653" s="21" t="str">
        <f>IF(Medidas_Analisis!M572&lt;&gt;"",ROUND((Medidas_Analisis!M572/IF(Intermedio!A572=VLOOKUP(Intermedio!A572,Tipos_Medida!$H$2:$I$788,1),VLOOKUP(Intermedio!A572,Tipos_Medida!$H$2:$I$788,2),0))*100,4),"")</f>
        <v/>
      </c>
      <c r="N653" s="21" t="str">
        <f>IF(Medidas_Analisis!N572&lt;&gt;"",ROUND((Medidas_Analisis!N572/IF(Intermedio!A572=VLOOKUP(Intermedio!A572,Tipos_Medida!$H$2:$I$788,1),VLOOKUP(Intermedio!A572,Tipos_Medida!$H$2:$I$788,2),0))*100,4),"")</f>
        <v/>
      </c>
    </row>
    <row r="654" spans="1:14" x14ac:dyDescent="0.25">
      <c r="A654">
        <v>21103</v>
      </c>
      <c r="B654" t="s">
        <v>56</v>
      </c>
      <c r="C654" t="s">
        <v>123</v>
      </c>
      <c r="D654" t="s">
        <v>116</v>
      </c>
      <c r="E654" s="1"/>
      <c r="F654" s="7" t="str">
        <f>IF(E654&lt;&gt;"",IF(AND(E654&gt;=VLOOKUP(E654,Semanas!$A$1:$C$33,1),E654&lt;=VLOOKUP(E654,Semanas!$A$1:$C$33,2)),VLOOKUP(E654,Semanas!$A$1:$C$33,3),""),"")</f>
        <v/>
      </c>
      <c r="G654" s="21" t="str">
        <f>IF(Medidas_Analisis!G573&lt;&gt;"",ROUND((Medidas_Analisis!G573/IF(Intermedio!A573=VLOOKUP(Intermedio!A573,Tipos_Medida!$H$2:$I$788,1),VLOOKUP(Intermedio!A573,Tipos_Medida!$H$2:$I$788,2),0))*100,4),"")</f>
        <v/>
      </c>
      <c r="H654" s="21" t="str">
        <f>IF(Medidas_Analisis!H573&lt;&gt;"",ROUND((Medidas_Analisis!H573/IF(Intermedio!A573=VLOOKUP(Intermedio!A573,Tipos_Medida!$H$2:$I$788,1),VLOOKUP(Intermedio!A573,Tipos_Medida!$H$2:$I$788,2),0))*100,4),"")</f>
        <v/>
      </c>
      <c r="I654" s="21" t="str">
        <f>IF(Medidas_Analisis!I573&lt;&gt;"",ROUND((Medidas_Analisis!I573/IF(Intermedio!A573=VLOOKUP(Intermedio!A573,Tipos_Medida!$H$2:$I$788,1),VLOOKUP(Intermedio!A573,Tipos_Medida!$H$2:$I$788,2),0))*100,4),"")</f>
        <v/>
      </c>
      <c r="J654" s="21" t="str">
        <f>IF(Medidas_Analisis!J573&lt;&gt;"",ROUND((Medidas_Analisis!J573/IF(Intermedio!A573=VLOOKUP(Intermedio!A573,Tipos_Medida!$H$2:$I$788,1),VLOOKUP(Intermedio!A573,Tipos_Medida!$H$2:$I$788,2),0))*100,4),"")</f>
        <v/>
      </c>
      <c r="K654" s="21" t="str">
        <f>IF(Medidas_Analisis!K573&lt;&gt;"",ROUND((Medidas_Analisis!K573/IF(Intermedio!A573=VLOOKUP(Intermedio!A573,Tipos_Medida!$H$2:$I$788,1),VLOOKUP(Intermedio!A573,Tipos_Medida!$H$2:$I$788,2),0))*100,4),"")</f>
        <v/>
      </c>
      <c r="L654" s="21" t="str">
        <f>IF(Medidas_Analisis!L573&lt;&gt;"",ROUND((Medidas_Analisis!L573/IF(Intermedio!A573=VLOOKUP(Intermedio!A573,Tipos_Medida!$H$2:$I$788,1),VLOOKUP(Intermedio!A573,Tipos_Medida!$H$2:$I$788,2),0))*100,4),"")</f>
        <v/>
      </c>
      <c r="M654" s="21" t="str">
        <f>IF(Medidas_Analisis!M573&lt;&gt;"",ROUND((Medidas_Analisis!M573/IF(Intermedio!A573=VLOOKUP(Intermedio!A573,Tipos_Medida!$H$2:$I$788,1),VLOOKUP(Intermedio!A573,Tipos_Medida!$H$2:$I$788,2),0))*100,4),"")</f>
        <v/>
      </c>
      <c r="N654" s="21" t="str">
        <f>IF(Medidas_Analisis!N573&lt;&gt;"",ROUND((Medidas_Analisis!N573/IF(Intermedio!A573=VLOOKUP(Intermedio!A573,Tipos_Medida!$H$2:$I$788,1),VLOOKUP(Intermedio!A573,Tipos_Medida!$H$2:$I$788,2),0))*100,4),"")</f>
        <v/>
      </c>
    </row>
    <row r="655" spans="1:14" x14ac:dyDescent="0.25">
      <c r="A655" s="19">
        <v>21120</v>
      </c>
      <c r="B655" s="19" t="s">
        <v>58</v>
      </c>
      <c r="C655" s="19" t="s">
        <v>118</v>
      </c>
      <c r="D655" s="19" t="s">
        <v>116</v>
      </c>
      <c r="E655" s="20"/>
      <c r="F655" s="7" t="str">
        <f>IF(E655&lt;&gt;"",IF(AND(E655&gt;=VLOOKUP(E655,Semanas!$A$1:$C$33,1),E655&lt;=VLOOKUP(E655,Semanas!$A$1:$C$33,2)),VLOOKUP(E655,Semanas!$A$1:$C$33,3),""),"")</f>
        <v/>
      </c>
      <c r="G655" s="21" t="str">
        <f>IF(Medidas_Analisis!G579&lt;&gt;"",ROUND((Medidas_Analisis!G579/IF(Intermedio!A579=VLOOKUP(Intermedio!A579,Tipos_Medida!$H$2:$I$788,1),VLOOKUP(Intermedio!A579,Tipos_Medida!$H$2:$I$788,2),0))*100,4),"")</f>
        <v/>
      </c>
      <c r="H655" s="21" t="str">
        <f>IF(Medidas_Analisis!H579&lt;&gt;"",ROUND((Medidas_Analisis!H579/IF(Intermedio!A579=VLOOKUP(Intermedio!A579,Tipos_Medida!$H$2:$I$788,1),VLOOKUP(Intermedio!A579,Tipos_Medida!$H$2:$I$788,2),0))*100,4),"")</f>
        <v/>
      </c>
      <c r="I655" s="21" t="str">
        <f>IF(Medidas_Analisis!I579&lt;&gt;"",ROUND((Medidas_Analisis!I579/IF(Intermedio!A579=VLOOKUP(Intermedio!A579,Tipos_Medida!$H$2:$I$788,1),VLOOKUP(Intermedio!A579,Tipos_Medida!$H$2:$I$788,2),0))*100,4),"")</f>
        <v/>
      </c>
      <c r="J655" s="21" t="str">
        <f>IF(Medidas_Analisis!J579&lt;&gt;"",ROUND((Medidas_Analisis!J579/IF(Intermedio!A579=VLOOKUP(Intermedio!A579,Tipos_Medida!$H$2:$I$788,1),VLOOKUP(Intermedio!A579,Tipos_Medida!$H$2:$I$788,2),0))*100,4),"")</f>
        <v/>
      </c>
      <c r="K655" s="21" t="str">
        <f>IF(Medidas_Analisis!K579&lt;&gt;"",ROUND((Medidas_Analisis!K579/IF(Intermedio!A579=VLOOKUP(Intermedio!A579,Tipos_Medida!$H$2:$I$788,1),VLOOKUP(Intermedio!A579,Tipos_Medida!$H$2:$I$788,2),0))*100,4),"")</f>
        <v/>
      </c>
      <c r="L655" s="21" t="str">
        <f>IF(Medidas_Analisis!L579&lt;&gt;"",ROUND((Medidas_Analisis!L579/IF(Intermedio!A579=VLOOKUP(Intermedio!A579,Tipos_Medida!$H$2:$I$788,1),VLOOKUP(Intermedio!A579,Tipos_Medida!$H$2:$I$788,2),0))*100,4),"")</f>
        <v/>
      </c>
      <c r="M655" s="21" t="str">
        <f>IF(Medidas_Analisis!M579&lt;&gt;"",ROUND((Medidas_Analisis!M579/IF(Intermedio!A579=VLOOKUP(Intermedio!A579,Tipos_Medida!$H$2:$I$788,1),VLOOKUP(Intermedio!A579,Tipos_Medida!$H$2:$I$788,2),0))*100,4),"")</f>
        <v/>
      </c>
      <c r="N655" s="21" t="str">
        <f>IF(Medidas_Analisis!N579&lt;&gt;"",ROUND((Medidas_Analisis!N579/IF(Intermedio!A579=VLOOKUP(Intermedio!A579,Tipos_Medida!$H$2:$I$788,1),VLOOKUP(Intermedio!A579,Tipos_Medida!$H$2:$I$788,2),0))*100,4),"")</f>
        <v/>
      </c>
    </row>
    <row r="656" spans="1:14" x14ac:dyDescent="0.25">
      <c r="A656">
        <v>21120</v>
      </c>
      <c r="B656" t="s">
        <v>58</v>
      </c>
      <c r="C656" t="s">
        <v>119</v>
      </c>
      <c r="D656" t="s">
        <v>116</v>
      </c>
      <c r="E656" s="1"/>
      <c r="F656" s="7" t="str">
        <f>IF(E656&lt;&gt;"",IF(AND(E656&gt;=VLOOKUP(E656,Semanas!$A$1:$C$33,1),E656&lt;=VLOOKUP(E656,Semanas!$A$1:$C$33,2)),VLOOKUP(E656,Semanas!$A$1:$C$33,3),""),"")</f>
        <v/>
      </c>
      <c r="G656" s="21" t="str">
        <f>IF(Medidas_Analisis!G580&lt;&gt;"",ROUND((Medidas_Analisis!G580/IF(Intermedio!A580=VLOOKUP(Intermedio!A580,Tipos_Medida!$H$2:$I$788,1),VLOOKUP(Intermedio!A580,Tipos_Medida!$H$2:$I$788,2),0))*100,4),"")</f>
        <v/>
      </c>
      <c r="H656" s="21" t="str">
        <f>IF(Medidas_Analisis!H580&lt;&gt;"",ROUND((Medidas_Analisis!H580/IF(Intermedio!A580=VLOOKUP(Intermedio!A580,Tipos_Medida!$H$2:$I$788,1),VLOOKUP(Intermedio!A580,Tipos_Medida!$H$2:$I$788,2),0))*100,4),"")</f>
        <v/>
      </c>
      <c r="I656" s="21" t="str">
        <f>IF(Medidas_Analisis!I580&lt;&gt;"",ROUND((Medidas_Analisis!I580/IF(Intermedio!A580=VLOOKUP(Intermedio!A580,Tipos_Medida!$H$2:$I$788,1),VLOOKUP(Intermedio!A580,Tipos_Medida!$H$2:$I$788,2),0))*100,4),"")</f>
        <v/>
      </c>
      <c r="J656" s="21" t="str">
        <f>IF(Medidas_Analisis!J580&lt;&gt;"",ROUND((Medidas_Analisis!J580/IF(Intermedio!A580=VLOOKUP(Intermedio!A580,Tipos_Medida!$H$2:$I$788,1),VLOOKUP(Intermedio!A580,Tipos_Medida!$H$2:$I$788,2),0))*100,4),"")</f>
        <v/>
      </c>
      <c r="K656" s="21" t="str">
        <f>IF(Medidas_Analisis!K580&lt;&gt;"",ROUND((Medidas_Analisis!K580/IF(Intermedio!A580=VLOOKUP(Intermedio!A580,Tipos_Medida!$H$2:$I$788,1),VLOOKUP(Intermedio!A580,Tipos_Medida!$H$2:$I$788,2),0))*100,4),"")</f>
        <v/>
      </c>
      <c r="L656" s="21" t="str">
        <f>IF(Medidas_Analisis!L580&lt;&gt;"",ROUND((Medidas_Analisis!L580/IF(Intermedio!A580=VLOOKUP(Intermedio!A580,Tipos_Medida!$H$2:$I$788,1),VLOOKUP(Intermedio!A580,Tipos_Medida!$H$2:$I$788,2),0))*100,4),"")</f>
        <v/>
      </c>
      <c r="M656" s="21" t="str">
        <f>IF(Medidas_Analisis!M580&lt;&gt;"",ROUND((Medidas_Analisis!M580/IF(Intermedio!A580=VLOOKUP(Intermedio!A580,Tipos_Medida!$H$2:$I$788,1),VLOOKUP(Intermedio!A580,Tipos_Medida!$H$2:$I$788,2),0))*100,4),"")</f>
        <v/>
      </c>
      <c r="N656" s="21" t="str">
        <f>IF(Medidas_Analisis!N580&lt;&gt;"",ROUND((Medidas_Analisis!N580/IF(Intermedio!A580=VLOOKUP(Intermedio!A580,Tipos_Medida!$H$2:$I$788,1),VLOOKUP(Intermedio!A580,Tipos_Medida!$H$2:$I$788,2),0))*100,4),"")</f>
        <v/>
      </c>
    </row>
    <row r="657" spans="1:14" x14ac:dyDescent="0.25">
      <c r="A657" s="19">
        <v>21120</v>
      </c>
      <c r="B657" s="19" t="s">
        <v>58</v>
      </c>
      <c r="C657" s="19" t="s">
        <v>120</v>
      </c>
      <c r="D657" s="19" t="s">
        <v>116</v>
      </c>
      <c r="E657" s="20"/>
      <c r="F657" s="7" t="str">
        <f>IF(E657&lt;&gt;"",IF(AND(E657&gt;=VLOOKUP(E657,Semanas!$A$1:$C$33,1),E657&lt;=VLOOKUP(E657,Semanas!$A$1:$C$33,2)),VLOOKUP(E657,Semanas!$A$1:$C$33,3),""),"")</f>
        <v/>
      </c>
      <c r="G657" s="21" t="str">
        <f>IF(Medidas_Analisis!G581&lt;&gt;"",ROUND((Medidas_Analisis!G581/IF(Intermedio!A581=VLOOKUP(Intermedio!A581,Tipos_Medida!$H$2:$I$788,1),VLOOKUP(Intermedio!A581,Tipos_Medida!$H$2:$I$788,2),0))*100,4),"")</f>
        <v/>
      </c>
      <c r="H657" s="21" t="str">
        <f>IF(Medidas_Analisis!H581&lt;&gt;"",ROUND((Medidas_Analisis!H581/IF(Intermedio!A581=VLOOKUP(Intermedio!A581,Tipos_Medida!$H$2:$I$788,1),VLOOKUP(Intermedio!A581,Tipos_Medida!$H$2:$I$788,2),0))*100,4),"")</f>
        <v/>
      </c>
      <c r="I657" s="21" t="str">
        <f>IF(Medidas_Analisis!I581&lt;&gt;"",ROUND((Medidas_Analisis!I581/IF(Intermedio!A581=VLOOKUP(Intermedio!A581,Tipos_Medida!$H$2:$I$788,1),VLOOKUP(Intermedio!A581,Tipos_Medida!$H$2:$I$788,2),0))*100,4),"")</f>
        <v/>
      </c>
      <c r="J657" s="21" t="str">
        <f>IF(Medidas_Analisis!J581&lt;&gt;"",ROUND((Medidas_Analisis!J581/IF(Intermedio!A581=VLOOKUP(Intermedio!A581,Tipos_Medida!$H$2:$I$788,1),VLOOKUP(Intermedio!A581,Tipos_Medida!$H$2:$I$788,2),0))*100,4),"")</f>
        <v/>
      </c>
      <c r="K657" s="21" t="str">
        <f>IF(Medidas_Analisis!K581&lt;&gt;"",ROUND((Medidas_Analisis!K581/IF(Intermedio!A581=VLOOKUP(Intermedio!A581,Tipos_Medida!$H$2:$I$788,1),VLOOKUP(Intermedio!A581,Tipos_Medida!$H$2:$I$788,2),0))*100,4),"")</f>
        <v/>
      </c>
      <c r="L657" s="21" t="str">
        <f>IF(Medidas_Analisis!L581&lt;&gt;"",ROUND((Medidas_Analisis!L581/IF(Intermedio!A581=VLOOKUP(Intermedio!A581,Tipos_Medida!$H$2:$I$788,1),VLOOKUP(Intermedio!A581,Tipos_Medida!$H$2:$I$788,2),0))*100,4),"")</f>
        <v/>
      </c>
      <c r="M657" s="21" t="str">
        <f>IF(Medidas_Analisis!M581&lt;&gt;"",ROUND((Medidas_Analisis!M581/IF(Intermedio!A581=VLOOKUP(Intermedio!A581,Tipos_Medida!$H$2:$I$788,1),VLOOKUP(Intermedio!A581,Tipos_Medida!$H$2:$I$788,2),0))*100,4),"")</f>
        <v/>
      </c>
      <c r="N657" s="21" t="str">
        <f>IF(Medidas_Analisis!N581&lt;&gt;"",ROUND((Medidas_Analisis!N581/IF(Intermedio!A581=VLOOKUP(Intermedio!A581,Tipos_Medida!$H$2:$I$788,1),VLOOKUP(Intermedio!A581,Tipos_Medida!$H$2:$I$788,2),0))*100,4),"")</f>
        <v/>
      </c>
    </row>
    <row r="658" spans="1:14" x14ac:dyDescent="0.25">
      <c r="A658" s="19">
        <v>21120</v>
      </c>
      <c r="B658" s="19" t="s">
        <v>58</v>
      </c>
      <c r="C658" s="19" t="s">
        <v>122</v>
      </c>
      <c r="D658" s="19" t="s">
        <v>116</v>
      </c>
      <c r="E658" s="20"/>
      <c r="F658" s="7" t="str">
        <f>IF(E658&lt;&gt;"",IF(AND(E658&gt;=VLOOKUP(E658,Semanas!$A$1:$C$33,1),E658&lt;=VLOOKUP(E658,Semanas!$A$1:$C$33,2)),VLOOKUP(E658,Semanas!$A$1:$C$33,3),""),"")</f>
        <v/>
      </c>
      <c r="G658" s="21" t="str">
        <f>IF(Medidas_Analisis!G583&lt;&gt;"",ROUND((Medidas_Analisis!G583/IF(Intermedio!A583=VLOOKUP(Intermedio!A583,Tipos_Medida!$H$2:$I$788,1),VLOOKUP(Intermedio!A583,Tipos_Medida!$H$2:$I$788,2),0))*100,4),"")</f>
        <v/>
      </c>
      <c r="H658" s="21" t="str">
        <f>IF(Medidas_Analisis!H583&lt;&gt;"",ROUND((Medidas_Analisis!H583/IF(Intermedio!A583=VLOOKUP(Intermedio!A583,Tipos_Medida!$H$2:$I$788,1),VLOOKUP(Intermedio!A583,Tipos_Medida!$H$2:$I$788,2),0))*100,4),"")</f>
        <v/>
      </c>
      <c r="I658" s="21" t="str">
        <f>IF(Medidas_Analisis!I583&lt;&gt;"",ROUND((Medidas_Analisis!I583/IF(Intermedio!A583=VLOOKUP(Intermedio!A583,Tipos_Medida!$H$2:$I$788,1),VLOOKUP(Intermedio!A583,Tipos_Medida!$H$2:$I$788,2),0))*100,4),"")</f>
        <v/>
      </c>
      <c r="J658" s="21" t="str">
        <f>IF(Medidas_Analisis!J583&lt;&gt;"",ROUND((Medidas_Analisis!J583/IF(Intermedio!A583=VLOOKUP(Intermedio!A583,Tipos_Medida!$H$2:$I$788,1),VLOOKUP(Intermedio!A583,Tipos_Medida!$H$2:$I$788,2),0))*100,4),"")</f>
        <v/>
      </c>
      <c r="K658" s="21" t="str">
        <f>IF(Medidas_Analisis!K583&lt;&gt;"",ROUND((Medidas_Analisis!K583/IF(Intermedio!A583=VLOOKUP(Intermedio!A583,Tipos_Medida!$H$2:$I$788,1),VLOOKUP(Intermedio!A583,Tipos_Medida!$H$2:$I$788,2),0))*100,4),"")</f>
        <v/>
      </c>
      <c r="L658" s="21" t="str">
        <f>IF(Medidas_Analisis!L583&lt;&gt;"",ROUND((Medidas_Analisis!L583/IF(Intermedio!A583=VLOOKUP(Intermedio!A583,Tipos_Medida!$H$2:$I$788,1),VLOOKUP(Intermedio!A583,Tipos_Medida!$H$2:$I$788,2),0))*100,4),"")</f>
        <v/>
      </c>
      <c r="M658" s="21" t="str">
        <f>IF(Medidas_Analisis!M583&lt;&gt;"",ROUND((Medidas_Analisis!M583/IF(Intermedio!A583=VLOOKUP(Intermedio!A583,Tipos_Medida!$H$2:$I$788,1),VLOOKUP(Intermedio!A583,Tipos_Medida!$H$2:$I$788,2),0))*100,4),"")</f>
        <v/>
      </c>
      <c r="N658" s="21" t="str">
        <f>IF(Medidas_Analisis!N583&lt;&gt;"",ROUND((Medidas_Analisis!N583/IF(Intermedio!A583=VLOOKUP(Intermedio!A583,Tipos_Medida!$H$2:$I$788,1),VLOOKUP(Intermedio!A583,Tipos_Medida!$H$2:$I$788,2),0))*100,4),"")</f>
        <v/>
      </c>
    </row>
    <row r="659" spans="1:14" x14ac:dyDescent="0.25">
      <c r="A659">
        <v>21120</v>
      </c>
      <c r="B659" t="s">
        <v>58</v>
      </c>
      <c r="C659" t="s">
        <v>123</v>
      </c>
      <c r="D659" t="s">
        <v>116</v>
      </c>
      <c r="E659" s="1"/>
      <c r="F659" s="7" t="str">
        <f>IF(E659&lt;&gt;"",IF(AND(E659&gt;=VLOOKUP(E659,Semanas!$A$1:$C$33,1),E659&lt;=VLOOKUP(E659,Semanas!$A$1:$C$33,2)),VLOOKUP(E659,Semanas!$A$1:$C$33,3),""),"")</f>
        <v/>
      </c>
      <c r="G659" s="21" t="str">
        <f>IF(Medidas_Analisis!G584&lt;&gt;"",ROUND((Medidas_Analisis!G584/IF(Intermedio!A584=VLOOKUP(Intermedio!A584,Tipos_Medida!$H$2:$I$788,1),VLOOKUP(Intermedio!A584,Tipos_Medida!$H$2:$I$788,2),0))*100,4),"")</f>
        <v/>
      </c>
      <c r="H659" s="21" t="str">
        <f>IF(Medidas_Analisis!H584&lt;&gt;"",ROUND((Medidas_Analisis!H584/IF(Intermedio!A584=VLOOKUP(Intermedio!A584,Tipos_Medida!$H$2:$I$788,1),VLOOKUP(Intermedio!A584,Tipos_Medida!$H$2:$I$788,2),0))*100,4),"")</f>
        <v/>
      </c>
      <c r="I659" s="21" t="str">
        <f>IF(Medidas_Analisis!I584&lt;&gt;"",ROUND((Medidas_Analisis!I584/IF(Intermedio!A584=VLOOKUP(Intermedio!A584,Tipos_Medida!$H$2:$I$788,1),VLOOKUP(Intermedio!A584,Tipos_Medida!$H$2:$I$788,2),0))*100,4),"")</f>
        <v/>
      </c>
      <c r="J659" s="21" t="str">
        <f>IF(Medidas_Analisis!J584&lt;&gt;"",ROUND((Medidas_Analisis!J584/IF(Intermedio!A584=VLOOKUP(Intermedio!A584,Tipos_Medida!$H$2:$I$788,1),VLOOKUP(Intermedio!A584,Tipos_Medida!$H$2:$I$788,2),0))*100,4),"")</f>
        <v/>
      </c>
      <c r="K659" s="21" t="str">
        <f>IF(Medidas_Analisis!K584&lt;&gt;"",ROUND((Medidas_Analisis!K584/IF(Intermedio!A584=VLOOKUP(Intermedio!A584,Tipos_Medida!$H$2:$I$788,1),VLOOKUP(Intermedio!A584,Tipos_Medida!$H$2:$I$788,2),0))*100,4),"")</f>
        <v/>
      </c>
      <c r="L659" s="21" t="str">
        <f>IF(Medidas_Analisis!L584&lt;&gt;"",ROUND((Medidas_Analisis!L584/IF(Intermedio!A584=VLOOKUP(Intermedio!A584,Tipos_Medida!$H$2:$I$788,1),VLOOKUP(Intermedio!A584,Tipos_Medida!$H$2:$I$788,2),0))*100,4),"")</f>
        <v/>
      </c>
      <c r="M659" s="21" t="str">
        <f>IF(Medidas_Analisis!M584&lt;&gt;"",ROUND((Medidas_Analisis!M584/IF(Intermedio!A584=VLOOKUP(Intermedio!A584,Tipos_Medida!$H$2:$I$788,1),VLOOKUP(Intermedio!A584,Tipos_Medida!$H$2:$I$788,2),0))*100,4),"")</f>
        <v/>
      </c>
      <c r="N659" s="21" t="str">
        <f>IF(Medidas_Analisis!N584&lt;&gt;"",ROUND((Medidas_Analisis!N584/IF(Intermedio!A584=VLOOKUP(Intermedio!A584,Tipos_Medida!$H$2:$I$788,1),VLOOKUP(Intermedio!A584,Tipos_Medida!$H$2:$I$788,2),0))*100,4),"")</f>
        <v/>
      </c>
    </row>
    <row r="660" spans="1:14" x14ac:dyDescent="0.25">
      <c r="A660" s="19">
        <v>21124</v>
      </c>
      <c r="B660" s="19" t="s">
        <v>63</v>
      </c>
      <c r="C660" s="19" t="s">
        <v>118</v>
      </c>
      <c r="D660" s="19" t="s">
        <v>116</v>
      </c>
      <c r="E660" s="20"/>
      <c r="F660" s="7" t="str">
        <f>IF(E660&lt;&gt;"",IF(AND(E660&gt;=VLOOKUP(E660,Semanas!$A$1:$C$33,1),E660&lt;=VLOOKUP(E660,Semanas!$A$1:$C$33,2)),VLOOKUP(E660,Semanas!$A$1:$C$33,3),""),"")</f>
        <v/>
      </c>
      <c r="G660" s="21" t="str">
        <f>IF(Medidas_Analisis!G590&lt;&gt;"",ROUND((Medidas_Analisis!G590/IF(Intermedio!A590=VLOOKUP(Intermedio!A590,Tipos_Medida!$H$2:$I$788,1),VLOOKUP(Intermedio!A590,Tipos_Medida!$H$2:$I$788,2),0))*100,4),"")</f>
        <v/>
      </c>
      <c r="H660" s="21" t="str">
        <f>IF(Medidas_Analisis!H590&lt;&gt;"",ROUND((Medidas_Analisis!H590/IF(Intermedio!A590=VLOOKUP(Intermedio!A590,Tipos_Medida!$H$2:$I$788,1),VLOOKUP(Intermedio!A590,Tipos_Medida!$H$2:$I$788,2),0))*100,4),"")</f>
        <v/>
      </c>
      <c r="I660" s="21" t="str">
        <f>IF(Medidas_Analisis!I590&lt;&gt;"",ROUND((Medidas_Analisis!I590/IF(Intermedio!A590=VLOOKUP(Intermedio!A590,Tipos_Medida!$H$2:$I$788,1),VLOOKUP(Intermedio!A590,Tipos_Medida!$H$2:$I$788,2),0))*100,4),"")</f>
        <v/>
      </c>
      <c r="J660" s="21" t="str">
        <f>IF(Medidas_Analisis!J590&lt;&gt;"",ROUND((Medidas_Analisis!J590/IF(Intermedio!A590=VLOOKUP(Intermedio!A590,Tipos_Medida!$H$2:$I$788,1),VLOOKUP(Intermedio!A590,Tipos_Medida!$H$2:$I$788,2),0))*100,4),"")</f>
        <v/>
      </c>
      <c r="K660" s="21" t="str">
        <f>IF(Medidas_Analisis!K590&lt;&gt;"",ROUND((Medidas_Analisis!K590/IF(Intermedio!A590=VLOOKUP(Intermedio!A590,Tipos_Medida!$H$2:$I$788,1),VLOOKUP(Intermedio!A590,Tipos_Medida!$H$2:$I$788,2),0))*100,4),"")</f>
        <v/>
      </c>
      <c r="L660" s="21" t="str">
        <f>IF(Medidas_Analisis!L590&lt;&gt;"",ROUND((Medidas_Analisis!L590/IF(Intermedio!A590=VLOOKUP(Intermedio!A590,Tipos_Medida!$H$2:$I$788,1),VLOOKUP(Intermedio!A590,Tipos_Medida!$H$2:$I$788,2),0))*100,4),"")</f>
        <v/>
      </c>
      <c r="M660" s="21" t="str">
        <f>IF(Medidas_Analisis!M590&lt;&gt;"",ROUND((Medidas_Analisis!M590/IF(Intermedio!A590=VLOOKUP(Intermedio!A590,Tipos_Medida!$H$2:$I$788,1),VLOOKUP(Intermedio!A590,Tipos_Medida!$H$2:$I$788,2),0))*100,4),"")</f>
        <v/>
      </c>
      <c r="N660" s="21" t="str">
        <f>IF(Medidas_Analisis!N590&lt;&gt;"",ROUND((Medidas_Analisis!N590/IF(Intermedio!A590=VLOOKUP(Intermedio!A590,Tipos_Medida!$H$2:$I$788,1),VLOOKUP(Intermedio!A590,Tipos_Medida!$H$2:$I$788,2),0))*100,4),"")</f>
        <v/>
      </c>
    </row>
    <row r="661" spans="1:14" x14ac:dyDescent="0.25">
      <c r="A661">
        <v>21124</v>
      </c>
      <c r="B661" t="s">
        <v>63</v>
      </c>
      <c r="C661" t="s">
        <v>119</v>
      </c>
      <c r="D661" t="s">
        <v>116</v>
      </c>
      <c r="E661" s="1"/>
      <c r="F661" s="7" t="str">
        <f>IF(E661&lt;&gt;"",IF(AND(E661&gt;=VLOOKUP(E661,Semanas!$A$1:$C$33,1),E661&lt;=VLOOKUP(E661,Semanas!$A$1:$C$33,2)),VLOOKUP(E661,Semanas!$A$1:$C$33,3),""),"")</f>
        <v/>
      </c>
      <c r="G661" s="21" t="str">
        <f>IF(Medidas_Analisis!G591&lt;&gt;"",ROUND((Medidas_Analisis!G591/IF(Intermedio!A591=VLOOKUP(Intermedio!A591,Tipos_Medida!$H$2:$I$788,1),VLOOKUP(Intermedio!A591,Tipos_Medida!$H$2:$I$788,2),0))*100,4),"")</f>
        <v/>
      </c>
      <c r="H661" s="21" t="str">
        <f>IF(Medidas_Analisis!H591&lt;&gt;"",ROUND((Medidas_Analisis!H591/IF(Intermedio!A591=VLOOKUP(Intermedio!A591,Tipos_Medida!$H$2:$I$788,1),VLOOKUP(Intermedio!A591,Tipos_Medida!$H$2:$I$788,2),0))*100,4),"")</f>
        <v/>
      </c>
      <c r="I661" s="21" t="str">
        <f>IF(Medidas_Analisis!I591&lt;&gt;"",ROUND((Medidas_Analisis!I591/IF(Intermedio!A591=VLOOKUP(Intermedio!A591,Tipos_Medida!$H$2:$I$788,1),VLOOKUP(Intermedio!A591,Tipos_Medida!$H$2:$I$788,2),0))*100,4),"")</f>
        <v/>
      </c>
      <c r="J661" s="21" t="str">
        <f>IF(Medidas_Analisis!J591&lt;&gt;"",ROUND((Medidas_Analisis!J591/IF(Intermedio!A591=VLOOKUP(Intermedio!A591,Tipos_Medida!$H$2:$I$788,1),VLOOKUP(Intermedio!A591,Tipos_Medida!$H$2:$I$788,2),0))*100,4),"")</f>
        <v/>
      </c>
      <c r="K661" s="21" t="str">
        <f>IF(Medidas_Analisis!K591&lt;&gt;"",ROUND((Medidas_Analisis!K591/IF(Intermedio!A591=VLOOKUP(Intermedio!A591,Tipos_Medida!$H$2:$I$788,1),VLOOKUP(Intermedio!A591,Tipos_Medida!$H$2:$I$788,2),0))*100,4),"")</f>
        <v/>
      </c>
      <c r="L661" s="21" t="str">
        <f>IF(Medidas_Analisis!L591&lt;&gt;"",ROUND((Medidas_Analisis!L591/IF(Intermedio!A591=VLOOKUP(Intermedio!A591,Tipos_Medida!$H$2:$I$788,1),VLOOKUP(Intermedio!A591,Tipos_Medida!$H$2:$I$788,2),0))*100,4),"")</f>
        <v/>
      </c>
      <c r="M661" s="21" t="str">
        <f>IF(Medidas_Analisis!M591&lt;&gt;"",ROUND((Medidas_Analisis!M591/IF(Intermedio!A591=VLOOKUP(Intermedio!A591,Tipos_Medida!$H$2:$I$788,1),VLOOKUP(Intermedio!A591,Tipos_Medida!$H$2:$I$788,2),0))*100,4),"")</f>
        <v/>
      </c>
      <c r="N661" s="21" t="str">
        <f>IF(Medidas_Analisis!N591&lt;&gt;"",ROUND((Medidas_Analisis!N591/IF(Intermedio!A591=VLOOKUP(Intermedio!A591,Tipos_Medida!$H$2:$I$788,1),VLOOKUP(Intermedio!A591,Tipos_Medida!$H$2:$I$788,2),0))*100,4),"")</f>
        <v/>
      </c>
    </row>
    <row r="662" spans="1:14" x14ac:dyDescent="0.25">
      <c r="A662" s="19">
        <v>21124</v>
      </c>
      <c r="B662" s="19" t="s">
        <v>63</v>
      </c>
      <c r="C662" s="19" t="s">
        <v>120</v>
      </c>
      <c r="D662" s="19" t="s">
        <v>116</v>
      </c>
      <c r="E662" s="20"/>
      <c r="F662" s="7" t="str">
        <f>IF(E662&lt;&gt;"",IF(AND(E662&gt;=VLOOKUP(E662,Semanas!$A$1:$C$33,1),E662&lt;=VLOOKUP(E662,Semanas!$A$1:$C$33,2)),VLOOKUP(E662,Semanas!$A$1:$C$33,3),""),"")</f>
        <v/>
      </c>
      <c r="G662" s="21" t="str">
        <f>IF(Medidas_Analisis!G592&lt;&gt;"",ROUND((Medidas_Analisis!G592/IF(Intermedio!A592=VLOOKUP(Intermedio!A592,Tipos_Medida!$H$2:$I$788,1),VLOOKUP(Intermedio!A592,Tipos_Medida!$H$2:$I$788,2),0))*100,4),"")</f>
        <v/>
      </c>
      <c r="H662" s="21" t="str">
        <f>IF(Medidas_Analisis!H592&lt;&gt;"",ROUND((Medidas_Analisis!H592/IF(Intermedio!A592=VLOOKUP(Intermedio!A592,Tipos_Medida!$H$2:$I$788,1),VLOOKUP(Intermedio!A592,Tipos_Medida!$H$2:$I$788,2),0))*100,4),"")</f>
        <v/>
      </c>
      <c r="I662" s="21" t="str">
        <f>IF(Medidas_Analisis!I592&lt;&gt;"",ROUND((Medidas_Analisis!I592/IF(Intermedio!A592=VLOOKUP(Intermedio!A592,Tipos_Medida!$H$2:$I$788,1),VLOOKUP(Intermedio!A592,Tipos_Medida!$H$2:$I$788,2),0))*100,4),"")</f>
        <v/>
      </c>
      <c r="J662" s="21" t="str">
        <f>IF(Medidas_Analisis!J592&lt;&gt;"",ROUND((Medidas_Analisis!J592/IF(Intermedio!A592=VLOOKUP(Intermedio!A592,Tipos_Medida!$H$2:$I$788,1),VLOOKUP(Intermedio!A592,Tipos_Medida!$H$2:$I$788,2),0))*100,4),"")</f>
        <v/>
      </c>
      <c r="K662" s="21" t="str">
        <f>IF(Medidas_Analisis!K592&lt;&gt;"",ROUND((Medidas_Analisis!K592/IF(Intermedio!A592=VLOOKUP(Intermedio!A592,Tipos_Medida!$H$2:$I$788,1),VLOOKUP(Intermedio!A592,Tipos_Medida!$H$2:$I$788,2),0))*100,4),"")</f>
        <v/>
      </c>
      <c r="L662" s="21" t="str">
        <f>IF(Medidas_Analisis!L592&lt;&gt;"",ROUND((Medidas_Analisis!L592/IF(Intermedio!A592=VLOOKUP(Intermedio!A592,Tipos_Medida!$H$2:$I$788,1),VLOOKUP(Intermedio!A592,Tipos_Medida!$H$2:$I$788,2),0))*100,4),"")</f>
        <v/>
      </c>
      <c r="M662" s="21" t="str">
        <f>IF(Medidas_Analisis!M592&lt;&gt;"",ROUND((Medidas_Analisis!M592/IF(Intermedio!A592=VLOOKUP(Intermedio!A592,Tipos_Medida!$H$2:$I$788,1),VLOOKUP(Intermedio!A592,Tipos_Medida!$H$2:$I$788,2),0))*100,4),"")</f>
        <v/>
      </c>
      <c r="N662" s="21" t="str">
        <f>IF(Medidas_Analisis!N592&lt;&gt;"",ROUND((Medidas_Analisis!N592/IF(Intermedio!A592=VLOOKUP(Intermedio!A592,Tipos_Medida!$H$2:$I$788,1),VLOOKUP(Intermedio!A592,Tipos_Medida!$H$2:$I$788,2),0))*100,4),"")</f>
        <v/>
      </c>
    </row>
    <row r="663" spans="1:14" x14ac:dyDescent="0.25">
      <c r="A663" s="19">
        <v>21124</v>
      </c>
      <c r="B663" s="19" t="s">
        <v>63</v>
      </c>
      <c r="C663" s="19" t="s">
        <v>122</v>
      </c>
      <c r="D663" s="19" t="s">
        <v>116</v>
      </c>
      <c r="E663" s="20"/>
      <c r="F663" s="7" t="str">
        <f>IF(E663&lt;&gt;"",IF(AND(E663&gt;=VLOOKUP(E663,Semanas!$A$1:$C$33,1),E663&lt;=VLOOKUP(E663,Semanas!$A$1:$C$33,2)),VLOOKUP(E663,Semanas!$A$1:$C$33,3),""),"")</f>
        <v/>
      </c>
      <c r="G663" s="21" t="str">
        <f>IF(Medidas_Analisis!G594&lt;&gt;"",ROUND((Medidas_Analisis!G594/IF(Intermedio!A594=VLOOKUP(Intermedio!A594,Tipos_Medida!$H$2:$I$788,1),VLOOKUP(Intermedio!A594,Tipos_Medida!$H$2:$I$788,2),0))*100,4),"")</f>
        <v/>
      </c>
      <c r="H663" s="21" t="str">
        <f>IF(Medidas_Analisis!H594&lt;&gt;"",ROUND((Medidas_Analisis!H594/IF(Intermedio!A594=VLOOKUP(Intermedio!A594,Tipos_Medida!$H$2:$I$788,1),VLOOKUP(Intermedio!A594,Tipos_Medida!$H$2:$I$788,2),0))*100,4),"")</f>
        <v/>
      </c>
      <c r="I663" s="21" t="str">
        <f>IF(Medidas_Analisis!I594&lt;&gt;"",ROUND((Medidas_Analisis!I594/IF(Intermedio!A594=VLOOKUP(Intermedio!A594,Tipos_Medida!$H$2:$I$788,1),VLOOKUP(Intermedio!A594,Tipos_Medida!$H$2:$I$788,2),0))*100,4),"")</f>
        <v/>
      </c>
      <c r="J663" s="21" t="str">
        <f>IF(Medidas_Analisis!J594&lt;&gt;"",ROUND((Medidas_Analisis!J594/IF(Intermedio!A594=VLOOKUP(Intermedio!A594,Tipos_Medida!$H$2:$I$788,1),VLOOKUP(Intermedio!A594,Tipos_Medida!$H$2:$I$788,2),0))*100,4),"")</f>
        <v/>
      </c>
      <c r="K663" s="21" t="str">
        <f>IF(Medidas_Analisis!K594&lt;&gt;"",ROUND((Medidas_Analisis!K594/IF(Intermedio!A594=VLOOKUP(Intermedio!A594,Tipos_Medida!$H$2:$I$788,1),VLOOKUP(Intermedio!A594,Tipos_Medida!$H$2:$I$788,2),0))*100,4),"")</f>
        <v/>
      </c>
      <c r="L663" s="21" t="str">
        <f>IF(Medidas_Analisis!L594&lt;&gt;"",ROUND((Medidas_Analisis!L594/IF(Intermedio!A594=VLOOKUP(Intermedio!A594,Tipos_Medida!$H$2:$I$788,1),VLOOKUP(Intermedio!A594,Tipos_Medida!$H$2:$I$788,2),0))*100,4),"")</f>
        <v/>
      </c>
      <c r="M663" s="21" t="str">
        <f>IF(Medidas_Analisis!M594&lt;&gt;"",ROUND((Medidas_Analisis!M594/IF(Intermedio!A594=VLOOKUP(Intermedio!A594,Tipos_Medida!$H$2:$I$788,1),VLOOKUP(Intermedio!A594,Tipos_Medida!$H$2:$I$788,2),0))*100,4),"")</f>
        <v/>
      </c>
      <c r="N663" s="21" t="str">
        <f>IF(Medidas_Analisis!N594&lt;&gt;"",ROUND((Medidas_Analisis!N594/IF(Intermedio!A594=VLOOKUP(Intermedio!A594,Tipos_Medida!$H$2:$I$788,1),VLOOKUP(Intermedio!A594,Tipos_Medida!$H$2:$I$788,2),0))*100,4),"")</f>
        <v/>
      </c>
    </row>
    <row r="664" spans="1:14" x14ac:dyDescent="0.25">
      <c r="A664">
        <v>21124</v>
      </c>
      <c r="B664" t="s">
        <v>63</v>
      </c>
      <c r="C664" t="s">
        <v>123</v>
      </c>
      <c r="D664" t="s">
        <v>116</v>
      </c>
      <c r="E664" s="1"/>
      <c r="F664" s="7" t="str">
        <f>IF(E664&lt;&gt;"",IF(AND(E664&gt;=VLOOKUP(E664,Semanas!$A$1:$C$33,1),E664&lt;=VLOOKUP(E664,Semanas!$A$1:$C$33,2)),VLOOKUP(E664,Semanas!$A$1:$C$33,3),""),"")</f>
        <v/>
      </c>
      <c r="G664" s="21" t="str">
        <f>IF(Medidas_Analisis!G595&lt;&gt;"",ROUND((Medidas_Analisis!G595/IF(Intermedio!A595=VLOOKUP(Intermedio!A595,Tipos_Medida!$H$2:$I$788,1),VLOOKUP(Intermedio!A595,Tipos_Medida!$H$2:$I$788,2),0))*100,4),"")</f>
        <v/>
      </c>
      <c r="H664" s="21" t="str">
        <f>IF(Medidas_Analisis!H595&lt;&gt;"",ROUND((Medidas_Analisis!H595/IF(Intermedio!A595=VLOOKUP(Intermedio!A595,Tipos_Medida!$H$2:$I$788,1),VLOOKUP(Intermedio!A595,Tipos_Medida!$H$2:$I$788,2),0))*100,4),"")</f>
        <v/>
      </c>
      <c r="I664" s="21" t="str">
        <f>IF(Medidas_Analisis!I595&lt;&gt;"",ROUND((Medidas_Analisis!I595/IF(Intermedio!A595=VLOOKUP(Intermedio!A595,Tipos_Medida!$H$2:$I$788,1),VLOOKUP(Intermedio!A595,Tipos_Medida!$H$2:$I$788,2),0))*100,4),"")</f>
        <v/>
      </c>
      <c r="J664" s="21" t="str">
        <f>IF(Medidas_Analisis!J595&lt;&gt;"",ROUND((Medidas_Analisis!J595/IF(Intermedio!A595=VLOOKUP(Intermedio!A595,Tipos_Medida!$H$2:$I$788,1),VLOOKUP(Intermedio!A595,Tipos_Medida!$H$2:$I$788,2),0))*100,4),"")</f>
        <v/>
      </c>
      <c r="K664" s="21" t="str">
        <f>IF(Medidas_Analisis!K595&lt;&gt;"",ROUND((Medidas_Analisis!K595/IF(Intermedio!A595=VLOOKUP(Intermedio!A595,Tipos_Medida!$H$2:$I$788,1),VLOOKUP(Intermedio!A595,Tipos_Medida!$H$2:$I$788,2),0))*100,4),"")</f>
        <v/>
      </c>
      <c r="L664" s="21" t="str">
        <f>IF(Medidas_Analisis!L595&lt;&gt;"",ROUND((Medidas_Analisis!L595/IF(Intermedio!A595=VLOOKUP(Intermedio!A595,Tipos_Medida!$H$2:$I$788,1),VLOOKUP(Intermedio!A595,Tipos_Medida!$H$2:$I$788,2),0))*100,4),"")</f>
        <v/>
      </c>
      <c r="M664" s="21" t="str">
        <f>IF(Medidas_Analisis!M595&lt;&gt;"",ROUND((Medidas_Analisis!M595/IF(Intermedio!A595=VLOOKUP(Intermedio!A595,Tipos_Medida!$H$2:$I$788,1),VLOOKUP(Intermedio!A595,Tipos_Medida!$H$2:$I$788,2),0))*100,4),"")</f>
        <v/>
      </c>
      <c r="N664" s="21" t="str">
        <f>IF(Medidas_Analisis!N595&lt;&gt;"",ROUND((Medidas_Analisis!N595/IF(Intermedio!A595=VLOOKUP(Intermedio!A595,Tipos_Medida!$H$2:$I$788,1),VLOOKUP(Intermedio!A595,Tipos_Medida!$H$2:$I$788,2),0))*100,4),"")</f>
        <v/>
      </c>
    </row>
    <row r="665" spans="1:14" x14ac:dyDescent="0.25">
      <c r="A665" s="19">
        <v>21129</v>
      </c>
      <c r="B665" s="19" t="s">
        <v>65</v>
      </c>
      <c r="C665" s="19" t="s">
        <v>118</v>
      </c>
      <c r="D665" s="19" t="s">
        <v>116</v>
      </c>
      <c r="E665" s="20"/>
      <c r="F665" s="7" t="str">
        <f>IF(E665&lt;&gt;"",IF(AND(E665&gt;=VLOOKUP(E665,Semanas!$A$1:$C$33,1),E665&lt;=VLOOKUP(E665,Semanas!$A$1:$C$33,2)),VLOOKUP(E665,Semanas!$A$1:$C$33,3),""),"")</f>
        <v/>
      </c>
      <c r="G665" s="21" t="str">
        <f>IF(Medidas_Analisis!G601&lt;&gt;"",ROUND((Medidas_Analisis!G601/IF(Intermedio!A601=VLOOKUP(Intermedio!A601,Tipos_Medida!$H$2:$I$788,1),VLOOKUP(Intermedio!A601,Tipos_Medida!$H$2:$I$788,2),0))*100,4),"")</f>
        <v/>
      </c>
      <c r="H665" s="21" t="str">
        <f>IF(Medidas_Analisis!H601&lt;&gt;"",ROUND((Medidas_Analisis!H601/IF(Intermedio!A601=VLOOKUP(Intermedio!A601,Tipos_Medida!$H$2:$I$788,1),VLOOKUP(Intermedio!A601,Tipos_Medida!$H$2:$I$788,2),0))*100,4),"")</f>
        <v/>
      </c>
      <c r="I665" s="21" t="str">
        <f>IF(Medidas_Analisis!I601&lt;&gt;"",ROUND((Medidas_Analisis!I601/IF(Intermedio!A601=VLOOKUP(Intermedio!A601,Tipos_Medida!$H$2:$I$788,1),VLOOKUP(Intermedio!A601,Tipos_Medida!$H$2:$I$788,2),0))*100,4),"")</f>
        <v/>
      </c>
      <c r="J665" s="21" t="str">
        <f>IF(Medidas_Analisis!J601&lt;&gt;"",ROUND((Medidas_Analisis!J601/IF(Intermedio!A601=VLOOKUP(Intermedio!A601,Tipos_Medida!$H$2:$I$788,1),VLOOKUP(Intermedio!A601,Tipos_Medida!$H$2:$I$788,2),0))*100,4),"")</f>
        <v/>
      </c>
      <c r="K665" s="21" t="str">
        <f>IF(Medidas_Analisis!K601&lt;&gt;"",ROUND((Medidas_Analisis!K601/IF(Intermedio!A601=VLOOKUP(Intermedio!A601,Tipos_Medida!$H$2:$I$788,1),VLOOKUP(Intermedio!A601,Tipos_Medida!$H$2:$I$788,2),0))*100,4),"")</f>
        <v/>
      </c>
      <c r="L665" s="21" t="str">
        <f>IF(Medidas_Analisis!L601&lt;&gt;"",ROUND((Medidas_Analisis!L601/IF(Intermedio!A601=VLOOKUP(Intermedio!A601,Tipos_Medida!$H$2:$I$788,1),VLOOKUP(Intermedio!A601,Tipos_Medida!$H$2:$I$788,2),0))*100,4),"")</f>
        <v/>
      </c>
      <c r="M665" s="21" t="str">
        <f>IF(Medidas_Analisis!M601&lt;&gt;"",ROUND((Medidas_Analisis!M601/IF(Intermedio!A601=VLOOKUP(Intermedio!A601,Tipos_Medida!$H$2:$I$788,1),VLOOKUP(Intermedio!A601,Tipos_Medida!$H$2:$I$788,2),0))*100,4),"")</f>
        <v/>
      </c>
      <c r="N665" s="21" t="str">
        <f>IF(Medidas_Analisis!N601&lt;&gt;"",ROUND((Medidas_Analisis!N601/IF(Intermedio!A601=VLOOKUP(Intermedio!A601,Tipos_Medida!$H$2:$I$788,1),VLOOKUP(Intermedio!A601,Tipos_Medida!$H$2:$I$788,2),0))*100,4),"")</f>
        <v/>
      </c>
    </row>
    <row r="666" spans="1:14" x14ac:dyDescent="0.25">
      <c r="A666">
        <v>21129</v>
      </c>
      <c r="B666" t="s">
        <v>65</v>
      </c>
      <c r="C666" t="s">
        <v>119</v>
      </c>
      <c r="D666" t="s">
        <v>116</v>
      </c>
      <c r="E666" s="1"/>
      <c r="F666" s="7" t="str">
        <f>IF(E666&lt;&gt;"",IF(AND(E666&gt;=VLOOKUP(E666,Semanas!$A$1:$C$33,1),E666&lt;=VLOOKUP(E666,Semanas!$A$1:$C$33,2)),VLOOKUP(E666,Semanas!$A$1:$C$33,3),""),"")</f>
        <v/>
      </c>
      <c r="G666" s="21" t="str">
        <f>IF(Medidas_Analisis!G602&lt;&gt;"",ROUND((Medidas_Analisis!G602/IF(Intermedio!A602=VLOOKUP(Intermedio!A602,Tipos_Medida!$H$2:$I$788,1),VLOOKUP(Intermedio!A602,Tipos_Medida!$H$2:$I$788,2),0))*100,4),"")</f>
        <v/>
      </c>
      <c r="H666" s="21" t="str">
        <f>IF(Medidas_Analisis!H602&lt;&gt;"",ROUND((Medidas_Analisis!H602/IF(Intermedio!A602=VLOOKUP(Intermedio!A602,Tipos_Medida!$H$2:$I$788,1),VLOOKUP(Intermedio!A602,Tipos_Medida!$H$2:$I$788,2),0))*100,4),"")</f>
        <v/>
      </c>
      <c r="I666" s="21" t="str">
        <f>IF(Medidas_Analisis!I602&lt;&gt;"",ROUND((Medidas_Analisis!I602/IF(Intermedio!A602=VLOOKUP(Intermedio!A602,Tipos_Medida!$H$2:$I$788,1),VLOOKUP(Intermedio!A602,Tipos_Medida!$H$2:$I$788,2),0))*100,4),"")</f>
        <v/>
      </c>
      <c r="J666" s="21" t="str">
        <f>IF(Medidas_Analisis!J602&lt;&gt;"",ROUND((Medidas_Analisis!J602/IF(Intermedio!A602=VLOOKUP(Intermedio!A602,Tipos_Medida!$H$2:$I$788,1),VLOOKUP(Intermedio!A602,Tipos_Medida!$H$2:$I$788,2),0))*100,4),"")</f>
        <v/>
      </c>
      <c r="K666" s="21" t="str">
        <f>IF(Medidas_Analisis!K602&lt;&gt;"",ROUND((Medidas_Analisis!K602/IF(Intermedio!A602=VLOOKUP(Intermedio!A602,Tipos_Medida!$H$2:$I$788,1),VLOOKUP(Intermedio!A602,Tipos_Medida!$H$2:$I$788,2),0))*100,4),"")</f>
        <v/>
      </c>
      <c r="L666" s="21" t="str">
        <f>IF(Medidas_Analisis!L602&lt;&gt;"",ROUND((Medidas_Analisis!L602/IF(Intermedio!A602=VLOOKUP(Intermedio!A602,Tipos_Medida!$H$2:$I$788,1),VLOOKUP(Intermedio!A602,Tipos_Medida!$H$2:$I$788,2),0))*100,4),"")</f>
        <v/>
      </c>
      <c r="M666" s="21" t="str">
        <f>IF(Medidas_Analisis!M602&lt;&gt;"",ROUND((Medidas_Analisis!M602/IF(Intermedio!A602=VLOOKUP(Intermedio!A602,Tipos_Medida!$H$2:$I$788,1),VLOOKUP(Intermedio!A602,Tipos_Medida!$H$2:$I$788,2),0))*100,4),"")</f>
        <v/>
      </c>
      <c r="N666" s="21" t="str">
        <f>IF(Medidas_Analisis!N602&lt;&gt;"",ROUND((Medidas_Analisis!N602/IF(Intermedio!A602=VLOOKUP(Intermedio!A602,Tipos_Medida!$H$2:$I$788,1),VLOOKUP(Intermedio!A602,Tipos_Medida!$H$2:$I$788,2),0))*100,4),"")</f>
        <v/>
      </c>
    </row>
    <row r="667" spans="1:14" x14ac:dyDescent="0.25">
      <c r="A667" s="19">
        <v>21129</v>
      </c>
      <c r="B667" s="19" t="s">
        <v>65</v>
      </c>
      <c r="C667" s="19" t="s">
        <v>120</v>
      </c>
      <c r="D667" s="19" t="s">
        <v>116</v>
      </c>
      <c r="E667" s="20"/>
      <c r="F667" s="7" t="str">
        <f>IF(E667&lt;&gt;"",IF(AND(E667&gt;=VLOOKUP(E667,Semanas!$A$1:$C$33,1),E667&lt;=VLOOKUP(E667,Semanas!$A$1:$C$33,2)),VLOOKUP(E667,Semanas!$A$1:$C$33,3),""),"")</f>
        <v/>
      </c>
      <c r="G667" s="21" t="str">
        <f>IF(Medidas_Analisis!G603&lt;&gt;"",ROUND((Medidas_Analisis!G603/IF(Intermedio!A603=VLOOKUP(Intermedio!A603,Tipos_Medida!$H$2:$I$788,1),VLOOKUP(Intermedio!A603,Tipos_Medida!$H$2:$I$788,2),0))*100,4),"")</f>
        <v/>
      </c>
      <c r="H667" s="21" t="str">
        <f>IF(Medidas_Analisis!H603&lt;&gt;"",ROUND((Medidas_Analisis!H603/IF(Intermedio!A603=VLOOKUP(Intermedio!A603,Tipos_Medida!$H$2:$I$788,1),VLOOKUP(Intermedio!A603,Tipos_Medida!$H$2:$I$788,2),0))*100,4),"")</f>
        <v/>
      </c>
      <c r="I667" s="21" t="str">
        <f>IF(Medidas_Analisis!I603&lt;&gt;"",ROUND((Medidas_Analisis!I603/IF(Intermedio!A603=VLOOKUP(Intermedio!A603,Tipos_Medida!$H$2:$I$788,1),VLOOKUP(Intermedio!A603,Tipos_Medida!$H$2:$I$788,2),0))*100,4),"")</f>
        <v/>
      </c>
      <c r="J667" s="21" t="str">
        <f>IF(Medidas_Analisis!J603&lt;&gt;"",ROUND((Medidas_Analisis!J603/IF(Intermedio!A603=VLOOKUP(Intermedio!A603,Tipos_Medida!$H$2:$I$788,1),VLOOKUP(Intermedio!A603,Tipos_Medida!$H$2:$I$788,2),0))*100,4),"")</f>
        <v/>
      </c>
      <c r="K667" s="21" t="str">
        <f>IF(Medidas_Analisis!K603&lt;&gt;"",ROUND((Medidas_Analisis!K603/IF(Intermedio!A603=VLOOKUP(Intermedio!A603,Tipos_Medida!$H$2:$I$788,1),VLOOKUP(Intermedio!A603,Tipos_Medida!$H$2:$I$788,2),0))*100,4),"")</f>
        <v/>
      </c>
      <c r="L667" s="21" t="str">
        <f>IF(Medidas_Analisis!L603&lt;&gt;"",ROUND((Medidas_Analisis!L603/IF(Intermedio!A603=VLOOKUP(Intermedio!A603,Tipos_Medida!$H$2:$I$788,1),VLOOKUP(Intermedio!A603,Tipos_Medida!$H$2:$I$788,2),0))*100,4),"")</f>
        <v/>
      </c>
      <c r="M667" s="21" t="str">
        <f>IF(Medidas_Analisis!M603&lt;&gt;"",ROUND((Medidas_Analisis!M603/IF(Intermedio!A603=VLOOKUP(Intermedio!A603,Tipos_Medida!$H$2:$I$788,1),VLOOKUP(Intermedio!A603,Tipos_Medida!$H$2:$I$788,2),0))*100,4),"")</f>
        <v/>
      </c>
      <c r="N667" s="21" t="str">
        <f>IF(Medidas_Analisis!N603&lt;&gt;"",ROUND((Medidas_Analisis!N603/IF(Intermedio!A603=VLOOKUP(Intermedio!A603,Tipos_Medida!$H$2:$I$788,1),VLOOKUP(Intermedio!A603,Tipos_Medida!$H$2:$I$788,2),0))*100,4),"")</f>
        <v/>
      </c>
    </row>
    <row r="668" spans="1:14" x14ac:dyDescent="0.25">
      <c r="A668" s="19">
        <v>21129</v>
      </c>
      <c r="B668" s="19" t="s">
        <v>65</v>
      </c>
      <c r="C668" s="19" t="s">
        <v>122</v>
      </c>
      <c r="D668" s="19" t="s">
        <v>116</v>
      </c>
      <c r="E668" s="20"/>
      <c r="F668" s="7" t="str">
        <f>IF(E668&lt;&gt;"",IF(AND(E668&gt;=VLOOKUP(E668,Semanas!$A$1:$C$33,1),E668&lt;=VLOOKUP(E668,Semanas!$A$1:$C$33,2)),VLOOKUP(E668,Semanas!$A$1:$C$33,3),""),"")</f>
        <v/>
      </c>
      <c r="G668" s="21" t="str">
        <f>IF(Medidas_Analisis!G605&lt;&gt;"",ROUND((Medidas_Analisis!G605/IF(Intermedio!A605=VLOOKUP(Intermedio!A605,Tipos_Medida!$H$2:$I$788,1),VLOOKUP(Intermedio!A605,Tipos_Medida!$H$2:$I$788,2),0))*100,4),"")</f>
        <v/>
      </c>
      <c r="H668" s="21" t="str">
        <f>IF(Medidas_Analisis!H605&lt;&gt;"",ROUND((Medidas_Analisis!H605/IF(Intermedio!A605=VLOOKUP(Intermedio!A605,Tipos_Medida!$H$2:$I$788,1),VLOOKUP(Intermedio!A605,Tipos_Medida!$H$2:$I$788,2),0))*100,4),"")</f>
        <v/>
      </c>
      <c r="I668" s="21" t="str">
        <f>IF(Medidas_Analisis!I605&lt;&gt;"",ROUND((Medidas_Analisis!I605/IF(Intermedio!A605=VLOOKUP(Intermedio!A605,Tipos_Medida!$H$2:$I$788,1),VLOOKUP(Intermedio!A605,Tipos_Medida!$H$2:$I$788,2),0))*100,4),"")</f>
        <v/>
      </c>
      <c r="J668" s="21" t="str">
        <f>IF(Medidas_Analisis!J605&lt;&gt;"",ROUND((Medidas_Analisis!J605/IF(Intermedio!A605=VLOOKUP(Intermedio!A605,Tipos_Medida!$H$2:$I$788,1),VLOOKUP(Intermedio!A605,Tipos_Medida!$H$2:$I$788,2),0))*100,4),"")</f>
        <v/>
      </c>
      <c r="K668" s="21" t="str">
        <f>IF(Medidas_Analisis!K605&lt;&gt;"",ROUND((Medidas_Analisis!K605/IF(Intermedio!A605=VLOOKUP(Intermedio!A605,Tipos_Medida!$H$2:$I$788,1),VLOOKUP(Intermedio!A605,Tipos_Medida!$H$2:$I$788,2),0))*100,4),"")</f>
        <v/>
      </c>
      <c r="L668" s="21" t="str">
        <f>IF(Medidas_Analisis!L605&lt;&gt;"",ROUND((Medidas_Analisis!L605/IF(Intermedio!A605=VLOOKUP(Intermedio!A605,Tipos_Medida!$H$2:$I$788,1),VLOOKUP(Intermedio!A605,Tipos_Medida!$H$2:$I$788,2),0))*100,4),"")</f>
        <v/>
      </c>
      <c r="M668" s="21" t="str">
        <f>IF(Medidas_Analisis!M605&lt;&gt;"",ROUND((Medidas_Analisis!M605/IF(Intermedio!A605=VLOOKUP(Intermedio!A605,Tipos_Medida!$H$2:$I$788,1),VLOOKUP(Intermedio!A605,Tipos_Medida!$H$2:$I$788,2),0))*100,4),"")</f>
        <v/>
      </c>
      <c r="N668" s="21" t="str">
        <f>IF(Medidas_Analisis!N605&lt;&gt;"",ROUND((Medidas_Analisis!N605/IF(Intermedio!A605=VLOOKUP(Intermedio!A605,Tipos_Medida!$H$2:$I$788,1),VLOOKUP(Intermedio!A605,Tipos_Medida!$H$2:$I$788,2),0))*100,4),"")</f>
        <v/>
      </c>
    </row>
    <row r="669" spans="1:14" x14ac:dyDescent="0.25">
      <c r="A669">
        <v>21129</v>
      </c>
      <c r="B669" t="s">
        <v>65</v>
      </c>
      <c r="C669" t="s">
        <v>123</v>
      </c>
      <c r="D669" t="s">
        <v>116</v>
      </c>
      <c r="E669" s="1"/>
      <c r="F669" s="7" t="str">
        <f>IF(E669&lt;&gt;"",IF(AND(E669&gt;=VLOOKUP(E669,Semanas!$A$1:$C$33,1),E669&lt;=VLOOKUP(E669,Semanas!$A$1:$C$33,2)),VLOOKUP(E669,Semanas!$A$1:$C$33,3),""),"")</f>
        <v/>
      </c>
      <c r="G669" s="21" t="str">
        <f>IF(Medidas_Analisis!G606&lt;&gt;"",ROUND((Medidas_Analisis!G606/IF(Intermedio!A606=VLOOKUP(Intermedio!A606,Tipos_Medida!$H$2:$I$788,1),VLOOKUP(Intermedio!A606,Tipos_Medida!$H$2:$I$788,2),0))*100,4),"")</f>
        <v/>
      </c>
      <c r="H669" s="21" t="str">
        <f>IF(Medidas_Analisis!H606&lt;&gt;"",ROUND((Medidas_Analisis!H606/IF(Intermedio!A606=VLOOKUP(Intermedio!A606,Tipos_Medida!$H$2:$I$788,1),VLOOKUP(Intermedio!A606,Tipos_Medida!$H$2:$I$788,2),0))*100,4),"")</f>
        <v/>
      </c>
      <c r="I669" s="21" t="str">
        <f>IF(Medidas_Analisis!I606&lt;&gt;"",ROUND((Medidas_Analisis!I606/IF(Intermedio!A606=VLOOKUP(Intermedio!A606,Tipos_Medida!$H$2:$I$788,1),VLOOKUP(Intermedio!A606,Tipos_Medida!$H$2:$I$788,2),0))*100,4),"")</f>
        <v/>
      </c>
      <c r="J669" s="21" t="str">
        <f>IF(Medidas_Analisis!J606&lt;&gt;"",ROUND((Medidas_Analisis!J606/IF(Intermedio!A606=VLOOKUP(Intermedio!A606,Tipos_Medida!$H$2:$I$788,1),VLOOKUP(Intermedio!A606,Tipos_Medida!$H$2:$I$788,2),0))*100,4),"")</f>
        <v/>
      </c>
      <c r="K669" s="21" t="str">
        <f>IF(Medidas_Analisis!K606&lt;&gt;"",ROUND((Medidas_Analisis!K606/IF(Intermedio!A606=VLOOKUP(Intermedio!A606,Tipos_Medida!$H$2:$I$788,1),VLOOKUP(Intermedio!A606,Tipos_Medida!$H$2:$I$788,2),0))*100,4),"")</f>
        <v/>
      </c>
      <c r="L669" s="21" t="str">
        <f>IF(Medidas_Analisis!L606&lt;&gt;"",ROUND((Medidas_Analisis!L606/IF(Intermedio!A606=VLOOKUP(Intermedio!A606,Tipos_Medida!$H$2:$I$788,1),VLOOKUP(Intermedio!A606,Tipos_Medida!$H$2:$I$788,2),0))*100,4),"")</f>
        <v/>
      </c>
      <c r="M669" s="21" t="str">
        <f>IF(Medidas_Analisis!M606&lt;&gt;"",ROUND((Medidas_Analisis!M606/IF(Intermedio!A606=VLOOKUP(Intermedio!A606,Tipos_Medida!$H$2:$I$788,1),VLOOKUP(Intermedio!A606,Tipos_Medida!$H$2:$I$788,2),0))*100,4),"")</f>
        <v/>
      </c>
      <c r="N669" s="21" t="str">
        <f>IF(Medidas_Analisis!N606&lt;&gt;"",ROUND((Medidas_Analisis!N606/IF(Intermedio!A606=VLOOKUP(Intermedio!A606,Tipos_Medida!$H$2:$I$788,1),VLOOKUP(Intermedio!A606,Tipos_Medida!$H$2:$I$788,2),0))*100,4),"")</f>
        <v/>
      </c>
    </row>
    <row r="670" spans="1:14" x14ac:dyDescent="0.25">
      <c r="A670" s="19">
        <v>21145</v>
      </c>
      <c r="B670" s="19" t="s">
        <v>82</v>
      </c>
      <c r="C670" s="19" t="s">
        <v>118</v>
      </c>
      <c r="D670" s="19" t="s">
        <v>116</v>
      </c>
      <c r="E670" s="20"/>
      <c r="F670" s="7" t="str">
        <f>IF(E670&lt;&gt;"",IF(AND(E670&gt;=VLOOKUP(E670,Semanas!$A$1:$C$33,1),E670&lt;=VLOOKUP(E670,Semanas!$A$1:$C$33,2)),VLOOKUP(E670,Semanas!$A$1:$C$33,3),""),"")</f>
        <v/>
      </c>
      <c r="G670" s="21" t="str">
        <f>IF(Medidas_Analisis!G612&lt;&gt;"",ROUND((Medidas_Analisis!G612/IF(Intermedio!A612=VLOOKUP(Intermedio!A612,Tipos_Medida!$H$2:$I$788,1),VLOOKUP(Intermedio!A612,Tipos_Medida!$H$2:$I$788,2),0))*100,4),"")</f>
        <v/>
      </c>
      <c r="H670" s="21" t="str">
        <f>IF(Medidas_Analisis!H612&lt;&gt;"",ROUND((Medidas_Analisis!H612/IF(Intermedio!A612=VLOOKUP(Intermedio!A612,Tipos_Medida!$H$2:$I$788,1),VLOOKUP(Intermedio!A612,Tipos_Medida!$H$2:$I$788,2),0))*100,4),"")</f>
        <v/>
      </c>
      <c r="I670" s="21" t="str">
        <f>IF(Medidas_Analisis!I612&lt;&gt;"",ROUND((Medidas_Analisis!I612/IF(Intermedio!A612=VLOOKUP(Intermedio!A612,Tipos_Medida!$H$2:$I$788,1),VLOOKUP(Intermedio!A612,Tipos_Medida!$H$2:$I$788,2),0))*100,4),"")</f>
        <v/>
      </c>
      <c r="J670" s="21" t="str">
        <f>IF(Medidas_Analisis!J612&lt;&gt;"",ROUND((Medidas_Analisis!J612/IF(Intermedio!A612=VLOOKUP(Intermedio!A612,Tipos_Medida!$H$2:$I$788,1),VLOOKUP(Intermedio!A612,Tipos_Medida!$H$2:$I$788,2),0))*100,4),"")</f>
        <v/>
      </c>
      <c r="K670" s="21" t="str">
        <f>IF(Medidas_Analisis!K612&lt;&gt;"",ROUND((Medidas_Analisis!K612/IF(Intermedio!A612=VLOOKUP(Intermedio!A612,Tipos_Medida!$H$2:$I$788,1),VLOOKUP(Intermedio!A612,Tipos_Medida!$H$2:$I$788,2),0))*100,4),"")</f>
        <v/>
      </c>
      <c r="L670" s="21" t="str">
        <f>IF(Medidas_Analisis!L612&lt;&gt;"",ROUND((Medidas_Analisis!L612/IF(Intermedio!A612=VLOOKUP(Intermedio!A612,Tipos_Medida!$H$2:$I$788,1),VLOOKUP(Intermedio!A612,Tipos_Medida!$H$2:$I$788,2),0))*100,4),"")</f>
        <v/>
      </c>
      <c r="M670" s="21" t="str">
        <f>IF(Medidas_Analisis!M612&lt;&gt;"",ROUND((Medidas_Analisis!M612/IF(Intermedio!A612=VLOOKUP(Intermedio!A612,Tipos_Medida!$H$2:$I$788,1),VLOOKUP(Intermedio!A612,Tipos_Medida!$H$2:$I$788,2),0))*100,4),"")</f>
        <v/>
      </c>
      <c r="N670" s="21" t="str">
        <f>IF(Medidas_Analisis!N612&lt;&gt;"",ROUND((Medidas_Analisis!N612/IF(Intermedio!A612=VLOOKUP(Intermedio!A612,Tipos_Medida!$H$2:$I$788,1),VLOOKUP(Intermedio!A612,Tipos_Medida!$H$2:$I$788,2),0))*100,4),"")</f>
        <v/>
      </c>
    </row>
    <row r="671" spans="1:14" x14ac:dyDescent="0.25">
      <c r="A671">
        <v>21145</v>
      </c>
      <c r="B671" t="s">
        <v>82</v>
      </c>
      <c r="C671" t="s">
        <v>119</v>
      </c>
      <c r="D671" t="s">
        <v>116</v>
      </c>
      <c r="E671" s="1"/>
      <c r="F671" s="7" t="str">
        <f>IF(E671&lt;&gt;"",IF(AND(E671&gt;=VLOOKUP(E671,Semanas!$A$1:$C$33,1),E671&lt;=VLOOKUP(E671,Semanas!$A$1:$C$33,2)),VLOOKUP(E671,Semanas!$A$1:$C$33,3),""),"")</f>
        <v/>
      </c>
      <c r="G671" s="21" t="str">
        <f>IF(Medidas_Analisis!G613&lt;&gt;"",ROUND((Medidas_Analisis!G613/IF(Intermedio!A613=VLOOKUP(Intermedio!A613,Tipos_Medida!$H$2:$I$788,1),VLOOKUP(Intermedio!A613,Tipos_Medida!$H$2:$I$788,2),0))*100,4),"")</f>
        <v/>
      </c>
      <c r="H671" s="21" t="str">
        <f>IF(Medidas_Analisis!H613&lt;&gt;"",ROUND((Medidas_Analisis!H613/IF(Intermedio!A613=VLOOKUP(Intermedio!A613,Tipos_Medida!$H$2:$I$788,1),VLOOKUP(Intermedio!A613,Tipos_Medida!$H$2:$I$788,2),0))*100,4),"")</f>
        <v/>
      </c>
      <c r="I671" s="21" t="str">
        <f>IF(Medidas_Analisis!I613&lt;&gt;"",ROUND((Medidas_Analisis!I613/IF(Intermedio!A613=VLOOKUP(Intermedio!A613,Tipos_Medida!$H$2:$I$788,1),VLOOKUP(Intermedio!A613,Tipos_Medida!$H$2:$I$788,2),0))*100,4),"")</f>
        <v/>
      </c>
      <c r="J671" s="21" t="str">
        <f>IF(Medidas_Analisis!J613&lt;&gt;"",ROUND((Medidas_Analisis!J613/IF(Intermedio!A613=VLOOKUP(Intermedio!A613,Tipos_Medida!$H$2:$I$788,1),VLOOKUP(Intermedio!A613,Tipos_Medida!$H$2:$I$788,2),0))*100,4),"")</f>
        <v/>
      </c>
      <c r="K671" s="21" t="str">
        <f>IF(Medidas_Analisis!K613&lt;&gt;"",ROUND((Medidas_Analisis!K613/IF(Intermedio!A613=VLOOKUP(Intermedio!A613,Tipos_Medida!$H$2:$I$788,1),VLOOKUP(Intermedio!A613,Tipos_Medida!$H$2:$I$788,2),0))*100,4),"")</f>
        <v/>
      </c>
      <c r="L671" s="21" t="str">
        <f>IF(Medidas_Analisis!L613&lt;&gt;"",ROUND((Medidas_Analisis!L613/IF(Intermedio!A613=VLOOKUP(Intermedio!A613,Tipos_Medida!$H$2:$I$788,1),VLOOKUP(Intermedio!A613,Tipos_Medida!$H$2:$I$788,2),0))*100,4),"")</f>
        <v/>
      </c>
      <c r="M671" s="21" t="str">
        <f>IF(Medidas_Analisis!M613&lt;&gt;"",ROUND((Medidas_Analisis!M613/IF(Intermedio!A613=VLOOKUP(Intermedio!A613,Tipos_Medida!$H$2:$I$788,1),VLOOKUP(Intermedio!A613,Tipos_Medida!$H$2:$I$788,2),0))*100,4),"")</f>
        <v/>
      </c>
      <c r="N671" s="21" t="str">
        <f>IF(Medidas_Analisis!N613&lt;&gt;"",ROUND((Medidas_Analisis!N613/IF(Intermedio!A613=VLOOKUP(Intermedio!A613,Tipos_Medida!$H$2:$I$788,1),VLOOKUP(Intermedio!A613,Tipos_Medida!$H$2:$I$788,2),0))*100,4),"")</f>
        <v/>
      </c>
    </row>
    <row r="672" spans="1:14" x14ac:dyDescent="0.25">
      <c r="A672" s="19">
        <v>21145</v>
      </c>
      <c r="B672" s="19" t="s">
        <v>82</v>
      </c>
      <c r="C672" s="19" t="s">
        <v>120</v>
      </c>
      <c r="D672" s="19" t="s">
        <v>116</v>
      </c>
      <c r="E672" s="20"/>
      <c r="F672" s="7" t="str">
        <f>IF(E672&lt;&gt;"",IF(AND(E672&gt;=VLOOKUP(E672,Semanas!$A$1:$C$33,1),E672&lt;=VLOOKUP(E672,Semanas!$A$1:$C$33,2)),VLOOKUP(E672,Semanas!$A$1:$C$33,3),""),"")</f>
        <v/>
      </c>
      <c r="G672" s="21" t="str">
        <f>IF(Medidas_Analisis!G614&lt;&gt;"",ROUND((Medidas_Analisis!G614/IF(Intermedio!A614=VLOOKUP(Intermedio!A614,Tipos_Medida!$H$2:$I$788,1),VLOOKUP(Intermedio!A614,Tipos_Medida!$H$2:$I$788,2),0))*100,4),"")</f>
        <v/>
      </c>
      <c r="H672" s="21" t="str">
        <f>IF(Medidas_Analisis!H614&lt;&gt;"",ROUND((Medidas_Analisis!H614/IF(Intermedio!A614=VLOOKUP(Intermedio!A614,Tipos_Medida!$H$2:$I$788,1),VLOOKUP(Intermedio!A614,Tipos_Medida!$H$2:$I$788,2),0))*100,4),"")</f>
        <v/>
      </c>
      <c r="I672" s="21" t="str">
        <f>IF(Medidas_Analisis!I614&lt;&gt;"",ROUND((Medidas_Analisis!I614/IF(Intermedio!A614=VLOOKUP(Intermedio!A614,Tipos_Medida!$H$2:$I$788,1),VLOOKUP(Intermedio!A614,Tipos_Medida!$H$2:$I$788,2),0))*100,4),"")</f>
        <v/>
      </c>
      <c r="J672" s="21" t="str">
        <f>IF(Medidas_Analisis!J614&lt;&gt;"",ROUND((Medidas_Analisis!J614/IF(Intermedio!A614=VLOOKUP(Intermedio!A614,Tipos_Medida!$H$2:$I$788,1),VLOOKUP(Intermedio!A614,Tipos_Medida!$H$2:$I$788,2),0))*100,4),"")</f>
        <v/>
      </c>
      <c r="K672" s="21" t="str">
        <f>IF(Medidas_Analisis!K614&lt;&gt;"",ROUND((Medidas_Analisis!K614/IF(Intermedio!A614=VLOOKUP(Intermedio!A614,Tipos_Medida!$H$2:$I$788,1),VLOOKUP(Intermedio!A614,Tipos_Medida!$H$2:$I$788,2),0))*100,4),"")</f>
        <v/>
      </c>
      <c r="L672" s="21" t="str">
        <f>IF(Medidas_Analisis!L614&lt;&gt;"",ROUND((Medidas_Analisis!L614/IF(Intermedio!A614=VLOOKUP(Intermedio!A614,Tipos_Medida!$H$2:$I$788,1),VLOOKUP(Intermedio!A614,Tipos_Medida!$H$2:$I$788,2),0))*100,4),"")</f>
        <v/>
      </c>
      <c r="M672" s="21" t="str">
        <f>IF(Medidas_Analisis!M614&lt;&gt;"",ROUND((Medidas_Analisis!M614/IF(Intermedio!A614=VLOOKUP(Intermedio!A614,Tipos_Medida!$H$2:$I$788,1),VLOOKUP(Intermedio!A614,Tipos_Medida!$H$2:$I$788,2),0))*100,4),"")</f>
        <v/>
      </c>
      <c r="N672" s="21" t="str">
        <f>IF(Medidas_Analisis!N614&lt;&gt;"",ROUND((Medidas_Analisis!N614/IF(Intermedio!A614=VLOOKUP(Intermedio!A614,Tipos_Medida!$H$2:$I$788,1),VLOOKUP(Intermedio!A614,Tipos_Medida!$H$2:$I$788,2),0))*100,4),"")</f>
        <v/>
      </c>
    </row>
    <row r="673" spans="1:14" x14ac:dyDescent="0.25">
      <c r="A673" s="19">
        <v>21145</v>
      </c>
      <c r="B673" s="19" t="s">
        <v>82</v>
      </c>
      <c r="C673" s="19" t="s">
        <v>122</v>
      </c>
      <c r="D673" s="19" t="s">
        <v>116</v>
      </c>
      <c r="E673" s="20"/>
      <c r="F673" s="7" t="str">
        <f>IF(E673&lt;&gt;"",IF(AND(E673&gt;=VLOOKUP(E673,Semanas!$A$1:$C$33,1),E673&lt;=VLOOKUP(E673,Semanas!$A$1:$C$33,2)),VLOOKUP(E673,Semanas!$A$1:$C$33,3),""),"")</f>
        <v/>
      </c>
      <c r="G673" s="21" t="str">
        <f>IF(Medidas_Analisis!G616&lt;&gt;"",ROUND((Medidas_Analisis!G616/IF(Intermedio!A616=VLOOKUP(Intermedio!A616,Tipos_Medida!$H$2:$I$788,1),VLOOKUP(Intermedio!A616,Tipos_Medida!$H$2:$I$788,2),0))*100,4),"")</f>
        <v/>
      </c>
      <c r="H673" s="21" t="str">
        <f>IF(Medidas_Analisis!H616&lt;&gt;"",ROUND((Medidas_Analisis!H616/IF(Intermedio!A616=VLOOKUP(Intermedio!A616,Tipos_Medida!$H$2:$I$788,1),VLOOKUP(Intermedio!A616,Tipos_Medida!$H$2:$I$788,2),0))*100,4),"")</f>
        <v/>
      </c>
      <c r="I673" s="21" t="str">
        <f>IF(Medidas_Analisis!I616&lt;&gt;"",ROUND((Medidas_Analisis!I616/IF(Intermedio!A616=VLOOKUP(Intermedio!A616,Tipos_Medida!$H$2:$I$788,1),VLOOKUP(Intermedio!A616,Tipos_Medida!$H$2:$I$788,2),0))*100,4),"")</f>
        <v/>
      </c>
      <c r="J673" s="21" t="str">
        <f>IF(Medidas_Analisis!J616&lt;&gt;"",ROUND((Medidas_Analisis!J616/IF(Intermedio!A616=VLOOKUP(Intermedio!A616,Tipos_Medida!$H$2:$I$788,1),VLOOKUP(Intermedio!A616,Tipos_Medida!$H$2:$I$788,2),0))*100,4),"")</f>
        <v/>
      </c>
      <c r="K673" s="21" t="str">
        <f>IF(Medidas_Analisis!K616&lt;&gt;"",ROUND((Medidas_Analisis!K616/IF(Intermedio!A616=VLOOKUP(Intermedio!A616,Tipos_Medida!$H$2:$I$788,1),VLOOKUP(Intermedio!A616,Tipos_Medida!$H$2:$I$788,2),0))*100,4),"")</f>
        <v/>
      </c>
      <c r="L673" s="21" t="str">
        <f>IF(Medidas_Analisis!L616&lt;&gt;"",ROUND((Medidas_Analisis!L616/IF(Intermedio!A616=VLOOKUP(Intermedio!A616,Tipos_Medida!$H$2:$I$788,1),VLOOKUP(Intermedio!A616,Tipos_Medida!$H$2:$I$788,2),0))*100,4),"")</f>
        <v/>
      </c>
      <c r="M673" s="21" t="str">
        <f>IF(Medidas_Analisis!M616&lt;&gt;"",ROUND((Medidas_Analisis!M616/IF(Intermedio!A616=VLOOKUP(Intermedio!A616,Tipos_Medida!$H$2:$I$788,1),VLOOKUP(Intermedio!A616,Tipos_Medida!$H$2:$I$788,2),0))*100,4),"")</f>
        <v/>
      </c>
      <c r="N673" s="21" t="str">
        <f>IF(Medidas_Analisis!N616&lt;&gt;"",ROUND((Medidas_Analisis!N616/IF(Intermedio!A616=VLOOKUP(Intermedio!A616,Tipos_Medida!$H$2:$I$788,1),VLOOKUP(Intermedio!A616,Tipos_Medida!$H$2:$I$788,2),0))*100,4),"")</f>
        <v/>
      </c>
    </row>
    <row r="674" spans="1:14" x14ac:dyDescent="0.25">
      <c r="A674">
        <v>21145</v>
      </c>
      <c r="B674" t="s">
        <v>82</v>
      </c>
      <c r="C674" t="s">
        <v>123</v>
      </c>
      <c r="D674" t="s">
        <v>116</v>
      </c>
      <c r="E674" s="1"/>
      <c r="F674" s="7" t="str">
        <f>IF(E674&lt;&gt;"",IF(AND(E674&gt;=VLOOKUP(E674,Semanas!$A$1:$C$33,1),E674&lt;=VLOOKUP(E674,Semanas!$A$1:$C$33,2)),VLOOKUP(E674,Semanas!$A$1:$C$33,3),""),"")</f>
        <v/>
      </c>
      <c r="G674" s="21" t="str">
        <f>IF(Medidas_Analisis!G617&lt;&gt;"",ROUND((Medidas_Analisis!G617/IF(Intermedio!A617=VLOOKUP(Intermedio!A617,Tipos_Medida!$H$2:$I$788,1),VLOOKUP(Intermedio!A617,Tipos_Medida!$H$2:$I$788,2),0))*100,4),"")</f>
        <v/>
      </c>
      <c r="H674" s="21" t="str">
        <f>IF(Medidas_Analisis!H617&lt;&gt;"",ROUND((Medidas_Analisis!H617/IF(Intermedio!A617=VLOOKUP(Intermedio!A617,Tipos_Medida!$H$2:$I$788,1),VLOOKUP(Intermedio!A617,Tipos_Medida!$H$2:$I$788,2),0))*100,4),"")</f>
        <v/>
      </c>
      <c r="I674" s="21" t="str">
        <f>IF(Medidas_Analisis!I617&lt;&gt;"",ROUND((Medidas_Analisis!I617/IF(Intermedio!A617=VLOOKUP(Intermedio!A617,Tipos_Medida!$H$2:$I$788,1),VLOOKUP(Intermedio!A617,Tipos_Medida!$H$2:$I$788,2),0))*100,4),"")</f>
        <v/>
      </c>
      <c r="J674" s="21" t="str">
        <f>IF(Medidas_Analisis!J617&lt;&gt;"",ROUND((Medidas_Analisis!J617/IF(Intermedio!A617=VLOOKUP(Intermedio!A617,Tipos_Medida!$H$2:$I$788,1),VLOOKUP(Intermedio!A617,Tipos_Medida!$H$2:$I$788,2),0))*100,4),"")</f>
        <v/>
      </c>
      <c r="K674" s="21" t="str">
        <f>IF(Medidas_Analisis!K617&lt;&gt;"",ROUND((Medidas_Analisis!K617/IF(Intermedio!A617=VLOOKUP(Intermedio!A617,Tipos_Medida!$H$2:$I$788,1),VLOOKUP(Intermedio!A617,Tipos_Medida!$H$2:$I$788,2),0))*100,4),"")</f>
        <v/>
      </c>
      <c r="L674" s="21" t="str">
        <f>IF(Medidas_Analisis!L617&lt;&gt;"",ROUND((Medidas_Analisis!L617/IF(Intermedio!A617=VLOOKUP(Intermedio!A617,Tipos_Medida!$H$2:$I$788,1),VLOOKUP(Intermedio!A617,Tipos_Medida!$H$2:$I$788,2),0))*100,4),"")</f>
        <v/>
      </c>
      <c r="M674" s="21" t="str">
        <f>IF(Medidas_Analisis!M617&lt;&gt;"",ROUND((Medidas_Analisis!M617/IF(Intermedio!A617=VLOOKUP(Intermedio!A617,Tipos_Medida!$H$2:$I$788,1),VLOOKUP(Intermedio!A617,Tipos_Medida!$H$2:$I$788,2),0))*100,4),"")</f>
        <v/>
      </c>
      <c r="N674" s="21" t="str">
        <f>IF(Medidas_Analisis!N617&lt;&gt;"",ROUND((Medidas_Analisis!N617/IF(Intermedio!A617=VLOOKUP(Intermedio!A617,Tipos_Medida!$H$2:$I$788,1),VLOOKUP(Intermedio!A617,Tipos_Medida!$H$2:$I$788,2),0))*100,4),"")</f>
        <v/>
      </c>
    </row>
    <row r="675" spans="1:14" x14ac:dyDescent="0.25">
      <c r="A675" s="19">
        <v>21149</v>
      </c>
      <c r="B675" s="19" t="s">
        <v>94</v>
      </c>
      <c r="C675" s="19" t="s">
        <v>118</v>
      </c>
      <c r="D675" s="19" t="s">
        <v>116</v>
      </c>
      <c r="E675" s="20"/>
      <c r="F675" s="7" t="str">
        <f>IF(E675&lt;&gt;"",IF(AND(E675&gt;=VLOOKUP(E675,Semanas!$A$1:$C$33,1),E675&lt;=VLOOKUP(E675,Semanas!$A$1:$C$33,2)),VLOOKUP(E675,Semanas!$A$1:$C$33,3),""),"")</f>
        <v/>
      </c>
      <c r="G675" s="21" t="str">
        <f>IF(Medidas_Analisis!G623&lt;&gt;"",ROUND((Medidas_Analisis!G623/IF(Intermedio!A623=VLOOKUP(Intermedio!A623,Tipos_Medida!$H$2:$I$788,1),VLOOKUP(Intermedio!A623,Tipos_Medida!$H$2:$I$788,2),0))*100,4),"")</f>
        <v/>
      </c>
      <c r="H675" s="21" t="str">
        <f>IF(Medidas_Analisis!H623&lt;&gt;"",ROUND((Medidas_Analisis!H623/IF(Intermedio!A623=VLOOKUP(Intermedio!A623,Tipos_Medida!$H$2:$I$788,1),VLOOKUP(Intermedio!A623,Tipos_Medida!$H$2:$I$788,2),0))*100,4),"")</f>
        <v/>
      </c>
      <c r="I675" s="21" t="str">
        <f>IF(Medidas_Analisis!I623&lt;&gt;"",ROUND((Medidas_Analisis!I623/IF(Intermedio!A623=VLOOKUP(Intermedio!A623,Tipos_Medida!$H$2:$I$788,1),VLOOKUP(Intermedio!A623,Tipos_Medida!$H$2:$I$788,2),0))*100,4),"")</f>
        <v/>
      </c>
      <c r="J675" s="21" t="str">
        <f>IF(Medidas_Analisis!J623&lt;&gt;"",ROUND((Medidas_Analisis!J623/IF(Intermedio!A623=VLOOKUP(Intermedio!A623,Tipos_Medida!$H$2:$I$788,1),VLOOKUP(Intermedio!A623,Tipos_Medida!$H$2:$I$788,2),0))*100,4),"")</f>
        <v/>
      </c>
      <c r="K675" s="21" t="str">
        <f>IF(Medidas_Analisis!K623&lt;&gt;"",ROUND((Medidas_Analisis!K623/IF(Intermedio!A623=VLOOKUP(Intermedio!A623,Tipos_Medida!$H$2:$I$788,1),VLOOKUP(Intermedio!A623,Tipos_Medida!$H$2:$I$788,2),0))*100,4),"")</f>
        <v/>
      </c>
      <c r="L675" s="21" t="str">
        <f>IF(Medidas_Analisis!L623&lt;&gt;"",ROUND((Medidas_Analisis!L623/IF(Intermedio!A623=VLOOKUP(Intermedio!A623,Tipos_Medida!$H$2:$I$788,1),VLOOKUP(Intermedio!A623,Tipos_Medida!$H$2:$I$788,2),0))*100,4),"")</f>
        <v/>
      </c>
      <c r="M675" s="21" t="str">
        <f>IF(Medidas_Analisis!M623&lt;&gt;"",ROUND((Medidas_Analisis!M623/IF(Intermedio!A623=VLOOKUP(Intermedio!A623,Tipos_Medida!$H$2:$I$788,1),VLOOKUP(Intermedio!A623,Tipos_Medida!$H$2:$I$788,2),0))*100,4),"")</f>
        <v/>
      </c>
      <c r="N675" s="21" t="str">
        <f>IF(Medidas_Analisis!N623&lt;&gt;"",ROUND((Medidas_Analisis!N623/IF(Intermedio!A623=VLOOKUP(Intermedio!A623,Tipos_Medida!$H$2:$I$788,1),VLOOKUP(Intermedio!A623,Tipos_Medida!$H$2:$I$788,2),0))*100,4),"")</f>
        <v/>
      </c>
    </row>
    <row r="676" spans="1:14" x14ac:dyDescent="0.25">
      <c r="A676">
        <v>21149</v>
      </c>
      <c r="B676" t="s">
        <v>94</v>
      </c>
      <c r="C676" t="s">
        <v>119</v>
      </c>
      <c r="D676" t="s">
        <v>116</v>
      </c>
      <c r="E676" s="1"/>
      <c r="F676" s="7" t="str">
        <f>IF(E676&lt;&gt;"",IF(AND(E676&gt;=VLOOKUP(E676,Semanas!$A$1:$C$33,1),E676&lt;=VLOOKUP(E676,Semanas!$A$1:$C$33,2)),VLOOKUP(E676,Semanas!$A$1:$C$33,3),""),"")</f>
        <v/>
      </c>
      <c r="G676" s="21" t="str">
        <f>IF(Medidas_Analisis!G624&lt;&gt;"",ROUND((Medidas_Analisis!G624/IF(Intermedio!A624=VLOOKUP(Intermedio!A624,Tipos_Medida!$H$2:$I$788,1),VLOOKUP(Intermedio!A624,Tipos_Medida!$H$2:$I$788,2),0))*100,4),"")</f>
        <v/>
      </c>
      <c r="H676" s="21" t="str">
        <f>IF(Medidas_Analisis!H624&lt;&gt;"",ROUND((Medidas_Analisis!H624/IF(Intermedio!A624=VLOOKUP(Intermedio!A624,Tipos_Medida!$H$2:$I$788,1),VLOOKUP(Intermedio!A624,Tipos_Medida!$H$2:$I$788,2),0))*100,4),"")</f>
        <v/>
      </c>
      <c r="I676" s="21" t="str">
        <f>IF(Medidas_Analisis!I624&lt;&gt;"",ROUND((Medidas_Analisis!I624/IF(Intermedio!A624=VLOOKUP(Intermedio!A624,Tipos_Medida!$H$2:$I$788,1),VLOOKUP(Intermedio!A624,Tipos_Medida!$H$2:$I$788,2),0))*100,4),"")</f>
        <v/>
      </c>
      <c r="J676" s="21" t="str">
        <f>IF(Medidas_Analisis!J624&lt;&gt;"",ROUND((Medidas_Analisis!J624/IF(Intermedio!A624=VLOOKUP(Intermedio!A624,Tipos_Medida!$H$2:$I$788,1),VLOOKUP(Intermedio!A624,Tipos_Medida!$H$2:$I$788,2),0))*100,4),"")</f>
        <v/>
      </c>
      <c r="K676" s="21" t="str">
        <f>IF(Medidas_Analisis!K624&lt;&gt;"",ROUND((Medidas_Analisis!K624/IF(Intermedio!A624=VLOOKUP(Intermedio!A624,Tipos_Medida!$H$2:$I$788,1),VLOOKUP(Intermedio!A624,Tipos_Medida!$H$2:$I$788,2),0))*100,4),"")</f>
        <v/>
      </c>
      <c r="L676" s="21" t="str">
        <f>IF(Medidas_Analisis!L624&lt;&gt;"",ROUND((Medidas_Analisis!L624/IF(Intermedio!A624=VLOOKUP(Intermedio!A624,Tipos_Medida!$H$2:$I$788,1),VLOOKUP(Intermedio!A624,Tipos_Medida!$H$2:$I$788,2),0))*100,4),"")</f>
        <v/>
      </c>
      <c r="M676" s="21" t="str">
        <f>IF(Medidas_Analisis!M624&lt;&gt;"",ROUND((Medidas_Analisis!M624/IF(Intermedio!A624=VLOOKUP(Intermedio!A624,Tipos_Medida!$H$2:$I$788,1),VLOOKUP(Intermedio!A624,Tipos_Medida!$H$2:$I$788,2),0))*100,4),"")</f>
        <v/>
      </c>
      <c r="N676" s="21" t="str">
        <f>IF(Medidas_Analisis!N624&lt;&gt;"",ROUND((Medidas_Analisis!N624/IF(Intermedio!A624=VLOOKUP(Intermedio!A624,Tipos_Medida!$H$2:$I$788,1),VLOOKUP(Intermedio!A624,Tipos_Medida!$H$2:$I$788,2),0))*100,4),"")</f>
        <v/>
      </c>
    </row>
    <row r="677" spans="1:14" x14ac:dyDescent="0.25">
      <c r="A677" s="19">
        <v>21149</v>
      </c>
      <c r="B677" s="19" t="s">
        <v>94</v>
      </c>
      <c r="C677" s="19" t="s">
        <v>120</v>
      </c>
      <c r="D677" s="19" t="s">
        <v>116</v>
      </c>
      <c r="E677" s="20"/>
      <c r="F677" s="7" t="str">
        <f>IF(E677&lt;&gt;"",IF(AND(E677&gt;=VLOOKUP(E677,Semanas!$A$1:$C$33,1),E677&lt;=VLOOKUP(E677,Semanas!$A$1:$C$33,2)),VLOOKUP(E677,Semanas!$A$1:$C$33,3),""),"")</f>
        <v/>
      </c>
      <c r="G677" s="21" t="str">
        <f>IF(Medidas_Analisis!G625&lt;&gt;"",ROUND((Medidas_Analisis!G625/IF(Intermedio!A625=VLOOKUP(Intermedio!A625,Tipos_Medida!$H$2:$I$788,1),VLOOKUP(Intermedio!A625,Tipos_Medida!$H$2:$I$788,2),0))*100,4),"")</f>
        <v/>
      </c>
      <c r="H677" s="21" t="str">
        <f>IF(Medidas_Analisis!H625&lt;&gt;"",ROUND((Medidas_Analisis!H625/IF(Intermedio!A625=VLOOKUP(Intermedio!A625,Tipos_Medida!$H$2:$I$788,1),VLOOKUP(Intermedio!A625,Tipos_Medida!$H$2:$I$788,2),0))*100,4),"")</f>
        <v/>
      </c>
      <c r="I677" s="21" t="str">
        <f>IF(Medidas_Analisis!I625&lt;&gt;"",ROUND((Medidas_Analisis!I625/IF(Intermedio!A625=VLOOKUP(Intermedio!A625,Tipos_Medida!$H$2:$I$788,1),VLOOKUP(Intermedio!A625,Tipos_Medida!$H$2:$I$788,2),0))*100,4),"")</f>
        <v/>
      </c>
      <c r="J677" s="21" t="str">
        <f>IF(Medidas_Analisis!J625&lt;&gt;"",ROUND((Medidas_Analisis!J625/IF(Intermedio!A625=VLOOKUP(Intermedio!A625,Tipos_Medida!$H$2:$I$788,1),VLOOKUP(Intermedio!A625,Tipos_Medida!$H$2:$I$788,2),0))*100,4),"")</f>
        <v/>
      </c>
      <c r="K677" s="21" t="str">
        <f>IF(Medidas_Analisis!K625&lt;&gt;"",ROUND((Medidas_Analisis!K625/IF(Intermedio!A625=VLOOKUP(Intermedio!A625,Tipos_Medida!$H$2:$I$788,1),VLOOKUP(Intermedio!A625,Tipos_Medida!$H$2:$I$788,2),0))*100,4),"")</f>
        <v/>
      </c>
      <c r="L677" s="21" t="str">
        <f>IF(Medidas_Analisis!L625&lt;&gt;"",ROUND((Medidas_Analisis!L625/IF(Intermedio!A625=VLOOKUP(Intermedio!A625,Tipos_Medida!$H$2:$I$788,1),VLOOKUP(Intermedio!A625,Tipos_Medida!$H$2:$I$788,2),0))*100,4),"")</f>
        <v/>
      </c>
      <c r="M677" s="21" t="str">
        <f>IF(Medidas_Analisis!M625&lt;&gt;"",ROUND((Medidas_Analisis!M625/IF(Intermedio!A625=VLOOKUP(Intermedio!A625,Tipos_Medida!$H$2:$I$788,1),VLOOKUP(Intermedio!A625,Tipos_Medida!$H$2:$I$788,2),0))*100,4),"")</f>
        <v/>
      </c>
      <c r="N677" s="21" t="str">
        <f>IF(Medidas_Analisis!N625&lt;&gt;"",ROUND((Medidas_Analisis!N625/IF(Intermedio!A625=VLOOKUP(Intermedio!A625,Tipos_Medida!$H$2:$I$788,1),VLOOKUP(Intermedio!A625,Tipos_Medida!$H$2:$I$788,2),0))*100,4),"")</f>
        <v/>
      </c>
    </row>
    <row r="678" spans="1:14" x14ac:dyDescent="0.25">
      <c r="A678" s="19">
        <v>21149</v>
      </c>
      <c r="B678" s="19" t="s">
        <v>94</v>
      </c>
      <c r="C678" s="19" t="s">
        <v>122</v>
      </c>
      <c r="D678" s="19" t="s">
        <v>116</v>
      </c>
      <c r="E678" s="20"/>
      <c r="F678" s="7" t="str">
        <f>IF(E678&lt;&gt;"",IF(AND(E678&gt;=VLOOKUP(E678,Semanas!$A$1:$C$33,1),E678&lt;=VLOOKUP(E678,Semanas!$A$1:$C$33,2)),VLOOKUP(E678,Semanas!$A$1:$C$33,3),""),"")</f>
        <v/>
      </c>
      <c r="G678" s="21" t="str">
        <f>IF(Medidas_Analisis!G627&lt;&gt;"",ROUND((Medidas_Analisis!G627/IF(Intermedio!A627=VLOOKUP(Intermedio!A627,Tipos_Medida!$H$2:$I$788,1),VLOOKUP(Intermedio!A627,Tipos_Medida!$H$2:$I$788,2),0))*100,4),"")</f>
        <v/>
      </c>
      <c r="H678" s="21" t="str">
        <f>IF(Medidas_Analisis!H627&lt;&gt;"",ROUND((Medidas_Analisis!H627/IF(Intermedio!A627=VLOOKUP(Intermedio!A627,Tipos_Medida!$H$2:$I$788,1),VLOOKUP(Intermedio!A627,Tipos_Medida!$H$2:$I$788,2),0))*100,4),"")</f>
        <v/>
      </c>
      <c r="I678" s="21" t="str">
        <f>IF(Medidas_Analisis!I627&lt;&gt;"",ROUND((Medidas_Analisis!I627/IF(Intermedio!A627=VLOOKUP(Intermedio!A627,Tipos_Medida!$H$2:$I$788,1),VLOOKUP(Intermedio!A627,Tipos_Medida!$H$2:$I$788,2),0))*100,4),"")</f>
        <v/>
      </c>
      <c r="J678" s="21" t="str">
        <f>IF(Medidas_Analisis!J627&lt;&gt;"",ROUND((Medidas_Analisis!J627/IF(Intermedio!A627=VLOOKUP(Intermedio!A627,Tipos_Medida!$H$2:$I$788,1),VLOOKUP(Intermedio!A627,Tipos_Medida!$H$2:$I$788,2),0))*100,4),"")</f>
        <v/>
      </c>
      <c r="K678" s="21" t="str">
        <f>IF(Medidas_Analisis!K627&lt;&gt;"",ROUND((Medidas_Analisis!K627/IF(Intermedio!A627=VLOOKUP(Intermedio!A627,Tipos_Medida!$H$2:$I$788,1),VLOOKUP(Intermedio!A627,Tipos_Medida!$H$2:$I$788,2),0))*100,4),"")</f>
        <v/>
      </c>
      <c r="L678" s="21" t="str">
        <f>IF(Medidas_Analisis!L627&lt;&gt;"",ROUND((Medidas_Analisis!L627/IF(Intermedio!A627=VLOOKUP(Intermedio!A627,Tipos_Medida!$H$2:$I$788,1),VLOOKUP(Intermedio!A627,Tipos_Medida!$H$2:$I$788,2),0))*100,4),"")</f>
        <v/>
      </c>
      <c r="M678" s="21" t="str">
        <f>IF(Medidas_Analisis!M627&lt;&gt;"",ROUND((Medidas_Analisis!M627/IF(Intermedio!A627=VLOOKUP(Intermedio!A627,Tipos_Medida!$H$2:$I$788,1),VLOOKUP(Intermedio!A627,Tipos_Medida!$H$2:$I$788,2),0))*100,4),"")</f>
        <v/>
      </c>
      <c r="N678" s="21" t="str">
        <f>IF(Medidas_Analisis!N627&lt;&gt;"",ROUND((Medidas_Analisis!N627/IF(Intermedio!A627=VLOOKUP(Intermedio!A627,Tipos_Medida!$H$2:$I$788,1),VLOOKUP(Intermedio!A627,Tipos_Medida!$H$2:$I$788,2),0))*100,4),"")</f>
        <v/>
      </c>
    </row>
    <row r="679" spans="1:14" x14ac:dyDescent="0.25">
      <c r="A679">
        <v>21149</v>
      </c>
      <c r="B679" t="s">
        <v>94</v>
      </c>
      <c r="C679" t="s">
        <v>123</v>
      </c>
      <c r="D679" t="s">
        <v>116</v>
      </c>
      <c r="E679" s="1"/>
      <c r="F679" s="7" t="str">
        <f>IF(E679&lt;&gt;"",IF(AND(E679&gt;=VLOOKUP(E679,Semanas!$A$1:$C$33,1),E679&lt;=VLOOKUP(E679,Semanas!$A$1:$C$33,2)),VLOOKUP(E679,Semanas!$A$1:$C$33,3),""),"")</f>
        <v/>
      </c>
      <c r="G679" s="21" t="str">
        <f>IF(Medidas_Analisis!G628&lt;&gt;"",ROUND((Medidas_Analisis!G628/IF(Intermedio!A628=VLOOKUP(Intermedio!A628,Tipos_Medida!$H$2:$I$788,1),VLOOKUP(Intermedio!A628,Tipos_Medida!$H$2:$I$788,2),0))*100,4),"")</f>
        <v/>
      </c>
      <c r="H679" s="21" t="str">
        <f>IF(Medidas_Analisis!H628&lt;&gt;"",ROUND((Medidas_Analisis!H628/IF(Intermedio!A628=VLOOKUP(Intermedio!A628,Tipos_Medida!$H$2:$I$788,1),VLOOKUP(Intermedio!A628,Tipos_Medida!$H$2:$I$788,2),0))*100,4),"")</f>
        <v/>
      </c>
      <c r="I679" s="21" t="str">
        <f>IF(Medidas_Analisis!I628&lt;&gt;"",ROUND((Medidas_Analisis!I628/IF(Intermedio!A628=VLOOKUP(Intermedio!A628,Tipos_Medida!$H$2:$I$788,1),VLOOKUP(Intermedio!A628,Tipos_Medida!$H$2:$I$788,2),0))*100,4),"")</f>
        <v/>
      </c>
      <c r="J679" s="21" t="str">
        <f>IF(Medidas_Analisis!J628&lt;&gt;"",ROUND((Medidas_Analisis!J628/IF(Intermedio!A628=VLOOKUP(Intermedio!A628,Tipos_Medida!$H$2:$I$788,1),VLOOKUP(Intermedio!A628,Tipos_Medida!$H$2:$I$788,2),0))*100,4),"")</f>
        <v/>
      </c>
      <c r="K679" s="21" t="str">
        <f>IF(Medidas_Analisis!K628&lt;&gt;"",ROUND((Medidas_Analisis!K628/IF(Intermedio!A628=VLOOKUP(Intermedio!A628,Tipos_Medida!$H$2:$I$788,1),VLOOKUP(Intermedio!A628,Tipos_Medida!$H$2:$I$788,2),0))*100,4),"")</f>
        <v/>
      </c>
      <c r="L679" s="21" t="str">
        <f>IF(Medidas_Analisis!L628&lt;&gt;"",ROUND((Medidas_Analisis!L628/IF(Intermedio!A628=VLOOKUP(Intermedio!A628,Tipos_Medida!$H$2:$I$788,1),VLOOKUP(Intermedio!A628,Tipos_Medida!$H$2:$I$788,2),0))*100,4),"")</f>
        <v/>
      </c>
      <c r="M679" s="21" t="str">
        <f>IF(Medidas_Analisis!M628&lt;&gt;"",ROUND((Medidas_Analisis!M628/IF(Intermedio!A628=VLOOKUP(Intermedio!A628,Tipos_Medida!$H$2:$I$788,1),VLOOKUP(Intermedio!A628,Tipos_Medida!$H$2:$I$788,2),0))*100,4),"")</f>
        <v/>
      </c>
      <c r="N679" s="21" t="str">
        <f>IF(Medidas_Analisis!N628&lt;&gt;"",ROUND((Medidas_Analisis!N628/IF(Intermedio!A628=VLOOKUP(Intermedio!A628,Tipos_Medida!$H$2:$I$788,1),VLOOKUP(Intermedio!A628,Tipos_Medida!$H$2:$I$788,2),0))*100,4),"")</f>
        <v/>
      </c>
    </row>
    <row r="680" spans="1:14" x14ac:dyDescent="0.25">
      <c r="A680" s="19">
        <v>21156</v>
      </c>
      <c r="B680" s="19" t="s">
        <v>98</v>
      </c>
      <c r="C680" s="19" t="s">
        <v>118</v>
      </c>
      <c r="D680" s="19" t="s">
        <v>116</v>
      </c>
      <c r="E680" s="20"/>
      <c r="F680" s="7" t="str">
        <f>IF(E680&lt;&gt;"",IF(AND(E680&gt;=VLOOKUP(E680,Semanas!$A$1:$C$33,1),E680&lt;=VLOOKUP(E680,Semanas!$A$1:$C$33,2)),VLOOKUP(E680,Semanas!$A$1:$C$33,3),""),"")</f>
        <v/>
      </c>
      <c r="G680" s="21" t="str">
        <f>IF(Medidas_Analisis!G634&lt;&gt;"",ROUND((Medidas_Analisis!G634/IF(Intermedio!A634=VLOOKUP(Intermedio!A634,Tipos_Medida!$H$2:$I$788,1),VLOOKUP(Intermedio!A634,Tipos_Medida!$H$2:$I$788,2),0))*100,4),"")</f>
        <v/>
      </c>
      <c r="H680" s="21" t="str">
        <f>IF(Medidas_Analisis!H634&lt;&gt;"",ROUND((Medidas_Analisis!H634/IF(Intermedio!A634=VLOOKUP(Intermedio!A634,Tipos_Medida!$H$2:$I$788,1),VLOOKUP(Intermedio!A634,Tipos_Medida!$H$2:$I$788,2),0))*100,4),"")</f>
        <v/>
      </c>
      <c r="I680" s="21" t="str">
        <f>IF(Medidas_Analisis!I634&lt;&gt;"",ROUND((Medidas_Analisis!I634/IF(Intermedio!A634=VLOOKUP(Intermedio!A634,Tipos_Medida!$H$2:$I$788,1),VLOOKUP(Intermedio!A634,Tipos_Medida!$H$2:$I$788,2),0))*100,4),"")</f>
        <v/>
      </c>
      <c r="J680" s="21" t="str">
        <f>IF(Medidas_Analisis!J634&lt;&gt;"",ROUND((Medidas_Analisis!J634/IF(Intermedio!A634=VLOOKUP(Intermedio!A634,Tipos_Medida!$H$2:$I$788,1),VLOOKUP(Intermedio!A634,Tipos_Medida!$H$2:$I$788,2),0))*100,4),"")</f>
        <v/>
      </c>
      <c r="K680" s="21" t="str">
        <f>IF(Medidas_Analisis!K634&lt;&gt;"",ROUND((Medidas_Analisis!K634/IF(Intermedio!A634=VLOOKUP(Intermedio!A634,Tipos_Medida!$H$2:$I$788,1),VLOOKUP(Intermedio!A634,Tipos_Medida!$H$2:$I$788,2),0))*100,4),"")</f>
        <v/>
      </c>
      <c r="L680" s="21" t="str">
        <f>IF(Medidas_Analisis!L634&lt;&gt;"",ROUND((Medidas_Analisis!L634/IF(Intermedio!A634=VLOOKUP(Intermedio!A634,Tipos_Medida!$H$2:$I$788,1),VLOOKUP(Intermedio!A634,Tipos_Medida!$H$2:$I$788,2),0))*100,4),"")</f>
        <v/>
      </c>
      <c r="M680" s="21" t="str">
        <f>IF(Medidas_Analisis!M634&lt;&gt;"",ROUND((Medidas_Analisis!M634/IF(Intermedio!A634=VLOOKUP(Intermedio!A634,Tipos_Medida!$H$2:$I$788,1),VLOOKUP(Intermedio!A634,Tipos_Medida!$H$2:$I$788,2),0))*100,4),"")</f>
        <v/>
      </c>
      <c r="N680" s="21" t="str">
        <f>IF(Medidas_Analisis!N634&lt;&gt;"",ROUND((Medidas_Analisis!N634/IF(Intermedio!A634=VLOOKUP(Intermedio!A634,Tipos_Medida!$H$2:$I$788,1),VLOOKUP(Intermedio!A634,Tipos_Medida!$H$2:$I$788,2),0))*100,4),"")</f>
        <v/>
      </c>
    </row>
    <row r="681" spans="1:14" x14ac:dyDescent="0.25">
      <c r="A681">
        <v>21156</v>
      </c>
      <c r="B681" t="s">
        <v>98</v>
      </c>
      <c r="C681" t="s">
        <v>119</v>
      </c>
      <c r="D681" t="s">
        <v>116</v>
      </c>
      <c r="E681" s="1"/>
      <c r="F681" s="7" t="str">
        <f>IF(E681&lt;&gt;"",IF(AND(E681&gt;=VLOOKUP(E681,Semanas!$A$1:$C$33,1),E681&lt;=VLOOKUP(E681,Semanas!$A$1:$C$33,2)),VLOOKUP(E681,Semanas!$A$1:$C$33,3),""),"")</f>
        <v/>
      </c>
      <c r="G681" s="21" t="str">
        <f>IF(Medidas_Analisis!G635&lt;&gt;"",ROUND((Medidas_Analisis!G635/IF(Intermedio!A635=VLOOKUP(Intermedio!A635,Tipos_Medida!$H$2:$I$788,1),VLOOKUP(Intermedio!A635,Tipos_Medida!$H$2:$I$788,2),0))*100,4),"")</f>
        <v/>
      </c>
      <c r="H681" s="21" t="str">
        <f>IF(Medidas_Analisis!H635&lt;&gt;"",ROUND((Medidas_Analisis!H635/IF(Intermedio!A635=VLOOKUP(Intermedio!A635,Tipos_Medida!$H$2:$I$788,1),VLOOKUP(Intermedio!A635,Tipos_Medida!$H$2:$I$788,2),0))*100,4),"")</f>
        <v/>
      </c>
      <c r="I681" s="21" t="str">
        <f>IF(Medidas_Analisis!I635&lt;&gt;"",ROUND((Medidas_Analisis!I635/IF(Intermedio!A635=VLOOKUP(Intermedio!A635,Tipos_Medida!$H$2:$I$788,1),VLOOKUP(Intermedio!A635,Tipos_Medida!$H$2:$I$788,2),0))*100,4),"")</f>
        <v/>
      </c>
      <c r="J681" s="21" t="str">
        <f>IF(Medidas_Analisis!J635&lt;&gt;"",ROUND((Medidas_Analisis!J635/IF(Intermedio!A635=VLOOKUP(Intermedio!A635,Tipos_Medida!$H$2:$I$788,1),VLOOKUP(Intermedio!A635,Tipos_Medida!$H$2:$I$788,2),0))*100,4),"")</f>
        <v/>
      </c>
      <c r="K681" s="21" t="str">
        <f>IF(Medidas_Analisis!K635&lt;&gt;"",ROUND((Medidas_Analisis!K635/IF(Intermedio!A635=VLOOKUP(Intermedio!A635,Tipos_Medida!$H$2:$I$788,1),VLOOKUP(Intermedio!A635,Tipos_Medida!$H$2:$I$788,2),0))*100,4),"")</f>
        <v/>
      </c>
      <c r="L681" s="21" t="str">
        <f>IF(Medidas_Analisis!L635&lt;&gt;"",ROUND((Medidas_Analisis!L635/IF(Intermedio!A635=VLOOKUP(Intermedio!A635,Tipos_Medida!$H$2:$I$788,1),VLOOKUP(Intermedio!A635,Tipos_Medida!$H$2:$I$788,2),0))*100,4),"")</f>
        <v/>
      </c>
      <c r="M681" s="21" t="str">
        <f>IF(Medidas_Analisis!M635&lt;&gt;"",ROUND((Medidas_Analisis!M635/IF(Intermedio!A635=VLOOKUP(Intermedio!A635,Tipos_Medida!$H$2:$I$788,1),VLOOKUP(Intermedio!A635,Tipos_Medida!$H$2:$I$788,2),0))*100,4),"")</f>
        <v/>
      </c>
      <c r="N681" s="21" t="str">
        <f>IF(Medidas_Analisis!N635&lt;&gt;"",ROUND((Medidas_Analisis!N635/IF(Intermedio!A635=VLOOKUP(Intermedio!A635,Tipos_Medida!$H$2:$I$788,1),VLOOKUP(Intermedio!A635,Tipos_Medida!$H$2:$I$788,2),0))*100,4),"")</f>
        <v/>
      </c>
    </row>
    <row r="682" spans="1:14" x14ac:dyDescent="0.25">
      <c r="A682" s="19">
        <v>21156</v>
      </c>
      <c r="B682" s="19" t="s">
        <v>98</v>
      </c>
      <c r="C682" s="19" t="s">
        <v>120</v>
      </c>
      <c r="D682" s="19" t="s">
        <v>116</v>
      </c>
      <c r="E682" s="20"/>
      <c r="F682" s="7" t="str">
        <f>IF(E682&lt;&gt;"",IF(AND(E682&gt;=VLOOKUP(E682,Semanas!$A$1:$C$33,1),E682&lt;=VLOOKUP(E682,Semanas!$A$1:$C$33,2)),VLOOKUP(E682,Semanas!$A$1:$C$33,3),""),"")</f>
        <v/>
      </c>
      <c r="G682" s="21" t="str">
        <f>IF(Medidas_Analisis!G636&lt;&gt;"",ROUND((Medidas_Analisis!G636/IF(Intermedio!A636=VLOOKUP(Intermedio!A636,Tipos_Medida!$H$2:$I$788,1),VLOOKUP(Intermedio!A636,Tipos_Medida!$H$2:$I$788,2),0))*100,4),"")</f>
        <v/>
      </c>
      <c r="H682" s="21" t="str">
        <f>IF(Medidas_Analisis!H636&lt;&gt;"",ROUND((Medidas_Analisis!H636/IF(Intermedio!A636=VLOOKUP(Intermedio!A636,Tipos_Medida!$H$2:$I$788,1),VLOOKUP(Intermedio!A636,Tipos_Medida!$H$2:$I$788,2),0))*100,4),"")</f>
        <v/>
      </c>
      <c r="I682" s="21" t="str">
        <f>IF(Medidas_Analisis!I636&lt;&gt;"",ROUND((Medidas_Analisis!I636/IF(Intermedio!A636=VLOOKUP(Intermedio!A636,Tipos_Medida!$H$2:$I$788,1),VLOOKUP(Intermedio!A636,Tipos_Medida!$H$2:$I$788,2),0))*100,4),"")</f>
        <v/>
      </c>
      <c r="J682" s="21" t="str">
        <f>IF(Medidas_Analisis!J636&lt;&gt;"",ROUND((Medidas_Analisis!J636/IF(Intermedio!A636=VLOOKUP(Intermedio!A636,Tipos_Medida!$H$2:$I$788,1),VLOOKUP(Intermedio!A636,Tipos_Medida!$H$2:$I$788,2),0))*100,4),"")</f>
        <v/>
      </c>
      <c r="K682" s="21" t="str">
        <f>IF(Medidas_Analisis!K636&lt;&gt;"",ROUND((Medidas_Analisis!K636/IF(Intermedio!A636=VLOOKUP(Intermedio!A636,Tipos_Medida!$H$2:$I$788,1),VLOOKUP(Intermedio!A636,Tipos_Medida!$H$2:$I$788,2),0))*100,4),"")</f>
        <v/>
      </c>
      <c r="L682" s="21" t="str">
        <f>IF(Medidas_Analisis!L636&lt;&gt;"",ROUND((Medidas_Analisis!L636/IF(Intermedio!A636=VLOOKUP(Intermedio!A636,Tipos_Medida!$H$2:$I$788,1),VLOOKUP(Intermedio!A636,Tipos_Medida!$H$2:$I$788,2),0))*100,4),"")</f>
        <v/>
      </c>
      <c r="M682" s="21" t="str">
        <f>IF(Medidas_Analisis!M636&lt;&gt;"",ROUND((Medidas_Analisis!M636/IF(Intermedio!A636=VLOOKUP(Intermedio!A636,Tipos_Medida!$H$2:$I$788,1),VLOOKUP(Intermedio!A636,Tipos_Medida!$H$2:$I$788,2),0))*100,4),"")</f>
        <v/>
      </c>
      <c r="N682" s="21" t="str">
        <f>IF(Medidas_Analisis!N636&lt;&gt;"",ROUND((Medidas_Analisis!N636/IF(Intermedio!A636=VLOOKUP(Intermedio!A636,Tipos_Medida!$H$2:$I$788,1),VLOOKUP(Intermedio!A636,Tipos_Medida!$H$2:$I$788,2),0))*100,4),"")</f>
        <v/>
      </c>
    </row>
    <row r="683" spans="1:14" x14ac:dyDescent="0.25">
      <c r="A683" s="19">
        <v>21161</v>
      </c>
      <c r="B683" s="19" t="s">
        <v>100</v>
      </c>
      <c r="C683" s="19" t="s">
        <v>118</v>
      </c>
      <c r="D683" s="19" t="s">
        <v>116</v>
      </c>
      <c r="E683" s="20"/>
      <c r="F683" s="7" t="str">
        <f>IF(E683&lt;&gt;"",IF(AND(E683&gt;=VLOOKUP(E683,Semanas!$A$1:$C$33,1),E683&lt;=VLOOKUP(E683,Semanas!$A$1:$C$33,2)),VLOOKUP(E683,Semanas!$A$1:$C$33,3),""),"")</f>
        <v/>
      </c>
      <c r="G683" s="21" t="str">
        <f>IF(Medidas_Analisis!G645&lt;&gt;"",ROUND((Medidas_Analisis!G645/IF(Intermedio!A645=VLOOKUP(Intermedio!A645,Tipos_Medida!$H$2:$I$788,1),VLOOKUP(Intermedio!A645,Tipos_Medida!$H$2:$I$788,2),0))*100,4),"")</f>
        <v/>
      </c>
      <c r="H683" s="21" t="str">
        <f>IF(Medidas_Analisis!H645&lt;&gt;"",ROUND((Medidas_Analisis!H645/IF(Intermedio!A645=VLOOKUP(Intermedio!A645,Tipos_Medida!$H$2:$I$788,1),VLOOKUP(Intermedio!A645,Tipos_Medida!$H$2:$I$788,2),0))*100,4),"")</f>
        <v/>
      </c>
      <c r="I683" s="21" t="str">
        <f>IF(Medidas_Analisis!I645&lt;&gt;"",ROUND((Medidas_Analisis!I645/IF(Intermedio!A645=VLOOKUP(Intermedio!A645,Tipos_Medida!$H$2:$I$788,1),VLOOKUP(Intermedio!A645,Tipos_Medida!$H$2:$I$788,2),0))*100,4),"")</f>
        <v/>
      </c>
      <c r="J683" s="21" t="str">
        <f>IF(Medidas_Analisis!J645&lt;&gt;"",ROUND((Medidas_Analisis!J645/IF(Intermedio!A645=VLOOKUP(Intermedio!A645,Tipos_Medida!$H$2:$I$788,1),VLOOKUP(Intermedio!A645,Tipos_Medida!$H$2:$I$788,2),0))*100,4),"")</f>
        <v/>
      </c>
      <c r="K683" s="21" t="str">
        <f>IF(Medidas_Analisis!K645&lt;&gt;"",ROUND((Medidas_Analisis!K645/IF(Intermedio!A645=VLOOKUP(Intermedio!A645,Tipos_Medida!$H$2:$I$788,1),VLOOKUP(Intermedio!A645,Tipos_Medida!$H$2:$I$788,2),0))*100,4),"")</f>
        <v/>
      </c>
      <c r="L683" s="21" t="str">
        <f>IF(Medidas_Analisis!L645&lt;&gt;"",ROUND((Medidas_Analisis!L645/IF(Intermedio!A645=VLOOKUP(Intermedio!A645,Tipos_Medida!$H$2:$I$788,1),VLOOKUP(Intermedio!A645,Tipos_Medida!$H$2:$I$788,2),0))*100,4),"")</f>
        <v/>
      </c>
      <c r="M683" s="21" t="str">
        <f>IF(Medidas_Analisis!M645&lt;&gt;"",ROUND((Medidas_Analisis!M645/IF(Intermedio!A645=VLOOKUP(Intermedio!A645,Tipos_Medida!$H$2:$I$788,1),VLOOKUP(Intermedio!A645,Tipos_Medida!$H$2:$I$788,2),0))*100,4),"")</f>
        <v/>
      </c>
      <c r="N683" s="21" t="str">
        <f>IF(Medidas_Analisis!N645&lt;&gt;"",ROUND((Medidas_Analisis!N645/IF(Intermedio!A645=VLOOKUP(Intermedio!A645,Tipos_Medida!$H$2:$I$788,1),VLOOKUP(Intermedio!A645,Tipos_Medida!$H$2:$I$788,2),0))*100,4),"")</f>
        <v/>
      </c>
    </row>
    <row r="684" spans="1:14" x14ac:dyDescent="0.25">
      <c r="A684">
        <v>21161</v>
      </c>
      <c r="B684" t="s">
        <v>100</v>
      </c>
      <c r="C684" t="s">
        <v>119</v>
      </c>
      <c r="D684" t="s">
        <v>116</v>
      </c>
      <c r="E684" s="1"/>
      <c r="F684" s="7" t="str">
        <f>IF(E684&lt;&gt;"",IF(AND(E684&gt;=VLOOKUP(E684,Semanas!$A$1:$C$33,1),E684&lt;=VLOOKUP(E684,Semanas!$A$1:$C$33,2)),VLOOKUP(E684,Semanas!$A$1:$C$33,3),""),"")</f>
        <v/>
      </c>
      <c r="G684" s="21" t="str">
        <f>IF(Medidas_Analisis!G646&lt;&gt;"",ROUND((Medidas_Analisis!G646/IF(Intermedio!A646=VLOOKUP(Intermedio!A646,Tipos_Medida!$H$2:$I$788,1),VLOOKUP(Intermedio!A646,Tipos_Medida!$H$2:$I$788,2),0))*100,4),"")</f>
        <v/>
      </c>
      <c r="H684" s="21" t="str">
        <f>IF(Medidas_Analisis!H646&lt;&gt;"",ROUND((Medidas_Analisis!H646/IF(Intermedio!A646=VLOOKUP(Intermedio!A646,Tipos_Medida!$H$2:$I$788,1),VLOOKUP(Intermedio!A646,Tipos_Medida!$H$2:$I$788,2),0))*100,4),"")</f>
        <v/>
      </c>
      <c r="I684" s="21" t="str">
        <f>IF(Medidas_Analisis!I646&lt;&gt;"",ROUND((Medidas_Analisis!I646/IF(Intermedio!A646=VLOOKUP(Intermedio!A646,Tipos_Medida!$H$2:$I$788,1),VLOOKUP(Intermedio!A646,Tipos_Medida!$H$2:$I$788,2),0))*100,4),"")</f>
        <v/>
      </c>
      <c r="J684" s="21" t="str">
        <f>IF(Medidas_Analisis!J646&lt;&gt;"",ROUND((Medidas_Analisis!J646/IF(Intermedio!A646=VLOOKUP(Intermedio!A646,Tipos_Medida!$H$2:$I$788,1),VLOOKUP(Intermedio!A646,Tipos_Medida!$H$2:$I$788,2),0))*100,4),"")</f>
        <v/>
      </c>
      <c r="K684" s="21" t="str">
        <f>IF(Medidas_Analisis!K646&lt;&gt;"",ROUND((Medidas_Analisis!K646/IF(Intermedio!A646=VLOOKUP(Intermedio!A646,Tipos_Medida!$H$2:$I$788,1),VLOOKUP(Intermedio!A646,Tipos_Medida!$H$2:$I$788,2),0))*100,4),"")</f>
        <v/>
      </c>
      <c r="L684" s="21" t="str">
        <f>IF(Medidas_Analisis!L646&lt;&gt;"",ROUND((Medidas_Analisis!L646/IF(Intermedio!A646=VLOOKUP(Intermedio!A646,Tipos_Medida!$H$2:$I$788,1),VLOOKUP(Intermedio!A646,Tipos_Medida!$H$2:$I$788,2),0))*100,4),"")</f>
        <v/>
      </c>
      <c r="M684" s="21" t="str">
        <f>IF(Medidas_Analisis!M646&lt;&gt;"",ROUND((Medidas_Analisis!M646/IF(Intermedio!A646=VLOOKUP(Intermedio!A646,Tipos_Medida!$H$2:$I$788,1),VLOOKUP(Intermedio!A646,Tipos_Medida!$H$2:$I$788,2),0))*100,4),"")</f>
        <v/>
      </c>
      <c r="N684" s="21" t="str">
        <f>IF(Medidas_Analisis!N646&lt;&gt;"",ROUND((Medidas_Analisis!N646/IF(Intermedio!A646=VLOOKUP(Intermedio!A646,Tipos_Medida!$H$2:$I$788,1),VLOOKUP(Intermedio!A646,Tipos_Medida!$H$2:$I$788,2),0))*100,4),"")</f>
        <v/>
      </c>
    </row>
    <row r="685" spans="1:14" x14ac:dyDescent="0.25">
      <c r="A685" s="19">
        <v>21161</v>
      </c>
      <c r="B685" s="19" t="s">
        <v>100</v>
      </c>
      <c r="C685" s="19" t="s">
        <v>120</v>
      </c>
      <c r="D685" s="19" t="s">
        <v>114</v>
      </c>
      <c r="E685" s="20"/>
      <c r="F685" s="7" t="str">
        <f>IF(E685&lt;&gt;"",IF(AND(E685&gt;=VLOOKUP(E685,Semanas!$A$1:$C$33,1),E685&lt;=VLOOKUP(E685,Semanas!$A$1:$C$33,2)),VLOOKUP(E685,Semanas!$A$1:$C$33,3),""),"")</f>
        <v/>
      </c>
      <c r="G685" s="21" t="str">
        <f>IF(Medidas_Analisis!G647&lt;&gt;"",ROUND((Medidas_Analisis!G647/IF(Intermedio!A647=VLOOKUP(Intermedio!A647,Tipos_Medida!$H$2:$I$788,1),VLOOKUP(Intermedio!A647,Tipos_Medida!$H$2:$I$788,2),0))*100,4),"")</f>
        <v/>
      </c>
      <c r="H685" s="21" t="str">
        <f>IF(Medidas_Analisis!H647&lt;&gt;"",ROUND((Medidas_Analisis!H647/IF(Intermedio!A647=VLOOKUP(Intermedio!A647,Tipos_Medida!$H$2:$I$788,1),VLOOKUP(Intermedio!A647,Tipos_Medida!$H$2:$I$788,2),0))*100,4),"")</f>
        <v/>
      </c>
      <c r="I685" s="21" t="str">
        <f>IF(Medidas_Analisis!I647&lt;&gt;"",ROUND((Medidas_Analisis!I647/IF(Intermedio!A647=VLOOKUP(Intermedio!A647,Tipos_Medida!$H$2:$I$788,1),VLOOKUP(Intermedio!A647,Tipos_Medida!$H$2:$I$788,2),0))*100,4),"")</f>
        <v/>
      </c>
      <c r="J685" s="21" t="str">
        <f>IF(Medidas_Analisis!J647&lt;&gt;"",ROUND((Medidas_Analisis!J647/IF(Intermedio!A647=VLOOKUP(Intermedio!A647,Tipos_Medida!$H$2:$I$788,1),VLOOKUP(Intermedio!A647,Tipos_Medida!$H$2:$I$788,2),0))*100,4),"")</f>
        <v/>
      </c>
      <c r="K685" s="21" t="str">
        <f>IF(Medidas_Analisis!K647&lt;&gt;"",ROUND((Medidas_Analisis!K647/IF(Intermedio!A647=VLOOKUP(Intermedio!A647,Tipos_Medida!$H$2:$I$788,1),VLOOKUP(Intermedio!A647,Tipos_Medida!$H$2:$I$788,2),0))*100,4),"")</f>
        <v/>
      </c>
      <c r="L685" s="21" t="str">
        <f>IF(Medidas_Analisis!L647&lt;&gt;"",ROUND((Medidas_Analisis!L647/IF(Intermedio!A647=VLOOKUP(Intermedio!A647,Tipos_Medida!$H$2:$I$788,1),VLOOKUP(Intermedio!A647,Tipos_Medida!$H$2:$I$788,2),0))*100,4),"")</f>
        <v/>
      </c>
      <c r="M685" s="21" t="str">
        <f>IF(Medidas_Analisis!M647&lt;&gt;"",ROUND((Medidas_Analisis!M647/IF(Intermedio!A647=VLOOKUP(Intermedio!A647,Tipos_Medida!$H$2:$I$788,1),VLOOKUP(Intermedio!A647,Tipos_Medida!$H$2:$I$788,2),0))*100,4),"")</f>
        <v/>
      </c>
      <c r="N685" s="21" t="str">
        <f>IF(Medidas_Analisis!N647&lt;&gt;"",ROUND((Medidas_Analisis!N647/IF(Intermedio!A647=VLOOKUP(Intermedio!A647,Tipos_Medida!$H$2:$I$788,1),VLOOKUP(Intermedio!A647,Tipos_Medida!$H$2:$I$788,2),0))*100,4),"")</f>
        <v/>
      </c>
    </row>
    <row r="686" spans="1:14" x14ac:dyDescent="0.25">
      <c r="A686" s="19">
        <v>21161</v>
      </c>
      <c r="B686" s="19" t="s">
        <v>100</v>
      </c>
      <c r="C686" s="19" t="s">
        <v>122</v>
      </c>
      <c r="D686" s="19" t="s">
        <v>116</v>
      </c>
      <c r="E686" s="20"/>
      <c r="F686" s="7" t="str">
        <f>IF(E686&lt;&gt;"",IF(AND(E686&gt;=VLOOKUP(E686,Semanas!$A$1:$C$33,1),E686&lt;=VLOOKUP(E686,Semanas!$A$1:$C$33,2)),VLOOKUP(E686,Semanas!$A$1:$C$33,3),""),"")</f>
        <v/>
      </c>
      <c r="G686" s="21" t="str">
        <f>IF(Medidas_Analisis!G649&lt;&gt;"",ROUND((Medidas_Analisis!G649/IF(Intermedio!A649=VLOOKUP(Intermedio!A649,Tipos_Medida!$H$2:$I$788,1),VLOOKUP(Intermedio!A649,Tipos_Medida!$H$2:$I$788,2),0))*100,4),"")</f>
        <v/>
      </c>
      <c r="H686" s="21" t="str">
        <f>IF(Medidas_Analisis!H649&lt;&gt;"",ROUND((Medidas_Analisis!H649/IF(Intermedio!A649=VLOOKUP(Intermedio!A649,Tipos_Medida!$H$2:$I$788,1),VLOOKUP(Intermedio!A649,Tipos_Medida!$H$2:$I$788,2),0))*100,4),"")</f>
        <v/>
      </c>
      <c r="I686" s="21" t="str">
        <f>IF(Medidas_Analisis!I649&lt;&gt;"",ROUND((Medidas_Analisis!I649/IF(Intermedio!A649=VLOOKUP(Intermedio!A649,Tipos_Medida!$H$2:$I$788,1),VLOOKUP(Intermedio!A649,Tipos_Medida!$H$2:$I$788,2),0))*100,4),"")</f>
        <v/>
      </c>
      <c r="J686" s="21" t="str">
        <f>IF(Medidas_Analisis!J649&lt;&gt;"",ROUND((Medidas_Analisis!J649/IF(Intermedio!A649=VLOOKUP(Intermedio!A649,Tipos_Medida!$H$2:$I$788,1),VLOOKUP(Intermedio!A649,Tipos_Medida!$H$2:$I$788,2),0))*100,4),"")</f>
        <v/>
      </c>
      <c r="K686" s="21" t="str">
        <f>IF(Medidas_Analisis!K649&lt;&gt;"",ROUND((Medidas_Analisis!K649/IF(Intermedio!A649=VLOOKUP(Intermedio!A649,Tipos_Medida!$H$2:$I$788,1),VLOOKUP(Intermedio!A649,Tipos_Medida!$H$2:$I$788,2),0))*100,4),"")</f>
        <v/>
      </c>
      <c r="L686" s="21" t="str">
        <f>IF(Medidas_Analisis!L649&lt;&gt;"",ROUND((Medidas_Analisis!L649/IF(Intermedio!A649=VLOOKUP(Intermedio!A649,Tipos_Medida!$H$2:$I$788,1),VLOOKUP(Intermedio!A649,Tipos_Medida!$H$2:$I$788,2),0))*100,4),"")</f>
        <v/>
      </c>
      <c r="M686" s="21" t="str">
        <f>IF(Medidas_Analisis!M649&lt;&gt;"",ROUND((Medidas_Analisis!M649/IF(Intermedio!A649=VLOOKUP(Intermedio!A649,Tipos_Medida!$H$2:$I$788,1),VLOOKUP(Intermedio!A649,Tipos_Medida!$H$2:$I$788,2),0))*100,4),"")</f>
        <v/>
      </c>
      <c r="N686" s="21" t="str">
        <f>IF(Medidas_Analisis!N649&lt;&gt;"",ROUND((Medidas_Analisis!N649/IF(Intermedio!A649=VLOOKUP(Intermedio!A649,Tipos_Medida!$H$2:$I$788,1),VLOOKUP(Intermedio!A649,Tipos_Medida!$H$2:$I$788,2),0))*100,4),"")</f>
        <v/>
      </c>
    </row>
    <row r="687" spans="1:14" x14ac:dyDescent="0.25">
      <c r="A687">
        <v>21161</v>
      </c>
      <c r="B687" t="s">
        <v>100</v>
      </c>
      <c r="C687" t="s">
        <v>123</v>
      </c>
      <c r="D687" t="s">
        <v>116</v>
      </c>
      <c r="E687" s="1"/>
      <c r="F687" s="7" t="str">
        <f>IF(E687&lt;&gt;"",IF(AND(E687&gt;=VLOOKUP(E687,Semanas!$A$1:$C$33,1),E687&lt;=VLOOKUP(E687,Semanas!$A$1:$C$33,2)),VLOOKUP(E687,Semanas!$A$1:$C$33,3),""),"")</f>
        <v/>
      </c>
      <c r="G687" s="21" t="str">
        <f>IF(Medidas_Analisis!G650&lt;&gt;"",ROUND((Medidas_Analisis!G650/IF(Intermedio!A650=VLOOKUP(Intermedio!A650,Tipos_Medida!$H$2:$I$788,1),VLOOKUP(Intermedio!A650,Tipos_Medida!$H$2:$I$788,2),0))*100,4),"")</f>
        <v/>
      </c>
      <c r="H687" s="21" t="str">
        <f>IF(Medidas_Analisis!H650&lt;&gt;"",ROUND((Medidas_Analisis!H650/IF(Intermedio!A650=VLOOKUP(Intermedio!A650,Tipos_Medida!$H$2:$I$788,1),VLOOKUP(Intermedio!A650,Tipos_Medida!$H$2:$I$788,2),0))*100,4),"")</f>
        <v/>
      </c>
      <c r="I687" s="21" t="str">
        <f>IF(Medidas_Analisis!I650&lt;&gt;"",ROUND((Medidas_Analisis!I650/IF(Intermedio!A650=VLOOKUP(Intermedio!A650,Tipos_Medida!$H$2:$I$788,1),VLOOKUP(Intermedio!A650,Tipos_Medida!$H$2:$I$788,2),0))*100,4),"")</f>
        <v/>
      </c>
      <c r="J687" s="21" t="str">
        <f>IF(Medidas_Analisis!J650&lt;&gt;"",ROUND((Medidas_Analisis!J650/IF(Intermedio!A650=VLOOKUP(Intermedio!A650,Tipos_Medida!$H$2:$I$788,1),VLOOKUP(Intermedio!A650,Tipos_Medida!$H$2:$I$788,2),0))*100,4),"")</f>
        <v/>
      </c>
      <c r="K687" s="21" t="str">
        <f>IF(Medidas_Analisis!K650&lt;&gt;"",ROUND((Medidas_Analisis!K650/IF(Intermedio!A650=VLOOKUP(Intermedio!A650,Tipos_Medida!$H$2:$I$788,1),VLOOKUP(Intermedio!A650,Tipos_Medida!$H$2:$I$788,2),0))*100,4),"")</f>
        <v/>
      </c>
      <c r="L687" s="21" t="str">
        <f>IF(Medidas_Analisis!L650&lt;&gt;"",ROUND((Medidas_Analisis!L650/IF(Intermedio!A650=VLOOKUP(Intermedio!A650,Tipos_Medida!$H$2:$I$788,1),VLOOKUP(Intermedio!A650,Tipos_Medida!$H$2:$I$788,2),0))*100,4),"")</f>
        <v/>
      </c>
      <c r="M687" s="21" t="str">
        <f>IF(Medidas_Analisis!M650&lt;&gt;"",ROUND((Medidas_Analisis!M650/IF(Intermedio!A650=VLOOKUP(Intermedio!A650,Tipos_Medida!$H$2:$I$788,1),VLOOKUP(Intermedio!A650,Tipos_Medida!$H$2:$I$788,2),0))*100,4),"")</f>
        <v/>
      </c>
      <c r="N687" s="21" t="str">
        <f>IF(Medidas_Analisis!N650&lt;&gt;"",ROUND((Medidas_Analisis!N650/IF(Intermedio!A650=VLOOKUP(Intermedio!A650,Tipos_Medida!$H$2:$I$788,1),VLOOKUP(Intermedio!A650,Tipos_Medida!$H$2:$I$788,2),0))*100,4),"")</f>
        <v/>
      </c>
    </row>
    <row r="688" spans="1:14" x14ac:dyDescent="0.25">
      <c r="A688" s="19">
        <v>21177</v>
      </c>
      <c r="B688" s="19" t="s">
        <v>101</v>
      </c>
      <c r="C688" s="19" t="s">
        <v>118</v>
      </c>
      <c r="D688" s="19" t="s">
        <v>116</v>
      </c>
      <c r="E688" s="20"/>
      <c r="F688" s="7" t="str">
        <f>IF(E688&lt;&gt;"",IF(AND(E688&gt;=VLOOKUP(E688,Semanas!$A$1:$C$33,1),E688&lt;=VLOOKUP(E688,Semanas!$A$1:$C$33,2)),VLOOKUP(E688,Semanas!$A$1:$C$33,3),""),"")</f>
        <v/>
      </c>
      <c r="G688" s="21" t="str">
        <f>IF(Medidas_Analisis!G656&lt;&gt;"",ROUND((Medidas_Analisis!G656/IF(Intermedio!A656=VLOOKUP(Intermedio!A656,Tipos_Medida!$H$2:$I$788,1),VLOOKUP(Intermedio!A656,Tipos_Medida!$H$2:$I$788,2),0))*100,4),"")</f>
        <v/>
      </c>
      <c r="H688" s="21" t="str">
        <f>IF(Medidas_Analisis!H656&lt;&gt;"",ROUND((Medidas_Analisis!H656/IF(Intermedio!A656=VLOOKUP(Intermedio!A656,Tipos_Medida!$H$2:$I$788,1),VLOOKUP(Intermedio!A656,Tipos_Medida!$H$2:$I$788,2),0))*100,4),"")</f>
        <v/>
      </c>
      <c r="I688" s="21" t="str">
        <f>IF(Medidas_Analisis!I656&lt;&gt;"",ROUND((Medidas_Analisis!I656/IF(Intermedio!A656=VLOOKUP(Intermedio!A656,Tipos_Medida!$H$2:$I$788,1),VLOOKUP(Intermedio!A656,Tipos_Medida!$H$2:$I$788,2),0))*100,4),"")</f>
        <v/>
      </c>
      <c r="J688" s="21" t="str">
        <f>IF(Medidas_Analisis!J656&lt;&gt;"",ROUND((Medidas_Analisis!J656/IF(Intermedio!A656=VLOOKUP(Intermedio!A656,Tipos_Medida!$H$2:$I$788,1),VLOOKUP(Intermedio!A656,Tipos_Medida!$H$2:$I$788,2),0))*100,4),"")</f>
        <v/>
      </c>
      <c r="K688" s="21" t="str">
        <f>IF(Medidas_Analisis!K656&lt;&gt;"",ROUND((Medidas_Analisis!K656/IF(Intermedio!A656=VLOOKUP(Intermedio!A656,Tipos_Medida!$H$2:$I$788,1),VLOOKUP(Intermedio!A656,Tipos_Medida!$H$2:$I$788,2),0))*100,4),"")</f>
        <v/>
      </c>
      <c r="L688" s="21" t="str">
        <f>IF(Medidas_Analisis!L656&lt;&gt;"",ROUND((Medidas_Analisis!L656/IF(Intermedio!A656=VLOOKUP(Intermedio!A656,Tipos_Medida!$H$2:$I$788,1),VLOOKUP(Intermedio!A656,Tipos_Medida!$H$2:$I$788,2),0))*100,4),"")</f>
        <v/>
      </c>
      <c r="M688" s="21" t="str">
        <f>IF(Medidas_Analisis!M656&lt;&gt;"",ROUND((Medidas_Analisis!M656/IF(Intermedio!A656=VLOOKUP(Intermedio!A656,Tipos_Medida!$H$2:$I$788,1),VLOOKUP(Intermedio!A656,Tipos_Medida!$H$2:$I$788,2),0))*100,4),"")</f>
        <v/>
      </c>
      <c r="N688" s="21" t="str">
        <f>IF(Medidas_Analisis!N656&lt;&gt;"",ROUND((Medidas_Analisis!N656/IF(Intermedio!A656=VLOOKUP(Intermedio!A656,Tipos_Medida!$H$2:$I$788,1),VLOOKUP(Intermedio!A656,Tipos_Medida!$H$2:$I$788,2),0))*100,4),"")</f>
        <v/>
      </c>
    </row>
    <row r="689" spans="1:14" x14ac:dyDescent="0.25">
      <c r="A689">
        <v>21177</v>
      </c>
      <c r="B689" t="s">
        <v>101</v>
      </c>
      <c r="C689" t="s">
        <v>119</v>
      </c>
      <c r="D689" t="s">
        <v>116</v>
      </c>
      <c r="E689" s="1"/>
      <c r="F689" s="7" t="str">
        <f>IF(E689&lt;&gt;"",IF(AND(E689&gt;=VLOOKUP(E689,Semanas!$A$1:$C$33,1),E689&lt;=VLOOKUP(E689,Semanas!$A$1:$C$33,2)),VLOOKUP(E689,Semanas!$A$1:$C$33,3),""),"")</f>
        <v/>
      </c>
      <c r="G689" s="21" t="str">
        <f>IF(Medidas_Analisis!G657&lt;&gt;"",ROUND((Medidas_Analisis!G657/IF(Intermedio!A657=VLOOKUP(Intermedio!A657,Tipos_Medida!$H$2:$I$788,1),VLOOKUP(Intermedio!A657,Tipos_Medida!$H$2:$I$788,2),0))*100,4),"")</f>
        <v/>
      </c>
      <c r="H689" s="21" t="str">
        <f>IF(Medidas_Analisis!H657&lt;&gt;"",ROUND((Medidas_Analisis!H657/IF(Intermedio!A657=VLOOKUP(Intermedio!A657,Tipos_Medida!$H$2:$I$788,1),VLOOKUP(Intermedio!A657,Tipos_Medida!$H$2:$I$788,2),0))*100,4),"")</f>
        <v/>
      </c>
      <c r="I689" s="21" t="str">
        <f>IF(Medidas_Analisis!I657&lt;&gt;"",ROUND((Medidas_Analisis!I657/IF(Intermedio!A657=VLOOKUP(Intermedio!A657,Tipos_Medida!$H$2:$I$788,1),VLOOKUP(Intermedio!A657,Tipos_Medida!$H$2:$I$788,2),0))*100,4),"")</f>
        <v/>
      </c>
      <c r="J689" s="21" t="str">
        <f>IF(Medidas_Analisis!J657&lt;&gt;"",ROUND((Medidas_Analisis!J657/IF(Intermedio!A657=VLOOKUP(Intermedio!A657,Tipos_Medida!$H$2:$I$788,1),VLOOKUP(Intermedio!A657,Tipos_Medida!$H$2:$I$788,2),0))*100,4),"")</f>
        <v/>
      </c>
      <c r="K689" s="21" t="str">
        <f>IF(Medidas_Analisis!K657&lt;&gt;"",ROUND((Medidas_Analisis!K657/IF(Intermedio!A657=VLOOKUP(Intermedio!A657,Tipos_Medida!$H$2:$I$788,1),VLOOKUP(Intermedio!A657,Tipos_Medida!$H$2:$I$788,2),0))*100,4),"")</f>
        <v/>
      </c>
      <c r="L689" s="21" t="str">
        <f>IF(Medidas_Analisis!L657&lt;&gt;"",ROUND((Medidas_Analisis!L657/IF(Intermedio!A657=VLOOKUP(Intermedio!A657,Tipos_Medida!$H$2:$I$788,1),VLOOKUP(Intermedio!A657,Tipos_Medida!$H$2:$I$788,2),0))*100,4),"")</f>
        <v/>
      </c>
      <c r="M689" s="21" t="str">
        <f>IF(Medidas_Analisis!M657&lt;&gt;"",ROUND((Medidas_Analisis!M657/IF(Intermedio!A657=VLOOKUP(Intermedio!A657,Tipos_Medida!$H$2:$I$788,1),VLOOKUP(Intermedio!A657,Tipos_Medida!$H$2:$I$788,2),0))*100,4),"")</f>
        <v/>
      </c>
      <c r="N689" s="21" t="str">
        <f>IF(Medidas_Analisis!N657&lt;&gt;"",ROUND((Medidas_Analisis!N657/IF(Intermedio!A657=VLOOKUP(Intermedio!A657,Tipos_Medida!$H$2:$I$788,1),VLOOKUP(Intermedio!A657,Tipos_Medida!$H$2:$I$788,2),0))*100,4),"")</f>
        <v/>
      </c>
    </row>
    <row r="690" spans="1:14" x14ac:dyDescent="0.25">
      <c r="A690" s="19">
        <v>21177</v>
      </c>
      <c r="B690" s="19" t="s">
        <v>101</v>
      </c>
      <c r="C690" s="19" t="s">
        <v>120</v>
      </c>
      <c r="D690" s="19" t="s">
        <v>116</v>
      </c>
      <c r="E690" s="20"/>
      <c r="F690" s="7" t="str">
        <f>IF(E690&lt;&gt;"",IF(AND(E690&gt;=VLOOKUP(E690,Semanas!$A$1:$C$33,1),E690&lt;=VLOOKUP(E690,Semanas!$A$1:$C$33,2)),VLOOKUP(E690,Semanas!$A$1:$C$33,3),""),"")</f>
        <v/>
      </c>
      <c r="G690" s="21" t="str">
        <f>IF(Medidas_Analisis!G658&lt;&gt;"",ROUND((Medidas_Analisis!G658/IF(Intermedio!A658=VLOOKUP(Intermedio!A658,Tipos_Medida!$H$2:$I$788,1),VLOOKUP(Intermedio!A658,Tipos_Medida!$H$2:$I$788,2),0))*100,4),"")</f>
        <v/>
      </c>
      <c r="H690" s="21" t="str">
        <f>IF(Medidas_Analisis!H658&lt;&gt;"",ROUND((Medidas_Analisis!H658/IF(Intermedio!A658=VLOOKUP(Intermedio!A658,Tipos_Medida!$H$2:$I$788,1),VLOOKUP(Intermedio!A658,Tipos_Medida!$H$2:$I$788,2),0))*100,4),"")</f>
        <v/>
      </c>
      <c r="I690" s="21" t="str">
        <f>IF(Medidas_Analisis!I658&lt;&gt;"",ROUND((Medidas_Analisis!I658/IF(Intermedio!A658=VLOOKUP(Intermedio!A658,Tipos_Medida!$H$2:$I$788,1),VLOOKUP(Intermedio!A658,Tipos_Medida!$H$2:$I$788,2),0))*100,4),"")</f>
        <v/>
      </c>
      <c r="J690" s="21" t="str">
        <f>IF(Medidas_Analisis!J658&lt;&gt;"",ROUND((Medidas_Analisis!J658/IF(Intermedio!A658=VLOOKUP(Intermedio!A658,Tipos_Medida!$H$2:$I$788,1),VLOOKUP(Intermedio!A658,Tipos_Medida!$H$2:$I$788,2),0))*100,4),"")</f>
        <v/>
      </c>
      <c r="K690" s="21" t="str">
        <f>IF(Medidas_Analisis!K658&lt;&gt;"",ROUND((Medidas_Analisis!K658/IF(Intermedio!A658=VLOOKUP(Intermedio!A658,Tipos_Medida!$H$2:$I$788,1),VLOOKUP(Intermedio!A658,Tipos_Medida!$H$2:$I$788,2),0))*100,4),"")</f>
        <v/>
      </c>
      <c r="L690" s="21" t="str">
        <f>IF(Medidas_Analisis!L658&lt;&gt;"",ROUND((Medidas_Analisis!L658/IF(Intermedio!A658=VLOOKUP(Intermedio!A658,Tipos_Medida!$H$2:$I$788,1),VLOOKUP(Intermedio!A658,Tipos_Medida!$H$2:$I$788,2),0))*100,4),"")</f>
        <v/>
      </c>
      <c r="M690" s="21" t="str">
        <f>IF(Medidas_Analisis!M658&lt;&gt;"",ROUND((Medidas_Analisis!M658/IF(Intermedio!A658=VLOOKUP(Intermedio!A658,Tipos_Medida!$H$2:$I$788,1),VLOOKUP(Intermedio!A658,Tipos_Medida!$H$2:$I$788,2),0))*100,4),"")</f>
        <v/>
      </c>
      <c r="N690" s="21" t="str">
        <f>IF(Medidas_Analisis!N658&lt;&gt;"",ROUND((Medidas_Analisis!N658/IF(Intermedio!A658=VLOOKUP(Intermedio!A658,Tipos_Medida!$H$2:$I$788,1),VLOOKUP(Intermedio!A658,Tipos_Medida!$H$2:$I$788,2),0))*100,4),"")</f>
        <v/>
      </c>
    </row>
    <row r="691" spans="1:14" x14ac:dyDescent="0.25">
      <c r="A691" s="19">
        <v>21177</v>
      </c>
      <c r="B691" s="19" t="s">
        <v>101</v>
      </c>
      <c r="C691" s="19" t="s">
        <v>122</v>
      </c>
      <c r="D691" s="19" t="s">
        <v>116</v>
      </c>
      <c r="E691" s="20"/>
      <c r="F691" s="7" t="str">
        <f>IF(E691&lt;&gt;"",IF(AND(E691&gt;=VLOOKUP(E691,Semanas!$A$1:$C$33,1),E691&lt;=VLOOKUP(E691,Semanas!$A$1:$C$33,2)),VLOOKUP(E691,Semanas!$A$1:$C$33,3),""),"")</f>
        <v/>
      </c>
      <c r="G691" s="21" t="str">
        <f>IF(Medidas_Analisis!G660&lt;&gt;"",ROUND((Medidas_Analisis!G660/IF(Intermedio!A660=VLOOKUP(Intermedio!A660,Tipos_Medida!$H$2:$I$788,1),VLOOKUP(Intermedio!A660,Tipos_Medida!$H$2:$I$788,2),0))*100,4),"")</f>
        <v/>
      </c>
      <c r="H691" s="21" t="str">
        <f>IF(Medidas_Analisis!H660&lt;&gt;"",ROUND((Medidas_Analisis!H660/IF(Intermedio!A660=VLOOKUP(Intermedio!A660,Tipos_Medida!$H$2:$I$788,1),VLOOKUP(Intermedio!A660,Tipos_Medida!$H$2:$I$788,2),0))*100,4),"")</f>
        <v/>
      </c>
      <c r="I691" s="21" t="str">
        <f>IF(Medidas_Analisis!I660&lt;&gt;"",ROUND((Medidas_Analisis!I660/IF(Intermedio!A660=VLOOKUP(Intermedio!A660,Tipos_Medida!$H$2:$I$788,1),VLOOKUP(Intermedio!A660,Tipos_Medida!$H$2:$I$788,2),0))*100,4),"")</f>
        <v/>
      </c>
      <c r="J691" s="21" t="str">
        <f>IF(Medidas_Analisis!J660&lt;&gt;"",ROUND((Medidas_Analisis!J660/IF(Intermedio!A660=VLOOKUP(Intermedio!A660,Tipos_Medida!$H$2:$I$788,1),VLOOKUP(Intermedio!A660,Tipos_Medida!$H$2:$I$788,2),0))*100,4),"")</f>
        <v/>
      </c>
      <c r="K691" s="21" t="str">
        <f>IF(Medidas_Analisis!K660&lt;&gt;"",ROUND((Medidas_Analisis!K660/IF(Intermedio!A660=VLOOKUP(Intermedio!A660,Tipos_Medida!$H$2:$I$788,1),VLOOKUP(Intermedio!A660,Tipos_Medida!$H$2:$I$788,2),0))*100,4),"")</f>
        <v/>
      </c>
      <c r="L691" s="21" t="str">
        <f>IF(Medidas_Analisis!L660&lt;&gt;"",ROUND((Medidas_Analisis!L660/IF(Intermedio!A660=VLOOKUP(Intermedio!A660,Tipos_Medida!$H$2:$I$788,1),VLOOKUP(Intermedio!A660,Tipos_Medida!$H$2:$I$788,2),0))*100,4),"")</f>
        <v/>
      </c>
      <c r="M691" s="21" t="str">
        <f>IF(Medidas_Analisis!M660&lt;&gt;"",ROUND((Medidas_Analisis!M660/IF(Intermedio!A660=VLOOKUP(Intermedio!A660,Tipos_Medida!$H$2:$I$788,1),VLOOKUP(Intermedio!A660,Tipos_Medida!$H$2:$I$788,2),0))*100,4),"")</f>
        <v/>
      </c>
      <c r="N691" s="21" t="str">
        <f>IF(Medidas_Analisis!N660&lt;&gt;"",ROUND((Medidas_Analisis!N660/IF(Intermedio!A660=VLOOKUP(Intermedio!A660,Tipos_Medida!$H$2:$I$788,1),VLOOKUP(Intermedio!A660,Tipos_Medida!$H$2:$I$788,2),0))*100,4),"")</f>
        <v/>
      </c>
    </row>
    <row r="692" spans="1:14" x14ac:dyDescent="0.25">
      <c r="A692">
        <v>21177</v>
      </c>
      <c r="B692" t="s">
        <v>101</v>
      </c>
      <c r="C692" t="s">
        <v>123</v>
      </c>
      <c r="D692" t="s">
        <v>116</v>
      </c>
      <c r="E692" s="1"/>
      <c r="F692" s="7" t="str">
        <f>IF(E692&lt;&gt;"",IF(AND(E692&gt;=VLOOKUP(E692,Semanas!$A$1:$C$33,1),E692&lt;=VLOOKUP(E692,Semanas!$A$1:$C$33,2)),VLOOKUP(E692,Semanas!$A$1:$C$33,3),""),"")</f>
        <v/>
      </c>
      <c r="G692" s="21" t="str">
        <f>IF(Medidas_Analisis!G661&lt;&gt;"",ROUND((Medidas_Analisis!G661/IF(Intermedio!A661=VLOOKUP(Intermedio!A661,Tipos_Medida!$H$2:$I$788,1),VLOOKUP(Intermedio!A661,Tipos_Medida!$H$2:$I$788,2),0))*100,4),"")</f>
        <v/>
      </c>
      <c r="H692" s="21" t="str">
        <f>IF(Medidas_Analisis!H661&lt;&gt;"",ROUND((Medidas_Analisis!H661/IF(Intermedio!A661=VLOOKUP(Intermedio!A661,Tipos_Medida!$H$2:$I$788,1),VLOOKUP(Intermedio!A661,Tipos_Medida!$H$2:$I$788,2),0))*100,4),"")</f>
        <v/>
      </c>
      <c r="I692" s="21" t="str">
        <f>IF(Medidas_Analisis!I661&lt;&gt;"",ROUND((Medidas_Analisis!I661/IF(Intermedio!A661=VLOOKUP(Intermedio!A661,Tipos_Medida!$H$2:$I$788,1),VLOOKUP(Intermedio!A661,Tipos_Medida!$H$2:$I$788,2),0))*100,4),"")</f>
        <v/>
      </c>
      <c r="J692" s="21" t="str">
        <f>IF(Medidas_Analisis!J661&lt;&gt;"",ROUND((Medidas_Analisis!J661/IF(Intermedio!A661=VLOOKUP(Intermedio!A661,Tipos_Medida!$H$2:$I$788,1),VLOOKUP(Intermedio!A661,Tipos_Medida!$H$2:$I$788,2),0))*100,4),"")</f>
        <v/>
      </c>
      <c r="K692" s="21" t="str">
        <f>IF(Medidas_Analisis!K661&lt;&gt;"",ROUND((Medidas_Analisis!K661/IF(Intermedio!A661=VLOOKUP(Intermedio!A661,Tipos_Medida!$H$2:$I$788,1),VLOOKUP(Intermedio!A661,Tipos_Medida!$H$2:$I$788,2),0))*100,4),"")</f>
        <v/>
      </c>
      <c r="L692" s="21" t="str">
        <f>IF(Medidas_Analisis!L661&lt;&gt;"",ROUND((Medidas_Analisis!L661/IF(Intermedio!A661=VLOOKUP(Intermedio!A661,Tipos_Medida!$H$2:$I$788,1),VLOOKUP(Intermedio!A661,Tipos_Medida!$H$2:$I$788,2),0))*100,4),"")</f>
        <v/>
      </c>
      <c r="M692" s="21" t="str">
        <f>IF(Medidas_Analisis!M661&lt;&gt;"",ROUND((Medidas_Analisis!M661/IF(Intermedio!A661=VLOOKUP(Intermedio!A661,Tipos_Medida!$H$2:$I$788,1),VLOOKUP(Intermedio!A661,Tipos_Medida!$H$2:$I$788,2),0))*100,4),"")</f>
        <v/>
      </c>
      <c r="N692" s="21" t="str">
        <f>IF(Medidas_Analisis!N661&lt;&gt;"",ROUND((Medidas_Analisis!N661/IF(Intermedio!A661=VLOOKUP(Intermedio!A661,Tipos_Medida!$H$2:$I$788,1),VLOOKUP(Intermedio!A661,Tipos_Medida!$H$2:$I$788,2),0))*100,4),"")</f>
        <v/>
      </c>
    </row>
    <row r="693" spans="1:14" x14ac:dyDescent="0.25">
      <c r="A693">
        <v>21195</v>
      </c>
      <c r="B693" t="s">
        <v>103</v>
      </c>
      <c r="C693" t="s">
        <v>119</v>
      </c>
      <c r="D693" t="s">
        <v>116</v>
      </c>
      <c r="E693" s="1"/>
      <c r="F693" s="7" t="str">
        <f>IF(E693&lt;&gt;"",IF(AND(E693&gt;=VLOOKUP(E693,Semanas!$A$1:$C$33,1),E693&lt;=VLOOKUP(E693,Semanas!$A$1:$C$33,2)),VLOOKUP(E693,Semanas!$A$1:$C$33,3),""),"")</f>
        <v/>
      </c>
      <c r="G693" s="21" t="str">
        <f>IF(Medidas_Analisis!G668&lt;&gt;"",ROUND((Medidas_Analisis!G668/IF(Intermedio!A668=VLOOKUP(Intermedio!A668,Tipos_Medida!$H$2:$I$788,1),VLOOKUP(Intermedio!A668,Tipos_Medida!$H$2:$I$788,2),0))*100,4),"")</f>
        <v/>
      </c>
      <c r="H693" s="21" t="str">
        <f>IF(Medidas_Analisis!H668&lt;&gt;"",ROUND((Medidas_Analisis!H668/IF(Intermedio!A668=VLOOKUP(Intermedio!A668,Tipos_Medida!$H$2:$I$788,1),VLOOKUP(Intermedio!A668,Tipos_Medida!$H$2:$I$788,2),0))*100,4),"")</f>
        <v/>
      </c>
      <c r="I693" s="21" t="str">
        <f>IF(Medidas_Analisis!I668&lt;&gt;"",ROUND((Medidas_Analisis!I668/IF(Intermedio!A668=VLOOKUP(Intermedio!A668,Tipos_Medida!$H$2:$I$788,1),VLOOKUP(Intermedio!A668,Tipos_Medida!$H$2:$I$788,2),0))*100,4),"")</f>
        <v/>
      </c>
      <c r="J693" s="21" t="str">
        <f>IF(Medidas_Analisis!J668&lt;&gt;"",ROUND((Medidas_Analisis!J668/IF(Intermedio!A668=VLOOKUP(Intermedio!A668,Tipos_Medida!$H$2:$I$788,1),VLOOKUP(Intermedio!A668,Tipos_Medida!$H$2:$I$788,2),0))*100,4),"")</f>
        <v/>
      </c>
      <c r="K693" s="21" t="str">
        <f>IF(Medidas_Analisis!K668&lt;&gt;"",ROUND((Medidas_Analisis!K668/IF(Intermedio!A668=VLOOKUP(Intermedio!A668,Tipos_Medida!$H$2:$I$788,1),VLOOKUP(Intermedio!A668,Tipos_Medida!$H$2:$I$788,2),0))*100,4),"")</f>
        <v/>
      </c>
      <c r="L693" s="21" t="str">
        <f>IF(Medidas_Analisis!L668&lt;&gt;"",ROUND((Medidas_Analisis!L668/IF(Intermedio!A668=VLOOKUP(Intermedio!A668,Tipos_Medida!$H$2:$I$788,1),VLOOKUP(Intermedio!A668,Tipos_Medida!$H$2:$I$788,2),0))*100,4),"")</f>
        <v/>
      </c>
      <c r="M693" s="21" t="str">
        <f>IF(Medidas_Analisis!M668&lt;&gt;"",ROUND((Medidas_Analisis!M668/IF(Intermedio!A668=VLOOKUP(Intermedio!A668,Tipos_Medida!$H$2:$I$788,1),VLOOKUP(Intermedio!A668,Tipos_Medida!$H$2:$I$788,2),0))*100,4),"")</f>
        <v/>
      </c>
      <c r="N693" s="21" t="str">
        <f>IF(Medidas_Analisis!N668&lt;&gt;"",ROUND((Medidas_Analisis!N668/IF(Intermedio!A668=VLOOKUP(Intermedio!A668,Tipos_Medida!$H$2:$I$788,1),VLOOKUP(Intermedio!A668,Tipos_Medida!$H$2:$I$788,2),0))*100,4),"")</f>
        <v/>
      </c>
    </row>
    <row r="694" spans="1:14" x14ac:dyDescent="0.25">
      <c r="A694" s="19">
        <v>21195</v>
      </c>
      <c r="B694" s="19" t="s">
        <v>103</v>
      </c>
      <c r="C694" s="19" t="s">
        <v>120</v>
      </c>
      <c r="D694" s="19" t="s">
        <v>116</v>
      </c>
      <c r="E694" s="20"/>
      <c r="F694" s="7" t="str">
        <f>IF(E694&lt;&gt;"",IF(AND(E694&gt;=VLOOKUP(E694,Semanas!$A$1:$C$33,1),E694&lt;=VLOOKUP(E694,Semanas!$A$1:$C$33,2)),VLOOKUP(E694,Semanas!$A$1:$C$33,3),""),"")</f>
        <v/>
      </c>
      <c r="G694" s="21" t="str">
        <f>IF(Medidas_Analisis!G669&lt;&gt;"",ROUND((Medidas_Analisis!G669/IF(Intermedio!A669=VLOOKUP(Intermedio!A669,Tipos_Medida!$H$2:$I$788,1),VLOOKUP(Intermedio!A669,Tipos_Medida!$H$2:$I$788,2),0))*100,4),"")</f>
        <v/>
      </c>
      <c r="H694" s="21" t="str">
        <f>IF(Medidas_Analisis!H669&lt;&gt;"",ROUND((Medidas_Analisis!H669/IF(Intermedio!A669=VLOOKUP(Intermedio!A669,Tipos_Medida!$H$2:$I$788,1),VLOOKUP(Intermedio!A669,Tipos_Medida!$H$2:$I$788,2),0))*100,4),"")</f>
        <v/>
      </c>
      <c r="I694" s="21" t="str">
        <f>IF(Medidas_Analisis!I669&lt;&gt;"",ROUND((Medidas_Analisis!I669/IF(Intermedio!A669=VLOOKUP(Intermedio!A669,Tipos_Medida!$H$2:$I$788,1),VLOOKUP(Intermedio!A669,Tipos_Medida!$H$2:$I$788,2),0))*100,4),"")</f>
        <v/>
      </c>
      <c r="J694" s="21" t="str">
        <f>IF(Medidas_Analisis!J669&lt;&gt;"",ROUND((Medidas_Analisis!J669/IF(Intermedio!A669=VLOOKUP(Intermedio!A669,Tipos_Medida!$H$2:$I$788,1),VLOOKUP(Intermedio!A669,Tipos_Medida!$H$2:$I$788,2),0))*100,4),"")</f>
        <v/>
      </c>
      <c r="K694" s="21" t="str">
        <f>IF(Medidas_Analisis!K669&lt;&gt;"",ROUND((Medidas_Analisis!K669/IF(Intermedio!A669=VLOOKUP(Intermedio!A669,Tipos_Medida!$H$2:$I$788,1),VLOOKUP(Intermedio!A669,Tipos_Medida!$H$2:$I$788,2),0))*100,4),"")</f>
        <v/>
      </c>
      <c r="L694" s="21" t="str">
        <f>IF(Medidas_Analisis!L669&lt;&gt;"",ROUND((Medidas_Analisis!L669/IF(Intermedio!A669=VLOOKUP(Intermedio!A669,Tipos_Medida!$H$2:$I$788,1),VLOOKUP(Intermedio!A669,Tipos_Medida!$H$2:$I$788,2),0))*100,4),"")</f>
        <v/>
      </c>
      <c r="M694" s="21" t="str">
        <f>IF(Medidas_Analisis!M669&lt;&gt;"",ROUND((Medidas_Analisis!M669/IF(Intermedio!A669=VLOOKUP(Intermedio!A669,Tipos_Medida!$H$2:$I$788,1),VLOOKUP(Intermedio!A669,Tipos_Medida!$H$2:$I$788,2),0))*100,4),"")</f>
        <v/>
      </c>
      <c r="N694" s="21" t="str">
        <f>IF(Medidas_Analisis!N669&lt;&gt;"",ROUND((Medidas_Analisis!N669/IF(Intermedio!A669=VLOOKUP(Intermedio!A669,Tipos_Medida!$H$2:$I$788,1),VLOOKUP(Intermedio!A669,Tipos_Medida!$H$2:$I$788,2),0))*100,4),"")</f>
        <v/>
      </c>
    </row>
    <row r="695" spans="1:14" x14ac:dyDescent="0.25">
      <c r="A695" s="19">
        <v>21195</v>
      </c>
      <c r="B695" s="19" t="s">
        <v>103</v>
      </c>
      <c r="C695" s="19" t="s">
        <v>122</v>
      </c>
      <c r="D695" s="19" t="s">
        <v>116</v>
      </c>
      <c r="E695" s="20"/>
      <c r="F695" s="7" t="str">
        <f>IF(E695&lt;&gt;"",IF(AND(E695&gt;=VLOOKUP(E695,Semanas!$A$1:$C$33,1),E695&lt;=VLOOKUP(E695,Semanas!$A$1:$C$33,2)),VLOOKUP(E695,Semanas!$A$1:$C$33,3),""),"")</f>
        <v/>
      </c>
      <c r="G695" s="21" t="str">
        <f>IF(Medidas_Analisis!G671&lt;&gt;"",ROUND((Medidas_Analisis!G671/IF(Intermedio!A671=VLOOKUP(Intermedio!A671,Tipos_Medida!$H$2:$I$788,1),VLOOKUP(Intermedio!A671,Tipos_Medida!$H$2:$I$788,2),0))*100,4),"")</f>
        <v/>
      </c>
      <c r="H695" s="21" t="str">
        <f>IF(Medidas_Analisis!H671&lt;&gt;"",ROUND((Medidas_Analisis!H671/IF(Intermedio!A671=VLOOKUP(Intermedio!A671,Tipos_Medida!$H$2:$I$788,1),VLOOKUP(Intermedio!A671,Tipos_Medida!$H$2:$I$788,2),0))*100,4),"")</f>
        <v/>
      </c>
      <c r="I695" s="21" t="str">
        <f>IF(Medidas_Analisis!I671&lt;&gt;"",ROUND((Medidas_Analisis!I671/IF(Intermedio!A671=VLOOKUP(Intermedio!A671,Tipos_Medida!$H$2:$I$788,1),VLOOKUP(Intermedio!A671,Tipos_Medida!$H$2:$I$788,2),0))*100,4),"")</f>
        <v/>
      </c>
      <c r="J695" s="21" t="str">
        <f>IF(Medidas_Analisis!J671&lt;&gt;"",ROUND((Medidas_Analisis!J671/IF(Intermedio!A671=VLOOKUP(Intermedio!A671,Tipos_Medida!$H$2:$I$788,1),VLOOKUP(Intermedio!A671,Tipos_Medida!$H$2:$I$788,2),0))*100,4),"")</f>
        <v/>
      </c>
      <c r="K695" s="21" t="str">
        <f>IF(Medidas_Analisis!K671&lt;&gt;"",ROUND((Medidas_Analisis!K671/IF(Intermedio!A671=VLOOKUP(Intermedio!A671,Tipos_Medida!$H$2:$I$788,1),VLOOKUP(Intermedio!A671,Tipos_Medida!$H$2:$I$788,2),0))*100,4),"")</f>
        <v/>
      </c>
      <c r="L695" s="21" t="str">
        <f>IF(Medidas_Analisis!L671&lt;&gt;"",ROUND((Medidas_Analisis!L671/IF(Intermedio!A671=VLOOKUP(Intermedio!A671,Tipos_Medida!$H$2:$I$788,1),VLOOKUP(Intermedio!A671,Tipos_Medida!$H$2:$I$788,2),0))*100,4),"")</f>
        <v/>
      </c>
      <c r="M695" s="21" t="str">
        <f>IF(Medidas_Analisis!M671&lt;&gt;"",ROUND((Medidas_Analisis!M671/IF(Intermedio!A671=VLOOKUP(Intermedio!A671,Tipos_Medida!$H$2:$I$788,1),VLOOKUP(Intermedio!A671,Tipos_Medida!$H$2:$I$788,2),0))*100,4),"")</f>
        <v/>
      </c>
      <c r="N695" s="21" t="str">
        <f>IF(Medidas_Analisis!N671&lt;&gt;"",ROUND((Medidas_Analisis!N671/IF(Intermedio!A671=VLOOKUP(Intermedio!A671,Tipos_Medida!$H$2:$I$788,1),VLOOKUP(Intermedio!A671,Tipos_Medida!$H$2:$I$788,2),0))*100,4),"")</f>
        <v/>
      </c>
    </row>
    <row r="696" spans="1:14" x14ac:dyDescent="0.25">
      <c r="A696">
        <v>21195</v>
      </c>
      <c r="B696" t="s">
        <v>103</v>
      </c>
      <c r="C696" t="s">
        <v>123</v>
      </c>
      <c r="D696" t="s">
        <v>116</v>
      </c>
      <c r="E696" s="1"/>
      <c r="F696" s="7" t="str">
        <f>IF(E696&lt;&gt;"",IF(AND(E696&gt;=VLOOKUP(E696,Semanas!$A$1:$C$33,1),E696&lt;=VLOOKUP(E696,Semanas!$A$1:$C$33,2)),VLOOKUP(E696,Semanas!$A$1:$C$33,3),""),"")</f>
        <v/>
      </c>
      <c r="G696" s="21" t="str">
        <f>IF(Medidas_Analisis!G672&lt;&gt;"",ROUND((Medidas_Analisis!G672/IF(Intermedio!A672=VLOOKUP(Intermedio!A672,Tipos_Medida!$H$2:$I$788,1),VLOOKUP(Intermedio!A672,Tipos_Medida!$H$2:$I$788,2),0))*100,4),"")</f>
        <v/>
      </c>
      <c r="H696" s="21" t="str">
        <f>IF(Medidas_Analisis!H672&lt;&gt;"",ROUND((Medidas_Analisis!H672/IF(Intermedio!A672=VLOOKUP(Intermedio!A672,Tipos_Medida!$H$2:$I$788,1),VLOOKUP(Intermedio!A672,Tipos_Medida!$H$2:$I$788,2),0))*100,4),"")</f>
        <v/>
      </c>
      <c r="I696" s="21" t="str">
        <f>IF(Medidas_Analisis!I672&lt;&gt;"",ROUND((Medidas_Analisis!I672/IF(Intermedio!A672=VLOOKUP(Intermedio!A672,Tipos_Medida!$H$2:$I$788,1),VLOOKUP(Intermedio!A672,Tipos_Medida!$H$2:$I$788,2),0))*100,4),"")</f>
        <v/>
      </c>
      <c r="J696" s="21" t="str">
        <f>IF(Medidas_Analisis!J672&lt;&gt;"",ROUND((Medidas_Analisis!J672/IF(Intermedio!A672=VLOOKUP(Intermedio!A672,Tipos_Medida!$H$2:$I$788,1),VLOOKUP(Intermedio!A672,Tipos_Medida!$H$2:$I$788,2),0))*100,4),"")</f>
        <v/>
      </c>
      <c r="K696" s="21" t="str">
        <f>IF(Medidas_Analisis!K672&lt;&gt;"",ROUND((Medidas_Analisis!K672/IF(Intermedio!A672=VLOOKUP(Intermedio!A672,Tipos_Medida!$H$2:$I$788,1),VLOOKUP(Intermedio!A672,Tipos_Medida!$H$2:$I$788,2),0))*100,4),"")</f>
        <v/>
      </c>
      <c r="L696" s="21" t="str">
        <f>IF(Medidas_Analisis!L672&lt;&gt;"",ROUND((Medidas_Analisis!L672/IF(Intermedio!A672=VLOOKUP(Intermedio!A672,Tipos_Medida!$H$2:$I$788,1),VLOOKUP(Intermedio!A672,Tipos_Medida!$H$2:$I$788,2),0))*100,4),"")</f>
        <v/>
      </c>
      <c r="M696" s="21" t="str">
        <f>IF(Medidas_Analisis!M672&lt;&gt;"",ROUND((Medidas_Analisis!M672/IF(Intermedio!A672=VLOOKUP(Intermedio!A672,Tipos_Medida!$H$2:$I$788,1),VLOOKUP(Intermedio!A672,Tipos_Medida!$H$2:$I$788,2),0))*100,4),"")</f>
        <v/>
      </c>
      <c r="N696" s="21" t="str">
        <f>IF(Medidas_Analisis!N672&lt;&gt;"",ROUND((Medidas_Analisis!N672/IF(Intermedio!A672=VLOOKUP(Intermedio!A672,Tipos_Medida!$H$2:$I$788,1),VLOOKUP(Intermedio!A672,Tipos_Medida!$H$2:$I$788,2),0))*100,4),"")</f>
        <v/>
      </c>
    </row>
    <row r="697" spans="1:14" x14ac:dyDescent="0.25">
      <c r="A697" s="19">
        <v>21205</v>
      </c>
      <c r="B697" s="19" t="s">
        <v>104</v>
      </c>
      <c r="C697" s="19" t="s">
        <v>118</v>
      </c>
      <c r="D697" s="19" t="s">
        <v>116</v>
      </c>
      <c r="E697" s="20"/>
      <c r="F697" s="7" t="str">
        <f>IF(E697&lt;&gt;"",IF(AND(E697&gt;=VLOOKUP(E697,Semanas!$A$1:$C$33,1),E697&lt;=VLOOKUP(E697,Semanas!$A$1:$C$33,2)),VLOOKUP(E697,Semanas!$A$1:$C$33,3),""),"")</f>
        <v/>
      </c>
      <c r="G697" s="21" t="str">
        <f>IF(Medidas_Analisis!G678&lt;&gt;"",ROUND((Medidas_Analisis!G678/IF(Intermedio!A678=VLOOKUP(Intermedio!A678,Tipos_Medida!$H$2:$I$788,1),VLOOKUP(Intermedio!A678,Tipos_Medida!$H$2:$I$788,2),0))*100,4),"")</f>
        <v/>
      </c>
      <c r="H697" s="21" t="str">
        <f>IF(Medidas_Analisis!H678&lt;&gt;"",ROUND((Medidas_Analisis!H678/IF(Intermedio!A678=VLOOKUP(Intermedio!A678,Tipos_Medida!$H$2:$I$788,1),VLOOKUP(Intermedio!A678,Tipos_Medida!$H$2:$I$788,2),0))*100,4),"")</f>
        <v/>
      </c>
      <c r="I697" s="21" t="str">
        <f>IF(Medidas_Analisis!I678&lt;&gt;"",ROUND((Medidas_Analisis!I678/IF(Intermedio!A678=VLOOKUP(Intermedio!A678,Tipos_Medida!$H$2:$I$788,1),VLOOKUP(Intermedio!A678,Tipos_Medida!$H$2:$I$788,2),0))*100,4),"")</f>
        <v/>
      </c>
      <c r="J697" s="21" t="str">
        <f>IF(Medidas_Analisis!J678&lt;&gt;"",ROUND((Medidas_Analisis!J678/IF(Intermedio!A678=VLOOKUP(Intermedio!A678,Tipos_Medida!$H$2:$I$788,1),VLOOKUP(Intermedio!A678,Tipos_Medida!$H$2:$I$788,2),0))*100,4),"")</f>
        <v/>
      </c>
      <c r="K697" s="21" t="str">
        <f>IF(Medidas_Analisis!K678&lt;&gt;"",ROUND((Medidas_Analisis!K678/IF(Intermedio!A678=VLOOKUP(Intermedio!A678,Tipos_Medida!$H$2:$I$788,1),VLOOKUP(Intermedio!A678,Tipos_Medida!$H$2:$I$788,2),0))*100,4),"")</f>
        <v/>
      </c>
      <c r="L697" s="21" t="str">
        <f>IF(Medidas_Analisis!L678&lt;&gt;"",ROUND((Medidas_Analisis!L678/IF(Intermedio!A678=VLOOKUP(Intermedio!A678,Tipos_Medida!$H$2:$I$788,1),VLOOKUP(Intermedio!A678,Tipos_Medida!$H$2:$I$788,2),0))*100,4),"")</f>
        <v/>
      </c>
      <c r="M697" s="21" t="str">
        <f>IF(Medidas_Analisis!M678&lt;&gt;"",ROUND((Medidas_Analisis!M678/IF(Intermedio!A678=VLOOKUP(Intermedio!A678,Tipos_Medida!$H$2:$I$788,1),VLOOKUP(Intermedio!A678,Tipos_Medida!$H$2:$I$788,2),0))*100,4),"")</f>
        <v/>
      </c>
      <c r="N697" s="21" t="str">
        <f>IF(Medidas_Analisis!N678&lt;&gt;"",ROUND((Medidas_Analisis!N678/IF(Intermedio!A678=VLOOKUP(Intermedio!A678,Tipos_Medida!$H$2:$I$788,1),VLOOKUP(Intermedio!A678,Tipos_Medida!$H$2:$I$788,2),0))*100,4),"")</f>
        <v/>
      </c>
    </row>
    <row r="698" spans="1:14" x14ac:dyDescent="0.25">
      <c r="A698">
        <v>21205</v>
      </c>
      <c r="B698" t="s">
        <v>104</v>
      </c>
      <c r="C698" t="s">
        <v>119</v>
      </c>
      <c r="D698" t="s">
        <v>116</v>
      </c>
      <c r="E698" s="1"/>
      <c r="F698" s="7" t="str">
        <f>IF(E698&lt;&gt;"",IF(AND(E698&gt;=VLOOKUP(E698,Semanas!$A$1:$C$33,1),E698&lt;=VLOOKUP(E698,Semanas!$A$1:$C$33,2)),VLOOKUP(E698,Semanas!$A$1:$C$33,3),""),"")</f>
        <v/>
      </c>
      <c r="G698" s="21" t="str">
        <f>IF(Medidas_Analisis!G679&lt;&gt;"",ROUND((Medidas_Analisis!G679/IF(Intermedio!A679=VLOOKUP(Intermedio!A679,Tipos_Medida!$H$2:$I$788,1),VLOOKUP(Intermedio!A679,Tipos_Medida!$H$2:$I$788,2),0))*100,4),"")</f>
        <v/>
      </c>
      <c r="H698" s="21" t="str">
        <f>IF(Medidas_Analisis!H679&lt;&gt;"",ROUND((Medidas_Analisis!H679/IF(Intermedio!A679=VLOOKUP(Intermedio!A679,Tipos_Medida!$H$2:$I$788,1),VLOOKUP(Intermedio!A679,Tipos_Medida!$H$2:$I$788,2),0))*100,4),"")</f>
        <v/>
      </c>
      <c r="I698" s="21" t="str">
        <f>IF(Medidas_Analisis!I679&lt;&gt;"",ROUND((Medidas_Analisis!I679/IF(Intermedio!A679=VLOOKUP(Intermedio!A679,Tipos_Medida!$H$2:$I$788,1),VLOOKUP(Intermedio!A679,Tipos_Medida!$H$2:$I$788,2),0))*100,4),"")</f>
        <v/>
      </c>
      <c r="J698" s="21" t="str">
        <f>IF(Medidas_Analisis!J679&lt;&gt;"",ROUND((Medidas_Analisis!J679/IF(Intermedio!A679=VLOOKUP(Intermedio!A679,Tipos_Medida!$H$2:$I$788,1),VLOOKUP(Intermedio!A679,Tipos_Medida!$H$2:$I$788,2),0))*100,4),"")</f>
        <v/>
      </c>
      <c r="K698" s="21" t="str">
        <f>IF(Medidas_Analisis!K679&lt;&gt;"",ROUND((Medidas_Analisis!K679/IF(Intermedio!A679=VLOOKUP(Intermedio!A679,Tipos_Medida!$H$2:$I$788,1),VLOOKUP(Intermedio!A679,Tipos_Medida!$H$2:$I$788,2),0))*100,4),"")</f>
        <v/>
      </c>
      <c r="L698" s="21" t="str">
        <f>IF(Medidas_Analisis!L679&lt;&gt;"",ROUND((Medidas_Analisis!L679/IF(Intermedio!A679=VLOOKUP(Intermedio!A679,Tipos_Medida!$H$2:$I$788,1),VLOOKUP(Intermedio!A679,Tipos_Medida!$H$2:$I$788,2),0))*100,4),"")</f>
        <v/>
      </c>
      <c r="M698" s="21" t="str">
        <f>IF(Medidas_Analisis!M679&lt;&gt;"",ROUND((Medidas_Analisis!M679/IF(Intermedio!A679=VLOOKUP(Intermedio!A679,Tipos_Medida!$H$2:$I$788,1),VLOOKUP(Intermedio!A679,Tipos_Medida!$H$2:$I$788,2),0))*100,4),"")</f>
        <v/>
      </c>
      <c r="N698" s="21" t="str">
        <f>IF(Medidas_Analisis!N679&lt;&gt;"",ROUND((Medidas_Analisis!N679/IF(Intermedio!A679=VLOOKUP(Intermedio!A679,Tipos_Medida!$H$2:$I$788,1),VLOOKUP(Intermedio!A679,Tipos_Medida!$H$2:$I$788,2),0))*100,4),"")</f>
        <v/>
      </c>
    </row>
    <row r="699" spans="1:14" x14ac:dyDescent="0.25">
      <c r="A699" s="19">
        <v>21205</v>
      </c>
      <c r="B699" s="19" t="s">
        <v>104</v>
      </c>
      <c r="C699" s="19" t="s">
        <v>120</v>
      </c>
      <c r="D699" s="19" t="s">
        <v>116</v>
      </c>
      <c r="E699" s="20"/>
      <c r="F699" s="7" t="str">
        <f>IF(E699&lt;&gt;"",IF(AND(E699&gt;=VLOOKUP(E699,Semanas!$A$1:$C$33,1),E699&lt;=VLOOKUP(E699,Semanas!$A$1:$C$33,2)),VLOOKUP(E699,Semanas!$A$1:$C$33,3),""),"")</f>
        <v/>
      </c>
      <c r="G699" s="21" t="str">
        <f>IF(Medidas_Analisis!G680&lt;&gt;"",ROUND((Medidas_Analisis!G680/IF(Intermedio!A680=VLOOKUP(Intermedio!A680,Tipos_Medida!$H$2:$I$788,1),VLOOKUP(Intermedio!A680,Tipos_Medida!$H$2:$I$788,2),0))*100,4),"")</f>
        <v/>
      </c>
      <c r="H699" s="21" t="str">
        <f>IF(Medidas_Analisis!H680&lt;&gt;"",ROUND((Medidas_Analisis!H680/IF(Intermedio!A680=VLOOKUP(Intermedio!A680,Tipos_Medida!$H$2:$I$788,1),VLOOKUP(Intermedio!A680,Tipos_Medida!$H$2:$I$788,2),0))*100,4),"")</f>
        <v/>
      </c>
      <c r="I699" s="21" t="str">
        <f>IF(Medidas_Analisis!I680&lt;&gt;"",ROUND((Medidas_Analisis!I680/IF(Intermedio!A680=VLOOKUP(Intermedio!A680,Tipos_Medida!$H$2:$I$788,1),VLOOKUP(Intermedio!A680,Tipos_Medida!$H$2:$I$788,2),0))*100,4),"")</f>
        <v/>
      </c>
      <c r="J699" s="21" t="str">
        <f>IF(Medidas_Analisis!J680&lt;&gt;"",ROUND((Medidas_Analisis!J680/IF(Intermedio!A680=VLOOKUP(Intermedio!A680,Tipos_Medida!$H$2:$I$788,1),VLOOKUP(Intermedio!A680,Tipos_Medida!$H$2:$I$788,2),0))*100,4),"")</f>
        <v/>
      </c>
      <c r="K699" s="21" t="str">
        <f>IF(Medidas_Analisis!K680&lt;&gt;"",ROUND((Medidas_Analisis!K680/IF(Intermedio!A680=VLOOKUP(Intermedio!A680,Tipos_Medida!$H$2:$I$788,1),VLOOKUP(Intermedio!A680,Tipos_Medida!$H$2:$I$788,2),0))*100,4),"")</f>
        <v/>
      </c>
      <c r="L699" s="21" t="str">
        <f>IF(Medidas_Analisis!L680&lt;&gt;"",ROUND((Medidas_Analisis!L680/IF(Intermedio!A680=VLOOKUP(Intermedio!A680,Tipos_Medida!$H$2:$I$788,1),VLOOKUP(Intermedio!A680,Tipos_Medida!$H$2:$I$788,2),0))*100,4),"")</f>
        <v/>
      </c>
      <c r="M699" s="21" t="str">
        <f>IF(Medidas_Analisis!M680&lt;&gt;"",ROUND((Medidas_Analisis!M680/IF(Intermedio!A680=VLOOKUP(Intermedio!A680,Tipos_Medida!$H$2:$I$788,1),VLOOKUP(Intermedio!A680,Tipos_Medida!$H$2:$I$788,2),0))*100,4),"")</f>
        <v/>
      </c>
      <c r="N699" s="21" t="str">
        <f>IF(Medidas_Analisis!N680&lt;&gt;"",ROUND((Medidas_Analisis!N680/IF(Intermedio!A680=VLOOKUP(Intermedio!A680,Tipos_Medida!$H$2:$I$788,1),VLOOKUP(Intermedio!A680,Tipos_Medida!$H$2:$I$788,2),0))*100,4),"")</f>
        <v/>
      </c>
    </row>
    <row r="700" spans="1:14" x14ac:dyDescent="0.25">
      <c r="A700" s="19">
        <v>21205</v>
      </c>
      <c r="B700" s="19" t="s">
        <v>104</v>
      </c>
      <c r="C700" s="19" t="s">
        <v>122</v>
      </c>
      <c r="D700" s="19" t="s">
        <v>116</v>
      </c>
      <c r="E700" s="20"/>
      <c r="F700" s="7" t="str">
        <f>IF(E700&lt;&gt;"",IF(AND(E700&gt;=VLOOKUP(E700,Semanas!$A$1:$C$33,1),E700&lt;=VLOOKUP(E700,Semanas!$A$1:$C$33,2)),VLOOKUP(E700,Semanas!$A$1:$C$33,3),""),"")</f>
        <v/>
      </c>
      <c r="G700" s="21" t="str">
        <f>IF(Medidas_Analisis!G682&lt;&gt;"",ROUND((Medidas_Analisis!G682/IF(Intermedio!A682=VLOOKUP(Intermedio!A682,Tipos_Medida!$H$2:$I$788,1),VLOOKUP(Intermedio!A682,Tipos_Medida!$H$2:$I$788,2),0))*100,4),"")</f>
        <v/>
      </c>
      <c r="H700" s="21" t="str">
        <f>IF(Medidas_Analisis!H682&lt;&gt;"",ROUND((Medidas_Analisis!H682/IF(Intermedio!A682=VLOOKUP(Intermedio!A682,Tipos_Medida!$H$2:$I$788,1),VLOOKUP(Intermedio!A682,Tipos_Medida!$H$2:$I$788,2),0))*100,4),"")</f>
        <v/>
      </c>
      <c r="I700" s="21" t="str">
        <f>IF(Medidas_Analisis!I682&lt;&gt;"",ROUND((Medidas_Analisis!I682/IF(Intermedio!A682=VLOOKUP(Intermedio!A682,Tipos_Medida!$H$2:$I$788,1),VLOOKUP(Intermedio!A682,Tipos_Medida!$H$2:$I$788,2),0))*100,4),"")</f>
        <v/>
      </c>
      <c r="J700" s="21" t="str">
        <f>IF(Medidas_Analisis!J682&lt;&gt;"",ROUND((Medidas_Analisis!J682/IF(Intermedio!A682=VLOOKUP(Intermedio!A682,Tipos_Medida!$H$2:$I$788,1),VLOOKUP(Intermedio!A682,Tipos_Medida!$H$2:$I$788,2),0))*100,4),"")</f>
        <v/>
      </c>
      <c r="K700" s="21" t="str">
        <f>IF(Medidas_Analisis!K682&lt;&gt;"",ROUND((Medidas_Analisis!K682/IF(Intermedio!A682=VLOOKUP(Intermedio!A682,Tipos_Medida!$H$2:$I$788,1),VLOOKUP(Intermedio!A682,Tipos_Medida!$H$2:$I$788,2),0))*100,4),"")</f>
        <v/>
      </c>
      <c r="L700" s="21" t="str">
        <f>IF(Medidas_Analisis!L682&lt;&gt;"",ROUND((Medidas_Analisis!L682/IF(Intermedio!A682=VLOOKUP(Intermedio!A682,Tipos_Medida!$H$2:$I$788,1),VLOOKUP(Intermedio!A682,Tipos_Medida!$H$2:$I$788,2),0))*100,4),"")</f>
        <v/>
      </c>
      <c r="M700" s="21" t="str">
        <f>IF(Medidas_Analisis!M682&lt;&gt;"",ROUND((Medidas_Analisis!M682/IF(Intermedio!A682=VLOOKUP(Intermedio!A682,Tipos_Medida!$H$2:$I$788,1),VLOOKUP(Intermedio!A682,Tipos_Medida!$H$2:$I$788,2),0))*100,4),"")</f>
        <v/>
      </c>
      <c r="N700" s="21" t="str">
        <f>IF(Medidas_Analisis!N682&lt;&gt;"",ROUND((Medidas_Analisis!N682/IF(Intermedio!A682=VLOOKUP(Intermedio!A682,Tipos_Medida!$H$2:$I$788,1),VLOOKUP(Intermedio!A682,Tipos_Medida!$H$2:$I$788,2),0))*100,4),"")</f>
        <v/>
      </c>
    </row>
    <row r="701" spans="1:14" x14ac:dyDescent="0.25">
      <c r="A701">
        <v>21205</v>
      </c>
      <c r="B701" t="s">
        <v>104</v>
      </c>
      <c r="C701" t="s">
        <v>123</v>
      </c>
      <c r="D701" t="s">
        <v>116</v>
      </c>
      <c r="E701" s="1"/>
      <c r="F701" s="7" t="str">
        <f>IF(E701&lt;&gt;"",IF(AND(E701&gt;=VLOOKUP(E701,Semanas!$A$1:$C$33,1),E701&lt;=VLOOKUP(E701,Semanas!$A$1:$C$33,2)),VLOOKUP(E701,Semanas!$A$1:$C$33,3),""),"")</f>
        <v/>
      </c>
      <c r="G701" s="21" t="str">
        <f>IF(Medidas_Analisis!G683&lt;&gt;"",ROUND((Medidas_Analisis!G683/IF(Intermedio!A683=VLOOKUP(Intermedio!A683,Tipos_Medida!$H$2:$I$788,1),VLOOKUP(Intermedio!A683,Tipos_Medida!$H$2:$I$788,2),0))*100,4),"")</f>
        <v/>
      </c>
      <c r="H701" s="21" t="str">
        <f>IF(Medidas_Analisis!H683&lt;&gt;"",ROUND((Medidas_Analisis!H683/IF(Intermedio!A683=VLOOKUP(Intermedio!A683,Tipos_Medida!$H$2:$I$788,1),VLOOKUP(Intermedio!A683,Tipos_Medida!$H$2:$I$788,2),0))*100,4),"")</f>
        <v/>
      </c>
      <c r="I701" s="21" t="str">
        <f>IF(Medidas_Analisis!I683&lt;&gt;"",ROUND((Medidas_Analisis!I683/IF(Intermedio!A683=VLOOKUP(Intermedio!A683,Tipos_Medida!$H$2:$I$788,1),VLOOKUP(Intermedio!A683,Tipos_Medida!$H$2:$I$788,2),0))*100,4),"")</f>
        <v/>
      </c>
      <c r="J701" s="21" t="str">
        <f>IF(Medidas_Analisis!J683&lt;&gt;"",ROUND((Medidas_Analisis!J683/IF(Intermedio!A683=VLOOKUP(Intermedio!A683,Tipos_Medida!$H$2:$I$788,1),VLOOKUP(Intermedio!A683,Tipos_Medida!$H$2:$I$788,2),0))*100,4),"")</f>
        <v/>
      </c>
      <c r="K701" s="21" t="str">
        <f>IF(Medidas_Analisis!K683&lt;&gt;"",ROUND((Medidas_Analisis!K683/IF(Intermedio!A683=VLOOKUP(Intermedio!A683,Tipos_Medida!$H$2:$I$788,1),VLOOKUP(Intermedio!A683,Tipos_Medida!$H$2:$I$788,2),0))*100,4),"")</f>
        <v/>
      </c>
      <c r="L701" s="21" t="str">
        <f>IF(Medidas_Analisis!L683&lt;&gt;"",ROUND((Medidas_Analisis!L683/IF(Intermedio!A683=VLOOKUP(Intermedio!A683,Tipos_Medida!$H$2:$I$788,1),VLOOKUP(Intermedio!A683,Tipos_Medida!$H$2:$I$788,2),0))*100,4),"")</f>
        <v/>
      </c>
      <c r="M701" s="21" t="str">
        <f>IF(Medidas_Analisis!M683&lt;&gt;"",ROUND((Medidas_Analisis!M683/IF(Intermedio!A683=VLOOKUP(Intermedio!A683,Tipos_Medida!$H$2:$I$788,1),VLOOKUP(Intermedio!A683,Tipos_Medida!$H$2:$I$788,2),0))*100,4),"")</f>
        <v/>
      </c>
      <c r="N701" s="21" t="str">
        <f>IF(Medidas_Analisis!N683&lt;&gt;"",ROUND((Medidas_Analisis!N683/IF(Intermedio!A683=VLOOKUP(Intermedio!A683,Tipos_Medida!$H$2:$I$788,1),VLOOKUP(Intermedio!A683,Tipos_Medida!$H$2:$I$788,2),0))*100,4),"")</f>
        <v/>
      </c>
    </row>
    <row r="702" spans="1:14" x14ac:dyDescent="0.25">
      <c r="A702" s="19">
        <v>21209</v>
      </c>
      <c r="B702" s="19" t="s">
        <v>105</v>
      </c>
      <c r="C702" s="19" t="s">
        <v>118</v>
      </c>
      <c r="D702" s="19" t="s">
        <v>116</v>
      </c>
      <c r="E702" s="20"/>
      <c r="F702" s="7" t="str">
        <f>IF(E702&lt;&gt;"",IF(AND(E702&gt;=VLOOKUP(E702,Semanas!$A$1:$C$33,1),E702&lt;=VLOOKUP(E702,Semanas!$A$1:$C$33,2)),VLOOKUP(E702,Semanas!$A$1:$C$33,3),""),"")</f>
        <v/>
      </c>
      <c r="G702" s="21" t="str">
        <f>IF(Medidas_Analisis!G689&lt;&gt;"",ROUND((Medidas_Analisis!G689/IF(Intermedio!A689=VLOOKUP(Intermedio!A689,Tipos_Medida!$H$2:$I$788,1),VLOOKUP(Intermedio!A689,Tipos_Medida!$H$2:$I$788,2),0))*100,4),"")</f>
        <v/>
      </c>
      <c r="H702" s="21" t="str">
        <f>IF(Medidas_Analisis!H689&lt;&gt;"",ROUND((Medidas_Analisis!H689/IF(Intermedio!A689=VLOOKUP(Intermedio!A689,Tipos_Medida!$H$2:$I$788,1),VLOOKUP(Intermedio!A689,Tipos_Medida!$H$2:$I$788,2),0))*100,4),"")</f>
        <v/>
      </c>
      <c r="I702" s="21" t="str">
        <f>IF(Medidas_Analisis!I689&lt;&gt;"",ROUND((Medidas_Analisis!I689/IF(Intermedio!A689=VLOOKUP(Intermedio!A689,Tipos_Medida!$H$2:$I$788,1),VLOOKUP(Intermedio!A689,Tipos_Medida!$H$2:$I$788,2),0))*100,4),"")</f>
        <v/>
      </c>
      <c r="J702" s="21" t="str">
        <f>IF(Medidas_Analisis!J689&lt;&gt;"",ROUND((Medidas_Analisis!J689/IF(Intermedio!A689=VLOOKUP(Intermedio!A689,Tipos_Medida!$H$2:$I$788,1),VLOOKUP(Intermedio!A689,Tipos_Medida!$H$2:$I$788,2),0))*100,4),"")</f>
        <v/>
      </c>
      <c r="K702" s="21" t="str">
        <f>IF(Medidas_Analisis!K689&lt;&gt;"",ROUND((Medidas_Analisis!K689/IF(Intermedio!A689=VLOOKUP(Intermedio!A689,Tipos_Medida!$H$2:$I$788,1),VLOOKUP(Intermedio!A689,Tipos_Medida!$H$2:$I$788,2),0))*100,4),"")</f>
        <v/>
      </c>
      <c r="L702" s="21" t="str">
        <f>IF(Medidas_Analisis!L689&lt;&gt;"",ROUND((Medidas_Analisis!L689/IF(Intermedio!A689=VLOOKUP(Intermedio!A689,Tipos_Medida!$H$2:$I$788,1),VLOOKUP(Intermedio!A689,Tipos_Medida!$H$2:$I$788,2),0))*100,4),"")</f>
        <v/>
      </c>
      <c r="M702" s="21" t="str">
        <f>IF(Medidas_Analisis!M689&lt;&gt;"",ROUND((Medidas_Analisis!M689/IF(Intermedio!A689=VLOOKUP(Intermedio!A689,Tipos_Medida!$H$2:$I$788,1),VLOOKUP(Intermedio!A689,Tipos_Medida!$H$2:$I$788,2),0))*100,4),"")</f>
        <v/>
      </c>
      <c r="N702" s="21" t="str">
        <f>IF(Medidas_Analisis!N689&lt;&gt;"",ROUND((Medidas_Analisis!N689/IF(Intermedio!A689=VLOOKUP(Intermedio!A689,Tipos_Medida!$H$2:$I$788,1),VLOOKUP(Intermedio!A689,Tipos_Medida!$H$2:$I$788,2),0))*100,4),"")</f>
        <v/>
      </c>
    </row>
    <row r="703" spans="1:14" x14ac:dyDescent="0.25">
      <c r="A703">
        <v>21209</v>
      </c>
      <c r="B703" t="s">
        <v>105</v>
      </c>
      <c r="C703" t="s">
        <v>119</v>
      </c>
      <c r="D703" t="s">
        <v>116</v>
      </c>
      <c r="E703" s="1"/>
      <c r="F703" s="7" t="str">
        <f>IF(E703&lt;&gt;"",IF(AND(E703&gt;=VLOOKUP(E703,Semanas!$A$1:$C$33,1),E703&lt;=VLOOKUP(E703,Semanas!$A$1:$C$33,2)),VLOOKUP(E703,Semanas!$A$1:$C$33,3),""),"")</f>
        <v/>
      </c>
      <c r="G703" s="21" t="str">
        <f>IF(Medidas_Analisis!G690&lt;&gt;"",ROUND((Medidas_Analisis!G690/IF(Intermedio!A690=VLOOKUP(Intermedio!A690,Tipos_Medida!$H$2:$I$788,1),VLOOKUP(Intermedio!A690,Tipos_Medida!$H$2:$I$788,2),0))*100,4),"")</f>
        <v/>
      </c>
      <c r="H703" s="21" t="str">
        <f>IF(Medidas_Analisis!H690&lt;&gt;"",ROUND((Medidas_Analisis!H690/IF(Intermedio!A690=VLOOKUP(Intermedio!A690,Tipos_Medida!$H$2:$I$788,1),VLOOKUP(Intermedio!A690,Tipos_Medida!$H$2:$I$788,2),0))*100,4),"")</f>
        <v/>
      </c>
      <c r="I703" s="21" t="str">
        <f>IF(Medidas_Analisis!I690&lt;&gt;"",ROUND((Medidas_Analisis!I690/IF(Intermedio!A690=VLOOKUP(Intermedio!A690,Tipos_Medida!$H$2:$I$788,1),VLOOKUP(Intermedio!A690,Tipos_Medida!$H$2:$I$788,2),0))*100,4),"")</f>
        <v/>
      </c>
      <c r="J703" s="21" t="str">
        <f>IF(Medidas_Analisis!J690&lt;&gt;"",ROUND((Medidas_Analisis!J690/IF(Intermedio!A690=VLOOKUP(Intermedio!A690,Tipos_Medida!$H$2:$I$788,1),VLOOKUP(Intermedio!A690,Tipos_Medida!$H$2:$I$788,2),0))*100,4),"")</f>
        <v/>
      </c>
      <c r="K703" s="21" t="str">
        <f>IF(Medidas_Analisis!K690&lt;&gt;"",ROUND((Medidas_Analisis!K690/IF(Intermedio!A690=VLOOKUP(Intermedio!A690,Tipos_Medida!$H$2:$I$788,1),VLOOKUP(Intermedio!A690,Tipos_Medida!$H$2:$I$788,2),0))*100,4),"")</f>
        <v/>
      </c>
      <c r="L703" s="21" t="str">
        <f>IF(Medidas_Analisis!L690&lt;&gt;"",ROUND((Medidas_Analisis!L690/IF(Intermedio!A690=VLOOKUP(Intermedio!A690,Tipos_Medida!$H$2:$I$788,1),VLOOKUP(Intermedio!A690,Tipos_Medida!$H$2:$I$788,2),0))*100,4),"")</f>
        <v/>
      </c>
      <c r="M703" s="21" t="str">
        <f>IF(Medidas_Analisis!M690&lt;&gt;"",ROUND((Medidas_Analisis!M690/IF(Intermedio!A690=VLOOKUP(Intermedio!A690,Tipos_Medida!$H$2:$I$788,1),VLOOKUP(Intermedio!A690,Tipos_Medida!$H$2:$I$788,2),0))*100,4),"")</f>
        <v/>
      </c>
      <c r="N703" s="21" t="str">
        <f>IF(Medidas_Analisis!N690&lt;&gt;"",ROUND((Medidas_Analisis!N690/IF(Intermedio!A690=VLOOKUP(Intermedio!A690,Tipos_Medida!$H$2:$I$788,1),VLOOKUP(Intermedio!A690,Tipos_Medida!$H$2:$I$788,2),0))*100,4),"")</f>
        <v/>
      </c>
    </row>
    <row r="704" spans="1:14" x14ac:dyDescent="0.25">
      <c r="A704" s="19">
        <v>21209</v>
      </c>
      <c r="B704" s="19" t="s">
        <v>105</v>
      </c>
      <c r="C704" s="19" t="s">
        <v>120</v>
      </c>
      <c r="D704" s="19" t="s">
        <v>116</v>
      </c>
      <c r="E704" s="20"/>
      <c r="F704" s="7" t="str">
        <f>IF(E704&lt;&gt;"",IF(AND(E704&gt;=VLOOKUP(E704,Semanas!$A$1:$C$33,1),E704&lt;=VLOOKUP(E704,Semanas!$A$1:$C$33,2)),VLOOKUP(E704,Semanas!$A$1:$C$33,3),""),"")</f>
        <v/>
      </c>
      <c r="G704" s="21" t="str">
        <f>IF(Medidas_Analisis!G691&lt;&gt;"",ROUND((Medidas_Analisis!G691/IF(Intermedio!A691=VLOOKUP(Intermedio!A691,Tipos_Medida!$H$2:$I$788,1),VLOOKUP(Intermedio!A691,Tipos_Medida!$H$2:$I$788,2),0))*100,4),"")</f>
        <v/>
      </c>
      <c r="H704" s="21" t="str">
        <f>IF(Medidas_Analisis!H691&lt;&gt;"",ROUND((Medidas_Analisis!H691/IF(Intermedio!A691=VLOOKUP(Intermedio!A691,Tipos_Medida!$H$2:$I$788,1),VLOOKUP(Intermedio!A691,Tipos_Medida!$H$2:$I$788,2),0))*100,4),"")</f>
        <v/>
      </c>
      <c r="I704" s="21" t="str">
        <f>IF(Medidas_Analisis!I691&lt;&gt;"",ROUND((Medidas_Analisis!I691/IF(Intermedio!A691=VLOOKUP(Intermedio!A691,Tipos_Medida!$H$2:$I$788,1),VLOOKUP(Intermedio!A691,Tipos_Medida!$H$2:$I$788,2),0))*100,4),"")</f>
        <v/>
      </c>
      <c r="J704" s="21" t="str">
        <f>IF(Medidas_Analisis!J691&lt;&gt;"",ROUND((Medidas_Analisis!J691/IF(Intermedio!A691=VLOOKUP(Intermedio!A691,Tipos_Medida!$H$2:$I$788,1),VLOOKUP(Intermedio!A691,Tipos_Medida!$H$2:$I$788,2),0))*100,4),"")</f>
        <v/>
      </c>
      <c r="K704" s="21" t="str">
        <f>IF(Medidas_Analisis!K691&lt;&gt;"",ROUND((Medidas_Analisis!K691/IF(Intermedio!A691=VLOOKUP(Intermedio!A691,Tipos_Medida!$H$2:$I$788,1),VLOOKUP(Intermedio!A691,Tipos_Medida!$H$2:$I$788,2),0))*100,4),"")</f>
        <v/>
      </c>
      <c r="L704" s="21" t="str">
        <f>IF(Medidas_Analisis!L691&lt;&gt;"",ROUND((Medidas_Analisis!L691/IF(Intermedio!A691=VLOOKUP(Intermedio!A691,Tipos_Medida!$H$2:$I$788,1),VLOOKUP(Intermedio!A691,Tipos_Medida!$H$2:$I$788,2),0))*100,4),"")</f>
        <v/>
      </c>
      <c r="M704" s="21" t="str">
        <f>IF(Medidas_Analisis!M691&lt;&gt;"",ROUND((Medidas_Analisis!M691/IF(Intermedio!A691=VLOOKUP(Intermedio!A691,Tipos_Medida!$H$2:$I$788,1),VLOOKUP(Intermedio!A691,Tipos_Medida!$H$2:$I$788,2),0))*100,4),"")</f>
        <v/>
      </c>
      <c r="N704" s="21" t="str">
        <f>IF(Medidas_Analisis!N691&lt;&gt;"",ROUND((Medidas_Analisis!N691/IF(Intermedio!A691=VLOOKUP(Intermedio!A691,Tipos_Medida!$H$2:$I$788,1),VLOOKUP(Intermedio!A691,Tipos_Medida!$H$2:$I$788,2),0))*100,4),"")</f>
        <v/>
      </c>
    </row>
    <row r="705" spans="1:14" x14ac:dyDescent="0.25">
      <c r="A705" s="19">
        <v>21209</v>
      </c>
      <c r="B705" s="19" t="s">
        <v>105</v>
      </c>
      <c r="C705" s="19" t="s">
        <v>122</v>
      </c>
      <c r="D705" s="19" t="s">
        <v>116</v>
      </c>
      <c r="E705" s="20"/>
      <c r="F705" s="7" t="str">
        <f>IF(E705&lt;&gt;"",IF(AND(E705&gt;=VLOOKUP(E705,Semanas!$A$1:$C$33,1),E705&lt;=VLOOKUP(E705,Semanas!$A$1:$C$33,2)),VLOOKUP(E705,Semanas!$A$1:$C$33,3),""),"")</f>
        <v/>
      </c>
      <c r="G705" s="21" t="str">
        <f>IF(Medidas_Analisis!G693&lt;&gt;"",ROUND((Medidas_Analisis!G693/IF(Intermedio!A693=VLOOKUP(Intermedio!A693,Tipos_Medida!$H$2:$I$788,1),VLOOKUP(Intermedio!A693,Tipos_Medida!$H$2:$I$788,2),0))*100,4),"")</f>
        <v/>
      </c>
      <c r="H705" s="21" t="str">
        <f>IF(Medidas_Analisis!H693&lt;&gt;"",ROUND((Medidas_Analisis!H693/IF(Intermedio!A693=VLOOKUP(Intermedio!A693,Tipos_Medida!$H$2:$I$788,1),VLOOKUP(Intermedio!A693,Tipos_Medida!$H$2:$I$788,2),0))*100,4),"")</f>
        <v/>
      </c>
      <c r="I705" s="21" t="str">
        <f>IF(Medidas_Analisis!I693&lt;&gt;"",ROUND((Medidas_Analisis!I693/IF(Intermedio!A693=VLOOKUP(Intermedio!A693,Tipos_Medida!$H$2:$I$788,1),VLOOKUP(Intermedio!A693,Tipos_Medida!$H$2:$I$788,2),0))*100,4),"")</f>
        <v/>
      </c>
      <c r="J705" s="21" t="str">
        <f>IF(Medidas_Analisis!J693&lt;&gt;"",ROUND((Medidas_Analisis!J693/IF(Intermedio!A693=VLOOKUP(Intermedio!A693,Tipos_Medida!$H$2:$I$788,1),VLOOKUP(Intermedio!A693,Tipos_Medida!$H$2:$I$788,2),0))*100,4),"")</f>
        <v/>
      </c>
      <c r="K705" s="21" t="str">
        <f>IF(Medidas_Analisis!K693&lt;&gt;"",ROUND((Medidas_Analisis!K693/IF(Intermedio!A693=VLOOKUP(Intermedio!A693,Tipos_Medida!$H$2:$I$788,1),VLOOKUP(Intermedio!A693,Tipos_Medida!$H$2:$I$788,2),0))*100,4),"")</f>
        <v/>
      </c>
      <c r="L705" s="21" t="str">
        <f>IF(Medidas_Analisis!L693&lt;&gt;"",ROUND((Medidas_Analisis!L693/IF(Intermedio!A693=VLOOKUP(Intermedio!A693,Tipos_Medida!$H$2:$I$788,1),VLOOKUP(Intermedio!A693,Tipos_Medida!$H$2:$I$788,2),0))*100,4),"")</f>
        <v/>
      </c>
      <c r="M705" s="21" t="str">
        <f>IF(Medidas_Analisis!M693&lt;&gt;"",ROUND((Medidas_Analisis!M693/IF(Intermedio!A693=VLOOKUP(Intermedio!A693,Tipos_Medida!$H$2:$I$788,1),VLOOKUP(Intermedio!A693,Tipos_Medida!$H$2:$I$788,2),0))*100,4),"")</f>
        <v/>
      </c>
      <c r="N705" s="21" t="str">
        <f>IF(Medidas_Analisis!N693&lt;&gt;"",ROUND((Medidas_Analisis!N693/IF(Intermedio!A693=VLOOKUP(Intermedio!A693,Tipos_Medida!$H$2:$I$788,1),VLOOKUP(Intermedio!A693,Tipos_Medida!$H$2:$I$788,2),0))*100,4),"")</f>
        <v/>
      </c>
    </row>
    <row r="706" spans="1:14" x14ac:dyDescent="0.25">
      <c r="A706">
        <v>21209</v>
      </c>
      <c r="B706" t="s">
        <v>105</v>
      </c>
      <c r="C706" t="s">
        <v>123</v>
      </c>
      <c r="D706" t="s">
        <v>116</v>
      </c>
      <c r="E706" s="1"/>
      <c r="F706" s="7" t="str">
        <f>IF(E706&lt;&gt;"",IF(AND(E706&gt;=VLOOKUP(E706,Semanas!$A$1:$C$33,1),E706&lt;=VLOOKUP(E706,Semanas!$A$1:$C$33,2)),VLOOKUP(E706,Semanas!$A$1:$C$33,3),""),"")</f>
        <v/>
      </c>
      <c r="G706" s="21" t="str">
        <f>IF(Medidas_Analisis!G694&lt;&gt;"",ROUND((Medidas_Analisis!G694/IF(Intermedio!A694=VLOOKUP(Intermedio!A694,Tipos_Medida!$H$2:$I$788,1),VLOOKUP(Intermedio!A694,Tipos_Medida!$H$2:$I$788,2),0))*100,4),"")</f>
        <v/>
      </c>
      <c r="H706" s="21" t="str">
        <f>IF(Medidas_Analisis!H694&lt;&gt;"",ROUND((Medidas_Analisis!H694/IF(Intermedio!A694=VLOOKUP(Intermedio!A694,Tipos_Medida!$H$2:$I$788,1),VLOOKUP(Intermedio!A694,Tipos_Medida!$H$2:$I$788,2),0))*100,4),"")</f>
        <v/>
      </c>
      <c r="I706" s="21" t="str">
        <f>IF(Medidas_Analisis!I694&lt;&gt;"",ROUND((Medidas_Analisis!I694/IF(Intermedio!A694=VLOOKUP(Intermedio!A694,Tipos_Medida!$H$2:$I$788,1),VLOOKUP(Intermedio!A694,Tipos_Medida!$H$2:$I$788,2),0))*100,4),"")</f>
        <v/>
      </c>
      <c r="J706" s="21" t="str">
        <f>IF(Medidas_Analisis!J694&lt;&gt;"",ROUND((Medidas_Analisis!J694/IF(Intermedio!A694=VLOOKUP(Intermedio!A694,Tipos_Medida!$H$2:$I$788,1),VLOOKUP(Intermedio!A694,Tipos_Medida!$H$2:$I$788,2),0))*100,4),"")</f>
        <v/>
      </c>
      <c r="K706" s="21" t="str">
        <f>IF(Medidas_Analisis!K694&lt;&gt;"",ROUND((Medidas_Analisis!K694/IF(Intermedio!A694=VLOOKUP(Intermedio!A694,Tipos_Medida!$H$2:$I$788,1),VLOOKUP(Intermedio!A694,Tipos_Medida!$H$2:$I$788,2),0))*100,4),"")</f>
        <v/>
      </c>
      <c r="L706" s="21" t="str">
        <f>IF(Medidas_Analisis!L694&lt;&gt;"",ROUND((Medidas_Analisis!L694/IF(Intermedio!A694=VLOOKUP(Intermedio!A694,Tipos_Medida!$H$2:$I$788,1),VLOOKUP(Intermedio!A694,Tipos_Medida!$H$2:$I$788,2),0))*100,4),"")</f>
        <v/>
      </c>
      <c r="M706" s="21" t="str">
        <f>IF(Medidas_Analisis!M694&lt;&gt;"",ROUND((Medidas_Analisis!M694/IF(Intermedio!A694=VLOOKUP(Intermedio!A694,Tipos_Medida!$H$2:$I$788,1),VLOOKUP(Intermedio!A694,Tipos_Medida!$H$2:$I$788,2),0))*100,4),"")</f>
        <v/>
      </c>
      <c r="N706" s="21" t="str">
        <f>IF(Medidas_Analisis!N694&lt;&gt;"",ROUND((Medidas_Analisis!N694/IF(Intermedio!A694=VLOOKUP(Intermedio!A694,Tipos_Medida!$H$2:$I$788,1),VLOOKUP(Intermedio!A694,Tipos_Medida!$H$2:$I$788,2),0))*100,4),"")</f>
        <v/>
      </c>
    </row>
    <row r="707" spans="1:14" x14ac:dyDescent="0.25">
      <c r="A707" s="19">
        <v>21214</v>
      </c>
      <c r="B707" s="19" t="s">
        <v>106</v>
      </c>
      <c r="C707" s="19" t="s">
        <v>118</v>
      </c>
      <c r="D707" s="19" t="s">
        <v>116</v>
      </c>
      <c r="E707" s="20"/>
      <c r="F707" s="7" t="str">
        <f>IF(E707&lt;&gt;"",IF(AND(E707&gt;=VLOOKUP(E707,Semanas!$A$1:$C$33,1),E707&lt;=VLOOKUP(E707,Semanas!$A$1:$C$33,2)),VLOOKUP(E707,Semanas!$A$1:$C$33,3),""),"")</f>
        <v/>
      </c>
      <c r="G707" s="21" t="str">
        <f>IF(Medidas_Analisis!G700&lt;&gt;"",ROUND((Medidas_Analisis!G700/IF(Intermedio!A700=VLOOKUP(Intermedio!A700,Tipos_Medida!$H$2:$I$788,1),VLOOKUP(Intermedio!A700,Tipos_Medida!$H$2:$I$788,2),0))*100,4),"")</f>
        <v/>
      </c>
      <c r="H707" s="21" t="str">
        <f>IF(Medidas_Analisis!H700&lt;&gt;"",ROUND((Medidas_Analisis!H700/IF(Intermedio!A700=VLOOKUP(Intermedio!A700,Tipos_Medida!$H$2:$I$788,1),VLOOKUP(Intermedio!A700,Tipos_Medida!$H$2:$I$788,2),0))*100,4),"")</f>
        <v/>
      </c>
      <c r="I707" s="21" t="str">
        <f>IF(Medidas_Analisis!I700&lt;&gt;"",ROUND((Medidas_Analisis!I700/IF(Intermedio!A700=VLOOKUP(Intermedio!A700,Tipos_Medida!$H$2:$I$788,1),VLOOKUP(Intermedio!A700,Tipos_Medida!$H$2:$I$788,2),0))*100,4),"")</f>
        <v/>
      </c>
      <c r="J707" s="21" t="str">
        <f>IF(Medidas_Analisis!J700&lt;&gt;"",ROUND((Medidas_Analisis!J700/IF(Intermedio!A700=VLOOKUP(Intermedio!A700,Tipos_Medida!$H$2:$I$788,1),VLOOKUP(Intermedio!A700,Tipos_Medida!$H$2:$I$788,2),0))*100,4),"")</f>
        <v/>
      </c>
      <c r="K707" s="21" t="str">
        <f>IF(Medidas_Analisis!K700&lt;&gt;"",ROUND((Medidas_Analisis!K700/IF(Intermedio!A700=VLOOKUP(Intermedio!A700,Tipos_Medida!$H$2:$I$788,1),VLOOKUP(Intermedio!A700,Tipos_Medida!$H$2:$I$788,2),0))*100,4),"")</f>
        <v/>
      </c>
      <c r="L707" s="21" t="str">
        <f>IF(Medidas_Analisis!L700&lt;&gt;"",ROUND((Medidas_Analisis!L700/IF(Intermedio!A700=VLOOKUP(Intermedio!A700,Tipos_Medida!$H$2:$I$788,1),VLOOKUP(Intermedio!A700,Tipos_Medida!$H$2:$I$788,2),0))*100,4),"")</f>
        <v/>
      </c>
      <c r="M707" s="21" t="str">
        <f>IF(Medidas_Analisis!M700&lt;&gt;"",ROUND((Medidas_Analisis!M700/IF(Intermedio!A700=VLOOKUP(Intermedio!A700,Tipos_Medida!$H$2:$I$788,1),VLOOKUP(Intermedio!A700,Tipos_Medida!$H$2:$I$788,2),0))*100,4),"")</f>
        <v/>
      </c>
      <c r="N707" s="21" t="str">
        <f>IF(Medidas_Analisis!N700&lt;&gt;"",ROUND((Medidas_Analisis!N700/IF(Intermedio!A700=VLOOKUP(Intermedio!A700,Tipos_Medida!$H$2:$I$788,1),VLOOKUP(Intermedio!A700,Tipos_Medida!$H$2:$I$788,2),0))*100,4),"")</f>
        <v/>
      </c>
    </row>
    <row r="708" spans="1:14" x14ac:dyDescent="0.25">
      <c r="A708">
        <v>21214</v>
      </c>
      <c r="B708" t="s">
        <v>106</v>
      </c>
      <c r="C708" t="s">
        <v>119</v>
      </c>
      <c r="D708" t="s">
        <v>116</v>
      </c>
      <c r="E708" s="1"/>
      <c r="F708" s="7" t="str">
        <f>IF(E708&lt;&gt;"",IF(AND(E708&gt;=VLOOKUP(E708,Semanas!$A$1:$C$33,1),E708&lt;=VLOOKUP(E708,Semanas!$A$1:$C$33,2)),VLOOKUP(E708,Semanas!$A$1:$C$33,3),""),"")</f>
        <v/>
      </c>
      <c r="G708" s="21" t="str">
        <f>IF(Medidas_Analisis!G701&lt;&gt;"",ROUND((Medidas_Analisis!G701/IF(Intermedio!A701=VLOOKUP(Intermedio!A701,Tipos_Medida!$H$2:$I$788,1),VLOOKUP(Intermedio!A701,Tipos_Medida!$H$2:$I$788,2),0))*100,4),"")</f>
        <v/>
      </c>
      <c r="H708" s="21" t="str">
        <f>IF(Medidas_Analisis!H701&lt;&gt;"",ROUND((Medidas_Analisis!H701/IF(Intermedio!A701=VLOOKUP(Intermedio!A701,Tipos_Medida!$H$2:$I$788,1),VLOOKUP(Intermedio!A701,Tipos_Medida!$H$2:$I$788,2),0))*100,4),"")</f>
        <v/>
      </c>
      <c r="I708" s="21" t="str">
        <f>IF(Medidas_Analisis!I701&lt;&gt;"",ROUND((Medidas_Analisis!I701/IF(Intermedio!A701=VLOOKUP(Intermedio!A701,Tipos_Medida!$H$2:$I$788,1),VLOOKUP(Intermedio!A701,Tipos_Medida!$H$2:$I$788,2),0))*100,4),"")</f>
        <v/>
      </c>
      <c r="J708" s="21" t="str">
        <f>IF(Medidas_Analisis!J701&lt;&gt;"",ROUND((Medidas_Analisis!J701/IF(Intermedio!A701=VLOOKUP(Intermedio!A701,Tipos_Medida!$H$2:$I$788,1),VLOOKUP(Intermedio!A701,Tipos_Medida!$H$2:$I$788,2),0))*100,4),"")</f>
        <v/>
      </c>
      <c r="K708" s="21" t="str">
        <f>IF(Medidas_Analisis!K701&lt;&gt;"",ROUND((Medidas_Analisis!K701/IF(Intermedio!A701=VLOOKUP(Intermedio!A701,Tipos_Medida!$H$2:$I$788,1),VLOOKUP(Intermedio!A701,Tipos_Medida!$H$2:$I$788,2),0))*100,4),"")</f>
        <v/>
      </c>
      <c r="L708" s="21" t="str">
        <f>IF(Medidas_Analisis!L701&lt;&gt;"",ROUND((Medidas_Analisis!L701/IF(Intermedio!A701=VLOOKUP(Intermedio!A701,Tipos_Medida!$H$2:$I$788,1),VLOOKUP(Intermedio!A701,Tipos_Medida!$H$2:$I$788,2),0))*100,4),"")</f>
        <v/>
      </c>
      <c r="M708" s="21" t="str">
        <f>IF(Medidas_Analisis!M701&lt;&gt;"",ROUND((Medidas_Analisis!M701/IF(Intermedio!A701=VLOOKUP(Intermedio!A701,Tipos_Medida!$H$2:$I$788,1),VLOOKUP(Intermedio!A701,Tipos_Medida!$H$2:$I$788,2),0))*100,4),"")</f>
        <v/>
      </c>
      <c r="N708" s="21" t="str">
        <f>IF(Medidas_Analisis!N701&lt;&gt;"",ROUND((Medidas_Analisis!N701/IF(Intermedio!A701=VLOOKUP(Intermedio!A701,Tipos_Medida!$H$2:$I$788,1),VLOOKUP(Intermedio!A701,Tipos_Medida!$H$2:$I$788,2),0))*100,4),"")</f>
        <v/>
      </c>
    </row>
    <row r="709" spans="1:14" x14ac:dyDescent="0.25">
      <c r="A709" s="19">
        <v>21214</v>
      </c>
      <c r="B709" s="19" t="s">
        <v>106</v>
      </c>
      <c r="C709" s="19" t="s">
        <v>120</v>
      </c>
      <c r="D709" s="19" t="s">
        <v>116</v>
      </c>
      <c r="E709" s="20"/>
      <c r="F709" s="7" t="str">
        <f>IF(E709&lt;&gt;"",IF(AND(E709&gt;=VLOOKUP(E709,Semanas!$A$1:$C$33,1),E709&lt;=VLOOKUP(E709,Semanas!$A$1:$C$33,2)),VLOOKUP(E709,Semanas!$A$1:$C$33,3),""),"")</f>
        <v/>
      </c>
      <c r="G709" s="21" t="str">
        <f>IF(Medidas_Analisis!G702&lt;&gt;"",ROUND((Medidas_Analisis!G702/IF(Intermedio!A702=VLOOKUP(Intermedio!A702,Tipos_Medida!$H$2:$I$788,1),VLOOKUP(Intermedio!A702,Tipos_Medida!$H$2:$I$788,2),0))*100,4),"")</f>
        <v/>
      </c>
      <c r="H709" s="21" t="str">
        <f>IF(Medidas_Analisis!H702&lt;&gt;"",ROUND((Medidas_Analisis!H702/IF(Intermedio!A702=VLOOKUP(Intermedio!A702,Tipos_Medida!$H$2:$I$788,1),VLOOKUP(Intermedio!A702,Tipos_Medida!$H$2:$I$788,2),0))*100,4),"")</f>
        <v/>
      </c>
      <c r="I709" s="21" t="str">
        <f>IF(Medidas_Analisis!I702&lt;&gt;"",ROUND((Medidas_Analisis!I702/IF(Intermedio!A702=VLOOKUP(Intermedio!A702,Tipos_Medida!$H$2:$I$788,1),VLOOKUP(Intermedio!A702,Tipos_Medida!$H$2:$I$788,2),0))*100,4),"")</f>
        <v/>
      </c>
      <c r="J709" s="21" t="str">
        <f>IF(Medidas_Analisis!J702&lt;&gt;"",ROUND((Medidas_Analisis!J702/IF(Intermedio!A702=VLOOKUP(Intermedio!A702,Tipos_Medida!$H$2:$I$788,1),VLOOKUP(Intermedio!A702,Tipos_Medida!$H$2:$I$788,2),0))*100,4),"")</f>
        <v/>
      </c>
      <c r="K709" s="21" t="str">
        <f>IF(Medidas_Analisis!K702&lt;&gt;"",ROUND((Medidas_Analisis!K702/IF(Intermedio!A702=VLOOKUP(Intermedio!A702,Tipos_Medida!$H$2:$I$788,1),VLOOKUP(Intermedio!A702,Tipos_Medida!$H$2:$I$788,2),0))*100,4),"")</f>
        <v/>
      </c>
      <c r="L709" s="21" t="str">
        <f>IF(Medidas_Analisis!L702&lt;&gt;"",ROUND((Medidas_Analisis!L702/IF(Intermedio!A702=VLOOKUP(Intermedio!A702,Tipos_Medida!$H$2:$I$788,1),VLOOKUP(Intermedio!A702,Tipos_Medida!$H$2:$I$788,2),0))*100,4),"")</f>
        <v/>
      </c>
      <c r="M709" s="21" t="str">
        <f>IF(Medidas_Analisis!M702&lt;&gt;"",ROUND((Medidas_Analisis!M702/IF(Intermedio!A702=VLOOKUP(Intermedio!A702,Tipos_Medida!$H$2:$I$788,1),VLOOKUP(Intermedio!A702,Tipos_Medida!$H$2:$I$788,2),0))*100,4),"")</f>
        <v/>
      </c>
      <c r="N709" s="21" t="str">
        <f>IF(Medidas_Analisis!N702&lt;&gt;"",ROUND((Medidas_Analisis!N702/IF(Intermedio!A702=VLOOKUP(Intermedio!A702,Tipos_Medida!$H$2:$I$788,1),VLOOKUP(Intermedio!A702,Tipos_Medida!$H$2:$I$788,2),0))*100,4),"")</f>
        <v/>
      </c>
    </row>
    <row r="710" spans="1:14" x14ac:dyDescent="0.25">
      <c r="A710" s="19">
        <v>21214</v>
      </c>
      <c r="B710" s="19" t="s">
        <v>106</v>
      </c>
      <c r="C710" s="19" t="s">
        <v>122</v>
      </c>
      <c r="D710" s="19" t="s">
        <v>116</v>
      </c>
      <c r="E710" s="20"/>
      <c r="F710" s="7" t="str">
        <f>IF(E710&lt;&gt;"",IF(AND(E710&gt;=VLOOKUP(E710,Semanas!$A$1:$C$33,1),E710&lt;=VLOOKUP(E710,Semanas!$A$1:$C$33,2)),VLOOKUP(E710,Semanas!$A$1:$C$33,3),""),"")</f>
        <v/>
      </c>
      <c r="G710" s="21" t="str">
        <f>IF(Medidas_Analisis!G704&lt;&gt;"",ROUND((Medidas_Analisis!G704/IF(Intermedio!A704=VLOOKUP(Intermedio!A704,Tipos_Medida!$H$2:$I$788,1),VLOOKUP(Intermedio!A704,Tipos_Medida!$H$2:$I$788,2),0))*100,4),"")</f>
        <v/>
      </c>
      <c r="H710" s="21" t="str">
        <f>IF(Medidas_Analisis!H704&lt;&gt;"",ROUND((Medidas_Analisis!H704/IF(Intermedio!A704=VLOOKUP(Intermedio!A704,Tipos_Medida!$H$2:$I$788,1),VLOOKUP(Intermedio!A704,Tipos_Medida!$H$2:$I$788,2),0))*100,4),"")</f>
        <v/>
      </c>
      <c r="I710" s="21" t="str">
        <f>IF(Medidas_Analisis!I704&lt;&gt;"",ROUND((Medidas_Analisis!I704/IF(Intermedio!A704=VLOOKUP(Intermedio!A704,Tipos_Medida!$H$2:$I$788,1),VLOOKUP(Intermedio!A704,Tipos_Medida!$H$2:$I$788,2),0))*100,4),"")</f>
        <v/>
      </c>
      <c r="J710" s="21" t="str">
        <f>IF(Medidas_Analisis!J704&lt;&gt;"",ROUND((Medidas_Analisis!J704/IF(Intermedio!A704=VLOOKUP(Intermedio!A704,Tipos_Medida!$H$2:$I$788,1),VLOOKUP(Intermedio!A704,Tipos_Medida!$H$2:$I$788,2),0))*100,4),"")</f>
        <v/>
      </c>
      <c r="K710" s="21" t="str">
        <f>IF(Medidas_Analisis!K704&lt;&gt;"",ROUND((Medidas_Analisis!K704/IF(Intermedio!A704=VLOOKUP(Intermedio!A704,Tipos_Medida!$H$2:$I$788,1),VLOOKUP(Intermedio!A704,Tipos_Medida!$H$2:$I$788,2),0))*100,4),"")</f>
        <v/>
      </c>
      <c r="L710" s="21" t="str">
        <f>IF(Medidas_Analisis!L704&lt;&gt;"",ROUND((Medidas_Analisis!L704/IF(Intermedio!A704=VLOOKUP(Intermedio!A704,Tipos_Medida!$H$2:$I$788,1),VLOOKUP(Intermedio!A704,Tipos_Medida!$H$2:$I$788,2),0))*100,4),"")</f>
        <v/>
      </c>
      <c r="M710" s="21" t="str">
        <f>IF(Medidas_Analisis!M704&lt;&gt;"",ROUND((Medidas_Analisis!M704/IF(Intermedio!A704=VLOOKUP(Intermedio!A704,Tipos_Medida!$H$2:$I$788,1),VLOOKUP(Intermedio!A704,Tipos_Medida!$H$2:$I$788,2),0))*100,4),"")</f>
        <v/>
      </c>
      <c r="N710" s="21" t="str">
        <f>IF(Medidas_Analisis!N704&lt;&gt;"",ROUND((Medidas_Analisis!N704/IF(Intermedio!A704=VLOOKUP(Intermedio!A704,Tipos_Medida!$H$2:$I$788,1),VLOOKUP(Intermedio!A704,Tipos_Medida!$H$2:$I$788,2),0))*100,4),"")</f>
        <v/>
      </c>
    </row>
    <row r="711" spans="1:14" x14ac:dyDescent="0.25">
      <c r="A711">
        <v>21214</v>
      </c>
      <c r="B711" t="s">
        <v>106</v>
      </c>
      <c r="C711" t="s">
        <v>123</v>
      </c>
      <c r="D711" t="s">
        <v>116</v>
      </c>
      <c r="E711" s="1"/>
      <c r="F711" s="7" t="str">
        <f>IF(E711&lt;&gt;"",IF(AND(E711&gt;=VLOOKUP(E711,Semanas!$A$1:$C$33,1),E711&lt;=VLOOKUP(E711,Semanas!$A$1:$C$33,2)),VLOOKUP(E711,Semanas!$A$1:$C$33,3),""),"")</f>
        <v/>
      </c>
      <c r="G711" s="21" t="str">
        <f>IF(Medidas_Analisis!G705&lt;&gt;"",ROUND((Medidas_Analisis!G705/IF(Intermedio!A705=VLOOKUP(Intermedio!A705,Tipos_Medida!$H$2:$I$788,1),VLOOKUP(Intermedio!A705,Tipos_Medida!$H$2:$I$788,2),0))*100,4),"")</f>
        <v/>
      </c>
      <c r="H711" s="21" t="str">
        <f>IF(Medidas_Analisis!H705&lt;&gt;"",ROUND((Medidas_Analisis!H705/IF(Intermedio!A705=VLOOKUP(Intermedio!A705,Tipos_Medida!$H$2:$I$788,1),VLOOKUP(Intermedio!A705,Tipos_Medida!$H$2:$I$788,2),0))*100,4),"")</f>
        <v/>
      </c>
      <c r="I711" s="21" t="str">
        <f>IF(Medidas_Analisis!I705&lt;&gt;"",ROUND((Medidas_Analisis!I705/IF(Intermedio!A705=VLOOKUP(Intermedio!A705,Tipos_Medida!$H$2:$I$788,1),VLOOKUP(Intermedio!A705,Tipos_Medida!$H$2:$I$788,2),0))*100,4),"")</f>
        <v/>
      </c>
      <c r="J711" s="21" t="str">
        <f>IF(Medidas_Analisis!J705&lt;&gt;"",ROUND((Medidas_Analisis!J705/IF(Intermedio!A705=VLOOKUP(Intermedio!A705,Tipos_Medida!$H$2:$I$788,1),VLOOKUP(Intermedio!A705,Tipos_Medida!$H$2:$I$788,2),0))*100,4),"")</f>
        <v/>
      </c>
      <c r="K711" s="21" t="str">
        <f>IF(Medidas_Analisis!K705&lt;&gt;"",ROUND((Medidas_Analisis!K705/IF(Intermedio!A705=VLOOKUP(Intermedio!A705,Tipos_Medida!$H$2:$I$788,1),VLOOKUP(Intermedio!A705,Tipos_Medida!$H$2:$I$788,2),0))*100,4),"")</f>
        <v/>
      </c>
      <c r="L711" s="21" t="str">
        <f>IF(Medidas_Analisis!L705&lt;&gt;"",ROUND((Medidas_Analisis!L705/IF(Intermedio!A705=VLOOKUP(Intermedio!A705,Tipos_Medida!$H$2:$I$788,1),VLOOKUP(Intermedio!A705,Tipos_Medida!$H$2:$I$788,2),0))*100,4),"")</f>
        <v/>
      </c>
      <c r="M711" s="21" t="str">
        <f>IF(Medidas_Analisis!M705&lt;&gt;"",ROUND((Medidas_Analisis!M705/IF(Intermedio!A705=VLOOKUP(Intermedio!A705,Tipos_Medida!$H$2:$I$788,1),VLOOKUP(Intermedio!A705,Tipos_Medida!$H$2:$I$788,2),0))*100,4),"")</f>
        <v/>
      </c>
      <c r="N711" s="21" t="str">
        <f>IF(Medidas_Analisis!N705&lt;&gt;"",ROUND((Medidas_Analisis!N705/IF(Intermedio!A705=VLOOKUP(Intermedio!A705,Tipos_Medida!$H$2:$I$788,1),VLOOKUP(Intermedio!A705,Tipos_Medida!$H$2:$I$788,2),0))*100,4),"")</f>
        <v/>
      </c>
    </row>
    <row r="712" spans="1:14" x14ac:dyDescent="0.25">
      <c r="A712" s="19">
        <v>21217</v>
      </c>
      <c r="B712" s="19" t="s">
        <v>107</v>
      </c>
      <c r="C712" s="19" t="s">
        <v>118</v>
      </c>
      <c r="D712" s="19" t="s">
        <v>116</v>
      </c>
      <c r="E712" s="20"/>
      <c r="F712" s="7" t="str">
        <f>IF(E712&lt;&gt;"",IF(AND(E712&gt;=VLOOKUP(E712,Semanas!$A$1:$C$33,1),E712&lt;=VLOOKUP(E712,Semanas!$A$1:$C$33,2)),VLOOKUP(E712,Semanas!$A$1:$C$33,3),""),"")</f>
        <v/>
      </c>
      <c r="G712" s="21" t="str">
        <f>IF(Medidas_Analisis!G711&lt;&gt;"",ROUND((Medidas_Analisis!G711/IF(Intermedio!A711=VLOOKUP(Intermedio!A711,Tipos_Medida!$H$2:$I$788,1),VLOOKUP(Intermedio!A711,Tipos_Medida!$H$2:$I$788,2),0))*100,4),"")</f>
        <v/>
      </c>
      <c r="H712" s="21" t="str">
        <f>IF(Medidas_Analisis!H711&lt;&gt;"",ROUND((Medidas_Analisis!H711/IF(Intermedio!A711=VLOOKUP(Intermedio!A711,Tipos_Medida!$H$2:$I$788,1),VLOOKUP(Intermedio!A711,Tipos_Medida!$H$2:$I$788,2),0))*100,4),"")</f>
        <v/>
      </c>
      <c r="I712" s="21" t="str">
        <f>IF(Medidas_Analisis!I711&lt;&gt;"",ROUND((Medidas_Analisis!I711/IF(Intermedio!A711=VLOOKUP(Intermedio!A711,Tipos_Medida!$H$2:$I$788,1),VLOOKUP(Intermedio!A711,Tipos_Medida!$H$2:$I$788,2),0))*100,4),"")</f>
        <v/>
      </c>
      <c r="J712" s="21" t="str">
        <f>IF(Medidas_Analisis!J711&lt;&gt;"",ROUND((Medidas_Analisis!J711/IF(Intermedio!A711=VLOOKUP(Intermedio!A711,Tipos_Medida!$H$2:$I$788,1),VLOOKUP(Intermedio!A711,Tipos_Medida!$H$2:$I$788,2),0))*100,4),"")</f>
        <v/>
      </c>
      <c r="K712" s="21" t="str">
        <f>IF(Medidas_Analisis!K711&lt;&gt;"",ROUND((Medidas_Analisis!K711/IF(Intermedio!A711=VLOOKUP(Intermedio!A711,Tipos_Medida!$H$2:$I$788,1),VLOOKUP(Intermedio!A711,Tipos_Medida!$H$2:$I$788,2),0))*100,4),"")</f>
        <v/>
      </c>
      <c r="L712" s="21" t="str">
        <f>IF(Medidas_Analisis!L711&lt;&gt;"",ROUND((Medidas_Analisis!L711/IF(Intermedio!A711=VLOOKUP(Intermedio!A711,Tipos_Medida!$H$2:$I$788,1),VLOOKUP(Intermedio!A711,Tipos_Medida!$H$2:$I$788,2),0))*100,4),"")</f>
        <v/>
      </c>
      <c r="M712" s="21" t="str">
        <f>IF(Medidas_Analisis!M711&lt;&gt;"",ROUND((Medidas_Analisis!M711/IF(Intermedio!A711=VLOOKUP(Intermedio!A711,Tipos_Medida!$H$2:$I$788,1),VLOOKUP(Intermedio!A711,Tipos_Medida!$H$2:$I$788,2),0))*100,4),"")</f>
        <v/>
      </c>
      <c r="N712" s="21" t="str">
        <f>IF(Medidas_Analisis!N711&lt;&gt;"",ROUND((Medidas_Analisis!N711/IF(Intermedio!A711=VLOOKUP(Intermedio!A711,Tipos_Medida!$H$2:$I$788,1),VLOOKUP(Intermedio!A711,Tipos_Medida!$H$2:$I$788,2),0))*100,4),"")</f>
        <v/>
      </c>
    </row>
    <row r="713" spans="1:14" x14ac:dyDescent="0.25">
      <c r="A713">
        <v>21217</v>
      </c>
      <c r="B713" t="s">
        <v>107</v>
      </c>
      <c r="C713" t="s">
        <v>119</v>
      </c>
      <c r="D713" t="s">
        <v>116</v>
      </c>
      <c r="E713" s="1"/>
      <c r="F713" s="7" t="str">
        <f>IF(E713&lt;&gt;"",IF(AND(E713&gt;=VLOOKUP(E713,Semanas!$A$1:$C$33,1),E713&lt;=VLOOKUP(E713,Semanas!$A$1:$C$33,2)),VLOOKUP(E713,Semanas!$A$1:$C$33,3),""),"")</f>
        <v/>
      </c>
      <c r="G713" s="21" t="str">
        <f>IF(Medidas_Analisis!G712&lt;&gt;"",ROUND((Medidas_Analisis!G712/IF(Intermedio!A712=VLOOKUP(Intermedio!A712,Tipos_Medida!$H$2:$I$788,1),VLOOKUP(Intermedio!A712,Tipos_Medida!$H$2:$I$788,2),0))*100,4),"")</f>
        <v/>
      </c>
      <c r="H713" s="21" t="str">
        <f>IF(Medidas_Analisis!H712&lt;&gt;"",ROUND((Medidas_Analisis!H712/IF(Intermedio!A712=VLOOKUP(Intermedio!A712,Tipos_Medida!$H$2:$I$788,1),VLOOKUP(Intermedio!A712,Tipos_Medida!$H$2:$I$788,2),0))*100,4),"")</f>
        <v/>
      </c>
      <c r="I713" s="21" t="str">
        <f>IF(Medidas_Analisis!I712&lt;&gt;"",ROUND((Medidas_Analisis!I712/IF(Intermedio!A712=VLOOKUP(Intermedio!A712,Tipos_Medida!$H$2:$I$788,1),VLOOKUP(Intermedio!A712,Tipos_Medida!$H$2:$I$788,2),0))*100,4),"")</f>
        <v/>
      </c>
      <c r="J713" s="21" t="str">
        <f>IF(Medidas_Analisis!J712&lt;&gt;"",ROUND((Medidas_Analisis!J712/IF(Intermedio!A712=VLOOKUP(Intermedio!A712,Tipos_Medida!$H$2:$I$788,1),VLOOKUP(Intermedio!A712,Tipos_Medida!$H$2:$I$788,2),0))*100,4),"")</f>
        <v/>
      </c>
      <c r="K713" s="21" t="str">
        <f>IF(Medidas_Analisis!K712&lt;&gt;"",ROUND((Medidas_Analisis!K712/IF(Intermedio!A712=VLOOKUP(Intermedio!A712,Tipos_Medida!$H$2:$I$788,1),VLOOKUP(Intermedio!A712,Tipos_Medida!$H$2:$I$788,2),0))*100,4),"")</f>
        <v/>
      </c>
      <c r="L713" s="21" t="str">
        <f>IF(Medidas_Analisis!L712&lt;&gt;"",ROUND((Medidas_Analisis!L712/IF(Intermedio!A712=VLOOKUP(Intermedio!A712,Tipos_Medida!$H$2:$I$788,1),VLOOKUP(Intermedio!A712,Tipos_Medida!$H$2:$I$788,2),0))*100,4),"")</f>
        <v/>
      </c>
      <c r="M713" s="21" t="str">
        <f>IF(Medidas_Analisis!M712&lt;&gt;"",ROUND((Medidas_Analisis!M712/IF(Intermedio!A712=VLOOKUP(Intermedio!A712,Tipos_Medida!$H$2:$I$788,1),VLOOKUP(Intermedio!A712,Tipos_Medida!$H$2:$I$788,2),0))*100,4),"")</f>
        <v/>
      </c>
      <c r="N713" s="21" t="str">
        <f>IF(Medidas_Analisis!N712&lt;&gt;"",ROUND((Medidas_Analisis!N712/IF(Intermedio!A712=VLOOKUP(Intermedio!A712,Tipos_Medida!$H$2:$I$788,1),VLOOKUP(Intermedio!A712,Tipos_Medida!$H$2:$I$788,2),0))*100,4),"")</f>
        <v/>
      </c>
    </row>
    <row r="714" spans="1:14" x14ac:dyDescent="0.25">
      <c r="A714" s="19">
        <v>21217</v>
      </c>
      <c r="B714" s="19" t="s">
        <v>107</v>
      </c>
      <c r="C714" s="19" t="s">
        <v>120</v>
      </c>
      <c r="D714" s="19" t="s">
        <v>116</v>
      </c>
      <c r="E714" s="20"/>
      <c r="F714" s="7" t="str">
        <f>IF(E714&lt;&gt;"",IF(AND(E714&gt;=VLOOKUP(E714,Semanas!$A$1:$C$33,1),E714&lt;=VLOOKUP(E714,Semanas!$A$1:$C$33,2)),VLOOKUP(E714,Semanas!$A$1:$C$33,3),""),"")</f>
        <v/>
      </c>
      <c r="G714" s="21" t="str">
        <f>IF(Medidas_Analisis!G713&lt;&gt;"",ROUND((Medidas_Analisis!G713/IF(Intermedio!A713=VLOOKUP(Intermedio!A713,Tipos_Medida!$H$2:$I$788,1),VLOOKUP(Intermedio!A713,Tipos_Medida!$H$2:$I$788,2),0))*100,4),"")</f>
        <v/>
      </c>
      <c r="H714" s="21" t="str">
        <f>IF(Medidas_Analisis!H713&lt;&gt;"",ROUND((Medidas_Analisis!H713/IF(Intermedio!A713=VLOOKUP(Intermedio!A713,Tipos_Medida!$H$2:$I$788,1),VLOOKUP(Intermedio!A713,Tipos_Medida!$H$2:$I$788,2),0))*100,4),"")</f>
        <v/>
      </c>
      <c r="I714" s="21" t="str">
        <f>IF(Medidas_Analisis!I713&lt;&gt;"",ROUND((Medidas_Analisis!I713/IF(Intermedio!A713=VLOOKUP(Intermedio!A713,Tipos_Medida!$H$2:$I$788,1),VLOOKUP(Intermedio!A713,Tipos_Medida!$H$2:$I$788,2),0))*100,4),"")</f>
        <v/>
      </c>
      <c r="J714" s="21" t="str">
        <f>IF(Medidas_Analisis!J713&lt;&gt;"",ROUND((Medidas_Analisis!J713/IF(Intermedio!A713=VLOOKUP(Intermedio!A713,Tipos_Medida!$H$2:$I$788,1),VLOOKUP(Intermedio!A713,Tipos_Medida!$H$2:$I$788,2),0))*100,4),"")</f>
        <v/>
      </c>
      <c r="K714" s="21" t="str">
        <f>IF(Medidas_Analisis!K713&lt;&gt;"",ROUND((Medidas_Analisis!K713/IF(Intermedio!A713=VLOOKUP(Intermedio!A713,Tipos_Medida!$H$2:$I$788,1),VLOOKUP(Intermedio!A713,Tipos_Medida!$H$2:$I$788,2),0))*100,4),"")</f>
        <v/>
      </c>
      <c r="L714" s="21" t="str">
        <f>IF(Medidas_Analisis!L713&lt;&gt;"",ROUND((Medidas_Analisis!L713/IF(Intermedio!A713=VLOOKUP(Intermedio!A713,Tipos_Medida!$H$2:$I$788,1),VLOOKUP(Intermedio!A713,Tipos_Medida!$H$2:$I$788,2),0))*100,4),"")</f>
        <v/>
      </c>
      <c r="M714" s="21" t="str">
        <f>IF(Medidas_Analisis!M713&lt;&gt;"",ROUND((Medidas_Analisis!M713/IF(Intermedio!A713=VLOOKUP(Intermedio!A713,Tipos_Medida!$H$2:$I$788,1),VLOOKUP(Intermedio!A713,Tipos_Medida!$H$2:$I$788,2),0))*100,4),"")</f>
        <v/>
      </c>
      <c r="N714" s="21" t="str">
        <f>IF(Medidas_Analisis!N713&lt;&gt;"",ROUND((Medidas_Analisis!N713/IF(Intermedio!A713=VLOOKUP(Intermedio!A713,Tipos_Medida!$H$2:$I$788,1),VLOOKUP(Intermedio!A713,Tipos_Medida!$H$2:$I$788,2),0))*100,4),"")</f>
        <v/>
      </c>
    </row>
    <row r="715" spans="1:14" x14ac:dyDescent="0.25">
      <c r="A715" s="19">
        <v>21217</v>
      </c>
      <c r="B715" s="19" t="s">
        <v>107</v>
      </c>
      <c r="C715" s="19" t="s">
        <v>122</v>
      </c>
      <c r="D715" s="19" t="s">
        <v>116</v>
      </c>
      <c r="E715" s="20"/>
      <c r="F715" s="7" t="str">
        <f>IF(E715&lt;&gt;"",IF(AND(E715&gt;=VLOOKUP(E715,Semanas!$A$1:$C$33,1),E715&lt;=VLOOKUP(E715,Semanas!$A$1:$C$33,2)),VLOOKUP(E715,Semanas!$A$1:$C$33,3),""),"")</f>
        <v/>
      </c>
      <c r="G715" s="21" t="str">
        <f>IF(Medidas_Analisis!G715&lt;&gt;"",ROUND((Medidas_Analisis!G715/IF(Intermedio!A715=VLOOKUP(Intermedio!A715,Tipos_Medida!$H$2:$I$788,1),VLOOKUP(Intermedio!A715,Tipos_Medida!$H$2:$I$788,2),0))*100,4),"")</f>
        <v/>
      </c>
      <c r="H715" s="21" t="str">
        <f>IF(Medidas_Analisis!H715&lt;&gt;"",ROUND((Medidas_Analisis!H715/IF(Intermedio!A715=VLOOKUP(Intermedio!A715,Tipos_Medida!$H$2:$I$788,1),VLOOKUP(Intermedio!A715,Tipos_Medida!$H$2:$I$788,2),0))*100,4),"")</f>
        <v/>
      </c>
      <c r="I715" s="21" t="str">
        <f>IF(Medidas_Analisis!I715&lt;&gt;"",ROUND((Medidas_Analisis!I715/IF(Intermedio!A715=VLOOKUP(Intermedio!A715,Tipos_Medida!$H$2:$I$788,1),VLOOKUP(Intermedio!A715,Tipos_Medida!$H$2:$I$788,2),0))*100,4),"")</f>
        <v/>
      </c>
      <c r="J715" s="21" t="str">
        <f>IF(Medidas_Analisis!J715&lt;&gt;"",ROUND((Medidas_Analisis!J715/IF(Intermedio!A715=VLOOKUP(Intermedio!A715,Tipos_Medida!$H$2:$I$788,1),VLOOKUP(Intermedio!A715,Tipos_Medida!$H$2:$I$788,2),0))*100,4),"")</f>
        <v/>
      </c>
      <c r="K715" s="21" t="str">
        <f>IF(Medidas_Analisis!K715&lt;&gt;"",ROUND((Medidas_Analisis!K715/IF(Intermedio!A715=VLOOKUP(Intermedio!A715,Tipos_Medida!$H$2:$I$788,1),VLOOKUP(Intermedio!A715,Tipos_Medida!$H$2:$I$788,2),0))*100,4),"")</f>
        <v/>
      </c>
      <c r="L715" s="21" t="str">
        <f>IF(Medidas_Analisis!L715&lt;&gt;"",ROUND((Medidas_Analisis!L715/IF(Intermedio!A715=VLOOKUP(Intermedio!A715,Tipos_Medida!$H$2:$I$788,1),VLOOKUP(Intermedio!A715,Tipos_Medida!$H$2:$I$788,2),0))*100,4),"")</f>
        <v/>
      </c>
      <c r="M715" s="21" t="str">
        <f>IF(Medidas_Analisis!M715&lt;&gt;"",ROUND((Medidas_Analisis!M715/IF(Intermedio!A715=VLOOKUP(Intermedio!A715,Tipos_Medida!$H$2:$I$788,1),VLOOKUP(Intermedio!A715,Tipos_Medida!$H$2:$I$788,2),0))*100,4),"")</f>
        <v/>
      </c>
      <c r="N715" s="21" t="str">
        <f>IF(Medidas_Analisis!N715&lt;&gt;"",ROUND((Medidas_Analisis!N715/IF(Intermedio!A715=VLOOKUP(Intermedio!A715,Tipos_Medida!$H$2:$I$788,1),VLOOKUP(Intermedio!A715,Tipos_Medida!$H$2:$I$788,2),0))*100,4),"")</f>
        <v/>
      </c>
    </row>
    <row r="716" spans="1:14" x14ac:dyDescent="0.25">
      <c r="A716">
        <v>21217</v>
      </c>
      <c r="B716" t="s">
        <v>107</v>
      </c>
      <c r="C716" t="s">
        <v>123</v>
      </c>
      <c r="D716" t="s">
        <v>116</v>
      </c>
      <c r="E716" s="1"/>
      <c r="F716" s="7" t="str">
        <f>IF(E716&lt;&gt;"",IF(AND(E716&gt;=VLOOKUP(E716,Semanas!$A$1:$C$33,1),E716&lt;=VLOOKUP(E716,Semanas!$A$1:$C$33,2)),VLOOKUP(E716,Semanas!$A$1:$C$33,3),""),"")</f>
        <v/>
      </c>
      <c r="G716" s="21" t="str">
        <f>IF(Medidas_Analisis!G716&lt;&gt;"",ROUND((Medidas_Analisis!G716/IF(Intermedio!A716=VLOOKUP(Intermedio!A716,Tipos_Medida!$H$2:$I$788,1),VLOOKUP(Intermedio!A716,Tipos_Medida!$H$2:$I$788,2),0))*100,4),"")</f>
        <v/>
      </c>
      <c r="H716" s="21" t="str">
        <f>IF(Medidas_Analisis!H716&lt;&gt;"",ROUND((Medidas_Analisis!H716/IF(Intermedio!A716=VLOOKUP(Intermedio!A716,Tipos_Medida!$H$2:$I$788,1),VLOOKUP(Intermedio!A716,Tipos_Medida!$H$2:$I$788,2),0))*100,4),"")</f>
        <v/>
      </c>
      <c r="I716" s="21" t="str">
        <f>IF(Medidas_Analisis!I716&lt;&gt;"",ROUND((Medidas_Analisis!I716/IF(Intermedio!A716=VLOOKUP(Intermedio!A716,Tipos_Medida!$H$2:$I$788,1),VLOOKUP(Intermedio!A716,Tipos_Medida!$H$2:$I$788,2),0))*100,4),"")</f>
        <v/>
      </c>
      <c r="J716" s="21" t="str">
        <f>IF(Medidas_Analisis!J716&lt;&gt;"",ROUND((Medidas_Analisis!J716/IF(Intermedio!A716=VLOOKUP(Intermedio!A716,Tipos_Medida!$H$2:$I$788,1),VLOOKUP(Intermedio!A716,Tipos_Medida!$H$2:$I$788,2),0))*100,4),"")</f>
        <v/>
      </c>
      <c r="K716" s="21" t="str">
        <f>IF(Medidas_Analisis!K716&lt;&gt;"",ROUND((Medidas_Analisis!K716/IF(Intermedio!A716=VLOOKUP(Intermedio!A716,Tipos_Medida!$H$2:$I$788,1),VLOOKUP(Intermedio!A716,Tipos_Medida!$H$2:$I$788,2),0))*100,4),"")</f>
        <v/>
      </c>
      <c r="L716" s="21" t="str">
        <f>IF(Medidas_Analisis!L716&lt;&gt;"",ROUND((Medidas_Analisis!L716/IF(Intermedio!A716=VLOOKUP(Intermedio!A716,Tipos_Medida!$H$2:$I$788,1),VLOOKUP(Intermedio!A716,Tipos_Medida!$H$2:$I$788,2),0))*100,4),"")</f>
        <v/>
      </c>
      <c r="M716" s="21" t="str">
        <f>IF(Medidas_Analisis!M716&lt;&gt;"",ROUND((Medidas_Analisis!M716/IF(Intermedio!A716=VLOOKUP(Intermedio!A716,Tipos_Medida!$H$2:$I$788,1),VLOOKUP(Intermedio!A716,Tipos_Medida!$H$2:$I$788,2),0))*100,4),"")</f>
        <v/>
      </c>
      <c r="N716" s="21" t="str">
        <f>IF(Medidas_Analisis!N716&lt;&gt;"",ROUND((Medidas_Analisis!N716/IF(Intermedio!A716=VLOOKUP(Intermedio!A716,Tipos_Medida!$H$2:$I$788,1),VLOOKUP(Intermedio!A716,Tipos_Medida!$H$2:$I$788,2),0))*100,4),"")</f>
        <v/>
      </c>
    </row>
  </sheetData>
  <sortState ref="A2:N716">
    <sortCondition ref="G2:G716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0"/>
  <sheetViews>
    <sheetView topLeftCell="W1" workbookViewId="0">
      <pane ySplit="1" topLeftCell="A2" activePane="bottomLeft" state="frozen"/>
      <selection pane="bottomLeft" activeCell="AA2" sqref="AA2"/>
    </sheetView>
  </sheetViews>
  <sheetFormatPr baseColWidth="10" defaultRowHeight="15" x14ac:dyDescent="0.25"/>
  <cols>
    <col min="2" max="2" width="28.140625" customWidth="1"/>
    <col min="3" max="3" width="41.42578125" bestFit="1" customWidth="1"/>
    <col min="4" max="4" width="14.85546875" customWidth="1"/>
    <col min="5" max="5" width="13.5703125" customWidth="1"/>
    <col min="6" max="6" width="16.85546875" bestFit="1" customWidth="1"/>
    <col min="7" max="8" width="16.85546875" customWidth="1"/>
    <col min="9" max="14" width="12.5703125" customWidth="1"/>
    <col min="15" max="20" width="10.28515625" customWidth="1"/>
    <col min="21" max="27" width="15.7109375" customWidth="1"/>
    <col min="28" max="28" width="11.7109375" bestFit="1" customWidth="1"/>
    <col min="29" max="29" width="14.140625" bestFit="1" customWidth="1"/>
    <col min="30" max="30" width="12.42578125" bestFit="1" customWidth="1"/>
  </cols>
  <sheetData>
    <row r="1" spans="1:32" ht="30.75" thickBot="1" x14ac:dyDescent="0.3">
      <c r="A1" s="2" t="s">
        <v>108</v>
      </c>
      <c r="B1" s="2" t="s">
        <v>109</v>
      </c>
      <c r="C1" s="2" t="s">
        <v>111</v>
      </c>
      <c r="D1" s="2" t="s">
        <v>112</v>
      </c>
      <c r="E1" s="2" t="s">
        <v>113</v>
      </c>
      <c r="F1" s="2" t="s">
        <v>124</v>
      </c>
      <c r="G1" s="16" t="s">
        <v>189</v>
      </c>
      <c r="H1" s="16" t="s">
        <v>154</v>
      </c>
      <c r="I1" s="17" t="s">
        <v>181</v>
      </c>
      <c r="J1" s="17" t="s">
        <v>182</v>
      </c>
      <c r="K1" s="17" t="s">
        <v>183</v>
      </c>
      <c r="L1" s="17" t="s">
        <v>184</v>
      </c>
      <c r="M1" s="17" t="s">
        <v>185</v>
      </c>
      <c r="N1" s="17" t="s">
        <v>186</v>
      </c>
      <c r="O1" s="2" t="s">
        <v>141</v>
      </c>
      <c r="P1" s="2" t="s">
        <v>142</v>
      </c>
      <c r="Q1" s="2" t="s">
        <v>143</v>
      </c>
      <c r="R1" s="2" t="s">
        <v>144</v>
      </c>
      <c r="S1" s="2" t="s">
        <v>145</v>
      </c>
      <c r="T1" s="2" t="s">
        <v>146</v>
      </c>
      <c r="U1" s="8" t="s">
        <v>135</v>
      </c>
      <c r="V1" s="8" t="s">
        <v>125</v>
      </c>
      <c r="W1" s="8" t="s">
        <v>126</v>
      </c>
      <c r="X1" s="10" t="s">
        <v>133</v>
      </c>
      <c r="Y1" s="8" t="s">
        <v>128</v>
      </c>
      <c r="Z1" s="8" t="s">
        <v>129</v>
      </c>
      <c r="AA1" s="8" t="s">
        <v>136</v>
      </c>
      <c r="AB1" s="12" t="s">
        <v>147</v>
      </c>
      <c r="AC1" s="12" t="s">
        <v>148</v>
      </c>
      <c r="AD1" s="18" t="s">
        <v>149</v>
      </c>
      <c r="AE1" s="12" t="s">
        <v>155</v>
      </c>
      <c r="AF1" s="18" t="s">
        <v>156</v>
      </c>
    </row>
    <row r="2" spans="1:32" x14ac:dyDescent="0.25">
      <c r="A2" s="4">
        <v>21010</v>
      </c>
      <c r="B2" s="4" t="s">
        <v>40</v>
      </c>
      <c r="C2" s="4" t="s">
        <v>33</v>
      </c>
      <c r="D2" s="4" t="s">
        <v>114</v>
      </c>
      <c r="E2" s="5">
        <v>43910</v>
      </c>
      <c r="F2" s="7" t="s">
        <v>12</v>
      </c>
      <c r="G2" s="7" t="str">
        <f>VLOOKUP(C2,Tipos_Medida!$A$2:$B$12,2)</f>
        <v>Nacional</v>
      </c>
      <c r="H2" s="7" t="str">
        <f>VLOOKUP(F2,Tipos_Medida!$D$2:$E$34,2)</f>
        <v>Preventiva</v>
      </c>
      <c r="I2" s="11">
        <f>VLOOKUP(LEFT(A2,2)&amp;F2,Mobility_Google!$V$2:$AB$67,2,FALSE)</f>
        <v>-12.571428571428571</v>
      </c>
      <c r="J2" s="11">
        <f>VLOOKUP(LEFT(A2,2)&amp;F2,Mobility_Google!$V$2:$AB$67,3,FALSE)</f>
        <v>3.7142857142857144</v>
      </c>
      <c r="K2" s="11">
        <f>VLOOKUP(LEFT(A2,2)&amp;F2,Mobility_Google!$V$2:$AB$67,4,FALSE)</f>
        <v>-9.2857142857142865</v>
      </c>
      <c r="L2" s="11">
        <f>VLOOKUP(LEFT(A2,2)&amp;F2,Mobility_Google!$V$2:$AB$67,5,FALSE)</f>
        <v>-8.1428571428571423</v>
      </c>
      <c r="M2" s="11">
        <f>VLOOKUP(LEFT(A2,2)&amp;F2,Mobility_Google!$V$2:$AB$67,6,FALSE)</f>
        <v>-13.142857142857142</v>
      </c>
      <c r="N2" s="11">
        <f>VLOOKUP(LEFT(A2,2)&amp;F2,Mobility_Google!$V$2:$AB$67,7,FALSE)</f>
        <v>5.1428571428571432</v>
      </c>
      <c r="O2" s="7">
        <f t="shared" ref="O2:O65" si="0">VALUE(RIGHT(F2,2)-3)</f>
        <v>9</v>
      </c>
      <c r="P2" s="7">
        <f t="shared" ref="P2:P65" si="1">VALUE(RIGHT(F2,2)-2)</f>
        <v>10</v>
      </c>
      <c r="Q2" s="7">
        <f t="shared" ref="Q2:Q65" si="2">VALUE(RIGHT(F2,2)-1)</f>
        <v>11</v>
      </c>
      <c r="R2" s="7">
        <f t="shared" ref="R2:R65" si="3">VALUE(RIGHT(Q2,2)+2)</f>
        <v>13</v>
      </c>
      <c r="S2" s="7">
        <f t="shared" ref="S2:S65" si="4">VALUE(RIGHT(Q2,2)+3)</f>
        <v>14</v>
      </c>
      <c r="T2" s="7">
        <f t="shared" ref="T2:T65" si="5">VALUE(RIGHT(Q2,2)+4)</f>
        <v>15</v>
      </c>
      <c r="U2" s="7">
        <v>0</v>
      </c>
      <c r="V2">
        <v>0</v>
      </c>
      <c r="W2" s="7">
        <v>0</v>
      </c>
      <c r="X2" s="7">
        <v>0</v>
      </c>
      <c r="Y2" s="7">
        <v>0</v>
      </c>
      <c r="Z2">
        <v>0</v>
      </c>
      <c r="AA2">
        <v>0</v>
      </c>
      <c r="AB2" s="11">
        <f t="shared" ref="AB2:AB65" si="6">SLOPE(U2:W2,O2:Q2)</f>
        <v>0</v>
      </c>
      <c r="AC2" s="11">
        <f t="shared" ref="AC2:AC65" si="7">SLOPE(Y2:AA2,R2:T2)</f>
        <v>0</v>
      </c>
      <c r="AD2" t="str">
        <f>IF(AC2&lt;AB2,"Si","No")</f>
        <v>No</v>
      </c>
      <c r="AE2" t="str">
        <f>IF(AC2&lt;=AB2,"Si","No")</f>
        <v>Si</v>
      </c>
      <c r="AF2" t="str">
        <f>IF(AC2&lt;=(AB2*2),"Si","No")</f>
        <v>Si</v>
      </c>
    </row>
    <row r="3" spans="1:32" x14ac:dyDescent="0.25">
      <c r="A3">
        <v>21010</v>
      </c>
      <c r="B3" t="s">
        <v>40</v>
      </c>
      <c r="C3" t="s">
        <v>30</v>
      </c>
      <c r="D3" t="s">
        <v>114</v>
      </c>
      <c r="E3" s="1">
        <v>43913</v>
      </c>
      <c r="F3" s="7" t="s">
        <v>13</v>
      </c>
      <c r="G3" s="7" t="str">
        <f>VLOOKUP(C3,Tipos_Medida!$A$2:$B$12,2)</f>
        <v>Nacional</v>
      </c>
      <c r="H3" s="7" t="str">
        <f>VLOOKUP(F3,Tipos_Medida!$D$2:$E$34,2)</f>
        <v>Preventiva</v>
      </c>
      <c r="I3" s="11">
        <f>VLOOKUP(LEFT(A3,2)&amp;F3,Mobility_Google!$V$2:$AB$67,2,FALSE)</f>
        <v>-34.714285714285715</v>
      </c>
      <c r="J3" s="11">
        <f>VLOOKUP(LEFT(A3,2)&amp;F3,Mobility_Google!$V$2:$AB$67,3,FALSE)</f>
        <v>-13.714285714285714</v>
      </c>
      <c r="K3" s="11">
        <f>VLOOKUP(LEFT(A3,2)&amp;F3,Mobility_Google!$V$2:$AB$67,4,FALSE)</f>
        <v>-29</v>
      </c>
      <c r="L3" s="11">
        <f>VLOOKUP(LEFT(A3,2)&amp;F3,Mobility_Google!$V$2:$AB$67,5,FALSE)</f>
        <v>-30.428571428571427</v>
      </c>
      <c r="M3" s="11">
        <f>VLOOKUP(LEFT(A3,2)&amp;F3,Mobility_Google!$V$2:$AB$67,6,FALSE)</f>
        <v>-28.714285714285715</v>
      </c>
      <c r="N3" s="11">
        <f>VLOOKUP(LEFT(A3,2)&amp;F3,Mobility_Google!$V$2:$AB$67,7,FALSE)</f>
        <v>12.571428571428571</v>
      </c>
      <c r="O3" s="7">
        <f t="shared" si="0"/>
        <v>10</v>
      </c>
      <c r="P3" s="7">
        <f t="shared" si="1"/>
        <v>11</v>
      </c>
      <c r="Q3" s="7">
        <f t="shared" si="2"/>
        <v>12</v>
      </c>
      <c r="R3" s="7">
        <f t="shared" si="3"/>
        <v>14</v>
      </c>
      <c r="S3" s="7">
        <f t="shared" si="4"/>
        <v>15</v>
      </c>
      <c r="T3" s="7">
        <f t="shared" si="5"/>
        <v>16</v>
      </c>
      <c r="U3" s="7">
        <v>0</v>
      </c>
      <c r="V3">
        <v>0</v>
      </c>
      <c r="W3" s="7">
        <v>0</v>
      </c>
      <c r="X3" s="7">
        <v>0</v>
      </c>
      <c r="Y3" s="7">
        <v>0</v>
      </c>
      <c r="Z3">
        <v>0</v>
      </c>
      <c r="AA3">
        <v>0</v>
      </c>
      <c r="AB3" s="11">
        <f t="shared" si="6"/>
        <v>0</v>
      </c>
      <c r="AC3" s="11">
        <f t="shared" si="7"/>
        <v>0</v>
      </c>
      <c r="AD3" t="str">
        <f t="shared" ref="AD3:AD66" si="8">IF(AC3&lt;AB3,"Si","No")</f>
        <v>No</v>
      </c>
      <c r="AE3" t="str">
        <f t="shared" ref="AE3:AE66" si="9">IF(AC3&lt;=AB3,"Si","No")</f>
        <v>Si</v>
      </c>
      <c r="AF3" t="str">
        <f t="shared" ref="AF3:AF66" si="10">IF(AC3&lt;=(AB3*2),"Si","No")</f>
        <v>Si</v>
      </c>
    </row>
    <row r="4" spans="1:32" x14ac:dyDescent="0.25">
      <c r="A4">
        <v>21010</v>
      </c>
      <c r="B4" t="s">
        <v>40</v>
      </c>
      <c r="C4" t="s">
        <v>115</v>
      </c>
      <c r="D4" t="s">
        <v>114</v>
      </c>
      <c r="E4" s="1">
        <v>43913</v>
      </c>
      <c r="F4" s="7" t="s">
        <v>13</v>
      </c>
      <c r="G4" s="7" t="str">
        <f>VLOOKUP(C4,Tipos_Medida!$A$2:$B$12,2)</f>
        <v>Nacional</v>
      </c>
      <c r="H4" s="7" t="str">
        <f>VLOOKUP(F4,Tipos_Medida!$D$2:$E$34,2)</f>
        <v>Preventiva</v>
      </c>
      <c r="I4" s="11">
        <f>VLOOKUP(LEFT(A4,2)&amp;F4,Mobility_Google!$V$2:$AB$67,2,FALSE)</f>
        <v>-34.714285714285715</v>
      </c>
      <c r="J4" s="11">
        <f>VLOOKUP(LEFT(A4,2)&amp;F4,Mobility_Google!$V$2:$AB$67,3,FALSE)</f>
        <v>-13.714285714285714</v>
      </c>
      <c r="K4" s="11">
        <f>VLOOKUP(LEFT(A4,2)&amp;F4,Mobility_Google!$V$2:$AB$67,4,FALSE)</f>
        <v>-29</v>
      </c>
      <c r="L4" s="11">
        <f>VLOOKUP(LEFT(A4,2)&amp;F4,Mobility_Google!$V$2:$AB$67,5,FALSE)</f>
        <v>-30.428571428571427</v>
      </c>
      <c r="M4" s="11">
        <f>VLOOKUP(LEFT(A4,2)&amp;F4,Mobility_Google!$V$2:$AB$67,6,FALSE)</f>
        <v>-28.714285714285715</v>
      </c>
      <c r="N4" s="11">
        <f>VLOOKUP(LEFT(A4,2)&amp;F4,Mobility_Google!$V$2:$AB$67,7,FALSE)</f>
        <v>12.571428571428571</v>
      </c>
      <c r="O4" s="7">
        <f t="shared" si="0"/>
        <v>10</v>
      </c>
      <c r="P4" s="7">
        <f t="shared" si="1"/>
        <v>11</v>
      </c>
      <c r="Q4" s="7">
        <f t="shared" si="2"/>
        <v>12</v>
      </c>
      <c r="R4" s="7">
        <f t="shared" si="3"/>
        <v>14</v>
      </c>
      <c r="S4" s="7">
        <f t="shared" si="4"/>
        <v>15</v>
      </c>
      <c r="T4" s="7">
        <f t="shared" si="5"/>
        <v>16</v>
      </c>
      <c r="U4" s="7">
        <v>0</v>
      </c>
      <c r="V4">
        <v>0</v>
      </c>
      <c r="W4" s="7">
        <v>0</v>
      </c>
      <c r="X4" s="7">
        <v>0</v>
      </c>
      <c r="Y4" s="7">
        <v>0</v>
      </c>
      <c r="Z4">
        <v>0</v>
      </c>
      <c r="AA4">
        <v>0</v>
      </c>
      <c r="AB4" s="11">
        <f t="shared" si="6"/>
        <v>0</v>
      </c>
      <c r="AC4" s="11">
        <f t="shared" si="7"/>
        <v>0</v>
      </c>
      <c r="AD4" t="str">
        <f t="shared" si="8"/>
        <v>No</v>
      </c>
      <c r="AE4" t="str">
        <f t="shared" si="9"/>
        <v>Si</v>
      </c>
      <c r="AF4" t="str">
        <f t="shared" si="10"/>
        <v>Si</v>
      </c>
    </row>
    <row r="5" spans="1:32" x14ac:dyDescent="0.25">
      <c r="A5" s="4">
        <v>21010</v>
      </c>
      <c r="B5" s="4" t="s">
        <v>40</v>
      </c>
      <c r="C5" s="4" t="s">
        <v>31</v>
      </c>
      <c r="D5" s="4" t="s">
        <v>114</v>
      </c>
      <c r="E5" s="5">
        <v>43913</v>
      </c>
      <c r="F5" s="7" t="s">
        <v>13</v>
      </c>
      <c r="G5" s="7" t="str">
        <f>VLOOKUP(C5,Tipos_Medida!$A$2:$B$12,2)</f>
        <v>Nacional</v>
      </c>
      <c r="H5" s="7" t="str">
        <f>VLOOKUP(F5,Tipos_Medida!$D$2:$E$34,2)</f>
        <v>Preventiva</v>
      </c>
      <c r="I5" s="11">
        <f>VLOOKUP(LEFT(A5,2)&amp;F5,Mobility_Google!$V$2:$AB$67,2,FALSE)</f>
        <v>-34.714285714285715</v>
      </c>
      <c r="J5" s="11">
        <f>VLOOKUP(LEFT(A5,2)&amp;F5,Mobility_Google!$V$2:$AB$67,3,FALSE)</f>
        <v>-13.714285714285714</v>
      </c>
      <c r="K5" s="11">
        <f>VLOOKUP(LEFT(A5,2)&amp;F5,Mobility_Google!$V$2:$AB$67,4,FALSE)</f>
        <v>-29</v>
      </c>
      <c r="L5" s="11">
        <f>VLOOKUP(LEFT(A5,2)&amp;F5,Mobility_Google!$V$2:$AB$67,5,FALSE)</f>
        <v>-30.428571428571427</v>
      </c>
      <c r="M5" s="11">
        <f>VLOOKUP(LEFT(A5,2)&amp;F5,Mobility_Google!$V$2:$AB$67,6,FALSE)</f>
        <v>-28.714285714285715</v>
      </c>
      <c r="N5" s="11">
        <f>VLOOKUP(LEFT(A5,2)&amp;F5,Mobility_Google!$V$2:$AB$67,7,FALSE)</f>
        <v>12.571428571428571</v>
      </c>
      <c r="O5" s="7">
        <f t="shared" si="0"/>
        <v>10</v>
      </c>
      <c r="P5" s="7">
        <f t="shared" si="1"/>
        <v>11</v>
      </c>
      <c r="Q5" s="7">
        <f t="shared" si="2"/>
        <v>12</v>
      </c>
      <c r="R5" s="7">
        <f t="shared" si="3"/>
        <v>14</v>
      </c>
      <c r="S5" s="7">
        <f t="shared" si="4"/>
        <v>15</v>
      </c>
      <c r="T5" s="7">
        <f t="shared" si="5"/>
        <v>16</v>
      </c>
      <c r="U5" s="7">
        <v>0</v>
      </c>
      <c r="V5">
        <v>0</v>
      </c>
      <c r="W5" s="7">
        <v>0</v>
      </c>
      <c r="X5" s="7">
        <v>0</v>
      </c>
      <c r="Y5" s="7">
        <v>0</v>
      </c>
      <c r="Z5">
        <v>0</v>
      </c>
      <c r="AA5">
        <v>0</v>
      </c>
      <c r="AB5" s="11">
        <f t="shared" si="6"/>
        <v>0</v>
      </c>
      <c r="AC5" s="11">
        <f t="shared" si="7"/>
        <v>0</v>
      </c>
      <c r="AD5" t="str">
        <f t="shared" si="8"/>
        <v>No</v>
      </c>
      <c r="AE5" t="str">
        <f t="shared" si="9"/>
        <v>Si</v>
      </c>
      <c r="AF5" t="str">
        <f t="shared" si="10"/>
        <v>Si</v>
      </c>
    </row>
    <row r="6" spans="1:32" x14ac:dyDescent="0.25">
      <c r="A6">
        <v>21010</v>
      </c>
      <c r="B6" t="s">
        <v>40</v>
      </c>
      <c r="C6" t="s">
        <v>119</v>
      </c>
      <c r="D6" t="s">
        <v>114</v>
      </c>
      <c r="E6" s="1">
        <v>43931</v>
      </c>
      <c r="F6" s="7" t="s">
        <v>15</v>
      </c>
      <c r="G6" s="7" t="str">
        <f>VLOOKUP(C6,Tipos_Medida!$A$2:$B$12,2)</f>
        <v>Local</v>
      </c>
      <c r="H6" s="7" t="str">
        <f>VLOOKUP(F6,Tipos_Medida!$D$2:$E$34,2)</f>
        <v>Preventiva</v>
      </c>
      <c r="I6" s="11">
        <f>VLOOKUP(LEFT(A6,2)&amp;F6,Mobility_Google!$V$2:$AB$67,2,FALSE)</f>
        <v>-57.857142857142854</v>
      </c>
      <c r="J6" s="11">
        <f>VLOOKUP(LEFT(A6,2)&amp;F6,Mobility_Google!$V$2:$AB$67,3,FALSE)</f>
        <v>-15.428571428571429</v>
      </c>
      <c r="K6" s="11">
        <f>VLOOKUP(LEFT(A6,2)&amp;F6,Mobility_Google!$V$2:$AB$67,4,FALSE)</f>
        <v>-37.714285714285715</v>
      </c>
      <c r="L6" s="11">
        <f>VLOOKUP(LEFT(A6,2)&amp;F6,Mobility_Google!$V$2:$AB$67,5,FALSE)</f>
        <v>-42.285714285714285</v>
      </c>
      <c r="M6" s="11">
        <f>VLOOKUP(LEFT(A6,2)&amp;F6,Mobility_Google!$V$2:$AB$67,6,FALSE)</f>
        <v>-51.285714285714285</v>
      </c>
      <c r="N6" s="11">
        <f>VLOOKUP(LEFT(A6,2)&amp;F6,Mobility_Google!$V$2:$AB$67,7,FALSE)</f>
        <v>19</v>
      </c>
      <c r="O6" s="7">
        <f t="shared" si="0"/>
        <v>12</v>
      </c>
      <c r="P6" s="7">
        <f t="shared" si="1"/>
        <v>13</v>
      </c>
      <c r="Q6" s="7">
        <f t="shared" si="2"/>
        <v>14</v>
      </c>
      <c r="R6" s="7">
        <f t="shared" si="3"/>
        <v>16</v>
      </c>
      <c r="S6" s="7">
        <f t="shared" si="4"/>
        <v>17</v>
      </c>
      <c r="T6" s="7">
        <f t="shared" si="5"/>
        <v>18</v>
      </c>
      <c r="U6" s="7">
        <v>0</v>
      </c>
      <c r="V6">
        <v>0</v>
      </c>
      <c r="W6" s="7">
        <v>0</v>
      </c>
      <c r="X6" s="7">
        <v>0</v>
      </c>
      <c r="Y6" s="7">
        <v>0</v>
      </c>
      <c r="Z6">
        <v>2</v>
      </c>
      <c r="AA6">
        <v>5</v>
      </c>
      <c r="AB6" s="11">
        <f t="shared" si="6"/>
        <v>0</v>
      </c>
      <c r="AC6" s="11">
        <f t="shared" si="7"/>
        <v>2.5</v>
      </c>
      <c r="AD6" t="str">
        <f t="shared" si="8"/>
        <v>No</v>
      </c>
      <c r="AE6" t="str">
        <f t="shared" si="9"/>
        <v>No</v>
      </c>
      <c r="AF6" t="str">
        <f t="shared" si="10"/>
        <v>No</v>
      </c>
    </row>
    <row r="7" spans="1:32" x14ac:dyDescent="0.25">
      <c r="A7">
        <v>21010</v>
      </c>
      <c r="B7" t="s">
        <v>40</v>
      </c>
      <c r="C7" t="s">
        <v>121</v>
      </c>
      <c r="D7" t="s">
        <v>114</v>
      </c>
      <c r="E7" s="1">
        <v>43936</v>
      </c>
      <c r="F7" s="7" t="s">
        <v>16</v>
      </c>
      <c r="G7" s="7" t="str">
        <f>VLOOKUP(C7,Tipos_Medida!$A$2:$B$12,2)</f>
        <v>Local</v>
      </c>
      <c r="H7" s="7" t="str">
        <f>VLOOKUP(F7,Tipos_Medida!$D$2:$E$34,2)</f>
        <v>Preventiva</v>
      </c>
      <c r="I7" s="11">
        <f>VLOOKUP(LEFT(A7,2)&amp;F7,Mobility_Google!$V$2:$AB$67,2,FALSE)</f>
        <v>-53.714285714285715</v>
      </c>
      <c r="J7" s="11">
        <f>VLOOKUP(LEFT(A7,2)&amp;F7,Mobility_Google!$V$2:$AB$67,3,FALSE)</f>
        <v>-17</v>
      </c>
      <c r="K7" s="11">
        <f>VLOOKUP(LEFT(A7,2)&amp;F7,Mobility_Google!$V$2:$AB$67,4,FALSE)</f>
        <v>-39.714285714285715</v>
      </c>
      <c r="L7" s="11">
        <f>VLOOKUP(LEFT(A7,2)&amp;F7,Mobility_Google!$V$2:$AB$67,5,FALSE)</f>
        <v>-41.285714285714285</v>
      </c>
      <c r="M7" s="11">
        <f>VLOOKUP(LEFT(A7,2)&amp;F7,Mobility_Google!$V$2:$AB$67,6,FALSE)</f>
        <v>-43.714285714285715</v>
      </c>
      <c r="N7" s="11">
        <f>VLOOKUP(LEFT(A7,2)&amp;F7,Mobility_Google!$V$2:$AB$67,7,FALSE)</f>
        <v>18.142857142857142</v>
      </c>
      <c r="O7" s="7">
        <f t="shared" si="0"/>
        <v>13</v>
      </c>
      <c r="P7" s="7">
        <f t="shared" si="1"/>
        <v>14</v>
      </c>
      <c r="Q7" s="7">
        <f t="shared" si="2"/>
        <v>15</v>
      </c>
      <c r="R7" s="7">
        <f t="shared" si="3"/>
        <v>17</v>
      </c>
      <c r="S7" s="7">
        <f t="shared" si="4"/>
        <v>18</v>
      </c>
      <c r="T7" s="7">
        <f t="shared" si="5"/>
        <v>19</v>
      </c>
      <c r="U7" s="7">
        <v>0</v>
      </c>
      <c r="V7">
        <v>0</v>
      </c>
      <c r="W7" s="7">
        <v>0</v>
      </c>
      <c r="X7" s="7">
        <v>0</v>
      </c>
      <c r="Y7" s="7">
        <v>2</v>
      </c>
      <c r="Z7">
        <v>5</v>
      </c>
      <c r="AA7">
        <v>11</v>
      </c>
      <c r="AB7" s="11">
        <f t="shared" si="6"/>
        <v>0</v>
      </c>
      <c r="AC7" s="11">
        <f t="shared" si="7"/>
        <v>4.5</v>
      </c>
      <c r="AD7" t="str">
        <f t="shared" si="8"/>
        <v>No</v>
      </c>
      <c r="AE7" t="str">
        <f t="shared" si="9"/>
        <v>No</v>
      </c>
      <c r="AF7" t="str">
        <f t="shared" si="10"/>
        <v>No</v>
      </c>
    </row>
    <row r="8" spans="1:32" x14ac:dyDescent="0.25">
      <c r="A8">
        <v>21010</v>
      </c>
      <c r="B8" t="s">
        <v>40</v>
      </c>
      <c r="C8" t="s">
        <v>34</v>
      </c>
      <c r="D8" t="s">
        <v>114</v>
      </c>
      <c r="E8" s="1">
        <v>43934</v>
      </c>
      <c r="F8" s="7" t="s">
        <v>16</v>
      </c>
      <c r="G8" s="7" t="str">
        <f>VLOOKUP(C8,Tipos_Medida!$A$2:$B$12,2)</f>
        <v>Local</v>
      </c>
      <c r="H8" s="7" t="str">
        <f>VLOOKUP(F8,Tipos_Medida!$D$2:$E$34,2)</f>
        <v>Preventiva</v>
      </c>
      <c r="I8" s="11">
        <f>VLOOKUP(LEFT(A8,2)&amp;F8,Mobility_Google!$V$2:$AB$67,2,FALSE)</f>
        <v>-53.714285714285715</v>
      </c>
      <c r="J8" s="11">
        <f>VLOOKUP(LEFT(A8,2)&amp;F8,Mobility_Google!$V$2:$AB$67,3,FALSE)</f>
        <v>-17</v>
      </c>
      <c r="K8" s="11">
        <f>VLOOKUP(LEFT(A8,2)&amp;F8,Mobility_Google!$V$2:$AB$67,4,FALSE)</f>
        <v>-39.714285714285715</v>
      </c>
      <c r="L8" s="11">
        <f>VLOOKUP(LEFT(A8,2)&amp;F8,Mobility_Google!$V$2:$AB$67,5,FALSE)</f>
        <v>-41.285714285714285</v>
      </c>
      <c r="M8" s="11">
        <f>VLOOKUP(LEFT(A8,2)&amp;F8,Mobility_Google!$V$2:$AB$67,6,FALSE)</f>
        <v>-43.714285714285715</v>
      </c>
      <c r="N8" s="11">
        <f>VLOOKUP(LEFT(A8,2)&amp;F8,Mobility_Google!$V$2:$AB$67,7,FALSE)</f>
        <v>18.142857142857142</v>
      </c>
      <c r="O8" s="7">
        <f t="shared" si="0"/>
        <v>13</v>
      </c>
      <c r="P8" s="7">
        <f t="shared" si="1"/>
        <v>14</v>
      </c>
      <c r="Q8" s="7">
        <f t="shared" si="2"/>
        <v>15</v>
      </c>
      <c r="R8" s="7">
        <f t="shared" si="3"/>
        <v>17</v>
      </c>
      <c r="S8" s="7">
        <f t="shared" si="4"/>
        <v>18</v>
      </c>
      <c r="T8" s="7">
        <f t="shared" si="5"/>
        <v>19</v>
      </c>
      <c r="U8" s="7">
        <v>0</v>
      </c>
      <c r="V8">
        <v>0</v>
      </c>
      <c r="W8" s="7">
        <v>0</v>
      </c>
      <c r="X8" s="7">
        <v>0</v>
      </c>
      <c r="Y8" s="7">
        <v>2</v>
      </c>
      <c r="Z8">
        <v>5</v>
      </c>
      <c r="AA8">
        <v>11</v>
      </c>
      <c r="AB8" s="11">
        <f t="shared" si="6"/>
        <v>0</v>
      </c>
      <c r="AC8" s="11">
        <f t="shared" si="7"/>
        <v>4.5</v>
      </c>
      <c r="AD8" t="str">
        <f t="shared" si="8"/>
        <v>No</v>
      </c>
      <c r="AE8" t="str">
        <f t="shared" si="9"/>
        <v>No</v>
      </c>
      <c r="AF8" t="str">
        <f t="shared" si="10"/>
        <v>No</v>
      </c>
    </row>
    <row r="9" spans="1:32" x14ac:dyDescent="0.25">
      <c r="A9" s="4">
        <v>21013</v>
      </c>
      <c r="B9" s="4" t="s">
        <v>42</v>
      </c>
      <c r="C9" s="4" t="s">
        <v>33</v>
      </c>
      <c r="D9" s="4" t="s">
        <v>114</v>
      </c>
      <c r="E9" s="5">
        <v>43910</v>
      </c>
      <c r="F9" s="7" t="s">
        <v>12</v>
      </c>
      <c r="G9" s="7" t="str">
        <f>VLOOKUP(C9,Tipos_Medida!$A$2:$B$12,2)</f>
        <v>Nacional</v>
      </c>
      <c r="H9" s="7" t="str">
        <f>VLOOKUP(F9,Tipos_Medida!$D$2:$E$34,2)</f>
        <v>Preventiva</v>
      </c>
      <c r="I9" s="11">
        <f>VLOOKUP(LEFT(A9,2)&amp;F9,Mobility_Google!$V$2:$AB$67,2,FALSE)</f>
        <v>-12.571428571428571</v>
      </c>
      <c r="J9" s="11">
        <f>VLOOKUP(LEFT(A9,2)&amp;F9,Mobility_Google!$V$2:$AB$67,3,FALSE)</f>
        <v>3.7142857142857144</v>
      </c>
      <c r="K9" s="11">
        <f>VLOOKUP(LEFT(A9,2)&amp;F9,Mobility_Google!$V$2:$AB$67,4,FALSE)</f>
        <v>-9.2857142857142865</v>
      </c>
      <c r="L9" s="11">
        <f>VLOOKUP(LEFT(A9,2)&amp;F9,Mobility_Google!$V$2:$AB$67,5,FALSE)</f>
        <v>-8.1428571428571423</v>
      </c>
      <c r="M9" s="11">
        <f>VLOOKUP(LEFT(A9,2)&amp;F9,Mobility_Google!$V$2:$AB$67,6,FALSE)</f>
        <v>-13.142857142857142</v>
      </c>
      <c r="N9" s="11">
        <f>VLOOKUP(LEFT(A9,2)&amp;F9,Mobility_Google!$V$2:$AB$67,7,FALSE)</f>
        <v>5.1428571428571432</v>
      </c>
      <c r="O9" s="7">
        <f t="shared" si="0"/>
        <v>9</v>
      </c>
      <c r="P9" s="7">
        <f t="shared" si="1"/>
        <v>10</v>
      </c>
      <c r="Q9" s="7">
        <f t="shared" si="2"/>
        <v>11</v>
      </c>
      <c r="R9" s="7">
        <f t="shared" si="3"/>
        <v>13</v>
      </c>
      <c r="S9" s="7">
        <f t="shared" si="4"/>
        <v>14</v>
      </c>
      <c r="T9" s="7">
        <f t="shared" si="5"/>
        <v>15</v>
      </c>
      <c r="U9" s="7">
        <v>0</v>
      </c>
      <c r="V9">
        <v>0</v>
      </c>
      <c r="W9" s="7">
        <v>0</v>
      </c>
      <c r="X9" s="7">
        <v>0</v>
      </c>
      <c r="Y9" s="7">
        <v>0</v>
      </c>
      <c r="Z9">
        <v>0</v>
      </c>
      <c r="AA9">
        <v>0</v>
      </c>
      <c r="AB9" s="11">
        <f t="shared" si="6"/>
        <v>0</v>
      </c>
      <c r="AC9" s="11">
        <f t="shared" si="7"/>
        <v>0</v>
      </c>
      <c r="AD9" t="str">
        <f t="shared" si="8"/>
        <v>No</v>
      </c>
      <c r="AE9" t="str">
        <f t="shared" si="9"/>
        <v>Si</v>
      </c>
      <c r="AF9" t="str">
        <f t="shared" si="10"/>
        <v>Si</v>
      </c>
    </row>
    <row r="10" spans="1:32" x14ac:dyDescent="0.25">
      <c r="A10">
        <v>21013</v>
      </c>
      <c r="B10" t="s">
        <v>42</v>
      </c>
      <c r="C10" t="s">
        <v>30</v>
      </c>
      <c r="D10" t="s">
        <v>114</v>
      </c>
      <c r="E10" s="1">
        <v>43913</v>
      </c>
      <c r="F10" s="7" t="s">
        <v>13</v>
      </c>
      <c r="G10" s="7" t="str">
        <f>VLOOKUP(C10,Tipos_Medida!$A$2:$B$12,2)</f>
        <v>Nacional</v>
      </c>
      <c r="H10" s="7" t="str">
        <f>VLOOKUP(F10,Tipos_Medida!$D$2:$E$34,2)</f>
        <v>Preventiva</v>
      </c>
      <c r="I10" s="11">
        <f>VLOOKUP(LEFT(A10,2)&amp;F10,Mobility_Google!$V$2:$AB$67,2,FALSE)</f>
        <v>-34.714285714285715</v>
      </c>
      <c r="J10" s="11">
        <f>VLOOKUP(LEFT(A10,2)&amp;F10,Mobility_Google!$V$2:$AB$67,3,FALSE)</f>
        <v>-13.714285714285714</v>
      </c>
      <c r="K10" s="11">
        <f>VLOOKUP(LEFT(A10,2)&amp;F10,Mobility_Google!$V$2:$AB$67,4,FALSE)</f>
        <v>-29</v>
      </c>
      <c r="L10" s="11">
        <f>VLOOKUP(LEFT(A10,2)&amp;F10,Mobility_Google!$V$2:$AB$67,5,FALSE)</f>
        <v>-30.428571428571427</v>
      </c>
      <c r="M10" s="11">
        <f>VLOOKUP(LEFT(A10,2)&amp;F10,Mobility_Google!$V$2:$AB$67,6,FALSE)</f>
        <v>-28.714285714285715</v>
      </c>
      <c r="N10" s="11">
        <f>VLOOKUP(LEFT(A10,2)&amp;F10,Mobility_Google!$V$2:$AB$67,7,FALSE)</f>
        <v>12.571428571428571</v>
      </c>
      <c r="O10" s="7">
        <f t="shared" si="0"/>
        <v>10</v>
      </c>
      <c r="P10" s="7">
        <f t="shared" si="1"/>
        <v>11</v>
      </c>
      <c r="Q10" s="7">
        <f t="shared" si="2"/>
        <v>12</v>
      </c>
      <c r="R10" s="7">
        <f t="shared" si="3"/>
        <v>14</v>
      </c>
      <c r="S10" s="7">
        <f t="shared" si="4"/>
        <v>15</v>
      </c>
      <c r="T10" s="7">
        <f t="shared" si="5"/>
        <v>16</v>
      </c>
      <c r="U10" s="7">
        <v>0</v>
      </c>
      <c r="V10">
        <v>0</v>
      </c>
      <c r="W10" s="7">
        <v>0</v>
      </c>
      <c r="X10" s="7">
        <v>0</v>
      </c>
      <c r="Y10" s="7">
        <v>0</v>
      </c>
      <c r="Z10">
        <v>0</v>
      </c>
      <c r="AA10">
        <v>0</v>
      </c>
      <c r="AB10" s="11">
        <f t="shared" si="6"/>
        <v>0</v>
      </c>
      <c r="AC10" s="11">
        <f t="shared" si="7"/>
        <v>0</v>
      </c>
      <c r="AD10" t="str">
        <f t="shared" si="8"/>
        <v>No</v>
      </c>
      <c r="AE10" t="str">
        <f t="shared" si="9"/>
        <v>Si</v>
      </c>
      <c r="AF10" t="str">
        <f t="shared" si="10"/>
        <v>Si</v>
      </c>
    </row>
    <row r="11" spans="1:32" x14ac:dyDescent="0.25">
      <c r="A11">
        <v>21013</v>
      </c>
      <c r="B11" t="s">
        <v>42</v>
      </c>
      <c r="C11" t="s">
        <v>115</v>
      </c>
      <c r="D11" t="s">
        <v>114</v>
      </c>
      <c r="E11" s="1">
        <v>43913</v>
      </c>
      <c r="F11" s="7" t="s">
        <v>13</v>
      </c>
      <c r="G11" s="7" t="str">
        <f>VLOOKUP(C11,Tipos_Medida!$A$2:$B$12,2)</f>
        <v>Nacional</v>
      </c>
      <c r="H11" s="7" t="str">
        <f>VLOOKUP(F11,Tipos_Medida!$D$2:$E$34,2)</f>
        <v>Preventiva</v>
      </c>
      <c r="I11" s="11">
        <f>VLOOKUP(LEFT(A11,2)&amp;F11,Mobility_Google!$V$2:$AB$67,2,FALSE)</f>
        <v>-34.714285714285715</v>
      </c>
      <c r="J11" s="11">
        <f>VLOOKUP(LEFT(A11,2)&amp;F11,Mobility_Google!$V$2:$AB$67,3,FALSE)</f>
        <v>-13.714285714285714</v>
      </c>
      <c r="K11" s="11">
        <f>VLOOKUP(LEFT(A11,2)&amp;F11,Mobility_Google!$V$2:$AB$67,4,FALSE)</f>
        <v>-29</v>
      </c>
      <c r="L11" s="11">
        <f>VLOOKUP(LEFT(A11,2)&amp;F11,Mobility_Google!$V$2:$AB$67,5,FALSE)</f>
        <v>-30.428571428571427</v>
      </c>
      <c r="M11" s="11">
        <f>VLOOKUP(LEFT(A11,2)&amp;F11,Mobility_Google!$V$2:$AB$67,6,FALSE)</f>
        <v>-28.714285714285715</v>
      </c>
      <c r="N11" s="11">
        <f>VLOOKUP(LEFT(A11,2)&amp;F11,Mobility_Google!$V$2:$AB$67,7,FALSE)</f>
        <v>12.571428571428571</v>
      </c>
      <c r="O11" s="7">
        <f t="shared" si="0"/>
        <v>10</v>
      </c>
      <c r="P11" s="7">
        <f t="shared" si="1"/>
        <v>11</v>
      </c>
      <c r="Q11" s="7">
        <f t="shared" si="2"/>
        <v>12</v>
      </c>
      <c r="R11" s="7">
        <f t="shared" si="3"/>
        <v>14</v>
      </c>
      <c r="S11" s="7">
        <f t="shared" si="4"/>
        <v>15</v>
      </c>
      <c r="T11" s="7">
        <f t="shared" si="5"/>
        <v>16</v>
      </c>
      <c r="U11" s="7">
        <v>0</v>
      </c>
      <c r="V11">
        <v>0</v>
      </c>
      <c r="W11" s="7">
        <v>0</v>
      </c>
      <c r="X11" s="7">
        <v>0</v>
      </c>
      <c r="Y11" s="7">
        <v>0</v>
      </c>
      <c r="Z11">
        <v>0</v>
      </c>
      <c r="AA11">
        <v>0</v>
      </c>
      <c r="AB11" s="11">
        <f t="shared" si="6"/>
        <v>0</v>
      </c>
      <c r="AC11" s="11">
        <f t="shared" si="7"/>
        <v>0</v>
      </c>
      <c r="AD11" t="str">
        <f t="shared" si="8"/>
        <v>No</v>
      </c>
      <c r="AE11" t="str">
        <f t="shared" si="9"/>
        <v>Si</v>
      </c>
      <c r="AF11" t="str">
        <f t="shared" si="10"/>
        <v>Si</v>
      </c>
    </row>
    <row r="12" spans="1:32" x14ac:dyDescent="0.25">
      <c r="A12" s="4">
        <v>21013</v>
      </c>
      <c r="B12" s="4" t="s">
        <v>42</v>
      </c>
      <c r="C12" s="4" t="s">
        <v>31</v>
      </c>
      <c r="D12" s="4" t="s">
        <v>114</v>
      </c>
      <c r="E12" s="5">
        <v>43913</v>
      </c>
      <c r="F12" s="7" t="s">
        <v>13</v>
      </c>
      <c r="G12" s="7" t="str">
        <f>VLOOKUP(C12,Tipos_Medida!$A$2:$B$12,2)</f>
        <v>Nacional</v>
      </c>
      <c r="H12" s="7" t="str">
        <f>VLOOKUP(F12,Tipos_Medida!$D$2:$E$34,2)</f>
        <v>Preventiva</v>
      </c>
      <c r="I12" s="11">
        <f>VLOOKUP(LEFT(A12,2)&amp;F12,Mobility_Google!$V$2:$AB$67,2,FALSE)</f>
        <v>-34.714285714285715</v>
      </c>
      <c r="J12" s="11">
        <f>VLOOKUP(LEFT(A12,2)&amp;F12,Mobility_Google!$V$2:$AB$67,3,FALSE)</f>
        <v>-13.714285714285714</v>
      </c>
      <c r="K12" s="11">
        <f>VLOOKUP(LEFT(A12,2)&amp;F12,Mobility_Google!$V$2:$AB$67,4,FALSE)</f>
        <v>-29</v>
      </c>
      <c r="L12" s="11">
        <f>VLOOKUP(LEFT(A12,2)&amp;F12,Mobility_Google!$V$2:$AB$67,5,FALSE)</f>
        <v>-30.428571428571427</v>
      </c>
      <c r="M12" s="11">
        <f>VLOOKUP(LEFT(A12,2)&amp;F12,Mobility_Google!$V$2:$AB$67,6,FALSE)</f>
        <v>-28.714285714285715</v>
      </c>
      <c r="N12" s="11">
        <f>VLOOKUP(LEFT(A12,2)&amp;F12,Mobility_Google!$V$2:$AB$67,7,FALSE)</f>
        <v>12.571428571428571</v>
      </c>
      <c r="O12" s="7">
        <f t="shared" si="0"/>
        <v>10</v>
      </c>
      <c r="P12" s="7">
        <f t="shared" si="1"/>
        <v>11</v>
      </c>
      <c r="Q12" s="7">
        <f t="shared" si="2"/>
        <v>12</v>
      </c>
      <c r="R12" s="7">
        <f t="shared" si="3"/>
        <v>14</v>
      </c>
      <c r="S12" s="7">
        <f t="shared" si="4"/>
        <v>15</v>
      </c>
      <c r="T12" s="7">
        <f t="shared" si="5"/>
        <v>16</v>
      </c>
      <c r="U12" s="7">
        <v>0</v>
      </c>
      <c r="V12">
        <v>0</v>
      </c>
      <c r="W12" s="7">
        <v>0</v>
      </c>
      <c r="X12" s="7">
        <v>0</v>
      </c>
      <c r="Y12" s="7">
        <v>0</v>
      </c>
      <c r="Z12">
        <v>0</v>
      </c>
      <c r="AA12">
        <v>0</v>
      </c>
      <c r="AB12" s="11">
        <f t="shared" si="6"/>
        <v>0</v>
      </c>
      <c r="AC12" s="11">
        <f t="shared" si="7"/>
        <v>0</v>
      </c>
      <c r="AD12" t="str">
        <f t="shared" si="8"/>
        <v>No</v>
      </c>
      <c r="AE12" t="str">
        <f t="shared" si="9"/>
        <v>Si</v>
      </c>
      <c r="AF12" t="str">
        <f t="shared" si="10"/>
        <v>Si</v>
      </c>
    </row>
    <row r="13" spans="1:32" x14ac:dyDescent="0.25">
      <c r="A13">
        <v>21013</v>
      </c>
      <c r="B13" t="s">
        <v>42</v>
      </c>
      <c r="C13" t="s">
        <v>34</v>
      </c>
      <c r="D13" t="s">
        <v>114</v>
      </c>
      <c r="E13" s="1">
        <v>43934</v>
      </c>
      <c r="F13" s="7" t="s">
        <v>16</v>
      </c>
      <c r="G13" s="7" t="str">
        <f>VLOOKUP(C13,Tipos_Medida!$A$2:$B$12,2)</f>
        <v>Local</v>
      </c>
      <c r="H13" s="7" t="str">
        <f>VLOOKUP(F13,Tipos_Medida!$D$2:$E$34,2)</f>
        <v>Preventiva</v>
      </c>
      <c r="I13" s="11">
        <f>VLOOKUP(LEFT(A13,2)&amp;F13,Mobility_Google!$V$2:$AB$67,2,FALSE)</f>
        <v>-53.714285714285715</v>
      </c>
      <c r="J13" s="11">
        <f>VLOOKUP(LEFT(A13,2)&amp;F13,Mobility_Google!$V$2:$AB$67,3,FALSE)</f>
        <v>-17</v>
      </c>
      <c r="K13" s="11">
        <f>VLOOKUP(LEFT(A13,2)&amp;F13,Mobility_Google!$V$2:$AB$67,4,FALSE)</f>
        <v>-39.714285714285715</v>
      </c>
      <c r="L13" s="11">
        <f>VLOOKUP(LEFT(A13,2)&amp;F13,Mobility_Google!$V$2:$AB$67,5,FALSE)</f>
        <v>-41.285714285714285</v>
      </c>
      <c r="M13" s="11">
        <f>VLOOKUP(LEFT(A13,2)&amp;F13,Mobility_Google!$V$2:$AB$67,6,FALSE)</f>
        <v>-43.714285714285715</v>
      </c>
      <c r="N13" s="11">
        <f>VLOOKUP(LEFT(A13,2)&amp;F13,Mobility_Google!$V$2:$AB$67,7,FALSE)</f>
        <v>18.142857142857142</v>
      </c>
      <c r="O13" s="7">
        <f t="shared" si="0"/>
        <v>13</v>
      </c>
      <c r="P13" s="7">
        <f t="shared" si="1"/>
        <v>14</v>
      </c>
      <c r="Q13" s="7">
        <f t="shared" si="2"/>
        <v>15</v>
      </c>
      <c r="R13" s="7">
        <f t="shared" si="3"/>
        <v>17</v>
      </c>
      <c r="S13" s="7">
        <f t="shared" si="4"/>
        <v>18</v>
      </c>
      <c r="T13" s="7">
        <f t="shared" si="5"/>
        <v>19</v>
      </c>
      <c r="U13" s="7">
        <v>0</v>
      </c>
      <c r="V13">
        <v>0</v>
      </c>
      <c r="W13" s="7">
        <v>0</v>
      </c>
      <c r="X13" s="7">
        <v>0</v>
      </c>
      <c r="Y13" s="7">
        <v>1</v>
      </c>
      <c r="Z13">
        <v>1</v>
      </c>
      <c r="AA13">
        <v>4</v>
      </c>
      <c r="AB13" s="11">
        <f t="shared" si="6"/>
        <v>0</v>
      </c>
      <c r="AC13" s="11">
        <f t="shared" si="7"/>
        <v>1.5</v>
      </c>
      <c r="AD13" t="str">
        <f t="shared" si="8"/>
        <v>No</v>
      </c>
      <c r="AE13" t="str">
        <f t="shared" si="9"/>
        <v>No</v>
      </c>
      <c r="AF13" t="str">
        <f t="shared" si="10"/>
        <v>No</v>
      </c>
    </row>
    <row r="14" spans="1:32" x14ac:dyDescent="0.25">
      <c r="A14" s="4">
        <v>21027</v>
      </c>
      <c r="B14" s="4" t="s">
        <v>43</v>
      </c>
      <c r="C14" s="4" t="s">
        <v>33</v>
      </c>
      <c r="D14" s="4" t="s">
        <v>114</v>
      </c>
      <c r="E14" s="5">
        <v>43910</v>
      </c>
      <c r="F14" s="7" t="s">
        <v>12</v>
      </c>
      <c r="G14" s="7" t="str">
        <f>VLOOKUP(C14,Tipos_Medida!$A$2:$B$12,2)</f>
        <v>Nacional</v>
      </c>
      <c r="H14" s="7" t="str">
        <f>VLOOKUP(F14,Tipos_Medida!$D$2:$E$34,2)</f>
        <v>Preventiva</v>
      </c>
      <c r="I14" s="11">
        <f>VLOOKUP(LEFT(A14,2)&amp;F14,Mobility_Google!$V$2:$AB$67,2,FALSE)</f>
        <v>-12.571428571428571</v>
      </c>
      <c r="J14" s="11">
        <f>VLOOKUP(LEFT(A14,2)&amp;F14,Mobility_Google!$V$2:$AB$67,3,FALSE)</f>
        <v>3.7142857142857144</v>
      </c>
      <c r="K14" s="11">
        <f>VLOOKUP(LEFT(A14,2)&amp;F14,Mobility_Google!$V$2:$AB$67,4,FALSE)</f>
        <v>-9.2857142857142865</v>
      </c>
      <c r="L14" s="11">
        <f>VLOOKUP(LEFT(A14,2)&amp;F14,Mobility_Google!$V$2:$AB$67,5,FALSE)</f>
        <v>-8.1428571428571423</v>
      </c>
      <c r="M14" s="11">
        <f>VLOOKUP(LEFT(A14,2)&amp;F14,Mobility_Google!$V$2:$AB$67,6,FALSE)</f>
        <v>-13.142857142857142</v>
      </c>
      <c r="N14" s="11">
        <f>VLOOKUP(LEFT(A14,2)&amp;F14,Mobility_Google!$V$2:$AB$67,7,FALSE)</f>
        <v>5.1428571428571432</v>
      </c>
      <c r="O14" s="7">
        <f t="shared" si="0"/>
        <v>9</v>
      </c>
      <c r="P14" s="7">
        <f t="shared" si="1"/>
        <v>10</v>
      </c>
      <c r="Q14" s="7">
        <f t="shared" si="2"/>
        <v>11</v>
      </c>
      <c r="R14" s="7">
        <f t="shared" si="3"/>
        <v>13</v>
      </c>
      <c r="S14" s="7">
        <f t="shared" si="4"/>
        <v>14</v>
      </c>
      <c r="T14" s="7">
        <f t="shared" si="5"/>
        <v>15</v>
      </c>
      <c r="U14" s="7">
        <v>0</v>
      </c>
      <c r="V14">
        <v>0</v>
      </c>
      <c r="W14" s="7">
        <v>0</v>
      </c>
      <c r="X14" s="7">
        <v>0</v>
      </c>
      <c r="Y14" s="7">
        <v>0</v>
      </c>
      <c r="Z14">
        <v>0</v>
      </c>
      <c r="AA14">
        <v>0</v>
      </c>
      <c r="AB14" s="11">
        <f t="shared" si="6"/>
        <v>0</v>
      </c>
      <c r="AC14" s="11">
        <f t="shared" si="7"/>
        <v>0</v>
      </c>
      <c r="AD14" t="str">
        <f t="shared" si="8"/>
        <v>No</v>
      </c>
      <c r="AE14" t="str">
        <f t="shared" si="9"/>
        <v>Si</v>
      </c>
      <c r="AF14" t="str">
        <f t="shared" si="10"/>
        <v>Si</v>
      </c>
    </row>
    <row r="15" spans="1:32" x14ac:dyDescent="0.25">
      <c r="A15">
        <v>21027</v>
      </c>
      <c r="B15" t="s">
        <v>43</v>
      </c>
      <c r="C15" t="s">
        <v>30</v>
      </c>
      <c r="D15" t="s">
        <v>114</v>
      </c>
      <c r="E15" s="1">
        <v>43913</v>
      </c>
      <c r="F15" s="7" t="s">
        <v>13</v>
      </c>
      <c r="G15" s="7" t="str">
        <f>VLOOKUP(C15,Tipos_Medida!$A$2:$B$12,2)</f>
        <v>Nacional</v>
      </c>
      <c r="H15" s="7" t="str">
        <f>VLOOKUP(F15,Tipos_Medida!$D$2:$E$34,2)</f>
        <v>Preventiva</v>
      </c>
      <c r="I15" s="11">
        <f>VLOOKUP(LEFT(A15,2)&amp;F15,Mobility_Google!$V$2:$AB$67,2,FALSE)</f>
        <v>-34.714285714285715</v>
      </c>
      <c r="J15" s="11">
        <f>VLOOKUP(LEFT(A15,2)&amp;F15,Mobility_Google!$V$2:$AB$67,3,FALSE)</f>
        <v>-13.714285714285714</v>
      </c>
      <c r="K15" s="11">
        <f>VLOOKUP(LEFT(A15,2)&amp;F15,Mobility_Google!$V$2:$AB$67,4,FALSE)</f>
        <v>-29</v>
      </c>
      <c r="L15" s="11">
        <f>VLOOKUP(LEFT(A15,2)&amp;F15,Mobility_Google!$V$2:$AB$67,5,FALSE)</f>
        <v>-30.428571428571427</v>
      </c>
      <c r="M15" s="11">
        <f>VLOOKUP(LEFT(A15,2)&amp;F15,Mobility_Google!$V$2:$AB$67,6,FALSE)</f>
        <v>-28.714285714285715</v>
      </c>
      <c r="N15" s="11">
        <f>VLOOKUP(LEFT(A15,2)&amp;F15,Mobility_Google!$V$2:$AB$67,7,FALSE)</f>
        <v>12.571428571428571</v>
      </c>
      <c r="O15" s="7">
        <f t="shared" si="0"/>
        <v>10</v>
      </c>
      <c r="P15" s="7">
        <f t="shared" si="1"/>
        <v>11</v>
      </c>
      <c r="Q15" s="7">
        <f t="shared" si="2"/>
        <v>12</v>
      </c>
      <c r="R15" s="7">
        <f t="shared" si="3"/>
        <v>14</v>
      </c>
      <c r="S15" s="7">
        <f t="shared" si="4"/>
        <v>15</v>
      </c>
      <c r="T15" s="7">
        <f t="shared" si="5"/>
        <v>16</v>
      </c>
      <c r="U15" s="7">
        <v>0</v>
      </c>
      <c r="V15">
        <v>0</v>
      </c>
      <c r="W15" s="7">
        <v>0</v>
      </c>
      <c r="X15" s="7">
        <v>0</v>
      </c>
      <c r="Y15" s="7">
        <v>0</v>
      </c>
      <c r="Z15">
        <v>0</v>
      </c>
      <c r="AA15">
        <v>0</v>
      </c>
      <c r="AB15" s="11">
        <f t="shared" si="6"/>
        <v>0</v>
      </c>
      <c r="AC15" s="11">
        <f t="shared" si="7"/>
        <v>0</v>
      </c>
      <c r="AD15" t="str">
        <f t="shared" si="8"/>
        <v>No</v>
      </c>
      <c r="AE15" t="str">
        <f t="shared" si="9"/>
        <v>Si</v>
      </c>
      <c r="AF15" t="str">
        <f t="shared" si="10"/>
        <v>Si</v>
      </c>
    </row>
    <row r="16" spans="1:32" x14ac:dyDescent="0.25">
      <c r="A16">
        <v>21027</v>
      </c>
      <c r="B16" t="s">
        <v>43</v>
      </c>
      <c r="C16" t="s">
        <v>115</v>
      </c>
      <c r="D16" t="s">
        <v>114</v>
      </c>
      <c r="E16" s="1">
        <v>43913</v>
      </c>
      <c r="F16" s="7" t="s">
        <v>13</v>
      </c>
      <c r="G16" s="7" t="str">
        <f>VLOOKUP(C16,Tipos_Medida!$A$2:$B$12,2)</f>
        <v>Nacional</v>
      </c>
      <c r="H16" s="7" t="str">
        <f>VLOOKUP(F16,Tipos_Medida!$D$2:$E$34,2)</f>
        <v>Preventiva</v>
      </c>
      <c r="I16" s="11">
        <f>VLOOKUP(LEFT(A16,2)&amp;F16,Mobility_Google!$V$2:$AB$67,2,FALSE)</f>
        <v>-34.714285714285715</v>
      </c>
      <c r="J16" s="11">
        <f>VLOOKUP(LEFT(A16,2)&amp;F16,Mobility_Google!$V$2:$AB$67,3,FALSE)</f>
        <v>-13.714285714285714</v>
      </c>
      <c r="K16" s="11">
        <f>VLOOKUP(LEFT(A16,2)&amp;F16,Mobility_Google!$V$2:$AB$67,4,FALSE)</f>
        <v>-29</v>
      </c>
      <c r="L16" s="11">
        <f>VLOOKUP(LEFT(A16,2)&amp;F16,Mobility_Google!$V$2:$AB$67,5,FALSE)</f>
        <v>-30.428571428571427</v>
      </c>
      <c r="M16" s="11">
        <f>VLOOKUP(LEFT(A16,2)&amp;F16,Mobility_Google!$V$2:$AB$67,6,FALSE)</f>
        <v>-28.714285714285715</v>
      </c>
      <c r="N16" s="11">
        <f>VLOOKUP(LEFT(A16,2)&amp;F16,Mobility_Google!$V$2:$AB$67,7,FALSE)</f>
        <v>12.571428571428571</v>
      </c>
      <c r="O16" s="7">
        <f t="shared" si="0"/>
        <v>10</v>
      </c>
      <c r="P16" s="7">
        <f t="shared" si="1"/>
        <v>11</v>
      </c>
      <c r="Q16" s="7">
        <f t="shared" si="2"/>
        <v>12</v>
      </c>
      <c r="R16" s="7">
        <f t="shared" si="3"/>
        <v>14</v>
      </c>
      <c r="S16" s="7">
        <f t="shared" si="4"/>
        <v>15</v>
      </c>
      <c r="T16" s="7">
        <f t="shared" si="5"/>
        <v>16</v>
      </c>
      <c r="U16" s="7">
        <v>0</v>
      </c>
      <c r="V16">
        <v>0</v>
      </c>
      <c r="W16" s="7">
        <v>0</v>
      </c>
      <c r="X16" s="7">
        <v>0</v>
      </c>
      <c r="Y16" s="7">
        <v>0</v>
      </c>
      <c r="Z16">
        <v>0</v>
      </c>
      <c r="AA16">
        <v>0</v>
      </c>
      <c r="AB16" s="11">
        <f t="shared" si="6"/>
        <v>0</v>
      </c>
      <c r="AC16" s="11">
        <f t="shared" si="7"/>
        <v>0</v>
      </c>
      <c r="AD16" t="str">
        <f t="shared" si="8"/>
        <v>No</v>
      </c>
      <c r="AE16" t="str">
        <f t="shared" si="9"/>
        <v>Si</v>
      </c>
      <c r="AF16" t="str">
        <f t="shared" si="10"/>
        <v>Si</v>
      </c>
    </row>
    <row r="17" spans="1:32" x14ac:dyDescent="0.25">
      <c r="A17" s="4">
        <v>21027</v>
      </c>
      <c r="B17" s="4" t="s">
        <v>43</v>
      </c>
      <c r="C17" s="4" t="s">
        <v>31</v>
      </c>
      <c r="D17" s="4" t="s">
        <v>114</v>
      </c>
      <c r="E17" s="5">
        <v>43913</v>
      </c>
      <c r="F17" s="7" t="s">
        <v>13</v>
      </c>
      <c r="G17" s="7" t="str">
        <f>VLOOKUP(C17,Tipos_Medida!$A$2:$B$12,2)</f>
        <v>Nacional</v>
      </c>
      <c r="H17" s="7" t="str">
        <f>VLOOKUP(F17,Tipos_Medida!$D$2:$E$34,2)</f>
        <v>Preventiva</v>
      </c>
      <c r="I17" s="11">
        <f>VLOOKUP(LEFT(A17,2)&amp;F17,Mobility_Google!$V$2:$AB$67,2,FALSE)</f>
        <v>-34.714285714285715</v>
      </c>
      <c r="J17" s="11">
        <f>VLOOKUP(LEFT(A17,2)&amp;F17,Mobility_Google!$V$2:$AB$67,3,FALSE)</f>
        <v>-13.714285714285714</v>
      </c>
      <c r="K17" s="11">
        <f>VLOOKUP(LEFT(A17,2)&amp;F17,Mobility_Google!$V$2:$AB$67,4,FALSE)</f>
        <v>-29</v>
      </c>
      <c r="L17" s="11">
        <f>VLOOKUP(LEFT(A17,2)&amp;F17,Mobility_Google!$V$2:$AB$67,5,FALSE)</f>
        <v>-30.428571428571427</v>
      </c>
      <c r="M17" s="11">
        <f>VLOOKUP(LEFT(A17,2)&amp;F17,Mobility_Google!$V$2:$AB$67,6,FALSE)</f>
        <v>-28.714285714285715</v>
      </c>
      <c r="N17" s="11">
        <f>VLOOKUP(LEFT(A17,2)&amp;F17,Mobility_Google!$V$2:$AB$67,7,FALSE)</f>
        <v>12.571428571428571</v>
      </c>
      <c r="O17" s="7">
        <f t="shared" si="0"/>
        <v>10</v>
      </c>
      <c r="P17" s="7">
        <f t="shared" si="1"/>
        <v>11</v>
      </c>
      <c r="Q17" s="7">
        <f t="shared" si="2"/>
        <v>12</v>
      </c>
      <c r="R17" s="7">
        <f t="shared" si="3"/>
        <v>14</v>
      </c>
      <c r="S17" s="7">
        <f t="shared" si="4"/>
        <v>15</v>
      </c>
      <c r="T17" s="7">
        <f t="shared" si="5"/>
        <v>16</v>
      </c>
      <c r="U17" s="7">
        <v>0</v>
      </c>
      <c r="V17">
        <v>0</v>
      </c>
      <c r="W17" s="7">
        <v>0</v>
      </c>
      <c r="X17" s="7">
        <v>0</v>
      </c>
      <c r="Y17" s="7">
        <v>0</v>
      </c>
      <c r="Z17">
        <v>0</v>
      </c>
      <c r="AA17">
        <v>0</v>
      </c>
      <c r="AB17" s="11">
        <f t="shared" si="6"/>
        <v>0</v>
      </c>
      <c r="AC17" s="11">
        <f t="shared" si="7"/>
        <v>0</v>
      </c>
      <c r="AD17" t="str">
        <f t="shared" si="8"/>
        <v>No</v>
      </c>
      <c r="AE17" t="str">
        <f t="shared" si="9"/>
        <v>Si</v>
      </c>
      <c r="AF17" t="str">
        <f t="shared" si="10"/>
        <v>Si</v>
      </c>
    </row>
    <row r="18" spans="1:32" x14ac:dyDescent="0.25">
      <c r="A18" s="4">
        <v>21027</v>
      </c>
      <c r="B18" s="4" t="s">
        <v>43</v>
      </c>
      <c r="C18" s="4" t="s">
        <v>120</v>
      </c>
      <c r="D18" s="4" t="s">
        <v>114</v>
      </c>
      <c r="E18" s="5">
        <v>43930</v>
      </c>
      <c r="F18" s="7" t="s">
        <v>15</v>
      </c>
      <c r="G18" s="7" t="str">
        <f>VLOOKUP(C18,Tipos_Medida!$A$2:$B$12,2)</f>
        <v>Local</v>
      </c>
      <c r="H18" s="7" t="str">
        <f>VLOOKUP(F18,Tipos_Medida!$D$2:$E$34,2)</f>
        <v>Preventiva</v>
      </c>
      <c r="I18" s="11">
        <f>VLOOKUP(LEFT(A18,2)&amp;F18,Mobility_Google!$V$2:$AB$67,2,FALSE)</f>
        <v>-57.857142857142854</v>
      </c>
      <c r="J18" s="11">
        <f>VLOOKUP(LEFT(A18,2)&amp;F18,Mobility_Google!$V$2:$AB$67,3,FALSE)</f>
        <v>-15.428571428571429</v>
      </c>
      <c r="K18" s="11">
        <f>VLOOKUP(LEFT(A18,2)&amp;F18,Mobility_Google!$V$2:$AB$67,4,FALSE)</f>
        <v>-37.714285714285715</v>
      </c>
      <c r="L18" s="11">
        <f>VLOOKUP(LEFT(A18,2)&amp;F18,Mobility_Google!$V$2:$AB$67,5,FALSE)</f>
        <v>-42.285714285714285</v>
      </c>
      <c r="M18" s="11">
        <f>VLOOKUP(LEFT(A18,2)&amp;F18,Mobility_Google!$V$2:$AB$67,6,FALSE)</f>
        <v>-51.285714285714285</v>
      </c>
      <c r="N18" s="11">
        <f>VLOOKUP(LEFT(A18,2)&amp;F18,Mobility_Google!$V$2:$AB$67,7,FALSE)</f>
        <v>19</v>
      </c>
      <c r="O18" s="7">
        <f t="shared" si="0"/>
        <v>12</v>
      </c>
      <c r="P18" s="7">
        <f t="shared" si="1"/>
        <v>13</v>
      </c>
      <c r="Q18" s="7">
        <f t="shared" si="2"/>
        <v>14</v>
      </c>
      <c r="R18" s="7">
        <f t="shared" si="3"/>
        <v>16</v>
      </c>
      <c r="S18" s="7">
        <f t="shared" si="4"/>
        <v>17</v>
      </c>
      <c r="T18" s="7">
        <f t="shared" si="5"/>
        <v>18</v>
      </c>
      <c r="U18" s="7">
        <v>0</v>
      </c>
      <c r="V18">
        <v>0</v>
      </c>
      <c r="W18" s="7">
        <v>0</v>
      </c>
      <c r="X18" s="7">
        <v>0</v>
      </c>
      <c r="Y18" s="7">
        <v>0</v>
      </c>
      <c r="Z18">
        <v>0</v>
      </c>
      <c r="AA18">
        <v>0</v>
      </c>
      <c r="AB18" s="11">
        <f t="shared" si="6"/>
        <v>0</v>
      </c>
      <c r="AC18" s="11">
        <f t="shared" si="7"/>
        <v>0</v>
      </c>
      <c r="AD18" t="str">
        <f t="shared" si="8"/>
        <v>No</v>
      </c>
      <c r="AE18" t="str">
        <f t="shared" si="9"/>
        <v>Si</v>
      </c>
      <c r="AF18" t="str">
        <f t="shared" si="10"/>
        <v>Si</v>
      </c>
    </row>
    <row r="19" spans="1:32" x14ac:dyDescent="0.25">
      <c r="A19" s="4">
        <v>21027</v>
      </c>
      <c r="B19" s="4" t="s">
        <v>43</v>
      </c>
      <c r="C19" s="4" t="s">
        <v>118</v>
      </c>
      <c r="D19" s="4" t="s">
        <v>117</v>
      </c>
      <c r="E19" s="5">
        <v>43934</v>
      </c>
      <c r="F19" s="7" t="s">
        <v>16</v>
      </c>
      <c r="G19" s="7" t="str">
        <f>VLOOKUP(C19,Tipos_Medida!$A$2:$B$12,2)</f>
        <v>Local</v>
      </c>
      <c r="H19" s="7" t="str">
        <f>VLOOKUP(F19,Tipos_Medida!$D$2:$E$34,2)</f>
        <v>Preventiva</v>
      </c>
      <c r="I19" s="11">
        <f>VLOOKUP(LEFT(A19,2)&amp;F19,Mobility_Google!$V$2:$AB$67,2,FALSE)</f>
        <v>-53.714285714285715</v>
      </c>
      <c r="J19" s="11">
        <f>VLOOKUP(LEFT(A19,2)&amp;F19,Mobility_Google!$V$2:$AB$67,3,FALSE)</f>
        <v>-17</v>
      </c>
      <c r="K19" s="11">
        <f>VLOOKUP(LEFT(A19,2)&amp;F19,Mobility_Google!$V$2:$AB$67,4,FALSE)</f>
        <v>-39.714285714285715</v>
      </c>
      <c r="L19" s="11">
        <f>VLOOKUP(LEFT(A19,2)&amp;F19,Mobility_Google!$V$2:$AB$67,5,FALSE)</f>
        <v>-41.285714285714285</v>
      </c>
      <c r="M19" s="11">
        <f>VLOOKUP(LEFT(A19,2)&amp;F19,Mobility_Google!$V$2:$AB$67,6,FALSE)</f>
        <v>-43.714285714285715</v>
      </c>
      <c r="N19" s="11">
        <f>VLOOKUP(LEFT(A19,2)&amp;F19,Mobility_Google!$V$2:$AB$67,7,FALSE)</f>
        <v>18.142857142857142</v>
      </c>
      <c r="O19" s="7">
        <f t="shared" si="0"/>
        <v>13</v>
      </c>
      <c r="P19" s="7">
        <f t="shared" si="1"/>
        <v>14</v>
      </c>
      <c r="Q19" s="7">
        <f t="shared" si="2"/>
        <v>15</v>
      </c>
      <c r="R19" s="7">
        <f t="shared" si="3"/>
        <v>17</v>
      </c>
      <c r="S19" s="7">
        <f t="shared" si="4"/>
        <v>18</v>
      </c>
      <c r="T19" s="7">
        <f t="shared" si="5"/>
        <v>19</v>
      </c>
      <c r="U19" s="7">
        <v>0</v>
      </c>
      <c r="V19">
        <v>0</v>
      </c>
      <c r="W19" s="7">
        <v>0</v>
      </c>
      <c r="X19" s="7">
        <v>0</v>
      </c>
      <c r="Y19" s="7">
        <v>0</v>
      </c>
      <c r="Z19">
        <v>0</v>
      </c>
      <c r="AA19">
        <v>0</v>
      </c>
      <c r="AB19" s="11">
        <f t="shared" si="6"/>
        <v>0</v>
      </c>
      <c r="AC19" s="11">
        <f t="shared" si="7"/>
        <v>0</v>
      </c>
      <c r="AD19" t="str">
        <f t="shared" si="8"/>
        <v>No</v>
      </c>
      <c r="AE19" t="str">
        <f t="shared" si="9"/>
        <v>Si</v>
      </c>
      <c r="AF19" t="str">
        <f t="shared" si="10"/>
        <v>Si</v>
      </c>
    </row>
    <row r="20" spans="1:32" x14ac:dyDescent="0.25">
      <c r="A20">
        <v>21027</v>
      </c>
      <c r="B20" t="s">
        <v>43</v>
      </c>
      <c r="C20" t="s">
        <v>119</v>
      </c>
      <c r="D20" t="s">
        <v>114</v>
      </c>
      <c r="E20" s="1">
        <v>43934</v>
      </c>
      <c r="F20" s="7" t="s">
        <v>16</v>
      </c>
      <c r="G20" s="7" t="str">
        <f>VLOOKUP(C20,Tipos_Medida!$A$2:$B$12,2)</f>
        <v>Local</v>
      </c>
      <c r="H20" s="7" t="str">
        <f>VLOOKUP(F20,Tipos_Medida!$D$2:$E$34,2)</f>
        <v>Preventiva</v>
      </c>
      <c r="I20" s="11">
        <f>VLOOKUP(LEFT(A20,2)&amp;F20,Mobility_Google!$V$2:$AB$67,2,FALSE)</f>
        <v>-53.714285714285715</v>
      </c>
      <c r="J20" s="11">
        <f>VLOOKUP(LEFT(A20,2)&amp;F20,Mobility_Google!$V$2:$AB$67,3,FALSE)</f>
        <v>-17</v>
      </c>
      <c r="K20" s="11">
        <f>VLOOKUP(LEFT(A20,2)&amp;F20,Mobility_Google!$V$2:$AB$67,4,FALSE)</f>
        <v>-39.714285714285715</v>
      </c>
      <c r="L20" s="11">
        <f>VLOOKUP(LEFT(A20,2)&amp;F20,Mobility_Google!$V$2:$AB$67,5,FALSE)</f>
        <v>-41.285714285714285</v>
      </c>
      <c r="M20" s="11">
        <f>VLOOKUP(LEFT(A20,2)&amp;F20,Mobility_Google!$V$2:$AB$67,6,FALSE)</f>
        <v>-43.714285714285715</v>
      </c>
      <c r="N20" s="11">
        <f>VLOOKUP(LEFT(A20,2)&amp;F20,Mobility_Google!$V$2:$AB$67,7,FALSE)</f>
        <v>18.142857142857142</v>
      </c>
      <c r="O20" s="7">
        <f t="shared" si="0"/>
        <v>13</v>
      </c>
      <c r="P20" s="7">
        <f t="shared" si="1"/>
        <v>14</v>
      </c>
      <c r="Q20" s="7">
        <f t="shared" si="2"/>
        <v>15</v>
      </c>
      <c r="R20" s="7">
        <f t="shared" si="3"/>
        <v>17</v>
      </c>
      <c r="S20" s="7">
        <f t="shared" si="4"/>
        <v>18</v>
      </c>
      <c r="T20" s="7">
        <f t="shared" si="5"/>
        <v>19</v>
      </c>
      <c r="U20" s="7">
        <v>0</v>
      </c>
      <c r="V20">
        <v>0</v>
      </c>
      <c r="W20" s="7">
        <v>0</v>
      </c>
      <c r="X20" s="7">
        <v>0</v>
      </c>
      <c r="Y20" s="7">
        <v>0</v>
      </c>
      <c r="Z20">
        <v>0</v>
      </c>
      <c r="AA20">
        <v>0</v>
      </c>
      <c r="AB20" s="11">
        <f t="shared" si="6"/>
        <v>0</v>
      </c>
      <c r="AC20" s="11">
        <f t="shared" si="7"/>
        <v>0</v>
      </c>
      <c r="AD20" t="str">
        <f t="shared" si="8"/>
        <v>No</v>
      </c>
      <c r="AE20" t="str">
        <f t="shared" si="9"/>
        <v>Si</v>
      </c>
      <c r="AF20" t="str">
        <f t="shared" si="10"/>
        <v>Si</v>
      </c>
    </row>
    <row r="21" spans="1:32" x14ac:dyDescent="0.25">
      <c r="A21">
        <v>21027</v>
      </c>
      <c r="B21" t="s">
        <v>43</v>
      </c>
      <c r="C21" t="s">
        <v>34</v>
      </c>
      <c r="D21" t="s">
        <v>114</v>
      </c>
      <c r="E21" s="1">
        <v>43934</v>
      </c>
      <c r="F21" s="7" t="s">
        <v>16</v>
      </c>
      <c r="G21" s="7" t="str">
        <f>VLOOKUP(C21,Tipos_Medida!$A$2:$B$12,2)</f>
        <v>Local</v>
      </c>
      <c r="H21" s="7" t="str">
        <f>VLOOKUP(F21,Tipos_Medida!$D$2:$E$34,2)</f>
        <v>Preventiva</v>
      </c>
      <c r="I21" s="11">
        <f>VLOOKUP(LEFT(A21,2)&amp;F21,Mobility_Google!$V$2:$AB$67,2,FALSE)</f>
        <v>-53.714285714285715</v>
      </c>
      <c r="J21" s="11">
        <f>VLOOKUP(LEFT(A21,2)&amp;F21,Mobility_Google!$V$2:$AB$67,3,FALSE)</f>
        <v>-17</v>
      </c>
      <c r="K21" s="11">
        <f>VLOOKUP(LEFT(A21,2)&amp;F21,Mobility_Google!$V$2:$AB$67,4,FALSE)</f>
        <v>-39.714285714285715</v>
      </c>
      <c r="L21" s="11">
        <f>VLOOKUP(LEFT(A21,2)&amp;F21,Mobility_Google!$V$2:$AB$67,5,FALSE)</f>
        <v>-41.285714285714285</v>
      </c>
      <c r="M21" s="11">
        <f>VLOOKUP(LEFT(A21,2)&amp;F21,Mobility_Google!$V$2:$AB$67,6,FALSE)</f>
        <v>-43.714285714285715</v>
      </c>
      <c r="N21" s="11">
        <f>VLOOKUP(LEFT(A21,2)&amp;F21,Mobility_Google!$V$2:$AB$67,7,FALSE)</f>
        <v>18.142857142857142</v>
      </c>
      <c r="O21" s="7">
        <f t="shared" si="0"/>
        <v>13</v>
      </c>
      <c r="P21" s="7">
        <f t="shared" si="1"/>
        <v>14</v>
      </c>
      <c r="Q21" s="7">
        <f t="shared" si="2"/>
        <v>15</v>
      </c>
      <c r="R21" s="7">
        <f t="shared" si="3"/>
        <v>17</v>
      </c>
      <c r="S21" s="7">
        <f t="shared" si="4"/>
        <v>18</v>
      </c>
      <c r="T21" s="7">
        <f t="shared" si="5"/>
        <v>19</v>
      </c>
      <c r="U21" s="7">
        <v>0</v>
      </c>
      <c r="V21">
        <v>0</v>
      </c>
      <c r="W21" s="7">
        <v>0</v>
      </c>
      <c r="X21" s="7">
        <v>0</v>
      </c>
      <c r="Y21" s="7">
        <v>0</v>
      </c>
      <c r="Z21">
        <v>0</v>
      </c>
      <c r="AA21">
        <v>0</v>
      </c>
      <c r="AB21" s="11">
        <f t="shared" si="6"/>
        <v>0</v>
      </c>
      <c r="AC21" s="11">
        <f t="shared" si="7"/>
        <v>0</v>
      </c>
      <c r="AD21" t="str">
        <f t="shared" si="8"/>
        <v>No</v>
      </c>
      <c r="AE21" t="str">
        <f t="shared" si="9"/>
        <v>Si</v>
      </c>
      <c r="AF21" t="str">
        <f t="shared" si="10"/>
        <v>Si</v>
      </c>
    </row>
    <row r="22" spans="1:32" x14ac:dyDescent="0.25">
      <c r="A22" s="4">
        <v>21046</v>
      </c>
      <c r="B22" s="4" t="s">
        <v>44</v>
      </c>
      <c r="C22" s="4" t="s">
        <v>33</v>
      </c>
      <c r="D22" s="4" t="s">
        <v>114</v>
      </c>
      <c r="E22" s="5">
        <v>43910</v>
      </c>
      <c r="F22" s="7" t="s">
        <v>12</v>
      </c>
      <c r="G22" s="7" t="str">
        <f>VLOOKUP(C22,Tipos_Medida!$A$2:$B$12,2)</f>
        <v>Nacional</v>
      </c>
      <c r="H22" s="7" t="str">
        <f>VLOOKUP(F22,Tipos_Medida!$D$2:$E$34,2)</f>
        <v>Preventiva</v>
      </c>
      <c r="I22" s="11">
        <f>VLOOKUP(LEFT(A22,2)&amp;F22,Mobility_Google!$V$2:$AB$67,2,FALSE)</f>
        <v>-12.571428571428571</v>
      </c>
      <c r="J22" s="11">
        <f>VLOOKUP(LEFT(A22,2)&amp;F22,Mobility_Google!$V$2:$AB$67,3,FALSE)</f>
        <v>3.7142857142857144</v>
      </c>
      <c r="K22" s="11">
        <f>VLOOKUP(LEFT(A22,2)&amp;F22,Mobility_Google!$V$2:$AB$67,4,FALSE)</f>
        <v>-9.2857142857142865</v>
      </c>
      <c r="L22" s="11">
        <f>VLOOKUP(LEFT(A22,2)&amp;F22,Mobility_Google!$V$2:$AB$67,5,FALSE)</f>
        <v>-8.1428571428571423</v>
      </c>
      <c r="M22" s="11">
        <f>VLOOKUP(LEFT(A22,2)&amp;F22,Mobility_Google!$V$2:$AB$67,6,FALSE)</f>
        <v>-13.142857142857142</v>
      </c>
      <c r="N22" s="11">
        <f>VLOOKUP(LEFT(A22,2)&amp;F22,Mobility_Google!$V$2:$AB$67,7,FALSE)</f>
        <v>5.1428571428571432</v>
      </c>
      <c r="O22" s="7">
        <f t="shared" si="0"/>
        <v>9</v>
      </c>
      <c r="P22" s="7">
        <f t="shared" si="1"/>
        <v>10</v>
      </c>
      <c r="Q22" s="7">
        <f t="shared" si="2"/>
        <v>11</v>
      </c>
      <c r="R22" s="7">
        <f t="shared" si="3"/>
        <v>13</v>
      </c>
      <c r="S22" s="7">
        <f t="shared" si="4"/>
        <v>14</v>
      </c>
      <c r="T22" s="7">
        <f t="shared" si="5"/>
        <v>15</v>
      </c>
      <c r="U22" s="7">
        <v>0</v>
      </c>
      <c r="V22">
        <v>0</v>
      </c>
      <c r="W22" s="7">
        <v>0</v>
      </c>
      <c r="X22" s="7">
        <v>0</v>
      </c>
      <c r="Y22" s="7">
        <v>0</v>
      </c>
      <c r="Z22">
        <v>0</v>
      </c>
      <c r="AA22">
        <v>0</v>
      </c>
      <c r="AB22" s="11">
        <f t="shared" si="6"/>
        <v>0</v>
      </c>
      <c r="AC22" s="11">
        <f t="shared" si="7"/>
        <v>0</v>
      </c>
      <c r="AD22" t="str">
        <f t="shared" si="8"/>
        <v>No</v>
      </c>
      <c r="AE22" t="str">
        <f t="shared" si="9"/>
        <v>Si</v>
      </c>
      <c r="AF22" t="str">
        <f t="shared" si="10"/>
        <v>Si</v>
      </c>
    </row>
    <row r="23" spans="1:32" x14ac:dyDescent="0.25">
      <c r="A23">
        <v>21046</v>
      </c>
      <c r="B23" t="s">
        <v>44</v>
      </c>
      <c r="C23" t="s">
        <v>30</v>
      </c>
      <c r="D23" t="s">
        <v>114</v>
      </c>
      <c r="E23" s="1">
        <v>43913</v>
      </c>
      <c r="F23" s="7" t="s">
        <v>13</v>
      </c>
      <c r="G23" s="7" t="str">
        <f>VLOOKUP(C23,Tipos_Medida!$A$2:$B$12,2)</f>
        <v>Nacional</v>
      </c>
      <c r="H23" s="7" t="str">
        <f>VLOOKUP(F23,Tipos_Medida!$D$2:$E$34,2)</f>
        <v>Preventiva</v>
      </c>
      <c r="I23" s="11">
        <f>VLOOKUP(LEFT(A23,2)&amp;F23,Mobility_Google!$V$2:$AB$67,2,FALSE)</f>
        <v>-34.714285714285715</v>
      </c>
      <c r="J23" s="11">
        <f>VLOOKUP(LEFT(A23,2)&amp;F23,Mobility_Google!$V$2:$AB$67,3,FALSE)</f>
        <v>-13.714285714285714</v>
      </c>
      <c r="K23" s="11">
        <f>VLOOKUP(LEFT(A23,2)&amp;F23,Mobility_Google!$V$2:$AB$67,4,FALSE)</f>
        <v>-29</v>
      </c>
      <c r="L23" s="11">
        <f>VLOOKUP(LEFT(A23,2)&amp;F23,Mobility_Google!$V$2:$AB$67,5,FALSE)</f>
        <v>-30.428571428571427</v>
      </c>
      <c r="M23" s="11">
        <f>VLOOKUP(LEFT(A23,2)&amp;F23,Mobility_Google!$V$2:$AB$67,6,FALSE)</f>
        <v>-28.714285714285715</v>
      </c>
      <c r="N23" s="11">
        <f>VLOOKUP(LEFT(A23,2)&amp;F23,Mobility_Google!$V$2:$AB$67,7,FALSE)</f>
        <v>12.571428571428571</v>
      </c>
      <c r="O23" s="7">
        <f t="shared" si="0"/>
        <v>10</v>
      </c>
      <c r="P23" s="7">
        <f t="shared" si="1"/>
        <v>11</v>
      </c>
      <c r="Q23" s="7">
        <f t="shared" si="2"/>
        <v>12</v>
      </c>
      <c r="R23" s="7">
        <f t="shared" si="3"/>
        <v>14</v>
      </c>
      <c r="S23" s="7">
        <f t="shared" si="4"/>
        <v>15</v>
      </c>
      <c r="T23" s="7">
        <f t="shared" si="5"/>
        <v>16</v>
      </c>
      <c r="U23" s="7">
        <v>0</v>
      </c>
      <c r="V23">
        <v>0</v>
      </c>
      <c r="W23" s="7">
        <v>0</v>
      </c>
      <c r="X23" s="7">
        <v>0</v>
      </c>
      <c r="Y23" s="7">
        <v>0</v>
      </c>
      <c r="Z23">
        <v>0</v>
      </c>
      <c r="AA23">
        <v>1</v>
      </c>
      <c r="AB23" s="11">
        <f t="shared" si="6"/>
        <v>0</v>
      </c>
      <c r="AC23" s="11">
        <f t="shared" si="7"/>
        <v>0.5</v>
      </c>
      <c r="AD23" t="str">
        <f t="shared" si="8"/>
        <v>No</v>
      </c>
      <c r="AE23" t="str">
        <f t="shared" si="9"/>
        <v>No</v>
      </c>
      <c r="AF23" t="str">
        <f t="shared" si="10"/>
        <v>No</v>
      </c>
    </row>
    <row r="24" spans="1:32" x14ac:dyDescent="0.25">
      <c r="A24">
        <v>21046</v>
      </c>
      <c r="B24" t="s">
        <v>44</v>
      </c>
      <c r="C24" t="s">
        <v>115</v>
      </c>
      <c r="D24" t="s">
        <v>114</v>
      </c>
      <c r="E24" s="1">
        <v>43913</v>
      </c>
      <c r="F24" s="7" t="s">
        <v>13</v>
      </c>
      <c r="G24" s="7" t="str">
        <f>VLOOKUP(C24,Tipos_Medida!$A$2:$B$12,2)</f>
        <v>Nacional</v>
      </c>
      <c r="H24" s="7" t="str">
        <f>VLOOKUP(F24,Tipos_Medida!$D$2:$E$34,2)</f>
        <v>Preventiva</v>
      </c>
      <c r="I24" s="11">
        <f>VLOOKUP(LEFT(A24,2)&amp;F24,Mobility_Google!$V$2:$AB$67,2,FALSE)</f>
        <v>-34.714285714285715</v>
      </c>
      <c r="J24" s="11">
        <f>VLOOKUP(LEFT(A24,2)&amp;F24,Mobility_Google!$V$2:$AB$67,3,FALSE)</f>
        <v>-13.714285714285714</v>
      </c>
      <c r="K24" s="11">
        <f>VLOOKUP(LEFT(A24,2)&amp;F24,Mobility_Google!$V$2:$AB$67,4,FALSE)</f>
        <v>-29</v>
      </c>
      <c r="L24" s="11">
        <f>VLOOKUP(LEFT(A24,2)&amp;F24,Mobility_Google!$V$2:$AB$67,5,FALSE)</f>
        <v>-30.428571428571427</v>
      </c>
      <c r="M24" s="11">
        <f>VLOOKUP(LEFT(A24,2)&amp;F24,Mobility_Google!$V$2:$AB$67,6,FALSE)</f>
        <v>-28.714285714285715</v>
      </c>
      <c r="N24" s="11">
        <f>VLOOKUP(LEFT(A24,2)&amp;F24,Mobility_Google!$V$2:$AB$67,7,FALSE)</f>
        <v>12.571428571428571</v>
      </c>
      <c r="O24" s="7">
        <f t="shared" si="0"/>
        <v>10</v>
      </c>
      <c r="P24" s="7">
        <f t="shared" si="1"/>
        <v>11</v>
      </c>
      <c r="Q24" s="7">
        <f t="shared" si="2"/>
        <v>12</v>
      </c>
      <c r="R24" s="7">
        <f t="shared" si="3"/>
        <v>14</v>
      </c>
      <c r="S24" s="7">
        <f t="shared" si="4"/>
        <v>15</v>
      </c>
      <c r="T24" s="7">
        <f t="shared" si="5"/>
        <v>16</v>
      </c>
      <c r="U24" s="7">
        <v>0</v>
      </c>
      <c r="V24">
        <v>0</v>
      </c>
      <c r="W24" s="7">
        <v>0</v>
      </c>
      <c r="X24" s="7">
        <v>0</v>
      </c>
      <c r="Y24" s="7">
        <v>0</v>
      </c>
      <c r="Z24">
        <v>0</v>
      </c>
      <c r="AA24">
        <v>1</v>
      </c>
      <c r="AB24" s="11">
        <f t="shared" si="6"/>
        <v>0</v>
      </c>
      <c r="AC24" s="11">
        <f t="shared" si="7"/>
        <v>0.5</v>
      </c>
      <c r="AD24" t="str">
        <f t="shared" si="8"/>
        <v>No</v>
      </c>
      <c r="AE24" t="str">
        <f t="shared" si="9"/>
        <v>No</v>
      </c>
      <c r="AF24" t="str">
        <f t="shared" si="10"/>
        <v>No</v>
      </c>
    </row>
    <row r="25" spans="1:32" x14ac:dyDescent="0.25">
      <c r="A25" s="4">
        <v>21046</v>
      </c>
      <c r="B25" s="4" t="s">
        <v>44</v>
      </c>
      <c r="C25" s="4" t="s">
        <v>31</v>
      </c>
      <c r="D25" s="4" t="s">
        <v>114</v>
      </c>
      <c r="E25" s="5">
        <v>43913</v>
      </c>
      <c r="F25" s="7" t="s">
        <v>13</v>
      </c>
      <c r="G25" s="7" t="str">
        <f>VLOOKUP(C25,Tipos_Medida!$A$2:$B$12,2)</f>
        <v>Nacional</v>
      </c>
      <c r="H25" s="7" t="str">
        <f>VLOOKUP(F25,Tipos_Medida!$D$2:$E$34,2)</f>
        <v>Preventiva</v>
      </c>
      <c r="I25" s="11">
        <f>VLOOKUP(LEFT(A25,2)&amp;F25,Mobility_Google!$V$2:$AB$67,2,FALSE)</f>
        <v>-34.714285714285715</v>
      </c>
      <c r="J25" s="11">
        <f>VLOOKUP(LEFT(A25,2)&amp;F25,Mobility_Google!$V$2:$AB$67,3,FALSE)</f>
        <v>-13.714285714285714</v>
      </c>
      <c r="K25" s="11">
        <f>VLOOKUP(LEFT(A25,2)&amp;F25,Mobility_Google!$V$2:$AB$67,4,FALSE)</f>
        <v>-29</v>
      </c>
      <c r="L25" s="11">
        <f>VLOOKUP(LEFT(A25,2)&amp;F25,Mobility_Google!$V$2:$AB$67,5,FALSE)</f>
        <v>-30.428571428571427</v>
      </c>
      <c r="M25" s="11">
        <f>VLOOKUP(LEFT(A25,2)&amp;F25,Mobility_Google!$V$2:$AB$67,6,FALSE)</f>
        <v>-28.714285714285715</v>
      </c>
      <c r="N25" s="11">
        <f>VLOOKUP(LEFT(A25,2)&amp;F25,Mobility_Google!$V$2:$AB$67,7,FALSE)</f>
        <v>12.571428571428571</v>
      </c>
      <c r="O25" s="7">
        <f t="shared" si="0"/>
        <v>10</v>
      </c>
      <c r="P25" s="7">
        <f t="shared" si="1"/>
        <v>11</v>
      </c>
      <c r="Q25" s="7">
        <f t="shared" si="2"/>
        <v>12</v>
      </c>
      <c r="R25" s="7">
        <f t="shared" si="3"/>
        <v>14</v>
      </c>
      <c r="S25" s="7">
        <f t="shared" si="4"/>
        <v>15</v>
      </c>
      <c r="T25" s="7">
        <f t="shared" si="5"/>
        <v>16</v>
      </c>
      <c r="U25" s="7">
        <v>0</v>
      </c>
      <c r="V25">
        <v>0</v>
      </c>
      <c r="W25" s="7">
        <v>0</v>
      </c>
      <c r="X25" s="7">
        <v>0</v>
      </c>
      <c r="Y25" s="7">
        <v>0</v>
      </c>
      <c r="Z25">
        <v>0</v>
      </c>
      <c r="AA25">
        <v>1</v>
      </c>
      <c r="AB25" s="11">
        <f t="shared" si="6"/>
        <v>0</v>
      </c>
      <c r="AC25" s="11">
        <f t="shared" si="7"/>
        <v>0.5</v>
      </c>
      <c r="AD25" t="str">
        <f t="shared" si="8"/>
        <v>No</v>
      </c>
      <c r="AE25" t="str">
        <f t="shared" si="9"/>
        <v>No</v>
      </c>
      <c r="AF25" t="str">
        <f t="shared" si="10"/>
        <v>No</v>
      </c>
    </row>
    <row r="26" spans="1:32" x14ac:dyDescent="0.25">
      <c r="A26" s="4">
        <v>20027</v>
      </c>
      <c r="B26" s="4" t="s">
        <v>46</v>
      </c>
      <c r="C26" s="4" t="s">
        <v>33</v>
      </c>
      <c r="D26" s="4" t="s">
        <v>114</v>
      </c>
      <c r="E26" s="5">
        <v>43910</v>
      </c>
      <c r="F26" s="7" t="s">
        <v>12</v>
      </c>
      <c r="G26" s="7" t="str">
        <f>VLOOKUP(C26,Tipos_Medida!$A$2:$B$12,2)</f>
        <v>Nacional</v>
      </c>
      <c r="H26" s="7" t="str">
        <f>VLOOKUP(F26,Tipos_Medida!$D$2:$E$34,2)</f>
        <v>Preventiva</v>
      </c>
      <c r="I26" s="11">
        <f>VLOOKUP(LEFT(A26,2)&amp;F26,Mobility_Google!$V$2:$AB$67,2,FALSE)</f>
        <v>-7.8571428571428568</v>
      </c>
      <c r="J26" s="11">
        <f>VLOOKUP(LEFT(A26,2)&amp;F26,Mobility_Google!$V$2:$AB$67,3,FALSE)</f>
        <v>1.4285714285714286</v>
      </c>
      <c r="K26" s="11">
        <f>VLOOKUP(LEFT(A26,2)&amp;F26,Mobility_Google!$V$2:$AB$67,4,FALSE)</f>
        <v>-7.4285714285714288</v>
      </c>
      <c r="L26" s="11">
        <f>VLOOKUP(LEFT(A26,2)&amp;F26,Mobility_Google!$V$2:$AB$67,5,FALSE)</f>
        <v>-11</v>
      </c>
      <c r="M26" s="11">
        <f>VLOOKUP(LEFT(A26,2)&amp;F26,Mobility_Google!$V$2:$AB$67,6,FALSE)</f>
        <v>-4.8571428571428568</v>
      </c>
      <c r="N26" s="11">
        <f>VLOOKUP(LEFT(A26,2)&amp;F26,Mobility_Google!$V$2:$AB$67,7,FALSE)</f>
        <v>2</v>
      </c>
      <c r="O26" s="7">
        <f t="shared" si="0"/>
        <v>9</v>
      </c>
      <c r="P26" s="7">
        <f t="shared" si="1"/>
        <v>10</v>
      </c>
      <c r="Q26" s="7">
        <f t="shared" si="2"/>
        <v>11</v>
      </c>
      <c r="R26" s="7">
        <f t="shared" si="3"/>
        <v>13</v>
      </c>
      <c r="S26" s="7">
        <f t="shared" si="4"/>
        <v>14</v>
      </c>
      <c r="T26" s="7">
        <f t="shared" si="5"/>
        <v>15</v>
      </c>
      <c r="U26" s="7">
        <v>0</v>
      </c>
      <c r="V26">
        <v>0</v>
      </c>
      <c r="W26" s="7">
        <v>0</v>
      </c>
      <c r="X26" s="7">
        <v>0</v>
      </c>
      <c r="Y26" s="7">
        <v>0</v>
      </c>
      <c r="Z26">
        <v>0</v>
      </c>
      <c r="AA26">
        <v>0</v>
      </c>
      <c r="AB26" s="11">
        <f t="shared" si="6"/>
        <v>0</v>
      </c>
      <c r="AC26" s="11">
        <f t="shared" si="7"/>
        <v>0</v>
      </c>
      <c r="AD26" t="str">
        <f t="shared" si="8"/>
        <v>No</v>
      </c>
      <c r="AE26" t="str">
        <f t="shared" si="9"/>
        <v>Si</v>
      </c>
      <c r="AF26" t="str">
        <f t="shared" si="10"/>
        <v>Si</v>
      </c>
    </row>
    <row r="27" spans="1:32" x14ac:dyDescent="0.25">
      <c r="A27">
        <v>20027</v>
      </c>
      <c r="B27" t="s">
        <v>46</v>
      </c>
      <c r="C27" t="s">
        <v>30</v>
      </c>
      <c r="D27" t="s">
        <v>114</v>
      </c>
      <c r="E27" s="1">
        <v>43913</v>
      </c>
      <c r="F27" s="7" t="s">
        <v>13</v>
      </c>
      <c r="G27" s="7" t="str">
        <f>VLOOKUP(C27,Tipos_Medida!$A$2:$B$12,2)</f>
        <v>Nacional</v>
      </c>
      <c r="H27" s="7" t="str">
        <f>VLOOKUP(F27,Tipos_Medida!$D$2:$E$34,2)</f>
        <v>Preventiva</v>
      </c>
      <c r="I27" s="11">
        <f>VLOOKUP(LEFT(A27,2)&amp;F27,Mobility_Google!$V$2:$AB$67,2,FALSE)</f>
        <v>-30.571428571428573</v>
      </c>
      <c r="J27" s="11">
        <f>VLOOKUP(LEFT(A27,2)&amp;F27,Mobility_Google!$V$2:$AB$67,3,FALSE)</f>
        <v>-16.714285714285715</v>
      </c>
      <c r="K27" s="11">
        <f>VLOOKUP(LEFT(A27,2)&amp;F27,Mobility_Google!$V$2:$AB$67,4,FALSE)</f>
        <v>-34.857142857142854</v>
      </c>
      <c r="L27" s="11">
        <f>VLOOKUP(LEFT(A27,2)&amp;F27,Mobility_Google!$V$2:$AB$67,5,FALSE)</f>
        <v>-31.428571428571427</v>
      </c>
      <c r="M27" s="11">
        <f>VLOOKUP(LEFT(A27,2)&amp;F27,Mobility_Google!$V$2:$AB$67,6,FALSE)</f>
        <v>-25</v>
      </c>
      <c r="N27" s="11">
        <f>VLOOKUP(LEFT(A27,2)&amp;F27,Mobility_Google!$V$2:$AB$67,7,FALSE)</f>
        <v>9.8571428571428577</v>
      </c>
      <c r="O27" s="7">
        <f t="shared" si="0"/>
        <v>10</v>
      </c>
      <c r="P27" s="7">
        <f t="shared" si="1"/>
        <v>11</v>
      </c>
      <c r="Q27" s="7">
        <f t="shared" si="2"/>
        <v>12</v>
      </c>
      <c r="R27" s="7">
        <f t="shared" si="3"/>
        <v>14</v>
      </c>
      <c r="S27" s="7">
        <f t="shared" si="4"/>
        <v>15</v>
      </c>
      <c r="T27" s="7">
        <f t="shared" si="5"/>
        <v>16</v>
      </c>
      <c r="U27" s="7">
        <v>0</v>
      </c>
      <c r="V27">
        <v>0</v>
      </c>
      <c r="W27" s="7">
        <v>0</v>
      </c>
      <c r="X27" s="7">
        <v>0</v>
      </c>
      <c r="Y27" s="7">
        <v>0</v>
      </c>
      <c r="Z27">
        <v>0</v>
      </c>
      <c r="AA27">
        <v>0</v>
      </c>
      <c r="AB27" s="11">
        <f t="shared" si="6"/>
        <v>0</v>
      </c>
      <c r="AC27" s="11">
        <f t="shared" si="7"/>
        <v>0</v>
      </c>
      <c r="AD27" t="str">
        <f t="shared" si="8"/>
        <v>No</v>
      </c>
      <c r="AE27" t="str">
        <f t="shared" si="9"/>
        <v>Si</v>
      </c>
      <c r="AF27" t="str">
        <f t="shared" si="10"/>
        <v>Si</v>
      </c>
    </row>
    <row r="28" spans="1:32" x14ac:dyDescent="0.25">
      <c r="A28">
        <v>20027</v>
      </c>
      <c r="B28" t="s">
        <v>46</v>
      </c>
      <c r="C28" t="s">
        <v>115</v>
      </c>
      <c r="D28" t="s">
        <v>114</v>
      </c>
      <c r="E28" s="1">
        <v>43913</v>
      </c>
      <c r="F28" s="7" t="s">
        <v>13</v>
      </c>
      <c r="G28" s="7" t="str">
        <f>VLOOKUP(C28,Tipos_Medida!$A$2:$B$12,2)</f>
        <v>Nacional</v>
      </c>
      <c r="H28" s="7" t="str">
        <f>VLOOKUP(F28,Tipos_Medida!$D$2:$E$34,2)</f>
        <v>Preventiva</v>
      </c>
      <c r="I28" s="11">
        <f>VLOOKUP(LEFT(A28,2)&amp;F28,Mobility_Google!$V$2:$AB$67,2,FALSE)</f>
        <v>-30.571428571428573</v>
      </c>
      <c r="J28" s="11">
        <f>VLOOKUP(LEFT(A28,2)&amp;F28,Mobility_Google!$V$2:$AB$67,3,FALSE)</f>
        <v>-16.714285714285715</v>
      </c>
      <c r="K28" s="11">
        <f>VLOOKUP(LEFT(A28,2)&amp;F28,Mobility_Google!$V$2:$AB$67,4,FALSE)</f>
        <v>-34.857142857142854</v>
      </c>
      <c r="L28" s="11">
        <f>VLOOKUP(LEFT(A28,2)&amp;F28,Mobility_Google!$V$2:$AB$67,5,FALSE)</f>
        <v>-31.428571428571427</v>
      </c>
      <c r="M28" s="11">
        <f>VLOOKUP(LEFT(A28,2)&amp;F28,Mobility_Google!$V$2:$AB$67,6,FALSE)</f>
        <v>-25</v>
      </c>
      <c r="N28" s="11">
        <f>VLOOKUP(LEFT(A28,2)&amp;F28,Mobility_Google!$V$2:$AB$67,7,FALSE)</f>
        <v>9.8571428571428577</v>
      </c>
      <c r="O28" s="7">
        <f t="shared" si="0"/>
        <v>10</v>
      </c>
      <c r="P28" s="7">
        <f t="shared" si="1"/>
        <v>11</v>
      </c>
      <c r="Q28" s="7">
        <f t="shared" si="2"/>
        <v>12</v>
      </c>
      <c r="R28" s="7">
        <f t="shared" si="3"/>
        <v>14</v>
      </c>
      <c r="S28" s="7">
        <f t="shared" si="4"/>
        <v>15</v>
      </c>
      <c r="T28" s="7">
        <f t="shared" si="5"/>
        <v>16</v>
      </c>
      <c r="U28" s="7">
        <v>0</v>
      </c>
      <c r="V28">
        <v>0</v>
      </c>
      <c r="W28" s="7">
        <v>0</v>
      </c>
      <c r="X28" s="7">
        <v>0</v>
      </c>
      <c r="Y28" s="7">
        <v>0</v>
      </c>
      <c r="Z28">
        <v>0</v>
      </c>
      <c r="AA28">
        <v>0</v>
      </c>
      <c r="AB28" s="11">
        <f t="shared" si="6"/>
        <v>0</v>
      </c>
      <c r="AC28" s="11">
        <f t="shared" si="7"/>
        <v>0</v>
      </c>
      <c r="AD28" t="str">
        <f t="shared" si="8"/>
        <v>No</v>
      </c>
      <c r="AE28" t="str">
        <f t="shared" si="9"/>
        <v>Si</v>
      </c>
      <c r="AF28" t="str">
        <f t="shared" si="10"/>
        <v>Si</v>
      </c>
    </row>
    <row r="29" spans="1:32" x14ac:dyDescent="0.25">
      <c r="A29" s="4">
        <v>20027</v>
      </c>
      <c r="B29" s="4" t="s">
        <v>46</v>
      </c>
      <c r="C29" s="4" t="s">
        <v>31</v>
      </c>
      <c r="D29" s="4" t="s">
        <v>114</v>
      </c>
      <c r="E29" s="5">
        <v>43913</v>
      </c>
      <c r="F29" s="7" t="s">
        <v>13</v>
      </c>
      <c r="G29" s="7" t="str">
        <f>VLOOKUP(C29,Tipos_Medida!$A$2:$B$12,2)</f>
        <v>Nacional</v>
      </c>
      <c r="H29" s="7" t="str">
        <f>VLOOKUP(F29,Tipos_Medida!$D$2:$E$34,2)</f>
        <v>Preventiva</v>
      </c>
      <c r="I29" s="11">
        <f>VLOOKUP(LEFT(A29,2)&amp;F29,Mobility_Google!$V$2:$AB$67,2,FALSE)</f>
        <v>-30.571428571428573</v>
      </c>
      <c r="J29" s="11">
        <f>VLOOKUP(LEFT(A29,2)&amp;F29,Mobility_Google!$V$2:$AB$67,3,FALSE)</f>
        <v>-16.714285714285715</v>
      </c>
      <c r="K29" s="11">
        <f>VLOOKUP(LEFT(A29,2)&amp;F29,Mobility_Google!$V$2:$AB$67,4,FALSE)</f>
        <v>-34.857142857142854</v>
      </c>
      <c r="L29" s="11">
        <f>VLOOKUP(LEFT(A29,2)&amp;F29,Mobility_Google!$V$2:$AB$67,5,FALSE)</f>
        <v>-31.428571428571427</v>
      </c>
      <c r="M29" s="11">
        <f>VLOOKUP(LEFT(A29,2)&amp;F29,Mobility_Google!$V$2:$AB$67,6,FALSE)</f>
        <v>-25</v>
      </c>
      <c r="N29" s="11">
        <f>VLOOKUP(LEFT(A29,2)&amp;F29,Mobility_Google!$V$2:$AB$67,7,FALSE)</f>
        <v>9.8571428571428577</v>
      </c>
      <c r="O29" s="7">
        <f t="shared" si="0"/>
        <v>10</v>
      </c>
      <c r="P29" s="7">
        <f t="shared" si="1"/>
        <v>11</v>
      </c>
      <c r="Q29" s="7">
        <f t="shared" si="2"/>
        <v>12</v>
      </c>
      <c r="R29" s="7">
        <f t="shared" si="3"/>
        <v>14</v>
      </c>
      <c r="S29" s="7">
        <f t="shared" si="4"/>
        <v>15</v>
      </c>
      <c r="T29" s="7">
        <f t="shared" si="5"/>
        <v>16</v>
      </c>
      <c r="U29" s="7">
        <v>0</v>
      </c>
      <c r="V29">
        <v>0</v>
      </c>
      <c r="W29" s="7">
        <v>0</v>
      </c>
      <c r="X29" s="7">
        <v>0</v>
      </c>
      <c r="Y29" s="7">
        <v>0</v>
      </c>
      <c r="Z29">
        <v>0</v>
      </c>
      <c r="AA29">
        <v>0</v>
      </c>
      <c r="AB29" s="11">
        <f t="shared" si="6"/>
        <v>0</v>
      </c>
      <c r="AC29" s="11">
        <f t="shared" si="7"/>
        <v>0</v>
      </c>
      <c r="AD29" t="str">
        <f t="shared" si="8"/>
        <v>No</v>
      </c>
      <c r="AE29" t="str">
        <f t="shared" si="9"/>
        <v>Si</v>
      </c>
      <c r="AF29" t="str">
        <f t="shared" si="10"/>
        <v>Si</v>
      </c>
    </row>
    <row r="30" spans="1:32" x14ac:dyDescent="0.25">
      <c r="A30" s="4">
        <v>21035</v>
      </c>
      <c r="B30" s="4" t="s">
        <v>48</v>
      </c>
      <c r="C30" s="4" t="s">
        <v>33</v>
      </c>
      <c r="D30" s="4" t="s">
        <v>114</v>
      </c>
      <c r="E30" s="5">
        <v>43910</v>
      </c>
      <c r="F30" s="7" t="s">
        <v>12</v>
      </c>
      <c r="G30" s="7" t="str">
        <f>VLOOKUP(C30,Tipos_Medida!$A$2:$B$12,2)</f>
        <v>Nacional</v>
      </c>
      <c r="H30" s="7" t="str">
        <f>VLOOKUP(F30,Tipos_Medida!$D$2:$E$34,2)</f>
        <v>Preventiva</v>
      </c>
      <c r="I30" s="11">
        <f>VLOOKUP(LEFT(A30,2)&amp;F30,Mobility_Google!$V$2:$AB$67,2,FALSE)</f>
        <v>-12.571428571428571</v>
      </c>
      <c r="J30" s="11">
        <f>VLOOKUP(LEFT(A30,2)&amp;F30,Mobility_Google!$V$2:$AB$67,3,FALSE)</f>
        <v>3.7142857142857144</v>
      </c>
      <c r="K30" s="11">
        <f>VLOOKUP(LEFT(A30,2)&amp;F30,Mobility_Google!$V$2:$AB$67,4,FALSE)</f>
        <v>-9.2857142857142865</v>
      </c>
      <c r="L30" s="11">
        <f>VLOOKUP(LEFT(A30,2)&amp;F30,Mobility_Google!$V$2:$AB$67,5,FALSE)</f>
        <v>-8.1428571428571423</v>
      </c>
      <c r="M30" s="11">
        <f>VLOOKUP(LEFT(A30,2)&amp;F30,Mobility_Google!$V$2:$AB$67,6,FALSE)</f>
        <v>-13.142857142857142</v>
      </c>
      <c r="N30" s="11">
        <f>VLOOKUP(LEFT(A30,2)&amp;F30,Mobility_Google!$V$2:$AB$67,7,FALSE)</f>
        <v>5.1428571428571432</v>
      </c>
      <c r="O30" s="7">
        <f t="shared" si="0"/>
        <v>9</v>
      </c>
      <c r="P30" s="7">
        <f t="shared" si="1"/>
        <v>10</v>
      </c>
      <c r="Q30" s="7">
        <f t="shared" si="2"/>
        <v>11</v>
      </c>
      <c r="R30" s="7">
        <f t="shared" si="3"/>
        <v>13</v>
      </c>
      <c r="S30" s="7">
        <f t="shared" si="4"/>
        <v>14</v>
      </c>
      <c r="T30" s="7">
        <f t="shared" si="5"/>
        <v>15</v>
      </c>
      <c r="U30" s="7">
        <v>0</v>
      </c>
      <c r="V30">
        <v>0</v>
      </c>
      <c r="W30" s="7">
        <v>0</v>
      </c>
      <c r="X30" s="7">
        <v>0</v>
      </c>
      <c r="Y30" s="7">
        <v>0</v>
      </c>
      <c r="Z30">
        <v>1</v>
      </c>
      <c r="AA30">
        <v>2</v>
      </c>
      <c r="AB30" s="11">
        <f t="shared" si="6"/>
        <v>0</v>
      </c>
      <c r="AC30" s="11">
        <f t="shared" si="7"/>
        <v>1</v>
      </c>
      <c r="AD30" t="str">
        <f t="shared" si="8"/>
        <v>No</v>
      </c>
      <c r="AE30" t="str">
        <f t="shared" si="9"/>
        <v>No</v>
      </c>
      <c r="AF30" t="str">
        <f t="shared" si="10"/>
        <v>No</v>
      </c>
    </row>
    <row r="31" spans="1:32" x14ac:dyDescent="0.25">
      <c r="A31">
        <v>21035</v>
      </c>
      <c r="B31" t="s">
        <v>48</v>
      </c>
      <c r="C31" t="s">
        <v>30</v>
      </c>
      <c r="D31" t="s">
        <v>114</v>
      </c>
      <c r="E31" s="1">
        <v>43913</v>
      </c>
      <c r="F31" s="7" t="s">
        <v>13</v>
      </c>
      <c r="G31" s="7" t="str">
        <f>VLOOKUP(C31,Tipos_Medida!$A$2:$B$12,2)</f>
        <v>Nacional</v>
      </c>
      <c r="H31" s="7" t="str">
        <f>VLOOKUP(F31,Tipos_Medida!$D$2:$E$34,2)</f>
        <v>Preventiva</v>
      </c>
      <c r="I31" s="11">
        <f>VLOOKUP(LEFT(A31,2)&amp;F31,Mobility_Google!$V$2:$AB$67,2,FALSE)</f>
        <v>-34.714285714285715</v>
      </c>
      <c r="J31" s="11">
        <f>VLOOKUP(LEFT(A31,2)&amp;F31,Mobility_Google!$V$2:$AB$67,3,FALSE)</f>
        <v>-13.714285714285714</v>
      </c>
      <c r="K31" s="11">
        <f>VLOOKUP(LEFT(A31,2)&amp;F31,Mobility_Google!$V$2:$AB$67,4,FALSE)</f>
        <v>-29</v>
      </c>
      <c r="L31" s="11">
        <f>VLOOKUP(LEFT(A31,2)&amp;F31,Mobility_Google!$V$2:$AB$67,5,FALSE)</f>
        <v>-30.428571428571427</v>
      </c>
      <c r="M31" s="11">
        <f>VLOOKUP(LEFT(A31,2)&amp;F31,Mobility_Google!$V$2:$AB$67,6,FALSE)</f>
        <v>-28.714285714285715</v>
      </c>
      <c r="N31" s="11">
        <f>VLOOKUP(LEFT(A31,2)&amp;F31,Mobility_Google!$V$2:$AB$67,7,FALSE)</f>
        <v>12.571428571428571</v>
      </c>
      <c r="O31" s="7">
        <f t="shared" si="0"/>
        <v>10</v>
      </c>
      <c r="P31" s="7">
        <f t="shared" si="1"/>
        <v>11</v>
      </c>
      <c r="Q31" s="7">
        <f t="shared" si="2"/>
        <v>12</v>
      </c>
      <c r="R31" s="7">
        <f t="shared" si="3"/>
        <v>14</v>
      </c>
      <c r="S31" s="7">
        <f t="shared" si="4"/>
        <v>15</v>
      </c>
      <c r="T31" s="7">
        <f t="shared" si="5"/>
        <v>16</v>
      </c>
      <c r="U31" s="7">
        <v>0</v>
      </c>
      <c r="V31">
        <v>0</v>
      </c>
      <c r="W31" s="7">
        <v>0</v>
      </c>
      <c r="X31" s="7">
        <v>0</v>
      </c>
      <c r="Y31" s="7">
        <v>1</v>
      </c>
      <c r="Z31">
        <v>2</v>
      </c>
      <c r="AA31">
        <v>2</v>
      </c>
      <c r="AB31" s="11">
        <f t="shared" si="6"/>
        <v>0</v>
      </c>
      <c r="AC31" s="11">
        <f t="shared" si="7"/>
        <v>0.5</v>
      </c>
      <c r="AD31" t="str">
        <f t="shared" si="8"/>
        <v>No</v>
      </c>
      <c r="AE31" t="str">
        <f t="shared" si="9"/>
        <v>No</v>
      </c>
      <c r="AF31" t="str">
        <f t="shared" si="10"/>
        <v>No</v>
      </c>
    </row>
    <row r="32" spans="1:32" x14ac:dyDescent="0.25">
      <c r="A32">
        <v>21035</v>
      </c>
      <c r="B32" t="s">
        <v>48</v>
      </c>
      <c r="C32" t="s">
        <v>115</v>
      </c>
      <c r="D32" t="s">
        <v>114</v>
      </c>
      <c r="E32" s="1">
        <v>43913</v>
      </c>
      <c r="F32" s="7" t="s">
        <v>13</v>
      </c>
      <c r="G32" s="7" t="str">
        <f>VLOOKUP(C32,Tipos_Medida!$A$2:$B$12,2)</f>
        <v>Nacional</v>
      </c>
      <c r="H32" s="7" t="str">
        <f>VLOOKUP(F32,Tipos_Medida!$D$2:$E$34,2)</f>
        <v>Preventiva</v>
      </c>
      <c r="I32" s="11">
        <f>VLOOKUP(LEFT(A32,2)&amp;F32,Mobility_Google!$V$2:$AB$67,2,FALSE)</f>
        <v>-34.714285714285715</v>
      </c>
      <c r="J32" s="11">
        <f>VLOOKUP(LEFT(A32,2)&amp;F32,Mobility_Google!$V$2:$AB$67,3,FALSE)</f>
        <v>-13.714285714285714</v>
      </c>
      <c r="K32" s="11">
        <f>VLOOKUP(LEFT(A32,2)&amp;F32,Mobility_Google!$V$2:$AB$67,4,FALSE)</f>
        <v>-29</v>
      </c>
      <c r="L32" s="11">
        <f>VLOOKUP(LEFT(A32,2)&amp;F32,Mobility_Google!$V$2:$AB$67,5,FALSE)</f>
        <v>-30.428571428571427</v>
      </c>
      <c r="M32" s="11">
        <f>VLOOKUP(LEFT(A32,2)&amp;F32,Mobility_Google!$V$2:$AB$67,6,FALSE)</f>
        <v>-28.714285714285715</v>
      </c>
      <c r="N32" s="11">
        <f>VLOOKUP(LEFT(A32,2)&amp;F32,Mobility_Google!$V$2:$AB$67,7,FALSE)</f>
        <v>12.571428571428571</v>
      </c>
      <c r="O32" s="7">
        <f t="shared" si="0"/>
        <v>10</v>
      </c>
      <c r="P32" s="7">
        <f t="shared" si="1"/>
        <v>11</v>
      </c>
      <c r="Q32" s="7">
        <f t="shared" si="2"/>
        <v>12</v>
      </c>
      <c r="R32" s="7">
        <f t="shared" si="3"/>
        <v>14</v>
      </c>
      <c r="S32" s="7">
        <f t="shared" si="4"/>
        <v>15</v>
      </c>
      <c r="T32" s="7">
        <f t="shared" si="5"/>
        <v>16</v>
      </c>
      <c r="U32" s="7">
        <v>0</v>
      </c>
      <c r="V32">
        <v>0</v>
      </c>
      <c r="W32" s="7">
        <v>0</v>
      </c>
      <c r="X32" s="7">
        <v>0</v>
      </c>
      <c r="Y32" s="7">
        <v>1</v>
      </c>
      <c r="Z32">
        <v>2</v>
      </c>
      <c r="AA32">
        <v>2</v>
      </c>
      <c r="AB32" s="11">
        <f t="shared" si="6"/>
        <v>0</v>
      </c>
      <c r="AC32" s="11">
        <f t="shared" si="7"/>
        <v>0.5</v>
      </c>
      <c r="AD32" t="str">
        <f t="shared" si="8"/>
        <v>No</v>
      </c>
      <c r="AE32" t="str">
        <f t="shared" si="9"/>
        <v>No</v>
      </c>
      <c r="AF32" t="str">
        <f t="shared" si="10"/>
        <v>No</v>
      </c>
    </row>
    <row r="33" spans="1:32" x14ac:dyDescent="0.25">
      <c r="A33" s="4">
        <v>21035</v>
      </c>
      <c r="B33" s="4" t="s">
        <v>48</v>
      </c>
      <c r="C33" s="4" t="s">
        <v>31</v>
      </c>
      <c r="D33" s="4" t="s">
        <v>114</v>
      </c>
      <c r="E33" s="5">
        <v>43913</v>
      </c>
      <c r="F33" s="7" t="s">
        <v>13</v>
      </c>
      <c r="G33" s="7" t="str">
        <f>VLOOKUP(C33,Tipos_Medida!$A$2:$B$12,2)</f>
        <v>Nacional</v>
      </c>
      <c r="H33" s="7" t="str">
        <f>VLOOKUP(F33,Tipos_Medida!$D$2:$E$34,2)</f>
        <v>Preventiva</v>
      </c>
      <c r="I33" s="11">
        <f>VLOOKUP(LEFT(A33,2)&amp;F33,Mobility_Google!$V$2:$AB$67,2,FALSE)</f>
        <v>-34.714285714285715</v>
      </c>
      <c r="J33" s="11">
        <f>VLOOKUP(LEFT(A33,2)&amp;F33,Mobility_Google!$V$2:$AB$67,3,FALSE)</f>
        <v>-13.714285714285714</v>
      </c>
      <c r="K33" s="11">
        <f>VLOOKUP(LEFT(A33,2)&amp;F33,Mobility_Google!$V$2:$AB$67,4,FALSE)</f>
        <v>-29</v>
      </c>
      <c r="L33" s="11">
        <f>VLOOKUP(LEFT(A33,2)&amp;F33,Mobility_Google!$V$2:$AB$67,5,FALSE)</f>
        <v>-30.428571428571427</v>
      </c>
      <c r="M33" s="11">
        <f>VLOOKUP(LEFT(A33,2)&amp;F33,Mobility_Google!$V$2:$AB$67,6,FALSE)</f>
        <v>-28.714285714285715</v>
      </c>
      <c r="N33" s="11">
        <f>VLOOKUP(LEFT(A33,2)&amp;F33,Mobility_Google!$V$2:$AB$67,7,FALSE)</f>
        <v>12.571428571428571</v>
      </c>
      <c r="O33" s="7">
        <f t="shared" si="0"/>
        <v>10</v>
      </c>
      <c r="P33" s="7">
        <f t="shared" si="1"/>
        <v>11</v>
      </c>
      <c r="Q33" s="7">
        <f t="shared" si="2"/>
        <v>12</v>
      </c>
      <c r="R33" s="7">
        <f t="shared" si="3"/>
        <v>14</v>
      </c>
      <c r="S33" s="7">
        <f t="shared" si="4"/>
        <v>15</v>
      </c>
      <c r="T33" s="7">
        <f t="shared" si="5"/>
        <v>16</v>
      </c>
      <c r="U33" s="7">
        <v>0</v>
      </c>
      <c r="V33">
        <v>0</v>
      </c>
      <c r="W33" s="7">
        <v>0</v>
      </c>
      <c r="X33" s="7">
        <v>0</v>
      </c>
      <c r="Y33" s="7">
        <v>1</v>
      </c>
      <c r="Z33">
        <v>2</v>
      </c>
      <c r="AA33">
        <v>2</v>
      </c>
      <c r="AB33" s="11">
        <f t="shared" si="6"/>
        <v>0</v>
      </c>
      <c r="AC33" s="11">
        <f t="shared" si="7"/>
        <v>0.5</v>
      </c>
      <c r="AD33" t="str">
        <f t="shared" si="8"/>
        <v>No</v>
      </c>
      <c r="AE33" t="str">
        <f t="shared" si="9"/>
        <v>No</v>
      </c>
      <c r="AF33" t="str">
        <f t="shared" si="10"/>
        <v>No</v>
      </c>
    </row>
    <row r="34" spans="1:32" x14ac:dyDescent="0.25">
      <c r="A34" s="4">
        <v>20024</v>
      </c>
      <c r="B34" s="4" t="s">
        <v>50</v>
      </c>
      <c r="C34" s="4" t="s">
        <v>33</v>
      </c>
      <c r="D34" s="4" t="s">
        <v>114</v>
      </c>
      <c r="E34" s="5">
        <v>43910</v>
      </c>
      <c r="F34" s="7" t="s">
        <v>12</v>
      </c>
      <c r="G34" s="7" t="str">
        <f>VLOOKUP(C34,Tipos_Medida!$A$2:$B$12,2)</f>
        <v>Nacional</v>
      </c>
      <c r="H34" s="7" t="str">
        <f>VLOOKUP(F34,Tipos_Medida!$D$2:$E$34,2)</f>
        <v>Preventiva</v>
      </c>
      <c r="I34" s="11">
        <f>VLOOKUP(LEFT(A34,2)&amp;F34,Mobility_Google!$V$2:$AB$67,2,FALSE)</f>
        <v>-7.8571428571428568</v>
      </c>
      <c r="J34" s="11">
        <f>VLOOKUP(LEFT(A34,2)&amp;F34,Mobility_Google!$V$2:$AB$67,3,FALSE)</f>
        <v>1.4285714285714286</v>
      </c>
      <c r="K34" s="11">
        <f>VLOOKUP(LEFT(A34,2)&amp;F34,Mobility_Google!$V$2:$AB$67,4,FALSE)</f>
        <v>-7.4285714285714288</v>
      </c>
      <c r="L34" s="11">
        <f>VLOOKUP(LEFT(A34,2)&amp;F34,Mobility_Google!$V$2:$AB$67,5,FALSE)</f>
        <v>-11</v>
      </c>
      <c r="M34" s="11">
        <f>VLOOKUP(LEFT(A34,2)&amp;F34,Mobility_Google!$V$2:$AB$67,6,FALSE)</f>
        <v>-4.8571428571428568</v>
      </c>
      <c r="N34" s="11">
        <f>VLOOKUP(LEFT(A34,2)&amp;F34,Mobility_Google!$V$2:$AB$67,7,FALSE)</f>
        <v>2</v>
      </c>
      <c r="O34" s="7">
        <f t="shared" si="0"/>
        <v>9</v>
      </c>
      <c r="P34" s="7">
        <f t="shared" si="1"/>
        <v>10</v>
      </c>
      <c r="Q34" s="7">
        <f t="shared" si="2"/>
        <v>11</v>
      </c>
      <c r="R34" s="7">
        <f t="shared" si="3"/>
        <v>13</v>
      </c>
      <c r="S34" s="7">
        <f t="shared" si="4"/>
        <v>14</v>
      </c>
      <c r="T34" s="7">
        <f t="shared" si="5"/>
        <v>15</v>
      </c>
      <c r="U34" s="7">
        <v>0</v>
      </c>
      <c r="V34">
        <v>0</v>
      </c>
      <c r="W34" s="7">
        <v>0</v>
      </c>
      <c r="X34" s="7">
        <v>0</v>
      </c>
      <c r="Y34" s="7">
        <v>1</v>
      </c>
      <c r="Z34">
        <v>1</v>
      </c>
      <c r="AA34">
        <v>1</v>
      </c>
      <c r="AB34" s="11">
        <f t="shared" si="6"/>
        <v>0</v>
      </c>
      <c r="AC34" s="11">
        <f t="shared" si="7"/>
        <v>0</v>
      </c>
      <c r="AD34" t="str">
        <f t="shared" si="8"/>
        <v>No</v>
      </c>
      <c r="AE34" t="str">
        <f t="shared" si="9"/>
        <v>Si</v>
      </c>
      <c r="AF34" t="str">
        <f t="shared" si="10"/>
        <v>Si</v>
      </c>
    </row>
    <row r="35" spans="1:32" x14ac:dyDescent="0.25">
      <c r="A35" s="4">
        <v>21061</v>
      </c>
      <c r="B35" s="4" t="s">
        <v>51</v>
      </c>
      <c r="C35" s="4" t="s">
        <v>33</v>
      </c>
      <c r="D35" s="4" t="s">
        <v>114</v>
      </c>
      <c r="E35" s="5">
        <v>43910</v>
      </c>
      <c r="F35" s="7" t="s">
        <v>12</v>
      </c>
      <c r="G35" s="7" t="str">
        <f>VLOOKUP(C35,Tipos_Medida!$A$2:$B$12,2)</f>
        <v>Nacional</v>
      </c>
      <c r="H35" s="7" t="str">
        <f>VLOOKUP(F35,Tipos_Medida!$D$2:$E$34,2)</f>
        <v>Preventiva</v>
      </c>
      <c r="I35" s="11">
        <f>VLOOKUP(LEFT(A35,2)&amp;F35,Mobility_Google!$V$2:$AB$67,2,FALSE)</f>
        <v>-12.571428571428571</v>
      </c>
      <c r="J35" s="11">
        <f>VLOOKUP(LEFT(A35,2)&amp;F35,Mobility_Google!$V$2:$AB$67,3,FALSE)</f>
        <v>3.7142857142857144</v>
      </c>
      <c r="K35" s="11">
        <f>VLOOKUP(LEFT(A35,2)&amp;F35,Mobility_Google!$V$2:$AB$67,4,FALSE)</f>
        <v>-9.2857142857142865</v>
      </c>
      <c r="L35" s="11">
        <f>VLOOKUP(LEFT(A35,2)&amp;F35,Mobility_Google!$V$2:$AB$67,5,FALSE)</f>
        <v>-8.1428571428571423</v>
      </c>
      <c r="M35" s="11">
        <f>VLOOKUP(LEFT(A35,2)&amp;F35,Mobility_Google!$V$2:$AB$67,6,FALSE)</f>
        <v>-13.142857142857142</v>
      </c>
      <c r="N35" s="11">
        <f>VLOOKUP(LEFT(A35,2)&amp;F35,Mobility_Google!$V$2:$AB$67,7,FALSE)</f>
        <v>5.1428571428571432</v>
      </c>
      <c r="O35" s="7">
        <f t="shared" si="0"/>
        <v>9</v>
      </c>
      <c r="P35" s="7">
        <f t="shared" si="1"/>
        <v>10</v>
      </c>
      <c r="Q35" s="7">
        <f t="shared" si="2"/>
        <v>11</v>
      </c>
      <c r="R35" s="7">
        <f t="shared" si="3"/>
        <v>13</v>
      </c>
      <c r="S35" s="7">
        <f t="shared" si="4"/>
        <v>14</v>
      </c>
      <c r="T35" s="7">
        <f t="shared" si="5"/>
        <v>15</v>
      </c>
      <c r="U35" s="7">
        <v>0</v>
      </c>
      <c r="V35">
        <v>0</v>
      </c>
      <c r="W35" s="7">
        <v>0</v>
      </c>
      <c r="X35" s="7">
        <v>0</v>
      </c>
      <c r="Y35" s="7">
        <v>0</v>
      </c>
      <c r="Z35">
        <v>0</v>
      </c>
      <c r="AA35">
        <v>0</v>
      </c>
      <c r="AB35" s="11">
        <f t="shared" si="6"/>
        <v>0</v>
      </c>
      <c r="AC35" s="11">
        <f t="shared" si="7"/>
        <v>0</v>
      </c>
      <c r="AD35" t="str">
        <f t="shared" si="8"/>
        <v>No</v>
      </c>
      <c r="AE35" t="str">
        <f t="shared" si="9"/>
        <v>Si</v>
      </c>
      <c r="AF35" t="str">
        <f t="shared" si="10"/>
        <v>Si</v>
      </c>
    </row>
    <row r="36" spans="1:32" x14ac:dyDescent="0.25">
      <c r="A36">
        <v>21061</v>
      </c>
      <c r="B36" t="s">
        <v>51</v>
      </c>
      <c r="C36" t="s">
        <v>30</v>
      </c>
      <c r="D36" t="s">
        <v>114</v>
      </c>
      <c r="E36" s="1">
        <v>43913</v>
      </c>
      <c r="F36" s="7" t="s">
        <v>13</v>
      </c>
      <c r="G36" s="7" t="str">
        <f>VLOOKUP(C36,Tipos_Medida!$A$2:$B$12,2)</f>
        <v>Nacional</v>
      </c>
      <c r="H36" s="7" t="str">
        <f>VLOOKUP(F36,Tipos_Medida!$D$2:$E$34,2)</f>
        <v>Preventiva</v>
      </c>
      <c r="I36" s="11">
        <f>VLOOKUP(LEFT(A36,2)&amp;F36,Mobility_Google!$V$2:$AB$67,2,FALSE)</f>
        <v>-34.714285714285715</v>
      </c>
      <c r="J36" s="11">
        <f>VLOOKUP(LEFT(A36,2)&amp;F36,Mobility_Google!$V$2:$AB$67,3,FALSE)</f>
        <v>-13.714285714285714</v>
      </c>
      <c r="K36" s="11">
        <f>VLOOKUP(LEFT(A36,2)&amp;F36,Mobility_Google!$V$2:$AB$67,4,FALSE)</f>
        <v>-29</v>
      </c>
      <c r="L36" s="11">
        <f>VLOOKUP(LEFT(A36,2)&amp;F36,Mobility_Google!$V$2:$AB$67,5,FALSE)</f>
        <v>-30.428571428571427</v>
      </c>
      <c r="M36" s="11">
        <f>VLOOKUP(LEFT(A36,2)&amp;F36,Mobility_Google!$V$2:$AB$67,6,FALSE)</f>
        <v>-28.714285714285715</v>
      </c>
      <c r="N36" s="11">
        <f>VLOOKUP(LEFT(A36,2)&amp;F36,Mobility_Google!$V$2:$AB$67,7,FALSE)</f>
        <v>12.571428571428571</v>
      </c>
      <c r="O36" s="7">
        <f t="shared" si="0"/>
        <v>10</v>
      </c>
      <c r="P36" s="7">
        <f t="shared" si="1"/>
        <v>11</v>
      </c>
      <c r="Q36" s="7">
        <f t="shared" si="2"/>
        <v>12</v>
      </c>
      <c r="R36" s="7">
        <f t="shared" si="3"/>
        <v>14</v>
      </c>
      <c r="S36" s="7">
        <f t="shared" si="4"/>
        <v>15</v>
      </c>
      <c r="T36" s="7">
        <f t="shared" si="5"/>
        <v>16</v>
      </c>
      <c r="U36" s="7">
        <v>0</v>
      </c>
      <c r="V36">
        <v>0</v>
      </c>
      <c r="W36" s="7">
        <v>0</v>
      </c>
      <c r="X36" s="7">
        <v>0</v>
      </c>
      <c r="Y36" s="7">
        <v>0</v>
      </c>
      <c r="Z36">
        <v>0</v>
      </c>
      <c r="AA36">
        <v>0</v>
      </c>
      <c r="AB36" s="11">
        <f t="shared" si="6"/>
        <v>0</v>
      </c>
      <c r="AC36" s="11">
        <f t="shared" si="7"/>
        <v>0</v>
      </c>
      <c r="AD36" t="str">
        <f t="shared" si="8"/>
        <v>No</v>
      </c>
      <c r="AE36" t="str">
        <f t="shared" si="9"/>
        <v>Si</v>
      </c>
      <c r="AF36" t="str">
        <f t="shared" si="10"/>
        <v>Si</v>
      </c>
    </row>
    <row r="37" spans="1:32" x14ac:dyDescent="0.25">
      <c r="A37">
        <v>21061</v>
      </c>
      <c r="B37" t="s">
        <v>51</v>
      </c>
      <c r="C37" t="s">
        <v>115</v>
      </c>
      <c r="D37" t="s">
        <v>114</v>
      </c>
      <c r="E37" s="1">
        <v>43913</v>
      </c>
      <c r="F37" s="7" t="s">
        <v>13</v>
      </c>
      <c r="G37" s="7" t="str">
        <f>VLOOKUP(C37,Tipos_Medida!$A$2:$B$12,2)</f>
        <v>Nacional</v>
      </c>
      <c r="H37" s="7" t="str">
        <f>VLOOKUP(F37,Tipos_Medida!$D$2:$E$34,2)</f>
        <v>Preventiva</v>
      </c>
      <c r="I37" s="11">
        <f>VLOOKUP(LEFT(A37,2)&amp;F37,Mobility_Google!$V$2:$AB$67,2,FALSE)</f>
        <v>-34.714285714285715</v>
      </c>
      <c r="J37" s="11">
        <f>VLOOKUP(LEFT(A37,2)&amp;F37,Mobility_Google!$V$2:$AB$67,3,FALSE)</f>
        <v>-13.714285714285714</v>
      </c>
      <c r="K37" s="11">
        <f>VLOOKUP(LEFT(A37,2)&amp;F37,Mobility_Google!$V$2:$AB$67,4,FALSE)</f>
        <v>-29</v>
      </c>
      <c r="L37" s="11">
        <f>VLOOKUP(LEFT(A37,2)&amp;F37,Mobility_Google!$V$2:$AB$67,5,FALSE)</f>
        <v>-30.428571428571427</v>
      </c>
      <c r="M37" s="11">
        <f>VLOOKUP(LEFT(A37,2)&amp;F37,Mobility_Google!$V$2:$AB$67,6,FALSE)</f>
        <v>-28.714285714285715</v>
      </c>
      <c r="N37" s="11">
        <f>VLOOKUP(LEFT(A37,2)&amp;F37,Mobility_Google!$V$2:$AB$67,7,FALSE)</f>
        <v>12.571428571428571</v>
      </c>
      <c r="O37" s="7">
        <f t="shared" si="0"/>
        <v>10</v>
      </c>
      <c r="P37" s="7">
        <f t="shared" si="1"/>
        <v>11</v>
      </c>
      <c r="Q37" s="7">
        <f t="shared" si="2"/>
        <v>12</v>
      </c>
      <c r="R37" s="7">
        <f t="shared" si="3"/>
        <v>14</v>
      </c>
      <c r="S37" s="7">
        <f t="shared" si="4"/>
        <v>15</v>
      </c>
      <c r="T37" s="7">
        <f t="shared" si="5"/>
        <v>16</v>
      </c>
      <c r="U37" s="7">
        <v>0</v>
      </c>
      <c r="V37">
        <v>0</v>
      </c>
      <c r="W37" s="7">
        <v>0</v>
      </c>
      <c r="X37" s="7">
        <v>0</v>
      </c>
      <c r="Y37" s="7">
        <v>0</v>
      </c>
      <c r="Z37">
        <v>0</v>
      </c>
      <c r="AA37">
        <v>0</v>
      </c>
      <c r="AB37" s="11">
        <f t="shared" si="6"/>
        <v>0</v>
      </c>
      <c r="AC37" s="11">
        <f t="shared" si="7"/>
        <v>0</v>
      </c>
      <c r="AD37" t="str">
        <f t="shared" si="8"/>
        <v>No</v>
      </c>
      <c r="AE37" t="str">
        <f t="shared" si="9"/>
        <v>Si</v>
      </c>
      <c r="AF37" t="str">
        <f t="shared" si="10"/>
        <v>Si</v>
      </c>
    </row>
    <row r="38" spans="1:32" x14ac:dyDescent="0.25">
      <c r="A38" s="4">
        <v>21061</v>
      </c>
      <c r="B38" s="4" t="s">
        <v>51</v>
      </c>
      <c r="C38" s="4" t="s">
        <v>31</v>
      </c>
      <c r="D38" s="4" t="s">
        <v>114</v>
      </c>
      <c r="E38" s="5">
        <v>43913</v>
      </c>
      <c r="F38" s="7" t="s">
        <v>13</v>
      </c>
      <c r="G38" s="7" t="str">
        <f>VLOOKUP(C38,Tipos_Medida!$A$2:$B$12,2)</f>
        <v>Nacional</v>
      </c>
      <c r="H38" s="7" t="str">
        <f>VLOOKUP(F38,Tipos_Medida!$D$2:$E$34,2)</f>
        <v>Preventiva</v>
      </c>
      <c r="I38" s="11">
        <f>VLOOKUP(LEFT(A38,2)&amp;F38,Mobility_Google!$V$2:$AB$67,2,FALSE)</f>
        <v>-34.714285714285715</v>
      </c>
      <c r="J38" s="11">
        <f>VLOOKUP(LEFT(A38,2)&amp;F38,Mobility_Google!$V$2:$AB$67,3,FALSE)</f>
        <v>-13.714285714285714</v>
      </c>
      <c r="K38" s="11">
        <f>VLOOKUP(LEFT(A38,2)&amp;F38,Mobility_Google!$V$2:$AB$67,4,FALSE)</f>
        <v>-29</v>
      </c>
      <c r="L38" s="11">
        <f>VLOOKUP(LEFT(A38,2)&amp;F38,Mobility_Google!$V$2:$AB$67,5,FALSE)</f>
        <v>-30.428571428571427</v>
      </c>
      <c r="M38" s="11">
        <f>VLOOKUP(LEFT(A38,2)&amp;F38,Mobility_Google!$V$2:$AB$67,6,FALSE)</f>
        <v>-28.714285714285715</v>
      </c>
      <c r="N38" s="11">
        <f>VLOOKUP(LEFT(A38,2)&amp;F38,Mobility_Google!$V$2:$AB$67,7,FALSE)</f>
        <v>12.571428571428571</v>
      </c>
      <c r="O38" s="7">
        <f t="shared" si="0"/>
        <v>10</v>
      </c>
      <c r="P38" s="7">
        <f t="shared" si="1"/>
        <v>11</v>
      </c>
      <c r="Q38" s="7">
        <f t="shared" si="2"/>
        <v>12</v>
      </c>
      <c r="R38" s="7">
        <f t="shared" si="3"/>
        <v>14</v>
      </c>
      <c r="S38" s="7">
        <f t="shared" si="4"/>
        <v>15</v>
      </c>
      <c r="T38" s="7">
        <f t="shared" si="5"/>
        <v>16</v>
      </c>
      <c r="U38" s="7">
        <v>0</v>
      </c>
      <c r="V38">
        <v>0</v>
      </c>
      <c r="W38" s="7">
        <v>0</v>
      </c>
      <c r="X38" s="7">
        <v>0</v>
      </c>
      <c r="Y38" s="7">
        <v>0</v>
      </c>
      <c r="Z38">
        <v>0</v>
      </c>
      <c r="AA38">
        <v>0</v>
      </c>
      <c r="AB38" s="11">
        <f t="shared" si="6"/>
        <v>0</v>
      </c>
      <c r="AC38" s="11">
        <f t="shared" si="7"/>
        <v>0</v>
      </c>
      <c r="AD38" t="str">
        <f t="shared" si="8"/>
        <v>No</v>
      </c>
      <c r="AE38" t="str">
        <f t="shared" si="9"/>
        <v>Si</v>
      </c>
      <c r="AF38" t="str">
        <f t="shared" si="10"/>
        <v>Si</v>
      </c>
    </row>
    <row r="39" spans="1:32" x14ac:dyDescent="0.25">
      <c r="A39">
        <v>21061</v>
      </c>
      <c r="B39" t="s">
        <v>51</v>
      </c>
      <c r="C39" t="s">
        <v>34</v>
      </c>
      <c r="D39" t="s">
        <v>114</v>
      </c>
      <c r="E39" s="1">
        <v>43934</v>
      </c>
      <c r="F39" s="7" t="s">
        <v>16</v>
      </c>
      <c r="G39" s="7" t="str">
        <f>VLOOKUP(C39,Tipos_Medida!$A$2:$B$12,2)</f>
        <v>Local</v>
      </c>
      <c r="H39" s="7" t="str">
        <f>VLOOKUP(F39,Tipos_Medida!$D$2:$E$34,2)</f>
        <v>Preventiva</v>
      </c>
      <c r="I39" s="11">
        <f>VLOOKUP(LEFT(A39,2)&amp;F39,Mobility_Google!$V$2:$AB$67,2,FALSE)</f>
        <v>-53.714285714285715</v>
      </c>
      <c r="J39" s="11">
        <f>VLOOKUP(LEFT(A39,2)&amp;F39,Mobility_Google!$V$2:$AB$67,3,FALSE)</f>
        <v>-17</v>
      </c>
      <c r="K39" s="11">
        <f>VLOOKUP(LEFT(A39,2)&amp;F39,Mobility_Google!$V$2:$AB$67,4,FALSE)</f>
        <v>-39.714285714285715</v>
      </c>
      <c r="L39" s="11">
        <f>VLOOKUP(LEFT(A39,2)&amp;F39,Mobility_Google!$V$2:$AB$67,5,FALSE)</f>
        <v>-41.285714285714285</v>
      </c>
      <c r="M39" s="11">
        <f>VLOOKUP(LEFT(A39,2)&amp;F39,Mobility_Google!$V$2:$AB$67,6,FALSE)</f>
        <v>-43.714285714285715</v>
      </c>
      <c r="N39" s="11">
        <f>VLOOKUP(LEFT(A39,2)&amp;F39,Mobility_Google!$V$2:$AB$67,7,FALSE)</f>
        <v>18.142857142857142</v>
      </c>
      <c r="O39" s="7">
        <f t="shared" si="0"/>
        <v>13</v>
      </c>
      <c r="P39" s="7">
        <f t="shared" si="1"/>
        <v>14</v>
      </c>
      <c r="Q39" s="7">
        <f t="shared" si="2"/>
        <v>15</v>
      </c>
      <c r="R39" s="7">
        <f t="shared" si="3"/>
        <v>17</v>
      </c>
      <c r="S39" s="7">
        <f t="shared" si="4"/>
        <v>18</v>
      </c>
      <c r="T39" s="7">
        <f t="shared" si="5"/>
        <v>19</v>
      </c>
      <c r="U39" s="7">
        <v>0</v>
      </c>
      <c r="V39">
        <v>0</v>
      </c>
      <c r="W39" s="7">
        <v>0</v>
      </c>
      <c r="X39" s="7">
        <v>0</v>
      </c>
      <c r="Y39" s="7">
        <v>0</v>
      </c>
      <c r="Z39">
        <v>0</v>
      </c>
      <c r="AA39">
        <v>0</v>
      </c>
      <c r="AB39" s="11">
        <f t="shared" si="6"/>
        <v>0</v>
      </c>
      <c r="AC39" s="11">
        <f t="shared" si="7"/>
        <v>0</v>
      </c>
      <c r="AD39" t="str">
        <f t="shared" si="8"/>
        <v>No</v>
      </c>
      <c r="AE39" t="str">
        <f t="shared" si="9"/>
        <v>Si</v>
      </c>
      <c r="AF39" t="str">
        <f t="shared" si="10"/>
        <v>Si</v>
      </c>
    </row>
    <row r="40" spans="1:32" x14ac:dyDescent="0.25">
      <c r="A40" s="4">
        <v>20029</v>
      </c>
      <c r="B40" s="4" t="s">
        <v>52</v>
      </c>
      <c r="C40" s="4" t="s">
        <v>33</v>
      </c>
      <c r="D40" s="4" t="s">
        <v>114</v>
      </c>
      <c r="E40" s="5">
        <v>43910</v>
      </c>
      <c r="F40" s="7" t="s">
        <v>12</v>
      </c>
      <c r="G40" s="7" t="str">
        <f>VLOOKUP(C40,Tipos_Medida!$A$2:$B$12,2)</f>
        <v>Nacional</v>
      </c>
      <c r="H40" s="7" t="str">
        <f>VLOOKUP(F40,Tipos_Medida!$D$2:$E$34,2)</f>
        <v>Preventiva</v>
      </c>
      <c r="I40" s="11">
        <f>VLOOKUP(LEFT(A40,2)&amp;F40,Mobility_Google!$V$2:$AB$67,2,FALSE)</f>
        <v>-7.8571428571428568</v>
      </c>
      <c r="J40" s="11">
        <f>VLOOKUP(LEFT(A40,2)&amp;F40,Mobility_Google!$V$2:$AB$67,3,FALSE)</f>
        <v>1.4285714285714286</v>
      </c>
      <c r="K40" s="11">
        <f>VLOOKUP(LEFT(A40,2)&amp;F40,Mobility_Google!$V$2:$AB$67,4,FALSE)</f>
        <v>-7.4285714285714288</v>
      </c>
      <c r="L40" s="11">
        <f>VLOOKUP(LEFT(A40,2)&amp;F40,Mobility_Google!$V$2:$AB$67,5,FALSE)</f>
        <v>-11</v>
      </c>
      <c r="M40" s="11">
        <f>VLOOKUP(LEFT(A40,2)&amp;F40,Mobility_Google!$V$2:$AB$67,6,FALSE)</f>
        <v>-4.8571428571428568</v>
      </c>
      <c r="N40" s="11">
        <f>VLOOKUP(LEFT(A40,2)&amp;F40,Mobility_Google!$V$2:$AB$67,7,FALSE)</f>
        <v>2</v>
      </c>
      <c r="O40" s="7">
        <f t="shared" si="0"/>
        <v>9</v>
      </c>
      <c r="P40" s="7">
        <f t="shared" si="1"/>
        <v>10</v>
      </c>
      <c r="Q40" s="7">
        <f t="shared" si="2"/>
        <v>11</v>
      </c>
      <c r="R40" s="7">
        <f t="shared" si="3"/>
        <v>13</v>
      </c>
      <c r="S40" s="7">
        <f t="shared" si="4"/>
        <v>14</v>
      </c>
      <c r="T40" s="7">
        <f t="shared" si="5"/>
        <v>15</v>
      </c>
      <c r="U40" s="7">
        <v>0</v>
      </c>
      <c r="V40">
        <v>0</v>
      </c>
      <c r="W40" s="7">
        <v>0</v>
      </c>
      <c r="X40" s="7">
        <v>0</v>
      </c>
      <c r="Y40" s="7">
        <v>1</v>
      </c>
      <c r="Z40">
        <v>1</v>
      </c>
      <c r="AA40">
        <v>1</v>
      </c>
      <c r="AB40" s="11">
        <f t="shared" si="6"/>
        <v>0</v>
      </c>
      <c r="AC40" s="11">
        <f t="shared" si="7"/>
        <v>0</v>
      </c>
      <c r="AD40" t="str">
        <f t="shared" si="8"/>
        <v>No</v>
      </c>
      <c r="AE40" t="str">
        <f t="shared" si="9"/>
        <v>Si</v>
      </c>
      <c r="AF40" t="str">
        <f t="shared" si="10"/>
        <v>Si</v>
      </c>
    </row>
    <row r="41" spans="1:32" x14ac:dyDescent="0.25">
      <c r="A41" s="4">
        <v>20041</v>
      </c>
      <c r="B41" s="4" t="s">
        <v>54</v>
      </c>
      <c r="C41" s="4" t="s">
        <v>33</v>
      </c>
      <c r="D41" s="4" t="s">
        <v>114</v>
      </c>
      <c r="E41" s="5">
        <v>43910</v>
      </c>
      <c r="F41" s="7" t="s">
        <v>12</v>
      </c>
      <c r="G41" s="7" t="str">
        <f>VLOOKUP(C41,Tipos_Medida!$A$2:$B$12,2)</f>
        <v>Nacional</v>
      </c>
      <c r="H41" s="7" t="str">
        <f>VLOOKUP(F41,Tipos_Medida!$D$2:$E$34,2)</f>
        <v>Preventiva</v>
      </c>
      <c r="I41" s="11">
        <f>VLOOKUP(LEFT(A41,2)&amp;F41,Mobility_Google!$V$2:$AB$67,2,FALSE)</f>
        <v>-7.8571428571428568</v>
      </c>
      <c r="J41" s="11">
        <f>VLOOKUP(LEFT(A41,2)&amp;F41,Mobility_Google!$V$2:$AB$67,3,FALSE)</f>
        <v>1.4285714285714286</v>
      </c>
      <c r="K41" s="11">
        <f>VLOOKUP(LEFT(A41,2)&amp;F41,Mobility_Google!$V$2:$AB$67,4,FALSE)</f>
        <v>-7.4285714285714288</v>
      </c>
      <c r="L41" s="11">
        <f>VLOOKUP(LEFT(A41,2)&amp;F41,Mobility_Google!$V$2:$AB$67,5,FALSE)</f>
        <v>-11</v>
      </c>
      <c r="M41" s="11">
        <f>VLOOKUP(LEFT(A41,2)&amp;F41,Mobility_Google!$V$2:$AB$67,6,FALSE)</f>
        <v>-4.8571428571428568</v>
      </c>
      <c r="N41" s="11">
        <f>VLOOKUP(LEFT(A41,2)&amp;F41,Mobility_Google!$V$2:$AB$67,7,FALSE)</f>
        <v>2</v>
      </c>
      <c r="O41" s="7">
        <f t="shared" si="0"/>
        <v>9</v>
      </c>
      <c r="P41" s="7">
        <f t="shared" si="1"/>
        <v>10</v>
      </c>
      <c r="Q41" s="7">
        <f t="shared" si="2"/>
        <v>11</v>
      </c>
      <c r="R41" s="7">
        <f t="shared" si="3"/>
        <v>13</v>
      </c>
      <c r="S41" s="7">
        <f t="shared" si="4"/>
        <v>14</v>
      </c>
      <c r="T41" s="7">
        <f t="shared" si="5"/>
        <v>15</v>
      </c>
      <c r="U41" s="7">
        <v>0</v>
      </c>
      <c r="V41">
        <v>0</v>
      </c>
      <c r="W41" s="7">
        <v>0</v>
      </c>
      <c r="X41" s="7">
        <v>0</v>
      </c>
      <c r="Y41" s="7">
        <v>0</v>
      </c>
      <c r="Z41">
        <v>0</v>
      </c>
      <c r="AA41">
        <v>0</v>
      </c>
      <c r="AB41" s="11">
        <f t="shared" si="6"/>
        <v>0</v>
      </c>
      <c r="AC41" s="11">
        <f t="shared" si="7"/>
        <v>0</v>
      </c>
      <c r="AD41" t="str">
        <f t="shared" si="8"/>
        <v>No</v>
      </c>
      <c r="AE41" t="str">
        <f t="shared" si="9"/>
        <v>Si</v>
      </c>
      <c r="AF41" t="str">
        <f t="shared" si="10"/>
        <v>Si</v>
      </c>
    </row>
    <row r="42" spans="1:32" x14ac:dyDescent="0.25">
      <c r="A42">
        <v>20041</v>
      </c>
      <c r="B42" t="s">
        <v>54</v>
      </c>
      <c r="C42" t="s">
        <v>30</v>
      </c>
      <c r="D42" t="s">
        <v>114</v>
      </c>
      <c r="E42" s="1">
        <v>43913</v>
      </c>
      <c r="F42" s="7" t="s">
        <v>13</v>
      </c>
      <c r="G42" s="7" t="str">
        <f>VLOOKUP(C42,Tipos_Medida!$A$2:$B$12,2)</f>
        <v>Nacional</v>
      </c>
      <c r="H42" s="7" t="str">
        <f>VLOOKUP(F42,Tipos_Medida!$D$2:$E$34,2)</f>
        <v>Preventiva</v>
      </c>
      <c r="I42" s="11">
        <f>VLOOKUP(LEFT(A42,2)&amp;F42,Mobility_Google!$V$2:$AB$67,2,FALSE)</f>
        <v>-30.571428571428573</v>
      </c>
      <c r="J42" s="11">
        <f>VLOOKUP(LEFT(A42,2)&amp;F42,Mobility_Google!$V$2:$AB$67,3,FALSE)</f>
        <v>-16.714285714285715</v>
      </c>
      <c r="K42" s="11">
        <f>VLOOKUP(LEFT(A42,2)&amp;F42,Mobility_Google!$V$2:$AB$67,4,FALSE)</f>
        <v>-34.857142857142854</v>
      </c>
      <c r="L42" s="11">
        <f>VLOOKUP(LEFT(A42,2)&amp;F42,Mobility_Google!$V$2:$AB$67,5,FALSE)</f>
        <v>-31.428571428571427</v>
      </c>
      <c r="M42" s="11">
        <f>VLOOKUP(LEFT(A42,2)&amp;F42,Mobility_Google!$V$2:$AB$67,6,FALSE)</f>
        <v>-25</v>
      </c>
      <c r="N42" s="11">
        <f>VLOOKUP(LEFT(A42,2)&amp;F42,Mobility_Google!$V$2:$AB$67,7,FALSE)</f>
        <v>9.8571428571428577</v>
      </c>
      <c r="O42" s="7">
        <f t="shared" si="0"/>
        <v>10</v>
      </c>
      <c r="P42" s="7">
        <f t="shared" si="1"/>
        <v>11</v>
      </c>
      <c r="Q42" s="7">
        <f t="shared" si="2"/>
        <v>12</v>
      </c>
      <c r="R42" s="7">
        <f t="shared" si="3"/>
        <v>14</v>
      </c>
      <c r="S42" s="7">
        <f t="shared" si="4"/>
        <v>15</v>
      </c>
      <c r="T42" s="7">
        <f t="shared" si="5"/>
        <v>16</v>
      </c>
      <c r="U42" s="7">
        <v>0</v>
      </c>
      <c r="V42">
        <v>0</v>
      </c>
      <c r="W42" s="7">
        <v>0</v>
      </c>
      <c r="X42" s="7">
        <v>0</v>
      </c>
      <c r="Y42" s="7">
        <v>0</v>
      </c>
      <c r="Z42">
        <v>0</v>
      </c>
      <c r="AA42">
        <v>0</v>
      </c>
      <c r="AB42" s="11">
        <f t="shared" si="6"/>
        <v>0</v>
      </c>
      <c r="AC42" s="11">
        <f t="shared" si="7"/>
        <v>0</v>
      </c>
      <c r="AD42" t="str">
        <f t="shared" si="8"/>
        <v>No</v>
      </c>
      <c r="AE42" t="str">
        <f t="shared" si="9"/>
        <v>Si</v>
      </c>
      <c r="AF42" t="str">
        <f t="shared" si="10"/>
        <v>Si</v>
      </c>
    </row>
    <row r="43" spans="1:32" x14ac:dyDescent="0.25">
      <c r="A43">
        <v>20041</v>
      </c>
      <c r="B43" t="s">
        <v>54</v>
      </c>
      <c r="C43" t="s">
        <v>115</v>
      </c>
      <c r="D43" t="s">
        <v>114</v>
      </c>
      <c r="E43" s="1">
        <v>43913</v>
      </c>
      <c r="F43" s="7" t="s">
        <v>13</v>
      </c>
      <c r="G43" s="7" t="str">
        <f>VLOOKUP(C43,Tipos_Medida!$A$2:$B$12,2)</f>
        <v>Nacional</v>
      </c>
      <c r="H43" s="7" t="str">
        <f>VLOOKUP(F43,Tipos_Medida!$D$2:$E$34,2)</f>
        <v>Preventiva</v>
      </c>
      <c r="I43" s="11">
        <f>VLOOKUP(LEFT(A43,2)&amp;F43,Mobility_Google!$V$2:$AB$67,2,FALSE)</f>
        <v>-30.571428571428573</v>
      </c>
      <c r="J43" s="11">
        <f>VLOOKUP(LEFT(A43,2)&amp;F43,Mobility_Google!$V$2:$AB$67,3,FALSE)</f>
        <v>-16.714285714285715</v>
      </c>
      <c r="K43" s="11">
        <f>VLOOKUP(LEFT(A43,2)&amp;F43,Mobility_Google!$V$2:$AB$67,4,FALSE)</f>
        <v>-34.857142857142854</v>
      </c>
      <c r="L43" s="11">
        <f>VLOOKUP(LEFT(A43,2)&amp;F43,Mobility_Google!$V$2:$AB$67,5,FALSE)</f>
        <v>-31.428571428571427</v>
      </c>
      <c r="M43" s="11">
        <f>VLOOKUP(LEFT(A43,2)&amp;F43,Mobility_Google!$V$2:$AB$67,6,FALSE)</f>
        <v>-25</v>
      </c>
      <c r="N43" s="11">
        <f>VLOOKUP(LEFT(A43,2)&amp;F43,Mobility_Google!$V$2:$AB$67,7,FALSE)</f>
        <v>9.8571428571428577</v>
      </c>
      <c r="O43" s="7">
        <f t="shared" si="0"/>
        <v>10</v>
      </c>
      <c r="P43" s="7">
        <f t="shared" si="1"/>
        <v>11</v>
      </c>
      <c r="Q43" s="7">
        <f t="shared" si="2"/>
        <v>12</v>
      </c>
      <c r="R43" s="7">
        <f t="shared" si="3"/>
        <v>14</v>
      </c>
      <c r="S43" s="7">
        <f t="shared" si="4"/>
        <v>15</v>
      </c>
      <c r="T43" s="7">
        <f t="shared" si="5"/>
        <v>16</v>
      </c>
      <c r="U43" s="7">
        <v>0</v>
      </c>
      <c r="V43">
        <v>0</v>
      </c>
      <c r="W43" s="7">
        <v>0</v>
      </c>
      <c r="X43" s="7">
        <v>0</v>
      </c>
      <c r="Y43" s="7">
        <v>0</v>
      </c>
      <c r="Z43">
        <v>0</v>
      </c>
      <c r="AA43">
        <v>0</v>
      </c>
      <c r="AB43" s="11">
        <f t="shared" si="6"/>
        <v>0</v>
      </c>
      <c r="AC43" s="11">
        <f t="shared" si="7"/>
        <v>0</v>
      </c>
      <c r="AD43" t="str">
        <f t="shared" si="8"/>
        <v>No</v>
      </c>
      <c r="AE43" t="str">
        <f t="shared" si="9"/>
        <v>Si</v>
      </c>
      <c r="AF43" t="str">
        <f t="shared" si="10"/>
        <v>Si</v>
      </c>
    </row>
    <row r="44" spans="1:32" x14ac:dyDescent="0.25">
      <c r="A44" s="4">
        <v>20041</v>
      </c>
      <c r="B44" s="4" t="s">
        <v>54</v>
      </c>
      <c r="C44" s="4" t="s">
        <v>31</v>
      </c>
      <c r="D44" s="4" t="s">
        <v>114</v>
      </c>
      <c r="E44" s="5">
        <v>43913</v>
      </c>
      <c r="F44" s="7" t="s">
        <v>13</v>
      </c>
      <c r="G44" s="7" t="str">
        <f>VLOOKUP(C44,Tipos_Medida!$A$2:$B$12,2)</f>
        <v>Nacional</v>
      </c>
      <c r="H44" s="7" t="str">
        <f>VLOOKUP(F44,Tipos_Medida!$D$2:$E$34,2)</f>
        <v>Preventiva</v>
      </c>
      <c r="I44" s="11">
        <f>VLOOKUP(LEFT(A44,2)&amp;F44,Mobility_Google!$V$2:$AB$67,2,FALSE)</f>
        <v>-30.571428571428573</v>
      </c>
      <c r="J44" s="11">
        <f>VLOOKUP(LEFT(A44,2)&amp;F44,Mobility_Google!$V$2:$AB$67,3,FALSE)</f>
        <v>-16.714285714285715</v>
      </c>
      <c r="K44" s="11">
        <f>VLOOKUP(LEFT(A44,2)&amp;F44,Mobility_Google!$V$2:$AB$67,4,FALSE)</f>
        <v>-34.857142857142854</v>
      </c>
      <c r="L44" s="11">
        <f>VLOOKUP(LEFT(A44,2)&amp;F44,Mobility_Google!$V$2:$AB$67,5,FALSE)</f>
        <v>-31.428571428571427</v>
      </c>
      <c r="M44" s="11">
        <f>VLOOKUP(LEFT(A44,2)&amp;F44,Mobility_Google!$V$2:$AB$67,6,FALSE)</f>
        <v>-25</v>
      </c>
      <c r="N44" s="11">
        <f>VLOOKUP(LEFT(A44,2)&amp;F44,Mobility_Google!$V$2:$AB$67,7,FALSE)</f>
        <v>9.8571428571428577</v>
      </c>
      <c r="O44" s="7">
        <f t="shared" si="0"/>
        <v>10</v>
      </c>
      <c r="P44" s="7">
        <f t="shared" si="1"/>
        <v>11</v>
      </c>
      <c r="Q44" s="7">
        <f t="shared" si="2"/>
        <v>12</v>
      </c>
      <c r="R44" s="7">
        <f t="shared" si="3"/>
        <v>14</v>
      </c>
      <c r="S44" s="7">
        <f t="shared" si="4"/>
        <v>15</v>
      </c>
      <c r="T44" s="7">
        <f t="shared" si="5"/>
        <v>16</v>
      </c>
      <c r="U44" s="7">
        <v>0</v>
      </c>
      <c r="V44">
        <v>0</v>
      </c>
      <c r="W44" s="7">
        <v>0</v>
      </c>
      <c r="X44" s="7">
        <v>0</v>
      </c>
      <c r="Y44" s="7">
        <v>0</v>
      </c>
      <c r="Z44">
        <v>0</v>
      </c>
      <c r="AA44">
        <v>0</v>
      </c>
      <c r="AB44" s="11">
        <f t="shared" si="6"/>
        <v>0</v>
      </c>
      <c r="AC44" s="11">
        <f t="shared" si="7"/>
        <v>0</v>
      </c>
      <c r="AD44" t="str">
        <f t="shared" si="8"/>
        <v>No</v>
      </c>
      <c r="AE44" t="str">
        <f t="shared" si="9"/>
        <v>Si</v>
      </c>
      <c r="AF44" t="str">
        <f t="shared" si="10"/>
        <v>Si</v>
      </c>
    </row>
    <row r="45" spans="1:32" x14ac:dyDescent="0.25">
      <c r="A45" s="4">
        <v>20041</v>
      </c>
      <c r="B45" s="4" t="s">
        <v>54</v>
      </c>
      <c r="C45" s="4" t="s">
        <v>118</v>
      </c>
      <c r="D45" s="4" t="s">
        <v>114</v>
      </c>
      <c r="E45" s="5">
        <v>43922</v>
      </c>
      <c r="F45" s="7" t="s">
        <v>14</v>
      </c>
      <c r="G45" s="7" t="str">
        <f>VLOOKUP(C45,Tipos_Medida!$A$2:$B$12,2)</f>
        <v>Local</v>
      </c>
      <c r="H45" s="7" t="str">
        <f>VLOOKUP(F45,Tipos_Medida!$D$2:$E$34,2)</f>
        <v>Preventiva</v>
      </c>
      <c r="I45" s="11">
        <f>VLOOKUP(LEFT(A45,2)&amp;F45,Mobility_Google!$V$2:$AB$67,2,FALSE)</f>
        <v>-40.428571428571431</v>
      </c>
      <c r="J45" s="11">
        <f>VLOOKUP(LEFT(A45,2)&amp;F45,Mobility_Google!$V$2:$AB$67,3,FALSE)</f>
        <v>-19.285714285714285</v>
      </c>
      <c r="K45" s="11">
        <f>VLOOKUP(LEFT(A45,2)&amp;F45,Mobility_Google!$V$2:$AB$67,4,FALSE)</f>
        <v>-43.285714285714285</v>
      </c>
      <c r="L45" s="11">
        <f>VLOOKUP(LEFT(A45,2)&amp;F45,Mobility_Google!$V$2:$AB$67,5,FALSE)</f>
        <v>-41.714285714285715</v>
      </c>
      <c r="M45" s="11">
        <f>VLOOKUP(LEFT(A45,2)&amp;F45,Mobility_Google!$V$2:$AB$67,6,FALSE)</f>
        <v>-33.142857142857146</v>
      </c>
      <c r="N45" s="11">
        <f>VLOOKUP(LEFT(A45,2)&amp;F45,Mobility_Google!$V$2:$AB$67,7,FALSE)</f>
        <v>12.714285714285714</v>
      </c>
      <c r="O45" s="7">
        <f t="shared" si="0"/>
        <v>11</v>
      </c>
      <c r="P45" s="7">
        <f t="shared" si="1"/>
        <v>12</v>
      </c>
      <c r="Q45" s="7">
        <f t="shared" si="2"/>
        <v>13</v>
      </c>
      <c r="R45" s="7">
        <f t="shared" si="3"/>
        <v>15</v>
      </c>
      <c r="S45" s="7">
        <f t="shared" si="4"/>
        <v>16</v>
      </c>
      <c r="T45" s="7">
        <f t="shared" si="5"/>
        <v>17</v>
      </c>
      <c r="U45" s="7">
        <v>0</v>
      </c>
      <c r="V45">
        <v>0</v>
      </c>
      <c r="W45" s="7">
        <v>0</v>
      </c>
      <c r="X45" s="7">
        <v>0</v>
      </c>
      <c r="Y45" s="7">
        <v>0</v>
      </c>
      <c r="Z45">
        <v>0</v>
      </c>
      <c r="AA45">
        <v>0</v>
      </c>
      <c r="AB45" s="11">
        <f t="shared" si="6"/>
        <v>0</v>
      </c>
      <c r="AC45" s="11">
        <f t="shared" si="7"/>
        <v>0</v>
      </c>
      <c r="AD45" t="str">
        <f t="shared" si="8"/>
        <v>No</v>
      </c>
      <c r="AE45" t="str">
        <f t="shared" si="9"/>
        <v>Si</v>
      </c>
      <c r="AF45" t="str">
        <f t="shared" si="10"/>
        <v>Si</v>
      </c>
    </row>
    <row r="46" spans="1:32" x14ac:dyDescent="0.25">
      <c r="A46" s="4">
        <v>20058</v>
      </c>
      <c r="B46" s="4" t="s">
        <v>55</v>
      </c>
      <c r="C46" s="4" t="s">
        <v>33</v>
      </c>
      <c r="D46" s="4" t="s">
        <v>114</v>
      </c>
      <c r="E46" s="5">
        <v>43910</v>
      </c>
      <c r="F46" s="7" t="s">
        <v>12</v>
      </c>
      <c r="G46" s="7" t="str">
        <f>VLOOKUP(C46,Tipos_Medida!$A$2:$B$12,2)</f>
        <v>Nacional</v>
      </c>
      <c r="H46" s="7" t="str">
        <f>VLOOKUP(F46,Tipos_Medida!$D$2:$E$34,2)</f>
        <v>Preventiva</v>
      </c>
      <c r="I46" s="11">
        <f>VLOOKUP(LEFT(A46,2)&amp;F46,Mobility_Google!$V$2:$AB$67,2,FALSE)</f>
        <v>-7.8571428571428568</v>
      </c>
      <c r="J46" s="11">
        <f>VLOOKUP(LEFT(A46,2)&amp;F46,Mobility_Google!$V$2:$AB$67,3,FALSE)</f>
        <v>1.4285714285714286</v>
      </c>
      <c r="K46" s="11">
        <f>VLOOKUP(LEFT(A46,2)&amp;F46,Mobility_Google!$V$2:$AB$67,4,FALSE)</f>
        <v>-7.4285714285714288</v>
      </c>
      <c r="L46" s="11">
        <f>VLOOKUP(LEFT(A46,2)&amp;F46,Mobility_Google!$V$2:$AB$67,5,FALSE)</f>
        <v>-11</v>
      </c>
      <c r="M46" s="11">
        <f>VLOOKUP(LEFT(A46,2)&amp;F46,Mobility_Google!$V$2:$AB$67,6,FALSE)</f>
        <v>-4.8571428571428568</v>
      </c>
      <c r="N46" s="11">
        <f>VLOOKUP(LEFT(A46,2)&amp;F46,Mobility_Google!$V$2:$AB$67,7,FALSE)</f>
        <v>2</v>
      </c>
      <c r="O46" s="7">
        <f t="shared" si="0"/>
        <v>9</v>
      </c>
      <c r="P46" s="7">
        <f t="shared" si="1"/>
        <v>10</v>
      </c>
      <c r="Q46" s="7">
        <f t="shared" si="2"/>
        <v>11</v>
      </c>
      <c r="R46" s="7">
        <f t="shared" si="3"/>
        <v>13</v>
      </c>
      <c r="S46" s="7">
        <f t="shared" si="4"/>
        <v>14</v>
      </c>
      <c r="T46" s="7">
        <f t="shared" si="5"/>
        <v>15</v>
      </c>
      <c r="U46" s="7">
        <v>0</v>
      </c>
      <c r="V46">
        <v>0</v>
      </c>
      <c r="W46" s="7">
        <v>0</v>
      </c>
      <c r="X46" s="7">
        <v>0</v>
      </c>
      <c r="Y46" s="7">
        <v>0</v>
      </c>
      <c r="Z46">
        <v>0</v>
      </c>
      <c r="AA46">
        <v>0</v>
      </c>
      <c r="AB46" s="11">
        <f t="shared" si="6"/>
        <v>0</v>
      </c>
      <c r="AC46" s="11">
        <f t="shared" si="7"/>
        <v>0</v>
      </c>
      <c r="AD46" t="str">
        <f t="shared" si="8"/>
        <v>No</v>
      </c>
      <c r="AE46" t="str">
        <f t="shared" si="9"/>
        <v>Si</v>
      </c>
      <c r="AF46" t="str">
        <f t="shared" si="10"/>
        <v>Si</v>
      </c>
    </row>
    <row r="47" spans="1:32" x14ac:dyDescent="0.25">
      <c r="A47">
        <v>20058</v>
      </c>
      <c r="B47" t="s">
        <v>55</v>
      </c>
      <c r="C47" t="s">
        <v>30</v>
      </c>
      <c r="D47" t="s">
        <v>114</v>
      </c>
      <c r="E47" s="1">
        <v>43913</v>
      </c>
      <c r="F47" s="7" t="s">
        <v>13</v>
      </c>
      <c r="G47" s="7" t="str">
        <f>VLOOKUP(C47,Tipos_Medida!$A$2:$B$12,2)</f>
        <v>Nacional</v>
      </c>
      <c r="H47" s="7" t="str">
        <f>VLOOKUP(F47,Tipos_Medida!$D$2:$E$34,2)</f>
        <v>Preventiva</v>
      </c>
      <c r="I47" s="11">
        <f>VLOOKUP(LEFT(A47,2)&amp;F47,Mobility_Google!$V$2:$AB$67,2,FALSE)</f>
        <v>-30.571428571428573</v>
      </c>
      <c r="J47" s="11">
        <f>VLOOKUP(LEFT(A47,2)&amp;F47,Mobility_Google!$V$2:$AB$67,3,FALSE)</f>
        <v>-16.714285714285715</v>
      </c>
      <c r="K47" s="11">
        <f>VLOOKUP(LEFT(A47,2)&amp;F47,Mobility_Google!$V$2:$AB$67,4,FALSE)</f>
        <v>-34.857142857142854</v>
      </c>
      <c r="L47" s="11">
        <f>VLOOKUP(LEFT(A47,2)&amp;F47,Mobility_Google!$V$2:$AB$67,5,FALSE)</f>
        <v>-31.428571428571427</v>
      </c>
      <c r="M47" s="11">
        <f>VLOOKUP(LEFT(A47,2)&amp;F47,Mobility_Google!$V$2:$AB$67,6,FALSE)</f>
        <v>-25</v>
      </c>
      <c r="N47" s="11">
        <f>VLOOKUP(LEFT(A47,2)&amp;F47,Mobility_Google!$V$2:$AB$67,7,FALSE)</f>
        <v>9.8571428571428577</v>
      </c>
      <c r="O47" s="7">
        <f t="shared" si="0"/>
        <v>10</v>
      </c>
      <c r="P47" s="7">
        <f t="shared" si="1"/>
        <v>11</v>
      </c>
      <c r="Q47" s="7">
        <f t="shared" si="2"/>
        <v>12</v>
      </c>
      <c r="R47" s="7">
        <f t="shared" si="3"/>
        <v>14</v>
      </c>
      <c r="S47" s="7">
        <f t="shared" si="4"/>
        <v>15</v>
      </c>
      <c r="T47" s="7">
        <f t="shared" si="5"/>
        <v>16</v>
      </c>
      <c r="U47" s="7">
        <v>0</v>
      </c>
      <c r="V47">
        <v>0</v>
      </c>
      <c r="W47" s="7">
        <v>0</v>
      </c>
      <c r="X47" s="7">
        <v>0</v>
      </c>
      <c r="Y47" s="7">
        <v>0</v>
      </c>
      <c r="Z47">
        <v>0</v>
      </c>
      <c r="AA47">
        <v>0</v>
      </c>
      <c r="AB47" s="11">
        <f t="shared" si="6"/>
        <v>0</v>
      </c>
      <c r="AC47" s="11">
        <f t="shared" si="7"/>
        <v>0</v>
      </c>
      <c r="AD47" t="str">
        <f t="shared" si="8"/>
        <v>No</v>
      </c>
      <c r="AE47" t="str">
        <f t="shared" si="9"/>
        <v>Si</v>
      </c>
      <c r="AF47" t="str">
        <f t="shared" si="10"/>
        <v>Si</v>
      </c>
    </row>
    <row r="48" spans="1:32" x14ac:dyDescent="0.25">
      <c r="A48">
        <v>20058</v>
      </c>
      <c r="B48" t="s">
        <v>55</v>
      </c>
      <c r="C48" t="s">
        <v>115</v>
      </c>
      <c r="D48" t="s">
        <v>114</v>
      </c>
      <c r="E48" s="1">
        <v>43913</v>
      </c>
      <c r="F48" s="7" t="s">
        <v>13</v>
      </c>
      <c r="G48" s="7" t="str">
        <f>VLOOKUP(C48,Tipos_Medida!$A$2:$B$12,2)</f>
        <v>Nacional</v>
      </c>
      <c r="H48" s="7" t="str">
        <f>VLOOKUP(F48,Tipos_Medida!$D$2:$E$34,2)</f>
        <v>Preventiva</v>
      </c>
      <c r="I48" s="11">
        <f>VLOOKUP(LEFT(A48,2)&amp;F48,Mobility_Google!$V$2:$AB$67,2,FALSE)</f>
        <v>-30.571428571428573</v>
      </c>
      <c r="J48" s="11">
        <f>VLOOKUP(LEFT(A48,2)&amp;F48,Mobility_Google!$V$2:$AB$67,3,FALSE)</f>
        <v>-16.714285714285715</v>
      </c>
      <c r="K48" s="11">
        <f>VLOOKUP(LEFT(A48,2)&amp;F48,Mobility_Google!$V$2:$AB$67,4,FALSE)</f>
        <v>-34.857142857142854</v>
      </c>
      <c r="L48" s="11">
        <f>VLOOKUP(LEFT(A48,2)&amp;F48,Mobility_Google!$V$2:$AB$67,5,FALSE)</f>
        <v>-31.428571428571427</v>
      </c>
      <c r="M48" s="11">
        <f>VLOOKUP(LEFT(A48,2)&amp;F48,Mobility_Google!$V$2:$AB$67,6,FALSE)</f>
        <v>-25</v>
      </c>
      <c r="N48" s="11">
        <f>VLOOKUP(LEFT(A48,2)&amp;F48,Mobility_Google!$V$2:$AB$67,7,FALSE)</f>
        <v>9.8571428571428577</v>
      </c>
      <c r="O48" s="7">
        <f t="shared" si="0"/>
        <v>10</v>
      </c>
      <c r="P48" s="7">
        <f t="shared" si="1"/>
        <v>11</v>
      </c>
      <c r="Q48" s="7">
        <f t="shared" si="2"/>
        <v>12</v>
      </c>
      <c r="R48" s="7">
        <f t="shared" si="3"/>
        <v>14</v>
      </c>
      <c r="S48" s="7">
        <f t="shared" si="4"/>
        <v>15</v>
      </c>
      <c r="T48" s="7">
        <f t="shared" si="5"/>
        <v>16</v>
      </c>
      <c r="U48" s="7">
        <v>0</v>
      </c>
      <c r="V48">
        <v>0</v>
      </c>
      <c r="W48" s="7">
        <v>0</v>
      </c>
      <c r="X48" s="7">
        <v>0</v>
      </c>
      <c r="Y48" s="7">
        <v>0</v>
      </c>
      <c r="Z48">
        <v>0</v>
      </c>
      <c r="AA48">
        <v>0</v>
      </c>
      <c r="AB48" s="11">
        <f t="shared" si="6"/>
        <v>0</v>
      </c>
      <c r="AC48" s="11">
        <f t="shared" si="7"/>
        <v>0</v>
      </c>
      <c r="AD48" t="str">
        <f t="shared" si="8"/>
        <v>No</v>
      </c>
      <c r="AE48" t="str">
        <f t="shared" si="9"/>
        <v>Si</v>
      </c>
      <c r="AF48" t="str">
        <f t="shared" si="10"/>
        <v>Si</v>
      </c>
    </row>
    <row r="49" spans="1:32" x14ac:dyDescent="0.25">
      <c r="A49" s="4">
        <v>20058</v>
      </c>
      <c r="B49" s="4" t="s">
        <v>55</v>
      </c>
      <c r="C49" s="4" t="s">
        <v>31</v>
      </c>
      <c r="D49" s="4" t="s">
        <v>114</v>
      </c>
      <c r="E49" s="5">
        <v>43913</v>
      </c>
      <c r="F49" s="7" t="s">
        <v>13</v>
      </c>
      <c r="G49" s="7" t="str">
        <f>VLOOKUP(C49,Tipos_Medida!$A$2:$B$12,2)</f>
        <v>Nacional</v>
      </c>
      <c r="H49" s="7" t="str">
        <f>VLOOKUP(F49,Tipos_Medida!$D$2:$E$34,2)</f>
        <v>Preventiva</v>
      </c>
      <c r="I49" s="11">
        <f>VLOOKUP(LEFT(A49,2)&amp;F49,Mobility_Google!$V$2:$AB$67,2,FALSE)</f>
        <v>-30.571428571428573</v>
      </c>
      <c r="J49" s="11">
        <f>VLOOKUP(LEFT(A49,2)&amp;F49,Mobility_Google!$V$2:$AB$67,3,FALSE)</f>
        <v>-16.714285714285715</v>
      </c>
      <c r="K49" s="11">
        <f>VLOOKUP(LEFT(A49,2)&amp;F49,Mobility_Google!$V$2:$AB$67,4,FALSE)</f>
        <v>-34.857142857142854</v>
      </c>
      <c r="L49" s="11">
        <f>VLOOKUP(LEFT(A49,2)&amp;F49,Mobility_Google!$V$2:$AB$67,5,FALSE)</f>
        <v>-31.428571428571427</v>
      </c>
      <c r="M49" s="11">
        <f>VLOOKUP(LEFT(A49,2)&amp;F49,Mobility_Google!$V$2:$AB$67,6,FALSE)</f>
        <v>-25</v>
      </c>
      <c r="N49" s="11">
        <f>VLOOKUP(LEFT(A49,2)&amp;F49,Mobility_Google!$V$2:$AB$67,7,FALSE)</f>
        <v>9.8571428571428577</v>
      </c>
      <c r="O49" s="7">
        <f t="shared" si="0"/>
        <v>10</v>
      </c>
      <c r="P49" s="7">
        <f t="shared" si="1"/>
        <v>11</v>
      </c>
      <c r="Q49" s="7">
        <f t="shared" si="2"/>
        <v>12</v>
      </c>
      <c r="R49" s="7">
        <f t="shared" si="3"/>
        <v>14</v>
      </c>
      <c r="S49" s="7">
        <f t="shared" si="4"/>
        <v>15</v>
      </c>
      <c r="T49" s="7">
        <f t="shared" si="5"/>
        <v>16</v>
      </c>
      <c r="U49" s="7">
        <v>0</v>
      </c>
      <c r="V49">
        <v>0</v>
      </c>
      <c r="W49" s="7">
        <v>0</v>
      </c>
      <c r="X49" s="7">
        <v>0</v>
      </c>
      <c r="Y49" s="7">
        <v>0</v>
      </c>
      <c r="Z49">
        <v>0</v>
      </c>
      <c r="AA49">
        <v>0</v>
      </c>
      <c r="AB49" s="11">
        <f t="shared" si="6"/>
        <v>0</v>
      </c>
      <c r="AC49" s="11">
        <f t="shared" si="7"/>
        <v>0</v>
      </c>
      <c r="AD49" t="str">
        <f t="shared" si="8"/>
        <v>No</v>
      </c>
      <c r="AE49" t="str">
        <f t="shared" si="9"/>
        <v>Si</v>
      </c>
      <c r="AF49" t="str">
        <f t="shared" si="10"/>
        <v>Si</v>
      </c>
    </row>
    <row r="50" spans="1:32" x14ac:dyDescent="0.25">
      <c r="A50" s="4">
        <v>20058</v>
      </c>
      <c r="B50" s="4" t="s">
        <v>55</v>
      </c>
      <c r="C50" s="4" t="s">
        <v>118</v>
      </c>
      <c r="D50" s="4" t="s">
        <v>114</v>
      </c>
      <c r="E50" s="5">
        <v>43945</v>
      </c>
      <c r="F50" s="7" t="s">
        <v>17</v>
      </c>
      <c r="G50" s="7" t="str">
        <f>VLOOKUP(C50,Tipos_Medida!$A$2:$B$12,2)</f>
        <v>Local</v>
      </c>
      <c r="H50" s="7" t="str">
        <f>VLOOKUP(F50,Tipos_Medida!$D$2:$E$34,2)</f>
        <v>Medianamente Preventiva</v>
      </c>
      <c r="I50" s="11">
        <f>VLOOKUP(LEFT(A50,2)&amp;F50,Mobility_Google!$V$2:$AB$67,2,FALSE)</f>
        <v>-57.428571428571431</v>
      </c>
      <c r="J50" s="11">
        <f>VLOOKUP(LEFT(A50,2)&amp;F50,Mobility_Google!$V$2:$AB$67,3,FALSE)</f>
        <v>-32.428571428571431</v>
      </c>
      <c r="K50" s="11">
        <f>VLOOKUP(LEFT(A50,2)&amp;F50,Mobility_Google!$V$2:$AB$67,4,FALSE)</f>
        <v>-56</v>
      </c>
      <c r="L50" s="11">
        <f>VLOOKUP(LEFT(A50,2)&amp;F50,Mobility_Google!$V$2:$AB$67,5,FALSE)</f>
        <v>-54.428571428571431</v>
      </c>
      <c r="M50" s="11">
        <f>VLOOKUP(LEFT(A50,2)&amp;F50,Mobility_Google!$V$2:$AB$67,6,FALSE)</f>
        <v>-38.285714285714285</v>
      </c>
      <c r="N50" s="11">
        <f>VLOOKUP(LEFT(A50,2)&amp;F50,Mobility_Google!$V$2:$AB$67,7,FALSE)</f>
        <v>16.428571428571427</v>
      </c>
      <c r="O50" s="7">
        <f t="shared" si="0"/>
        <v>14</v>
      </c>
      <c r="P50" s="7">
        <f t="shared" si="1"/>
        <v>15</v>
      </c>
      <c r="Q50" s="7">
        <f t="shared" si="2"/>
        <v>16</v>
      </c>
      <c r="R50" s="7">
        <f t="shared" si="3"/>
        <v>18</v>
      </c>
      <c r="S50" s="7">
        <f t="shared" si="4"/>
        <v>19</v>
      </c>
      <c r="T50" s="7">
        <f t="shared" si="5"/>
        <v>20</v>
      </c>
      <c r="U50" s="7">
        <v>0</v>
      </c>
      <c r="V50">
        <v>0</v>
      </c>
      <c r="W50" s="7">
        <v>0</v>
      </c>
      <c r="X50" s="7">
        <v>0</v>
      </c>
      <c r="Y50" s="7">
        <v>0</v>
      </c>
      <c r="Z50">
        <v>0</v>
      </c>
      <c r="AA50">
        <v>0</v>
      </c>
      <c r="AB50" s="11">
        <f t="shared" si="6"/>
        <v>0</v>
      </c>
      <c r="AC50" s="11">
        <f t="shared" si="7"/>
        <v>0</v>
      </c>
      <c r="AD50" t="str">
        <f t="shared" si="8"/>
        <v>No</v>
      </c>
      <c r="AE50" t="str">
        <f t="shared" si="9"/>
        <v>Si</v>
      </c>
      <c r="AF50" t="str">
        <f t="shared" si="10"/>
        <v>Si</v>
      </c>
    </row>
    <row r="51" spans="1:32" x14ac:dyDescent="0.25">
      <c r="A51">
        <v>20058</v>
      </c>
      <c r="B51" t="s">
        <v>55</v>
      </c>
      <c r="C51" t="s">
        <v>34</v>
      </c>
      <c r="D51" t="s">
        <v>114</v>
      </c>
      <c r="E51" s="1">
        <v>43945</v>
      </c>
      <c r="F51" s="7" t="s">
        <v>17</v>
      </c>
      <c r="G51" s="7" t="str">
        <f>VLOOKUP(C51,Tipos_Medida!$A$2:$B$12,2)</f>
        <v>Local</v>
      </c>
      <c r="H51" s="7" t="str">
        <f>VLOOKUP(F51,Tipos_Medida!$D$2:$E$34,2)</f>
        <v>Medianamente Preventiva</v>
      </c>
      <c r="I51" s="11">
        <f>VLOOKUP(LEFT(A51,2)&amp;F51,Mobility_Google!$V$2:$AB$67,2,FALSE)</f>
        <v>-57.428571428571431</v>
      </c>
      <c r="J51" s="11">
        <f>VLOOKUP(LEFT(A51,2)&amp;F51,Mobility_Google!$V$2:$AB$67,3,FALSE)</f>
        <v>-32.428571428571431</v>
      </c>
      <c r="K51" s="11">
        <f>VLOOKUP(LEFT(A51,2)&amp;F51,Mobility_Google!$V$2:$AB$67,4,FALSE)</f>
        <v>-56</v>
      </c>
      <c r="L51" s="11">
        <f>VLOOKUP(LEFT(A51,2)&amp;F51,Mobility_Google!$V$2:$AB$67,5,FALSE)</f>
        <v>-54.428571428571431</v>
      </c>
      <c r="M51" s="11">
        <f>VLOOKUP(LEFT(A51,2)&amp;F51,Mobility_Google!$V$2:$AB$67,6,FALSE)</f>
        <v>-38.285714285714285</v>
      </c>
      <c r="N51" s="11">
        <f>VLOOKUP(LEFT(A51,2)&amp;F51,Mobility_Google!$V$2:$AB$67,7,FALSE)</f>
        <v>16.428571428571427</v>
      </c>
      <c r="O51" s="7">
        <f t="shared" si="0"/>
        <v>14</v>
      </c>
      <c r="P51" s="7">
        <f t="shared" si="1"/>
        <v>15</v>
      </c>
      <c r="Q51" s="7">
        <f t="shared" si="2"/>
        <v>16</v>
      </c>
      <c r="R51" s="7">
        <f t="shared" si="3"/>
        <v>18</v>
      </c>
      <c r="S51" s="7">
        <f t="shared" si="4"/>
        <v>19</v>
      </c>
      <c r="T51" s="7">
        <f t="shared" si="5"/>
        <v>20</v>
      </c>
      <c r="U51" s="7">
        <v>0</v>
      </c>
      <c r="V51">
        <v>0</v>
      </c>
      <c r="W51" s="7">
        <v>0</v>
      </c>
      <c r="X51" s="7">
        <v>0</v>
      </c>
      <c r="Y51" s="7">
        <v>0</v>
      </c>
      <c r="Z51">
        <v>0</v>
      </c>
      <c r="AA51">
        <v>0</v>
      </c>
      <c r="AB51" s="11">
        <f t="shared" si="6"/>
        <v>0</v>
      </c>
      <c r="AC51" s="11">
        <f t="shared" si="7"/>
        <v>0</v>
      </c>
      <c r="AD51" t="str">
        <f t="shared" si="8"/>
        <v>No</v>
      </c>
      <c r="AE51" t="str">
        <f t="shared" si="9"/>
        <v>Si</v>
      </c>
      <c r="AF51" t="str">
        <f t="shared" si="10"/>
        <v>Si</v>
      </c>
    </row>
    <row r="52" spans="1:32" x14ac:dyDescent="0.25">
      <c r="A52" s="4">
        <v>21103</v>
      </c>
      <c r="B52" s="4" t="s">
        <v>56</v>
      </c>
      <c r="C52" s="4" t="s">
        <v>33</v>
      </c>
      <c r="D52" s="4" t="s">
        <v>114</v>
      </c>
      <c r="E52" s="5">
        <v>43910</v>
      </c>
      <c r="F52" s="7" t="s">
        <v>12</v>
      </c>
      <c r="G52" s="7" t="str">
        <f>VLOOKUP(C52,Tipos_Medida!$A$2:$B$12,2)</f>
        <v>Nacional</v>
      </c>
      <c r="H52" s="7" t="str">
        <f>VLOOKUP(F52,Tipos_Medida!$D$2:$E$34,2)</f>
        <v>Preventiva</v>
      </c>
      <c r="I52" s="11">
        <f>VLOOKUP(LEFT(A52,2)&amp;F52,Mobility_Google!$V$2:$AB$67,2,FALSE)</f>
        <v>-12.571428571428571</v>
      </c>
      <c r="J52" s="11">
        <f>VLOOKUP(LEFT(A52,2)&amp;F52,Mobility_Google!$V$2:$AB$67,3,FALSE)</f>
        <v>3.7142857142857144</v>
      </c>
      <c r="K52" s="11">
        <f>VLOOKUP(LEFT(A52,2)&amp;F52,Mobility_Google!$V$2:$AB$67,4,FALSE)</f>
        <v>-9.2857142857142865</v>
      </c>
      <c r="L52" s="11">
        <f>VLOOKUP(LEFT(A52,2)&amp;F52,Mobility_Google!$V$2:$AB$67,5,FALSE)</f>
        <v>-8.1428571428571423</v>
      </c>
      <c r="M52" s="11">
        <f>VLOOKUP(LEFT(A52,2)&amp;F52,Mobility_Google!$V$2:$AB$67,6,FALSE)</f>
        <v>-13.142857142857142</v>
      </c>
      <c r="N52" s="11">
        <f>VLOOKUP(LEFT(A52,2)&amp;F52,Mobility_Google!$V$2:$AB$67,7,FALSE)</f>
        <v>5.1428571428571432</v>
      </c>
      <c r="O52" s="7">
        <f t="shared" si="0"/>
        <v>9</v>
      </c>
      <c r="P52" s="7">
        <f t="shared" si="1"/>
        <v>10</v>
      </c>
      <c r="Q52" s="7">
        <f t="shared" si="2"/>
        <v>11</v>
      </c>
      <c r="R52" s="7">
        <f t="shared" si="3"/>
        <v>13</v>
      </c>
      <c r="S52" s="7">
        <f t="shared" si="4"/>
        <v>14</v>
      </c>
      <c r="T52" s="7">
        <f t="shared" si="5"/>
        <v>15</v>
      </c>
      <c r="U52" s="7">
        <v>0</v>
      </c>
      <c r="V52">
        <v>0</v>
      </c>
      <c r="W52" s="7">
        <v>0</v>
      </c>
      <c r="X52" s="7">
        <v>0</v>
      </c>
      <c r="Y52" s="7">
        <v>0</v>
      </c>
      <c r="Z52">
        <v>0</v>
      </c>
      <c r="AA52">
        <v>0</v>
      </c>
      <c r="AB52" s="11">
        <f t="shared" si="6"/>
        <v>0</v>
      </c>
      <c r="AC52" s="11">
        <f t="shared" si="7"/>
        <v>0</v>
      </c>
      <c r="AD52" t="str">
        <f t="shared" si="8"/>
        <v>No</v>
      </c>
      <c r="AE52" t="str">
        <f t="shared" si="9"/>
        <v>Si</v>
      </c>
      <c r="AF52" t="str">
        <f t="shared" si="10"/>
        <v>Si</v>
      </c>
    </row>
    <row r="53" spans="1:32" x14ac:dyDescent="0.25">
      <c r="A53">
        <v>21103</v>
      </c>
      <c r="B53" t="s">
        <v>56</v>
      </c>
      <c r="C53" t="s">
        <v>30</v>
      </c>
      <c r="D53" t="s">
        <v>114</v>
      </c>
      <c r="E53" s="1">
        <v>43913</v>
      </c>
      <c r="F53" s="7" t="s">
        <v>13</v>
      </c>
      <c r="G53" s="7" t="str">
        <f>VLOOKUP(C53,Tipos_Medida!$A$2:$B$12,2)</f>
        <v>Nacional</v>
      </c>
      <c r="H53" s="7" t="str">
        <f>VLOOKUP(F53,Tipos_Medida!$D$2:$E$34,2)</f>
        <v>Preventiva</v>
      </c>
      <c r="I53" s="11">
        <f>VLOOKUP(LEFT(A53,2)&amp;F53,Mobility_Google!$V$2:$AB$67,2,FALSE)</f>
        <v>-34.714285714285715</v>
      </c>
      <c r="J53" s="11">
        <f>VLOOKUP(LEFT(A53,2)&amp;F53,Mobility_Google!$V$2:$AB$67,3,FALSE)</f>
        <v>-13.714285714285714</v>
      </c>
      <c r="K53" s="11">
        <f>VLOOKUP(LEFT(A53,2)&amp;F53,Mobility_Google!$V$2:$AB$67,4,FALSE)</f>
        <v>-29</v>
      </c>
      <c r="L53" s="11">
        <f>VLOOKUP(LEFT(A53,2)&amp;F53,Mobility_Google!$V$2:$AB$67,5,FALSE)</f>
        <v>-30.428571428571427</v>
      </c>
      <c r="M53" s="11">
        <f>VLOOKUP(LEFT(A53,2)&amp;F53,Mobility_Google!$V$2:$AB$67,6,FALSE)</f>
        <v>-28.714285714285715</v>
      </c>
      <c r="N53" s="11">
        <f>VLOOKUP(LEFT(A53,2)&amp;F53,Mobility_Google!$V$2:$AB$67,7,FALSE)</f>
        <v>12.571428571428571</v>
      </c>
      <c r="O53" s="7">
        <f t="shared" si="0"/>
        <v>10</v>
      </c>
      <c r="P53" s="7">
        <f t="shared" si="1"/>
        <v>11</v>
      </c>
      <c r="Q53" s="7">
        <f t="shared" si="2"/>
        <v>12</v>
      </c>
      <c r="R53" s="7">
        <f t="shared" si="3"/>
        <v>14</v>
      </c>
      <c r="S53" s="7">
        <f t="shared" si="4"/>
        <v>15</v>
      </c>
      <c r="T53" s="7">
        <f t="shared" si="5"/>
        <v>16</v>
      </c>
      <c r="U53" s="7">
        <v>0</v>
      </c>
      <c r="V53">
        <v>0</v>
      </c>
      <c r="W53" s="7">
        <v>0</v>
      </c>
      <c r="X53" s="7">
        <v>0</v>
      </c>
      <c r="Y53" s="7">
        <v>0</v>
      </c>
      <c r="Z53">
        <v>0</v>
      </c>
      <c r="AA53">
        <v>0</v>
      </c>
      <c r="AB53" s="11">
        <f t="shared" si="6"/>
        <v>0</v>
      </c>
      <c r="AC53" s="11">
        <f t="shared" si="7"/>
        <v>0</v>
      </c>
      <c r="AD53" t="str">
        <f t="shared" si="8"/>
        <v>No</v>
      </c>
      <c r="AE53" t="str">
        <f t="shared" si="9"/>
        <v>Si</v>
      </c>
      <c r="AF53" t="str">
        <f t="shared" si="10"/>
        <v>Si</v>
      </c>
    </row>
    <row r="54" spans="1:32" x14ac:dyDescent="0.25">
      <c r="A54">
        <v>21103</v>
      </c>
      <c r="B54" t="s">
        <v>56</v>
      </c>
      <c r="C54" t="s">
        <v>115</v>
      </c>
      <c r="D54" t="s">
        <v>114</v>
      </c>
      <c r="E54" s="1">
        <v>43913</v>
      </c>
      <c r="F54" s="7" t="s">
        <v>13</v>
      </c>
      <c r="G54" s="7" t="str">
        <f>VLOOKUP(C54,Tipos_Medida!$A$2:$B$12,2)</f>
        <v>Nacional</v>
      </c>
      <c r="H54" s="7" t="str">
        <f>VLOOKUP(F54,Tipos_Medida!$D$2:$E$34,2)</f>
        <v>Preventiva</v>
      </c>
      <c r="I54" s="11">
        <f>VLOOKUP(LEFT(A54,2)&amp;F54,Mobility_Google!$V$2:$AB$67,2,FALSE)</f>
        <v>-34.714285714285715</v>
      </c>
      <c r="J54" s="11">
        <f>VLOOKUP(LEFT(A54,2)&amp;F54,Mobility_Google!$V$2:$AB$67,3,FALSE)</f>
        <v>-13.714285714285714</v>
      </c>
      <c r="K54" s="11">
        <f>VLOOKUP(LEFT(A54,2)&amp;F54,Mobility_Google!$V$2:$AB$67,4,FALSE)</f>
        <v>-29</v>
      </c>
      <c r="L54" s="11">
        <f>VLOOKUP(LEFT(A54,2)&amp;F54,Mobility_Google!$V$2:$AB$67,5,FALSE)</f>
        <v>-30.428571428571427</v>
      </c>
      <c r="M54" s="11">
        <f>VLOOKUP(LEFT(A54,2)&amp;F54,Mobility_Google!$V$2:$AB$67,6,FALSE)</f>
        <v>-28.714285714285715</v>
      </c>
      <c r="N54" s="11">
        <f>VLOOKUP(LEFT(A54,2)&amp;F54,Mobility_Google!$V$2:$AB$67,7,FALSE)</f>
        <v>12.571428571428571</v>
      </c>
      <c r="O54" s="7">
        <f t="shared" si="0"/>
        <v>10</v>
      </c>
      <c r="P54" s="7">
        <f t="shared" si="1"/>
        <v>11</v>
      </c>
      <c r="Q54" s="7">
        <f t="shared" si="2"/>
        <v>12</v>
      </c>
      <c r="R54" s="7">
        <f t="shared" si="3"/>
        <v>14</v>
      </c>
      <c r="S54" s="7">
        <f t="shared" si="4"/>
        <v>15</v>
      </c>
      <c r="T54" s="7">
        <f t="shared" si="5"/>
        <v>16</v>
      </c>
      <c r="U54" s="7">
        <v>0</v>
      </c>
      <c r="V54">
        <v>0</v>
      </c>
      <c r="W54" s="7">
        <v>0</v>
      </c>
      <c r="X54" s="7">
        <v>0</v>
      </c>
      <c r="Y54" s="7">
        <v>0</v>
      </c>
      <c r="Z54">
        <v>0</v>
      </c>
      <c r="AA54">
        <v>0</v>
      </c>
      <c r="AB54" s="11">
        <f t="shared" si="6"/>
        <v>0</v>
      </c>
      <c r="AC54" s="11">
        <f t="shared" si="7"/>
        <v>0</v>
      </c>
      <c r="AD54" t="str">
        <f t="shared" si="8"/>
        <v>No</v>
      </c>
      <c r="AE54" t="str">
        <f t="shared" si="9"/>
        <v>Si</v>
      </c>
      <c r="AF54" t="str">
        <f t="shared" si="10"/>
        <v>Si</v>
      </c>
    </row>
    <row r="55" spans="1:32" x14ac:dyDescent="0.25">
      <c r="A55" s="4">
        <v>21103</v>
      </c>
      <c r="B55" s="4" t="s">
        <v>56</v>
      </c>
      <c r="C55" s="4" t="s">
        <v>31</v>
      </c>
      <c r="D55" s="4" t="s">
        <v>114</v>
      </c>
      <c r="E55" s="5">
        <v>43913</v>
      </c>
      <c r="F55" s="7" t="s">
        <v>13</v>
      </c>
      <c r="G55" s="7" t="str">
        <f>VLOOKUP(C55,Tipos_Medida!$A$2:$B$12,2)</f>
        <v>Nacional</v>
      </c>
      <c r="H55" s="7" t="str">
        <f>VLOOKUP(F55,Tipos_Medida!$D$2:$E$34,2)</f>
        <v>Preventiva</v>
      </c>
      <c r="I55" s="11">
        <f>VLOOKUP(LEFT(A55,2)&amp;F55,Mobility_Google!$V$2:$AB$67,2,FALSE)</f>
        <v>-34.714285714285715</v>
      </c>
      <c r="J55" s="11">
        <f>VLOOKUP(LEFT(A55,2)&amp;F55,Mobility_Google!$V$2:$AB$67,3,FALSE)</f>
        <v>-13.714285714285714</v>
      </c>
      <c r="K55" s="11">
        <f>VLOOKUP(LEFT(A55,2)&amp;F55,Mobility_Google!$V$2:$AB$67,4,FALSE)</f>
        <v>-29</v>
      </c>
      <c r="L55" s="11">
        <f>VLOOKUP(LEFT(A55,2)&amp;F55,Mobility_Google!$V$2:$AB$67,5,FALSE)</f>
        <v>-30.428571428571427</v>
      </c>
      <c r="M55" s="11">
        <f>VLOOKUP(LEFT(A55,2)&amp;F55,Mobility_Google!$V$2:$AB$67,6,FALSE)</f>
        <v>-28.714285714285715</v>
      </c>
      <c r="N55" s="11">
        <f>VLOOKUP(LEFT(A55,2)&amp;F55,Mobility_Google!$V$2:$AB$67,7,FALSE)</f>
        <v>12.571428571428571</v>
      </c>
      <c r="O55" s="7">
        <f t="shared" si="0"/>
        <v>10</v>
      </c>
      <c r="P55" s="7">
        <f t="shared" si="1"/>
        <v>11</v>
      </c>
      <c r="Q55" s="7">
        <f t="shared" si="2"/>
        <v>12</v>
      </c>
      <c r="R55" s="7">
        <f t="shared" si="3"/>
        <v>14</v>
      </c>
      <c r="S55" s="7">
        <f t="shared" si="4"/>
        <v>15</v>
      </c>
      <c r="T55" s="7">
        <f t="shared" si="5"/>
        <v>16</v>
      </c>
      <c r="U55" s="7">
        <v>0</v>
      </c>
      <c r="V55">
        <v>0</v>
      </c>
      <c r="W55" s="7">
        <v>0</v>
      </c>
      <c r="X55" s="7">
        <v>0</v>
      </c>
      <c r="Y55" s="7">
        <v>0</v>
      </c>
      <c r="Z55">
        <v>0</v>
      </c>
      <c r="AA55">
        <v>0</v>
      </c>
      <c r="AB55" s="11">
        <f t="shared" si="6"/>
        <v>0</v>
      </c>
      <c r="AC55" s="11">
        <f t="shared" si="7"/>
        <v>0</v>
      </c>
      <c r="AD55" t="str">
        <f t="shared" si="8"/>
        <v>No</v>
      </c>
      <c r="AE55" t="str">
        <f t="shared" si="9"/>
        <v>Si</v>
      </c>
      <c r="AF55" t="str">
        <f t="shared" si="10"/>
        <v>Si</v>
      </c>
    </row>
    <row r="56" spans="1:32" x14ac:dyDescent="0.25">
      <c r="A56">
        <v>21103</v>
      </c>
      <c r="B56" t="s">
        <v>56</v>
      </c>
      <c r="C56" t="s">
        <v>34</v>
      </c>
      <c r="D56" t="s">
        <v>114</v>
      </c>
      <c r="E56" s="1">
        <v>43934</v>
      </c>
      <c r="F56" s="7" t="s">
        <v>16</v>
      </c>
      <c r="G56" s="7" t="str">
        <f>VLOOKUP(C56,Tipos_Medida!$A$2:$B$12,2)</f>
        <v>Local</v>
      </c>
      <c r="H56" s="7" t="str">
        <f>VLOOKUP(F56,Tipos_Medida!$D$2:$E$34,2)</f>
        <v>Preventiva</v>
      </c>
      <c r="I56" s="11">
        <f>VLOOKUP(LEFT(A56,2)&amp;F56,Mobility_Google!$V$2:$AB$67,2,FALSE)</f>
        <v>-53.714285714285715</v>
      </c>
      <c r="J56" s="11">
        <f>VLOOKUP(LEFT(A56,2)&amp;F56,Mobility_Google!$V$2:$AB$67,3,FALSE)</f>
        <v>-17</v>
      </c>
      <c r="K56" s="11">
        <f>VLOOKUP(LEFT(A56,2)&amp;F56,Mobility_Google!$V$2:$AB$67,4,FALSE)</f>
        <v>-39.714285714285715</v>
      </c>
      <c r="L56" s="11">
        <f>VLOOKUP(LEFT(A56,2)&amp;F56,Mobility_Google!$V$2:$AB$67,5,FALSE)</f>
        <v>-41.285714285714285</v>
      </c>
      <c r="M56" s="11">
        <f>VLOOKUP(LEFT(A56,2)&amp;F56,Mobility_Google!$V$2:$AB$67,6,FALSE)</f>
        <v>-43.714285714285715</v>
      </c>
      <c r="N56" s="11">
        <f>VLOOKUP(LEFT(A56,2)&amp;F56,Mobility_Google!$V$2:$AB$67,7,FALSE)</f>
        <v>18.142857142857142</v>
      </c>
      <c r="O56" s="7">
        <f t="shared" si="0"/>
        <v>13</v>
      </c>
      <c r="P56" s="7">
        <f t="shared" si="1"/>
        <v>14</v>
      </c>
      <c r="Q56" s="7">
        <f t="shared" si="2"/>
        <v>15</v>
      </c>
      <c r="R56" s="7">
        <f t="shared" si="3"/>
        <v>17</v>
      </c>
      <c r="S56" s="7">
        <f t="shared" si="4"/>
        <v>18</v>
      </c>
      <c r="T56" s="7">
        <f t="shared" si="5"/>
        <v>19</v>
      </c>
      <c r="U56" s="7">
        <v>0</v>
      </c>
      <c r="V56">
        <v>0</v>
      </c>
      <c r="W56" s="7">
        <v>0</v>
      </c>
      <c r="X56" s="7">
        <v>0</v>
      </c>
      <c r="Y56" s="7">
        <v>0</v>
      </c>
      <c r="Z56">
        <v>0</v>
      </c>
      <c r="AA56">
        <v>0</v>
      </c>
      <c r="AB56" s="11">
        <f t="shared" si="6"/>
        <v>0</v>
      </c>
      <c r="AC56" s="11">
        <f t="shared" si="7"/>
        <v>0</v>
      </c>
      <c r="AD56" t="str">
        <f t="shared" si="8"/>
        <v>No</v>
      </c>
      <c r="AE56" t="str">
        <f t="shared" si="9"/>
        <v>Si</v>
      </c>
      <c r="AF56" t="str">
        <f t="shared" si="10"/>
        <v>Si</v>
      </c>
    </row>
    <row r="57" spans="1:32" x14ac:dyDescent="0.25">
      <c r="A57" s="4">
        <v>20098</v>
      </c>
      <c r="B57" s="4" t="s">
        <v>57</v>
      </c>
      <c r="C57" s="4" t="s">
        <v>33</v>
      </c>
      <c r="D57" s="4" t="s">
        <v>114</v>
      </c>
      <c r="E57" s="5">
        <v>43910</v>
      </c>
      <c r="F57" s="7" t="s">
        <v>12</v>
      </c>
      <c r="G57" s="7" t="str">
        <f>VLOOKUP(C57,Tipos_Medida!$A$2:$B$12,2)</f>
        <v>Nacional</v>
      </c>
      <c r="H57" s="7" t="str">
        <f>VLOOKUP(F57,Tipos_Medida!$D$2:$E$34,2)</f>
        <v>Preventiva</v>
      </c>
      <c r="I57" s="11">
        <f>VLOOKUP(LEFT(A57,2)&amp;F57,Mobility_Google!$V$2:$AB$67,2,FALSE)</f>
        <v>-7.8571428571428568</v>
      </c>
      <c r="J57" s="11">
        <f>VLOOKUP(LEFT(A57,2)&amp;F57,Mobility_Google!$V$2:$AB$67,3,FALSE)</f>
        <v>1.4285714285714286</v>
      </c>
      <c r="K57" s="11">
        <f>VLOOKUP(LEFT(A57,2)&amp;F57,Mobility_Google!$V$2:$AB$67,4,FALSE)</f>
        <v>-7.4285714285714288</v>
      </c>
      <c r="L57" s="11">
        <f>VLOOKUP(LEFT(A57,2)&amp;F57,Mobility_Google!$V$2:$AB$67,5,FALSE)</f>
        <v>-11</v>
      </c>
      <c r="M57" s="11">
        <f>VLOOKUP(LEFT(A57,2)&amp;F57,Mobility_Google!$V$2:$AB$67,6,FALSE)</f>
        <v>-4.8571428571428568</v>
      </c>
      <c r="N57" s="11">
        <f>VLOOKUP(LEFT(A57,2)&amp;F57,Mobility_Google!$V$2:$AB$67,7,FALSE)</f>
        <v>2</v>
      </c>
      <c r="O57" s="7">
        <f t="shared" si="0"/>
        <v>9</v>
      </c>
      <c r="P57" s="7">
        <f t="shared" si="1"/>
        <v>10</v>
      </c>
      <c r="Q57" s="7">
        <f t="shared" si="2"/>
        <v>11</v>
      </c>
      <c r="R57" s="7">
        <f t="shared" si="3"/>
        <v>13</v>
      </c>
      <c r="S57" s="7">
        <f t="shared" si="4"/>
        <v>14</v>
      </c>
      <c r="T57" s="7">
        <f t="shared" si="5"/>
        <v>15</v>
      </c>
      <c r="U57" s="7">
        <v>0</v>
      </c>
      <c r="V57">
        <v>0</v>
      </c>
      <c r="W57" s="7">
        <v>0</v>
      </c>
      <c r="X57" s="7">
        <v>0</v>
      </c>
      <c r="Y57" s="7">
        <v>0</v>
      </c>
      <c r="Z57">
        <v>0</v>
      </c>
      <c r="AA57">
        <v>0</v>
      </c>
      <c r="AB57" s="11">
        <f t="shared" si="6"/>
        <v>0</v>
      </c>
      <c r="AC57" s="11">
        <f t="shared" si="7"/>
        <v>0</v>
      </c>
      <c r="AD57" t="str">
        <f t="shared" si="8"/>
        <v>No</v>
      </c>
      <c r="AE57" t="str">
        <f t="shared" si="9"/>
        <v>Si</v>
      </c>
      <c r="AF57" t="str">
        <f t="shared" si="10"/>
        <v>Si</v>
      </c>
    </row>
    <row r="58" spans="1:32" x14ac:dyDescent="0.25">
      <c r="A58">
        <v>20098</v>
      </c>
      <c r="B58" t="s">
        <v>57</v>
      </c>
      <c r="C58" t="s">
        <v>30</v>
      </c>
      <c r="D58" t="s">
        <v>114</v>
      </c>
      <c r="E58" s="1">
        <v>43913</v>
      </c>
      <c r="F58" s="7" t="s">
        <v>13</v>
      </c>
      <c r="G58" s="7" t="str">
        <f>VLOOKUP(C58,Tipos_Medida!$A$2:$B$12,2)</f>
        <v>Nacional</v>
      </c>
      <c r="H58" s="7" t="str">
        <f>VLOOKUP(F58,Tipos_Medida!$D$2:$E$34,2)</f>
        <v>Preventiva</v>
      </c>
      <c r="I58" s="11">
        <f>VLOOKUP(LEFT(A58,2)&amp;F58,Mobility_Google!$V$2:$AB$67,2,FALSE)</f>
        <v>-30.571428571428573</v>
      </c>
      <c r="J58" s="11">
        <f>VLOOKUP(LEFT(A58,2)&amp;F58,Mobility_Google!$V$2:$AB$67,3,FALSE)</f>
        <v>-16.714285714285715</v>
      </c>
      <c r="K58" s="11">
        <f>VLOOKUP(LEFT(A58,2)&amp;F58,Mobility_Google!$V$2:$AB$67,4,FALSE)</f>
        <v>-34.857142857142854</v>
      </c>
      <c r="L58" s="11">
        <f>VLOOKUP(LEFT(A58,2)&amp;F58,Mobility_Google!$V$2:$AB$67,5,FALSE)</f>
        <v>-31.428571428571427</v>
      </c>
      <c r="M58" s="11">
        <f>VLOOKUP(LEFT(A58,2)&amp;F58,Mobility_Google!$V$2:$AB$67,6,FALSE)</f>
        <v>-25</v>
      </c>
      <c r="N58" s="11">
        <f>VLOOKUP(LEFT(A58,2)&amp;F58,Mobility_Google!$V$2:$AB$67,7,FALSE)</f>
        <v>9.8571428571428577</v>
      </c>
      <c r="O58" s="7">
        <f t="shared" si="0"/>
        <v>10</v>
      </c>
      <c r="P58" s="7">
        <f t="shared" si="1"/>
        <v>11</v>
      </c>
      <c r="Q58" s="7">
        <f t="shared" si="2"/>
        <v>12</v>
      </c>
      <c r="R58" s="7">
        <f t="shared" si="3"/>
        <v>14</v>
      </c>
      <c r="S58" s="7">
        <f t="shared" si="4"/>
        <v>15</v>
      </c>
      <c r="T58" s="7">
        <f t="shared" si="5"/>
        <v>16</v>
      </c>
      <c r="U58" s="7">
        <v>0</v>
      </c>
      <c r="V58">
        <v>0</v>
      </c>
      <c r="W58" s="7">
        <v>0</v>
      </c>
      <c r="X58" s="7">
        <v>0</v>
      </c>
      <c r="Y58" s="7">
        <v>0</v>
      </c>
      <c r="Z58">
        <v>0</v>
      </c>
      <c r="AA58">
        <v>0</v>
      </c>
      <c r="AB58" s="11">
        <f t="shared" si="6"/>
        <v>0</v>
      </c>
      <c r="AC58" s="11">
        <f t="shared" si="7"/>
        <v>0</v>
      </c>
      <c r="AD58" t="str">
        <f t="shared" si="8"/>
        <v>No</v>
      </c>
      <c r="AE58" t="str">
        <f t="shared" si="9"/>
        <v>Si</v>
      </c>
      <c r="AF58" t="str">
        <f t="shared" si="10"/>
        <v>Si</v>
      </c>
    </row>
    <row r="59" spans="1:32" x14ac:dyDescent="0.25">
      <c r="A59">
        <v>20098</v>
      </c>
      <c r="B59" t="s">
        <v>57</v>
      </c>
      <c r="C59" t="s">
        <v>115</v>
      </c>
      <c r="D59" t="s">
        <v>114</v>
      </c>
      <c r="E59" s="1">
        <v>43913</v>
      </c>
      <c r="F59" s="7" t="s">
        <v>13</v>
      </c>
      <c r="G59" s="7" t="str">
        <f>VLOOKUP(C59,Tipos_Medida!$A$2:$B$12,2)</f>
        <v>Nacional</v>
      </c>
      <c r="H59" s="7" t="str">
        <f>VLOOKUP(F59,Tipos_Medida!$D$2:$E$34,2)</f>
        <v>Preventiva</v>
      </c>
      <c r="I59" s="11">
        <f>VLOOKUP(LEFT(A59,2)&amp;F59,Mobility_Google!$V$2:$AB$67,2,FALSE)</f>
        <v>-30.571428571428573</v>
      </c>
      <c r="J59" s="11">
        <f>VLOOKUP(LEFT(A59,2)&amp;F59,Mobility_Google!$V$2:$AB$67,3,FALSE)</f>
        <v>-16.714285714285715</v>
      </c>
      <c r="K59" s="11">
        <f>VLOOKUP(LEFT(A59,2)&amp;F59,Mobility_Google!$V$2:$AB$67,4,FALSE)</f>
        <v>-34.857142857142854</v>
      </c>
      <c r="L59" s="11">
        <f>VLOOKUP(LEFT(A59,2)&amp;F59,Mobility_Google!$V$2:$AB$67,5,FALSE)</f>
        <v>-31.428571428571427</v>
      </c>
      <c r="M59" s="11">
        <f>VLOOKUP(LEFT(A59,2)&amp;F59,Mobility_Google!$V$2:$AB$67,6,FALSE)</f>
        <v>-25</v>
      </c>
      <c r="N59" s="11">
        <f>VLOOKUP(LEFT(A59,2)&amp;F59,Mobility_Google!$V$2:$AB$67,7,FALSE)</f>
        <v>9.8571428571428577</v>
      </c>
      <c r="O59" s="7">
        <f t="shared" si="0"/>
        <v>10</v>
      </c>
      <c r="P59" s="7">
        <f t="shared" si="1"/>
        <v>11</v>
      </c>
      <c r="Q59" s="7">
        <f t="shared" si="2"/>
        <v>12</v>
      </c>
      <c r="R59" s="7">
        <f t="shared" si="3"/>
        <v>14</v>
      </c>
      <c r="S59" s="7">
        <f t="shared" si="4"/>
        <v>15</v>
      </c>
      <c r="T59" s="7">
        <f t="shared" si="5"/>
        <v>16</v>
      </c>
      <c r="U59" s="7">
        <v>0</v>
      </c>
      <c r="V59">
        <v>0</v>
      </c>
      <c r="W59" s="7">
        <v>0</v>
      </c>
      <c r="X59" s="7">
        <v>0</v>
      </c>
      <c r="Y59" s="7">
        <v>0</v>
      </c>
      <c r="Z59">
        <v>0</v>
      </c>
      <c r="AA59">
        <v>0</v>
      </c>
      <c r="AB59" s="11">
        <f t="shared" si="6"/>
        <v>0</v>
      </c>
      <c r="AC59" s="11">
        <f t="shared" si="7"/>
        <v>0</v>
      </c>
      <c r="AD59" t="str">
        <f t="shared" si="8"/>
        <v>No</v>
      </c>
      <c r="AE59" t="str">
        <f t="shared" si="9"/>
        <v>Si</v>
      </c>
      <c r="AF59" t="str">
        <f t="shared" si="10"/>
        <v>Si</v>
      </c>
    </row>
    <row r="60" spans="1:32" x14ac:dyDescent="0.25">
      <c r="A60" s="4">
        <v>20098</v>
      </c>
      <c r="B60" s="4" t="s">
        <v>57</v>
      </c>
      <c r="C60" s="4" t="s">
        <v>31</v>
      </c>
      <c r="D60" s="4" t="s">
        <v>114</v>
      </c>
      <c r="E60" s="5">
        <v>43913</v>
      </c>
      <c r="F60" s="7" t="s">
        <v>13</v>
      </c>
      <c r="G60" s="7" t="str">
        <f>VLOOKUP(C60,Tipos_Medida!$A$2:$B$12,2)</f>
        <v>Nacional</v>
      </c>
      <c r="H60" s="7" t="str">
        <f>VLOOKUP(F60,Tipos_Medida!$D$2:$E$34,2)</f>
        <v>Preventiva</v>
      </c>
      <c r="I60" s="11">
        <f>VLOOKUP(LEFT(A60,2)&amp;F60,Mobility_Google!$V$2:$AB$67,2,FALSE)</f>
        <v>-30.571428571428573</v>
      </c>
      <c r="J60" s="11">
        <f>VLOOKUP(LEFT(A60,2)&amp;F60,Mobility_Google!$V$2:$AB$67,3,FALSE)</f>
        <v>-16.714285714285715</v>
      </c>
      <c r="K60" s="11">
        <f>VLOOKUP(LEFT(A60,2)&amp;F60,Mobility_Google!$V$2:$AB$67,4,FALSE)</f>
        <v>-34.857142857142854</v>
      </c>
      <c r="L60" s="11">
        <f>VLOOKUP(LEFT(A60,2)&amp;F60,Mobility_Google!$V$2:$AB$67,5,FALSE)</f>
        <v>-31.428571428571427</v>
      </c>
      <c r="M60" s="11">
        <f>VLOOKUP(LEFT(A60,2)&amp;F60,Mobility_Google!$V$2:$AB$67,6,FALSE)</f>
        <v>-25</v>
      </c>
      <c r="N60" s="11">
        <f>VLOOKUP(LEFT(A60,2)&amp;F60,Mobility_Google!$V$2:$AB$67,7,FALSE)</f>
        <v>9.8571428571428577</v>
      </c>
      <c r="O60" s="7">
        <f t="shared" si="0"/>
        <v>10</v>
      </c>
      <c r="P60" s="7">
        <f t="shared" si="1"/>
        <v>11</v>
      </c>
      <c r="Q60" s="7">
        <f t="shared" si="2"/>
        <v>12</v>
      </c>
      <c r="R60" s="7">
        <f t="shared" si="3"/>
        <v>14</v>
      </c>
      <c r="S60" s="7">
        <f t="shared" si="4"/>
        <v>15</v>
      </c>
      <c r="T60" s="7">
        <f t="shared" si="5"/>
        <v>16</v>
      </c>
      <c r="U60" s="7">
        <v>0</v>
      </c>
      <c r="V60">
        <v>0</v>
      </c>
      <c r="W60" s="7">
        <v>0</v>
      </c>
      <c r="X60" s="7">
        <v>0</v>
      </c>
      <c r="Y60" s="7">
        <v>0</v>
      </c>
      <c r="Z60">
        <v>0</v>
      </c>
      <c r="AA60">
        <v>0</v>
      </c>
      <c r="AB60" s="11">
        <f t="shared" si="6"/>
        <v>0</v>
      </c>
      <c r="AC60" s="11">
        <f t="shared" si="7"/>
        <v>0</v>
      </c>
      <c r="AD60" t="str">
        <f t="shared" si="8"/>
        <v>No</v>
      </c>
      <c r="AE60" t="str">
        <f t="shared" si="9"/>
        <v>Si</v>
      </c>
      <c r="AF60" t="str">
        <f t="shared" si="10"/>
        <v>Si</v>
      </c>
    </row>
    <row r="61" spans="1:32" x14ac:dyDescent="0.25">
      <c r="A61" s="4">
        <v>21120</v>
      </c>
      <c r="B61" s="4" t="s">
        <v>58</v>
      </c>
      <c r="C61" s="4" t="s">
        <v>33</v>
      </c>
      <c r="D61" s="4" t="s">
        <v>114</v>
      </c>
      <c r="E61" s="5">
        <v>43910</v>
      </c>
      <c r="F61" s="7" t="s">
        <v>12</v>
      </c>
      <c r="G61" s="7" t="str">
        <f>VLOOKUP(C61,Tipos_Medida!$A$2:$B$12,2)</f>
        <v>Nacional</v>
      </c>
      <c r="H61" s="7" t="str">
        <f>VLOOKUP(F61,Tipos_Medida!$D$2:$E$34,2)</f>
        <v>Preventiva</v>
      </c>
      <c r="I61" s="11">
        <f>VLOOKUP(LEFT(A61,2)&amp;F61,Mobility_Google!$V$2:$AB$67,2,FALSE)</f>
        <v>-12.571428571428571</v>
      </c>
      <c r="J61" s="11">
        <f>VLOOKUP(LEFT(A61,2)&amp;F61,Mobility_Google!$V$2:$AB$67,3,FALSE)</f>
        <v>3.7142857142857144</v>
      </c>
      <c r="K61" s="11">
        <f>VLOOKUP(LEFT(A61,2)&amp;F61,Mobility_Google!$V$2:$AB$67,4,FALSE)</f>
        <v>-9.2857142857142865</v>
      </c>
      <c r="L61" s="11">
        <f>VLOOKUP(LEFT(A61,2)&amp;F61,Mobility_Google!$V$2:$AB$67,5,FALSE)</f>
        <v>-8.1428571428571423</v>
      </c>
      <c r="M61" s="11">
        <f>VLOOKUP(LEFT(A61,2)&amp;F61,Mobility_Google!$V$2:$AB$67,6,FALSE)</f>
        <v>-13.142857142857142</v>
      </c>
      <c r="N61" s="11">
        <f>VLOOKUP(LEFT(A61,2)&amp;F61,Mobility_Google!$V$2:$AB$67,7,FALSE)</f>
        <v>5.1428571428571432</v>
      </c>
      <c r="O61" s="7">
        <f t="shared" si="0"/>
        <v>9</v>
      </c>
      <c r="P61" s="7">
        <f t="shared" si="1"/>
        <v>10</v>
      </c>
      <c r="Q61" s="7">
        <f t="shared" si="2"/>
        <v>11</v>
      </c>
      <c r="R61" s="7">
        <f t="shared" si="3"/>
        <v>13</v>
      </c>
      <c r="S61" s="7">
        <f t="shared" si="4"/>
        <v>14</v>
      </c>
      <c r="T61" s="7">
        <f t="shared" si="5"/>
        <v>15</v>
      </c>
      <c r="U61" s="7">
        <v>0</v>
      </c>
      <c r="V61">
        <v>0</v>
      </c>
      <c r="W61" s="7">
        <v>0</v>
      </c>
      <c r="X61" s="7">
        <v>0</v>
      </c>
      <c r="Y61" s="7">
        <v>0</v>
      </c>
      <c r="Z61">
        <v>0</v>
      </c>
      <c r="AA61">
        <v>0</v>
      </c>
      <c r="AB61" s="11">
        <f t="shared" si="6"/>
        <v>0</v>
      </c>
      <c r="AC61" s="11">
        <f t="shared" si="7"/>
        <v>0</v>
      </c>
      <c r="AD61" t="str">
        <f t="shared" si="8"/>
        <v>No</v>
      </c>
      <c r="AE61" t="str">
        <f t="shared" si="9"/>
        <v>Si</v>
      </c>
      <c r="AF61" t="str">
        <f t="shared" si="10"/>
        <v>Si</v>
      </c>
    </row>
    <row r="62" spans="1:32" x14ac:dyDescent="0.25">
      <c r="A62">
        <v>21120</v>
      </c>
      <c r="B62" t="s">
        <v>58</v>
      </c>
      <c r="C62" t="s">
        <v>30</v>
      </c>
      <c r="D62" t="s">
        <v>114</v>
      </c>
      <c r="E62" s="1">
        <v>43913</v>
      </c>
      <c r="F62" s="7" t="s">
        <v>13</v>
      </c>
      <c r="G62" s="7" t="str">
        <f>VLOOKUP(C62,Tipos_Medida!$A$2:$B$12,2)</f>
        <v>Nacional</v>
      </c>
      <c r="H62" s="7" t="str">
        <f>VLOOKUP(F62,Tipos_Medida!$D$2:$E$34,2)</f>
        <v>Preventiva</v>
      </c>
      <c r="I62" s="11">
        <f>VLOOKUP(LEFT(A62,2)&amp;F62,Mobility_Google!$V$2:$AB$67,2,FALSE)</f>
        <v>-34.714285714285715</v>
      </c>
      <c r="J62" s="11">
        <f>VLOOKUP(LEFT(A62,2)&amp;F62,Mobility_Google!$V$2:$AB$67,3,FALSE)</f>
        <v>-13.714285714285714</v>
      </c>
      <c r="K62" s="11">
        <f>VLOOKUP(LEFT(A62,2)&amp;F62,Mobility_Google!$V$2:$AB$67,4,FALSE)</f>
        <v>-29</v>
      </c>
      <c r="L62" s="11">
        <f>VLOOKUP(LEFT(A62,2)&amp;F62,Mobility_Google!$V$2:$AB$67,5,FALSE)</f>
        <v>-30.428571428571427</v>
      </c>
      <c r="M62" s="11">
        <f>VLOOKUP(LEFT(A62,2)&amp;F62,Mobility_Google!$V$2:$AB$67,6,FALSE)</f>
        <v>-28.714285714285715</v>
      </c>
      <c r="N62" s="11">
        <f>VLOOKUP(LEFT(A62,2)&amp;F62,Mobility_Google!$V$2:$AB$67,7,FALSE)</f>
        <v>12.571428571428571</v>
      </c>
      <c r="O62" s="7">
        <f t="shared" si="0"/>
        <v>10</v>
      </c>
      <c r="P62" s="7">
        <f t="shared" si="1"/>
        <v>11</v>
      </c>
      <c r="Q62" s="7">
        <f t="shared" si="2"/>
        <v>12</v>
      </c>
      <c r="R62" s="7">
        <f t="shared" si="3"/>
        <v>14</v>
      </c>
      <c r="S62" s="7">
        <f t="shared" si="4"/>
        <v>15</v>
      </c>
      <c r="T62" s="7">
        <f t="shared" si="5"/>
        <v>16</v>
      </c>
      <c r="U62" s="7">
        <v>0</v>
      </c>
      <c r="V62">
        <v>0</v>
      </c>
      <c r="W62" s="7">
        <v>0</v>
      </c>
      <c r="X62" s="7">
        <v>0</v>
      </c>
      <c r="Y62" s="7">
        <v>0</v>
      </c>
      <c r="Z62">
        <v>0</v>
      </c>
      <c r="AA62">
        <v>0</v>
      </c>
      <c r="AB62" s="11">
        <f t="shared" si="6"/>
        <v>0</v>
      </c>
      <c r="AC62" s="11">
        <f t="shared" si="7"/>
        <v>0</v>
      </c>
      <c r="AD62" t="str">
        <f t="shared" si="8"/>
        <v>No</v>
      </c>
      <c r="AE62" t="str">
        <f t="shared" si="9"/>
        <v>Si</v>
      </c>
      <c r="AF62" t="str">
        <f t="shared" si="10"/>
        <v>Si</v>
      </c>
    </row>
    <row r="63" spans="1:32" x14ac:dyDescent="0.25">
      <c r="A63">
        <v>21120</v>
      </c>
      <c r="B63" t="s">
        <v>58</v>
      </c>
      <c r="C63" t="s">
        <v>115</v>
      </c>
      <c r="D63" t="s">
        <v>114</v>
      </c>
      <c r="E63" s="1">
        <v>43913</v>
      </c>
      <c r="F63" s="7" t="s">
        <v>13</v>
      </c>
      <c r="G63" s="7" t="str">
        <f>VLOOKUP(C63,Tipos_Medida!$A$2:$B$12,2)</f>
        <v>Nacional</v>
      </c>
      <c r="H63" s="7" t="str">
        <f>VLOOKUP(F63,Tipos_Medida!$D$2:$E$34,2)</f>
        <v>Preventiva</v>
      </c>
      <c r="I63" s="11">
        <f>VLOOKUP(LEFT(A63,2)&amp;F63,Mobility_Google!$V$2:$AB$67,2,FALSE)</f>
        <v>-34.714285714285715</v>
      </c>
      <c r="J63" s="11">
        <f>VLOOKUP(LEFT(A63,2)&amp;F63,Mobility_Google!$V$2:$AB$67,3,FALSE)</f>
        <v>-13.714285714285714</v>
      </c>
      <c r="K63" s="11">
        <f>VLOOKUP(LEFT(A63,2)&amp;F63,Mobility_Google!$V$2:$AB$67,4,FALSE)</f>
        <v>-29</v>
      </c>
      <c r="L63" s="11">
        <f>VLOOKUP(LEFT(A63,2)&amp;F63,Mobility_Google!$V$2:$AB$67,5,FALSE)</f>
        <v>-30.428571428571427</v>
      </c>
      <c r="M63" s="11">
        <f>VLOOKUP(LEFT(A63,2)&amp;F63,Mobility_Google!$V$2:$AB$67,6,FALSE)</f>
        <v>-28.714285714285715</v>
      </c>
      <c r="N63" s="11">
        <f>VLOOKUP(LEFT(A63,2)&amp;F63,Mobility_Google!$V$2:$AB$67,7,FALSE)</f>
        <v>12.571428571428571</v>
      </c>
      <c r="O63" s="7">
        <f t="shared" si="0"/>
        <v>10</v>
      </c>
      <c r="P63" s="7">
        <f t="shared" si="1"/>
        <v>11</v>
      </c>
      <c r="Q63" s="7">
        <f t="shared" si="2"/>
        <v>12</v>
      </c>
      <c r="R63" s="7">
        <f t="shared" si="3"/>
        <v>14</v>
      </c>
      <c r="S63" s="7">
        <f t="shared" si="4"/>
        <v>15</v>
      </c>
      <c r="T63" s="7">
        <f t="shared" si="5"/>
        <v>16</v>
      </c>
      <c r="U63" s="7">
        <v>0</v>
      </c>
      <c r="V63">
        <v>0</v>
      </c>
      <c r="W63" s="7">
        <v>0</v>
      </c>
      <c r="X63" s="7">
        <v>0</v>
      </c>
      <c r="Y63" s="7">
        <v>0</v>
      </c>
      <c r="Z63">
        <v>0</v>
      </c>
      <c r="AA63">
        <v>0</v>
      </c>
      <c r="AB63" s="11">
        <f t="shared" si="6"/>
        <v>0</v>
      </c>
      <c r="AC63" s="11">
        <f t="shared" si="7"/>
        <v>0</v>
      </c>
      <c r="AD63" t="str">
        <f t="shared" si="8"/>
        <v>No</v>
      </c>
      <c r="AE63" t="str">
        <f t="shared" si="9"/>
        <v>Si</v>
      </c>
      <c r="AF63" t="str">
        <f t="shared" si="10"/>
        <v>Si</v>
      </c>
    </row>
    <row r="64" spans="1:32" x14ac:dyDescent="0.25">
      <c r="A64" s="4">
        <v>21120</v>
      </c>
      <c r="B64" s="4" t="s">
        <v>58</v>
      </c>
      <c r="C64" s="4" t="s">
        <v>31</v>
      </c>
      <c r="D64" s="4" t="s">
        <v>114</v>
      </c>
      <c r="E64" s="5">
        <v>43913</v>
      </c>
      <c r="F64" s="7" t="s">
        <v>13</v>
      </c>
      <c r="G64" s="7" t="str">
        <f>VLOOKUP(C64,Tipos_Medida!$A$2:$B$12,2)</f>
        <v>Nacional</v>
      </c>
      <c r="H64" s="7" t="str">
        <f>VLOOKUP(F64,Tipos_Medida!$D$2:$E$34,2)</f>
        <v>Preventiva</v>
      </c>
      <c r="I64" s="11">
        <f>VLOOKUP(LEFT(A64,2)&amp;F64,Mobility_Google!$V$2:$AB$67,2,FALSE)</f>
        <v>-34.714285714285715</v>
      </c>
      <c r="J64" s="11">
        <f>VLOOKUP(LEFT(A64,2)&amp;F64,Mobility_Google!$V$2:$AB$67,3,FALSE)</f>
        <v>-13.714285714285714</v>
      </c>
      <c r="K64" s="11">
        <f>VLOOKUP(LEFT(A64,2)&amp;F64,Mobility_Google!$V$2:$AB$67,4,FALSE)</f>
        <v>-29</v>
      </c>
      <c r="L64" s="11">
        <f>VLOOKUP(LEFT(A64,2)&amp;F64,Mobility_Google!$V$2:$AB$67,5,FALSE)</f>
        <v>-30.428571428571427</v>
      </c>
      <c r="M64" s="11">
        <f>VLOOKUP(LEFT(A64,2)&amp;F64,Mobility_Google!$V$2:$AB$67,6,FALSE)</f>
        <v>-28.714285714285715</v>
      </c>
      <c r="N64" s="11">
        <f>VLOOKUP(LEFT(A64,2)&amp;F64,Mobility_Google!$V$2:$AB$67,7,FALSE)</f>
        <v>12.571428571428571</v>
      </c>
      <c r="O64" s="7">
        <f t="shared" si="0"/>
        <v>10</v>
      </c>
      <c r="P64" s="7">
        <f t="shared" si="1"/>
        <v>11</v>
      </c>
      <c r="Q64" s="7">
        <f t="shared" si="2"/>
        <v>12</v>
      </c>
      <c r="R64" s="7">
        <f t="shared" si="3"/>
        <v>14</v>
      </c>
      <c r="S64" s="7">
        <f t="shared" si="4"/>
        <v>15</v>
      </c>
      <c r="T64" s="7">
        <f t="shared" si="5"/>
        <v>16</v>
      </c>
      <c r="U64" s="7">
        <v>0</v>
      </c>
      <c r="V64">
        <v>0</v>
      </c>
      <c r="W64" s="7">
        <v>0</v>
      </c>
      <c r="X64" s="7">
        <v>0</v>
      </c>
      <c r="Y64" s="7">
        <v>0</v>
      </c>
      <c r="Z64">
        <v>0</v>
      </c>
      <c r="AA64">
        <v>0</v>
      </c>
      <c r="AB64" s="11">
        <f t="shared" si="6"/>
        <v>0</v>
      </c>
      <c r="AC64" s="11">
        <f t="shared" si="7"/>
        <v>0</v>
      </c>
      <c r="AD64" t="str">
        <f t="shared" si="8"/>
        <v>No</v>
      </c>
      <c r="AE64" t="str">
        <f t="shared" si="9"/>
        <v>Si</v>
      </c>
      <c r="AF64" t="str">
        <f t="shared" si="10"/>
        <v>Si</v>
      </c>
    </row>
    <row r="65" spans="1:32" x14ac:dyDescent="0.25">
      <c r="A65">
        <v>21120</v>
      </c>
      <c r="B65" t="s">
        <v>58</v>
      </c>
      <c r="C65" t="s">
        <v>34</v>
      </c>
      <c r="D65" t="s">
        <v>114</v>
      </c>
      <c r="E65" s="1">
        <v>43934</v>
      </c>
      <c r="F65" s="7" t="s">
        <v>16</v>
      </c>
      <c r="G65" s="7" t="str">
        <f>VLOOKUP(C65,Tipos_Medida!$A$2:$B$12,2)</f>
        <v>Local</v>
      </c>
      <c r="H65" s="7" t="str">
        <f>VLOOKUP(F65,Tipos_Medida!$D$2:$E$34,2)</f>
        <v>Preventiva</v>
      </c>
      <c r="I65" s="11">
        <f>VLOOKUP(LEFT(A65,2)&amp;F65,Mobility_Google!$V$2:$AB$67,2,FALSE)</f>
        <v>-53.714285714285715</v>
      </c>
      <c r="J65" s="11">
        <f>VLOOKUP(LEFT(A65,2)&amp;F65,Mobility_Google!$V$2:$AB$67,3,FALSE)</f>
        <v>-17</v>
      </c>
      <c r="K65" s="11">
        <f>VLOOKUP(LEFT(A65,2)&amp;F65,Mobility_Google!$V$2:$AB$67,4,FALSE)</f>
        <v>-39.714285714285715</v>
      </c>
      <c r="L65" s="11">
        <f>VLOOKUP(LEFT(A65,2)&amp;F65,Mobility_Google!$V$2:$AB$67,5,FALSE)</f>
        <v>-41.285714285714285</v>
      </c>
      <c r="M65" s="11">
        <f>VLOOKUP(LEFT(A65,2)&amp;F65,Mobility_Google!$V$2:$AB$67,6,FALSE)</f>
        <v>-43.714285714285715</v>
      </c>
      <c r="N65" s="11">
        <f>VLOOKUP(LEFT(A65,2)&amp;F65,Mobility_Google!$V$2:$AB$67,7,FALSE)</f>
        <v>18.142857142857142</v>
      </c>
      <c r="O65" s="7">
        <f t="shared" si="0"/>
        <v>13</v>
      </c>
      <c r="P65" s="7">
        <f t="shared" si="1"/>
        <v>14</v>
      </c>
      <c r="Q65" s="7">
        <f t="shared" si="2"/>
        <v>15</v>
      </c>
      <c r="R65" s="7">
        <f t="shared" si="3"/>
        <v>17</v>
      </c>
      <c r="S65" s="7">
        <f t="shared" si="4"/>
        <v>18</v>
      </c>
      <c r="T65" s="7">
        <f t="shared" si="5"/>
        <v>19</v>
      </c>
      <c r="U65" s="7">
        <v>0</v>
      </c>
      <c r="V65">
        <v>0</v>
      </c>
      <c r="W65" s="7">
        <v>0</v>
      </c>
      <c r="X65" s="7">
        <v>0</v>
      </c>
      <c r="Y65" s="7">
        <v>0</v>
      </c>
      <c r="Z65">
        <v>0</v>
      </c>
      <c r="AA65">
        <v>0</v>
      </c>
      <c r="AB65" s="11">
        <f t="shared" si="6"/>
        <v>0</v>
      </c>
      <c r="AC65" s="11">
        <f t="shared" si="7"/>
        <v>0</v>
      </c>
      <c r="AD65" t="str">
        <f t="shared" si="8"/>
        <v>No</v>
      </c>
      <c r="AE65" t="str">
        <f t="shared" si="9"/>
        <v>Si</v>
      </c>
      <c r="AF65" t="str">
        <f t="shared" si="10"/>
        <v>Si</v>
      </c>
    </row>
    <row r="66" spans="1:32" x14ac:dyDescent="0.25">
      <c r="A66" s="4">
        <v>20109</v>
      </c>
      <c r="B66" s="4" t="s">
        <v>59</v>
      </c>
      <c r="C66" s="4" t="s">
        <v>33</v>
      </c>
      <c r="D66" s="4" t="s">
        <v>114</v>
      </c>
      <c r="E66" s="5">
        <v>43910</v>
      </c>
      <c r="F66" s="7" t="s">
        <v>12</v>
      </c>
      <c r="G66" s="7" t="str">
        <f>VLOOKUP(C66,Tipos_Medida!$A$2:$B$12,2)</f>
        <v>Nacional</v>
      </c>
      <c r="H66" s="7" t="str">
        <f>VLOOKUP(F66,Tipos_Medida!$D$2:$E$34,2)</f>
        <v>Preventiva</v>
      </c>
      <c r="I66" s="11">
        <f>VLOOKUP(LEFT(A66,2)&amp;F66,Mobility_Google!$V$2:$AB$67,2,FALSE)</f>
        <v>-7.8571428571428568</v>
      </c>
      <c r="J66" s="11">
        <f>VLOOKUP(LEFT(A66,2)&amp;F66,Mobility_Google!$V$2:$AB$67,3,FALSE)</f>
        <v>1.4285714285714286</v>
      </c>
      <c r="K66" s="11">
        <f>VLOOKUP(LEFT(A66,2)&amp;F66,Mobility_Google!$V$2:$AB$67,4,FALSE)</f>
        <v>-7.4285714285714288</v>
      </c>
      <c r="L66" s="11">
        <f>VLOOKUP(LEFT(A66,2)&amp;F66,Mobility_Google!$V$2:$AB$67,5,FALSE)</f>
        <v>-11</v>
      </c>
      <c r="M66" s="11">
        <f>VLOOKUP(LEFT(A66,2)&amp;F66,Mobility_Google!$V$2:$AB$67,6,FALSE)</f>
        <v>-4.8571428571428568</v>
      </c>
      <c r="N66" s="11">
        <f>VLOOKUP(LEFT(A66,2)&amp;F66,Mobility_Google!$V$2:$AB$67,7,FALSE)</f>
        <v>2</v>
      </c>
      <c r="O66" s="7">
        <f t="shared" ref="O66:O129" si="11">VALUE(RIGHT(F66,2)-3)</f>
        <v>9</v>
      </c>
      <c r="P66" s="7">
        <f t="shared" ref="P66:P129" si="12">VALUE(RIGHT(F66,2)-2)</f>
        <v>10</v>
      </c>
      <c r="Q66" s="7">
        <f t="shared" ref="Q66:Q129" si="13">VALUE(RIGHT(F66,2)-1)</f>
        <v>11</v>
      </c>
      <c r="R66" s="7">
        <f t="shared" ref="R66:R129" si="14">VALUE(RIGHT(Q66,2)+2)</f>
        <v>13</v>
      </c>
      <c r="S66" s="7">
        <f t="shared" ref="S66:S129" si="15">VALUE(RIGHT(Q66,2)+3)</f>
        <v>14</v>
      </c>
      <c r="T66" s="7">
        <f t="shared" ref="T66:T129" si="16">VALUE(RIGHT(Q66,2)+4)</f>
        <v>15</v>
      </c>
      <c r="U66" s="7">
        <v>0</v>
      </c>
      <c r="V66">
        <v>0</v>
      </c>
      <c r="W66" s="7">
        <v>0</v>
      </c>
      <c r="X66" s="7">
        <v>0</v>
      </c>
      <c r="Y66" s="7">
        <v>0</v>
      </c>
      <c r="Z66">
        <v>0</v>
      </c>
      <c r="AA66">
        <v>0</v>
      </c>
      <c r="AB66" s="11">
        <f t="shared" ref="AB66:AB129" si="17">SLOPE(U66:W66,O66:Q66)</f>
        <v>0</v>
      </c>
      <c r="AC66" s="11">
        <f t="shared" ref="AC66:AC129" si="18">SLOPE(Y66:AA66,R66:T66)</f>
        <v>0</v>
      </c>
      <c r="AD66" t="str">
        <f t="shared" si="8"/>
        <v>No</v>
      </c>
      <c r="AE66" t="str">
        <f t="shared" si="9"/>
        <v>Si</v>
      </c>
      <c r="AF66" t="str">
        <f t="shared" si="10"/>
        <v>Si</v>
      </c>
    </row>
    <row r="67" spans="1:32" x14ac:dyDescent="0.25">
      <c r="A67">
        <v>20109</v>
      </c>
      <c r="B67" t="s">
        <v>59</v>
      </c>
      <c r="C67" t="s">
        <v>30</v>
      </c>
      <c r="D67" t="s">
        <v>114</v>
      </c>
      <c r="E67" s="1">
        <v>43913</v>
      </c>
      <c r="F67" s="7" t="s">
        <v>13</v>
      </c>
      <c r="G67" s="7" t="str">
        <f>VLOOKUP(C67,Tipos_Medida!$A$2:$B$12,2)</f>
        <v>Nacional</v>
      </c>
      <c r="H67" s="7" t="str">
        <f>VLOOKUP(F67,Tipos_Medida!$D$2:$E$34,2)</f>
        <v>Preventiva</v>
      </c>
      <c r="I67" s="11">
        <f>VLOOKUP(LEFT(A67,2)&amp;F67,Mobility_Google!$V$2:$AB$67,2,FALSE)</f>
        <v>-30.571428571428573</v>
      </c>
      <c r="J67" s="11">
        <f>VLOOKUP(LEFT(A67,2)&amp;F67,Mobility_Google!$V$2:$AB$67,3,FALSE)</f>
        <v>-16.714285714285715</v>
      </c>
      <c r="K67" s="11">
        <f>VLOOKUP(LEFT(A67,2)&amp;F67,Mobility_Google!$V$2:$AB$67,4,FALSE)</f>
        <v>-34.857142857142854</v>
      </c>
      <c r="L67" s="11">
        <f>VLOOKUP(LEFT(A67,2)&amp;F67,Mobility_Google!$V$2:$AB$67,5,FALSE)</f>
        <v>-31.428571428571427</v>
      </c>
      <c r="M67" s="11">
        <f>VLOOKUP(LEFT(A67,2)&amp;F67,Mobility_Google!$V$2:$AB$67,6,FALSE)</f>
        <v>-25</v>
      </c>
      <c r="N67" s="11">
        <f>VLOOKUP(LEFT(A67,2)&amp;F67,Mobility_Google!$V$2:$AB$67,7,FALSE)</f>
        <v>9.8571428571428577</v>
      </c>
      <c r="O67" s="7">
        <f t="shared" si="11"/>
        <v>10</v>
      </c>
      <c r="P67" s="7">
        <f t="shared" si="12"/>
        <v>11</v>
      </c>
      <c r="Q67" s="7">
        <f t="shared" si="13"/>
        <v>12</v>
      </c>
      <c r="R67" s="7">
        <f t="shared" si="14"/>
        <v>14</v>
      </c>
      <c r="S67" s="7">
        <f t="shared" si="15"/>
        <v>15</v>
      </c>
      <c r="T67" s="7">
        <f t="shared" si="16"/>
        <v>16</v>
      </c>
      <c r="U67" s="7">
        <v>0</v>
      </c>
      <c r="V67">
        <v>0</v>
      </c>
      <c r="W67" s="7">
        <v>0</v>
      </c>
      <c r="X67" s="7">
        <v>0</v>
      </c>
      <c r="Y67" s="7">
        <v>0</v>
      </c>
      <c r="Z67">
        <v>0</v>
      </c>
      <c r="AA67">
        <v>0</v>
      </c>
      <c r="AB67" s="11">
        <f t="shared" si="17"/>
        <v>0</v>
      </c>
      <c r="AC67" s="11">
        <f t="shared" si="18"/>
        <v>0</v>
      </c>
      <c r="AD67" t="str">
        <f t="shared" ref="AD67:AD130" si="19">IF(AC67&lt;AB67,"Si","No")</f>
        <v>No</v>
      </c>
      <c r="AE67" t="str">
        <f t="shared" ref="AE67:AE130" si="20">IF(AC67&lt;=AB67,"Si","No")</f>
        <v>Si</v>
      </c>
      <c r="AF67" t="str">
        <f t="shared" ref="AF67:AF130" si="21">IF(AC67&lt;=(AB67*2),"Si","No")</f>
        <v>Si</v>
      </c>
    </row>
    <row r="68" spans="1:32" x14ac:dyDescent="0.25">
      <c r="A68">
        <v>20109</v>
      </c>
      <c r="B68" t="s">
        <v>59</v>
      </c>
      <c r="C68" t="s">
        <v>115</v>
      </c>
      <c r="D68" t="s">
        <v>114</v>
      </c>
      <c r="E68" s="1">
        <v>43913</v>
      </c>
      <c r="F68" s="7" t="s">
        <v>13</v>
      </c>
      <c r="G68" s="7" t="str">
        <f>VLOOKUP(C68,Tipos_Medida!$A$2:$B$12,2)</f>
        <v>Nacional</v>
      </c>
      <c r="H68" s="7" t="str">
        <f>VLOOKUP(F68,Tipos_Medida!$D$2:$E$34,2)</f>
        <v>Preventiva</v>
      </c>
      <c r="I68" s="11">
        <f>VLOOKUP(LEFT(A68,2)&amp;F68,Mobility_Google!$V$2:$AB$67,2,FALSE)</f>
        <v>-30.571428571428573</v>
      </c>
      <c r="J68" s="11">
        <f>VLOOKUP(LEFT(A68,2)&amp;F68,Mobility_Google!$V$2:$AB$67,3,FALSE)</f>
        <v>-16.714285714285715</v>
      </c>
      <c r="K68" s="11">
        <f>VLOOKUP(LEFT(A68,2)&amp;F68,Mobility_Google!$V$2:$AB$67,4,FALSE)</f>
        <v>-34.857142857142854</v>
      </c>
      <c r="L68" s="11">
        <f>VLOOKUP(LEFT(A68,2)&amp;F68,Mobility_Google!$V$2:$AB$67,5,FALSE)</f>
        <v>-31.428571428571427</v>
      </c>
      <c r="M68" s="11">
        <f>VLOOKUP(LEFT(A68,2)&amp;F68,Mobility_Google!$V$2:$AB$67,6,FALSE)</f>
        <v>-25</v>
      </c>
      <c r="N68" s="11">
        <f>VLOOKUP(LEFT(A68,2)&amp;F68,Mobility_Google!$V$2:$AB$67,7,FALSE)</f>
        <v>9.8571428571428577</v>
      </c>
      <c r="O68" s="7">
        <f t="shared" si="11"/>
        <v>10</v>
      </c>
      <c r="P68" s="7">
        <f t="shared" si="12"/>
        <v>11</v>
      </c>
      <c r="Q68" s="7">
        <f t="shared" si="13"/>
        <v>12</v>
      </c>
      <c r="R68" s="7">
        <f t="shared" si="14"/>
        <v>14</v>
      </c>
      <c r="S68" s="7">
        <f t="shared" si="15"/>
        <v>15</v>
      </c>
      <c r="T68" s="7">
        <f t="shared" si="16"/>
        <v>16</v>
      </c>
      <c r="U68" s="7">
        <v>0</v>
      </c>
      <c r="V68">
        <v>0</v>
      </c>
      <c r="W68" s="7">
        <v>0</v>
      </c>
      <c r="X68" s="7">
        <v>0</v>
      </c>
      <c r="Y68" s="7">
        <v>0</v>
      </c>
      <c r="Z68">
        <v>0</v>
      </c>
      <c r="AA68">
        <v>0</v>
      </c>
      <c r="AB68" s="11">
        <f t="shared" si="17"/>
        <v>0</v>
      </c>
      <c r="AC68" s="11">
        <f t="shared" si="18"/>
        <v>0</v>
      </c>
      <c r="AD68" t="str">
        <f t="shared" si="19"/>
        <v>No</v>
      </c>
      <c r="AE68" t="str">
        <f t="shared" si="20"/>
        <v>Si</v>
      </c>
      <c r="AF68" t="str">
        <f t="shared" si="21"/>
        <v>Si</v>
      </c>
    </row>
    <row r="69" spans="1:32" x14ac:dyDescent="0.25">
      <c r="A69" s="4">
        <v>20109</v>
      </c>
      <c r="B69" s="4" t="s">
        <v>59</v>
      </c>
      <c r="C69" s="4" t="s">
        <v>31</v>
      </c>
      <c r="D69" s="4" t="s">
        <v>114</v>
      </c>
      <c r="E69" s="5">
        <v>43913</v>
      </c>
      <c r="F69" s="7" t="s">
        <v>13</v>
      </c>
      <c r="G69" s="7" t="str">
        <f>VLOOKUP(C69,Tipos_Medida!$A$2:$B$12,2)</f>
        <v>Nacional</v>
      </c>
      <c r="H69" s="7" t="str">
        <f>VLOOKUP(F69,Tipos_Medida!$D$2:$E$34,2)</f>
        <v>Preventiva</v>
      </c>
      <c r="I69" s="11">
        <f>VLOOKUP(LEFT(A69,2)&amp;F69,Mobility_Google!$V$2:$AB$67,2,FALSE)</f>
        <v>-30.571428571428573</v>
      </c>
      <c r="J69" s="11">
        <f>VLOOKUP(LEFT(A69,2)&amp;F69,Mobility_Google!$V$2:$AB$67,3,FALSE)</f>
        <v>-16.714285714285715</v>
      </c>
      <c r="K69" s="11">
        <f>VLOOKUP(LEFT(A69,2)&amp;F69,Mobility_Google!$V$2:$AB$67,4,FALSE)</f>
        <v>-34.857142857142854</v>
      </c>
      <c r="L69" s="11">
        <f>VLOOKUP(LEFT(A69,2)&amp;F69,Mobility_Google!$V$2:$AB$67,5,FALSE)</f>
        <v>-31.428571428571427</v>
      </c>
      <c r="M69" s="11">
        <f>VLOOKUP(LEFT(A69,2)&amp;F69,Mobility_Google!$V$2:$AB$67,6,FALSE)</f>
        <v>-25</v>
      </c>
      <c r="N69" s="11">
        <f>VLOOKUP(LEFT(A69,2)&amp;F69,Mobility_Google!$V$2:$AB$67,7,FALSE)</f>
        <v>9.8571428571428577</v>
      </c>
      <c r="O69" s="7">
        <f t="shared" si="11"/>
        <v>10</v>
      </c>
      <c r="P69" s="7">
        <f t="shared" si="12"/>
        <v>11</v>
      </c>
      <c r="Q69" s="7">
        <f t="shared" si="13"/>
        <v>12</v>
      </c>
      <c r="R69" s="7">
        <f t="shared" si="14"/>
        <v>14</v>
      </c>
      <c r="S69" s="7">
        <f t="shared" si="15"/>
        <v>15</v>
      </c>
      <c r="T69" s="7">
        <f t="shared" si="16"/>
        <v>16</v>
      </c>
      <c r="U69" s="7">
        <v>0</v>
      </c>
      <c r="V69">
        <v>0</v>
      </c>
      <c r="W69" s="7">
        <v>0</v>
      </c>
      <c r="X69" s="7">
        <v>0</v>
      </c>
      <c r="Y69" s="7">
        <v>0</v>
      </c>
      <c r="Z69">
        <v>0</v>
      </c>
      <c r="AA69">
        <v>0</v>
      </c>
      <c r="AB69" s="11">
        <f t="shared" si="17"/>
        <v>0</v>
      </c>
      <c r="AC69" s="11">
        <f t="shared" si="18"/>
        <v>0</v>
      </c>
      <c r="AD69" t="str">
        <f t="shared" si="19"/>
        <v>No</v>
      </c>
      <c r="AE69" t="str">
        <f t="shared" si="20"/>
        <v>Si</v>
      </c>
      <c r="AF69" t="str">
        <f t="shared" si="21"/>
        <v>Si</v>
      </c>
    </row>
    <row r="70" spans="1:32" x14ac:dyDescent="0.25">
      <c r="A70" s="4">
        <v>20116</v>
      </c>
      <c r="B70" s="4" t="s">
        <v>60</v>
      </c>
      <c r="C70" s="4" t="s">
        <v>33</v>
      </c>
      <c r="D70" s="4" t="s">
        <v>114</v>
      </c>
      <c r="E70" s="5">
        <v>43910</v>
      </c>
      <c r="F70" s="7" t="s">
        <v>12</v>
      </c>
      <c r="G70" s="7" t="str">
        <f>VLOOKUP(C70,Tipos_Medida!$A$2:$B$12,2)</f>
        <v>Nacional</v>
      </c>
      <c r="H70" s="7" t="str">
        <f>VLOOKUP(F70,Tipos_Medida!$D$2:$E$34,2)</f>
        <v>Preventiva</v>
      </c>
      <c r="I70" s="11">
        <f>VLOOKUP(LEFT(A70,2)&amp;F70,Mobility_Google!$V$2:$AB$67,2,FALSE)</f>
        <v>-7.8571428571428568</v>
      </c>
      <c r="J70" s="11">
        <f>VLOOKUP(LEFT(A70,2)&amp;F70,Mobility_Google!$V$2:$AB$67,3,FALSE)</f>
        <v>1.4285714285714286</v>
      </c>
      <c r="K70" s="11">
        <f>VLOOKUP(LEFT(A70,2)&amp;F70,Mobility_Google!$V$2:$AB$67,4,FALSE)</f>
        <v>-7.4285714285714288</v>
      </c>
      <c r="L70" s="11">
        <f>VLOOKUP(LEFT(A70,2)&amp;F70,Mobility_Google!$V$2:$AB$67,5,FALSE)</f>
        <v>-11</v>
      </c>
      <c r="M70" s="11">
        <f>VLOOKUP(LEFT(A70,2)&amp;F70,Mobility_Google!$V$2:$AB$67,6,FALSE)</f>
        <v>-4.8571428571428568</v>
      </c>
      <c r="N70" s="11">
        <f>VLOOKUP(LEFT(A70,2)&amp;F70,Mobility_Google!$V$2:$AB$67,7,FALSE)</f>
        <v>2</v>
      </c>
      <c r="O70" s="7">
        <f t="shared" si="11"/>
        <v>9</v>
      </c>
      <c r="P70" s="7">
        <f t="shared" si="12"/>
        <v>10</v>
      </c>
      <c r="Q70" s="7">
        <f t="shared" si="13"/>
        <v>11</v>
      </c>
      <c r="R70" s="7">
        <f t="shared" si="14"/>
        <v>13</v>
      </c>
      <c r="S70" s="7">
        <f t="shared" si="15"/>
        <v>14</v>
      </c>
      <c r="T70" s="7">
        <f t="shared" si="16"/>
        <v>15</v>
      </c>
      <c r="U70" s="7">
        <v>0</v>
      </c>
      <c r="V70">
        <v>0</v>
      </c>
      <c r="W70" s="7">
        <v>0</v>
      </c>
      <c r="X70" s="7">
        <v>0</v>
      </c>
      <c r="Y70" s="7">
        <v>0</v>
      </c>
      <c r="Z70">
        <v>0</v>
      </c>
      <c r="AA70">
        <v>0</v>
      </c>
      <c r="AB70" s="11">
        <f t="shared" si="17"/>
        <v>0</v>
      </c>
      <c r="AC70" s="11">
        <f t="shared" si="18"/>
        <v>0</v>
      </c>
      <c r="AD70" t="str">
        <f t="shared" si="19"/>
        <v>No</v>
      </c>
      <c r="AE70" t="str">
        <f t="shared" si="20"/>
        <v>Si</v>
      </c>
      <c r="AF70" t="str">
        <f t="shared" si="21"/>
        <v>Si</v>
      </c>
    </row>
    <row r="71" spans="1:32" x14ac:dyDescent="0.25">
      <c r="A71">
        <v>20116</v>
      </c>
      <c r="B71" t="s">
        <v>60</v>
      </c>
      <c r="C71" t="s">
        <v>30</v>
      </c>
      <c r="D71" t="s">
        <v>114</v>
      </c>
      <c r="E71" s="1">
        <v>43913</v>
      </c>
      <c r="F71" s="7" t="s">
        <v>13</v>
      </c>
      <c r="G71" s="7" t="str">
        <f>VLOOKUP(C71,Tipos_Medida!$A$2:$B$12,2)</f>
        <v>Nacional</v>
      </c>
      <c r="H71" s="7" t="str">
        <f>VLOOKUP(F71,Tipos_Medida!$D$2:$E$34,2)</f>
        <v>Preventiva</v>
      </c>
      <c r="I71" s="11">
        <f>VLOOKUP(LEFT(A71,2)&amp;F71,Mobility_Google!$V$2:$AB$67,2,FALSE)</f>
        <v>-30.571428571428573</v>
      </c>
      <c r="J71" s="11">
        <f>VLOOKUP(LEFT(A71,2)&amp;F71,Mobility_Google!$V$2:$AB$67,3,FALSE)</f>
        <v>-16.714285714285715</v>
      </c>
      <c r="K71" s="11">
        <f>VLOOKUP(LEFT(A71,2)&amp;F71,Mobility_Google!$V$2:$AB$67,4,FALSE)</f>
        <v>-34.857142857142854</v>
      </c>
      <c r="L71" s="11">
        <f>VLOOKUP(LEFT(A71,2)&amp;F71,Mobility_Google!$V$2:$AB$67,5,FALSE)</f>
        <v>-31.428571428571427</v>
      </c>
      <c r="M71" s="11">
        <f>VLOOKUP(LEFT(A71,2)&amp;F71,Mobility_Google!$V$2:$AB$67,6,FALSE)</f>
        <v>-25</v>
      </c>
      <c r="N71" s="11">
        <f>VLOOKUP(LEFT(A71,2)&amp;F71,Mobility_Google!$V$2:$AB$67,7,FALSE)</f>
        <v>9.8571428571428577</v>
      </c>
      <c r="O71" s="7">
        <f t="shared" si="11"/>
        <v>10</v>
      </c>
      <c r="P71" s="7">
        <f t="shared" si="12"/>
        <v>11</v>
      </c>
      <c r="Q71" s="7">
        <f t="shared" si="13"/>
        <v>12</v>
      </c>
      <c r="R71" s="7">
        <f t="shared" si="14"/>
        <v>14</v>
      </c>
      <c r="S71" s="7">
        <f t="shared" si="15"/>
        <v>15</v>
      </c>
      <c r="T71" s="7">
        <f t="shared" si="16"/>
        <v>16</v>
      </c>
      <c r="U71" s="7">
        <v>0</v>
      </c>
      <c r="V71">
        <v>0</v>
      </c>
      <c r="W71" s="7">
        <v>0</v>
      </c>
      <c r="X71" s="7">
        <v>0</v>
      </c>
      <c r="Y71" s="7">
        <v>0</v>
      </c>
      <c r="Z71">
        <v>0</v>
      </c>
      <c r="AA71">
        <v>0</v>
      </c>
      <c r="AB71" s="11">
        <f t="shared" si="17"/>
        <v>0</v>
      </c>
      <c r="AC71" s="11">
        <f t="shared" si="18"/>
        <v>0</v>
      </c>
      <c r="AD71" t="str">
        <f t="shared" si="19"/>
        <v>No</v>
      </c>
      <c r="AE71" t="str">
        <f t="shared" si="20"/>
        <v>Si</v>
      </c>
      <c r="AF71" t="str">
        <f t="shared" si="21"/>
        <v>Si</v>
      </c>
    </row>
    <row r="72" spans="1:32" x14ac:dyDescent="0.25">
      <c r="A72">
        <v>20116</v>
      </c>
      <c r="B72" t="s">
        <v>60</v>
      </c>
      <c r="C72" t="s">
        <v>115</v>
      </c>
      <c r="D72" t="s">
        <v>114</v>
      </c>
      <c r="E72" s="1">
        <v>43913</v>
      </c>
      <c r="F72" s="7" t="s">
        <v>13</v>
      </c>
      <c r="G72" s="7" t="str">
        <f>VLOOKUP(C72,Tipos_Medida!$A$2:$B$12,2)</f>
        <v>Nacional</v>
      </c>
      <c r="H72" s="7" t="str">
        <f>VLOOKUP(F72,Tipos_Medida!$D$2:$E$34,2)</f>
        <v>Preventiva</v>
      </c>
      <c r="I72" s="11">
        <f>VLOOKUP(LEFT(A72,2)&amp;F72,Mobility_Google!$V$2:$AB$67,2,FALSE)</f>
        <v>-30.571428571428573</v>
      </c>
      <c r="J72" s="11">
        <f>VLOOKUP(LEFT(A72,2)&amp;F72,Mobility_Google!$V$2:$AB$67,3,FALSE)</f>
        <v>-16.714285714285715</v>
      </c>
      <c r="K72" s="11">
        <f>VLOOKUP(LEFT(A72,2)&amp;F72,Mobility_Google!$V$2:$AB$67,4,FALSE)</f>
        <v>-34.857142857142854</v>
      </c>
      <c r="L72" s="11">
        <f>VLOOKUP(LEFT(A72,2)&amp;F72,Mobility_Google!$V$2:$AB$67,5,FALSE)</f>
        <v>-31.428571428571427</v>
      </c>
      <c r="M72" s="11">
        <f>VLOOKUP(LEFT(A72,2)&amp;F72,Mobility_Google!$V$2:$AB$67,6,FALSE)</f>
        <v>-25</v>
      </c>
      <c r="N72" s="11">
        <f>VLOOKUP(LEFT(A72,2)&amp;F72,Mobility_Google!$V$2:$AB$67,7,FALSE)</f>
        <v>9.8571428571428577</v>
      </c>
      <c r="O72" s="7">
        <f t="shared" si="11"/>
        <v>10</v>
      </c>
      <c r="P72" s="7">
        <f t="shared" si="12"/>
        <v>11</v>
      </c>
      <c r="Q72" s="7">
        <f t="shared" si="13"/>
        <v>12</v>
      </c>
      <c r="R72" s="7">
        <f t="shared" si="14"/>
        <v>14</v>
      </c>
      <c r="S72" s="7">
        <f t="shared" si="15"/>
        <v>15</v>
      </c>
      <c r="T72" s="7">
        <f t="shared" si="16"/>
        <v>16</v>
      </c>
      <c r="U72" s="7">
        <v>0</v>
      </c>
      <c r="V72">
        <v>0</v>
      </c>
      <c r="W72" s="7">
        <v>0</v>
      </c>
      <c r="X72" s="7">
        <v>0</v>
      </c>
      <c r="Y72" s="7">
        <v>0</v>
      </c>
      <c r="Z72">
        <v>0</v>
      </c>
      <c r="AA72">
        <v>0</v>
      </c>
      <c r="AB72" s="11">
        <f t="shared" si="17"/>
        <v>0</v>
      </c>
      <c r="AC72" s="11">
        <f t="shared" si="18"/>
        <v>0</v>
      </c>
      <c r="AD72" t="str">
        <f t="shared" si="19"/>
        <v>No</v>
      </c>
      <c r="AE72" t="str">
        <f t="shared" si="20"/>
        <v>Si</v>
      </c>
      <c r="AF72" t="str">
        <f t="shared" si="21"/>
        <v>Si</v>
      </c>
    </row>
    <row r="73" spans="1:32" x14ac:dyDescent="0.25">
      <c r="A73" s="4">
        <v>20116</v>
      </c>
      <c r="B73" s="4" t="s">
        <v>60</v>
      </c>
      <c r="C73" s="4" t="s">
        <v>31</v>
      </c>
      <c r="D73" s="4" t="s">
        <v>114</v>
      </c>
      <c r="E73" s="5">
        <v>43913</v>
      </c>
      <c r="F73" s="7" t="s">
        <v>13</v>
      </c>
      <c r="G73" s="7" t="str">
        <f>VLOOKUP(C73,Tipos_Medida!$A$2:$B$12,2)</f>
        <v>Nacional</v>
      </c>
      <c r="H73" s="7" t="str">
        <f>VLOOKUP(F73,Tipos_Medida!$D$2:$E$34,2)</f>
        <v>Preventiva</v>
      </c>
      <c r="I73" s="11">
        <f>VLOOKUP(LEFT(A73,2)&amp;F73,Mobility_Google!$V$2:$AB$67,2,FALSE)</f>
        <v>-30.571428571428573</v>
      </c>
      <c r="J73" s="11">
        <f>VLOOKUP(LEFT(A73,2)&amp;F73,Mobility_Google!$V$2:$AB$67,3,FALSE)</f>
        <v>-16.714285714285715</v>
      </c>
      <c r="K73" s="11">
        <f>VLOOKUP(LEFT(A73,2)&amp;F73,Mobility_Google!$V$2:$AB$67,4,FALSE)</f>
        <v>-34.857142857142854</v>
      </c>
      <c r="L73" s="11">
        <f>VLOOKUP(LEFT(A73,2)&amp;F73,Mobility_Google!$V$2:$AB$67,5,FALSE)</f>
        <v>-31.428571428571427</v>
      </c>
      <c r="M73" s="11">
        <f>VLOOKUP(LEFT(A73,2)&amp;F73,Mobility_Google!$V$2:$AB$67,6,FALSE)</f>
        <v>-25</v>
      </c>
      <c r="N73" s="11">
        <f>VLOOKUP(LEFT(A73,2)&amp;F73,Mobility_Google!$V$2:$AB$67,7,FALSE)</f>
        <v>9.8571428571428577</v>
      </c>
      <c r="O73" s="7">
        <f t="shared" si="11"/>
        <v>10</v>
      </c>
      <c r="P73" s="7">
        <f t="shared" si="12"/>
        <v>11</v>
      </c>
      <c r="Q73" s="7">
        <f t="shared" si="13"/>
        <v>12</v>
      </c>
      <c r="R73" s="7">
        <f t="shared" si="14"/>
        <v>14</v>
      </c>
      <c r="S73" s="7">
        <f t="shared" si="15"/>
        <v>15</v>
      </c>
      <c r="T73" s="7">
        <f t="shared" si="16"/>
        <v>16</v>
      </c>
      <c r="U73" s="7">
        <v>0</v>
      </c>
      <c r="V73">
        <v>0</v>
      </c>
      <c r="W73" s="7">
        <v>0</v>
      </c>
      <c r="X73" s="7">
        <v>0</v>
      </c>
      <c r="Y73" s="7">
        <v>0</v>
      </c>
      <c r="Z73">
        <v>0</v>
      </c>
      <c r="AA73">
        <v>0</v>
      </c>
      <c r="AB73" s="11">
        <f t="shared" si="17"/>
        <v>0</v>
      </c>
      <c r="AC73" s="11">
        <f t="shared" si="18"/>
        <v>0</v>
      </c>
      <c r="AD73" t="str">
        <f t="shared" si="19"/>
        <v>No</v>
      </c>
      <c r="AE73" t="str">
        <f t="shared" si="20"/>
        <v>Si</v>
      </c>
      <c r="AF73" t="str">
        <f t="shared" si="21"/>
        <v>Si</v>
      </c>
    </row>
    <row r="74" spans="1:32" x14ac:dyDescent="0.25">
      <c r="A74" s="4">
        <v>20163</v>
      </c>
      <c r="B74" s="4" t="s">
        <v>64</v>
      </c>
      <c r="C74" s="4" t="s">
        <v>33</v>
      </c>
      <c r="D74" s="4" t="s">
        <v>114</v>
      </c>
      <c r="E74" s="5">
        <v>43910</v>
      </c>
      <c r="F74" s="7" t="s">
        <v>12</v>
      </c>
      <c r="G74" s="7" t="str">
        <f>VLOOKUP(C74,Tipos_Medida!$A$2:$B$12,2)</f>
        <v>Nacional</v>
      </c>
      <c r="H74" s="7" t="str">
        <f>VLOOKUP(F74,Tipos_Medida!$D$2:$E$34,2)</f>
        <v>Preventiva</v>
      </c>
      <c r="I74" s="11">
        <f>VLOOKUP(LEFT(A74,2)&amp;F74,Mobility_Google!$V$2:$AB$67,2,FALSE)</f>
        <v>-7.8571428571428568</v>
      </c>
      <c r="J74" s="11">
        <f>VLOOKUP(LEFT(A74,2)&amp;F74,Mobility_Google!$V$2:$AB$67,3,FALSE)</f>
        <v>1.4285714285714286</v>
      </c>
      <c r="K74" s="11">
        <f>VLOOKUP(LEFT(A74,2)&amp;F74,Mobility_Google!$V$2:$AB$67,4,FALSE)</f>
        <v>-7.4285714285714288</v>
      </c>
      <c r="L74" s="11">
        <f>VLOOKUP(LEFT(A74,2)&amp;F74,Mobility_Google!$V$2:$AB$67,5,FALSE)</f>
        <v>-11</v>
      </c>
      <c r="M74" s="11">
        <f>VLOOKUP(LEFT(A74,2)&amp;F74,Mobility_Google!$V$2:$AB$67,6,FALSE)</f>
        <v>-4.8571428571428568</v>
      </c>
      <c r="N74" s="11">
        <f>VLOOKUP(LEFT(A74,2)&amp;F74,Mobility_Google!$V$2:$AB$67,7,FALSE)</f>
        <v>2</v>
      </c>
      <c r="O74" s="7">
        <f t="shared" si="11"/>
        <v>9</v>
      </c>
      <c r="P74" s="7">
        <f t="shared" si="12"/>
        <v>10</v>
      </c>
      <c r="Q74" s="7">
        <f t="shared" si="13"/>
        <v>11</v>
      </c>
      <c r="R74" s="7">
        <f t="shared" si="14"/>
        <v>13</v>
      </c>
      <c r="S74" s="7">
        <f t="shared" si="15"/>
        <v>14</v>
      </c>
      <c r="T74" s="7">
        <f t="shared" si="16"/>
        <v>15</v>
      </c>
      <c r="U74" s="7">
        <v>0</v>
      </c>
      <c r="V74">
        <v>0</v>
      </c>
      <c r="W74" s="7">
        <v>0</v>
      </c>
      <c r="X74" s="7">
        <v>0</v>
      </c>
      <c r="Y74" s="7">
        <v>0</v>
      </c>
      <c r="Z74">
        <v>0</v>
      </c>
      <c r="AA74">
        <v>0</v>
      </c>
      <c r="AB74" s="11">
        <f t="shared" si="17"/>
        <v>0</v>
      </c>
      <c r="AC74" s="11">
        <f t="shared" si="18"/>
        <v>0</v>
      </c>
      <c r="AD74" t="str">
        <f t="shared" si="19"/>
        <v>No</v>
      </c>
      <c r="AE74" t="str">
        <f t="shared" si="20"/>
        <v>Si</v>
      </c>
      <c r="AF74" t="str">
        <f t="shared" si="21"/>
        <v>Si</v>
      </c>
    </row>
    <row r="75" spans="1:32" x14ac:dyDescent="0.25">
      <c r="A75">
        <v>20163</v>
      </c>
      <c r="B75" t="s">
        <v>64</v>
      </c>
      <c r="C75" t="s">
        <v>30</v>
      </c>
      <c r="D75" t="s">
        <v>114</v>
      </c>
      <c r="E75" s="1">
        <v>43913</v>
      </c>
      <c r="F75" s="7" t="s">
        <v>13</v>
      </c>
      <c r="G75" s="7" t="str">
        <f>VLOOKUP(C75,Tipos_Medida!$A$2:$B$12,2)</f>
        <v>Nacional</v>
      </c>
      <c r="H75" s="7" t="str">
        <f>VLOOKUP(F75,Tipos_Medida!$D$2:$E$34,2)</f>
        <v>Preventiva</v>
      </c>
      <c r="I75" s="11">
        <f>VLOOKUP(LEFT(A75,2)&amp;F75,Mobility_Google!$V$2:$AB$67,2,FALSE)</f>
        <v>-30.571428571428573</v>
      </c>
      <c r="J75" s="11">
        <f>VLOOKUP(LEFT(A75,2)&amp;F75,Mobility_Google!$V$2:$AB$67,3,FALSE)</f>
        <v>-16.714285714285715</v>
      </c>
      <c r="K75" s="11">
        <f>VLOOKUP(LEFT(A75,2)&amp;F75,Mobility_Google!$V$2:$AB$67,4,FALSE)</f>
        <v>-34.857142857142854</v>
      </c>
      <c r="L75" s="11">
        <f>VLOOKUP(LEFT(A75,2)&amp;F75,Mobility_Google!$V$2:$AB$67,5,FALSE)</f>
        <v>-31.428571428571427</v>
      </c>
      <c r="M75" s="11">
        <f>VLOOKUP(LEFT(A75,2)&amp;F75,Mobility_Google!$V$2:$AB$67,6,FALSE)</f>
        <v>-25</v>
      </c>
      <c r="N75" s="11">
        <f>VLOOKUP(LEFT(A75,2)&amp;F75,Mobility_Google!$V$2:$AB$67,7,FALSE)</f>
        <v>9.8571428571428577</v>
      </c>
      <c r="O75" s="7">
        <f t="shared" si="11"/>
        <v>10</v>
      </c>
      <c r="P75" s="7">
        <f t="shared" si="12"/>
        <v>11</v>
      </c>
      <c r="Q75" s="7">
        <f t="shared" si="13"/>
        <v>12</v>
      </c>
      <c r="R75" s="7">
        <f t="shared" si="14"/>
        <v>14</v>
      </c>
      <c r="S75" s="7">
        <f t="shared" si="15"/>
        <v>15</v>
      </c>
      <c r="T75" s="7">
        <f t="shared" si="16"/>
        <v>16</v>
      </c>
      <c r="U75" s="7">
        <v>0</v>
      </c>
      <c r="V75">
        <v>0</v>
      </c>
      <c r="W75" s="7">
        <v>0</v>
      </c>
      <c r="X75" s="7">
        <v>0</v>
      </c>
      <c r="Y75" s="7">
        <v>0</v>
      </c>
      <c r="Z75">
        <v>0</v>
      </c>
      <c r="AA75">
        <v>0</v>
      </c>
      <c r="AB75" s="11">
        <f t="shared" si="17"/>
        <v>0</v>
      </c>
      <c r="AC75" s="11">
        <f t="shared" si="18"/>
        <v>0</v>
      </c>
      <c r="AD75" t="str">
        <f t="shared" si="19"/>
        <v>No</v>
      </c>
      <c r="AE75" t="str">
        <f t="shared" si="20"/>
        <v>Si</v>
      </c>
      <c r="AF75" t="str">
        <f t="shared" si="21"/>
        <v>Si</v>
      </c>
    </row>
    <row r="76" spans="1:32" x14ac:dyDescent="0.25">
      <c r="A76">
        <v>20163</v>
      </c>
      <c r="B76" t="s">
        <v>64</v>
      </c>
      <c r="C76" t="s">
        <v>115</v>
      </c>
      <c r="D76" t="s">
        <v>114</v>
      </c>
      <c r="E76" s="1">
        <v>43913</v>
      </c>
      <c r="F76" s="7" t="s">
        <v>13</v>
      </c>
      <c r="G76" s="7" t="str">
        <f>VLOOKUP(C76,Tipos_Medida!$A$2:$B$12,2)</f>
        <v>Nacional</v>
      </c>
      <c r="H76" s="7" t="str">
        <f>VLOOKUP(F76,Tipos_Medida!$D$2:$E$34,2)</f>
        <v>Preventiva</v>
      </c>
      <c r="I76" s="11">
        <f>VLOOKUP(LEFT(A76,2)&amp;F76,Mobility_Google!$V$2:$AB$67,2,FALSE)</f>
        <v>-30.571428571428573</v>
      </c>
      <c r="J76" s="11">
        <f>VLOOKUP(LEFT(A76,2)&amp;F76,Mobility_Google!$V$2:$AB$67,3,FALSE)</f>
        <v>-16.714285714285715</v>
      </c>
      <c r="K76" s="11">
        <f>VLOOKUP(LEFT(A76,2)&amp;F76,Mobility_Google!$V$2:$AB$67,4,FALSE)</f>
        <v>-34.857142857142854</v>
      </c>
      <c r="L76" s="11">
        <f>VLOOKUP(LEFT(A76,2)&amp;F76,Mobility_Google!$V$2:$AB$67,5,FALSE)</f>
        <v>-31.428571428571427</v>
      </c>
      <c r="M76" s="11">
        <f>VLOOKUP(LEFT(A76,2)&amp;F76,Mobility_Google!$V$2:$AB$67,6,FALSE)</f>
        <v>-25</v>
      </c>
      <c r="N76" s="11">
        <f>VLOOKUP(LEFT(A76,2)&amp;F76,Mobility_Google!$V$2:$AB$67,7,FALSE)</f>
        <v>9.8571428571428577</v>
      </c>
      <c r="O76" s="7">
        <f t="shared" si="11"/>
        <v>10</v>
      </c>
      <c r="P76" s="7">
        <f t="shared" si="12"/>
        <v>11</v>
      </c>
      <c r="Q76" s="7">
        <f t="shared" si="13"/>
        <v>12</v>
      </c>
      <c r="R76" s="7">
        <f t="shared" si="14"/>
        <v>14</v>
      </c>
      <c r="S76" s="7">
        <f t="shared" si="15"/>
        <v>15</v>
      </c>
      <c r="T76" s="7">
        <f t="shared" si="16"/>
        <v>16</v>
      </c>
      <c r="U76" s="7">
        <v>0</v>
      </c>
      <c r="V76">
        <v>0</v>
      </c>
      <c r="W76" s="7">
        <v>0</v>
      </c>
      <c r="X76" s="7">
        <v>0</v>
      </c>
      <c r="Y76" s="7">
        <v>0</v>
      </c>
      <c r="Z76">
        <v>0</v>
      </c>
      <c r="AA76">
        <v>0</v>
      </c>
      <c r="AB76" s="11">
        <f t="shared" si="17"/>
        <v>0</v>
      </c>
      <c r="AC76" s="11">
        <f t="shared" si="18"/>
        <v>0</v>
      </c>
      <c r="AD76" t="str">
        <f t="shared" si="19"/>
        <v>No</v>
      </c>
      <c r="AE76" t="str">
        <f t="shared" si="20"/>
        <v>Si</v>
      </c>
      <c r="AF76" t="str">
        <f t="shared" si="21"/>
        <v>Si</v>
      </c>
    </row>
    <row r="77" spans="1:32" x14ac:dyDescent="0.25">
      <c r="A77" s="4">
        <v>20163</v>
      </c>
      <c r="B77" s="4" t="s">
        <v>64</v>
      </c>
      <c r="C77" s="4" t="s">
        <v>31</v>
      </c>
      <c r="D77" s="4" t="s">
        <v>114</v>
      </c>
      <c r="E77" s="5">
        <v>43913</v>
      </c>
      <c r="F77" s="7" t="s">
        <v>13</v>
      </c>
      <c r="G77" s="7" t="str">
        <f>VLOOKUP(C77,Tipos_Medida!$A$2:$B$12,2)</f>
        <v>Nacional</v>
      </c>
      <c r="H77" s="7" t="str">
        <f>VLOOKUP(F77,Tipos_Medida!$D$2:$E$34,2)</f>
        <v>Preventiva</v>
      </c>
      <c r="I77" s="11">
        <f>VLOOKUP(LEFT(A77,2)&amp;F77,Mobility_Google!$V$2:$AB$67,2,FALSE)</f>
        <v>-30.571428571428573</v>
      </c>
      <c r="J77" s="11">
        <f>VLOOKUP(LEFT(A77,2)&amp;F77,Mobility_Google!$V$2:$AB$67,3,FALSE)</f>
        <v>-16.714285714285715</v>
      </c>
      <c r="K77" s="11">
        <f>VLOOKUP(LEFT(A77,2)&amp;F77,Mobility_Google!$V$2:$AB$67,4,FALSE)</f>
        <v>-34.857142857142854</v>
      </c>
      <c r="L77" s="11">
        <f>VLOOKUP(LEFT(A77,2)&amp;F77,Mobility_Google!$V$2:$AB$67,5,FALSE)</f>
        <v>-31.428571428571427</v>
      </c>
      <c r="M77" s="11">
        <f>VLOOKUP(LEFT(A77,2)&amp;F77,Mobility_Google!$V$2:$AB$67,6,FALSE)</f>
        <v>-25</v>
      </c>
      <c r="N77" s="11">
        <f>VLOOKUP(LEFT(A77,2)&amp;F77,Mobility_Google!$V$2:$AB$67,7,FALSE)</f>
        <v>9.8571428571428577</v>
      </c>
      <c r="O77" s="7">
        <f t="shared" si="11"/>
        <v>10</v>
      </c>
      <c r="P77" s="7">
        <f t="shared" si="12"/>
        <v>11</v>
      </c>
      <c r="Q77" s="7">
        <f t="shared" si="13"/>
        <v>12</v>
      </c>
      <c r="R77" s="7">
        <f t="shared" si="14"/>
        <v>14</v>
      </c>
      <c r="S77" s="7">
        <f t="shared" si="15"/>
        <v>15</v>
      </c>
      <c r="T77" s="7">
        <f t="shared" si="16"/>
        <v>16</v>
      </c>
      <c r="U77" s="7">
        <v>0</v>
      </c>
      <c r="V77">
        <v>0</v>
      </c>
      <c r="W77" s="7">
        <v>0</v>
      </c>
      <c r="X77" s="7">
        <v>0</v>
      </c>
      <c r="Y77" s="7">
        <v>0</v>
      </c>
      <c r="Z77">
        <v>0</v>
      </c>
      <c r="AA77">
        <v>0</v>
      </c>
      <c r="AB77" s="11">
        <f t="shared" si="17"/>
        <v>0</v>
      </c>
      <c r="AC77" s="11">
        <f t="shared" si="18"/>
        <v>0</v>
      </c>
      <c r="AD77" t="str">
        <f t="shared" si="19"/>
        <v>No</v>
      </c>
      <c r="AE77" t="str">
        <f t="shared" si="20"/>
        <v>Si</v>
      </c>
      <c r="AF77" t="str">
        <f t="shared" si="21"/>
        <v>Si</v>
      </c>
    </row>
    <row r="78" spans="1:32" x14ac:dyDescent="0.25">
      <c r="A78" s="4">
        <v>20163</v>
      </c>
      <c r="B78" s="4" t="s">
        <v>64</v>
      </c>
      <c r="C78" s="4" t="s">
        <v>118</v>
      </c>
      <c r="D78" s="4" t="s">
        <v>114</v>
      </c>
      <c r="E78" s="5">
        <v>43970</v>
      </c>
      <c r="F78" s="7" t="s">
        <v>21</v>
      </c>
      <c r="G78" s="7" t="str">
        <f>VLOOKUP(C78,Tipos_Medida!$A$2:$B$12,2)</f>
        <v>Local</v>
      </c>
      <c r="H78" s="7" t="str">
        <f>VLOOKUP(F78,Tipos_Medida!$D$2:$E$34,2)</f>
        <v>Medianamente Preventiva</v>
      </c>
      <c r="I78" s="11">
        <f>VLOOKUP(LEFT(A78,2)&amp;F78,Mobility_Google!$V$2:$AB$67,2,FALSE)</f>
        <v>-54.571428571428569</v>
      </c>
      <c r="J78" s="11">
        <f>VLOOKUP(LEFT(A78,2)&amp;F78,Mobility_Google!$V$2:$AB$67,3,FALSE)</f>
        <v>-31</v>
      </c>
      <c r="K78" s="11">
        <f>VLOOKUP(LEFT(A78,2)&amp;F78,Mobility_Google!$V$2:$AB$67,4,FALSE)</f>
        <v>-52.714285714285715</v>
      </c>
      <c r="L78" s="11">
        <f>VLOOKUP(LEFT(A78,2)&amp;F78,Mobility_Google!$V$2:$AB$67,5,FALSE)</f>
        <v>-49.285714285714285</v>
      </c>
      <c r="M78" s="11">
        <f>VLOOKUP(LEFT(A78,2)&amp;F78,Mobility_Google!$V$2:$AB$67,6,FALSE)</f>
        <v>-33.571428571428569</v>
      </c>
      <c r="N78" s="11">
        <f>VLOOKUP(LEFT(A78,2)&amp;F78,Mobility_Google!$V$2:$AB$67,7,FALSE)</f>
        <v>15.857142857142858</v>
      </c>
      <c r="O78" s="7">
        <f t="shared" si="11"/>
        <v>18</v>
      </c>
      <c r="P78" s="7">
        <f t="shared" si="12"/>
        <v>19</v>
      </c>
      <c r="Q78" s="7">
        <f t="shared" si="13"/>
        <v>20</v>
      </c>
      <c r="R78" s="7">
        <f t="shared" si="14"/>
        <v>22</v>
      </c>
      <c r="S78" s="7">
        <f t="shared" si="15"/>
        <v>23</v>
      </c>
      <c r="T78" s="7">
        <f t="shared" si="16"/>
        <v>24</v>
      </c>
      <c r="U78" s="7">
        <v>0</v>
      </c>
      <c r="V78">
        <v>0</v>
      </c>
      <c r="W78" s="7">
        <v>0</v>
      </c>
      <c r="X78" s="7">
        <v>0</v>
      </c>
      <c r="Y78" s="7">
        <v>1</v>
      </c>
      <c r="Z78">
        <v>1</v>
      </c>
      <c r="AA78">
        <v>2</v>
      </c>
      <c r="AB78" s="11">
        <f t="shared" si="17"/>
        <v>0</v>
      </c>
      <c r="AC78" s="11">
        <f t="shared" si="18"/>
        <v>0.5</v>
      </c>
      <c r="AD78" t="str">
        <f t="shared" si="19"/>
        <v>No</v>
      </c>
      <c r="AE78" t="str">
        <f t="shared" si="20"/>
        <v>No</v>
      </c>
      <c r="AF78" t="str">
        <f t="shared" si="21"/>
        <v>No</v>
      </c>
    </row>
    <row r="79" spans="1:32" x14ac:dyDescent="0.25">
      <c r="A79" s="4">
        <v>21129</v>
      </c>
      <c r="B79" s="4" t="s">
        <v>65</v>
      </c>
      <c r="C79" s="4" t="s">
        <v>33</v>
      </c>
      <c r="D79" s="4" t="s">
        <v>114</v>
      </c>
      <c r="E79" s="5">
        <v>43910</v>
      </c>
      <c r="F79" s="7" t="s">
        <v>12</v>
      </c>
      <c r="G79" s="7" t="str">
        <f>VLOOKUP(C79,Tipos_Medida!$A$2:$B$12,2)</f>
        <v>Nacional</v>
      </c>
      <c r="H79" s="7" t="str">
        <f>VLOOKUP(F79,Tipos_Medida!$D$2:$E$34,2)</f>
        <v>Preventiva</v>
      </c>
      <c r="I79" s="11">
        <f>VLOOKUP(LEFT(A79,2)&amp;F79,Mobility_Google!$V$2:$AB$67,2,FALSE)</f>
        <v>-12.571428571428571</v>
      </c>
      <c r="J79" s="11">
        <f>VLOOKUP(LEFT(A79,2)&amp;F79,Mobility_Google!$V$2:$AB$67,3,FALSE)</f>
        <v>3.7142857142857144</v>
      </c>
      <c r="K79" s="11">
        <f>VLOOKUP(LEFT(A79,2)&amp;F79,Mobility_Google!$V$2:$AB$67,4,FALSE)</f>
        <v>-9.2857142857142865</v>
      </c>
      <c r="L79" s="11">
        <f>VLOOKUP(LEFT(A79,2)&amp;F79,Mobility_Google!$V$2:$AB$67,5,FALSE)</f>
        <v>-8.1428571428571423</v>
      </c>
      <c r="M79" s="11">
        <f>VLOOKUP(LEFT(A79,2)&amp;F79,Mobility_Google!$V$2:$AB$67,6,FALSE)</f>
        <v>-13.142857142857142</v>
      </c>
      <c r="N79" s="11">
        <f>VLOOKUP(LEFT(A79,2)&amp;F79,Mobility_Google!$V$2:$AB$67,7,FALSE)</f>
        <v>5.1428571428571432</v>
      </c>
      <c r="O79" s="7">
        <f t="shared" si="11"/>
        <v>9</v>
      </c>
      <c r="P79" s="7">
        <f t="shared" si="12"/>
        <v>10</v>
      </c>
      <c r="Q79" s="7">
        <f t="shared" si="13"/>
        <v>11</v>
      </c>
      <c r="R79" s="7">
        <f t="shared" si="14"/>
        <v>13</v>
      </c>
      <c r="S79" s="7">
        <f t="shared" si="15"/>
        <v>14</v>
      </c>
      <c r="T79" s="7">
        <f t="shared" si="16"/>
        <v>15</v>
      </c>
      <c r="U79" s="7">
        <v>0</v>
      </c>
      <c r="V79">
        <v>0</v>
      </c>
      <c r="W79" s="7">
        <v>0</v>
      </c>
      <c r="X79" s="7">
        <v>0</v>
      </c>
      <c r="Y79" s="7">
        <v>0</v>
      </c>
      <c r="Z79">
        <v>0</v>
      </c>
      <c r="AA79">
        <v>0</v>
      </c>
      <c r="AB79" s="11">
        <f t="shared" si="17"/>
        <v>0</v>
      </c>
      <c r="AC79" s="11">
        <f t="shared" si="18"/>
        <v>0</v>
      </c>
      <c r="AD79" t="str">
        <f t="shared" si="19"/>
        <v>No</v>
      </c>
      <c r="AE79" t="str">
        <f t="shared" si="20"/>
        <v>Si</v>
      </c>
      <c r="AF79" t="str">
        <f t="shared" si="21"/>
        <v>Si</v>
      </c>
    </row>
    <row r="80" spans="1:32" x14ac:dyDescent="0.25">
      <c r="A80">
        <v>21129</v>
      </c>
      <c r="B80" t="s">
        <v>65</v>
      </c>
      <c r="C80" t="s">
        <v>30</v>
      </c>
      <c r="D80" t="s">
        <v>114</v>
      </c>
      <c r="E80" s="1">
        <v>43913</v>
      </c>
      <c r="F80" s="7" t="s">
        <v>13</v>
      </c>
      <c r="G80" s="7" t="str">
        <f>VLOOKUP(C80,Tipos_Medida!$A$2:$B$12,2)</f>
        <v>Nacional</v>
      </c>
      <c r="H80" s="7" t="str">
        <f>VLOOKUP(F80,Tipos_Medida!$D$2:$E$34,2)</f>
        <v>Preventiva</v>
      </c>
      <c r="I80" s="11">
        <f>VLOOKUP(LEFT(A80,2)&amp;F80,Mobility_Google!$V$2:$AB$67,2,FALSE)</f>
        <v>-34.714285714285715</v>
      </c>
      <c r="J80" s="11">
        <f>VLOOKUP(LEFT(A80,2)&amp;F80,Mobility_Google!$V$2:$AB$67,3,FALSE)</f>
        <v>-13.714285714285714</v>
      </c>
      <c r="K80" s="11">
        <f>VLOOKUP(LEFT(A80,2)&amp;F80,Mobility_Google!$V$2:$AB$67,4,FALSE)</f>
        <v>-29</v>
      </c>
      <c r="L80" s="11">
        <f>VLOOKUP(LEFT(A80,2)&amp;F80,Mobility_Google!$V$2:$AB$67,5,FALSE)</f>
        <v>-30.428571428571427</v>
      </c>
      <c r="M80" s="11">
        <f>VLOOKUP(LEFT(A80,2)&amp;F80,Mobility_Google!$V$2:$AB$67,6,FALSE)</f>
        <v>-28.714285714285715</v>
      </c>
      <c r="N80" s="11">
        <f>VLOOKUP(LEFT(A80,2)&amp;F80,Mobility_Google!$V$2:$AB$67,7,FALSE)</f>
        <v>12.571428571428571</v>
      </c>
      <c r="O80" s="7">
        <f t="shared" si="11"/>
        <v>10</v>
      </c>
      <c r="P80" s="7">
        <f t="shared" si="12"/>
        <v>11</v>
      </c>
      <c r="Q80" s="7">
        <f t="shared" si="13"/>
        <v>12</v>
      </c>
      <c r="R80" s="7">
        <f t="shared" si="14"/>
        <v>14</v>
      </c>
      <c r="S80" s="7">
        <f t="shared" si="15"/>
        <v>15</v>
      </c>
      <c r="T80" s="7">
        <f t="shared" si="16"/>
        <v>16</v>
      </c>
      <c r="U80" s="7">
        <v>0</v>
      </c>
      <c r="V80">
        <v>0</v>
      </c>
      <c r="W80" s="7">
        <v>0</v>
      </c>
      <c r="X80" s="7">
        <v>0</v>
      </c>
      <c r="Y80" s="7">
        <v>0</v>
      </c>
      <c r="Z80">
        <v>0</v>
      </c>
      <c r="AA80">
        <v>0</v>
      </c>
      <c r="AB80" s="11">
        <f t="shared" si="17"/>
        <v>0</v>
      </c>
      <c r="AC80" s="11">
        <f t="shared" si="18"/>
        <v>0</v>
      </c>
      <c r="AD80" t="str">
        <f t="shared" si="19"/>
        <v>No</v>
      </c>
      <c r="AE80" t="str">
        <f t="shared" si="20"/>
        <v>Si</v>
      </c>
      <c r="AF80" t="str">
        <f t="shared" si="21"/>
        <v>Si</v>
      </c>
    </row>
    <row r="81" spans="1:32" x14ac:dyDescent="0.25">
      <c r="A81">
        <v>21129</v>
      </c>
      <c r="B81" t="s">
        <v>65</v>
      </c>
      <c r="C81" t="s">
        <v>115</v>
      </c>
      <c r="D81" t="s">
        <v>114</v>
      </c>
      <c r="E81" s="1">
        <v>43913</v>
      </c>
      <c r="F81" s="7" t="s">
        <v>13</v>
      </c>
      <c r="G81" s="7" t="str">
        <f>VLOOKUP(C81,Tipos_Medida!$A$2:$B$12,2)</f>
        <v>Nacional</v>
      </c>
      <c r="H81" s="7" t="str">
        <f>VLOOKUP(F81,Tipos_Medida!$D$2:$E$34,2)</f>
        <v>Preventiva</v>
      </c>
      <c r="I81" s="11">
        <f>VLOOKUP(LEFT(A81,2)&amp;F81,Mobility_Google!$V$2:$AB$67,2,FALSE)</f>
        <v>-34.714285714285715</v>
      </c>
      <c r="J81" s="11">
        <f>VLOOKUP(LEFT(A81,2)&amp;F81,Mobility_Google!$V$2:$AB$67,3,FALSE)</f>
        <v>-13.714285714285714</v>
      </c>
      <c r="K81" s="11">
        <f>VLOOKUP(LEFT(A81,2)&amp;F81,Mobility_Google!$V$2:$AB$67,4,FALSE)</f>
        <v>-29</v>
      </c>
      <c r="L81" s="11">
        <f>VLOOKUP(LEFT(A81,2)&amp;F81,Mobility_Google!$V$2:$AB$67,5,FALSE)</f>
        <v>-30.428571428571427</v>
      </c>
      <c r="M81" s="11">
        <f>VLOOKUP(LEFT(A81,2)&amp;F81,Mobility_Google!$V$2:$AB$67,6,FALSE)</f>
        <v>-28.714285714285715</v>
      </c>
      <c r="N81" s="11">
        <f>VLOOKUP(LEFT(A81,2)&amp;F81,Mobility_Google!$V$2:$AB$67,7,FALSE)</f>
        <v>12.571428571428571</v>
      </c>
      <c r="O81" s="7">
        <f t="shared" si="11"/>
        <v>10</v>
      </c>
      <c r="P81" s="7">
        <f t="shared" si="12"/>
        <v>11</v>
      </c>
      <c r="Q81" s="7">
        <f t="shared" si="13"/>
        <v>12</v>
      </c>
      <c r="R81" s="7">
        <f t="shared" si="14"/>
        <v>14</v>
      </c>
      <c r="S81" s="7">
        <f t="shared" si="15"/>
        <v>15</v>
      </c>
      <c r="T81" s="7">
        <f t="shared" si="16"/>
        <v>16</v>
      </c>
      <c r="U81" s="7">
        <v>0</v>
      </c>
      <c r="V81">
        <v>0</v>
      </c>
      <c r="W81" s="7">
        <v>0</v>
      </c>
      <c r="X81" s="7">
        <v>0</v>
      </c>
      <c r="Y81" s="7">
        <v>0</v>
      </c>
      <c r="Z81">
        <v>0</v>
      </c>
      <c r="AA81">
        <v>0</v>
      </c>
      <c r="AB81" s="11">
        <f t="shared" si="17"/>
        <v>0</v>
      </c>
      <c r="AC81" s="11">
        <f t="shared" si="18"/>
        <v>0</v>
      </c>
      <c r="AD81" t="str">
        <f t="shared" si="19"/>
        <v>No</v>
      </c>
      <c r="AE81" t="str">
        <f t="shared" si="20"/>
        <v>Si</v>
      </c>
      <c r="AF81" t="str">
        <f t="shared" si="21"/>
        <v>Si</v>
      </c>
    </row>
    <row r="82" spans="1:32" x14ac:dyDescent="0.25">
      <c r="A82" s="4">
        <v>21129</v>
      </c>
      <c r="B82" s="4" t="s">
        <v>65</v>
      </c>
      <c r="C82" s="4" t="s">
        <v>31</v>
      </c>
      <c r="D82" s="4" t="s">
        <v>114</v>
      </c>
      <c r="E82" s="5">
        <v>43913</v>
      </c>
      <c r="F82" s="7" t="s">
        <v>13</v>
      </c>
      <c r="G82" s="7" t="str">
        <f>VLOOKUP(C82,Tipos_Medida!$A$2:$B$12,2)</f>
        <v>Nacional</v>
      </c>
      <c r="H82" s="7" t="str">
        <f>VLOOKUP(F82,Tipos_Medida!$D$2:$E$34,2)</f>
        <v>Preventiva</v>
      </c>
      <c r="I82" s="11">
        <f>VLOOKUP(LEFT(A82,2)&amp;F82,Mobility_Google!$V$2:$AB$67,2,FALSE)</f>
        <v>-34.714285714285715</v>
      </c>
      <c r="J82" s="11">
        <f>VLOOKUP(LEFT(A82,2)&amp;F82,Mobility_Google!$V$2:$AB$67,3,FALSE)</f>
        <v>-13.714285714285714</v>
      </c>
      <c r="K82" s="11">
        <f>VLOOKUP(LEFT(A82,2)&amp;F82,Mobility_Google!$V$2:$AB$67,4,FALSE)</f>
        <v>-29</v>
      </c>
      <c r="L82" s="11">
        <f>VLOOKUP(LEFT(A82,2)&amp;F82,Mobility_Google!$V$2:$AB$67,5,FALSE)</f>
        <v>-30.428571428571427</v>
      </c>
      <c r="M82" s="11">
        <f>VLOOKUP(LEFT(A82,2)&amp;F82,Mobility_Google!$V$2:$AB$67,6,FALSE)</f>
        <v>-28.714285714285715</v>
      </c>
      <c r="N82" s="11">
        <f>VLOOKUP(LEFT(A82,2)&amp;F82,Mobility_Google!$V$2:$AB$67,7,FALSE)</f>
        <v>12.571428571428571</v>
      </c>
      <c r="O82" s="7">
        <f t="shared" si="11"/>
        <v>10</v>
      </c>
      <c r="P82" s="7">
        <f t="shared" si="12"/>
        <v>11</v>
      </c>
      <c r="Q82" s="7">
        <f t="shared" si="13"/>
        <v>12</v>
      </c>
      <c r="R82" s="7">
        <f t="shared" si="14"/>
        <v>14</v>
      </c>
      <c r="S82" s="7">
        <f t="shared" si="15"/>
        <v>15</v>
      </c>
      <c r="T82" s="7">
        <f t="shared" si="16"/>
        <v>16</v>
      </c>
      <c r="U82" s="7">
        <v>0</v>
      </c>
      <c r="V82">
        <v>0</v>
      </c>
      <c r="W82" s="7">
        <v>0</v>
      </c>
      <c r="X82" s="7">
        <v>0</v>
      </c>
      <c r="Y82" s="7">
        <v>0</v>
      </c>
      <c r="Z82">
        <v>0</v>
      </c>
      <c r="AA82">
        <v>0</v>
      </c>
      <c r="AB82" s="11">
        <f t="shared" si="17"/>
        <v>0</v>
      </c>
      <c r="AC82" s="11">
        <f t="shared" si="18"/>
        <v>0</v>
      </c>
      <c r="AD82" t="str">
        <f t="shared" si="19"/>
        <v>No</v>
      </c>
      <c r="AE82" t="str">
        <f t="shared" si="20"/>
        <v>Si</v>
      </c>
      <c r="AF82" t="str">
        <f t="shared" si="21"/>
        <v>Si</v>
      </c>
    </row>
    <row r="83" spans="1:32" x14ac:dyDescent="0.25">
      <c r="A83">
        <v>21129</v>
      </c>
      <c r="B83" t="s">
        <v>65</v>
      </c>
      <c r="C83" t="s">
        <v>34</v>
      </c>
      <c r="D83" t="s">
        <v>114</v>
      </c>
      <c r="E83" s="1">
        <v>43934</v>
      </c>
      <c r="F83" s="7" t="s">
        <v>16</v>
      </c>
      <c r="G83" s="7" t="str">
        <f>VLOOKUP(C83,Tipos_Medida!$A$2:$B$12,2)</f>
        <v>Local</v>
      </c>
      <c r="H83" s="7" t="str">
        <f>VLOOKUP(F83,Tipos_Medida!$D$2:$E$34,2)</f>
        <v>Preventiva</v>
      </c>
      <c r="I83" s="11">
        <f>VLOOKUP(LEFT(A83,2)&amp;F83,Mobility_Google!$V$2:$AB$67,2,FALSE)</f>
        <v>-53.714285714285715</v>
      </c>
      <c r="J83" s="11">
        <f>VLOOKUP(LEFT(A83,2)&amp;F83,Mobility_Google!$V$2:$AB$67,3,FALSE)</f>
        <v>-17</v>
      </c>
      <c r="K83" s="11">
        <f>VLOOKUP(LEFT(A83,2)&amp;F83,Mobility_Google!$V$2:$AB$67,4,FALSE)</f>
        <v>-39.714285714285715</v>
      </c>
      <c r="L83" s="11">
        <f>VLOOKUP(LEFT(A83,2)&amp;F83,Mobility_Google!$V$2:$AB$67,5,FALSE)</f>
        <v>-41.285714285714285</v>
      </c>
      <c r="M83" s="11">
        <f>VLOOKUP(LEFT(A83,2)&amp;F83,Mobility_Google!$V$2:$AB$67,6,FALSE)</f>
        <v>-43.714285714285715</v>
      </c>
      <c r="N83" s="11">
        <f>VLOOKUP(LEFT(A83,2)&amp;F83,Mobility_Google!$V$2:$AB$67,7,FALSE)</f>
        <v>18.142857142857142</v>
      </c>
      <c r="O83" s="7">
        <f t="shared" si="11"/>
        <v>13</v>
      </c>
      <c r="P83" s="7">
        <f t="shared" si="12"/>
        <v>14</v>
      </c>
      <c r="Q83" s="7">
        <f t="shared" si="13"/>
        <v>15</v>
      </c>
      <c r="R83" s="7">
        <f t="shared" si="14"/>
        <v>17</v>
      </c>
      <c r="S83" s="7">
        <f t="shared" si="15"/>
        <v>18</v>
      </c>
      <c r="T83" s="7">
        <f t="shared" si="16"/>
        <v>19</v>
      </c>
      <c r="U83" s="7">
        <v>0</v>
      </c>
      <c r="V83">
        <v>0</v>
      </c>
      <c r="W83" s="7">
        <v>0</v>
      </c>
      <c r="X83" s="7">
        <v>0</v>
      </c>
      <c r="Y83" s="7">
        <v>0</v>
      </c>
      <c r="Z83">
        <v>1</v>
      </c>
      <c r="AA83">
        <v>1</v>
      </c>
      <c r="AB83" s="11">
        <f t="shared" si="17"/>
        <v>0</v>
      </c>
      <c r="AC83" s="11">
        <f t="shared" si="18"/>
        <v>0.5</v>
      </c>
      <c r="AD83" t="str">
        <f t="shared" si="19"/>
        <v>No</v>
      </c>
      <c r="AE83" t="str">
        <f t="shared" si="20"/>
        <v>No</v>
      </c>
      <c r="AF83" t="str">
        <f t="shared" si="21"/>
        <v>No</v>
      </c>
    </row>
    <row r="84" spans="1:32" x14ac:dyDescent="0.25">
      <c r="A84" s="4">
        <v>20171</v>
      </c>
      <c r="B84" s="4" t="s">
        <v>66</v>
      </c>
      <c r="C84" s="4" t="s">
        <v>33</v>
      </c>
      <c r="D84" s="4" t="s">
        <v>114</v>
      </c>
      <c r="E84" s="5">
        <v>43910</v>
      </c>
      <c r="F84" s="7" t="s">
        <v>12</v>
      </c>
      <c r="G84" s="7" t="str">
        <f>VLOOKUP(C84,Tipos_Medida!$A$2:$B$12,2)</f>
        <v>Nacional</v>
      </c>
      <c r="H84" s="7" t="str">
        <f>VLOOKUP(F84,Tipos_Medida!$D$2:$E$34,2)</f>
        <v>Preventiva</v>
      </c>
      <c r="I84" s="11">
        <f>VLOOKUP(LEFT(A84,2)&amp;F84,Mobility_Google!$V$2:$AB$67,2,FALSE)</f>
        <v>-7.8571428571428568</v>
      </c>
      <c r="J84" s="11">
        <f>VLOOKUP(LEFT(A84,2)&amp;F84,Mobility_Google!$V$2:$AB$67,3,FALSE)</f>
        <v>1.4285714285714286</v>
      </c>
      <c r="K84" s="11">
        <f>VLOOKUP(LEFT(A84,2)&amp;F84,Mobility_Google!$V$2:$AB$67,4,FALSE)</f>
        <v>-7.4285714285714288</v>
      </c>
      <c r="L84" s="11">
        <f>VLOOKUP(LEFT(A84,2)&amp;F84,Mobility_Google!$V$2:$AB$67,5,FALSE)</f>
        <v>-11</v>
      </c>
      <c r="M84" s="11">
        <f>VLOOKUP(LEFT(A84,2)&amp;F84,Mobility_Google!$V$2:$AB$67,6,FALSE)</f>
        <v>-4.8571428571428568</v>
      </c>
      <c r="N84" s="11">
        <f>VLOOKUP(LEFT(A84,2)&amp;F84,Mobility_Google!$V$2:$AB$67,7,FALSE)</f>
        <v>2</v>
      </c>
      <c r="O84" s="7">
        <f t="shared" si="11"/>
        <v>9</v>
      </c>
      <c r="P84" s="7">
        <f t="shared" si="12"/>
        <v>10</v>
      </c>
      <c r="Q84" s="7">
        <f t="shared" si="13"/>
        <v>11</v>
      </c>
      <c r="R84" s="7">
        <f t="shared" si="14"/>
        <v>13</v>
      </c>
      <c r="S84" s="7">
        <f t="shared" si="15"/>
        <v>14</v>
      </c>
      <c r="T84" s="7">
        <f t="shared" si="16"/>
        <v>15</v>
      </c>
      <c r="U84" s="7">
        <v>0</v>
      </c>
      <c r="V84">
        <v>0</v>
      </c>
      <c r="W84" s="7">
        <v>0</v>
      </c>
      <c r="X84" s="7">
        <v>0</v>
      </c>
      <c r="Y84" s="7">
        <v>0</v>
      </c>
      <c r="Z84">
        <v>0</v>
      </c>
      <c r="AA84">
        <v>0</v>
      </c>
      <c r="AB84" s="11">
        <f t="shared" si="17"/>
        <v>0</v>
      </c>
      <c r="AC84" s="11">
        <f t="shared" si="18"/>
        <v>0</v>
      </c>
      <c r="AD84" t="str">
        <f t="shared" si="19"/>
        <v>No</v>
      </c>
      <c r="AE84" t="str">
        <f t="shared" si="20"/>
        <v>Si</v>
      </c>
      <c r="AF84" t="str">
        <f t="shared" si="21"/>
        <v>Si</v>
      </c>
    </row>
    <row r="85" spans="1:32" x14ac:dyDescent="0.25">
      <c r="A85">
        <v>20171</v>
      </c>
      <c r="B85" t="s">
        <v>66</v>
      </c>
      <c r="C85" t="s">
        <v>30</v>
      </c>
      <c r="D85" t="s">
        <v>114</v>
      </c>
      <c r="E85" s="1">
        <v>43913</v>
      </c>
      <c r="F85" s="7" t="s">
        <v>13</v>
      </c>
      <c r="G85" s="7" t="str">
        <f>VLOOKUP(C85,Tipos_Medida!$A$2:$B$12,2)</f>
        <v>Nacional</v>
      </c>
      <c r="H85" s="7" t="str">
        <f>VLOOKUP(F85,Tipos_Medida!$D$2:$E$34,2)</f>
        <v>Preventiva</v>
      </c>
      <c r="I85" s="11">
        <f>VLOOKUP(LEFT(A85,2)&amp;F85,Mobility_Google!$V$2:$AB$67,2,FALSE)</f>
        <v>-30.571428571428573</v>
      </c>
      <c r="J85" s="11">
        <f>VLOOKUP(LEFT(A85,2)&amp;F85,Mobility_Google!$V$2:$AB$67,3,FALSE)</f>
        <v>-16.714285714285715</v>
      </c>
      <c r="K85" s="11">
        <f>VLOOKUP(LEFT(A85,2)&amp;F85,Mobility_Google!$V$2:$AB$67,4,FALSE)</f>
        <v>-34.857142857142854</v>
      </c>
      <c r="L85" s="11">
        <f>VLOOKUP(LEFT(A85,2)&amp;F85,Mobility_Google!$V$2:$AB$67,5,FALSE)</f>
        <v>-31.428571428571427</v>
      </c>
      <c r="M85" s="11">
        <f>VLOOKUP(LEFT(A85,2)&amp;F85,Mobility_Google!$V$2:$AB$67,6,FALSE)</f>
        <v>-25</v>
      </c>
      <c r="N85" s="11">
        <f>VLOOKUP(LEFT(A85,2)&amp;F85,Mobility_Google!$V$2:$AB$67,7,FALSE)</f>
        <v>9.8571428571428577</v>
      </c>
      <c r="O85" s="7">
        <f t="shared" si="11"/>
        <v>10</v>
      </c>
      <c r="P85" s="7">
        <f t="shared" si="12"/>
        <v>11</v>
      </c>
      <c r="Q85" s="7">
        <f t="shared" si="13"/>
        <v>12</v>
      </c>
      <c r="R85" s="7">
        <f t="shared" si="14"/>
        <v>14</v>
      </c>
      <c r="S85" s="7">
        <f t="shared" si="15"/>
        <v>15</v>
      </c>
      <c r="T85" s="7">
        <f t="shared" si="16"/>
        <v>16</v>
      </c>
      <c r="U85" s="7">
        <v>0</v>
      </c>
      <c r="V85">
        <v>0</v>
      </c>
      <c r="W85" s="7">
        <v>0</v>
      </c>
      <c r="X85" s="7">
        <v>0</v>
      </c>
      <c r="Y85" s="7">
        <v>0</v>
      </c>
      <c r="Z85">
        <v>0</v>
      </c>
      <c r="AA85">
        <v>1</v>
      </c>
      <c r="AB85" s="11">
        <f t="shared" si="17"/>
        <v>0</v>
      </c>
      <c r="AC85" s="11">
        <f t="shared" si="18"/>
        <v>0.5</v>
      </c>
      <c r="AD85" t="str">
        <f t="shared" si="19"/>
        <v>No</v>
      </c>
      <c r="AE85" t="str">
        <f t="shared" si="20"/>
        <v>No</v>
      </c>
      <c r="AF85" t="str">
        <f t="shared" si="21"/>
        <v>No</v>
      </c>
    </row>
    <row r="86" spans="1:32" x14ac:dyDescent="0.25">
      <c r="A86">
        <v>20171</v>
      </c>
      <c r="B86" t="s">
        <v>66</v>
      </c>
      <c r="C86" t="s">
        <v>115</v>
      </c>
      <c r="D86" t="s">
        <v>114</v>
      </c>
      <c r="E86" s="1">
        <v>43913</v>
      </c>
      <c r="F86" s="7" t="s">
        <v>13</v>
      </c>
      <c r="G86" s="7" t="str">
        <f>VLOOKUP(C86,Tipos_Medida!$A$2:$B$12,2)</f>
        <v>Nacional</v>
      </c>
      <c r="H86" s="7" t="str">
        <f>VLOOKUP(F86,Tipos_Medida!$D$2:$E$34,2)</f>
        <v>Preventiva</v>
      </c>
      <c r="I86" s="11">
        <f>VLOOKUP(LEFT(A86,2)&amp;F86,Mobility_Google!$V$2:$AB$67,2,FALSE)</f>
        <v>-30.571428571428573</v>
      </c>
      <c r="J86" s="11">
        <f>VLOOKUP(LEFT(A86,2)&amp;F86,Mobility_Google!$V$2:$AB$67,3,FALSE)</f>
        <v>-16.714285714285715</v>
      </c>
      <c r="K86" s="11">
        <f>VLOOKUP(LEFT(A86,2)&amp;F86,Mobility_Google!$V$2:$AB$67,4,FALSE)</f>
        <v>-34.857142857142854</v>
      </c>
      <c r="L86" s="11">
        <f>VLOOKUP(LEFT(A86,2)&amp;F86,Mobility_Google!$V$2:$AB$67,5,FALSE)</f>
        <v>-31.428571428571427</v>
      </c>
      <c r="M86" s="11">
        <f>VLOOKUP(LEFT(A86,2)&amp;F86,Mobility_Google!$V$2:$AB$67,6,FALSE)</f>
        <v>-25</v>
      </c>
      <c r="N86" s="11">
        <f>VLOOKUP(LEFT(A86,2)&amp;F86,Mobility_Google!$V$2:$AB$67,7,FALSE)</f>
        <v>9.8571428571428577</v>
      </c>
      <c r="O86" s="7">
        <f t="shared" si="11"/>
        <v>10</v>
      </c>
      <c r="P86" s="7">
        <f t="shared" si="12"/>
        <v>11</v>
      </c>
      <c r="Q86" s="7">
        <f t="shared" si="13"/>
        <v>12</v>
      </c>
      <c r="R86" s="7">
        <f t="shared" si="14"/>
        <v>14</v>
      </c>
      <c r="S86" s="7">
        <f t="shared" si="15"/>
        <v>15</v>
      </c>
      <c r="T86" s="7">
        <f t="shared" si="16"/>
        <v>16</v>
      </c>
      <c r="U86" s="7">
        <v>0</v>
      </c>
      <c r="V86">
        <v>0</v>
      </c>
      <c r="W86" s="7">
        <v>0</v>
      </c>
      <c r="X86" s="7">
        <v>0</v>
      </c>
      <c r="Y86" s="7">
        <v>0</v>
      </c>
      <c r="Z86">
        <v>0</v>
      </c>
      <c r="AA86">
        <v>1</v>
      </c>
      <c r="AB86" s="11">
        <f t="shared" si="17"/>
        <v>0</v>
      </c>
      <c r="AC86" s="11">
        <f t="shared" si="18"/>
        <v>0.5</v>
      </c>
      <c r="AD86" t="str">
        <f t="shared" si="19"/>
        <v>No</v>
      </c>
      <c r="AE86" t="str">
        <f t="shared" si="20"/>
        <v>No</v>
      </c>
      <c r="AF86" t="str">
        <f t="shared" si="21"/>
        <v>No</v>
      </c>
    </row>
    <row r="87" spans="1:32" x14ac:dyDescent="0.25">
      <c r="A87" s="4">
        <v>20171</v>
      </c>
      <c r="B87" s="4" t="s">
        <v>66</v>
      </c>
      <c r="C87" s="4" t="s">
        <v>31</v>
      </c>
      <c r="D87" s="4" t="s">
        <v>114</v>
      </c>
      <c r="E87" s="5">
        <v>43913</v>
      </c>
      <c r="F87" s="7" t="s">
        <v>13</v>
      </c>
      <c r="G87" s="7" t="str">
        <f>VLOOKUP(C87,Tipos_Medida!$A$2:$B$12,2)</f>
        <v>Nacional</v>
      </c>
      <c r="H87" s="7" t="str">
        <f>VLOOKUP(F87,Tipos_Medida!$D$2:$E$34,2)</f>
        <v>Preventiva</v>
      </c>
      <c r="I87" s="11">
        <f>VLOOKUP(LEFT(A87,2)&amp;F87,Mobility_Google!$V$2:$AB$67,2,FALSE)</f>
        <v>-30.571428571428573</v>
      </c>
      <c r="J87" s="11">
        <f>VLOOKUP(LEFT(A87,2)&amp;F87,Mobility_Google!$V$2:$AB$67,3,FALSE)</f>
        <v>-16.714285714285715</v>
      </c>
      <c r="K87" s="11">
        <f>VLOOKUP(LEFT(A87,2)&amp;F87,Mobility_Google!$V$2:$AB$67,4,FALSE)</f>
        <v>-34.857142857142854</v>
      </c>
      <c r="L87" s="11">
        <f>VLOOKUP(LEFT(A87,2)&amp;F87,Mobility_Google!$V$2:$AB$67,5,FALSE)</f>
        <v>-31.428571428571427</v>
      </c>
      <c r="M87" s="11">
        <f>VLOOKUP(LEFT(A87,2)&amp;F87,Mobility_Google!$V$2:$AB$67,6,FALSE)</f>
        <v>-25</v>
      </c>
      <c r="N87" s="11">
        <f>VLOOKUP(LEFT(A87,2)&amp;F87,Mobility_Google!$V$2:$AB$67,7,FALSE)</f>
        <v>9.8571428571428577</v>
      </c>
      <c r="O87" s="7">
        <f t="shared" si="11"/>
        <v>10</v>
      </c>
      <c r="P87" s="7">
        <f t="shared" si="12"/>
        <v>11</v>
      </c>
      <c r="Q87" s="7">
        <f t="shared" si="13"/>
        <v>12</v>
      </c>
      <c r="R87" s="7">
        <f t="shared" si="14"/>
        <v>14</v>
      </c>
      <c r="S87" s="7">
        <f t="shared" si="15"/>
        <v>15</v>
      </c>
      <c r="T87" s="7">
        <f t="shared" si="16"/>
        <v>16</v>
      </c>
      <c r="U87" s="7">
        <v>0</v>
      </c>
      <c r="V87">
        <v>0</v>
      </c>
      <c r="W87" s="7">
        <v>0</v>
      </c>
      <c r="X87" s="7">
        <v>0</v>
      </c>
      <c r="Y87" s="7">
        <v>0</v>
      </c>
      <c r="Z87">
        <v>0</v>
      </c>
      <c r="AA87">
        <v>1</v>
      </c>
      <c r="AB87" s="11">
        <f t="shared" si="17"/>
        <v>0</v>
      </c>
      <c r="AC87" s="11">
        <f t="shared" si="18"/>
        <v>0.5</v>
      </c>
      <c r="AD87" t="str">
        <f t="shared" si="19"/>
        <v>No</v>
      </c>
      <c r="AE87" t="str">
        <f t="shared" si="20"/>
        <v>No</v>
      </c>
      <c r="AF87" t="str">
        <f t="shared" si="21"/>
        <v>No</v>
      </c>
    </row>
    <row r="88" spans="1:32" x14ac:dyDescent="0.25">
      <c r="A88" s="4">
        <v>20177</v>
      </c>
      <c r="B88" s="4" t="s">
        <v>67</v>
      </c>
      <c r="C88" s="4" t="s">
        <v>33</v>
      </c>
      <c r="D88" s="4" t="s">
        <v>114</v>
      </c>
      <c r="E88" s="5">
        <v>43910</v>
      </c>
      <c r="F88" s="7" t="s">
        <v>12</v>
      </c>
      <c r="G88" s="7" t="str">
        <f>VLOOKUP(C88,Tipos_Medida!$A$2:$B$12,2)</f>
        <v>Nacional</v>
      </c>
      <c r="H88" s="7" t="str">
        <f>VLOOKUP(F88,Tipos_Medida!$D$2:$E$34,2)</f>
        <v>Preventiva</v>
      </c>
      <c r="I88" s="11">
        <f>VLOOKUP(LEFT(A88,2)&amp;F88,Mobility_Google!$V$2:$AB$67,2,FALSE)</f>
        <v>-7.8571428571428568</v>
      </c>
      <c r="J88" s="11">
        <f>VLOOKUP(LEFT(A88,2)&amp;F88,Mobility_Google!$V$2:$AB$67,3,FALSE)</f>
        <v>1.4285714285714286</v>
      </c>
      <c r="K88" s="11">
        <f>VLOOKUP(LEFT(A88,2)&amp;F88,Mobility_Google!$V$2:$AB$67,4,FALSE)</f>
        <v>-7.4285714285714288</v>
      </c>
      <c r="L88" s="11">
        <f>VLOOKUP(LEFT(A88,2)&amp;F88,Mobility_Google!$V$2:$AB$67,5,FALSE)</f>
        <v>-11</v>
      </c>
      <c r="M88" s="11">
        <f>VLOOKUP(LEFT(A88,2)&amp;F88,Mobility_Google!$V$2:$AB$67,6,FALSE)</f>
        <v>-4.8571428571428568</v>
      </c>
      <c r="N88" s="11">
        <f>VLOOKUP(LEFT(A88,2)&amp;F88,Mobility_Google!$V$2:$AB$67,7,FALSE)</f>
        <v>2</v>
      </c>
      <c r="O88" s="7">
        <f t="shared" si="11"/>
        <v>9</v>
      </c>
      <c r="P88" s="7">
        <f t="shared" si="12"/>
        <v>10</v>
      </c>
      <c r="Q88" s="7">
        <f t="shared" si="13"/>
        <v>11</v>
      </c>
      <c r="R88" s="7">
        <f t="shared" si="14"/>
        <v>13</v>
      </c>
      <c r="S88" s="7">
        <f t="shared" si="15"/>
        <v>14</v>
      </c>
      <c r="T88" s="7">
        <f t="shared" si="16"/>
        <v>15</v>
      </c>
      <c r="U88" s="7">
        <v>0</v>
      </c>
      <c r="V88">
        <v>0</v>
      </c>
      <c r="W88" s="7">
        <v>0</v>
      </c>
      <c r="X88" s="7">
        <v>0</v>
      </c>
      <c r="Y88" s="7">
        <v>0</v>
      </c>
      <c r="Z88">
        <v>0</v>
      </c>
      <c r="AA88">
        <v>0</v>
      </c>
      <c r="AB88" s="11">
        <f t="shared" si="17"/>
        <v>0</v>
      </c>
      <c r="AC88" s="11">
        <f t="shared" si="18"/>
        <v>0</v>
      </c>
      <c r="AD88" t="str">
        <f t="shared" si="19"/>
        <v>No</v>
      </c>
      <c r="AE88" t="str">
        <f t="shared" si="20"/>
        <v>Si</v>
      </c>
      <c r="AF88" t="str">
        <f t="shared" si="21"/>
        <v>Si</v>
      </c>
    </row>
    <row r="89" spans="1:32" x14ac:dyDescent="0.25">
      <c r="A89">
        <v>20177</v>
      </c>
      <c r="B89" t="s">
        <v>67</v>
      </c>
      <c r="C89" t="s">
        <v>30</v>
      </c>
      <c r="D89" t="s">
        <v>114</v>
      </c>
      <c r="E89" s="1">
        <v>43913</v>
      </c>
      <c r="F89" s="7" t="s">
        <v>13</v>
      </c>
      <c r="G89" s="7" t="str">
        <f>VLOOKUP(C89,Tipos_Medida!$A$2:$B$12,2)</f>
        <v>Nacional</v>
      </c>
      <c r="H89" s="7" t="str">
        <f>VLOOKUP(F89,Tipos_Medida!$D$2:$E$34,2)</f>
        <v>Preventiva</v>
      </c>
      <c r="I89" s="11">
        <f>VLOOKUP(LEFT(A89,2)&amp;F89,Mobility_Google!$V$2:$AB$67,2,FALSE)</f>
        <v>-30.571428571428573</v>
      </c>
      <c r="J89" s="11">
        <f>VLOOKUP(LEFT(A89,2)&amp;F89,Mobility_Google!$V$2:$AB$67,3,FALSE)</f>
        <v>-16.714285714285715</v>
      </c>
      <c r="K89" s="11">
        <f>VLOOKUP(LEFT(A89,2)&amp;F89,Mobility_Google!$V$2:$AB$67,4,FALSE)</f>
        <v>-34.857142857142854</v>
      </c>
      <c r="L89" s="11">
        <f>VLOOKUP(LEFT(A89,2)&amp;F89,Mobility_Google!$V$2:$AB$67,5,FALSE)</f>
        <v>-31.428571428571427</v>
      </c>
      <c r="M89" s="11">
        <f>VLOOKUP(LEFT(A89,2)&amp;F89,Mobility_Google!$V$2:$AB$67,6,FALSE)</f>
        <v>-25</v>
      </c>
      <c r="N89" s="11">
        <f>VLOOKUP(LEFT(A89,2)&amp;F89,Mobility_Google!$V$2:$AB$67,7,FALSE)</f>
        <v>9.8571428571428577</v>
      </c>
      <c r="O89" s="7">
        <f t="shared" si="11"/>
        <v>10</v>
      </c>
      <c r="P89" s="7">
        <f t="shared" si="12"/>
        <v>11</v>
      </c>
      <c r="Q89" s="7">
        <f t="shared" si="13"/>
        <v>12</v>
      </c>
      <c r="R89" s="7">
        <f t="shared" si="14"/>
        <v>14</v>
      </c>
      <c r="S89" s="7">
        <f t="shared" si="15"/>
        <v>15</v>
      </c>
      <c r="T89" s="7">
        <f t="shared" si="16"/>
        <v>16</v>
      </c>
      <c r="U89" s="7">
        <v>0</v>
      </c>
      <c r="V89">
        <v>0</v>
      </c>
      <c r="W89" s="7">
        <v>0</v>
      </c>
      <c r="X89" s="7">
        <v>0</v>
      </c>
      <c r="Y89" s="7">
        <v>0</v>
      </c>
      <c r="Z89">
        <v>0</v>
      </c>
      <c r="AA89">
        <v>0</v>
      </c>
      <c r="AB89" s="11">
        <f t="shared" si="17"/>
        <v>0</v>
      </c>
      <c r="AC89" s="11">
        <f t="shared" si="18"/>
        <v>0</v>
      </c>
      <c r="AD89" t="str">
        <f t="shared" si="19"/>
        <v>No</v>
      </c>
      <c r="AE89" t="str">
        <f t="shared" si="20"/>
        <v>Si</v>
      </c>
      <c r="AF89" t="str">
        <f t="shared" si="21"/>
        <v>Si</v>
      </c>
    </row>
    <row r="90" spans="1:32" x14ac:dyDescent="0.25">
      <c r="A90">
        <v>20177</v>
      </c>
      <c r="B90" t="s">
        <v>67</v>
      </c>
      <c r="C90" t="s">
        <v>115</v>
      </c>
      <c r="D90" t="s">
        <v>114</v>
      </c>
      <c r="E90" s="1">
        <v>43913</v>
      </c>
      <c r="F90" s="7" t="s">
        <v>13</v>
      </c>
      <c r="G90" s="7" t="str">
        <f>VLOOKUP(C90,Tipos_Medida!$A$2:$B$12,2)</f>
        <v>Nacional</v>
      </c>
      <c r="H90" s="7" t="str">
        <f>VLOOKUP(F90,Tipos_Medida!$D$2:$E$34,2)</f>
        <v>Preventiva</v>
      </c>
      <c r="I90" s="11">
        <f>VLOOKUP(LEFT(A90,2)&amp;F90,Mobility_Google!$V$2:$AB$67,2,FALSE)</f>
        <v>-30.571428571428573</v>
      </c>
      <c r="J90" s="11">
        <f>VLOOKUP(LEFT(A90,2)&amp;F90,Mobility_Google!$V$2:$AB$67,3,FALSE)</f>
        <v>-16.714285714285715</v>
      </c>
      <c r="K90" s="11">
        <f>VLOOKUP(LEFT(A90,2)&amp;F90,Mobility_Google!$V$2:$AB$67,4,FALSE)</f>
        <v>-34.857142857142854</v>
      </c>
      <c r="L90" s="11">
        <f>VLOOKUP(LEFT(A90,2)&amp;F90,Mobility_Google!$V$2:$AB$67,5,FALSE)</f>
        <v>-31.428571428571427</v>
      </c>
      <c r="M90" s="11">
        <f>VLOOKUP(LEFT(A90,2)&amp;F90,Mobility_Google!$V$2:$AB$67,6,FALSE)</f>
        <v>-25</v>
      </c>
      <c r="N90" s="11">
        <f>VLOOKUP(LEFT(A90,2)&amp;F90,Mobility_Google!$V$2:$AB$67,7,FALSE)</f>
        <v>9.8571428571428577</v>
      </c>
      <c r="O90" s="7">
        <f t="shared" si="11"/>
        <v>10</v>
      </c>
      <c r="P90" s="7">
        <f t="shared" si="12"/>
        <v>11</v>
      </c>
      <c r="Q90" s="7">
        <f t="shared" si="13"/>
        <v>12</v>
      </c>
      <c r="R90" s="7">
        <f t="shared" si="14"/>
        <v>14</v>
      </c>
      <c r="S90" s="7">
        <f t="shared" si="15"/>
        <v>15</v>
      </c>
      <c r="T90" s="7">
        <f t="shared" si="16"/>
        <v>16</v>
      </c>
      <c r="U90" s="7">
        <v>0</v>
      </c>
      <c r="V90">
        <v>0</v>
      </c>
      <c r="W90" s="7">
        <v>0</v>
      </c>
      <c r="X90" s="7">
        <v>0</v>
      </c>
      <c r="Y90" s="7">
        <v>0</v>
      </c>
      <c r="Z90">
        <v>0</v>
      </c>
      <c r="AA90">
        <v>0</v>
      </c>
      <c r="AB90" s="11">
        <f t="shared" si="17"/>
        <v>0</v>
      </c>
      <c r="AC90" s="11">
        <f t="shared" si="18"/>
        <v>0</v>
      </c>
      <c r="AD90" t="str">
        <f t="shared" si="19"/>
        <v>No</v>
      </c>
      <c r="AE90" t="str">
        <f t="shared" si="20"/>
        <v>Si</v>
      </c>
      <c r="AF90" t="str">
        <f t="shared" si="21"/>
        <v>Si</v>
      </c>
    </row>
    <row r="91" spans="1:32" x14ac:dyDescent="0.25">
      <c r="A91" s="4">
        <v>20177</v>
      </c>
      <c r="B91" s="4" t="s">
        <v>67</v>
      </c>
      <c r="C91" s="4" t="s">
        <v>31</v>
      </c>
      <c r="D91" s="4" t="s">
        <v>114</v>
      </c>
      <c r="E91" s="5">
        <v>43913</v>
      </c>
      <c r="F91" s="7" t="s">
        <v>13</v>
      </c>
      <c r="G91" s="7" t="str">
        <f>VLOOKUP(C91,Tipos_Medida!$A$2:$B$12,2)</f>
        <v>Nacional</v>
      </c>
      <c r="H91" s="7" t="str">
        <f>VLOOKUP(F91,Tipos_Medida!$D$2:$E$34,2)</f>
        <v>Preventiva</v>
      </c>
      <c r="I91" s="11">
        <f>VLOOKUP(LEFT(A91,2)&amp;F91,Mobility_Google!$V$2:$AB$67,2,FALSE)</f>
        <v>-30.571428571428573</v>
      </c>
      <c r="J91" s="11">
        <f>VLOOKUP(LEFT(A91,2)&amp;F91,Mobility_Google!$V$2:$AB$67,3,FALSE)</f>
        <v>-16.714285714285715</v>
      </c>
      <c r="K91" s="11">
        <f>VLOOKUP(LEFT(A91,2)&amp;F91,Mobility_Google!$V$2:$AB$67,4,FALSE)</f>
        <v>-34.857142857142854</v>
      </c>
      <c r="L91" s="11">
        <f>VLOOKUP(LEFT(A91,2)&amp;F91,Mobility_Google!$V$2:$AB$67,5,FALSE)</f>
        <v>-31.428571428571427</v>
      </c>
      <c r="M91" s="11">
        <f>VLOOKUP(LEFT(A91,2)&amp;F91,Mobility_Google!$V$2:$AB$67,6,FALSE)</f>
        <v>-25</v>
      </c>
      <c r="N91" s="11">
        <f>VLOOKUP(LEFT(A91,2)&amp;F91,Mobility_Google!$V$2:$AB$67,7,FALSE)</f>
        <v>9.8571428571428577</v>
      </c>
      <c r="O91" s="7">
        <f t="shared" si="11"/>
        <v>10</v>
      </c>
      <c r="P91" s="7">
        <f t="shared" si="12"/>
        <v>11</v>
      </c>
      <c r="Q91" s="7">
        <f t="shared" si="13"/>
        <v>12</v>
      </c>
      <c r="R91" s="7">
        <f t="shared" si="14"/>
        <v>14</v>
      </c>
      <c r="S91" s="7">
        <f t="shared" si="15"/>
        <v>15</v>
      </c>
      <c r="T91" s="7">
        <f t="shared" si="16"/>
        <v>16</v>
      </c>
      <c r="U91" s="7">
        <v>0</v>
      </c>
      <c r="V91">
        <v>0</v>
      </c>
      <c r="W91" s="7">
        <v>0</v>
      </c>
      <c r="X91" s="7">
        <v>0</v>
      </c>
      <c r="Y91" s="7">
        <v>0</v>
      </c>
      <c r="Z91">
        <v>0</v>
      </c>
      <c r="AA91">
        <v>0</v>
      </c>
      <c r="AB91" s="11">
        <f t="shared" si="17"/>
        <v>0</v>
      </c>
      <c r="AC91" s="11">
        <f t="shared" si="18"/>
        <v>0</v>
      </c>
      <c r="AD91" t="str">
        <f t="shared" si="19"/>
        <v>No</v>
      </c>
      <c r="AE91" t="str">
        <f t="shared" si="20"/>
        <v>Si</v>
      </c>
      <c r="AF91" t="str">
        <f t="shared" si="21"/>
        <v>Si</v>
      </c>
    </row>
    <row r="92" spans="1:32" x14ac:dyDescent="0.25">
      <c r="A92" s="4">
        <v>20177</v>
      </c>
      <c r="B92" s="4" t="s">
        <v>67</v>
      </c>
      <c r="C92" s="4" t="s">
        <v>118</v>
      </c>
      <c r="D92" s="4" t="s">
        <v>114</v>
      </c>
      <c r="E92" s="5">
        <v>43920</v>
      </c>
      <c r="F92" s="7" t="s">
        <v>14</v>
      </c>
      <c r="G92" s="7" t="str">
        <f>VLOOKUP(C92,Tipos_Medida!$A$2:$B$12,2)</f>
        <v>Local</v>
      </c>
      <c r="H92" s="7" t="str">
        <f>VLOOKUP(F92,Tipos_Medida!$D$2:$E$34,2)</f>
        <v>Preventiva</v>
      </c>
      <c r="I92" s="11">
        <f>VLOOKUP(LEFT(A92,2)&amp;F92,Mobility_Google!$V$2:$AB$67,2,FALSE)</f>
        <v>-40.428571428571431</v>
      </c>
      <c r="J92" s="11">
        <f>VLOOKUP(LEFT(A92,2)&amp;F92,Mobility_Google!$V$2:$AB$67,3,FALSE)</f>
        <v>-19.285714285714285</v>
      </c>
      <c r="K92" s="11">
        <f>VLOOKUP(LEFT(A92,2)&amp;F92,Mobility_Google!$V$2:$AB$67,4,FALSE)</f>
        <v>-43.285714285714285</v>
      </c>
      <c r="L92" s="11">
        <f>VLOOKUP(LEFT(A92,2)&amp;F92,Mobility_Google!$V$2:$AB$67,5,FALSE)</f>
        <v>-41.714285714285715</v>
      </c>
      <c r="M92" s="11">
        <f>VLOOKUP(LEFT(A92,2)&amp;F92,Mobility_Google!$V$2:$AB$67,6,FALSE)</f>
        <v>-33.142857142857146</v>
      </c>
      <c r="N92" s="11">
        <f>VLOOKUP(LEFT(A92,2)&amp;F92,Mobility_Google!$V$2:$AB$67,7,FALSE)</f>
        <v>12.714285714285714</v>
      </c>
      <c r="O92" s="7">
        <f t="shared" si="11"/>
        <v>11</v>
      </c>
      <c r="P92" s="7">
        <f t="shared" si="12"/>
        <v>12</v>
      </c>
      <c r="Q92" s="7">
        <f t="shared" si="13"/>
        <v>13</v>
      </c>
      <c r="R92" s="7">
        <f t="shared" si="14"/>
        <v>15</v>
      </c>
      <c r="S92" s="7">
        <f t="shared" si="15"/>
        <v>16</v>
      </c>
      <c r="T92" s="7">
        <f t="shared" si="16"/>
        <v>17</v>
      </c>
      <c r="U92" s="7">
        <v>0</v>
      </c>
      <c r="V92">
        <v>0</v>
      </c>
      <c r="W92" s="7">
        <v>0</v>
      </c>
      <c r="X92" s="7">
        <v>0</v>
      </c>
      <c r="Y92" s="7">
        <v>0</v>
      </c>
      <c r="Z92">
        <v>0</v>
      </c>
      <c r="AA92">
        <v>1</v>
      </c>
      <c r="AB92" s="11">
        <f t="shared" si="17"/>
        <v>0</v>
      </c>
      <c r="AC92" s="11">
        <f t="shared" si="18"/>
        <v>0.5</v>
      </c>
      <c r="AD92" t="str">
        <f t="shared" si="19"/>
        <v>No</v>
      </c>
      <c r="AE92" t="str">
        <f t="shared" si="20"/>
        <v>No</v>
      </c>
      <c r="AF92" t="str">
        <f t="shared" si="21"/>
        <v>No</v>
      </c>
    </row>
    <row r="93" spans="1:32" x14ac:dyDescent="0.25">
      <c r="A93" s="4">
        <v>20177</v>
      </c>
      <c r="B93" s="4" t="s">
        <v>67</v>
      </c>
      <c r="C93" s="4" t="s">
        <v>120</v>
      </c>
      <c r="D93" s="4" t="s">
        <v>114</v>
      </c>
      <c r="E93" s="5">
        <v>43934</v>
      </c>
      <c r="F93" s="7" t="s">
        <v>16</v>
      </c>
      <c r="G93" s="7" t="str">
        <f>VLOOKUP(C93,Tipos_Medida!$A$2:$B$12,2)</f>
        <v>Local</v>
      </c>
      <c r="H93" s="7" t="str">
        <f>VLOOKUP(F93,Tipos_Medida!$D$2:$E$34,2)</f>
        <v>Preventiva</v>
      </c>
      <c r="I93" s="11">
        <f>VLOOKUP(LEFT(A93,2)&amp;F93,Mobility_Google!$V$2:$AB$67,2,FALSE)</f>
        <v>-53.714285714285715</v>
      </c>
      <c r="J93" s="11">
        <f>VLOOKUP(LEFT(A93,2)&amp;F93,Mobility_Google!$V$2:$AB$67,3,FALSE)</f>
        <v>-27.428571428571427</v>
      </c>
      <c r="K93" s="11">
        <f>VLOOKUP(LEFT(A93,2)&amp;F93,Mobility_Google!$V$2:$AB$67,4,FALSE)</f>
        <v>-51.571428571428569</v>
      </c>
      <c r="L93" s="11">
        <f>VLOOKUP(LEFT(A93,2)&amp;F93,Mobility_Google!$V$2:$AB$67,5,FALSE)</f>
        <v>-51.428571428571431</v>
      </c>
      <c r="M93" s="11">
        <f>VLOOKUP(LEFT(A93,2)&amp;F93,Mobility_Google!$V$2:$AB$67,6,FALSE)</f>
        <v>-39.428571428571431</v>
      </c>
      <c r="N93" s="11">
        <f>VLOOKUP(LEFT(A93,2)&amp;F93,Mobility_Google!$V$2:$AB$67,7,FALSE)</f>
        <v>15.857142857142858</v>
      </c>
      <c r="O93" s="7">
        <f t="shared" si="11"/>
        <v>13</v>
      </c>
      <c r="P93" s="7">
        <f t="shared" si="12"/>
        <v>14</v>
      </c>
      <c r="Q93" s="7">
        <f t="shared" si="13"/>
        <v>15</v>
      </c>
      <c r="R93" s="7">
        <f t="shared" si="14"/>
        <v>17</v>
      </c>
      <c r="S93" s="7">
        <f t="shared" si="15"/>
        <v>18</v>
      </c>
      <c r="T93" s="7">
        <f t="shared" si="16"/>
        <v>19</v>
      </c>
      <c r="U93" s="7">
        <v>0</v>
      </c>
      <c r="V93">
        <v>0</v>
      </c>
      <c r="W93" s="7">
        <v>0</v>
      </c>
      <c r="X93" s="7">
        <v>0</v>
      </c>
      <c r="Y93" s="7">
        <v>1</v>
      </c>
      <c r="Z93">
        <v>2</v>
      </c>
      <c r="AA93">
        <v>3</v>
      </c>
      <c r="AB93" s="11">
        <f t="shared" si="17"/>
        <v>0</v>
      </c>
      <c r="AC93" s="11">
        <f t="shared" si="18"/>
        <v>1</v>
      </c>
      <c r="AD93" t="str">
        <f t="shared" si="19"/>
        <v>No</v>
      </c>
      <c r="AE93" t="str">
        <f t="shared" si="20"/>
        <v>No</v>
      </c>
      <c r="AF93" t="str">
        <f t="shared" si="21"/>
        <v>No</v>
      </c>
    </row>
    <row r="94" spans="1:32" x14ac:dyDescent="0.25">
      <c r="A94" s="4">
        <v>20206</v>
      </c>
      <c r="B94" s="4" t="s">
        <v>70</v>
      </c>
      <c r="C94" s="4" t="s">
        <v>33</v>
      </c>
      <c r="D94" s="4" t="s">
        <v>114</v>
      </c>
      <c r="E94" s="5">
        <v>43910</v>
      </c>
      <c r="F94" s="7" t="s">
        <v>12</v>
      </c>
      <c r="G94" s="7" t="str">
        <f>VLOOKUP(C94,Tipos_Medida!$A$2:$B$12,2)</f>
        <v>Nacional</v>
      </c>
      <c r="H94" s="7" t="str">
        <f>VLOOKUP(F94,Tipos_Medida!$D$2:$E$34,2)</f>
        <v>Preventiva</v>
      </c>
      <c r="I94" s="11">
        <f>VLOOKUP(LEFT(A94,2)&amp;F94,Mobility_Google!$V$2:$AB$67,2,FALSE)</f>
        <v>-7.8571428571428568</v>
      </c>
      <c r="J94" s="11">
        <f>VLOOKUP(LEFT(A94,2)&amp;F94,Mobility_Google!$V$2:$AB$67,3,FALSE)</f>
        <v>1.4285714285714286</v>
      </c>
      <c r="K94" s="11">
        <f>VLOOKUP(LEFT(A94,2)&amp;F94,Mobility_Google!$V$2:$AB$67,4,FALSE)</f>
        <v>-7.4285714285714288</v>
      </c>
      <c r="L94" s="11">
        <f>VLOOKUP(LEFT(A94,2)&amp;F94,Mobility_Google!$V$2:$AB$67,5,FALSE)</f>
        <v>-11</v>
      </c>
      <c r="M94" s="11">
        <f>VLOOKUP(LEFT(A94,2)&amp;F94,Mobility_Google!$V$2:$AB$67,6,FALSE)</f>
        <v>-4.8571428571428568</v>
      </c>
      <c r="N94" s="11">
        <f>VLOOKUP(LEFT(A94,2)&amp;F94,Mobility_Google!$V$2:$AB$67,7,FALSE)</f>
        <v>2</v>
      </c>
      <c r="O94" s="7">
        <f t="shared" si="11"/>
        <v>9</v>
      </c>
      <c r="P94" s="7">
        <f t="shared" si="12"/>
        <v>10</v>
      </c>
      <c r="Q94" s="7">
        <f t="shared" si="13"/>
        <v>11</v>
      </c>
      <c r="R94" s="7">
        <f t="shared" si="14"/>
        <v>13</v>
      </c>
      <c r="S94" s="7">
        <f t="shared" si="15"/>
        <v>14</v>
      </c>
      <c r="T94" s="7">
        <f t="shared" si="16"/>
        <v>15</v>
      </c>
      <c r="U94" s="7">
        <v>0</v>
      </c>
      <c r="V94">
        <v>0</v>
      </c>
      <c r="W94" s="7">
        <v>0</v>
      </c>
      <c r="X94" s="7">
        <v>0</v>
      </c>
      <c r="Y94" s="7">
        <v>0</v>
      </c>
      <c r="Z94">
        <v>0</v>
      </c>
      <c r="AA94">
        <v>0</v>
      </c>
      <c r="AB94" s="11">
        <f t="shared" si="17"/>
        <v>0</v>
      </c>
      <c r="AC94" s="11">
        <f t="shared" si="18"/>
        <v>0</v>
      </c>
      <c r="AD94" t="str">
        <f t="shared" si="19"/>
        <v>No</v>
      </c>
      <c r="AE94" t="str">
        <f t="shared" si="20"/>
        <v>Si</v>
      </c>
      <c r="AF94" t="str">
        <f t="shared" si="21"/>
        <v>Si</v>
      </c>
    </row>
    <row r="95" spans="1:32" x14ac:dyDescent="0.25">
      <c r="A95">
        <v>20206</v>
      </c>
      <c r="B95" t="s">
        <v>70</v>
      </c>
      <c r="C95" t="s">
        <v>30</v>
      </c>
      <c r="D95" t="s">
        <v>114</v>
      </c>
      <c r="E95" s="1">
        <v>43913</v>
      </c>
      <c r="F95" s="7" t="s">
        <v>13</v>
      </c>
      <c r="G95" s="7" t="str">
        <f>VLOOKUP(C95,Tipos_Medida!$A$2:$B$12,2)</f>
        <v>Nacional</v>
      </c>
      <c r="H95" s="7" t="str">
        <f>VLOOKUP(F95,Tipos_Medida!$D$2:$E$34,2)</f>
        <v>Preventiva</v>
      </c>
      <c r="I95" s="11">
        <f>VLOOKUP(LEFT(A95,2)&amp;F95,Mobility_Google!$V$2:$AB$67,2,FALSE)</f>
        <v>-30.571428571428573</v>
      </c>
      <c r="J95" s="11">
        <f>VLOOKUP(LEFT(A95,2)&amp;F95,Mobility_Google!$V$2:$AB$67,3,FALSE)</f>
        <v>-16.714285714285715</v>
      </c>
      <c r="K95" s="11">
        <f>VLOOKUP(LEFT(A95,2)&amp;F95,Mobility_Google!$V$2:$AB$67,4,FALSE)</f>
        <v>-34.857142857142854</v>
      </c>
      <c r="L95" s="11">
        <f>VLOOKUP(LEFT(A95,2)&amp;F95,Mobility_Google!$V$2:$AB$67,5,FALSE)</f>
        <v>-31.428571428571427</v>
      </c>
      <c r="M95" s="11">
        <f>VLOOKUP(LEFT(A95,2)&amp;F95,Mobility_Google!$V$2:$AB$67,6,FALSE)</f>
        <v>-25</v>
      </c>
      <c r="N95" s="11">
        <f>VLOOKUP(LEFT(A95,2)&amp;F95,Mobility_Google!$V$2:$AB$67,7,FALSE)</f>
        <v>9.8571428571428577</v>
      </c>
      <c r="O95" s="7">
        <f t="shared" si="11"/>
        <v>10</v>
      </c>
      <c r="P95" s="7">
        <f t="shared" si="12"/>
        <v>11</v>
      </c>
      <c r="Q95" s="7">
        <f t="shared" si="13"/>
        <v>12</v>
      </c>
      <c r="R95" s="7">
        <f t="shared" si="14"/>
        <v>14</v>
      </c>
      <c r="S95" s="7">
        <f t="shared" si="15"/>
        <v>15</v>
      </c>
      <c r="T95" s="7">
        <f t="shared" si="16"/>
        <v>16</v>
      </c>
      <c r="U95" s="7">
        <v>0</v>
      </c>
      <c r="V95">
        <v>0</v>
      </c>
      <c r="W95" s="7">
        <v>0</v>
      </c>
      <c r="X95" s="7">
        <v>0</v>
      </c>
      <c r="Y95" s="7">
        <v>0</v>
      </c>
      <c r="Z95">
        <v>0</v>
      </c>
      <c r="AA95">
        <v>0</v>
      </c>
      <c r="AB95" s="11">
        <f t="shared" si="17"/>
        <v>0</v>
      </c>
      <c r="AC95" s="11">
        <f t="shared" si="18"/>
        <v>0</v>
      </c>
      <c r="AD95" t="str">
        <f t="shared" si="19"/>
        <v>No</v>
      </c>
      <c r="AE95" t="str">
        <f t="shared" si="20"/>
        <v>Si</v>
      </c>
      <c r="AF95" t="str">
        <f t="shared" si="21"/>
        <v>Si</v>
      </c>
    </row>
    <row r="96" spans="1:32" x14ac:dyDescent="0.25">
      <c r="A96">
        <v>20206</v>
      </c>
      <c r="B96" t="s">
        <v>70</v>
      </c>
      <c r="C96" t="s">
        <v>115</v>
      </c>
      <c r="D96" t="s">
        <v>114</v>
      </c>
      <c r="E96" s="1">
        <v>43913</v>
      </c>
      <c r="F96" s="7" t="s">
        <v>13</v>
      </c>
      <c r="G96" s="7" t="str">
        <f>VLOOKUP(C96,Tipos_Medida!$A$2:$B$12,2)</f>
        <v>Nacional</v>
      </c>
      <c r="H96" s="7" t="str">
        <f>VLOOKUP(F96,Tipos_Medida!$D$2:$E$34,2)</f>
        <v>Preventiva</v>
      </c>
      <c r="I96" s="11">
        <f>VLOOKUP(LEFT(A96,2)&amp;F96,Mobility_Google!$V$2:$AB$67,2,FALSE)</f>
        <v>-30.571428571428573</v>
      </c>
      <c r="J96" s="11">
        <f>VLOOKUP(LEFT(A96,2)&amp;F96,Mobility_Google!$V$2:$AB$67,3,FALSE)</f>
        <v>-16.714285714285715</v>
      </c>
      <c r="K96" s="11">
        <f>VLOOKUP(LEFT(A96,2)&amp;F96,Mobility_Google!$V$2:$AB$67,4,FALSE)</f>
        <v>-34.857142857142854</v>
      </c>
      <c r="L96" s="11">
        <f>VLOOKUP(LEFT(A96,2)&amp;F96,Mobility_Google!$V$2:$AB$67,5,FALSE)</f>
        <v>-31.428571428571427</v>
      </c>
      <c r="M96" s="11">
        <f>VLOOKUP(LEFT(A96,2)&amp;F96,Mobility_Google!$V$2:$AB$67,6,FALSE)</f>
        <v>-25</v>
      </c>
      <c r="N96" s="11">
        <f>VLOOKUP(LEFT(A96,2)&amp;F96,Mobility_Google!$V$2:$AB$67,7,FALSE)</f>
        <v>9.8571428571428577</v>
      </c>
      <c r="O96" s="7">
        <f t="shared" si="11"/>
        <v>10</v>
      </c>
      <c r="P96" s="7">
        <f t="shared" si="12"/>
        <v>11</v>
      </c>
      <c r="Q96" s="7">
        <f t="shared" si="13"/>
        <v>12</v>
      </c>
      <c r="R96" s="7">
        <f t="shared" si="14"/>
        <v>14</v>
      </c>
      <c r="S96" s="7">
        <f t="shared" si="15"/>
        <v>15</v>
      </c>
      <c r="T96" s="7">
        <f t="shared" si="16"/>
        <v>16</v>
      </c>
      <c r="U96" s="7">
        <v>0</v>
      </c>
      <c r="V96">
        <v>0</v>
      </c>
      <c r="W96" s="7">
        <v>0</v>
      </c>
      <c r="X96" s="7">
        <v>0</v>
      </c>
      <c r="Y96" s="7">
        <v>0</v>
      </c>
      <c r="Z96">
        <v>0</v>
      </c>
      <c r="AA96">
        <v>0</v>
      </c>
      <c r="AB96" s="11">
        <f t="shared" si="17"/>
        <v>0</v>
      </c>
      <c r="AC96" s="11">
        <f t="shared" si="18"/>
        <v>0</v>
      </c>
      <c r="AD96" t="str">
        <f t="shared" si="19"/>
        <v>No</v>
      </c>
      <c r="AE96" t="str">
        <f t="shared" si="20"/>
        <v>Si</v>
      </c>
      <c r="AF96" t="str">
        <f t="shared" si="21"/>
        <v>Si</v>
      </c>
    </row>
    <row r="97" spans="1:32" x14ac:dyDescent="0.25">
      <c r="A97" s="4">
        <v>20206</v>
      </c>
      <c r="B97" s="4" t="s">
        <v>70</v>
      </c>
      <c r="C97" s="4" t="s">
        <v>31</v>
      </c>
      <c r="D97" s="4" t="s">
        <v>114</v>
      </c>
      <c r="E97" s="5">
        <v>43913</v>
      </c>
      <c r="F97" s="7" t="s">
        <v>13</v>
      </c>
      <c r="G97" s="7" t="str">
        <f>VLOOKUP(C97,Tipos_Medida!$A$2:$B$12,2)</f>
        <v>Nacional</v>
      </c>
      <c r="H97" s="7" t="str">
        <f>VLOOKUP(F97,Tipos_Medida!$D$2:$E$34,2)</f>
        <v>Preventiva</v>
      </c>
      <c r="I97" s="11">
        <f>VLOOKUP(LEFT(A97,2)&amp;F97,Mobility_Google!$V$2:$AB$67,2,FALSE)</f>
        <v>-30.571428571428573</v>
      </c>
      <c r="J97" s="11">
        <f>VLOOKUP(LEFT(A97,2)&amp;F97,Mobility_Google!$V$2:$AB$67,3,FALSE)</f>
        <v>-16.714285714285715</v>
      </c>
      <c r="K97" s="11">
        <f>VLOOKUP(LEFT(A97,2)&amp;F97,Mobility_Google!$V$2:$AB$67,4,FALSE)</f>
        <v>-34.857142857142854</v>
      </c>
      <c r="L97" s="11">
        <f>VLOOKUP(LEFT(A97,2)&amp;F97,Mobility_Google!$V$2:$AB$67,5,FALSE)</f>
        <v>-31.428571428571427</v>
      </c>
      <c r="M97" s="11">
        <f>VLOOKUP(LEFT(A97,2)&amp;F97,Mobility_Google!$V$2:$AB$67,6,FALSE)</f>
        <v>-25</v>
      </c>
      <c r="N97" s="11">
        <f>VLOOKUP(LEFT(A97,2)&amp;F97,Mobility_Google!$V$2:$AB$67,7,FALSE)</f>
        <v>9.8571428571428577</v>
      </c>
      <c r="O97" s="7">
        <f t="shared" si="11"/>
        <v>10</v>
      </c>
      <c r="P97" s="7">
        <f t="shared" si="12"/>
        <v>11</v>
      </c>
      <c r="Q97" s="7">
        <f t="shared" si="13"/>
        <v>12</v>
      </c>
      <c r="R97" s="7">
        <f t="shared" si="14"/>
        <v>14</v>
      </c>
      <c r="S97" s="7">
        <f t="shared" si="15"/>
        <v>15</v>
      </c>
      <c r="T97" s="7">
        <f t="shared" si="16"/>
        <v>16</v>
      </c>
      <c r="U97" s="7">
        <v>0</v>
      </c>
      <c r="V97">
        <v>0</v>
      </c>
      <c r="W97" s="7">
        <v>0</v>
      </c>
      <c r="X97" s="7">
        <v>0</v>
      </c>
      <c r="Y97" s="7">
        <v>0</v>
      </c>
      <c r="Z97">
        <v>0</v>
      </c>
      <c r="AA97">
        <v>0</v>
      </c>
      <c r="AB97" s="11">
        <f t="shared" si="17"/>
        <v>0</v>
      </c>
      <c r="AC97" s="11">
        <f t="shared" si="18"/>
        <v>0</v>
      </c>
      <c r="AD97" t="str">
        <f t="shared" si="19"/>
        <v>No</v>
      </c>
      <c r="AE97" t="str">
        <f t="shared" si="20"/>
        <v>Si</v>
      </c>
      <c r="AF97" t="str">
        <f t="shared" si="21"/>
        <v>Si</v>
      </c>
    </row>
    <row r="98" spans="1:32" x14ac:dyDescent="0.25">
      <c r="A98" s="4">
        <v>20234</v>
      </c>
      <c r="B98" s="4" t="s">
        <v>73</v>
      </c>
      <c r="C98" s="4" t="s">
        <v>33</v>
      </c>
      <c r="D98" s="4" t="s">
        <v>114</v>
      </c>
      <c r="E98" s="5">
        <v>43910</v>
      </c>
      <c r="F98" s="7" t="s">
        <v>12</v>
      </c>
      <c r="G98" s="7" t="str">
        <f>VLOOKUP(C98,Tipos_Medida!$A$2:$B$12,2)</f>
        <v>Nacional</v>
      </c>
      <c r="H98" s="7" t="str">
        <f>VLOOKUP(F98,Tipos_Medida!$D$2:$E$34,2)</f>
        <v>Preventiva</v>
      </c>
      <c r="I98" s="11">
        <f>VLOOKUP(LEFT(A98,2)&amp;F98,Mobility_Google!$V$2:$AB$67,2,FALSE)</f>
        <v>-7.8571428571428568</v>
      </c>
      <c r="J98" s="11">
        <f>VLOOKUP(LEFT(A98,2)&amp;F98,Mobility_Google!$V$2:$AB$67,3,FALSE)</f>
        <v>1.4285714285714286</v>
      </c>
      <c r="K98" s="11">
        <f>VLOOKUP(LEFT(A98,2)&amp;F98,Mobility_Google!$V$2:$AB$67,4,FALSE)</f>
        <v>-7.4285714285714288</v>
      </c>
      <c r="L98" s="11">
        <f>VLOOKUP(LEFT(A98,2)&amp;F98,Mobility_Google!$V$2:$AB$67,5,FALSE)</f>
        <v>-11</v>
      </c>
      <c r="M98" s="11">
        <f>VLOOKUP(LEFT(A98,2)&amp;F98,Mobility_Google!$V$2:$AB$67,6,FALSE)</f>
        <v>-4.8571428571428568</v>
      </c>
      <c r="N98" s="11">
        <f>VLOOKUP(LEFT(A98,2)&amp;F98,Mobility_Google!$V$2:$AB$67,7,FALSE)</f>
        <v>2</v>
      </c>
      <c r="O98" s="7">
        <f t="shared" si="11"/>
        <v>9</v>
      </c>
      <c r="P98" s="7">
        <f t="shared" si="12"/>
        <v>10</v>
      </c>
      <c r="Q98" s="7">
        <f t="shared" si="13"/>
        <v>11</v>
      </c>
      <c r="R98" s="7">
        <f t="shared" si="14"/>
        <v>13</v>
      </c>
      <c r="S98" s="7">
        <f t="shared" si="15"/>
        <v>14</v>
      </c>
      <c r="T98" s="7">
        <f t="shared" si="16"/>
        <v>15</v>
      </c>
      <c r="U98" s="7">
        <v>0</v>
      </c>
      <c r="V98">
        <v>0</v>
      </c>
      <c r="W98" s="7">
        <v>0</v>
      </c>
      <c r="X98" s="7">
        <v>0</v>
      </c>
      <c r="Y98" s="7">
        <v>0</v>
      </c>
      <c r="Z98">
        <v>0</v>
      </c>
      <c r="AA98">
        <v>0</v>
      </c>
      <c r="AB98" s="11">
        <f t="shared" si="17"/>
        <v>0</v>
      </c>
      <c r="AC98" s="11">
        <f t="shared" si="18"/>
        <v>0</v>
      </c>
      <c r="AD98" t="str">
        <f t="shared" si="19"/>
        <v>No</v>
      </c>
      <c r="AE98" t="str">
        <f t="shared" si="20"/>
        <v>Si</v>
      </c>
      <c r="AF98" t="str">
        <f t="shared" si="21"/>
        <v>Si</v>
      </c>
    </row>
    <row r="99" spans="1:32" x14ac:dyDescent="0.25">
      <c r="A99">
        <v>20234</v>
      </c>
      <c r="B99" t="s">
        <v>73</v>
      </c>
      <c r="C99" t="s">
        <v>30</v>
      </c>
      <c r="D99" t="s">
        <v>114</v>
      </c>
      <c r="E99" s="1">
        <v>43913</v>
      </c>
      <c r="F99" s="7" t="s">
        <v>13</v>
      </c>
      <c r="G99" s="7" t="str">
        <f>VLOOKUP(C99,Tipos_Medida!$A$2:$B$12,2)</f>
        <v>Nacional</v>
      </c>
      <c r="H99" s="7" t="str">
        <f>VLOOKUP(F99,Tipos_Medida!$D$2:$E$34,2)</f>
        <v>Preventiva</v>
      </c>
      <c r="I99" s="11">
        <f>VLOOKUP(LEFT(A99,2)&amp;F99,Mobility_Google!$V$2:$AB$67,2,FALSE)</f>
        <v>-30.571428571428573</v>
      </c>
      <c r="J99" s="11">
        <f>VLOOKUP(LEFT(A99,2)&amp;F99,Mobility_Google!$V$2:$AB$67,3,FALSE)</f>
        <v>-16.714285714285715</v>
      </c>
      <c r="K99" s="11">
        <f>VLOOKUP(LEFT(A99,2)&amp;F99,Mobility_Google!$V$2:$AB$67,4,FALSE)</f>
        <v>-34.857142857142854</v>
      </c>
      <c r="L99" s="11">
        <f>VLOOKUP(LEFT(A99,2)&amp;F99,Mobility_Google!$V$2:$AB$67,5,FALSE)</f>
        <v>-31.428571428571427</v>
      </c>
      <c r="M99" s="11">
        <f>VLOOKUP(LEFT(A99,2)&amp;F99,Mobility_Google!$V$2:$AB$67,6,FALSE)</f>
        <v>-25</v>
      </c>
      <c r="N99" s="11">
        <f>VLOOKUP(LEFT(A99,2)&amp;F99,Mobility_Google!$V$2:$AB$67,7,FALSE)</f>
        <v>9.8571428571428577</v>
      </c>
      <c r="O99" s="7">
        <f t="shared" si="11"/>
        <v>10</v>
      </c>
      <c r="P99" s="7">
        <f t="shared" si="12"/>
        <v>11</v>
      </c>
      <c r="Q99" s="7">
        <f t="shared" si="13"/>
        <v>12</v>
      </c>
      <c r="R99" s="7">
        <f t="shared" si="14"/>
        <v>14</v>
      </c>
      <c r="S99" s="7">
        <f t="shared" si="15"/>
        <v>15</v>
      </c>
      <c r="T99" s="7">
        <f t="shared" si="16"/>
        <v>16</v>
      </c>
      <c r="U99" s="7">
        <v>0</v>
      </c>
      <c r="V99">
        <v>0</v>
      </c>
      <c r="W99" s="7">
        <v>0</v>
      </c>
      <c r="X99" s="7">
        <v>0</v>
      </c>
      <c r="Y99" s="7">
        <v>0</v>
      </c>
      <c r="Z99">
        <v>0</v>
      </c>
      <c r="AA99">
        <v>1</v>
      </c>
      <c r="AB99" s="11">
        <f t="shared" si="17"/>
        <v>0</v>
      </c>
      <c r="AC99" s="11">
        <f t="shared" si="18"/>
        <v>0.5</v>
      </c>
      <c r="AD99" t="str">
        <f t="shared" si="19"/>
        <v>No</v>
      </c>
      <c r="AE99" t="str">
        <f t="shared" si="20"/>
        <v>No</v>
      </c>
      <c r="AF99" t="str">
        <f t="shared" si="21"/>
        <v>No</v>
      </c>
    </row>
    <row r="100" spans="1:32" x14ac:dyDescent="0.25">
      <c r="A100">
        <v>20234</v>
      </c>
      <c r="B100" t="s">
        <v>73</v>
      </c>
      <c r="C100" t="s">
        <v>115</v>
      </c>
      <c r="D100" t="s">
        <v>114</v>
      </c>
      <c r="E100" s="1">
        <v>43913</v>
      </c>
      <c r="F100" s="7" t="s">
        <v>13</v>
      </c>
      <c r="G100" s="7" t="str">
        <f>VLOOKUP(C100,Tipos_Medida!$A$2:$B$12,2)</f>
        <v>Nacional</v>
      </c>
      <c r="H100" s="7" t="str">
        <f>VLOOKUP(F100,Tipos_Medida!$D$2:$E$34,2)</f>
        <v>Preventiva</v>
      </c>
      <c r="I100" s="11">
        <f>VLOOKUP(LEFT(A100,2)&amp;F100,Mobility_Google!$V$2:$AB$67,2,FALSE)</f>
        <v>-30.571428571428573</v>
      </c>
      <c r="J100" s="11">
        <f>VLOOKUP(LEFT(A100,2)&amp;F100,Mobility_Google!$V$2:$AB$67,3,FALSE)</f>
        <v>-16.714285714285715</v>
      </c>
      <c r="K100" s="11">
        <f>VLOOKUP(LEFT(A100,2)&amp;F100,Mobility_Google!$V$2:$AB$67,4,FALSE)</f>
        <v>-34.857142857142854</v>
      </c>
      <c r="L100" s="11">
        <f>VLOOKUP(LEFT(A100,2)&amp;F100,Mobility_Google!$V$2:$AB$67,5,FALSE)</f>
        <v>-31.428571428571427</v>
      </c>
      <c r="M100" s="11">
        <f>VLOOKUP(LEFT(A100,2)&amp;F100,Mobility_Google!$V$2:$AB$67,6,FALSE)</f>
        <v>-25</v>
      </c>
      <c r="N100" s="11">
        <f>VLOOKUP(LEFT(A100,2)&amp;F100,Mobility_Google!$V$2:$AB$67,7,FALSE)</f>
        <v>9.8571428571428577</v>
      </c>
      <c r="O100" s="7">
        <f t="shared" si="11"/>
        <v>10</v>
      </c>
      <c r="P100" s="7">
        <f t="shared" si="12"/>
        <v>11</v>
      </c>
      <c r="Q100" s="7">
        <f t="shared" si="13"/>
        <v>12</v>
      </c>
      <c r="R100" s="7">
        <f t="shared" si="14"/>
        <v>14</v>
      </c>
      <c r="S100" s="7">
        <f t="shared" si="15"/>
        <v>15</v>
      </c>
      <c r="T100" s="7">
        <f t="shared" si="16"/>
        <v>16</v>
      </c>
      <c r="U100" s="7">
        <v>0</v>
      </c>
      <c r="V100">
        <v>0</v>
      </c>
      <c r="W100" s="7">
        <v>0</v>
      </c>
      <c r="X100" s="7">
        <v>0</v>
      </c>
      <c r="Y100" s="7">
        <v>0</v>
      </c>
      <c r="Z100">
        <v>0</v>
      </c>
      <c r="AA100">
        <v>1</v>
      </c>
      <c r="AB100" s="11">
        <f t="shared" si="17"/>
        <v>0</v>
      </c>
      <c r="AC100" s="11">
        <f t="shared" si="18"/>
        <v>0.5</v>
      </c>
      <c r="AD100" t="str">
        <f t="shared" si="19"/>
        <v>No</v>
      </c>
      <c r="AE100" t="str">
        <f t="shared" si="20"/>
        <v>No</v>
      </c>
      <c r="AF100" t="str">
        <f t="shared" si="21"/>
        <v>No</v>
      </c>
    </row>
    <row r="101" spans="1:32" x14ac:dyDescent="0.25">
      <c r="A101" s="4">
        <v>20234</v>
      </c>
      <c r="B101" s="4" t="s">
        <v>73</v>
      </c>
      <c r="C101" s="4" t="s">
        <v>31</v>
      </c>
      <c r="D101" s="4" t="s">
        <v>114</v>
      </c>
      <c r="E101" s="5">
        <v>43913</v>
      </c>
      <c r="F101" s="7" t="s">
        <v>13</v>
      </c>
      <c r="G101" s="7" t="str">
        <f>VLOOKUP(C101,Tipos_Medida!$A$2:$B$12,2)</f>
        <v>Nacional</v>
      </c>
      <c r="H101" s="7" t="str">
        <f>VLOOKUP(F101,Tipos_Medida!$D$2:$E$34,2)</f>
        <v>Preventiva</v>
      </c>
      <c r="I101" s="11">
        <f>VLOOKUP(LEFT(A101,2)&amp;F101,Mobility_Google!$V$2:$AB$67,2,FALSE)</f>
        <v>-30.571428571428573</v>
      </c>
      <c r="J101" s="11">
        <f>VLOOKUP(LEFT(A101,2)&amp;F101,Mobility_Google!$V$2:$AB$67,3,FALSE)</f>
        <v>-16.714285714285715</v>
      </c>
      <c r="K101" s="11">
        <f>VLOOKUP(LEFT(A101,2)&amp;F101,Mobility_Google!$V$2:$AB$67,4,FALSE)</f>
        <v>-34.857142857142854</v>
      </c>
      <c r="L101" s="11">
        <f>VLOOKUP(LEFT(A101,2)&amp;F101,Mobility_Google!$V$2:$AB$67,5,FALSE)</f>
        <v>-31.428571428571427</v>
      </c>
      <c r="M101" s="11">
        <f>VLOOKUP(LEFT(A101,2)&amp;F101,Mobility_Google!$V$2:$AB$67,6,FALSE)</f>
        <v>-25</v>
      </c>
      <c r="N101" s="11">
        <f>VLOOKUP(LEFT(A101,2)&amp;F101,Mobility_Google!$V$2:$AB$67,7,FALSE)</f>
        <v>9.8571428571428577</v>
      </c>
      <c r="O101" s="7">
        <f t="shared" si="11"/>
        <v>10</v>
      </c>
      <c r="P101" s="7">
        <f t="shared" si="12"/>
        <v>11</v>
      </c>
      <c r="Q101" s="7">
        <f t="shared" si="13"/>
        <v>12</v>
      </c>
      <c r="R101" s="7">
        <f t="shared" si="14"/>
        <v>14</v>
      </c>
      <c r="S101" s="7">
        <f t="shared" si="15"/>
        <v>15</v>
      </c>
      <c r="T101" s="7">
        <f t="shared" si="16"/>
        <v>16</v>
      </c>
      <c r="U101" s="7">
        <v>0</v>
      </c>
      <c r="V101">
        <v>0</v>
      </c>
      <c r="W101" s="7">
        <v>0</v>
      </c>
      <c r="X101" s="7">
        <v>0</v>
      </c>
      <c r="Y101" s="7">
        <v>0</v>
      </c>
      <c r="Z101">
        <v>0</v>
      </c>
      <c r="AA101">
        <v>1</v>
      </c>
      <c r="AB101" s="11">
        <f t="shared" si="17"/>
        <v>0</v>
      </c>
      <c r="AC101" s="11">
        <f t="shared" si="18"/>
        <v>0.5</v>
      </c>
      <c r="AD101" t="str">
        <f t="shared" si="19"/>
        <v>No</v>
      </c>
      <c r="AE101" t="str">
        <f t="shared" si="20"/>
        <v>No</v>
      </c>
      <c r="AF101" t="str">
        <f t="shared" si="21"/>
        <v>No</v>
      </c>
    </row>
    <row r="102" spans="1:32" x14ac:dyDescent="0.25">
      <c r="A102" s="4">
        <v>20244</v>
      </c>
      <c r="B102" s="4" t="s">
        <v>74</v>
      </c>
      <c r="C102" s="4" t="s">
        <v>33</v>
      </c>
      <c r="D102" s="4" t="s">
        <v>114</v>
      </c>
      <c r="E102" s="5">
        <v>43910</v>
      </c>
      <c r="F102" s="7" t="s">
        <v>12</v>
      </c>
      <c r="G102" s="7" t="str">
        <f>VLOOKUP(C102,Tipos_Medida!$A$2:$B$12,2)</f>
        <v>Nacional</v>
      </c>
      <c r="H102" s="7" t="str">
        <f>VLOOKUP(F102,Tipos_Medida!$D$2:$E$34,2)</f>
        <v>Preventiva</v>
      </c>
      <c r="I102" s="11">
        <f>VLOOKUP(LEFT(A102,2)&amp;F102,Mobility_Google!$V$2:$AB$67,2,FALSE)</f>
        <v>-7.8571428571428568</v>
      </c>
      <c r="J102" s="11">
        <f>VLOOKUP(LEFT(A102,2)&amp;F102,Mobility_Google!$V$2:$AB$67,3,FALSE)</f>
        <v>1.4285714285714286</v>
      </c>
      <c r="K102" s="11">
        <f>VLOOKUP(LEFT(A102,2)&amp;F102,Mobility_Google!$V$2:$AB$67,4,FALSE)</f>
        <v>-7.4285714285714288</v>
      </c>
      <c r="L102" s="11">
        <f>VLOOKUP(LEFT(A102,2)&amp;F102,Mobility_Google!$V$2:$AB$67,5,FALSE)</f>
        <v>-11</v>
      </c>
      <c r="M102" s="11">
        <f>VLOOKUP(LEFT(A102,2)&amp;F102,Mobility_Google!$V$2:$AB$67,6,FALSE)</f>
        <v>-4.8571428571428568</v>
      </c>
      <c r="N102" s="11">
        <f>VLOOKUP(LEFT(A102,2)&amp;F102,Mobility_Google!$V$2:$AB$67,7,FALSE)</f>
        <v>2</v>
      </c>
      <c r="O102" s="7">
        <f t="shared" si="11"/>
        <v>9</v>
      </c>
      <c r="P102" s="7">
        <f t="shared" si="12"/>
        <v>10</v>
      </c>
      <c r="Q102" s="7">
        <f t="shared" si="13"/>
        <v>11</v>
      </c>
      <c r="R102" s="7">
        <f t="shared" si="14"/>
        <v>13</v>
      </c>
      <c r="S102" s="7">
        <f t="shared" si="15"/>
        <v>14</v>
      </c>
      <c r="T102" s="7">
        <f t="shared" si="16"/>
        <v>15</v>
      </c>
      <c r="U102" s="7">
        <v>0</v>
      </c>
      <c r="V102">
        <v>0</v>
      </c>
      <c r="W102" s="7">
        <v>0</v>
      </c>
      <c r="X102" s="7">
        <v>0</v>
      </c>
      <c r="Y102" s="7">
        <v>0</v>
      </c>
      <c r="Z102">
        <v>0</v>
      </c>
      <c r="AA102">
        <v>0</v>
      </c>
      <c r="AB102" s="11">
        <f t="shared" si="17"/>
        <v>0</v>
      </c>
      <c r="AC102" s="11">
        <f t="shared" si="18"/>
        <v>0</v>
      </c>
      <c r="AD102" t="str">
        <f t="shared" si="19"/>
        <v>No</v>
      </c>
      <c r="AE102" t="str">
        <f t="shared" si="20"/>
        <v>Si</v>
      </c>
      <c r="AF102" t="str">
        <f t="shared" si="21"/>
        <v>Si</v>
      </c>
    </row>
    <row r="103" spans="1:32" x14ac:dyDescent="0.25">
      <c r="A103">
        <v>20244</v>
      </c>
      <c r="B103" t="s">
        <v>74</v>
      </c>
      <c r="C103" t="s">
        <v>30</v>
      </c>
      <c r="D103" t="s">
        <v>114</v>
      </c>
      <c r="E103" s="1">
        <v>43913</v>
      </c>
      <c r="F103" s="7" t="s">
        <v>13</v>
      </c>
      <c r="G103" s="7" t="str">
        <f>VLOOKUP(C103,Tipos_Medida!$A$2:$B$12,2)</f>
        <v>Nacional</v>
      </c>
      <c r="H103" s="7" t="str">
        <f>VLOOKUP(F103,Tipos_Medida!$D$2:$E$34,2)</f>
        <v>Preventiva</v>
      </c>
      <c r="I103" s="11">
        <f>VLOOKUP(LEFT(A103,2)&amp;F103,Mobility_Google!$V$2:$AB$67,2,FALSE)</f>
        <v>-30.571428571428573</v>
      </c>
      <c r="J103" s="11">
        <f>VLOOKUP(LEFT(A103,2)&amp;F103,Mobility_Google!$V$2:$AB$67,3,FALSE)</f>
        <v>-16.714285714285715</v>
      </c>
      <c r="K103" s="11">
        <f>VLOOKUP(LEFT(A103,2)&amp;F103,Mobility_Google!$V$2:$AB$67,4,FALSE)</f>
        <v>-34.857142857142854</v>
      </c>
      <c r="L103" s="11">
        <f>VLOOKUP(LEFT(A103,2)&amp;F103,Mobility_Google!$V$2:$AB$67,5,FALSE)</f>
        <v>-31.428571428571427</v>
      </c>
      <c r="M103" s="11">
        <f>VLOOKUP(LEFT(A103,2)&amp;F103,Mobility_Google!$V$2:$AB$67,6,FALSE)</f>
        <v>-25</v>
      </c>
      <c r="N103" s="11">
        <f>VLOOKUP(LEFT(A103,2)&amp;F103,Mobility_Google!$V$2:$AB$67,7,FALSE)</f>
        <v>9.8571428571428577</v>
      </c>
      <c r="O103" s="7">
        <f t="shared" si="11"/>
        <v>10</v>
      </c>
      <c r="P103" s="7">
        <f t="shared" si="12"/>
        <v>11</v>
      </c>
      <c r="Q103" s="7">
        <f t="shared" si="13"/>
        <v>12</v>
      </c>
      <c r="R103" s="7">
        <f t="shared" si="14"/>
        <v>14</v>
      </c>
      <c r="S103" s="7">
        <f t="shared" si="15"/>
        <v>15</v>
      </c>
      <c r="T103" s="7">
        <f t="shared" si="16"/>
        <v>16</v>
      </c>
      <c r="U103" s="7">
        <v>0</v>
      </c>
      <c r="V103">
        <v>0</v>
      </c>
      <c r="W103" s="7">
        <v>0</v>
      </c>
      <c r="X103" s="7">
        <v>0</v>
      </c>
      <c r="Y103" s="7">
        <v>0</v>
      </c>
      <c r="Z103">
        <v>0</v>
      </c>
      <c r="AA103">
        <v>0</v>
      </c>
      <c r="AB103" s="11">
        <f t="shared" si="17"/>
        <v>0</v>
      </c>
      <c r="AC103" s="11">
        <f t="shared" si="18"/>
        <v>0</v>
      </c>
      <c r="AD103" t="str">
        <f t="shared" si="19"/>
        <v>No</v>
      </c>
      <c r="AE103" t="str">
        <f t="shared" si="20"/>
        <v>Si</v>
      </c>
      <c r="AF103" t="str">
        <f t="shared" si="21"/>
        <v>Si</v>
      </c>
    </row>
    <row r="104" spans="1:32" x14ac:dyDescent="0.25">
      <c r="A104">
        <v>20244</v>
      </c>
      <c r="B104" t="s">
        <v>74</v>
      </c>
      <c r="C104" t="s">
        <v>115</v>
      </c>
      <c r="D104" t="s">
        <v>114</v>
      </c>
      <c r="E104" s="1">
        <v>43913</v>
      </c>
      <c r="F104" s="7" t="s">
        <v>13</v>
      </c>
      <c r="G104" s="7" t="str">
        <f>VLOOKUP(C104,Tipos_Medida!$A$2:$B$12,2)</f>
        <v>Nacional</v>
      </c>
      <c r="H104" s="7" t="str">
        <f>VLOOKUP(F104,Tipos_Medida!$D$2:$E$34,2)</f>
        <v>Preventiva</v>
      </c>
      <c r="I104" s="11">
        <f>VLOOKUP(LEFT(A104,2)&amp;F104,Mobility_Google!$V$2:$AB$67,2,FALSE)</f>
        <v>-30.571428571428573</v>
      </c>
      <c r="J104" s="11">
        <f>VLOOKUP(LEFT(A104,2)&amp;F104,Mobility_Google!$V$2:$AB$67,3,FALSE)</f>
        <v>-16.714285714285715</v>
      </c>
      <c r="K104" s="11">
        <f>VLOOKUP(LEFT(A104,2)&amp;F104,Mobility_Google!$V$2:$AB$67,4,FALSE)</f>
        <v>-34.857142857142854</v>
      </c>
      <c r="L104" s="11">
        <f>VLOOKUP(LEFT(A104,2)&amp;F104,Mobility_Google!$V$2:$AB$67,5,FALSE)</f>
        <v>-31.428571428571427</v>
      </c>
      <c r="M104" s="11">
        <f>VLOOKUP(LEFT(A104,2)&amp;F104,Mobility_Google!$V$2:$AB$67,6,FALSE)</f>
        <v>-25</v>
      </c>
      <c r="N104" s="11">
        <f>VLOOKUP(LEFT(A104,2)&amp;F104,Mobility_Google!$V$2:$AB$67,7,FALSE)</f>
        <v>9.8571428571428577</v>
      </c>
      <c r="O104" s="7">
        <f t="shared" si="11"/>
        <v>10</v>
      </c>
      <c r="P104" s="7">
        <f t="shared" si="12"/>
        <v>11</v>
      </c>
      <c r="Q104" s="7">
        <f t="shared" si="13"/>
        <v>12</v>
      </c>
      <c r="R104" s="7">
        <f t="shared" si="14"/>
        <v>14</v>
      </c>
      <c r="S104" s="7">
        <f t="shared" si="15"/>
        <v>15</v>
      </c>
      <c r="T104" s="7">
        <f t="shared" si="16"/>
        <v>16</v>
      </c>
      <c r="U104" s="7">
        <v>0</v>
      </c>
      <c r="V104">
        <v>0</v>
      </c>
      <c r="W104" s="7">
        <v>0</v>
      </c>
      <c r="X104" s="7">
        <v>0</v>
      </c>
      <c r="Y104" s="7">
        <v>0</v>
      </c>
      <c r="Z104">
        <v>0</v>
      </c>
      <c r="AA104">
        <v>0</v>
      </c>
      <c r="AB104" s="11">
        <f t="shared" si="17"/>
        <v>0</v>
      </c>
      <c r="AC104" s="11">
        <f t="shared" si="18"/>
        <v>0</v>
      </c>
      <c r="AD104" t="str">
        <f t="shared" si="19"/>
        <v>No</v>
      </c>
      <c r="AE104" t="str">
        <f t="shared" si="20"/>
        <v>Si</v>
      </c>
      <c r="AF104" t="str">
        <f t="shared" si="21"/>
        <v>Si</v>
      </c>
    </row>
    <row r="105" spans="1:32" x14ac:dyDescent="0.25">
      <c r="A105" s="4">
        <v>20244</v>
      </c>
      <c r="B105" s="4" t="s">
        <v>74</v>
      </c>
      <c r="C105" s="4" t="s">
        <v>31</v>
      </c>
      <c r="D105" s="4" t="s">
        <v>114</v>
      </c>
      <c r="E105" s="5">
        <v>43913</v>
      </c>
      <c r="F105" s="7" t="s">
        <v>13</v>
      </c>
      <c r="G105" s="7" t="str">
        <f>VLOOKUP(C105,Tipos_Medida!$A$2:$B$12,2)</f>
        <v>Nacional</v>
      </c>
      <c r="H105" s="7" t="str">
        <f>VLOOKUP(F105,Tipos_Medida!$D$2:$E$34,2)</f>
        <v>Preventiva</v>
      </c>
      <c r="I105" s="11">
        <f>VLOOKUP(LEFT(A105,2)&amp;F105,Mobility_Google!$V$2:$AB$67,2,FALSE)</f>
        <v>-30.571428571428573</v>
      </c>
      <c r="J105" s="11">
        <f>VLOOKUP(LEFT(A105,2)&amp;F105,Mobility_Google!$V$2:$AB$67,3,FALSE)</f>
        <v>-16.714285714285715</v>
      </c>
      <c r="K105" s="11">
        <f>VLOOKUP(LEFT(A105,2)&amp;F105,Mobility_Google!$V$2:$AB$67,4,FALSE)</f>
        <v>-34.857142857142854</v>
      </c>
      <c r="L105" s="11">
        <f>VLOOKUP(LEFT(A105,2)&amp;F105,Mobility_Google!$V$2:$AB$67,5,FALSE)</f>
        <v>-31.428571428571427</v>
      </c>
      <c r="M105" s="11">
        <f>VLOOKUP(LEFT(A105,2)&amp;F105,Mobility_Google!$V$2:$AB$67,6,FALSE)</f>
        <v>-25</v>
      </c>
      <c r="N105" s="11">
        <f>VLOOKUP(LEFT(A105,2)&amp;F105,Mobility_Google!$V$2:$AB$67,7,FALSE)</f>
        <v>9.8571428571428577</v>
      </c>
      <c r="O105" s="7">
        <f t="shared" si="11"/>
        <v>10</v>
      </c>
      <c r="P105" s="7">
        <f t="shared" si="12"/>
        <v>11</v>
      </c>
      <c r="Q105" s="7">
        <f t="shared" si="13"/>
        <v>12</v>
      </c>
      <c r="R105" s="7">
        <f t="shared" si="14"/>
        <v>14</v>
      </c>
      <c r="S105" s="7">
        <f t="shared" si="15"/>
        <v>15</v>
      </c>
      <c r="T105" s="7">
        <f t="shared" si="16"/>
        <v>16</v>
      </c>
      <c r="U105" s="7">
        <v>0</v>
      </c>
      <c r="V105">
        <v>0</v>
      </c>
      <c r="W105" s="7">
        <v>0</v>
      </c>
      <c r="X105" s="7">
        <v>0</v>
      </c>
      <c r="Y105" s="7">
        <v>0</v>
      </c>
      <c r="Z105">
        <v>0</v>
      </c>
      <c r="AA105">
        <v>0</v>
      </c>
      <c r="AB105" s="11">
        <f t="shared" si="17"/>
        <v>0</v>
      </c>
      <c r="AC105" s="11">
        <f t="shared" si="18"/>
        <v>0</v>
      </c>
      <c r="AD105" t="str">
        <f t="shared" si="19"/>
        <v>No</v>
      </c>
      <c r="AE105" t="str">
        <f t="shared" si="20"/>
        <v>Si</v>
      </c>
      <c r="AF105" t="str">
        <f t="shared" si="21"/>
        <v>Si</v>
      </c>
    </row>
    <row r="106" spans="1:32" x14ac:dyDescent="0.25">
      <c r="A106" s="4">
        <v>20249</v>
      </c>
      <c r="B106" s="4" t="s">
        <v>75</v>
      </c>
      <c r="C106" s="4" t="s">
        <v>33</v>
      </c>
      <c r="D106" s="4" t="s">
        <v>114</v>
      </c>
      <c r="E106" s="5">
        <v>43910</v>
      </c>
      <c r="F106" s="7" t="s">
        <v>12</v>
      </c>
      <c r="G106" s="7" t="str">
        <f>VLOOKUP(C106,Tipos_Medida!$A$2:$B$12,2)</f>
        <v>Nacional</v>
      </c>
      <c r="H106" s="7" t="str">
        <f>VLOOKUP(F106,Tipos_Medida!$D$2:$E$34,2)</f>
        <v>Preventiva</v>
      </c>
      <c r="I106" s="11">
        <f>VLOOKUP(LEFT(A106,2)&amp;F106,Mobility_Google!$V$2:$AB$67,2,FALSE)</f>
        <v>-7.8571428571428568</v>
      </c>
      <c r="J106" s="11">
        <f>VLOOKUP(LEFT(A106,2)&amp;F106,Mobility_Google!$V$2:$AB$67,3,FALSE)</f>
        <v>1.4285714285714286</v>
      </c>
      <c r="K106" s="11">
        <f>VLOOKUP(LEFT(A106,2)&amp;F106,Mobility_Google!$V$2:$AB$67,4,FALSE)</f>
        <v>-7.4285714285714288</v>
      </c>
      <c r="L106" s="11">
        <f>VLOOKUP(LEFT(A106,2)&amp;F106,Mobility_Google!$V$2:$AB$67,5,FALSE)</f>
        <v>-11</v>
      </c>
      <c r="M106" s="11">
        <f>VLOOKUP(LEFT(A106,2)&amp;F106,Mobility_Google!$V$2:$AB$67,6,FALSE)</f>
        <v>-4.8571428571428568</v>
      </c>
      <c r="N106" s="11">
        <f>VLOOKUP(LEFT(A106,2)&amp;F106,Mobility_Google!$V$2:$AB$67,7,FALSE)</f>
        <v>2</v>
      </c>
      <c r="O106" s="7">
        <f t="shared" si="11"/>
        <v>9</v>
      </c>
      <c r="P106" s="7">
        <f t="shared" si="12"/>
        <v>10</v>
      </c>
      <c r="Q106" s="7">
        <f t="shared" si="13"/>
        <v>11</v>
      </c>
      <c r="R106" s="7">
        <f t="shared" si="14"/>
        <v>13</v>
      </c>
      <c r="S106" s="7">
        <f t="shared" si="15"/>
        <v>14</v>
      </c>
      <c r="T106" s="7">
        <f t="shared" si="16"/>
        <v>15</v>
      </c>
      <c r="U106" s="7">
        <v>0</v>
      </c>
      <c r="V106">
        <v>0</v>
      </c>
      <c r="W106" s="7">
        <v>0</v>
      </c>
      <c r="X106" s="7">
        <v>0</v>
      </c>
      <c r="Y106" s="7">
        <v>0</v>
      </c>
      <c r="Z106">
        <v>0</v>
      </c>
      <c r="AA106">
        <v>0</v>
      </c>
      <c r="AB106" s="11">
        <f t="shared" si="17"/>
        <v>0</v>
      </c>
      <c r="AC106" s="11">
        <f t="shared" si="18"/>
        <v>0</v>
      </c>
      <c r="AD106" t="str">
        <f t="shared" si="19"/>
        <v>No</v>
      </c>
      <c r="AE106" t="str">
        <f t="shared" si="20"/>
        <v>Si</v>
      </c>
      <c r="AF106" t="str">
        <f t="shared" si="21"/>
        <v>Si</v>
      </c>
    </row>
    <row r="107" spans="1:32" x14ac:dyDescent="0.25">
      <c r="A107">
        <v>20249</v>
      </c>
      <c r="B107" t="s">
        <v>75</v>
      </c>
      <c r="C107" t="s">
        <v>30</v>
      </c>
      <c r="D107" t="s">
        <v>114</v>
      </c>
      <c r="E107" s="1">
        <v>43913</v>
      </c>
      <c r="F107" s="7" t="s">
        <v>13</v>
      </c>
      <c r="G107" s="7" t="str">
        <f>VLOOKUP(C107,Tipos_Medida!$A$2:$B$12,2)</f>
        <v>Nacional</v>
      </c>
      <c r="H107" s="7" t="str">
        <f>VLOOKUP(F107,Tipos_Medida!$D$2:$E$34,2)</f>
        <v>Preventiva</v>
      </c>
      <c r="I107" s="11">
        <f>VLOOKUP(LEFT(A107,2)&amp;F107,Mobility_Google!$V$2:$AB$67,2,FALSE)</f>
        <v>-30.571428571428573</v>
      </c>
      <c r="J107" s="11">
        <f>VLOOKUP(LEFT(A107,2)&amp;F107,Mobility_Google!$V$2:$AB$67,3,FALSE)</f>
        <v>-16.714285714285715</v>
      </c>
      <c r="K107" s="11">
        <f>VLOOKUP(LEFT(A107,2)&amp;F107,Mobility_Google!$V$2:$AB$67,4,FALSE)</f>
        <v>-34.857142857142854</v>
      </c>
      <c r="L107" s="11">
        <f>VLOOKUP(LEFT(A107,2)&amp;F107,Mobility_Google!$V$2:$AB$67,5,FALSE)</f>
        <v>-31.428571428571427</v>
      </c>
      <c r="M107" s="11">
        <f>VLOOKUP(LEFT(A107,2)&amp;F107,Mobility_Google!$V$2:$AB$67,6,FALSE)</f>
        <v>-25</v>
      </c>
      <c r="N107" s="11">
        <f>VLOOKUP(LEFT(A107,2)&amp;F107,Mobility_Google!$V$2:$AB$67,7,FALSE)</f>
        <v>9.8571428571428577</v>
      </c>
      <c r="O107" s="7">
        <f t="shared" si="11"/>
        <v>10</v>
      </c>
      <c r="P107" s="7">
        <f t="shared" si="12"/>
        <v>11</v>
      </c>
      <c r="Q107" s="7">
        <f t="shared" si="13"/>
        <v>12</v>
      </c>
      <c r="R107" s="7">
        <f t="shared" si="14"/>
        <v>14</v>
      </c>
      <c r="S107" s="7">
        <f t="shared" si="15"/>
        <v>15</v>
      </c>
      <c r="T107" s="7">
        <f t="shared" si="16"/>
        <v>16</v>
      </c>
      <c r="U107" s="7">
        <v>0</v>
      </c>
      <c r="V107">
        <v>0</v>
      </c>
      <c r="W107" s="7">
        <v>0</v>
      </c>
      <c r="X107" s="7">
        <v>0</v>
      </c>
      <c r="Y107" s="7">
        <v>0</v>
      </c>
      <c r="Z107">
        <v>0</v>
      </c>
      <c r="AA107">
        <v>0</v>
      </c>
      <c r="AB107" s="11">
        <f t="shared" si="17"/>
        <v>0</v>
      </c>
      <c r="AC107" s="11">
        <f t="shared" si="18"/>
        <v>0</v>
      </c>
      <c r="AD107" t="str">
        <f t="shared" si="19"/>
        <v>No</v>
      </c>
      <c r="AE107" t="str">
        <f t="shared" si="20"/>
        <v>Si</v>
      </c>
      <c r="AF107" t="str">
        <f t="shared" si="21"/>
        <v>Si</v>
      </c>
    </row>
    <row r="108" spans="1:32" x14ac:dyDescent="0.25">
      <c r="A108">
        <v>20249</v>
      </c>
      <c r="B108" t="s">
        <v>75</v>
      </c>
      <c r="C108" t="s">
        <v>115</v>
      </c>
      <c r="D108" t="s">
        <v>114</v>
      </c>
      <c r="E108" s="1">
        <v>43913</v>
      </c>
      <c r="F108" s="7" t="s">
        <v>13</v>
      </c>
      <c r="G108" s="7" t="str">
        <f>VLOOKUP(C108,Tipos_Medida!$A$2:$B$12,2)</f>
        <v>Nacional</v>
      </c>
      <c r="H108" s="7" t="str">
        <f>VLOOKUP(F108,Tipos_Medida!$D$2:$E$34,2)</f>
        <v>Preventiva</v>
      </c>
      <c r="I108" s="11">
        <f>VLOOKUP(LEFT(A108,2)&amp;F108,Mobility_Google!$V$2:$AB$67,2,FALSE)</f>
        <v>-30.571428571428573</v>
      </c>
      <c r="J108" s="11">
        <f>VLOOKUP(LEFT(A108,2)&amp;F108,Mobility_Google!$V$2:$AB$67,3,FALSE)</f>
        <v>-16.714285714285715</v>
      </c>
      <c r="K108" s="11">
        <f>VLOOKUP(LEFT(A108,2)&amp;F108,Mobility_Google!$V$2:$AB$67,4,FALSE)</f>
        <v>-34.857142857142854</v>
      </c>
      <c r="L108" s="11">
        <f>VLOOKUP(LEFT(A108,2)&amp;F108,Mobility_Google!$V$2:$AB$67,5,FALSE)</f>
        <v>-31.428571428571427</v>
      </c>
      <c r="M108" s="11">
        <f>VLOOKUP(LEFT(A108,2)&amp;F108,Mobility_Google!$V$2:$AB$67,6,FALSE)</f>
        <v>-25</v>
      </c>
      <c r="N108" s="11">
        <f>VLOOKUP(LEFT(A108,2)&amp;F108,Mobility_Google!$V$2:$AB$67,7,FALSE)</f>
        <v>9.8571428571428577</v>
      </c>
      <c r="O108" s="7">
        <f t="shared" si="11"/>
        <v>10</v>
      </c>
      <c r="P108" s="7">
        <f t="shared" si="12"/>
        <v>11</v>
      </c>
      <c r="Q108" s="7">
        <f t="shared" si="13"/>
        <v>12</v>
      </c>
      <c r="R108" s="7">
        <f t="shared" si="14"/>
        <v>14</v>
      </c>
      <c r="S108" s="7">
        <f t="shared" si="15"/>
        <v>15</v>
      </c>
      <c r="T108" s="7">
        <f t="shared" si="16"/>
        <v>16</v>
      </c>
      <c r="U108" s="7">
        <v>0</v>
      </c>
      <c r="V108">
        <v>0</v>
      </c>
      <c r="W108" s="7">
        <v>0</v>
      </c>
      <c r="X108" s="7">
        <v>0</v>
      </c>
      <c r="Y108" s="7">
        <v>0</v>
      </c>
      <c r="Z108">
        <v>0</v>
      </c>
      <c r="AA108">
        <v>0</v>
      </c>
      <c r="AB108" s="11">
        <f t="shared" si="17"/>
        <v>0</v>
      </c>
      <c r="AC108" s="11">
        <f t="shared" si="18"/>
        <v>0</v>
      </c>
      <c r="AD108" t="str">
        <f t="shared" si="19"/>
        <v>No</v>
      </c>
      <c r="AE108" t="str">
        <f t="shared" si="20"/>
        <v>Si</v>
      </c>
      <c r="AF108" t="str">
        <f t="shared" si="21"/>
        <v>Si</v>
      </c>
    </row>
    <row r="109" spans="1:32" x14ac:dyDescent="0.25">
      <c r="A109" s="4">
        <v>20249</v>
      </c>
      <c r="B109" s="4" t="s">
        <v>75</v>
      </c>
      <c r="C109" s="4" t="s">
        <v>31</v>
      </c>
      <c r="D109" s="4" t="s">
        <v>114</v>
      </c>
      <c r="E109" s="5">
        <v>43913</v>
      </c>
      <c r="F109" s="7" t="s">
        <v>13</v>
      </c>
      <c r="G109" s="7" t="str">
        <f>VLOOKUP(C109,Tipos_Medida!$A$2:$B$12,2)</f>
        <v>Nacional</v>
      </c>
      <c r="H109" s="7" t="str">
        <f>VLOOKUP(F109,Tipos_Medida!$D$2:$E$34,2)</f>
        <v>Preventiva</v>
      </c>
      <c r="I109" s="11">
        <f>VLOOKUP(LEFT(A109,2)&amp;F109,Mobility_Google!$V$2:$AB$67,2,FALSE)</f>
        <v>-30.571428571428573</v>
      </c>
      <c r="J109" s="11">
        <f>VLOOKUP(LEFT(A109,2)&amp;F109,Mobility_Google!$V$2:$AB$67,3,FALSE)</f>
        <v>-16.714285714285715</v>
      </c>
      <c r="K109" s="11">
        <f>VLOOKUP(LEFT(A109,2)&amp;F109,Mobility_Google!$V$2:$AB$67,4,FALSE)</f>
        <v>-34.857142857142854</v>
      </c>
      <c r="L109" s="11">
        <f>VLOOKUP(LEFT(A109,2)&amp;F109,Mobility_Google!$V$2:$AB$67,5,FALSE)</f>
        <v>-31.428571428571427</v>
      </c>
      <c r="M109" s="11">
        <f>VLOOKUP(LEFT(A109,2)&amp;F109,Mobility_Google!$V$2:$AB$67,6,FALSE)</f>
        <v>-25</v>
      </c>
      <c r="N109" s="11">
        <f>VLOOKUP(LEFT(A109,2)&amp;F109,Mobility_Google!$V$2:$AB$67,7,FALSE)</f>
        <v>9.8571428571428577</v>
      </c>
      <c r="O109" s="7">
        <f t="shared" si="11"/>
        <v>10</v>
      </c>
      <c r="P109" s="7">
        <f t="shared" si="12"/>
        <v>11</v>
      </c>
      <c r="Q109" s="7">
        <f t="shared" si="13"/>
        <v>12</v>
      </c>
      <c r="R109" s="7">
        <f t="shared" si="14"/>
        <v>14</v>
      </c>
      <c r="S109" s="7">
        <f t="shared" si="15"/>
        <v>15</v>
      </c>
      <c r="T109" s="7">
        <f t="shared" si="16"/>
        <v>16</v>
      </c>
      <c r="U109" s="7">
        <v>0</v>
      </c>
      <c r="V109">
        <v>0</v>
      </c>
      <c r="W109" s="7">
        <v>0</v>
      </c>
      <c r="X109" s="7">
        <v>0</v>
      </c>
      <c r="Y109" s="7">
        <v>0</v>
      </c>
      <c r="Z109">
        <v>0</v>
      </c>
      <c r="AA109">
        <v>0</v>
      </c>
      <c r="AB109" s="11">
        <f t="shared" si="17"/>
        <v>0</v>
      </c>
      <c r="AC109" s="11">
        <f t="shared" si="18"/>
        <v>0</v>
      </c>
      <c r="AD109" t="str">
        <f t="shared" si="19"/>
        <v>No</v>
      </c>
      <c r="AE109" t="str">
        <f t="shared" si="20"/>
        <v>Si</v>
      </c>
      <c r="AF109" t="str">
        <f t="shared" si="21"/>
        <v>Si</v>
      </c>
    </row>
    <row r="110" spans="1:32" x14ac:dyDescent="0.25">
      <c r="A110" s="4">
        <v>20326</v>
      </c>
      <c r="B110" s="4" t="s">
        <v>80</v>
      </c>
      <c r="C110" s="4" t="s">
        <v>33</v>
      </c>
      <c r="D110" s="4" t="s">
        <v>114</v>
      </c>
      <c r="E110" s="5">
        <v>43910</v>
      </c>
      <c r="F110" s="7" t="s">
        <v>12</v>
      </c>
      <c r="G110" s="7" t="str">
        <f>VLOOKUP(C110,Tipos_Medida!$A$2:$B$12,2)</f>
        <v>Nacional</v>
      </c>
      <c r="H110" s="7" t="str">
        <f>VLOOKUP(F110,Tipos_Medida!$D$2:$E$34,2)</f>
        <v>Preventiva</v>
      </c>
      <c r="I110" s="11">
        <f>VLOOKUP(LEFT(A110,2)&amp;F110,Mobility_Google!$V$2:$AB$67,2,FALSE)</f>
        <v>-7.8571428571428568</v>
      </c>
      <c r="J110" s="11">
        <f>VLOOKUP(LEFT(A110,2)&amp;F110,Mobility_Google!$V$2:$AB$67,3,FALSE)</f>
        <v>1.4285714285714286</v>
      </c>
      <c r="K110" s="11">
        <f>VLOOKUP(LEFT(A110,2)&amp;F110,Mobility_Google!$V$2:$AB$67,4,FALSE)</f>
        <v>-7.4285714285714288</v>
      </c>
      <c r="L110" s="11">
        <f>VLOOKUP(LEFT(A110,2)&amp;F110,Mobility_Google!$V$2:$AB$67,5,FALSE)</f>
        <v>-11</v>
      </c>
      <c r="M110" s="11">
        <f>VLOOKUP(LEFT(A110,2)&amp;F110,Mobility_Google!$V$2:$AB$67,6,FALSE)</f>
        <v>-4.8571428571428568</v>
      </c>
      <c r="N110" s="11">
        <f>VLOOKUP(LEFT(A110,2)&amp;F110,Mobility_Google!$V$2:$AB$67,7,FALSE)</f>
        <v>2</v>
      </c>
      <c r="O110" s="7">
        <f t="shared" si="11"/>
        <v>9</v>
      </c>
      <c r="P110" s="7">
        <f t="shared" si="12"/>
        <v>10</v>
      </c>
      <c r="Q110" s="7">
        <f t="shared" si="13"/>
        <v>11</v>
      </c>
      <c r="R110" s="7">
        <f t="shared" si="14"/>
        <v>13</v>
      </c>
      <c r="S110" s="7">
        <f t="shared" si="15"/>
        <v>14</v>
      </c>
      <c r="T110" s="7">
        <f t="shared" si="16"/>
        <v>15</v>
      </c>
      <c r="U110" s="7">
        <v>0</v>
      </c>
      <c r="V110">
        <v>0</v>
      </c>
      <c r="W110" s="7">
        <v>0</v>
      </c>
      <c r="X110" s="7">
        <v>0</v>
      </c>
      <c r="Y110" s="7">
        <v>0</v>
      </c>
      <c r="Z110">
        <v>0</v>
      </c>
      <c r="AA110">
        <v>0</v>
      </c>
      <c r="AB110" s="11">
        <f t="shared" si="17"/>
        <v>0</v>
      </c>
      <c r="AC110" s="11">
        <f t="shared" si="18"/>
        <v>0</v>
      </c>
      <c r="AD110" t="str">
        <f t="shared" si="19"/>
        <v>No</v>
      </c>
      <c r="AE110" t="str">
        <f t="shared" si="20"/>
        <v>Si</v>
      </c>
      <c r="AF110" t="str">
        <f t="shared" si="21"/>
        <v>Si</v>
      </c>
    </row>
    <row r="111" spans="1:32" x14ac:dyDescent="0.25">
      <c r="A111">
        <v>20326</v>
      </c>
      <c r="B111" t="s">
        <v>80</v>
      </c>
      <c r="C111" t="s">
        <v>30</v>
      </c>
      <c r="D111" t="s">
        <v>114</v>
      </c>
      <c r="E111" s="1">
        <v>43913</v>
      </c>
      <c r="F111" s="7" t="s">
        <v>13</v>
      </c>
      <c r="G111" s="7" t="str">
        <f>VLOOKUP(C111,Tipos_Medida!$A$2:$B$12,2)</f>
        <v>Nacional</v>
      </c>
      <c r="H111" s="7" t="str">
        <f>VLOOKUP(F111,Tipos_Medida!$D$2:$E$34,2)</f>
        <v>Preventiva</v>
      </c>
      <c r="I111" s="11">
        <f>VLOOKUP(LEFT(A111,2)&amp;F111,Mobility_Google!$V$2:$AB$67,2,FALSE)</f>
        <v>-30.571428571428573</v>
      </c>
      <c r="J111" s="11">
        <f>VLOOKUP(LEFT(A111,2)&amp;F111,Mobility_Google!$V$2:$AB$67,3,FALSE)</f>
        <v>-16.714285714285715</v>
      </c>
      <c r="K111" s="11">
        <f>VLOOKUP(LEFT(A111,2)&amp;F111,Mobility_Google!$V$2:$AB$67,4,FALSE)</f>
        <v>-34.857142857142854</v>
      </c>
      <c r="L111" s="11">
        <f>VLOOKUP(LEFT(A111,2)&amp;F111,Mobility_Google!$V$2:$AB$67,5,FALSE)</f>
        <v>-31.428571428571427</v>
      </c>
      <c r="M111" s="11">
        <f>VLOOKUP(LEFT(A111,2)&amp;F111,Mobility_Google!$V$2:$AB$67,6,FALSE)</f>
        <v>-25</v>
      </c>
      <c r="N111" s="11">
        <f>VLOOKUP(LEFT(A111,2)&amp;F111,Mobility_Google!$V$2:$AB$67,7,FALSE)</f>
        <v>9.8571428571428577</v>
      </c>
      <c r="O111" s="7">
        <f t="shared" si="11"/>
        <v>10</v>
      </c>
      <c r="P111" s="7">
        <f t="shared" si="12"/>
        <v>11</v>
      </c>
      <c r="Q111" s="7">
        <f t="shared" si="13"/>
        <v>12</v>
      </c>
      <c r="R111" s="7">
        <f t="shared" si="14"/>
        <v>14</v>
      </c>
      <c r="S111" s="7">
        <f t="shared" si="15"/>
        <v>15</v>
      </c>
      <c r="T111" s="7">
        <f t="shared" si="16"/>
        <v>16</v>
      </c>
      <c r="U111" s="7">
        <v>0</v>
      </c>
      <c r="V111">
        <v>0</v>
      </c>
      <c r="W111" s="7">
        <v>0</v>
      </c>
      <c r="X111" s="7">
        <v>0</v>
      </c>
      <c r="Y111" s="7">
        <v>0</v>
      </c>
      <c r="Z111">
        <v>0</v>
      </c>
      <c r="AA111">
        <v>0</v>
      </c>
      <c r="AB111" s="11">
        <f t="shared" si="17"/>
        <v>0</v>
      </c>
      <c r="AC111" s="11">
        <f t="shared" si="18"/>
        <v>0</v>
      </c>
      <c r="AD111" t="str">
        <f t="shared" si="19"/>
        <v>No</v>
      </c>
      <c r="AE111" t="str">
        <f t="shared" si="20"/>
        <v>Si</v>
      </c>
      <c r="AF111" t="str">
        <f t="shared" si="21"/>
        <v>Si</v>
      </c>
    </row>
    <row r="112" spans="1:32" x14ac:dyDescent="0.25">
      <c r="A112">
        <v>20326</v>
      </c>
      <c r="B112" t="s">
        <v>80</v>
      </c>
      <c r="C112" t="s">
        <v>115</v>
      </c>
      <c r="D112" t="s">
        <v>114</v>
      </c>
      <c r="E112" s="1">
        <v>43913</v>
      </c>
      <c r="F112" s="7" t="s">
        <v>13</v>
      </c>
      <c r="G112" s="7" t="str">
        <f>VLOOKUP(C112,Tipos_Medida!$A$2:$B$12,2)</f>
        <v>Nacional</v>
      </c>
      <c r="H112" s="7" t="str">
        <f>VLOOKUP(F112,Tipos_Medida!$D$2:$E$34,2)</f>
        <v>Preventiva</v>
      </c>
      <c r="I112" s="11">
        <f>VLOOKUP(LEFT(A112,2)&amp;F112,Mobility_Google!$V$2:$AB$67,2,FALSE)</f>
        <v>-30.571428571428573</v>
      </c>
      <c r="J112" s="11">
        <f>VLOOKUP(LEFT(A112,2)&amp;F112,Mobility_Google!$V$2:$AB$67,3,FALSE)</f>
        <v>-16.714285714285715</v>
      </c>
      <c r="K112" s="11">
        <f>VLOOKUP(LEFT(A112,2)&amp;F112,Mobility_Google!$V$2:$AB$67,4,FALSE)</f>
        <v>-34.857142857142854</v>
      </c>
      <c r="L112" s="11">
        <f>VLOOKUP(LEFT(A112,2)&amp;F112,Mobility_Google!$V$2:$AB$67,5,FALSE)</f>
        <v>-31.428571428571427</v>
      </c>
      <c r="M112" s="11">
        <f>VLOOKUP(LEFT(A112,2)&amp;F112,Mobility_Google!$V$2:$AB$67,6,FALSE)</f>
        <v>-25</v>
      </c>
      <c r="N112" s="11">
        <f>VLOOKUP(LEFT(A112,2)&amp;F112,Mobility_Google!$V$2:$AB$67,7,FALSE)</f>
        <v>9.8571428571428577</v>
      </c>
      <c r="O112" s="7">
        <f t="shared" si="11"/>
        <v>10</v>
      </c>
      <c r="P112" s="7">
        <f t="shared" si="12"/>
        <v>11</v>
      </c>
      <c r="Q112" s="7">
        <f t="shared" si="13"/>
        <v>12</v>
      </c>
      <c r="R112" s="7">
        <f t="shared" si="14"/>
        <v>14</v>
      </c>
      <c r="S112" s="7">
        <f t="shared" si="15"/>
        <v>15</v>
      </c>
      <c r="T112" s="7">
        <f t="shared" si="16"/>
        <v>16</v>
      </c>
      <c r="U112" s="7">
        <v>0</v>
      </c>
      <c r="V112">
        <v>0</v>
      </c>
      <c r="W112" s="7">
        <v>0</v>
      </c>
      <c r="X112" s="7">
        <v>0</v>
      </c>
      <c r="Y112" s="7">
        <v>0</v>
      </c>
      <c r="Z112">
        <v>0</v>
      </c>
      <c r="AA112">
        <v>0</v>
      </c>
      <c r="AB112" s="11">
        <f t="shared" si="17"/>
        <v>0</v>
      </c>
      <c r="AC112" s="11">
        <f t="shared" si="18"/>
        <v>0</v>
      </c>
      <c r="AD112" t="str">
        <f t="shared" si="19"/>
        <v>No</v>
      </c>
      <c r="AE112" t="str">
        <f t="shared" si="20"/>
        <v>Si</v>
      </c>
      <c r="AF112" t="str">
        <f t="shared" si="21"/>
        <v>Si</v>
      </c>
    </row>
    <row r="113" spans="1:32" x14ac:dyDescent="0.25">
      <c r="A113" s="4">
        <v>20326</v>
      </c>
      <c r="B113" s="4" t="s">
        <v>80</v>
      </c>
      <c r="C113" s="4" t="s">
        <v>31</v>
      </c>
      <c r="D113" s="4" t="s">
        <v>114</v>
      </c>
      <c r="E113" s="5">
        <v>43913</v>
      </c>
      <c r="F113" s="7" t="s">
        <v>13</v>
      </c>
      <c r="G113" s="7" t="str">
        <f>VLOOKUP(C113,Tipos_Medida!$A$2:$B$12,2)</f>
        <v>Nacional</v>
      </c>
      <c r="H113" s="7" t="str">
        <f>VLOOKUP(F113,Tipos_Medida!$D$2:$E$34,2)</f>
        <v>Preventiva</v>
      </c>
      <c r="I113" s="11">
        <f>VLOOKUP(LEFT(A113,2)&amp;F113,Mobility_Google!$V$2:$AB$67,2,FALSE)</f>
        <v>-30.571428571428573</v>
      </c>
      <c r="J113" s="11">
        <f>VLOOKUP(LEFT(A113,2)&amp;F113,Mobility_Google!$V$2:$AB$67,3,FALSE)</f>
        <v>-16.714285714285715</v>
      </c>
      <c r="K113" s="11">
        <f>VLOOKUP(LEFT(A113,2)&amp;F113,Mobility_Google!$V$2:$AB$67,4,FALSE)</f>
        <v>-34.857142857142854</v>
      </c>
      <c r="L113" s="11">
        <f>VLOOKUP(LEFT(A113,2)&amp;F113,Mobility_Google!$V$2:$AB$67,5,FALSE)</f>
        <v>-31.428571428571427</v>
      </c>
      <c r="M113" s="11">
        <f>VLOOKUP(LEFT(A113,2)&amp;F113,Mobility_Google!$V$2:$AB$67,6,FALSE)</f>
        <v>-25</v>
      </c>
      <c r="N113" s="11">
        <f>VLOOKUP(LEFT(A113,2)&amp;F113,Mobility_Google!$V$2:$AB$67,7,FALSE)</f>
        <v>9.8571428571428577</v>
      </c>
      <c r="O113" s="7">
        <f t="shared" si="11"/>
        <v>10</v>
      </c>
      <c r="P113" s="7">
        <f t="shared" si="12"/>
        <v>11</v>
      </c>
      <c r="Q113" s="7">
        <f t="shared" si="13"/>
        <v>12</v>
      </c>
      <c r="R113" s="7">
        <f t="shared" si="14"/>
        <v>14</v>
      </c>
      <c r="S113" s="7">
        <f t="shared" si="15"/>
        <v>15</v>
      </c>
      <c r="T113" s="7">
        <f t="shared" si="16"/>
        <v>16</v>
      </c>
      <c r="U113" s="7">
        <v>0</v>
      </c>
      <c r="V113">
        <v>0</v>
      </c>
      <c r="W113" s="7">
        <v>0</v>
      </c>
      <c r="X113" s="7">
        <v>0</v>
      </c>
      <c r="Y113" s="7">
        <v>0</v>
      </c>
      <c r="Z113">
        <v>0</v>
      </c>
      <c r="AA113">
        <v>0</v>
      </c>
      <c r="AB113" s="11">
        <f t="shared" si="17"/>
        <v>0</v>
      </c>
      <c r="AC113" s="11">
        <f t="shared" si="18"/>
        <v>0</v>
      </c>
      <c r="AD113" t="str">
        <f t="shared" si="19"/>
        <v>No</v>
      </c>
      <c r="AE113" t="str">
        <f t="shared" si="20"/>
        <v>Si</v>
      </c>
      <c r="AF113" t="str">
        <f t="shared" si="21"/>
        <v>Si</v>
      </c>
    </row>
    <row r="114" spans="1:32" x14ac:dyDescent="0.25">
      <c r="A114" s="4">
        <v>21145</v>
      </c>
      <c r="B114" s="4" t="s">
        <v>82</v>
      </c>
      <c r="C114" s="4" t="s">
        <v>33</v>
      </c>
      <c r="D114" s="4" t="s">
        <v>114</v>
      </c>
      <c r="E114" s="5">
        <v>43910</v>
      </c>
      <c r="F114" s="7" t="s">
        <v>12</v>
      </c>
      <c r="G114" s="7" t="str">
        <f>VLOOKUP(C114,Tipos_Medida!$A$2:$B$12,2)</f>
        <v>Nacional</v>
      </c>
      <c r="H114" s="7" t="str">
        <f>VLOOKUP(F114,Tipos_Medida!$D$2:$E$34,2)</f>
        <v>Preventiva</v>
      </c>
      <c r="I114" s="11">
        <f>VLOOKUP(LEFT(A114,2)&amp;F114,Mobility_Google!$V$2:$AB$67,2,FALSE)</f>
        <v>-12.571428571428571</v>
      </c>
      <c r="J114" s="11">
        <f>VLOOKUP(LEFT(A114,2)&amp;F114,Mobility_Google!$V$2:$AB$67,3,FALSE)</f>
        <v>3.7142857142857144</v>
      </c>
      <c r="K114" s="11">
        <f>VLOOKUP(LEFT(A114,2)&amp;F114,Mobility_Google!$V$2:$AB$67,4,FALSE)</f>
        <v>-9.2857142857142865</v>
      </c>
      <c r="L114" s="11">
        <f>VLOOKUP(LEFT(A114,2)&amp;F114,Mobility_Google!$V$2:$AB$67,5,FALSE)</f>
        <v>-8.1428571428571423</v>
      </c>
      <c r="M114" s="11">
        <f>VLOOKUP(LEFT(A114,2)&amp;F114,Mobility_Google!$V$2:$AB$67,6,FALSE)</f>
        <v>-13.142857142857142</v>
      </c>
      <c r="N114" s="11">
        <f>VLOOKUP(LEFT(A114,2)&amp;F114,Mobility_Google!$V$2:$AB$67,7,FALSE)</f>
        <v>5.1428571428571432</v>
      </c>
      <c r="O114" s="7">
        <f t="shared" si="11"/>
        <v>9</v>
      </c>
      <c r="P114" s="7">
        <f t="shared" si="12"/>
        <v>10</v>
      </c>
      <c r="Q114" s="7">
        <f t="shared" si="13"/>
        <v>11</v>
      </c>
      <c r="R114" s="7">
        <f t="shared" si="14"/>
        <v>13</v>
      </c>
      <c r="S114" s="7">
        <f t="shared" si="15"/>
        <v>14</v>
      </c>
      <c r="T114" s="7">
        <f t="shared" si="16"/>
        <v>15</v>
      </c>
      <c r="U114" s="7">
        <v>0</v>
      </c>
      <c r="V114">
        <v>0</v>
      </c>
      <c r="W114" s="7">
        <v>0</v>
      </c>
      <c r="X114" s="7">
        <v>0</v>
      </c>
      <c r="Y114" s="7">
        <v>0</v>
      </c>
      <c r="Z114">
        <v>0</v>
      </c>
      <c r="AA114">
        <v>0</v>
      </c>
      <c r="AB114" s="11">
        <f t="shared" si="17"/>
        <v>0</v>
      </c>
      <c r="AC114" s="11">
        <f t="shared" si="18"/>
        <v>0</v>
      </c>
      <c r="AD114" t="str">
        <f t="shared" si="19"/>
        <v>No</v>
      </c>
      <c r="AE114" t="str">
        <f t="shared" si="20"/>
        <v>Si</v>
      </c>
      <c r="AF114" t="str">
        <f t="shared" si="21"/>
        <v>Si</v>
      </c>
    </row>
    <row r="115" spans="1:32" x14ac:dyDescent="0.25">
      <c r="A115">
        <v>21145</v>
      </c>
      <c r="B115" t="s">
        <v>82</v>
      </c>
      <c r="C115" t="s">
        <v>30</v>
      </c>
      <c r="D115" t="s">
        <v>114</v>
      </c>
      <c r="E115" s="1">
        <v>43913</v>
      </c>
      <c r="F115" s="7" t="s">
        <v>13</v>
      </c>
      <c r="G115" s="7" t="str">
        <f>VLOOKUP(C115,Tipos_Medida!$A$2:$B$12,2)</f>
        <v>Nacional</v>
      </c>
      <c r="H115" s="7" t="str">
        <f>VLOOKUP(F115,Tipos_Medida!$D$2:$E$34,2)</f>
        <v>Preventiva</v>
      </c>
      <c r="I115" s="11">
        <f>VLOOKUP(LEFT(A115,2)&amp;F115,Mobility_Google!$V$2:$AB$67,2,FALSE)</f>
        <v>-34.714285714285715</v>
      </c>
      <c r="J115" s="11">
        <f>VLOOKUP(LEFT(A115,2)&amp;F115,Mobility_Google!$V$2:$AB$67,3,FALSE)</f>
        <v>-13.714285714285714</v>
      </c>
      <c r="K115" s="11">
        <f>VLOOKUP(LEFT(A115,2)&amp;F115,Mobility_Google!$V$2:$AB$67,4,FALSE)</f>
        <v>-29</v>
      </c>
      <c r="L115" s="11">
        <f>VLOOKUP(LEFT(A115,2)&amp;F115,Mobility_Google!$V$2:$AB$67,5,FALSE)</f>
        <v>-30.428571428571427</v>
      </c>
      <c r="M115" s="11">
        <f>VLOOKUP(LEFT(A115,2)&amp;F115,Mobility_Google!$V$2:$AB$67,6,FALSE)</f>
        <v>-28.714285714285715</v>
      </c>
      <c r="N115" s="11">
        <f>VLOOKUP(LEFT(A115,2)&amp;F115,Mobility_Google!$V$2:$AB$67,7,FALSE)</f>
        <v>12.571428571428571</v>
      </c>
      <c r="O115" s="7">
        <f t="shared" si="11"/>
        <v>10</v>
      </c>
      <c r="P115" s="7">
        <f t="shared" si="12"/>
        <v>11</v>
      </c>
      <c r="Q115" s="7">
        <f t="shared" si="13"/>
        <v>12</v>
      </c>
      <c r="R115" s="7">
        <f t="shared" si="14"/>
        <v>14</v>
      </c>
      <c r="S115" s="7">
        <f t="shared" si="15"/>
        <v>15</v>
      </c>
      <c r="T115" s="7">
        <f t="shared" si="16"/>
        <v>16</v>
      </c>
      <c r="U115" s="7">
        <v>0</v>
      </c>
      <c r="V115">
        <v>0</v>
      </c>
      <c r="W115" s="7">
        <v>0</v>
      </c>
      <c r="X115" s="7">
        <v>0</v>
      </c>
      <c r="Y115" s="7">
        <v>0</v>
      </c>
      <c r="Z115">
        <v>0</v>
      </c>
      <c r="AA115">
        <v>0</v>
      </c>
      <c r="AB115" s="11">
        <f t="shared" si="17"/>
        <v>0</v>
      </c>
      <c r="AC115" s="11">
        <f t="shared" si="18"/>
        <v>0</v>
      </c>
      <c r="AD115" t="str">
        <f t="shared" si="19"/>
        <v>No</v>
      </c>
      <c r="AE115" t="str">
        <f t="shared" si="20"/>
        <v>Si</v>
      </c>
      <c r="AF115" t="str">
        <f t="shared" si="21"/>
        <v>Si</v>
      </c>
    </row>
    <row r="116" spans="1:32" x14ac:dyDescent="0.25">
      <c r="A116">
        <v>21145</v>
      </c>
      <c r="B116" t="s">
        <v>82</v>
      </c>
      <c r="C116" t="s">
        <v>115</v>
      </c>
      <c r="D116" t="s">
        <v>114</v>
      </c>
      <c r="E116" s="1">
        <v>43913</v>
      </c>
      <c r="F116" s="7" t="s">
        <v>13</v>
      </c>
      <c r="G116" s="7" t="str">
        <f>VLOOKUP(C116,Tipos_Medida!$A$2:$B$12,2)</f>
        <v>Nacional</v>
      </c>
      <c r="H116" s="7" t="str">
        <f>VLOOKUP(F116,Tipos_Medida!$D$2:$E$34,2)</f>
        <v>Preventiva</v>
      </c>
      <c r="I116" s="11">
        <f>VLOOKUP(LEFT(A116,2)&amp;F116,Mobility_Google!$V$2:$AB$67,2,FALSE)</f>
        <v>-34.714285714285715</v>
      </c>
      <c r="J116" s="11">
        <f>VLOOKUP(LEFT(A116,2)&amp;F116,Mobility_Google!$V$2:$AB$67,3,FALSE)</f>
        <v>-13.714285714285714</v>
      </c>
      <c r="K116" s="11">
        <f>VLOOKUP(LEFT(A116,2)&amp;F116,Mobility_Google!$V$2:$AB$67,4,FALSE)</f>
        <v>-29</v>
      </c>
      <c r="L116" s="11">
        <f>VLOOKUP(LEFT(A116,2)&amp;F116,Mobility_Google!$V$2:$AB$67,5,FALSE)</f>
        <v>-30.428571428571427</v>
      </c>
      <c r="M116" s="11">
        <f>VLOOKUP(LEFT(A116,2)&amp;F116,Mobility_Google!$V$2:$AB$67,6,FALSE)</f>
        <v>-28.714285714285715</v>
      </c>
      <c r="N116" s="11">
        <f>VLOOKUP(LEFT(A116,2)&amp;F116,Mobility_Google!$V$2:$AB$67,7,FALSE)</f>
        <v>12.571428571428571</v>
      </c>
      <c r="O116" s="7">
        <f t="shared" si="11"/>
        <v>10</v>
      </c>
      <c r="P116" s="7">
        <f t="shared" si="12"/>
        <v>11</v>
      </c>
      <c r="Q116" s="7">
        <f t="shared" si="13"/>
        <v>12</v>
      </c>
      <c r="R116" s="7">
        <f t="shared" si="14"/>
        <v>14</v>
      </c>
      <c r="S116" s="7">
        <f t="shared" si="15"/>
        <v>15</v>
      </c>
      <c r="T116" s="7">
        <f t="shared" si="16"/>
        <v>16</v>
      </c>
      <c r="U116" s="7">
        <v>0</v>
      </c>
      <c r="V116">
        <v>0</v>
      </c>
      <c r="W116" s="7">
        <v>0</v>
      </c>
      <c r="X116" s="7">
        <v>0</v>
      </c>
      <c r="Y116" s="7">
        <v>0</v>
      </c>
      <c r="Z116">
        <v>0</v>
      </c>
      <c r="AA116">
        <v>0</v>
      </c>
      <c r="AB116" s="11">
        <f t="shared" si="17"/>
        <v>0</v>
      </c>
      <c r="AC116" s="11">
        <f t="shared" si="18"/>
        <v>0</v>
      </c>
      <c r="AD116" t="str">
        <f t="shared" si="19"/>
        <v>No</v>
      </c>
      <c r="AE116" t="str">
        <f t="shared" si="20"/>
        <v>Si</v>
      </c>
      <c r="AF116" t="str">
        <f t="shared" si="21"/>
        <v>Si</v>
      </c>
    </row>
    <row r="117" spans="1:32" x14ac:dyDescent="0.25">
      <c r="A117" s="4">
        <v>21145</v>
      </c>
      <c r="B117" s="4" t="s">
        <v>82</v>
      </c>
      <c r="C117" s="4" t="s">
        <v>31</v>
      </c>
      <c r="D117" s="4" t="s">
        <v>114</v>
      </c>
      <c r="E117" s="5">
        <v>43913</v>
      </c>
      <c r="F117" s="7" t="s">
        <v>13</v>
      </c>
      <c r="G117" s="7" t="str">
        <f>VLOOKUP(C117,Tipos_Medida!$A$2:$B$12,2)</f>
        <v>Nacional</v>
      </c>
      <c r="H117" s="7" t="str">
        <f>VLOOKUP(F117,Tipos_Medida!$D$2:$E$34,2)</f>
        <v>Preventiva</v>
      </c>
      <c r="I117" s="11">
        <f>VLOOKUP(LEFT(A117,2)&amp;F117,Mobility_Google!$V$2:$AB$67,2,FALSE)</f>
        <v>-34.714285714285715</v>
      </c>
      <c r="J117" s="11">
        <f>VLOOKUP(LEFT(A117,2)&amp;F117,Mobility_Google!$V$2:$AB$67,3,FALSE)</f>
        <v>-13.714285714285714</v>
      </c>
      <c r="K117" s="11">
        <f>VLOOKUP(LEFT(A117,2)&amp;F117,Mobility_Google!$V$2:$AB$67,4,FALSE)</f>
        <v>-29</v>
      </c>
      <c r="L117" s="11">
        <f>VLOOKUP(LEFT(A117,2)&amp;F117,Mobility_Google!$V$2:$AB$67,5,FALSE)</f>
        <v>-30.428571428571427</v>
      </c>
      <c r="M117" s="11">
        <f>VLOOKUP(LEFT(A117,2)&amp;F117,Mobility_Google!$V$2:$AB$67,6,FALSE)</f>
        <v>-28.714285714285715</v>
      </c>
      <c r="N117" s="11">
        <f>VLOOKUP(LEFT(A117,2)&amp;F117,Mobility_Google!$V$2:$AB$67,7,FALSE)</f>
        <v>12.571428571428571</v>
      </c>
      <c r="O117" s="7">
        <f t="shared" si="11"/>
        <v>10</v>
      </c>
      <c r="P117" s="7">
        <f t="shared" si="12"/>
        <v>11</v>
      </c>
      <c r="Q117" s="7">
        <f t="shared" si="13"/>
        <v>12</v>
      </c>
      <c r="R117" s="7">
        <f t="shared" si="14"/>
        <v>14</v>
      </c>
      <c r="S117" s="7">
        <f t="shared" si="15"/>
        <v>15</v>
      </c>
      <c r="T117" s="7">
        <f t="shared" si="16"/>
        <v>16</v>
      </c>
      <c r="U117" s="7">
        <v>0</v>
      </c>
      <c r="V117">
        <v>0</v>
      </c>
      <c r="W117" s="7">
        <v>0</v>
      </c>
      <c r="X117" s="7">
        <v>0</v>
      </c>
      <c r="Y117" s="7">
        <v>0</v>
      </c>
      <c r="Z117">
        <v>0</v>
      </c>
      <c r="AA117">
        <v>0</v>
      </c>
      <c r="AB117" s="11">
        <f t="shared" si="17"/>
        <v>0</v>
      </c>
      <c r="AC117" s="11">
        <f t="shared" si="18"/>
        <v>0</v>
      </c>
      <c r="AD117" t="str">
        <f t="shared" si="19"/>
        <v>No</v>
      </c>
      <c r="AE117" t="str">
        <f t="shared" si="20"/>
        <v>Si</v>
      </c>
      <c r="AF117" t="str">
        <f t="shared" si="21"/>
        <v>Si</v>
      </c>
    </row>
    <row r="118" spans="1:32" x14ac:dyDescent="0.25">
      <c r="A118">
        <v>21145</v>
      </c>
      <c r="B118" t="s">
        <v>82</v>
      </c>
      <c r="C118" t="s">
        <v>34</v>
      </c>
      <c r="D118" t="s">
        <v>114</v>
      </c>
      <c r="E118" s="1">
        <v>43934</v>
      </c>
      <c r="F118" s="7" t="s">
        <v>16</v>
      </c>
      <c r="G118" s="7" t="str">
        <f>VLOOKUP(C118,Tipos_Medida!$A$2:$B$12,2)</f>
        <v>Local</v>
      </c>
      <c r="H118" s="7" t="str">
        <f>VLOOKUP(F118,Tipos_Medida!$D$2:$E$34,2)</f>
        <v>Preventiva</v>
      </c>
      <c r="I118" s="11">
        <f>VLOOKUP(LEFT(A118,2)&amp;F118,Mobility_Google!$V$2:$AB$67,2,FALSE)</f>
        <v>-53.714285714285715</v>
      </c>
      <c r="J118" s="11">
        <f>VLOOKUP(LEFT(A118,2)&amp;F118,Mobility_Google!$V$2:$AB$67,3,FALSE)</f>
        <v>-17</v>
      </c>
      <c r="K118" s="11">
        <f>VLOOKUP(LEFT(A118,2)&amp;F118,Mobility_Google!$V$2:$AB$67,4,FALSE)</f>
        <v>-39.714285714285715</v>
      </c>
      <c r="L118" s="11">
        <f>VLOOKUP(LEFT(A118,2)&amp;F118,Mobility_Google!$V$2:$AB$67,5,FALSE)</f>
        <v>-41.285714285714285</v>
      </c>
      <c r="M118" s="11">
        <f>VLOOKUP(LEFT(A118,2)&amp;F118,Mobility_Google!$V$2:$AB$67,6,FALSE)</f>
        <v>-43.714285714285715</v>
      </c>
      <c r="N118" s="11">
        <f>VLOOKUP(LEFT(A118,2)&amp;F118,Mobility_Google!$V$2:$AB$67,7,FALSE)</f>
        <v>18.142857142857142</v>
      </c>
      <c r="O118" s="7">
        <f t="shared" si="11"/>
        <v>13</v>
      </c>
      <c r="P118" s="7">
        <f t="shared" si="12"/>
        <v>14</v>
      </c>
      <c r="Q118" s="7">
        <f t="shared" si="13"/>
        <v>15</v>
      </c>
      <c r="R118" s="7">
        <f t="shared" si="14"/>
        <v>17</v>
      </c>
      <c r="S118" s="7">
        <f t="shared" si="15"/>
        <v>18</v>
      </c>
      <c r="T118" s="7">
        <f t="shared" si="16"/>
        <v>19</v>
      </c>
      <c r="U118" s="7">
        <v>0</v>
      </c>
      <c r="V118">
        <v>0</v>
      </c>
      <c r="W118" s="7">
        <v>0</v>
      </c>
      <c r="X118" s="7">
        <v>0</v>
      </c>
      <c r="Y118" s="7">
        <v>0</v>
      </c>
      <c r="Z118">
        <v>0</v>
      </c>
      <c r="AA118">
        <v>0</v>
      </c>
      <c r="AB118" s="11">
        <f t="shared" si="17"/>
        <v>0</v>
      </c>
      <c r="AC118" s="11">
        <f t="shared" si="18"/>
        <v>0</v>
      </c>
      <c r="AD118" t="str">
        <f t="shared" si="19"/>
        <v>No</v>
      </c>
      <c r="AE118" t="str">
        <f t="shared" si="20"/>
        <v>Si</v>
      </c>
      <c r="AF118" t="str">
        <f t="shared" si="21"/>
        <v>Si</v>
      </c>
    </row>
    <row r="119" spans="1:32" x14ac:dyDescent="0.25">
      <c r="A119" s="4">
        <v>20374</v>
      </c>
      <c r="B119" s="4" t="s">
        <v>85</v>
      </c>
      <c r="C119" s="4" t="s">
        <v>33</v>
      </c>
      <c r="D119" s="4" t="s">
        <v>114</v>
      </c>
      <c r="E119" s="5">
        <v>43910</v>
      </c>
      <c r="F119" s="7" t="s">
        <v>12</v>
      </c>
      <c r="G119" s="7" t="str">
        <f>VLOOKUP(C119,Tipos_Medida!$A$2:$B$12,2)</f>
        <v>Nacional</v>
      </c>
      <c r="H119" s="7" t="str">
        <f>VLOOKUP(F119,Tipos_Medida!$D$2:$E$34,2)</f>
        <v>Preventiva</v>
      </c>
      <c r="I119" s="11">
        <f>VLOOKUP(LEFT(A119,2)&amp;F119,Mobility_Google!$V$2:$AB$67,2,FALSE)</f>
        <v>-7.8571428571428568</v>
      </c>
      <c r="J119" s="11">
        <f>VLOOKUP(LEFT(A119,2)&amp;F119,Mobility_Google!$V$2:$AB$67,3,FALSE)</f>
        <v>1.4285714285714286</v>
      </c>
      <c r="K119" s="11">
        <f>VLOOKUP(LEFT(A119,2)&amp;F119,Mobility_Google!$V$2:$AB$67,4,FALSE)</f>
        <v>-7.4285714285714288</v>
      </c>
      <c r="L119" s="11">
        <f>VLOOKUP(LEFT(A119,2)&amp;F119,Mobility_Google!$V$2:$AB$67,5,FALSE)</f>
        <v>-11</v>
      </c>
      <c r="M119" s="11">
        <f>VLOOKUP(LEFT(A119,2)&amp;F119,Mobility_Google!$V$2:$AB$67,6,FALSE)</f>
        <v>-4.8571428571428568</v>
      </c>
      <c r="N119" s="11">
        <f>VLOOKUP(LEFT(A119,2)&amp;F119,Mobility_Google!$V$2:$AB$67,7,FALSE)</f>
        <v>2</v>
      </c>
      <c r="O119" s="7">
        <f t="shared" si="11"/>
        <v>9</v>
      </c>
      <c r="P119" s="7">
        <f t="shared" si="12"/>
        <v>10</v>
      </c>
      <c r="Q119" s="7">
        <f t="shared" si="13"/>
        <v>11</v>
      </c>
      <c r="R119" s="7">
        <f t="shared" si="14"/>
        <v>13</v>
      </c>
      <c r="S119" s="7">
        <f t="shared" si="15"/>
        <v>14</v>
      </c>
      <c r="T119" s="7">
        <f t="shared" si="16"/>
        <v>15</v>
      </c>
      <c r="U119" s="7">
        <v>0</v>
      </c>
      <c r="V119">
        <v>0</v>
      </c>
      <c r="W119" s="7">
        <v>0</v>
      </c>
      <c r="X119" s="7">
        <v>0</v>
      </c>
      <c r="Y119" s="7">
        <v>0</v>
      </c>
      <c r="Z119">
        <v>0</v>
      </c>
      <c r="AA119">
        <v>0</v>
      </c>
      <c r="AB119" s="11">
        <f t="shared" si="17"/>
        <v>0</v>
      </c>
      <c r="AC119" s="11">
        <f t="shared" si="18"/>
        <v>0</v>
      </c>
      <c r="AD119" t="str">
        <f t="shared" si="19"/>
        <v>No</v>
      </c>
      <c r="AE119" t="str">
        <f t="shared" si="20"/>
        <v>Si</v>
      </c>
      <c r="AF119" t="str">
        <f t="shared" si="21"/>
        <v>Si</v>
      </c>
    </row>
    <row r="120" spans="1:32" x14ac:dyDescent="0.25">
      <c r="A120">
        <v>20374</v>
      </c>
      <c r="B120" t="s">
        <v>85</v>
      </c>
      <c r="C120" t="s">
        <v>30</v>
      </c>
      <c r="D120" t="s">
        <v>114</v>
      </c>
      <c r="E120" s="1">
        <v>43913</v>
      </c>
      <c r="F120" s="7" t="s">
        <v>13</v>
      </c>
      <c r="G120" s="7" t="str">
        <f>VLOOKUP(C120,Tipos_Medida!$A$2:$B$12,2)</f>
        <v>Nacional</v>
      </c>
      <c r="H120" s="7" t="str">
        <f>VLOOKUP(F120,Tipos_Medida!$D$2:$E$34,2)</f>
        <v>Preventiva</v>
      </c>
      <c r="I120" s="11">
        <f>VLOOKUP(LEFT(A120,2)&amp;F120,Mobility_Google!$V$2:$AB$67,2,FALSE)</f>
        <v>-30.571428571428573</v>
      </c>
      <c r="J120" s="11">
        <f>VLOOKUP(LEFT(A120,2)&amp;F120,Mobility_Google!$V$2:$AB$67,3,FALSE)</f>
        <v>-16.714285714285715</v>
      </c>
      <c r="K120" s="11">
        <f>VLOOKUP(LEFT(A120,2)&amp;F120,Mobility_Google!$V$2:$AB$67,4,FALSE)</f>
        <v>-34.857142857142854</v>
      </c>
      <c r="L120" s="11">
        <f>VLOOKUP(LEFT(A120,2)&amp;F120,Mobility_Google!$V$2:$AB$67,5,FALSE)</f>
        <v>-31.428571428571427</v>
      </c>
      <c r="M120" s="11">
        <f>VLOOKUP(LEFT(A120,2)&amp;F120,Mobility_Google!$V$2:$AB$67,6,FALSE)</f>
        <v>-25</v>
      </c>
      <c r="N120" s="11">
        <f>VLOOKUP(LEFT(A120,2)&amp;F120,Mobility_Google!$V$2:$AB$67,7,FALSE)</f>
        <v>9.8571428571428577</v>
      </c>
      <c r="O120" s="7">
        <f t="shared" si="11"/>
        <v>10</v>
      </c>
      <c r="P120" s="7">
        <f t="shared" si="12"/>
        <v>11</v>
      </c>
      <c r="Q120" s="7">
        <f t="shared" si="13"/>
        <v>12</v>
      </c>
      <c r="R120" s="7">
        <f t="shared" si="14"/>
        <v>14</v>
      </c>
      <c r="S120" s="7">
        <f t="shared" si="15"/>
        <v>15</v>
      </c>
      <c r="T120" s="7">
        <f t="shared" si="16"/>
        <v>16</v>
      </c>
      <c r="U120" s="7">
        <v>0</v>
      </c>
      <c r="V120">
        <v>0</v>
      </c>
      <c r="W120" s="7">
        <v>0</v>
      </c>
      <c r="X120" s="7">
        <v>0</v>
      </c>
      <c r="Y120" s="7">
        <v>0</v>
      </c>
      <c r="Z120">
        <v>0</v>
      </c>
      <c r="AA120">
        <v>0</v>
      </c>
      <c r="AB120" s="11">
        <f t="shared" si="17"/>
        <v>0</v>
      </c>
      <c r="AC120" s="11">
        <f t="shared" si="18"/>
        <v>0</v>
      </c>
      <c r="AD120" t="str">
        <f t="shared" si="19"/>
        <v>No</v>
      </c>
      <c r="AE120" t="str">
        <f t="shared" si="20"/>
        <v>Si</v>
      </c>
      <c r="AF120" t="str">
        <f t="shared" si="21"/>
        <v>Si</v>
      </c>
    </row>
    <row r="121" spans="1:32" x14ac:dyDescent="0.25">
      <c r="A121">
        <v>20374</v>
      </c>
      <c r="B121" t="s">
        <v>85</v>
      </c>
      <c r="C121" t="s">
        <v>115</v>
      </c>
      <c r="D121" t="s">
        <v>114</v>
      </c>
      <c r="E121" s="1">
        <v>43913</v>
      </c>
      <c r="F121" s="7" t="s">
        <v>13</v>
      </c>
      <c r="G121" s="7" t="str">
        <f>VLOOKUP(C121,Tipos_Medida!$A$2:$B$12,2)</f>
        <v>Nacional</v>
      </c>
      <c r="H121" s="7" t="str">
        <f>VLOOKUP(F121,Tipos_Medida!$D$2:$E$34,2)</f>
        <v>Preventiva</v>
      </c>
      <c r="I121" s="11">
        <f>VLOOKUP(LEFT(A121,2)&amp;F121,Mobility_Google!$V$2:$AB$67,2,FALSE)</f>
        <v>-30.571428571428573</v>
      </c>
      <c r="J121" s="11">
        <f>VLOOKUP(LEFT(A121,2)&amp;F121,Mobility_Google!$V$2:$AB$67,3,FALSE)</f>
        <v>-16.714285714285715</v>
      </c>
      <c r="K121" s="11">
        <f>VLOOKUP(LEFT(A121,2)&amp;F121,Mobility_Google!$V$2:$AB$67,4,FALSE)</f>
        <v>-34.857142857142854</v>
      </c>
      <c r="L121" s="11">
        <f>VLOOKUP(LEFT(A121,2)&amp;F121,Mobility_Google!$V$2:$AB$67,5,FALSE)</f>
        <v>-31.428571428571427</v>
      </c>
      <c r="M121" s="11">
        <f>VLOOKUP(LEFT(A121,2)&amp;F121,Mobility_Google!$V$2:$AB$67,6,FALSE)</f>
        <v>-25</v>
      </c>
      <c r="N121" s="11">
        <f>VLOOKUP(LEFT(A121,2)&amp;F121,Mobility_Google!$V$2:$AB$67,7,FALSE)</f>
        <v>9.8571428571428577</v>
      </c>
      <c r="O121" s="7">
        <f t="shared" si="11"/>
        <v>10</v>
      </c>
      <c r="P121" s="7">
        <f t="shared" si="12"/>
        <v>11</v>
      </c>
      <c r="Q121" s="7">
        <f t="shared" si="13"/>
        <v>12</v>
      </c>
      <c r="R121" s="7">
        <f t="shared" si="14"/>
        <v>14</v>
      </c>
      <c r="S121" s="7">
        <f t="shared" si="15"/>
        <v>15</v>
      </c>
      <c r="T121" s="7">
        <f t="shared" si="16"/>
        <v>16</v>
      </c>
      <c r="U121" s="7">
        <v>0</v>
      </c>
      <c r="V121">
        <v>0</v>
      </c>
      <c r="W121" s="7">
        <v>0</v>
      </c>
      <c r="X121" s="7">
        <v>0</v>
      </c>
      <c r="Y121" s="7">
        <v>0</v>
      </c>
      <c r="Z121">
        <v>0</v>
      </c>
      <c r="AA121">
        <v>0</v>
      </c>
      <c r="AB121" s="11">
        <f t="shared" si="17"/>
        <v>0</v>
      </c>
      <c r="AC121" s="11">
        <f t="shared" si="18"/>
        <v>0</v>
      </c>
      <c r="AD121" t="str">
        <f t="shared" si="19"/>
        <v>No</v>
      </c>
      <c r="AE121" t="str">
        <f t="shared" si="20"/>
        <v>Si</v>
      </c>
      <c r="AF121" t="str">
        <f t="shared" si="21"/>
        <v>Si</v>
      </c>
    </row>
    <row r="122" spans="1:32" x14ac:dyDescent="0.25">
      <c r="A122" s="4">
        <v>20374</v>
      </c>
      <c r="B122" s="4" t="s">
        <v>85</v>
      </c>
      <c r="C122" s="4" t="s">
        <v>31</v>
      </c>
      <c r="D122" s="4" t="s">
        <v>114</v>
      </c>
      <c r="E122" s="5">
        <v>43913</v>
      </c>
      <c r="F122" s="7" t="s">
        <v>13</v>
      </c>
      <c r="G122" s="7" t="str">
        <f>VLOOKUP(C122,Tipos_Medida!$A$2:$B$12,2)</f>
        <v>Nacional</v>
      </c>
      <c r="H122" s="7" t="str">
        <f>VLOOKUP(F122,Tipos_Medida!$D$2:$E$34,2)</f>
        <v>Preventiva</v>
      </c>
      <c r="I122" s="11">
        <f>VLOOKUP(LEFT(A122,2)&amp;F122,Mobility_Google!$V$2:$AB$67,2,FALSE)</f>
        <v>-30.571428571428573</v>
      </c>
      <c r="J122" s="11">
        <f>VLOOKUP(LEFT(A122,2)&amp;F122,Mobility_Google!$V$2:$AB$67,3,FALSE)</f>
        <v>-16.714285714285715</v>
      </c>
      <c r="K122" s="11">
        <f>VLOOKUP(LEFT(A122,2)&amp;F122,Mobility_Google!$V$2:$AB$67,4,FALSE)</f>
        <v>-34.857142857142854</v>
      </c>
      <c r="L122" s="11">
        <f>VLOOKUP(LEFT(A122,2)&amp;F122,Mobility_Google!$V$2:$AB$67,5,FALSE)</f>
        <v>-31.428571428571427</v>
      </c>
      <c r="M122" s="11">
        <f>VLOOKUP(LEFT(A122,2)&amp;F122,Mobility_Google!$V$2:$AB$67,6,FALSE)</f>
        <v>-25</v>
      </c>
      <c r="N122" s="11">
        <f>VLOOKUP(LEFT(A122,2)&amp;F122,Mobility_Google!$V$2:$AB$67,7,FALSE)</f>
        <v>9.8571428571428577</v>
      </c>
      <c r="O122" s="7">
        <f t="shared" si="11"/>
        <v>10</v>
      </c>
      <c r="P122" s="7">
        <f t="shared" si="12"/>
        <v>11</v>
      </c>
      <c r="Q122" s="7">
        <f t="shared" si="13"/>
        <v>12</v>
      </c>
      <c r="R122" s="7">
        <f t="shared" si="14"/>
        <v>14</v>
      </c>
      <c r="S122" s="7">
        <f t="shared" si="15"/>
        <v>15</v>
      </c>
      <c r="T122" s="7">
        <f t="shared" si="16"/>
        <v>16</v>
      </c>
      <c r="U122" s="7">
        <v>0</v>
      </c>
      <c r="V122">
        <v>0</v>
      </c>
      <c r="W122" s="7">
        <v>0</v>
      </c>
      <c r="X122" s="7">
        <v>0</v>
      </c>
      <c r="Y122" s="7">
        <v>0</v>
      </c>
      <c r="Z122">
        <v>0</v>
      </c>
      <c r="AA122">
        <v>0</v>
      </c>
      <c r="AB122" s="11">
        <f t="shared" si="17"/>
        <v>0</v>
      </c>
      <c r="AC122" s="11">
        <f t="shared" si="18"/>
        <v>0</v>
      </c>
      <c r="AD122" t="str">
        <f t="shared" si="19"/>
        <v>No</v>
      </c>
      <c r="AE122" t="str">
        <f t="shared" si="20"/>
        <v>Si</v>
      </c>
      <c r="AF122" t="str">
        <f t="shared" si="21"/>
        <v>Si</v>
      </c>
    </row>
    <row r="123" spans="1:32" x14ac:dyDescent="0.25">
      <c r="A123" s="4">
        <v>20374</v>
      </c>
      <c r="B123" s="4" t="s">
        <v>85</v>
      </c>
      <c r="C123" s="4" t="s">
        <v>118</v>
      </c>
      <c r="D123" s="4" t="s">
        <v>114</v>
      </c>
      <c r="E123" s="5">
        <v>43953</v>
      </c>
      <c r="F123" s="7" t="s">
        <v>18</v>
      </c>
      <c r="G123" s="7" t="str">
        <f>VLOOKUP(C123,Tipos_Medida!$A$2:$B$12,2)</f>
        <v>Local</v>
      </c>
      <c r="H123" s="7" t="str">
        <f>VLOOKUP(F123,Tipos_Medida!$D$2:$E$34,2)</f>
        <v>Medianamente Preventiva</v>
      </c>
      <c r="I123" s="11">
        <f>VLOOKUP(LEFT(A123,2)&amp;F123,Mobility_Google!$V$2:$AB$67,2,FALSE)</f>
        <v>-56.857142857142854</v>
      </c>
      <c r="J123" s="11">
        <f>VLOOKUP(LEFT(A123,2)&amp;F123,Mobility_Google!$V$2:$AB$67,3,FALSE)</f>
        <v>-28.857142857142858</v>
      </c>
      <c r="K123" s="11">
        <f>VLOOKUP(LEFT(A123,2)&amp;F123,Mobility_Google!$V$2:$AB$67,4,FALSE)</f>
        <v>-56.571428571428569</v>
      </c>
      <c r="L123" s="11">
        <f>VLOOKUP(LEFT(A123,2)&amp;F123,Mobility_Google!$V$2:$AB$67,5,FALSE)</f>
        <v>-53.428571428571431</v>
      </c>
      <c r="M123" s="11">
        <f>VLOOKUP(LEFT(A123,2)&amp;F123,Mobility_Google!$V$2:$AB$67,6,FALSE)</f>
        <v>-39.285714285714285</v>
      </c>
      <c r="N123" s="11">
        <f>VLOOKUP(LEFT(A123,2)&amp;F123,Mobility_Google!$V$2:$AB$67,7,FALSE)</f>
        <v>15.857142857142858</v>
      </c>
      <c r="O123" s="7">
        <f t="shared" si="11"/>
        <v>15</v>
      </c>
      <c r="P123" s="7">
        <f t="shared" si="12"/>
        <v>16</v>
      </c>
      <c r="Q123" s="7">
        <f t="shared" si="13"/>
        <v>17</v>
      </c>
      <c r="R123" s="7">
        <f t="shared" si="14"/>
        <v>19</v>
      </c>
      <c r="S123" s="7">
        <f t="shared" si="15"/>
        <v>20</v>
      </c>
      <c r="T123" s="7">
        <f t="shared" si="16"/>
        <v>21</v>
      </c>
      <c r="U123" s="7">
        <v>0</v>
      </c>
      <c r="V123">
        <v>0</v>
      </c>
      <c r="W123" s="7">
        <v>0</v>
      </c>
      <c r="X123" s="7">
        <v>0</v>
      </c>
      <c r="Y123" s="7">
        <v>0</v>
      </c>
      <c r="Z123">
        <v>0</v>
      </c>
      <c r="AA123">
        <v>0</v>
      </c>
      <c r="AB123" s="11">
        <f t="shared" si="17"/>
        <v>0</v>
      </c>
      <c r="AC123" s="11">
        <f t="shared" si="18"/>
        <v>0</v>
      </c>
      <c r="AD123" t="str">
        <f t="shared" si="19"/>
        <v>No</v>
      </c>
      <c r="AE123" t="str">
        <f t="shared" si="20"/>
        <v>Si</v>
      </c>
      <c r="AF123" t="str">
        <f t="shared" si="21"/>
        <v>Si</v>
      </c>
    </row>
    <row r="124" spans="1:32" x14ac:dyDescent="0.25">
      <c r="A124" s="4">
        <v>20406</v>
      </c>
      <c r="B124" s="4" t="s">
        <v>86</v>
      </c>
      <c r="C124" s="4" t="s">
        <v>33</v>
      </c>
      <c r="D124" s="4" t="s">
        <v>114</v>
      </c>
      <c r="E124" s="5">
        <v>43910</v>
      </c>
      <c r="F124" s="7" t="s">
        <v>12</v>
      </c>
      <c r="G124" s="7" t="str">
        <f>VLOOKUP(C124,Tipos_Medida!$A$2:$B$12,2)</f>
        <v>Nacional</v>
      </c>
      <c r="H124" s="7" t="str">
        <f>VLOOKUP(F124,Tipos_Medida!$D$2:$E$34,2)</f>
        <v>Preventiva</v>
      </c>
      <c r="I124" s="11">
        <f>VLOOKUP(LEFT(A124,2)&amp;F124,Mobility_Google!$V$2:$AB$67,2,FALSE)</f>
        <v>-7.8571428571428568</v>
      </c>
      <c r="J124" s="11">
        <f>VLOOKUP(LEFT(A124,2)&amp;F124,Mobility_Google!$V$2:$AB$67,3,FALSE)</f>
        <v>1.4285714285714286</v>
      </c>
      <c r="K124" s="11">
        <f>VLOOKUP(LEFT(A124,2)&amp;F124,Mobility_Google!$V$2:$AB$67,4,FALSE)</f>
        <v>-7.4285714285714288</v>
      </c>
      <c r="L124" s="11">
        <f>VLOOKUP(LEFT(A124,2)&amp;F124,Mobility_Google!$V$2:$AB$67,5,FALSE)</f>
        <v>-11</v>
      </c>
      <c r="M124" s="11">
        <f>VLOOKUP(LEFT(A124,2)&amp;F124,Mobility_Google!$V$2:$AB$67,6,FALSE)</f>
        <v>-4.8571428571428568</v>
      </c>
      <c r="N124" s="11">
        <f>VLOOKUP(LEFT(A124,2)&amp;F124,Mobility_Google!$V$2:$AB$67,7,FALSE)</f>
        <v>2</v>
      </c>
      <c r="O124" s="7">
        <f t="shared" si="11"/>
        <v>9</v>
      </c>
      <c r="P124" s="7">
        <f t="shared" si="12"/>
        <v>10</v>
      </c>
      <c r="Q124" s="7">
        <f t="shared" si="13"/>
        <v>11</v>
      </c>
      <c r="R124" s="7">
        <f t="shared" si="14"/>
        <v>13</v>
      </c>
      <c r="S124" s="7">
        <f t="shared" si="15"/>
        <v>14</v>
      </c>
      <c r="T124" s="7">
        <f t="shared" si="16"/>
        <v>15</v>
      </c>
      <c r="U124" s="7">
        <v>0</v>
      </c>
      <c r="V124">
        <v>0</v>
      </c>
      <c r="W124" s="7">
        <v>0</v>
      </c>
      <c r="X124" s="7">
        <v>0</v>
      </c>
      <c r="Y124" s="7">
        <v>0</v>
      </c>
      <c r="Z124">
        <v>0</v>
      </c>
      <c r="AA124">
        <v>0</v>
      </c>
      <c r="AB124" s="11">
        <f t="shared" si="17"/>
        <v>0</v>
      </c>
      <c r="AC124" s="11">
        <f t="shared" si="18"/>
        <v>0</v>
      </c>
      <c r="AD124" t="str">
        <f t="shared" si="19"/>
        <v>No</v>
      </c>
      <c r="AE124" t="str">
        <f t="shared" si="20"/>
        <v>Si</v>
      </c>
      <c r="AF124" t="str">
        <f t="shared" si="21"/>
        <v>Si</v>
      </c>
    </row>
    <row r="125" spans="1:32" x14ac:dyDescent="0.25">
      <c r="A125">
        <v>20406</v>
      </c>
      <c r="B125" t="s">
        <v>86</v>
      </c>
      <c r="C125" t="s">
        <v>30</v>
      </c>
      <c r="D125" t="s">
        <v>114</v>
      </c>
      <c r="E125" s="1">
        <v>43913</v>
      </c>
      <c r="F125" s="7" t="s">
        <v>13</v>
      </c>
      <c r="G125" s="7" t="str">
        <f>VLOOKUP(C125,Tipos_Medida!$A$2:$B$12,2)</f>
        <v>Nacional</v>
      </c>
      <c r="H125" s="7" t="str">
        <f>VLOOKUP(F125,Tipos_Medida!$D$2:$E$34,2)</f>
        <v>Preventiva</v>
      </c>
      <c r="I125" s="11">
        <f>VLOOKUP(LEFT(A125,2)&amp;F125,Mobility_Google!$V$2:$AB$67,2,FALSE)</f>
        <v>-30.571428571428573</v>
      </c>
      <c r="J125" s="11">
        <f>VLOOKUP(LEFT(A125,2)&amp;F125,Mobility_Google!$V$2:$AB$67,3,FALSE)</f>
        <v>-16.714285714285715</v>
      </c>
      <c r="K125" s="11">
        <f>VLOOKUP(LEFT(A125,2)&amp;F125,Mobility_Google!$V$2:$AB$67,4,FALSE)</f>
        <v>-34.857142857142854</v>
      </c>
      <c r="L125" s="11">
        <f>VLOOKUP(LEFT(A125,2)&amp;F125,Mobility_Google!$V$2:$AB$67,5,FALSE)</f>
        <v>-31.428571428571427</v>
      </c>
      <c r="M125" s="11">
        <f>VLOOKUP(LEFT(A125,2)&amp;F125,Mobility_Google!$V$2:$AB$67,6,FALSE)</f>
        <v>-25</v>
      </c>
      <c r="N125" s="11">
        <f>VLOOKUP(LEFT(A125,2)&amp;F125,Mobility_Google!$V$2:$AB$67,7,FALSE)</f>
        <v>9.8571428571428577</v>
      </c>
      <c r="O125" s="7">
        <f t="shared" si="11"/>
        <v>10</v>
      </c>
      <c r="P125" s="7">
        <f t="shared" si="12"/>
        <v>11</v>
      </c>
      <c r="Q125" s="7">
        <f t="shared" si="13"/>
        <v>12</v>
      </c>
      <c r="R125" s="7">
        <f t="shared" si="14"/>
        <v>14</v>
      </c>
      <c r="S125" s="7">
        <f t="shared" si="15"/>
        <v>15</v>
      </c>
      <c r="T125" s="7">
        <f t="shared" si="16"/>
        <v>16</v>
      </c>
      <c r="U125" s="7">
        <v>0</v>
      </c>
      <c r="V125">
        <v>0</v>
      </c>
      <c r="W125" s="7">
        <v>0</v>
      </c>
      <c r="X125" s="7">
        <v>0</v>
      </c>
      <c r="Y125" s="7">
        <v>0</v>
      </c>
      <c r="Z125">
        <v>0</v>
      </c>
      <c r="AA125">
        <v>0</v>
      </c>
      <c r="AB125" s="11">
        <f t="shared" si="17"/>
        <v>0</v>
      </c>
      <c r="AC125" s="11">
        <f t="shared" si="18"/>
        <v>0</v>
      </c>
      <c r="AD125" t="str">
        <f t="shared" si="19"/>
        <v>No</v>
      </c>
      <c r="AE125" t="str">
        <f t="shared" si="20"/>
        <v>Si</v>
      </c>
      <c r="AF125" t="str">
        <f t="shared" si="21"/>
        <v>Si</v>
      </c>
    </row>
    <row r="126" spans="1:32" x14ac:dyDescent="0.25">
      <c r="A126">
        <v>20406</v>
      </c>
      <c r="B126" t="s">
        <v>86</v>
      </c>
      <c r="C126" t="s">
        <v>115</v>
      </c>
      <c r="D126" t="s">
        <v>114</v>
      </c>
      <c r="E126" s="1">
        <v>43913</v>
      </c>
      <c r="F126" s="7" t="s">
        <v>13</v>
      </c>
      <c r="G126" s="7" t="str">
        <f>VLOOKUP(C126,Tipos_Medida!$A$2:$B$12,2)</f>
        <v>Nacional</v>
      </c>
      <c r="H126" s="7" t="str">
        <f>VLOOKUP(F126,Tipos_Medida!$D$2:$E$34,2)</f>
        <v>Preventiva</v>
      </c>
      <c r="I126" s="11">
        <f>VLOOKUP(LEFT(A126,2)&amp;F126,Mobility_Google!$V$2:$AB$67,2,FALSE)</f>
        <v>-30.571428571428573</v>
      </c>
      <c r="J126" s="11">
        <f>VLOOKUP(LEFT(A126,2)&amp;F126,Mobility_Google!$V$2:$AB$67,3,FALSE)</f>
        <v>-16.714285714285715</v>
      </c>
      <c r="K126" s="11">
        <f>VLOOKUP(LEFT(A126,2)&amp;F126,Mobility_Google!$V$2:$AB$67,4,FALSE)</f>
        <v>-34.857142857142854</v>
      </c>
      <c r="L126" s="11">
        <f>VLOOKUP(LEFT(A126,2)&amp;F126,Mobility_Google!$V$2:$AB$67,5,FALSE)</f>
        <v>-31.428571428571427</v>
      </c>
      <c r="M126" s="11">
        <f>VLOOKUP(LEFT(A126,2)&amp;F126,Mobility_Google!$V$2:$AB$67,6,FALSE)</f>
        <v>-25</v>
      </c>
      <c r="N126" s="11">
        <f>VLOOKUP(LEFT(A126,2)&amp;F126,Mobility_Google!$V$2:$AB$67,7,FALSE)</f>
        <v>9.8571428571428577</v>
      </c>
      <c r="O126" s="7">
        <f t="shared" si="11"/>
        <v>10</v>
      </c>
      <c r="P126" s="7">
        <f t="shared" si="12"/>
        <v>11</v>
      </c>
      <c r="Q126" s="7">
        <f t="shared" si="13"/>
        <v>12</v>
      </c>
      <c r="R126" s="7">
        <f t="shared" si="14"/>
        <v>14</v>
      </c>
      <c r="S126" s="7">
        <f t="shared" si="15"/>
        <v>15</v>
      </c>
      <c r="T126" s="7">
        <f t="shared" si="16"/>
        <v>16</v>
      </c>
      <c r="U126" s="7">
        <v>0</v>
      </c>
      <c r="V126">
        <v>0</v>
      </c>
      <c r="W126" s="7">
        <v>0</v>
      </c>
      <c r="X126" s="7">
        <v>0</v>
      </c>
      <c r="Y126" s="7">
        <v>0</v>
      </c>
      <c r="Z126">
        <v>0</v>
      </c>
      <c r="AA126">
        <v>0</v>
      </c>
      <c r="AB126" s="11">
        <f t="shared" si="17"/>
        <v>0</v>
      </c>
      <c r="AC126" s="11">
        <f t="shared" si="18"/>
        <v>0</v>
      </c>
      <c r="AD126" t="str">
        <f t="shared" si="19"/>
        <v>No</v>
      </c>
      <c r="AE126" t="str">
        <f t="shared" si="20"/>
        <v>Si</v>
      </c>
      <c r="AF126" t="str">
        <f t="shared" si="21"/>
        <v>Si</v>
      </c>
    </row>
    <row r="127" spans="1:32" x14ac:dyDescent="0.25">
      <c r="A127" s="4">
        <v>20406</v>
      </c>
      <c r="B127" s="4" t="s">
        <v>86</v>
      </c>
      <c r="C127" s="4" t="s">
        <v>31</v>
      </c>
      <c r="D127" s="4" t="s">
        <v>114</v>
      </c>
      <c r="E127" s="5">
        <v>43913</v>
      </c>
      <c r="F127" s="7" t="s">
        <v>13</v>
      </c>
      <c r="G127" s="7" t="str">
        <f>VLOOKUP(C127,Tipos_Medida!$A$2:$B$12,2)</f>
        <v>Nacional</v>
      </c>
      <c r="H127" s="7" t="str">
        <f>VLOOKUP(F127,Tipos_Medida!$D$2:$E$34,2)</f>
        <v>Preventiva</v>
      </c>
      <c r="I127" s="11">
        <f>VLOOKUP(LEFT(A127,2)&amp;F127,Mobility_Google!$V$2:$AB$67,2,FALSE)</f>
        <v>-30.571428571428573</v>
      </c>
      <c r="J127" s="11">
        <f>VLOOKUP(LEFT(A127,2)&amp;F127,Mobility_Google!$V$2:$AB$67,3,FALSE)</f>
        <v>-16.714285714285715</v>
      </c>
      <c r="K127" s="11">
        <f>VLOOKUP(LEFT(A127,2)&amp;F127,Mobility_Google!$V$2:$AB$67,4,FALSE)</f>
        <v>-34.857142857142854</v>
      </c>
      <c r="L127" s="11">
        <f>VLOOKUP(LEFT(A127,2)&amp;F127,Mobility_Google!$V$2:$AB$67,5,FALSE)</f>
        <v>-31.428571428571427</v>
      </c>
      <c r="M127" s="11">
        <f>VLOOKUP(LEFT(A127,2)&amp;F127,Mobility_Google!$V$2:$AB$67,6,FALSE)</f>
        <v>-25</v>
      </c>
      <c r="N127" s="11">
        <f>VLOOKUP(LEFT(A127,2)&amp;F127,Mobility_Google!$V$2:$AB$67,7,FALSE)</f>
        <v>9.8571428571428577</v>
      </c>
      <c r="O127" s="7">
        <f t="shared" si="11"/>
        <v>10</v>
      </c>
      <c r="P127" s="7">
        <f t="shared" si="12"/>
        <v>11</v>
      </c>
      <c r="Q127" s="7">
        <f t="shared" si="13"/>
        <v>12</v>
      </c>
      <c r="R127" s="7">
        <f t="shared" si="14"/>
        <v>14</v>
      </c>
      <c r="S127" s="7">
        <f t="shared" si="15"/>
        <v>15</v>
      </c>
      <c r="T127" s="7">
        <f t="shared" si="16"/>
        <v>16</v>
      </c>
      <c r="U127" s="7">
        <v>0</v>
      </c>
      <c r="V127">
        <v>0</v>
      </c>
      <c r="W127" s="7">
        <v>0</v>
      </c>
      <c r="X127" s="7">
        <v>0</v>
      </c>
      <c r="Y127" s="7">
        <v>0</v>
      </c>
      <c r="Z127">
        <v>0</v>
      </c>
      <c r="AA127">
        <v>0</v>
      </c>
      <c r="AB127" s="11">
        <f t="shared" si="17"/>
        <v>0</v>
      </c>
      <c r="AC127" s="11">
        <f t="shared" si="18"/>
        <v>0</v>
      </c>
      <c r="AD127" t="str">
        <f t="shared" si="19"/>
        <v>No</v>
      </c>
      <c r="AE127" t="str">
        <f t="shared" si="20"/>
        <v>Si</v>
      </c>
      <c r="AF127" t="str">
        <f t="shared" si="21"/>
        <v>Si</v>
      </c>
    </row>
    <row r="128" spans="1:32" x14ac:dyDescent="0.25">
      <c r="A128" s="4">
        <v>20406</v>
      </c>
      <c r="B128" s="4" t="s">
        <v>86</v>
      </c>
      <c r="C128" s="4" t="s">
        <v>118</v>
      </c>
      <c r="D128" s="4" t="s">
        <v>114</v>
      </c>
      <c r="E128" s="5">
        <v>43933</v>
      </c>
      <c r="F128" s="7" t="s">
        <v>16</v>
      </c>
      <c r="G128" s="7" t="str">
        <f>VLOOKUP(C128,Tipos_Medida!$A$2:$B$12,2)</f>
        <v>Local</v>
      </c>
      <c r="H128" s="7" t="str">
        <f>VLOOKUP(F128,Tipos_Medida!$D$2:$E$34,2)</f>
        <v>Preventiva</v>
      </c>
      <c r="I128" s="11">
        <f>VLOOKUP(LEFT(A128,2)&amp;F128,Mobility_Google!$V$2:$AB$67,2,FALSE)</f>
        <v>-53.714285714285715</v>
      </c>
      <c r="J128" s="11">
        <f>VLOOKUP(LEFT(A128,2)&amp;F128,Mobility_Google!$V$2:$AB$67,3,FALSE)</f>
        <v>-27.428571428571427</v>
      </c>
      <c r="K128" s="11">
        <f>VLOOKUP(LEFT(A128,2)&amp;F128,Mobility_Google!$V$2:$AB$67,4,FALSE)</f>
        <v>-51.571428571428569</v>
      </c>
      <c r="L128" s="11">
        <f>VLOOKUP(LEFT(A128,2)&amp;F128,Mobility_Google!$V$2:$AB$67,5,FALSE)</f>
        <v>-51.428571428571431</v>
      </c>
      <c r="M128" s="11">
        <f>VLOOKUP(LEFT(A128,2)&amp;F128,Mobility_Google!$V$2:$AB$67,6,FALSE)</f>
        <v>-39.428571428571431</v>
      </c>
      <c r="N128" s="11">
        <f>VLOOKUP(LEFT(A128,2)&amp;F128,Mobility_Google!$V$2:$AB$67,7,FALSE)</f>
        <v>15.857142857142858</v>
      </c>
      <c r="O128" s="7">
        <f t="shared" si="11"/>
        <v>13</v>
      </c>
      <c r="P128" s="7">
        <f t="shared" si="12"/>
        <v>14</v>
      </c>
      <c r="Q128" s="7">
        <f t="shared" si="13"/>
        <v>15</v>
      </c>
      <c r="R128" s="7">
        <f t="shared" si="14"/>
        <v>17</v>
      </c>
      <c r="S128" s="7">
        <f t="shared" si="15"/>
        <v>18</v>
      </c>
      <c r="T128" s="7">
        <f t="shared" si="16"/>
        <v>19</v>
      </c>
      <c r="U128" s="7">
        <v>0</v>
      </c>
      <c r="V128">
        <v>0</v>
      </c>
      <c r="W128" s="7">
        <v>0</v>
      </c>
      <c r="X128" s="7">
        <v>0</v>
      </c>
      <c r="Y128" s="7">
        <v>0</v>
      </c>
      <c r="Z128">
        <v>0</v>
      </c>
      <c r="AA128">
        <v>0</v>
      </c>
      <c r="AB128" s="11">
        <f t="shared" si="17"/>
        <v>0</v>
      </c>
      <c r="AC128" s="11">
        <f t="shared" si="18"/>
        <v>0</v>
      </c>
      <c r="AD128" t="str">
        <f t="shared" si="19"/>
        <v>No</v>
      </c>
      <c r="AE128" t="str">
        <f t="shared" si="20"/>
        <v>Si</v>
      </c>
      <c r="AF128" t="str">
        <f t="shared" si="21"/>
        <v>Si</v>
      </c>
    </row>
    <row r="129" spans="1:32" x14ac:dyDescent="0.25">
      <c r="A129" s="4">
        <v>20425</v>
      </c>
      <c r="B129" s="4" t="s">
        <v>89</v>
      </c>
      <c r="C129" s="4" t="s">
        <v>33</v>
      </c>
      <c r="D129" s="4" t="s">
        <v>114</v>
      </c>
      <c r="E129" s="5">
        <v>43910</v>
      </c>
      <c r="F129" s="7" t="s">
        <v>12</v>
      </c>
      <c r="G129" s="7" t="str">
        <f>VLOOKUP(C129,Tipos_Medida!$A$2:$B$12,2)</f>
        <v>Nacional</v>
      </c>
      <c r="H129" s="7" t="str">
        <f>VLOOKUP(F129,Tipos_Medida!$D$2:$E$34,2)</f>
        <v>Preventiva</v>
      </c>
      <c r="I129" s="11">
        <f>VLOOKUP(LEFT(A129,2)&amp;F129,Mobility_Google!$V$2:$AB$67,2,FALSE)</f>
        <v>-7.8571428571428568</v>
      </c>
      <c r="J129" s="11">
        <f>VLOOKUP(LEFT(A129,2)&amp;F129,Mobility_Google!$V$2:$AB$67,3,FALSE)</f>
        <v>1.4285714285714286</v>
      </c>
      <c r="K129" s="11">
        <f>VLOOKUP(LEFT(A129,2)&amp;F129,Mobility_Google!$V$2:$AB$67,4,FALSE)</f>
        <v>-7.4285714285714288</v>
      </c>
      <c r="L129" s="11">
        <f>VLOOKUP(LEFT(A129,2)&amp;F129,Mobility_Google!$V$2:$AB$67,5,FALSE)</f>
        <v>-11</v>
      </c>
      <c r="M129" s="11">
        <f>VLOOKUP(LEFT(A129,2)&amp;F129,Mobility_Google!$V$2:$AB$67,6,FALSE)</f>
        <v>-4.8571428571428568</v>
      </c>
      <c r="N129" s="11">
        <f>VLOOKUP(LEFT(A129,2)&amp;F129,Mobility_Google!$V$2:$AB$67,7,FALSE)</f>
        <v>2</v>
      </c>
      <c r="O129" s="7">
        <f t="shared" si="11"/>
        <v>9</v>
      </c>
      <c r="P129" s="7">
        <f t="shared" si="12"/>
        <v>10</v>
      </c>
      <c r="Q129" s="7">
        <f t="shared" si="13"/>
        <v>11</v>
      </c>
      <c r="R129" s="7">
        <f t="shared" si="14"/>
        <v>13</v>
      </c>
      <c r="S129" s="7">
        <f t="shared" si="15"/>
        <v>14</v>
      </c>
      <c r="T129" s="7">
        <f t="shared" si="16"/>
        <v>15</v>
      </c>
      <c r="U129" s="7">
        <v>0</v>
      </c>
      <c r="V129">
        <v>0</v>
      </c>
      <c r="W129" s="7">
        <v>0</v>
      </c>
      <c r="X129" s="7">
        <v>0</v>
      </c>
      <c r="Y129" s="7">
        <v>0</v>
      </c>
      <c r="Z129">
        <v>0</v>
      </c>
      <c r="AA129">
        <v>0</v>
      </c>
      <c r="AB129" s="11">
        <f t="shared" si="17"/>
        <v>0</v>
      </c>
      <c r="AC129" s="11">
        <f t="shared" si="18"/>
        <v>0</v>
      </c>
      <c r="AD129" t="str">
        <f t="shared" si="19"/>
        <v>No</v>
      </c>
      <c r="AE129" t="str">
        <f t="shared" si="20"/>
        <v>Si</v>
      </c>
      <c r="AF129" t="str">
        <f t="shared" si="21"/>
        <v>Si</v>
      </c>
    </row>
    <row r="130" spans="1:32" x14ac:dyDescent="0.25">
      <c r="A130">
        <v>20425</v>
      </c>
      <c r="B130" t="s">
        <v>89</v>
      </c>
      <c r="C130" t="s">
        <v>30</v>
      </c>
      <c r="D130" t="s">
        <v>114</v>
      </c>
      <c r="E130" s="1">
        <v>43913</v>
      </c>
      <c r="F130" s="7" t="s">
        <v>13</v>
      </c>
      <c r="G130" s="7" t="str">
        <f>VLOOKUP(C130,Tipos_Medida!$A$2:$B$12,2)</f>
        <v>Nacional</v>
      </c>
      <c r="H130" s="7" t="str">
        <f>VLOOKUP(F130,Tipos_Medida!$D$2:$E$34,2)</f>
        <v>Preventiva</v>
      </c>
      <c r="I130" s="11">
        <f>VLOOKUP(LEFT(A130,2)&amp;F130,Mobility_Google!$V$2:$AB$67,2,FALSE)</f>
        <v>-30.571428571428573</v>
      </c>
      <c r="J130" s="11">
        <f>VLOOKUP(LEFT(A130,2)&amp;F130,Mobility_Google!$V$2:$AB$67,3,FALSE)</f>
        <v>-16.714285714285715</v>
      </c>
      <c r="K130" s="11">
        <f>VLOOKUP(LEFT(A130,2)&amp;F130,Mobility_Google!$V$2:$AB$67,4,FALSE)</f>
        <v>-34.857142857142854</v>
      </c>
      <c r="L130" s="11">
        <f>VLOOKUP(LEFT(A130,2)&amp;F130,Mobility_Google!$V$2:$AB$67,5,FALSE)</f>
        <v>-31.428571428571427</v>
      </c>
      <c r="M130" s="11">
        <f>VLOOKUP(LEFT(A130,2)&amp;F130,Mobility_Google!$V$2:$AB$67,6,FALSE)</f>
        <v>-25</v>
      </c>
      <c r="N130" s="11">
        <f>VLOOKUP(LEFT(A130,2)&amp;F130,Mobility_Google!$V$2:$AB$67,7,FALSE)</f>
        <v>9.8571428571428577</v>
      </c>
      <c r="O130" s="7">
        <f t="shared" ref="O130:O193" si="22">VALUE(RIGHT(F130,2)-3)</f>
        <v>10</v>
      </c>
      <c r="P130" s="7">
        <f t="shared" ref="P130:P193" si="23">VALUE(RIGHT(F130,2)-2)</f>
        <v>11</v>
      </c>
      <c r="Q130" s="7">
        <f t="shared" ref="Q130:Q193" si="24">VALUE(RIGHT(F130,2)-1)</f>
        <v>12</v>
      </c>
      <c r="R130" s="7">
        <f t="shared" ref="R130:R193" si="25">VALUE(RIGHT(Q130,2)+2)</f>
        <v>14</v>
      </c>
      <c r="S130" s="7">
        <f t="shared" ref="S130:S193" si="26">VALUE(RIGHT(Q130,2)+3)</f>
        <v>15</v>
      </c>
      <c r="T130" s="7">
        <f t="shared" ref="T130:T193" si="27">VALUE(RIGHT(Q130,2)+4)</f>
        <v>16</v>
      </c>
      <c r="U130" s="7">
        <v>0</v>
      </c>
      <c r="V130">
        <v>0</v>
      </c>
      <c r="W130" s="7">
        <v>0</v>
      </c>
      <c r="X130" s="7">
        <v>0</v>
      </c>
      <c r="Y130" s="7">
        <v>0</v>
      </c>
      <c r="Z130">
        <v>0</v>
      </c>
      <c r="AA130">
        <v>0</v>
      </c>
      <c r="AB130" s="11">
        <f t="shared" ref="AB130:AB193" si="28">SLOPE(U130:W130,O130:Q130)</f>
        <v>0</v>
      </c>
      <c r="AC130" s="11">
        <f t="shared" ref="AC130:AC193" si="29">SLOPE(Y130:AA130,R130:T130)</f>
        <v>0</v>
      </c>
      <c r="AD130" t="str">
        <f t="shared" si="19"/>
        <v>No</v>
      </c>
      <c r="AE130" t="str">
        <f t="shared" si="20"/>
        <v>Si</v>
      </c>
      <c r="AF130" t="str">
        <f t="shared" si="21"/>
        <v>Si</v>
      </c>
    </row>
    <row r="131" spans="1:32" x14ac:dyDescent="0.25">
      <c r="A131">
        <v>20425</v>
      </c>
      <c r="B131" t="s">
        <v>89</v>
      </c>
      <c r="C131" t="s">
        <v>115</v>
      </c>
      <c r="D131" t="s">
        <v>114</v>
      </c>
      <c r="E131" s="1">
        <v>43913</v>
      </c>
      <c r="F131" s="7" t="s">
        <v>13</v>
      </c>
      <c r="G131" s="7" t="str">
        <f>VLOOKUP(C131,Tipos_Medida!$A$2:$B$12,2)</f>
        <v>Nacional</v>
      </c>
      <c r="H131" s="7" t="str">
        <f>VLOOKUP(F131,Tipos_Medida!$D$2:$E$34,2)</f>
        <v>Preventiva</v>
      </c>
      <c r="I131" s="11">
        <f>VLOOKUP(LEFT(A131,2)&amp;F131,Mobility_Google!$V$2:$AB$67,2,FALSE)</f>
        <v>-30.571428571428573</v>
      </c>
      <c r="J131" s="11">
        <f>VLOOKUP(LEFT(A131,2)&amp;F131,Mobility_Google!$V$2:$AB$67,3,FALSE)</f>
        <v>-16.714285714285715</v>
      </c>
      <c r="K131" s="11">
        <f>VLOOKUP(LEFT(A131,2)&amp;F131,Mobility_Google!$V$2:$AB$67,4,FALSE)</f>
        <v>-34.857142857142854</v>
      </c>
      <c r="L131" s="11">
        <f>VLOOKUP(LEFT(A131,2)&amp;F131,Mobility_Google!$V$2:$AB$67,5,FALSE)</f>
        <v>-31.428571428571427</v>
      </c>
      <c r="M131" s="11">
        <f>VLOOKUP(LEFT(A131,2)&amp;F131,Mobility_Google!$V$2:$AB$67,6,FALSE)</f>
        <v>-25</v>
      </c>
      <c r="N131" s="11">
        <f>VLOOKUP(LEFT(A131,2)&amp;F131,Mobility_Google!$V$2:$AB$67,7,FALSE)</f>
        <v>9.8571428571428577</v>
      </c>
      <c r="O131" s="7">
        <f t="shared" si="22"/>
        <v>10</v>
      </c>
      <c r="P131" s="7">
        <f t="shared" si="23"/>
        <v>11</v>
      </c>
      <c r="Q131" s="7">
        <f t="shared" si="24"/>
        <v>12</v>
      </c>
      <c r="R131" s="7">
        <f t="shared" si="25"/>
        <v>14</v>
      </c>
      <c r="S131" s="7">
        <f t="shared" si="26"/>
        <v>15</v>
      </c>
      <c r="T131" s="7">
        <f t="shared" si="27"/>
        <v>16</v>
      </c>
      <c r="U131" s="7">
        <v>0</v>
      </c>
      <c r="V131">
        <v>0</v>
      </c>
      <c r="W131" s="7">
        <v>0</v>
      </c>
      <c r="X131" s="7">
        <v>0</v>
      </c>
      <c r="Y131" s="7">
        <v>0</v>
      </c>
      <c r="Z131">
        <v>0</v>
      </c>
      <c r="AA131">
        <v>0</v>
      </c>
      <c r="AB131" s="11">
        <f t="shared" si="28"/>
        <v>0</v>
      </c>
      <c r="AC131" s="11">
        <f t="shared" si="29"/>
        <v>0</v>
      </c>
      <c r="AD131" t="str">
        <f t="shared" ref="AD131:AD194" si="30">IF(AC131&lt;AB131,"Si","No")</f>
        <v>No</v>
      </c>
      <c r="AE131" t="str">
        <f t="shared" ref="AE131:AE194" si="31">IF(AC131&lt;=AB131,"Si","No")</f>
        <v>Si</v>
      </c>
      <c r="AF131" t="str">
        <f t="shared" ref="AF131:AF194" si="32">IF(AC131&lt;=(AB131*2),"Si","No")</f>
        <v>Si</v>
      </c>
    </row>
    <row r="132" spans="1:32" x14ac:dyDescent="0.25">
      <c r="A132" s="4">
        <v>20425</v>
      </c>
      <c r="B132" s="4" t="s">
        <v>89</v>
      </c>
      <c r="C132" s="4" t="s">
        <v>31</v>
      </c>
      <c r="D132" s="4" t="s">
        <v>114</v>
      </c>
      <c r="E132" s="5">
        <v>43913</v>
      </c>
      <c r="F132" s="7" t="s">
        <v>13</v>
      </c>
      <c r="G132" s="7" t="str">
        <f>VLOOKUP(C132,Tipos_Medida!$A$2:$B$12,2)</f>
        <v>Nacional</v>
      </c>
      <c r="H132" s="7" t="str">
        <f>VLOOKUP(F132,Tipos_Medida!$D$2:$E$34,2)</f>
        <v>Preventiva</v>
      </c>
      <c r="I132" s="11">
        <f>VLOOKUP(LEFT(A132,2)&amp;F132,Mobility_Google!$V$2:$AB$67,2,FALSE)</f>
        <v>-30.571428571428573</v>
      </c>
      <c r="J132" s="11">
        <f>VLOOKUP(LEFT(A132,2)&amp;F132,Mobility_Google!$V$2:$AB$67,3,FALSE)</f>
        <v>-16.714285714285715</v>
      </c>
      <c r="K132" s="11">
        <f>VLOOKUP(LEFT(A132,2)&amp;F132,Mobility_Google!$V$2:$AB$67,4,FALSE)</f>
        <v>-34.857142857142854</v>
      </c>
      <c r="L132" s="11">
        <f>VLOOKUP(LEFT(A132,2)&amp;F132,Mobility_Google!$V$2:$AB$67,5,FALSE)</f>
        <v>-31.428571428571427</v>
      </c>
      <c r="M132" s="11">
        <f>VLOOKUP(LEFT(A132,2)&amp;F132,Mobility_Google!$V$2:$AB$67,6,FALSE)</f>
        <v>-25</v>
      </c>
      <c r="N132" s="11">
        <f>VLOOKUP(LEFT(A132,2)&amp;F132,Mobility_Google!$V$2:$AB$67,7,FALSE)</f>
        <v>9.8571428571428577</v>
      </c>
      <c r="O132" s="7">
        <f t="shared" si="22"/>
        <v>10</v>
      </c>
      <c r="P132" s="7">
        <f t="shared" si="23"/>
        <v>11</v>
      </c>
      <c r="Q132" s="7">
        <f t="shared" si="24"/>
        <v>12</v>
      </c>
      <c r="R132" s="7">
        <f t="shared" si="25"/>
        <v>14</v>
      </c>
      <c r="S132" s="7">
        <f t="shared" si="26"/>
        <v>15</v>
      </c>
      <c r="T132" s="7">
        <f t="shared" si="27"/>
        <v>16</v>
      </c>
      <c r="U132" s="7">
        <v>0</v>
      </c>
      <c r="V132">
        <v>0</v>
      </c>
      <c r="W132" s="7">
        <v>0</v>
      </c>
      <c r="X132" s="7">
        <v>0</v>
      </c>
      <c r="Y132" s="7">
        <v>0</v>
      </c>
      <c r="Z132">
        <v>0</v>
      </c>
      <c r="AA132">
        <v>0</v>
      </c>
      <c r="AB132" s="11">
        <f t="shared" si="28"/>
        <v>0</v>
      </c>
      <c r="AC132" s="11">
        <f t="shared" si="29"/>
        <v>0</v>
      </c>
      <c r="AD132" t="str">
        <f t="shared" si="30"/>
        <v>No</v>
      </c>
      <c r="AE132" t="str">
        <f t="shared" si="31"/>
        <v>Si</v>
      </c>
      <c r="AF132" t="str">
        <f t="shared" si="32"/>
        <v>Si</v>
      </c>
    </row>
    <row r="133" spans="1:32" x14ac:dyDescent="0.25">
      <c r="A133" s="4">
        <v>20431</v>
      </c>
      <c r="B133" s="4" t="s">
        <v>90</v>
      </c>
      <c r="C133" s="4" t="s">
        <v>33</v>
      </c>
      <c r="D133" s="4" t="s">
        <v>114</v>
      </c>
      <c r="E133" s="5">
        <v>43910</v>
      </c>
      <c r="F133" s="7" t="s">
        <v>12</v>
      </c>
      <c r="G133" s="7" t="str">
        <f>VLOOKUP(C133,Tipos_Medida!$A$2:$B$12,2)</f>
        <v>Nacional</v>
      </c>
      <c r="H133" s="7" t="str">
        <f>VLOOKUP(F133,Tipos_Medida!$D$2:$E$34,2)</f>
        <v>Preventiva</v>
      </c>
      <c r="I133" s="11">
        <f>VLOOKUP(LEFT(A133,2)&amp;F133,Mobility_Google!$V$2:$AB$67,2,FALSE)</f>
        <v>-7.8571428571428568</v>
      </c>
      <c r="J133" s="11">
        <f>VLOOKUP(LEFT(A133,2)&amp;F133,Mobility_Google!$V$2:$AB$67,3,FALSE)</f>
        <v>1.4285714285714286</v>
      </c>
      <c r="K133" s="11">
        <f>VLOOKUP(LEFT(A133,2)&amp;F133,Mobility_Google!$V$2:$AB$67,4,FALSE)</f>
        <v>-7.4285714285714288</v>
      </c>
      <c r="L133" s="11">
        <f>VLOOKUP(LEFT(A133,2)&amp;F133,Mobility_Google!$V$2:$AB$67,5,FALSE)</f>
        <v>-11</v>
      </c>
      <c r="M133" s="11">
        <f>VLOOKUP(LEFT(A133,2)&amp;F133,Mobility_Google!$V$2:$AB$67,6,FALSE)</f>
        <v>-4.8571428571428568</v>
      </c>
      <c r="N133" s="11">
        <f>VLOOKUP(LEFT(A133,2)&amp;F133,Mobility_Google!$V$2:$AB$67,7,FALSE)</f>
        <v>2</v>
      </c>
      <c r="O133" s="7">
        <f t="shared" si="22"/>
        <v>9</v>
      </c>
      <c r="P133" s="7">
        <f t="shared" si="23"/>
        <v>10</v>
      </c>
      <c r="Q133" s="7">
        <f t="shared" si="24"/>
        <v>11</v>
      </c>
      <c r="R133" s="7">
        <f t="shared" si="25"/>
        <v>13</v>
      </c>
      <c r="S133" s="7">
        <f t="shared" si="26"/>
        <v>14</v>
      </c>
      <c r="T133" s="7">
        <f t="shared" si="27"/>
        <v>15</v>
      </c>
      <c r="U133" s="7">
        <v>0</v>
      </c>
      <c r="V133">
        <v>0</v>
      </c>
      <c r="W133" s="7">
        <v>0</v>
      </c>
      <c r="X133" s="7">
        <v>0</v>
      </c>
      <c r="Y133" s="7">
        <v>0</v>
      </c>
      <c r="Z133">
        <v>0</v>
      </c>
      <c r="AA133">
        <v>0</v>
      </c>
      <c r="AB133" s="11">
        <f t="shared" si="28"/>
        <v>0</v>
      </c>
      <c r="AC133" s="11">
        <f t="shared" si="29"/>
        <v>0</v>
      </c>
      <c r="AD133" t="str">
        <f t="shared" si="30"/>
        <v>No</v>
      </c>
      <c r="AE133" t="str">
        <f t="shared" si="31"/>
        <v>Si</v>
      </c>
      <c r="AF133" t="str">
        <f t="shared" si="32"/>
        <v>Si</v>
      </c>
    </row>
    <row r="134" spans="1:32" x14ac:dyDescent="0.25">
      <c r="A134">
        <v>20431</v>
      </c>
      <c r="B134" t="s">
        <v>90</v>
      </c>
      <c r="C134" t="s">
        <v>30</v>
      </c>
      <c r="D134" t="s">
        <v>114</v>
      </c>
      <c r="E134" s="1">
        <v>43913</v>
      </c>
      <c r="F134" s="7" t="s">
        <v>13</v>
      </c>
      <c r="G134" s="7" t="str">
        <f>VLOOKUP(C134,Tipos_Medida!$A$2:$B$12,2)</f>
        <v>Nacional</v>
      </c>
      <c r="H134" s="7" t="str">
        <f>VLOOKUP(F134,Tipos_Medida!$D$2:$E$34,2)</f>
        <v>Preventiva</v>
      </c>
      <c r="I134" s="11">
        <f>VLOOKUP(LEFT(A134,2)&amp;F134,Mobility_Google!$V$2:$AB$67,2,FALSE)</f>
        <v>-30.571428571428573</v>
      </c>
      <c r="J134" s="11">
        <f>VLOOKUP(LEFT(A134,2)&amp;F134,Mobility_Google!$V$2:$AB$67,3,FALSE)</f>
        <v>-16.714285714285715</v>
      </c>
      <c r="K134" s="11">
        <f>VLOOKUP(LEFT(A134,2)&amp;F134,Mobility_Google!$V$2:$AB$67,4,FALSE)</f>
        <v>-34.857142857142854</v>
      </c>
      <c r="L134" s="11">
        <f>VLOOKUP(LEFT(A134,2)&amp;F134,Mobility_Google!$V$2:$AB$67,5,FALSE)</f>
        <v>-31.428571428571427</v>
      </c>
      <c r="M134" s="11">
        <f>VLOOKUP(LEFT(A134,2)&amp;F134,Mobility_Google!$V$2:$AB$67,6,FALSE)</f>
        <v>-25</v>
      </c>
      <c r="N134" s="11">
        <f>VLOOKUP(LEFT(A134,2)&amp;F134,Mobility_Google!$V$2:$AB$67,7,FALSE)</f>
        <v>9.8571428571428577</v>
      </c>
      <c r="O134" s="7">
        <f t="shared" si="22"/>
        <v>10</v>
      </c>
      <c r="P134" s="7">
        <f t="shared" si="23"/>
        <v>11</v>
      </c>
      <c r="Q134" s="7">
        <f t="shared" si="24"/>
        <v>12</v>
      </c>
      <c r="R134" s="7">
        <f t="shared" si="25"/>
        <v>14</v>
      </c>
      <c r="S134" s="7">
        <f t="shared" si="26"/>
        <v>15</v>
      </c>
      <c r="T134" s="7">
        <f t="shared" si="27"/>
        <v>16</v>
      </c>
      <c r="U134" s="7">
        <v>0</v>
      </c>
      <c r="V134">
        <v>0</v>
      </c>
      <c r="W134" s="7">
        <v>0</v>
      </c>
      <c r="X134" s="7">
        <v>0</v>
      </c>
      <c r="Y134" s="7">
        <v>0</v>
      </c>
      <c r="Z134">
        <v>0</v>
      </c>
      <c r="AA134">
        <v>0</v>
      </c>
      <c r="AB134" s="11">
        <f t="shared" si="28"/>
        <v>0</v>
      </c>
      <c r="AC134" s="11">
        <f t="shared" si="29"/>
        <v>0</v>
      </c>
      <c r="AD134" t="str">
        <f t="shared" si="30"/>
        <v>No</v>
      </c>
      <c r="AE134" t="str">
        <f t="shared" si="31"/>
        <v>Si</v>
      </c>
      <c r="AF134" t="str">
        <f t="shared" si="32"/>
        <v>Si</v>
      </c>
    </row>
    <row r="135" spans="1:32" x14ac:dyDescent="0.25">
      <c r="A135">
        <v>20431</v>
      </c>
      <c r="B135" t="s">
        <v>90</v>
      </c>
      <c r="C135" t="s">
        <v>115</v>
      </c>
      <c r="D135" t="s">
        <v>114</v>
      </c>
      <c r="E135" s="1">
        <v>43913</v>
      </c>
      <c r="F135" s="7" t="s">
        <v>13</v>
      </c>
      <c r="G135" s="7" t="str">
        <f>VLOOKUP(C135,Tipos_Medida!$A$2:$B$12,2)</f>
        <v>Nacional</v>
      </c>
      <c r="H135" s="7" t="str">
        <f>VLOOKUP(F135,Tipos_Medida!$D$2:$E$34,2)</f>
        <v>Preventiva</v>
      </c>
      <c r="I135" s="11">
        <f>VLOOKUP(LEFT(A135,2)&amp;F135,Mobility_Google!$V$2:$AB$67,2,FALSE)</f>
        <v>-30.571428571428573</v>
      </c>
      <c r="J135" s="11">
        <f>VLOOKUP(LEFT(A135,2)&amp;F135,Mobility_Google!$V$2:$AB$67,3,FALSE)</f>
        <v>-16.714285714285715</v>
      </c>
      <c r="K135" s="11">
        <f>VLOOKUP(LEFT(A135,2)&amp;F135,Mobility_Google!$V$2:$AB$67,4,FALSE)</f>
        <v>-34.857142857142854</v>
      </c>
      <c r="L135" s="11">
        <f>VLOOKUP(LEFT(A135,2)&amp;F135,Mobility_Google!$V$2:$AB$67,5,FALSE)</f>
        <v>-31.428571428571427</v>
      </c>
      <c r="M135" s="11">
        <f>VLOOKUP(LEFT(A135,2)&amp;F135,Mobility_Google!$V$2:$AB$67,6,FALSE)</f>
        <v>-25</v>
      </c>
      <c r="N135" s="11">
        <f>VLOOKUP(LEFT(A135,2)&amp;F135,Mobility_Google!$V$2:$AB$67,7,FALSE)</f>
        <v>9.8571428571428577</v>
      </c>
      <c r="O135" s="7">
        <f t="shared" si="22"/>
        <v>10</v>
      </c>
      <c r="P135" s="7">
        <f t="shared" si="23"/>
        <v>11</v>
      </c>
      <c r="Q135" s="7">
        <f t="shared" si="24"/>
        <v>12</v>
      </c>
      <c r="R135" s="7">
        <f t="shared" si="25"/>
        <v>14</v>
      </c>
      <c r="S135" s="7">
        <f t="shared" si="26"/>
        <v>15</v>
      </c>
      <c r="T135" s="7">
        <f t="shared" si="27"/>
        <v>16</v>
      </c>
      <c r="U135" s="7">
        <v>0</v>
      </c>
      <c r="V135">
        <v>0</v>
      </c>
      <c r="W135" s="7">
        <v>0</v>
      </c>
      <c r="X135" s="7">
        <v>0</v>
      </c>
      <c r="Y135" s="7">
        <v>0</v>
      </c>
      <c r="Z135">
        <v>0</v>
      </c>
      <c r="AA135">
        <v>0</v>
      </c>
      <c r="AB135" s="11">
        <f t="shared" si="28"/>
        <v>0</v>
      </c>
      <c r="AC135" s="11">
        <f t="shared" si="29"/>
        <v>0</v>
      </c>
      <c r="AD135" t="str">
        <f t="shared" si="30"/>
        <v>No</v>
      </c>
      <c r="AE135" t="str">
        <f t="shared" si="31"/>
        <v>Si</v>
      </c>
      <c r="AF135" t="str">
        <f t="shared" si="32"/>
        <v>Si</v>
      </c>
    </row>
    <row r="136" spans="1:32" x14ac:dyDescent="0.25">
      <c r="A136" s="4">
        <v>20431</v>
      </c>
      <c r="B136" s="4" t="s">
        <v>90</v>
      </c>
      <c r="C136" s="4" t="s">
        <v>31</v>
      </c>
      <c r="D136" s="4" t="s">
        <v>114</v>
      </c>
      <c r="E136" s="5">
        <v>43913</v>
      </c>
      <c r="F136" s="7" t="s">
        <v>13</v>
      </c>
      <c r="G136" s="7" t="str">
        <f>VLOOKUP(C136,Tipos_Medida!$A$2:$B$12,2)</f>
        <v>Nacional</v>
      </c>
      <c r="H136" s="7" t="str">
        <f>VLOOKUP(F136,Tipos_Medida!$D$2:$E$34,2)</f>
        <v>Preventiva</v>
      </c>
      <c r="I136" s="11">
        <f>VLOOKUP(LEFT(A136,2)&amp;F136,Mobility_Google!$V$2:$AB$67,2,FALSE)</f>
        <v>-30.571428571428573</v>
      </c>
      <c r="J136" s="11">
        <f>VLOOKUP(LEFT(A136,2)&amp;F136,Mobility_Google!$V$2:$AB$67,3,FALSE)</f>
        <v>-16.714285714285715</v>
      </c>
      <c r="K136" s="11">
        <f>VLOOKUP(LEFT(A136,2)&amp;F136,Mobility_Google!$V$2:$AB$67,4,FALSE)</f>
        <v>-34.857142857142854</v>
      </c>
      <c r="L136" s="11">
        <f>VLOOKUP(LEFT(A136,2)&amp;F136,Mobility_Google!$V$2:$AB$67,5,FALSE)</f>
        <v>-31.428571428571427</v>
      </c>
      <c r="M136" s="11">
        <f>VLOOKUP(LEFT(A136,2)&amp;F136,Mobility_Google!$V$2:$AB$67,6,FALSE)</f>
        <v>-25</v>
      </c>
      <c r="N136" s="11">
        <f>VLOOKUP(LEFT(A136,2)&amp;F136,Mobility_Google!$V$2:$AB$67,7,FALSE)</f>
        <v>9.8571428571428577</v>
      </c>
      <c r="O136" s="7">
        <f t="shared" si="22"/>
        <v>10</v>
      </c>
      <c r="P136" s="7">
        <f t="shared" si="23"/>
        <v>11</v>
      </c>
      <c r="Q136" s="7">
        <f t="shared" si="24"/>
        <v>12</v>
      </c>
      <c r="R136" s="7">
        <f t="shared" si="25"/>
        <v>14</v>
      </c>
      <c r="S136" s="7">
        <f t="shared" si="26"/>
        <v>15</v>
      </c>
      <c r="T136" s="7">
        <f t="shared" si="27"/>
        <v>16</v>
      </c>
      <c r="U136" s="7">
        <v>0</v>
      </c>
      <c r="V136">
        <v>0</v>
      </c>
      <c r="W136" s="7">
        <v>0</v>
      </c>
      <c r="X136" s="7">
        <v>0</v>
      </c>
      <c r="Y136" s="7">
        <v>0</v>
      </c>
      <c r="Z136">
        <v>0</v>
      </c>
      <c r="AA136">
        <v>0</v>
      </c>
      <c r="AB136" s="11">
        <f t="shared" si="28"/>
        <v>0</v>
      </c>
      <c r="AC136" s="11">
        <f t="shared" si="29"/>
        <v>0</v>
      </c>
      <c r="AD136" t="str">
        <f t="shared" si="30"/>
        <v>No</v>
      </c>
      <c r="AE136" t="str">
        <f t="shared" si="31"/>
        <v>Si</v>
      </c>
      <c r="AF136" t="str">
        <f t="shared" si="32"/>
        <v>Si</v>
      </c>
    </row>
    <row r="137" spans="1:32" x14ac:dyDescent="0.25">
      <c r="A137" s="4">
        <v>20434</v>
      </c>
      <c r="B137" s="4" t="s">
        <v>91</v>
      </c>
      <c r="C137" s="4" t="s">
        <v>33</v>
      </c>
      <c r="D137" s="4" t="s">
        <v>114</v>
      </c>
      <c r="E137" s="5">
        <v>43910</v>
      </c>
      <c r="F137" s="7" t="s">
        <v>12</v>
      </c>
      <c r="G137" s="7" t="str">
        <f>VLOOKUP(C137,Tipos_Medida!$A$2:$B$12,2)</f>
        <v>Nacional</v>
      </c>
      <c r="H137" s="7" t="str">
        <f>VLOOKUP(F137,Tipos_Medida!$D$2:$E$34,2)</f>
        <v>Preventiva</v>
      </c>
      <c r="I137" s="11">
        <f>VLOOKUP(LEFT(A137,2)&amp;F137,Mobility_Google!$V$2:$AB$67,2,FALSE)</f>
        <v>-7.8571428571428568</v>
      </c>
      <c r="J137" s="11">
        <f>VLOOKUP(LEFT(A137,2)&amp;F137,Mobility_Google!$V$2:$AB$67,3,FALSE)</f>
        <v>1.4285714285714286</v>
      </c>
      <c r="K137" s="11">
        <f>VLOOKUP(LEFT(A137,2)&amp;F137,Mobility_Google!$V$2:$AB$67,4,FALSE)</f>
        <v>-7.4285714285714288</v>
      </c>
      <c r="L137" s="11">
        <f>VLOOKUP(LEFT(A137,2)&amp;F137,Mobility_Google!$V$2:$AB$67,5,FALSE)</f>
        <v>-11</v>
      </c>
      <c r="M137" s="11">
        <f>VLOOKUP(LEFT(A137,2)&amp;F137,Mobility_Google!$V$2:$AB$67,6,FALSE)</f>
        <v>-4.8571428571428568</v>
      </c>
      <c r="N137" s="11">
        <f>VLOOKUP(LEFT(A137,2)&amp;F137,Mobility_Google!$V$2:$AB$67,7,FALSE)</f>
        <v>2</v>
      </c>
      <c r="O137" s="7">
        <f t="shared" si="22"/>
        <v>9</v>
      </c>
      <c r="P137" s="7">
        <f t="shared" si="23"/>
        <v>10</v>
      </c>
      <c r="Q137" s="7">
        <f t="shared" si="24"/>
        <v>11</v>
      </c>
      <c r="R137" s="7">
        <f t="shared" si="25"/>
        <v>13</v>
      </c>
      <c r="S137" s="7">
        <f t="shared" si="26"/>
        <v>14</v>
      </c>
      <c r="T137" s="7">
        <f t="shared" si="27"/>
        <v>15</v>
      </c>
      <c r="U137" s="7">
        <v>0</v>
      </c>
      <c r="V137">
        <v>0</v>
      </c>
      <c r="W137" s="7">
        <v>0</v>
      </c>
      <c r="X137" s="7">
        <v>0</v>
      </c>
      <c r="Y137" s="7">
        <v>0</v>
      </c>
      <c r="Z137">
        <v>0</v>
      </c>
      <c r="AA137">
        <v>1</v>
      </c>
      <c r="AB137" s="11">
        <f t="shared" si="28"/>
        <v>0</v>
      </c>
      <c r="AC137" s="11">
        <f t="shared" si="29"/>
        <v>0.5</v>
      </c>
      <c r="AD137" t="str">
        <f t="shared" si="30"/>
        <v>No</v>
      </c>
      <c r="AE137" t="str">
        <f t="shared" si="31"/>
        <v>No</v>
      </c>
      <c r="AF137" t="str">
        <f t="shared" si="32"/>
        <v>No</v>
      </c>
    </row>
    <row r="138" spans="1:32" x14ac:dyDescent="0.25">
      <c r="A138">
        <v>20434</v>
      </c>
      <c r="B138" t="s">
        <v>91</v>
      </c>
      <c r="C138" t="s">
        <v>30</v>
      </c>
      <c r="D138" t="s">
        <v>114</v>
      </c>
      <c r="E138" s="1">
        <v>43913</v>
      </c>
      <c r="F138" s="7" t="s">
        <v>13</v>
      </c>
      <c r="G138" s="7" t="str">
        <f>VLOOKUP(C138,Tipos_Medida!$A$2:$B$12,2)</f>
        <v>Nacional</v>
      </c>
      <c r="H138" s="7" t="str">
        <f>VLOOKUP(F138,Tipos_Medida!$D$2:$E$34,2)</f>
        <v>Preventiva</v>
      </c>
      <c r="I138" s="11">
        <f>VLOOKUP(LEFT(A138,2)&amp;F138,Mobility_Google!$V$2:$AB$67,2,FALSE)</f>
        <v>-30.571428571428573</v>
      </c>
      <c r="J138" s="11">
        <f>VLOOKUP(LEFT(A138,2)&amp;F138,Mobility_Google!$V$2:$AB$67,3,FALSE)</f>
        <v>-16.714285714285715</v>
      </c>
      <c r="K138" s="11">
        <f>VLOOKUP(LEFT(A138,2)&amp;F138,Mobility_Google!$V$2:$AB$67,4,FALSE)</f>
        <v>-34.857142857142854</v>
      </c>
      <c r="L138" s="11">
        <f>VLOOKUP(LEFT(A138,2)&amp;F138,Mobility_Google!$V$2:$AB$67,5,FALSE)</f>
        <v>-31.428571428571427</v>
      </c>
      <c r="M138" s="11">
        <f>VLOOKUP(LEFT(A138,2)&amp;F138,Mobility_Google!$V$2:$AB$67,6,FALSE)</f>
        <v>-25</v>
      </c>
      <c r="N138" s="11">
        <f>VLOOKUP(LEFT(A138,2)&amp;F138,Mobility_Google!$V$2:$AB$67,7,FALSE)</f>
        <v>9.8571428571428577</v>
      </c>
      <c r="O138" s="7">
        <f t="shared" si="22"/>
        <v>10</v>
      </c>
      <c r="P138" s="7">
        <f t="shared" si="23"/>
        <v>11</v>
      </c>
      <c r="Q138" s="7">
        <f t="shared" si="24"/>
        <v>12</v>
      </c>
      <c r="R138" s="7">
        <f t="shared" si="25"/>
        <v>14</v>
      </c>
      <c r="S138" s="7">
        <f t="shared" si="26"/>
        <v>15</v>
      </c>
      <c r="T138" s="7">
        <f t="shared" si="27"/>
        <v>16</v>
      </c>
      <c r="U138" s="7">
        <v>0</v>
      </c>
      <c r="V138">
        <v>0</v>
      </c>
      <c r="W138" s="7">
        <v>0</v>
      </c>
      <c r="X138" s="7">
        <v>0</v>
      </c>
      <c r="Y138" s="7">
        <v>0</v>
      </c>
      <c r="Z138">
        <v>1</v>
      </c>
      <c r="AA138">
        <v>1</v>
      </c>
      <c r="AB138" s="11">
        <f t="shared" si="28"/>
        <v>0</v>
      </c>
      <c r="AC138" s="11">
        <f t="shared" si="29"/>
        <v>0.5</v>
      </c>
      <c r="AD138" t="str">
        <f t="shared" si="30"/>
        <v>No</v>
      </c>
      <c r="AE138" t="str">
        <f t="shared" si="31"/>
        <v>No</v>
      </c>
      <c r="AF138" t="str">
        <f t="shared" si="32"/>
        <v>No</v>
      </c>
    </row>
    <row r="139" spans="1:32" x14ac:dyDescent="0.25">
      <c r="A139">
        <v>20434</v>
      </c>
      <c r="B139" t="s">
        <v>91</v>
      </c>
      <c r="C139" t="s">
        <v>115</v>
      </c>
      <c r="D139" t="s">
        <v>114</v>
      </c>
      <c r="E139" s="1">
        <v>43913</v>
      </c>
      <c r="F139" s="7" t="s">
        <v>13</v>
      </c>
      <c r="G139" s="7" t="str">
        <f>VLOOKUP(C139,Tipos_Medida!$A$2:$B$12,2)</f>
        <v>Nacional</v>
      </c>
      <c r="H139" s="7" t="str">
        <f>VLOOKUP(F139,Tipos_Medida!$D$2:$E$34,2)</f>
        <v>Preventiva</v>
      </c>
      <c r="I139" s="11">
        <f>VLOOKUP(LEFT(A139,2)&amp;F139,Mobility_Google!$V$2:$AB$67,2,FALSE)</f>
        <v>-30.571428571428573</v>
      </c>
      <c r="J139" s="11">
        <f>VLOOKUP(LEFT(A139,2)&amp;F139,Mobility_Google!$V$2:$AB$67,3,FALSE)</f>
        <v>-16.714285714285715</v>
      </c>
      <c r="K139" s="11">
        <f>VLOOKUP(LEFT(A139,2)&amp;F139,Mobility_Google!$V$2:$AB$67,4,FALSE)</f>
        <v>-34.857142857142854</v>
      </c>
      <c r="L139" s="11">
        <f>VLOOKUP(LEFT(A139,2)&amp;F139,Mobility_Google!$V$2:$AB$67,5,FALSE)</f>
        <v>-31.428571428571427</v>
      </c>
      <c r="M139" s="11">
        <f>VLOOKUP(LEFT(A139,2)&amp;F139,Mobility_Google!$V$2:$AB$67,6,FALSE)</f>
        <v>-25</v>
      </c>
      <c r="N139" s="11">
        <f>VLOOKUP(LEFT(A139,2)&amp;F139,Mobility_Google!$V$2:$AB$67,7,FALSE)</f>
        <v>9.8571428571428577</v>
      </c>
      <c r="O139" s="7">
        <f t="shared" si="22"/>
        <v>10</v>
      </c>
      <c r="P139" s="7">
        <f t="shared" si="23"/>
        <v>11</v>
      </c>
      <c r="Q139" s="7">
        <f t="shared" si="24"/>
        <v>12</v>
      </c>
      <c r="R139" s="7">
        <f t="shared" si="25"/>
        <v>14</v>
      </c>
      <c r="S139" s="7">
        <f t="shared" si="26"/>
        <v>15</v>
      </c>
      <c r="T139" s="7">
        <f t="shared" si="27"/>
        <v>16</v>
      </c>
      <c r="U139" s="7">
        <v>0</v>
      </c>
      <c r="V139">
        <v>0</v>
      </c>
      <c r="W139" s="7">
        <v>0</v>
      </c>
      <c r="X139" s="7">
        <v>0</v>
      </c>
      <c r="Y139" s="7">
        <v>0</v>
      </c>
      <c r="Z139">
        <v>1</v>
      </c>
      <c r="AA139">
        <v>1</v>
      </c>
      <c r="AB139" s="11">
        <f t="shared" si="28"/>
        <v>0</v>
      </c>
      <c r="AC139" s="11">
        <f t="shared" si="29"/>
        <v>0.5</v>
      </c>
      <c r="AD139" t="str">
        <f t="shared" si="30"/>
        <v>No</v>
      </c>
      <c r="AE139" t="str">
        <f t="shared" si="31"/>
        <v>No</v>
      </c>
      <c r="AF139" t="str">
        <f t="shared" si="32"/>
        <v>No</v>
      </c>
    </row>
    <row r="140" spans="1:32" x14ac:dyDescent="0.25">
      <c r="A140" s="4">
        <v>20434</v>
      </c>
      <c r="B140" s="4" t="s">
        <v>91</v>
      </c>
      <c r="C140" s="4" t="s">
        <v>31</v>
      </c>
      <c r="D140" s="4" t="s">
        <v>114</v>
      </c>
      <c r="E140" s="5">
        <v>43913</v>
      </c>
      <c r="F140" s="7" t="s">
        <v>13</v>
      </c>
      <c r="G140" s="7" t="str">
        <f>VLOOKUP(C140,Tipos_Medida!$A$2:$B$12,2)</f>
        <v>Nacional</v>
      </c>
      <c r="H140" s="7" t="str">
        <f>VLOOKUP(F140,Tipos_Medida!$D$2:$E$34,2)</f>
        <v>Preventiva</v>
      </c>
      <c r="I140" s="11">
        <f>VLOOKUP(LEFT(A140,2)&amp;F140,Mobility_Google!$V$2:$AB$67,2,FALSE)</f>
        <v>-30.571428571428573</v>
      </c>
      <c r="J140" s="11">
        <f>VLOOKUP(LEFT(A140,2)&amp;F140,Mobility_Google!$V$2:$AB$67,3,FALSE)</f>
        <v>-16.714285714285715</v>
      </c>
      <c r="K140" s="11">
        <f>VLOOKUP(LEFT(A140,2)&amp;F140,Mobility_Google!$V$2:$AB$67,4,FALSE)</f>
        <v>-34.857142857142854</v>
      </c>
      <c r="L140" s="11">
        <f>VLOOKUP(LEFT(A140,2)&amp;F140,Mobility_Google!$V$2:$AB$67,5,FALSE)</f>
        <v>-31.428571428571427</v>
      </c>
      <c r="M140" s="11">
        <f>VLOOKUP(LEFT(A140,2)&amp;F140,Mobility_Google!$V$2:$AB$67,6,FALSE)</f>
        <v>-25</v>
      </c>
      <c r="N140" s="11">
        <f>VLOOKUP(LEFT(A140,2)&amp;F140,Mobility_Google!$V$2:$AB$67,7,FALSE)</f>
        <v>9.8571428571428577</v>
      </c>
      <c r="O140" s="7">
        <f t="shared" si="22"/>
        <v>10</v>
      </c>
      <c r="P140" s="7">
        <f t="shared" si="23"/>
        <v>11</v>
      </c>
      <c r="Q140" s="7">
        <f t="shared" si="24"/>
        <v>12</v>
      </c>
      <c r="R140" s="7">
        <f t="shared" si="25"/>
        <v>14</v>
      </c>
      <c r="S140" s="7">
        <f t="shared" si="26"/>
        <v>15</v>
      </c>
      <c r="T140" s="7">
        <f t="shared" si="27"/>
        <v>16</v>
      </c>
      <c r="U140" s="7">
        <v>0</v>
      </c>
      <c r="V140">
        <v>0</v>
      </c>
      <c r="W140" s="7">
        <v>0</v>
      </c>
      <c r="X140" s="7">
        <v>0</v>
      </c>
      <c r="Y140" s="7">
        <v>0</v>
      </c>
      <c r="Z140">
        <v>1</v>
      </c>
      <c r="AA140">
        <v>1</v>
      </c>
      <c r="AB140" s="11">
        <f t="shared" si="28"/>
        <v>0</v>
      </c>
      <c r="AC140" s="11">
        <f t="shared" si="29"/>
        <v>0.5</v>
      </c>
      <c r="AD140" t="str">
        <f t="shared" si="30"/>
        <v>No</v>
      </c>
      <c r="AE140" t="str">
        <f t="shared" si="31"/>
        <v>No</v>
      </c>
      <c r="AF140" t="str">
        <f t="shared" si="32"/>
        <v>No</v>
      </c>
    </row>
    <row r="141" spans="1:32" x14ac:dyDescent="0.25">
      <c r="A141" s="4">
        <v>20438</v>
      </c>
      <c r="B141" s="4" t="s">
        <v>93</v>
      </c>
      <c r="C141" s="4" t="s">
        <v>33</v>
      </c>
      <c r="D141" s="4" t="s">
        <v>114</v>
      </c>
      <c r="E141" s="5">
        <v>43910</v>
      </c>
      <c r="F141" s="7" t="s">
        <v>12</v>
      </c>
      <c r="G141" s="7" t="str">
        <f>VLOOKUP(C141,Tipos_Medida!$A$2:$B$12,2)</f>
        <v>Nacional</v>
      </c>
      <c r="H141" s="7" t="str">
        <f>VLOOKUP(F141,Tipos_Medida!$D$2:$E$34,2)</f>
        <v>Preventiva</v>
      </c>
      <c r="I141" s="11">
        <f>VLOOKUP(LEFT(A141,2)&amp;F141,Mobility_Google!$V$2:$AB$67,2,FALSE)</f>
        <v>-7.8571428571428568</v>
      </c>
      <c r="J141" s="11">
        <f>VLOOKUP(LEFT(A141,2)&amp;F141,Mobility_Google!$V$2:$AB$67,3,FALSE)</f>
        <v>1.4285714285714286</v>
      </c>
      <c r="K141" s="11">
        <f>VLOOKUP(LEFT(A141,2)&amp;F141,Mobility_Google!$V$2:$AB$67,4,FALSE)</f>
        <v>-7.4285714285714288</v>
      </c>
      <c r="L141" s="11">
        <f>VLOOKUP(LEFT(A141,2)&amp;F141,Mobility_Google!$V$2:$AB$67,5,FALSE)</f>
        <v>-11</v>
      </c>
      <c r="M141" s="11">
        <f>VLOOKUP(LEFT(A141,2)&amp;F141,Mobility_Google!$V$2:$AB$67,6,FALSE)</f>
        <v>-4.8571428571428568</v>
      </c>
      <c r="N141" s="11">
        <f>VLOOKUP(LEFT(A141,2)&amp;F141,Mobility_Google!$V$2:$AB$67,7,FALSE)</f>
        <v>2</v>
      </c>
      <c r="O141" s="7">
        <f t="shared" si="22"/>
        <v>9</v>
      </c>
      <c r="P141" s="7">
        <f t="shared" si="23"/>
        <v>10</v>
      </c>
      <c r="Q141" s="7">
        <f t="shared" si="24"/>
        <v>11</v>
      </c>
      <c r="R141" s="7">
        <f t="shared" si="25"/>
        <v>13</v>
      </c>
      <c r="S141" s="7">
        <f t="shared" si="26"/>
        <v>14</v>
      </c>
      <c r="T141" s="7">
        <f t="shared" si="27"/>
        <v>15</v>
      </c>
      <c r="U141" s="7">
        <v>0</v>
      </c>
      <c r="V141">
        <v>0</v>
      </c>
      <c r="W141" s="7">
        <v>0</v>
      </c>
      <c r="X141" s="7">
        <v>0</v>
      </c>
      <c r="Y141" s="7">
        <v>0</v>
      </c>
      <c r="Z141">
        <v>0</v>
      </c>
      <c r="AA141">
        <v>0</v>
      </c>
      <c r="AB141" s="11">
        <f t="shared" si="28"/>
        <v>0</v>
      </c>
      <c r="AC141" s="11">
        <f t="shared" si="29"/>
        <v>0</v>
      </c>
      <c r="AD141" t="str">
        <f t="shared" si="30"/>
        <v>No</v>
      </c>
      <c r="AE141" t="str">
        <f t="shared" si="31"/>
        <v>Si</v>
      </c>
      <c r="AF141" t="str">
        <f t="shared" si="32"/>
        <v>Si</v>
      </c>
    </row>
    <row r="142" spans="1:32" x14ac:dyDescent="0.25">
      <c r="A142">
        <v>20438</v>
      </c>
      <c r="B142" t="s">
        <v>93</v>
      </c>
      <c r="C142" t="s">
        <v>30</v>
      </c>
      <c r="D142" t="s">
        <v>114</v>
      </c>
      <c r="E142" s="1">
        <v>43913</v>
      </c>
      <c r="F142" s="7" t="s">
        <v>13</v>
      </c>
      <c r="G142" s="7" t="str">
        <f>VLOOKUP(C142,Tipos_Medida!$A$2:$B$12,2)</f>
        <v>Nacional</v>
      </c>
      <c r="H142" s="7" t="str">
        <f>VLOOKUP(F142,Tipos_Medida!$D$2:$E$34,2)</f>
        <v>Preventiva</v>
      </c>
      <c r="I142" s="11">
        <f>VLOOKUP(LEFT(A142,2)&amp;F142,Mobility_Google!$V$2:$AB$67,2,FALSE)</f>
        <v>-30.571428571428573</v>
      </c>
      <c r="J142" s="11">
        <f>VLOOKUP(LEFT(A142,2)&amp;F142,Mobility_Google!$V$2:$AB$67,3,FALSE)</f>
        <v>-16.714285714285715</v>
      </c>
      <c r="K142" s="11">
        <f>VLOOKUP(LEFT(A142,2)&amp;F142,Mobility_Google!$V$2:$AB$67,4,FALSE)</f>
        <v>-34.857142857142854</v>
      </c>
      <c r="L142" s="11">
        <f>VLOOKUP(LEFT(A142,2)&amp;F142,Mobility_Google!$V$2:$AB$67,5,FALSE)</f>
        <v>-31.428571428571427</v>
      </c>
      <c r="M142" s="11">
        <f>VLOOKUP(LEFT(A142,2)&amp;F142,Mobility_Google!$V$2:$AB$67,6,FALSE)</f>
        <v>-25</v>
      </c>
      <c r="N142" s="11">
        <f>VLOOKUP(LEFT(A142,2)&amp;F142,Mobility_Google!$V$2:$AB$67,7,FALSE)</f>
        <v>9.8571428571428577</v>
      </c>
      <c r="O142" s="7">
        <f t="shared" si="22"/>
        <v>10</v>
      </c>
      <c r="P142" s="7">
        <f t="shared" si="23"/>
        <v>11</v>
      </c>
      <c r="Q142" s="7">
        <f t="shared" si="24"/>
        <v>12</v>
      </c>
      <c r="R142" s="7">
        <f t="shared" si="25"/>
        <v>14</v>
      </c>
      <c r="S142" s="7">
        <f t="shared" si="26"/>
        <v>15</v>
      </c>
      <c r="T142" s="7">
        <f t="shared" si="27"/>
        <v>16</v>
      </c>
      <c r="U142" s="7">
        <v>0</v>
      </c>
      <c r="V142">
        <v>0</v>
      </c>
      <c r="W142" s="7">
        <v>0</v>
      </c>
      <c r="X142" s="7">
        <v>0</v>
      </c>
      <c r="Y142" s="7">
        <v>0</v>
      </c>
      <c r="Z142">
        <v>0</v>
      </c>
      <c r="AA142">
        <v>0</v>
      </c>
      <c r="AB142" s="11">
        <f t="shared" si="28"/>
        <v>0</v>
      </c>
      <c r="AC142" s="11">
        <f t="shared" si="29"/>
        <v>0</v>
      </c>
      <c r="AD142" t="str">
        <f t="shared" si="30"/>
        <v>No</v>
      </c>
      <c r="AE142" t="str">
        <f t="shared" si="31"/>
        <v>Si</v>
      </c>
      <c r="AF142" t="str">
        <f t="shared" si="32"/>
        <v>Si</v>
      </c>
    </row>
    <row r="143" spans="1:32" x14ac:dyDescent="0.25">
      <c r="A143">
        <v>20438</v>
      </c>
      <c r="B143" t="s">
        <v>93</v>
      </c>
      <c r="C143" t="s">
        <v>115</v>
      </c>
      <c r="D143" t="s">
        <v>114</v>
      </c>
      <c r="E143" s="1">
        <v>43913</v>
      </c>
      <c r="F143" s="7" t="s">
        <v>13</v>
      </c>
      <c r="G143" s="7" t="str">
        <f>VLOOKUP(C143,Tipos_Medida!$A$2:$B$12,2)</f>
        <v>Nacional</v>
      </c>
      <c r="H143" s="7" t="str">
        <f>VLOOKUP(F143,Tipos_Medida!$D$2:$E$34,2)</f>
        <v>Preventiva</v>
      </c>
      <c r="I143" s="11">
        <f>VLOOKUP(LEFT(A143,2)&amp;F143,Mobility_Google!$V$2:$AB$67,2,FALSE)</f>
        <v>-30.571428571428573</v>
      </c>
      <c r="J143" s="11">
        <f>VLOOKUP(LEFT(A143,2)&amp;F143,Mobility_Google!$V$2:$AB$67,3,FALSE)</f>
        <v>-16.714285714285715</v>
      </c>
      <c r="K143" s="11">
        <f>VLOOKUP(LEFT(A143,2)&amp;F143,Mobility_Google!$V$2:$AB$67,4,FALSE)</f>
        <v>-34.857142857142854</v>
      </c>
      <c r="L143" s="11">
        <f>VLOOKUP(LEFT(A143,2)&amp;F143,Mobility_Google!$V$2:$AB$67,5,FALSE)</f>
        <v>-31.428571428571427</v>
      </c>
      <c r="M143" s="11">
        <f>VLOOKUP(LEFT(A143,2)&amp;F143,Mobility_Google!$V$2:$AB$67,6,FALSE)</f>
        <v>-25</v>
      </c>
      <c r="N143" s="11">
        <f>VLOOKUP(LEFT(A143,2)&amp;F143,Mobility_Google!$V$2:$AB$67,7,FALSE)</f>
        <v>9.8571428571428577</v>
      </c>
      <c r="O143" s="7">
        <f t="shared" si="22"/>
        <v>10</v>
      </c>
      <c r="P143" s="7">
        <f t="shared" si="23"/>
        <v>11</v>
      </c>
      <c r="Q143" s="7">
        <f t="shared" si="24"/>
        <v>12</v>
      </c>
      <c r="R143" s="7">
        <f t="shared" si="25"/>
        <v>14</v>
      </c>
      <c r="S143" s="7">
        <f t="shared" si="26"/>
        <v>15</v>
      </c>
      <c r="T143" s="7">
        <f t="shared" si="27"/>
        <v>16</v>
      </c>
      <c r="U143" s="7">
        <v>0</v>
      </c>
      <c r="V143">
        <v>0</v>
      </c>
      <c r="W143" s="7">
        <v>0</v>
      </c>
      <c r="X143" s="7">
        <v>0</v>
      </c>
      <c r="Y143" s="7">
        <v>0</v>
      </c>
      <c r="Z143">
        <v>0</v>
      </c>
      <c r="AA143">
        <v>0</v>
      </c>
      <c r="AB143" s="11">
        <f t="shared" si="28"/>
        <v>0</v>
      </c>
      <c r="AC143" s="11">
        <f t="shared" si="29"/>
        <v>0</v>
      </c>
      <c r="AD143" t="str">
        <f t="shared" si="30"/>
        <v>No</v>
      </c>
      <c r="AE143" t="str">
        <f t="shared" si="31"/>
        <v>Si</v>
      </c>
      <c r="AF143" t="str">
        <f t="shared" si="32"/>
        <v>Si</v>
      </c>
    </row>
    <row r="144" spans="1:32" x14ac:dyDescent="0.25">
      <c r="A144" s="4">
        <v>20438</v>
      </c>
      <c r="B144" s="4" t="s">
        <v>93</v>
      </c>
      <c r="C144" s="4" t="s">
        <v>31</v>
      </c>
      <c r="D144" s="4" t="s">
        <v>114</v>
      </c>
      <c r="E144" s="5">
        <v>43913</v>
      </c>
      <c r="F144" s="7" t="s">
        <v>13</v>
      </c>
      <c r="G144" s="7" t="str">
        <f>VLOOKUP(C144,Tipos_Medida!$A$2:$B$12,2)</f>
        <v>Nacional</v>
      </c>
      <c r="H144" s="7" t="str">
        <f>VLOOKUP(F144,Tipos_Medida!$D$2:$E$34,2)</f>
        <v>Preventiva</v>
      </c>
      <c r="I144" s="11">
        <f>VLOOKUP(LEFT(A144,2)&amp;F144,Mobility_Google!$V$2:$AB$67,2,FALSE)</f>
        <v>-30.571428571428573</v>
      </c>
      <c r="J144" s="11">
        <f>VLOOKUP(LEFT(A144,2)&amp;F144,Mobility_Google!$V$2:$AB$67,3,FALSE)</f>
        <v>-16.714285714285715</v>
      </c>
      <c r="K144" s="11">
        <f>VLOOKUP(LEFT(A144,2)&amp;F144,Mobility_Google!$V$2:$AB$67,4,FALSE)</f>
        <v>-34.857142857142854</v>
      </c>
      <c r="L144" s="11">
        <f>VLOOKUP(LEFT(A144,2)&amp;F144,Mobility_Google!$V$2:$AB$67,5,FALSE)</f>
        <v>-31.428571428571427</v>
      </c>
      <c r="M144" s="11">
        <f>VLOOKUP(LEFT(A144,2)&amp;F144,Mobility_Google!$V$2:$AB$67,6,FALSE)</f>
        <v>-25</v>
      </c>
      <c r="N144" s="11">
        <f>VLOOKUP(LEFT(A144,2)&amp;F144,Mobility_Google!$V$2:$AB$67,7,FALSE)</f>
        <v>9.8571428571428577</v>
      </c>
      <c r="O144" s="7">
        <f t="shared" si="22"/>
        <v>10</v>
      </c>
      <c r="P144" s="7">
        <f t="shared" si="23"/>
        <v>11</v>
      </c>
      <c r="Q144" s="7">
        <f t="shared" si="24"/>
        <v>12</v>
      </c>
      <c r="R144" s="7">
        <f t="shared" si="25"/>
        <v>14</v>
      </c>
      <c r="S144" s="7">
        <f t="shared" si="26"/>
        <v>15</v>
      </c>
      <c r="T144" s="7">
        <f t="shared" si="27"/>
        <v>16</v>
      </c>
      <c r="U144" s="7">
        <v>0</v>
      </c>
      <c r="V144">
        <v>0</v>
      </c>
      <c r="W144" s="7">
        <v>0</v>
      </c>
      <c r="X144" s="7">
        <v>0</v>
      </c>
      <c r="Y144" s="7">
        <v>0</v>
      </c>
      <c r="Z144">
        <v>0</v>
      </c>
      <c r="AA144">
        <v>0</v>
      </c>
      <c r="AB144" s="11">
        <f t="shared" si="28"/>
        <v>0</v>
      </c>
      <c r="AC144" s="11">
        <f t="shared" si="29"/>
        <v>0</v>
      </c>
      <c r="AD144" t="str">
        <f t="shared" si="30"/>
        <v>No</v>
      </c>
      <c r="AE144" t="str">
        <f t="shared" si="31"/>
        <v>Si</v>
      </c>
      <c r="AF144" t="str">
        <f t="shared" si="32"/>
        <v>Si</v>
      </c>
    </row>
    <row r="145" spans="1:32" x14ac:dyDescent="0.25">
      <c r="A145" s="4">
        <v>21149</v>
      </c>
      <c r="B145" s="4" t="s">
        <v>94</v>
      </c>
      <c r="C145" s="4" t="s">
        <v>33</v>
      </c>
      <c r="D145" s="4" t="s">
        <v>114</v>
      </c>
      <c r="E145" s="5">
        <v>43910</v>
      </c>
      <c r="F145" s="7" t="s">
        <v>12</v>
      </c>
      <c r="G145" s="7" t="str">
        <f>VLOOKUP(C145,Tipos_Medida!$A$2:$B$12,2)</f>
        <v>Nacional</v>
      </c>
      <c r="H145" s="7" t="str">
        <f>VLOOKUP(F145,Tipos_Medida!$D$2:$E$34,2)</f>
        <v>Preventiva</v>
      </c>
      <c r="I145" s="11">
        <f>VLOOKUP(LEFT(A145,2)&amp;F145,Mobility_Google!$V$2:$AB$67,2,FALSE)</f>
        <v>-12.571428571428571</v>
      </c>
      <c r="J145" s="11">
        <f>VLOOKUP(LEFT(A145,2)&amp;F145,Mobility_Google!$V$2:$AB$67,3,FALSE)</f>
        <v>3.7142857142857144</v>
      </c>
      <c r="K145" s="11">
        <f>VLOOKUP(LEFT(A145,2)&amp;F145,Mobility_Google!$V$2:$AB$67,4,FALSE)</f>
        <v>-9.2857142857142865</v>
      </c>
      <c r="L145" s="11">
        <f>VLOOKUP(LEFT(A145,2)&amp;F145,Mobility_Google!$V$2:$AB$67,5,FALSE)</f>
        <v>-8.1428571428571423</v>
      </c>
      <c r="M145" s="11">
        <f>VLOOKUP(LEFT(A145,2)&amp;F145,Mobility_Google!$V$2:$AB$67,6,FALSE)</f>
        <v>-13.142857142857142</v>
      </c>
      <c r="N145" s="11">
        <f>VLOOKUP(LEFT(A145,2)&amp;F145,Mobility_Google!$V$2:$AB$67,7,FALSE)</f>
        <v>5.1428571428571432</v>
      </c>
      <c r="O145" s="7">
        <f t="shared" si="22"/>
        <v>9</v>
      </c>
      <c r="P145" s="7">
        <f t="shared" si="23"/>
        <v>10</v>
      </c>
      <c r="Q145" s="7">
        <f t="shared" si="24"/>
        <v>11</v>
      </c>
      <c r="R145" s="7">
        <f t="shared" si="25"/>
        <v>13</v>
      </c>
      <c r="S145" s="7">
        <f t="shared" si="26"/>
        <v>14</v>
      </c>
      <c r="T145" s="7">
        <f t="shared" si="27"/>
        <v>15</v>
      </c>
      <c r="U145" s="7">
        <v>0</v>
      </c>
      <c r="V145">
        <v>0</v>
      </c>
      <c r="W145" s="7">
        <v>0</v>
      </c>
      <c r="X145" s="7">
        <v>0</v>
      </c>
      <c r="Y145" s="7">
        <v>1</v>
      </c>
      <c r="Z145">
        <v>1</v>
      </c>
      <c r="AA145">
        <v>1</v>
      </c>
      <c r="AB145" s="11">
        <f t="shared" si="28"/>
        <v>0</v>
      </c>
      <c r="AC145" s="11">
        <f t="shared" si="29"/>
        <v>0</v>
      </c>
      <c r="AD145" t="str">
        <f t="shared" si="30"/>
        <v>No</v>
      </c>
      <c r="AE145" t="str">
        <f t="shared" si="31"/>
        <v>Si</v>
      </c>
      <c r="AF145" t="str">
        <f t="shared" si="32"/>
        <v>Si</v>
      </c>
    </row>
    <row r="146" spans="1:32" x14ac:dyDescent="0.25">
      <c r="A146" s="4">
        <v>20545</v>
      </c>
      <c r="B146" s="4" t="s">
        <v>99</v>
      </c>
      <c r="C146" s="4" t="s">
        <v>33</v>
      </c>
      <c r="D146" s="4" t="s">
        <v>114</v>
      </c>
      <c r="E146" s="5">
        <v>43910</v>
      </c>
      <c r="F146" s="7" t="s">
        <v>12</v>
      </c>
      <c r="G146" s="7" t="str">
        <f>VLOOKUP(C146,Tipos_Medida!$A$2:$B$12,2)</f>
        <v>Nacional</v>
      </c>
      <c r="H146" s="7" t="str">
        <f>VLOOKUP(F146,Tipos_Medida!$D$2:$E$34,2)</f>
        <v>Preventiva</v>
      </c>
      <c r="I146" s="11">
        <f>VLOOKUP(LEFT(A146,2)&amp;F146,Mobility_Google!$V$2:$AB$67,2,FALSE)</f>
        <v>-7.8571428571428568</v>
      </c>
      <c r="J146" s="11">
        <f>VLOOKUP(LEFT(A146,2)&amp;F146,Mobility_Google!$V$2:$AB$67,3,FALSE)</f>
        <v>1.4285714285714286</v>
      </c>
      <c r="K146" s="11">
        <f>VLOOKUP(LEFT(A146,2)&amp;F146,Mobility_Google!$V$2:$AB$67,4,FALSE)</f>
        <v>-7.4285714285714288</v>
      </c>
      <c r="L146" s="11">
        <f>VLOOKUP(LEFT(A146,2)&amp;F146,Mobility_Google!$V$2:$AB$67,5,FALSE)</f>
        <v>-11</v>
      </c>
      <c r="M146" s="11">
        <f>VLOOKUP(LEFT(A146,2)&amp;F146,Mobility_Google!$V$2:$AB$67,6,FALSE)</f>
        <v>-4.8571428571428568</v>
      </c>
      <c r="N146" s="11">
        <f>VLOOKUP(LEFT(A146,2)&amp;F146,Mobility_Google!$V$2:$AB$67,7,FALSE)</f>
        <v>2</v>
      </c>
      <c r="O146" s="7">
        <f t="shared" si="22"/>
        <v>9</v>
      </c>
      <c r="P146" s="7">
        <f t="shared" si="23"/>
        <v>10</v>
      </c>
      <c r="Q146" s="7">
        <f t="shared" si="24"/>
        <v>11</v>
      </c>
      <c r="R146" s="7">
        <f t="shared" si="25"/>
        <v>13</v>
      </c>
      <c r="S146" s="7">
        <f t="shared" si="26"/>
        <v>14</v>
      </c>
      <c r="T146" s="7">
        <f t="shared" si="27"/>
        <v>15</v>
      </c>
      <c r="U146" s="7">
        <v>0</v>
      </c>
      <c r="V146">
        <v>0</v>
      </c>
      <c r="W146" s="7">
        <v>0</v>
      </c>
      <c r="X146" s="7">
        <v>0</v>
      </c>
      <c r="Y146" s="7">
        <v>0</v>
      </c>
      <c r="Z146">
        <v>0</v>
      </c>
      <c r="AA146">
        <v>1</v>
      </c>
      <c r="AB146" s="11">
        <f t="shared" si="28"/>
        <v>0</v>
      </c>
      <c r="AC146" s="11">
        <f t="shared" si="29"/>
        <v>0.5</v>
      </c>
      <c r="AD146" t="str">
        <f t="shared" si="30"/>
        <v>No</v>
      </c>
      <c r="AE146" t="str">
        <f t="shared" si="31"/>
        <v>No</v>
      </c>
      <c r="AF146" t="str">
        <f t="shared" si="32"/>
        <v>No</v>
      </c>
    </row>
    <row r="147" spans="1:32" x14ac:dyDescent="0.25">
      <c r="A147">
        <v>20545</v>
      </c>
      <c r="B147" t="s">
        <v>99</v>
      </c>
      <c r="C147" t="s">
        <v>30</v>
      </c>
      <c r="D147" t="s">
        <v>114</v>
      </c>
      <c r="E147" s="1">
        <v>43913</v>
      </c>
      <c r="F147" s="7" t="s">
        <v>13</v>
      </c>
      <c r="G147" s="7" t="str">
        <f>VLOOKUP(C147,Tipos_Medida!$A$2:$B$12,2)</f>
        <v>Nacional</v>
      </c>
      <c r="H147" s="7" t="str">
        <f>VLOOKUP(F147,Tipos_Medida!$D$2:$E$34,2)</f>
        <v>Preventiva</v>
      </c>
      <c r="I147" s="11">
        <f>VLOOKUP(LEFT(A147,2)&amp;F147,Mobility_Google!$V$2:$AB$67,2,FALSE)</f>
        <v>-30.571428571428573</v>
      </c>
      <c r="J147" s="11">
        <f>VLOOKUP(LEFT(A147,2)&amp;F147,Mobility_Google!$V$2:$AB$67,3,FALSE)</f>
        <v>-16.714285714285715</v>
      </c>
      <c r="K147" s="11">
        <f>VLOOKUP(LEFT(A147,2)&amp;F147,Mobility_Google!$V$2:$AB$67,4,FALSE)</f>
        <v>-34.857142857142854</v>
      </c>
      <c r="L147" s="11">
        <f>VLOOKUP(LEFT(A147,2)&amp;F147,Mobility_Google!$V$2:$AB$67,5,FALSE)</f>
        <v>-31.428571428571427</v>
      </c>
      <c r="M147" s="11">
        <f>VLOOKUP(LEFT(A147,2)&amp;F147,Mobility_Google!$V$2:$AB$67,6,FALSE)</f>
        <v>-25</v>
      </c>
      <c r="N147" s="11">
        <f>VLOOKUP(LEFT(A147,2)&amp;F147,Mobility_Google!$V$2:$AB$67,7,FALSE)</f>
        <v>9.8571428571428577</v>
      </c>
      <c r="O147" s="7">
        <f t="shared" si="22"/>
        <v>10</v>
      </c>
      <c r="P147" s="7">
        <f t="shared" si="23"/>
        <v>11</v>
      </c>
      <c r="Q147" s="7">
        <f t="shared" si="24"/>
        <v>12</v>
      </c>
      <c r="R147" s="7">
        <f t="shared" si="25"/>
        <v>14</v>
      </c>
      <c r="S147" s="7">
        <f t="shared" si="26"/>
        <v>15</v>
      </c>
      <c r="T147" s="7">
        <f t="shared" si="27"/>
        <v>16</v>
      </c>
      <c r="U147" s="7">
        <v>0</v>
      </c>
      <c r="V147">
        <v>0</v>
      </c>
      <c r="W147" s="7">
        <v>0</v>
      </c>
      <c r="X147" s="7">
        <v>0</v>
      </c>
      <c r="Y147" s="7">
        <v>0</v>
      </c>
      <c r="Z147">
        <v>1</v>
      </c>
      <c r="AA147">
        <v>3</v>
      </c>
      <c r="AB147" s="11">
        <f t="shared" si="28"/>
        <v>0</v>
      </c>
      <c r="AC147" s="11">
        <f t="shared" si="29"/>
        <v>1.5</v>
      </c>
      <c r="AD147" t="str">
        <f t="shared" si="30"/>
        <v>No</v>
      </c>
      <c r="AE147" t="str">
        <f t="shared" si="31"/>
        <v>No</v>
      </c>
      <c r="AF147" t="str">
        <f t="shared" si="32"/>
        <v>No</v>
      </c>
    </row>
    <row r="148" spans="1:32" x14ac:dyDescent="0.25">
      <c r="A148">
        <v>20545</v>
      </c>
      <c r="B148" t="s">
        <v>99</v>
      </c>
      <c r="C148" t="s">
        <v>115</v>
      </c>
      <c r="D148" t="s">
        <v>114</v>
      </c>
      <c r="E148" s="1">
        <v>43913</v>
      </c>
      <c r="F148" s="7" t="s">
        <v>13</v>
      </c>
      <c r="G148" s="7" t="str">
        <f>VLOOKUP(C148,Tipos_Medida!$A$2:$B$12,2)</f>
        <v>Nacional</v>
      </c>
      <c r="H148" s="7" t="str">
        <f>VLOOKUP(F148,Tipos_Medida!$D$2:$E$34,2)</f>
        <v>Preventiva</v>
      </c>
      <c r="I148" s="11">
        <f>VLOOKUP(LEFT(A148,2)&amp;F148,Mobility_Google!$V$2:$AB$67,2,FALSE)</f>
        <v>-30.571428571428573</v>
      </c>
      <c r="J148" s="11">
        <f>VLOOKUP(LEFT(A148,2)&amp;F148,Mobility_Google!$V$2:$AB$67,3,FALSE)</f>
        <v>-16.714285714285715</v>
      </c>
      <c r="K148" s="11">
        <f>VLOOKUP(LEFT(A148,2)&amp;F148,Mobility_Google!$V$2:$AB$67,4,FALSE)</f>
        <v>-34.857142857142854</v>
      </c>
      <c r="L148" s="11">
        <f>VLOOKUP(LEFT(A148,2)&amp;F148,Mobility_Google!$V$2:$AB$67,5,FALSE)</f>
        <v>-31.428571428571427</v>
      </c>
      <c r="M148" s="11">
        <f>VLOOKUP(LEFT(A148,2)&amp;F148,Mobility_Google!$V$2:$AB$67,6,FALSE)</f>
        <v>-25</v>
      </c>
      <c r="N148" s="11">
        <f>VLOOKUP(LEFT(A148,2)&amp;F148,Mobility_Google!$V$2:$AB$67,7,FALSE)</f>
        <v>9.8571428571428577</v>
      </c>
      <c r="O148" s="7">
        <f t="shared" si="22"/>
        <v>10</v>
      </c>
      <c r="P148" s="7">
        <f t="shared" si="23"/>
        <v>11</v>
      </c>
      <c r="Q148" s="7">
        <f t="shared" si="24"/>
        <v>12</v>
      </c>
      <c r="R148" s="7">
        <f t="shared" si="25"/>
        <v>14</v>
      </c>
      <c r="S148" s="7">
        <f t="shared" si="26"/>
        <v>15</v>
      </c>
      <c r="T148" s="7">
        <f t="shared" si="27"/>
        <v>16</v>
      </c>
      <c r="U148" s="7">
        <v>0</v>
      </c>
      <c r="V148">
        <v>0</v>
      </c>
      <c r="W148" s="7">
        <v>0</v>
      </c>
      <c r="X148" s="7">
        <v>0</v>
      </c>
      <c r="Y148" s="7">
        <v>0</v>
      </c>
      <c r="Z148">
        <v>1</v>
      </c>
      <c r="AA148">
        <v>3</v>
      </c>
      <c r="AB148" s="11">
        <f t="shared" si="28"/>
        <v>0</v>
      </c>
      <c r="AC148" s="11">
        <f t="shared" si="29"/>
        <v>1.5</v>
      </c>
      <c r="AD148" t="str">
        <f t="shared" si="30"/>
        <v>No</v>
      </c>
      <c r="AE148" t="str">
        <f t="shared" si="31"/>
        <v>No</v>
      </c>
      <c r="AF148" t="str">
        <f t="shared" si="32"/>
        <v>No</v>
      </c>
    </row>
    <row r="149" spans="1:32" x14ac:dyDescent="0.25">
      <c r="A149" s="4">
        <v>20545</v>
      </c>
      <c r="B149" s="4" t="s">
        <v>99</v>
      </c>
      <c r="C149" s="4" t="s">
        <v>31</v>
      </c>
      <c r="D149" s="4" t="s">
        <v>114</v>
      </c>
      <c r="E149" s="5">
        <v>43913</v>
      </c>
      <c r="F149" s="7" t="s">
        <v>13</v>
      </c>
      <c r="G149" s="7" t="str">
        <f>VLOOKUP(C149,Tipos_Medida!$A$2:$B$12,2)</f>
        <v>Nacional</v>
      </c>
      <c r="H149" s="7" t="str">
        <f>VLOOKUP(F149,Tipos_Medida!$D$2:$E$34,2)</f>
        <v>Preventiva</v>
      </c>
      <c r="I149" s="11">
        <f>VLOOKUP(LEFT(A149,2)&amp;F149,Mobility_Google!$V$2:$AB$67,2,FALSE)</f>
        <v>-30.571428571428573</v>
      </c>
      <c r="J149" s="11">
        <f>VLOOKUP(LEFT(A149,2)&amp;F149,Mobility_Google!$V$2:$AB$67,3,FALSE)</f>
        <v>-16.714285714285715</v>
      </c>
      <c r="K149" s="11">
        <f>VLOOKUP(LEFT(A149,2)&amp;F149,Mobility_Google!$V$2:$AB$67,4,FALSE)</f>
        <v>-34.857142857142854</v>
      </c>
      <c r="L149" s="11">
        <f>VLOOKUP(LEFT(A149,2)&amp;F149,Mobility_Google!$V$2:$AB$67,5,FALSE)</f>
        <v>-31.428571428571427</v>
      </c>
      <c r="M149" s="11">
        <f>VLOOKUP(LEFT(A149,2)&amp;F149,Mobility_Google!$V$2:$AB$67,6,FALSE)</f>
        <v>-25</v>
      </c>
      <c r="N149" s="11">
        <f>VLOOKUP(LEFT(A149,2)&amp;F149,Mobility_Google!$V$2:$AB$67,7,FALSE)</f>
        <v>9.8571428571428577</v>
      </c>
      <c r="O149" s="7">
        <f t="shared" si="22"/>
        <v>10</v>
      </c>
      <c r="P149" s="7">
        <f t="shared" si="23"/>
        <v>11</v>
      </c>
      <c r="Q149" s="7">
        <f t="shared" si="24"/>
        <v>12</v>
      </c>
      <c r="R149" s="7">
        <f t="shared" si="25"/>
        <v>14</v>
      </c>
      <c r="S149" s="7">
        <f t="shared" si="26"/>
        <v>15</v>
      </c>
      <c r="T149" s="7">
        <f t="shared" si="27"/>
        <v>16</v>
      </c>
      <c r="U149" s="7">
        <v>0</v>
      </c>
      <c r="V149">
        <v>0</v>
      </c>
      <c r="W149" s="7">
        <v>0</v>
      </c>
      <c r="X149" s="7">
        <v>0</v>
      </c>
      <c r="Y149" s="7">
        <v>0</v>
      </c>
      <c r="Z149">
        <v>1</v>
      </c>
      <c r="AA149">
        <v>3</v>
      </c>
      <c r="AB149" s="11">
        <f t="shared" si="28"/>
        <v>0</v>
      </c>
      <c r="AC149" s="11">
        <f t="shared" si="29"/>
        <v>1.5</v>
      </c>
      <c r="AD149" t="str">
        <f t="shared" si="30"/>
        <v>No</v>
      </c>
      <c r="AE149" t="str">
        <f t="shared" si="31"/>
        <v>No</v>
      </c>
      <c r="AF149" t="str">
        <f t="shared" si="32"/>
        <v>No</v>
      </c>
    </row>
    <row r="150" spans="1:32" x14ac:dyDescent="0.25">
      <c r="A150" s="4">
        <v>20545</v>
      </c>
      <c r="B150" s="4" t="s">
        <v>99</v>
      </c>
      <c r="C150" s="4" t="s">
        <v>118</v>
      </c>
      <c r="D150" s="4" t="s">
        <v>114</v>
      </c>
      <c r="E150" s="5">
        <v>43922</v>
      </c>
      <c r="F150" s="7" t="s">
        <v>14</v>
      </c>
      <c r="G150" s="7" t="str">
        <f>VLOOKUP(C150,Tipos_Medida!$A$2:$B$12,2)</f>
        <v>Local</v>
      </c>
      <c r="H150" s="7" t="str">
        <f>VLOOKUP(F150,Tipos_Medida!$D$2:$E$34,2)</f>
        <v>Preventiva</v>
      </c>
      <c r="I150" s="11">
        <f>VLOOKUP(LEFT(A150,2)&amp;F150,Mobility_Google!$V$2:$AB$67,2,FALSE)</f>
        <v>-40.428571428571431</v>
      </c>
      <c r="J150" s="11">
        <f>VLOOKUP(LEFT(A150,2)&amp;F150,Mobility_Google!$V$2:$AB$67,3,FALSE)</f>
        <v>-19.285714285714285</v>
      </c>
      <c r="K150" s="11">
        <f>VLOOKUP(LEFT(A150,2)&amp;F150,Mobility_Google!$V$2:$AB$67,4,FALSE)</f>
        <v>-43.285714285714285</v>
      </c>
      <c r="L150" s="11">
        <f>VLOOKUP(LEFT(A150,2)&amp;F150,Mobility_Google!$V$2:$AB$67,5,FALSE)</f>
        <v>-41.714285714285715</v>
      </c>
      <c r="M150" s="11">
        <f>VLOOKUP(LEFT(A150,2)&amp;F150,Mobility_Google!$V$2:$AB$67,6,FALSE)</f>
        <v>-33.142857142857146</v>
      </c>
      <c r="N150" s="11">
        <f>VLOOKUP(LEFT(A150,2)&amp;F150,Mobility_Google!$V$2:$AB$67,7,FALSE)</f>
        <v>12.714285714285714</v>
      </c>
      <c r="O150" s="7">
        <f t="shared" si="22"/>
        <v>11</v>
      </c>
      <c r="P150" s="7">
        <f t="shared" si="23"/>
        <v>12</v>
      </c>
      <c r="Q150" s="7">
        <f t="shared" si="24"/>
        <v>13</v>
      </c>
      <c r="R150" s="7">
        <f t="shared" si="25"/>
        <v>15</v>
      </c>
      <c r="S150" s="7">
        <f t="shared" si="26"/>
        <v>16</v>
      </c>
      <c r="T150" s="7">
        <f t="shared" si="27"/>
        <v>17</v>
      </c>
      <c r="U150" s="7">
        <v>0</v>
      </c>
      <c r="V150">
        <v>0</v>
      </c>
      <c r="W150" s="7">
        <v>0</v>
      </c>
      <c r="X150" s="7">
        <v>0</v>
      </c>
      <c r="Y150" s="7">
        <v>1</v>
      </c>
      <c r="Z150">
        <v>3</v>
      </c>
      <c r="AA150">
        <v>4</v>
      </c>
      <c r="AB150" s="11">
        <f t="shared" si="28"/>
        <v>0</v>
      </c>
      <c r="AC150" s="11">
        <f t="shared" si="29"/>
        <v>1.5</v>
      </c>
      <c r="AD150" t="str">
        <f t="shared" si="30"/>
        <v>No</v>
      </c>
      <c r="AE150" t="str">
        <f t="shared" si="31"/>
        <v>No</v>
      </c>
      <c r="AF150" t="str">
        <f t="shared" si="32"/>
        <v>No</v>
      </c>
    </row>
    <row r="151" spans="1:32" x14ac:dyDescent="0.25">
      <c r="A151" s="4">
        <v>21161</v>
      </c>
      <c r="B151" s="4" t="s">
        <v>100</v>
      </c>
      <c r="C151" s="4" t="s">
        <v>33</v>
      </c>
      <c r="D151" s="4" t="s">
        <v>114</v>
      </c>
      <c r="E151" s="5">
        <v>43910</v>
      </c>
      <c r="F151" s="7" t="s">
        <v>12</v>
      </c>
      <c r="G151" s="7" t="str">
        <f>VLOOKUP(C151,Tipos_Medida!$A$2:$B$12,2)</f>
        <v>Nacional</v>
      </c>
      <c r="H151" s="7" t="str">
        <f>VLOOKUP(F151,Tipos_Medida!$D$2:$E$34,2)</f>
        <v>Preventiva</v>
      </c>
      <c r="I151" s="11">
        <f>VLOOKUP(LEFT(A151,2)&amp;F151,Mobility_Google!$V$2:$AB$67,2,FALSE)</f>
        <v>-12.571428571428571</v>
      </c>
      <c r="J151" s="11">
        <f>VLOOKUP(LEFT(A151,2)&amp;F151,Mobility_Google!$V$2:$AB$67,3,FALSE)</f>
        <v>3.7142857142857144</v>
      </c>
      <c r="K151" s="11">
        <f>VLOOKUP(LEFT(A151,2)&amp;F151,Mobility_Google!$V$2:$AB$67,4,FALSE)</f>
        <v>-9.2857142857142865</v>
      </c>
      <c r="L151" s="11">
        <f>VLOOKUP(LEFT(A151,2)&amp;F151,Mobility_Google!$V$2:$AB$67,5,FALSE)</f>
        <v>-8.1428571428571423</v>
      </c>
      <c r="M151" s="11">
        <f>VLOOKUP(LEFT(A151,2)&amp;F151,Mobility_Google!$V$2:$AB$67,6,FALSE)</f>
        <v>-13.142857142857142</v>
      </c>
      <c r="N151" s="11">
        <f>VLOOKUP(LEFT(A151,2)&amp;F151,Mobility_Google!$V$2:$AB$67,7,FALSE)</f>
        <v>5.1428571428571432</v>
      </c>
      <c r="O151" s="7">
        <f t="shared" si="22"/>
        <v>9</v>
      </c>
      <c r="P151" s="7">
        <f t="shared" si="23"/>
        <v>10</v>
      </c>
      <c r="Q151" s="7">
        <f t="shared" si="24"/>
        <v>11</v>
      </c>
      <c r="R151" s="7">
        <f t="shared" si="25"/>
        <v>13</v>
      </c>
      <c r="S151" s="7">
        <f t="shared" si="26"/>
        <v>14</v>
      </c>
      <c r="T151" s="7">
        <f t="shared" si="27"/>
        <v>15</v>
      </c>
      <c r="U151" s="7">
        <v>0</v>
      </c>
      <c r="V151">
        <v>0</v>
      </c>
      <c r="W151" s="7">
        <v>0</v>
      </c>
      <c r="X151" s="7">
        <v>0</v>
      </c>
      <c r="Y151" s="7">
        <v>0</v>
      </c>
      <c r="Z151">
        <v>0</v>
      </c>
      <c r="AA151">
        <v>0</v>
      </c>
      <c r="AB151" s="11">
        <f t="shared" si="28"/>
        <v>0</v>
      </c>
      <c r="AC151" s="11">
        <f t="shared" si="29"/>
        <v>0</v>
      </c>
      <c r="AD151" t="str">
        <f t="shared" si="30"/>
        <v>No</v>
      </c>
      <c r="AE151" t="str">
        <f t="shared" si="31"/>
        <v>Si</v>
      </c>
      <c r="AF151" t="str">
        <f t="shared" si="32"/>
        <v>Si</v>
      </c>
    </row>
    <row r="152" spans="1:32" x14ac:dyDescent="0.25">
      <c r="A152">
        <v>21161</v>
      </c>
      <c r="B152" t="s">
        <v>100</v>
      </c>
      <c r="C152" t="s">
        <v>30</v>
      </c>
      <c r="D152" t="s">
        <v>114</v>
      </c>
      <c r="E152" s="1">
        <v>43913</v>
      </c>
      <c r="F152" s="7" t="s">
        <v>13</v>
      </c>
      <c r="G152" s="7" t="str">
        <f>VLOOKUP(C152,Tipos_Medida!$A$2:$B$12,2)</f>
        <v>Nacional</v>
      </c>
      <c r="H152" s="7" t="str">
        <f>VLOOKUP(F152,Tipos_Medida!$D$2:$E$34,2)</f>
        <v>Preventiva</v>
      </c>
      <c r="I152" s="11">
        <f>VLOOKUP(LEFT(A152,2)&amp;F152,Mobility_Google!$V$2:$AB$67,2,FALSE)</f>
        <v>-34.714285714285715</v>
      </c>
      <c r="J152" s="11">
        <f>VLOOKUP(LEFT(A152,2)&amp;F152,Mobility_Google!$V$2:$AB$67,3,FALSE)</f>
        <v>-13.714285714285714</v>
      </c>
      <c r="K152" s="11">
        <f>VLOOKUP(LEFT(A152,2)&amp;F152,Mobility_Google!$V$2:$AB$67,4,FALSE)</f>
        <v>-29</v>
      </c>
      <c r="L152" s="11">
        <f>VLOOKUP(LEFT(A152,2)&amp;F152,Mobility_Google!$V$2:$AB$67,5,FALSE)</f>
        <v>-30.428571428571427</v>
      </c>
      <c r="M152" s="11">
        <f>VLOOKUP(LEFT(A152,2)&amp;F152,Mobility_Google!$V$2:$AB$67,6,FALSE)</f>
        <v>-28.714285714285715</v>
      </c>
      <c r="N152" s="11">
        <f>VLOOKUP(LEFT(A152,2)&amp;F152,Mobility_Google!$V$2:$AB$67,7,FALSE)</f>
        <v>12.571428571428571</v>
      </c>
      <c r="O152" s="7">
        <f t="shared" si="22"/>
        <v>10</v>
      </c>
      <c r="P152" s="7">
        <f t="shared" si="23"/>
        <v>11</v>
      </c>
      <c r="Q152" s="7">
        <f t="shared" si="24"/>
        <v>12</v>
      </c>
      <c r="R152" s="7">
        <f t="shared" si="25"/>
        <v>14</v>
      </c>
      <c r="S152" s="7">
        <f t="shared" si="26"/>
        <v>15</v>
      </c>
      <c r="T152" s="7">
        <f t="shared" si="27"/>
        <v>16</v>
      </c>
      <c r="U152" s="7">
        <v>0</v>
      </c>
      <c r="V152">
        <v>0</v>
      </c>
      <c r="W152" s="7">
        <v>0</v>
      </c>
      <c r="X152" s="7">
        <v>0</v>
      </c>
      <c r="Y152" s="7">
        <v>0</v>
      </c>
      <c r="Z152">
        <v>0</v>
      </c>
      <c r="AA152">
        <v>1</v>
      </c>
      <c r="AB152" s="11">
        <f t="shared" si="28"/>
        <v>0</v>
      </c>
      <c r="AC152" s="11">
        <f t="shared" si="29"/>
        <v>0.5</v>
      </c>
      <c r="AD152" t="str">
        <f t="shared" si="30"/>
        <v>No</v>
      </c>
      <c r="AE152" t="str">
        <f t="shared" si="31"/>
        <v>No</v>
      </c>
      <c r="AF152" t="str">
        <f t="shared" si="32"/>
        <v>No</v>
      </c>
    </row>
    <row r="153" spans="1:32" x14ac:dyDescent="0.25">
      <c r="A153">
        <v>21161</v>
      </c>
      <c r="B153" t="s">
        <v>100</v>
      </c>
      <c r="C153" t="s">
        <v>115</v>
      </c>
      <c r="D153" t="s">
        <v>114</v>
      </c>
      <c r="E153" s="1">
        <v>43913</v>
      </c>
      <c r="F153" s="7" t="s">
        <v>13</v>
      </c>
      <c r="G153" s="7" t="str">
        <f>VLOOKUP(C153,Tipos_Medida!$A$2:$B$12,2)</f>
        <v>Nacional</v>
      </c>
      <c r="H153" s="7" t="str">
        <f>VLOOKUP(F153,Tipos_Medida!$D$2:$E$34,2)</f>
        <v>Preventiva</v>
      </c>
      <c r="I153" s="11">
        <f>VLOOKUP(LEFT(A153,2)&amp;F153,Mobility_Google!$V$2:$AB$67,2,FALSE)</f>
        <v>-34.714285714285715</v>
      </c>
      <c r="J153" s="11">
        <f>VLOOKUP(LEFT(A153,2)&amp;F153,Mobility_Google!$V$2:$AB$67,3,FALSE)</f>
        <v>-13.714285714285714</v>
      </c>
      <c r="K153" s="11">
        <f>VLOOKUP(LEFT(A153,2)&amp;F153,Mobility_Google!$V$2:$AB$67,4,FALSE)</f>
        <v>-29</v>
      </c>
      <c r="L153" s="11">
        <f>VLOOKUP(LEFT(A153,2)&amp;F153,Mobility_Google!$V$2:$AB$67,5,FALSE)</f>
        <v>-30.428571428571427</v>
      </c>
      <c r="M153" s="11">
        <f>VLOOKUP(LEFT(A153,2)&amp;F153,Mobility_Google!$V$2:$AB$67,6,FALSE)</f>
        <v>-28.714285714285715</v>
      </c>
      <c r="N153" s="11">
        <f>VLOOKUP(LEFT(A153,2)&amp;F153,Mobility_Google!$V$2:$AB$67,7,FALSE)</f>
        <v>12.571428571428571</v>
      </c>
      <c r="O153" s="7">
        <f t="shared" si="22"/>
        <v>10</v>
      </c>
      <c r="P153" s="7">
        <f t="shared" si="23"/>
        <v>11</v>
      </c>
      <c r="Q153" s="7">
        <f t="shared" si="24"/>
        <v>12</v>
      </c>
      <c r="R153" s="7">
        <f t="shared" si="25"/>
        <v>14</v>
      </c>
      <c r="S153" s="7">
        <f t="shared" si="26"/>
        <v>15</v>
      </c>
      <c r="T153" s="7">
        <f t="shared" si="27"/>
        <v>16</v>
      </c>
      <c r="U153" s="7">
        <v>0</v>
      </c>
      <c r="V153">
        <v>0</v>
      </c>
      <c r="W153" s="7">
        <v>0</v>
      </c>
      <c r="X153" s="7">
        <v>0</v>
      </c>
      <c r="Y153" s="7">
        <v>0</v>
      </c>
      <c r="Z153">
        <v>0</v>
      </c>
      <c r="AA153">
        <v>1</v>
      </c>
      <c r="AB153" s="11">
        <f t="shared" si="28"/>
        <v>0</v>
      </c>
      <c r="AC153" s="11">
        <f t="shared" si="29"/>
        <v>0.5</v>
      </c>
      <c r="AD153" t="str">
        <f t="shared" si="30"/>
        <v>No</v>
      </c>
      <c r="AE153" t="str">
        <f t="shared" si="31"/>
        <v>No</v>
      </c>
      <c r="AF153" t="str">
        <f t="shared" si="32"/>
        <v>No</v>
      </c>
    </row>
    <row r="154" spans="1:32" x14ac:dyDescent="0.25">
      <c r="A154" s="4">
        <v>21161</v>
      </c>
      <c r="B154" s="4" t="s">
        <v>100</v>
      </c>
      <c r="C154" s="4" t="s">
        <v>31</v>
      </c>
      <c r="D154" s="4" t="s">
        <v>114</v>
      </c>
      <c r="E154" s="5">
        <v>43913</v>
      </c>
      <c r="F154" s="7" t="s">
        <v>13</v>
      </c>
      <c r="G154" s="7" t="str">
        <f>VLOOKUP(C154,Tipos_Medida!$A$2:$B$12,2)</f>
        <v>Nacional</v>
      </c>
      <c r="H154" s="7" t="str">
        <f>VLOOKUP(F154,Tipos_Medida!$D$2:$E$34,2)</f>
        <v>Preventiva</v>
      </c>
      <c r="I154" s="11">
        <f>VLOOKUP(LEFT(A154,2)&amp;F154,Mobility_Google!$V$2:$AB$67,2,FALSE)</f>
        <v>-34.714285714285715</v>
      </c>
      <c r="J154" s="11">
        <f>VLOOKUP(LEFT(A154,2)&amp;F154,Mobility_Google!$V$2:$AB$67,3,FALSE)</f>
        <v>-13.714285714285714</v>
      </c>
      <c r="K154" s="11">
        <f>VLOOKUP(LEFT(A154,2)&amp;F154,Mobility_Google!$V$2:$AB$67,4,FALSE)</f>
        <v>-29</v>
      </c>
      <c r="L154" s="11">
        <f>VLOOKUP(LEFT(A154,2)&amp;F154,Mobility_Google!$V$2:$AB$67,5,FALSE)</f>
        <v>-30.428571428571427</v>
      </c>
      <c r="M154" s="11">
        <f>VLOOKUP(LEFT(A154,2)&amp;F154,Mobility_Google!$V$2:$AB$67,6,FALSE)</f>
        <v>-28.714285714285715</v>
      </c>
      <c r="N154" s="11">
        <f>VLOOKUP(LEFT(A154,2)&amp;F154,Mobility_Google!$V$2:$AB$67,7,FALSE)</f>
        <v>12.571428571428571</v>
      </c>
      <c r="O154" s="7">
        <f t="shared" si="22"/>
        <v>10</v>
      </c>
      <c r="P154" s="7">
        <f t="shared" si="23"/>
        <v>11</v>
      </c>
      <c r="Q154" s="7">
        <f t="shared" si="24"/>
        <v>12</v>
      </c>
      <c r="R154" s="7">
        <f t="shared" si="25"/>
        <v>14</v>
      </c>
      <c r="S154" s="7">
        <f t="shared" si="26"/>
        <v>15</v>
      </c>
      <c r="T154" s="7">
        <f t="shared" si="27"/>
        <v>16</v>
      </c>
      <c r="U154" s="7">
        <v>0</v>
      </c>
      <c r="V154">
        <v>0</v>
      </c>
      <c r="W154" s="7">
        <v>0</v>
      </c>
      <c r="X154" s="7">
        <v>0</v>
      </c>
      <c r="Y154" s="7">
        <v>0</v>
      </c>
      <c r="Z154">
        <v>0</v>
      </c>
      <c r="AA154">
        <v>1</v>
      </c>
      <c r="AB154" s="11">
        <f t="shared" si="28"/>
        <v>0</v>
      </c>
      <c r="AC154" s="11">
        <f t="shared" si="29"/>
        <v>0.5</v>
      </c>
      <c r="AD154" t="str">
        <f t="shared" si="30"/>
        <v>No</v>
      </c>
      <c r="AE154" t="str">
        <f t="shared" si="31"/>
        <v>No</v>
      </c>
      <c r="AF154" t="str">
        <f t="shared" si="32"/>
        <v>No</v>
      </c>
    </row>
    <row r="155" spans="1:32" x14ac:dyDescent="0.25">
      <c r="A155" s="4">
        <v>21177</v>
      </c>
      <c r="B155" s="4" t="s">
        <v>101</v>
      </c>
      <c r="C155" s="4" t="s">
        <v>33</v>
      </c>
      <c r="D155" s="4" t="s">
        <v>114</v>
      </c>
      <c r="E155" s="5">
        <v>43910</v>
      </c>
      <c r="F155" s="7" t="s">
        <v>12</v>
      </c>
      <c r="G155" s="7" t="str">
        <f>VLOOKUP(C155,Tipos_Medida!$A$2:$B$12,2)</f>
        <v>Nacional</v>
      </c>
      <c r="H155" s="7" t="str">
        <f>VLOOKUP(F155,Tipos_Medida!$D$2:$E$34,2)</f>
        <v>Preventiva</v>
      </c>
      <c r="I155" s="11">
        <f>VLOOKUP(LEFT(A155,2)&amp;F155,Mobility_Google!$V$2:$AB$67,2,FALSE)</f>
        <v>-12.571428571428571</v>
      </c>
      <c r="J155" s="11">
        <f>VLOOKUP(LEFT(A155,2)&amp;F155,Mobility_Google!$V$2:$AB$67,3,FALSE)</f>
        <v>3.7142857142857144</v>
      </c>
      <c r="K155" s="11">
        <f>VLOOKUP(LEFT(A155,2)&amp;F155,Mobility_Google!$V$2:$AB$67,4,FALSE)</f>
        <v>-9.2857142857142865</v>
      </c>
      <c r="L155" s="11">
        <f>VLOOKUP(LEFT(A155,2)&amp;F155,Mobility_Google!$V$2:$AB$67,5,FALSE)</f>
        <v>-8.1428571428571423</v>
      </c>
      <c r="M155" s="11">
        <f>VLOOKUP(LEFT(A155,2)&amp;F155,Mobility_Google!$V$2:$AB$67,6,FALSE)</f>
        <v>-13.142857142857142</v>
      </c>
      <c r="N155" s="11">
        <f>VLOOKUP(LEFT(A155,2)&amp;F155,Mobility_Google!$V$2:$AB$67,7,FALSE)</f>
        <v>5.1428571428571432</v>
      </c>
      <c r="O155" s="7">
        <f t="shared" si="22"/>
        <v>9</v>
      </c>
      <c r="P155" s="7">
        <f t="shared" si="23"/>
        <v>10</v>
      </c>
      <c r="Q155" s="7">
        <f t="shared" si="24"/>
        <v>11</v>
      </c>
      <c r="R155" s="7">
        <f t="shared" si="25"/>
        <v>13</v>
      </c>
      <c r="S155" s="7">
        <f t="shared" si="26"/>
        <v>14</v>
      </c>
      <c r="T155" s="7">
        <f t="shared" si="27"/>
        <v>15</v>
      </c>
      <c r="U155" s="7">
        <v>0</v>
      </c>
      <c r="V155">
        <v>0</v>
      </c>
      <c r="W155" s="7">
        <v>0</v>
      </c>
      <c r="X155" s="7">
        <v>0</v>
      </c>
      <c r="Y155" s="7">
        <v>0</v>
      </c>
      <c r="Z155">
        <v>0</v>
      </c>
      <c r="AA155">
        <v>0</v>
      </c>
      <c r="AB155" s="11">
        <f t="shared" si="28"/>
        <v>0</v>
      </c>
      <c r="AC155" s="11">
        <f t="shared" si="29"/>
        <v>0</v>
      </c>
      <c r="AD155" t="str">
        <f t="shared" si="30"/>
        <v>No</v>
      </c>
      <c r="AE155" t="str">
        <f t="shared" si="31"/>
        <v>Si</v>
      </c>
      <c r="AF155" t="str">
        <f t="shared" si="32"/>
        <v>Si</v>
      </c>
    </row>
    <row r="156" spans="1:32" x14ac:dyDescent="0.25">
      <c r="A156">
        <v>21177</v>
      </c>
      <c r="B156" t="s">
        <v>101</v>
      </c>
      <c r="C156" t="s">
        <v>30</v>
      </c>
      <c r="D156" t="s">
        <v>114</v>
      </c>
      <c r="E156" s="1">
        <v>43913</v>
      </c>
      <c r="F156" s="7" t="s">
        <v>13</v>
      </c>
      <c r="G156" s="7" t="str">
        <f>VLOOKUP(C156,Tipos_Medida!$A$2:$B$12,2)</f>
        <v>Nacional</v>
      </c>
      <c r="H156" s="7" t="str">
        <f>VLOOKUP(F156,Tipos_Medida!$D$2:$E$34,2)</f>
        <v>Preventiva</v>
      </c>
      <c r="I156" s="11">
        <f>VLOOKUP(LEFT(A156,2)&amp;F156,Mobility_Google!$V$2:$AB$67,2,FALSE)</f>
        <v>-34.714285714285715</v>
      </c>
      <c r="J156" s="11">
        <f>VLOOKUP(LEFT(A156,2)&amp;F156,Mobility_Google!$V$2:$AB$67,3,FALSE)</f>
        <v>-13.714285714285714</v>
      </c>
      <c r="K156" s="11">
        <f>VLOOKUP(LEFT(A156,2)&amp;F156,Mobility_Google!$V$2:$AB$67,4,FALSE)</f>
        <v>-29</v>
      </c>
      <c r="L156" s="11">
        <f>VLOOKUP(LEFT(A156,2)&amp;F156,Mobility_Google!$V$2:$AB$67,5,FALSE)</f>
        <v>-30.428571428571427</v>
      </c>
      <c r="M156" s="11">
        <f>VLOOKUP(LEFT(A156,2)&amp;F156,Mobility_Google!$V$2:$AB$67,6,FALSE)</f>
        <v>-28.714285714285715</v>
      </c>
      <c r="N156" s="11">
        <f>VLOOKUP(LEFT(A156,2)&amp;F156,Mobility_Google!$V$2:$AB$67,7,FALSE)</f>
        <v>12.571428571428571</v>
      </c>
      <c r="O156" s="7">
        <f t="shared" si="22"/>
        <v>10</v>
      </c>
      <c r="P156" s="7">
        <f t="shared" si="23"/>
        <v>11</v>
      </c>
      <c r="Q156" s="7">
        <f t="shared" si="24"/>
        <v>12</v>
      </c>
      <c r="R156" s="7">
        <f t="shared" si="25"/>
        <v>14</v>
      </c>
      <c r="S156" s="7">
        <f t="shared" si="26"/>
        <v>15</v>
      </c>
      <c r="T156" s="7">
        <f t="shared" si="27"/>
        <v>16</v>
      </c>
      <c r="U156" s="7">
        <v>0</v>
      </c>
      <c r="V156">
        <v>0</v>
      </c>
      <c r="W156" s="7">
        <v>0</v>
      </c>
      <c r="X156" s="7">
        <v>0</v>
      </c>
      <c r="Y156" s="7">
        <v>0</v>
      </c>
      <c r="Z156">
        <v>0</v>
      </c>
      <c r="AA156">
        <v>1</v>
      </c>
      <c r="AB156" s="11">
        <f t="shared" si="28"/>
        <v>0</v>
      </c>
      <c r="AC156" s="11">
        <f t="shared" si="29"/>
        <v>0.5</v>
      </c>
      <c r="AD156" t="str">
        <f t="shared" si="30"/>
        <v>No</v>
      </c>
      <c r="AE156" t="str">
        <f t="shared" si="31"/>
        <v>No</v>
      </c>
      <c r="AF156" t="str">
        <f t="shared" si="32"/>
        <v>No</v>
      </c>
    </row>
    <row r="157" spans="1:32" x14ac:dyDescent="0.25">
      <c r="A157">
        <v>21177</v>
      </c>
      <c r="B157" t="s">
        <v>101</v>
      </c>
      <c r="C157" t="s">
        <v>115</v>
      </c>
      <c r="D157" t="s">
        <v>114</v>
      </c>
      <c r="E157" s="1">
        <v>43913</v>
      </c>
      <c r="F157" s="7" t="s">
        <v>13</v>
      </c>
      <c r="G157" s="7" t="str">
        <f>VLOOKUP(C157,Tipos_Medida!$A$2:$B$12,2)</f>
        <v>Nacional</v>
      </c>
      <c r="H157" s="7" t="str">
        <f>VLOOKUP(F157,Tipos_Medida!$D$2:$E$34,2)</f>
        <v>Preventiva</v>
      </c>
      <c r="I157" s="11">
        <f>VLOOKUP(LEFT(A157,2)&amp;F157,Mobility_Google!$V$2:$AB$67,2,FALSE)</f>
        <v>-34.714285714285715</v>
      </c>
      <c r="J157" s="11">
        <f>VLOOKUP(LEFT(A157,2)&amp;F157,Mobility_Google!$V$2:$AB$67,3,FALSE)</f>
        <v>-13.714285714285714</v>
      </c>
      <c r="K157" s="11">
        <f>VLOOKUP(LEFT(A157,2)&amp;F157,Mobility_Google!$V$2:$AB$67,4,FALSE)</f>
        <v>-29</v>
      </c>
      <c r="L157" s="11">
        <f>VLOOKUP(LEFT(A157,2)&amp;F157,Mobility_Google!$V$2:$AB$67,5,FALSE)</f>
        <v>-30.428571428571427</v>
      </c>
      <c r="M157" s="11">
        <f>VLOOKUP(LEFT(A157,2)&amp;F157,Mobility_Google!$V$2:$AB$67,6,FALSE)</f>
        <v>-28.714285714285715</v>
      </c>
      <c r="N157" s="11">
        <f>VLOOKUP(LEFT(A157,2)&amp;F157,Mobility_Google!$V$2:$AB$67,7,FALSE)</f>
        <v>12.571428571428571</v>
      </c>
      <c r="O157" s="7">
        <f t="shared" si="22"/>
        <v>10</v>
      </c>
      <c r="P157" s="7">
        <f t="shared" si="23"/>
        <v>11</v>
      </c>
      <c r="Q157" s="7">
        <f t="shared" si="24"/>
        <v>12</v>
      </c>
      <c r="R157" s="7">
        <f t="shared" si="25"/>
        <v>14</v>
      </c>
      <c r="S157" s="7">
        <f t="shared" si="26"/>
        <v>15</v>
      </c>
      <c r="T157" s="7">
        <f t="shared" si="27"/>
        <v>16</v>
      </c>
      <c r="U157" s="7">
        <v>0</v>
      </c>
      <c r="V157">
        <v>0</v>
      </c>
      <c r="W157" s="7">
        <v>0</v>
      </c>
      <c r="X157" s="7">
        <v>0</v>
      </c>
      <c r="Y157" s="7">
        <v>0</v>
      </c>
      <c r="Z157">
        <v>0</v>
      </c>
      <c r="AA157">
        <v>1</v>
      </c>
      <c r="AB157" s="11">
        <f t="shared" si="28"/>
        <v>0</v>
      </c>
      <c r="AC157" s="11">
        <f t="shared" si="29"/>
        <v>0.5</v>
      </c>
      <c r="AD157" t="str">
        <f t="shared" si="30"/>
        <v>No</v>
      </c>
      <c r="AE157" t="str">
        <f t="shared" si="31"/>
        <v>No</v>
      </c>
      <c r="AF157" t="str">
        <f t="shared" si="32"/>
        <v>No</v>
      </c>
    </row>
    <row r="158" spans="1:32" x14ac:dyDescent="0.25">
      <c r="A158" s="4">
        <v>21177</v>
      </c>
      <c r="B158" s="4" t="s">
        <v>101</v>
      </c>
      <c r="C158" s="4" t="s">
        <v>31</v>
      </c>
      <c r="D158" s="4" t="s">
        <v>114</v>
      </c>
      <c r="E158" s="5">
        <v>43913</v>
      </c>
      <c r="F158" s="7" t="s">
        <v>13</v>
      </c>
      <c r="G158" s="7" t="str">
        <f>VLOOKUP(C158,Tipos_Medida!$A$2:$B$12,2)</f>
        <v>Nacional</v>
      </c>
      <c r="H158" s="7" t="str">
        <f>VLOOKUP(F158,Tipos_Medida!$D$2:$E$34,2)</f>
        <v>Preventiva</v>
      </c>
      <c r="I158" s="11">
        <f>VLOOKUP(LEFT(A158,2)&amp;F158,Mobility_Google!$V$2:$AB$67,2,FALSE)</f>
        <v>-34.714285714285715</v>
      </c>
      <c r="J158" s="11">
        <f>VLOOKUP(LEFT(A158,2)&amp;F158,Mobility_Google!$V$2:$AB$67,3,FALSE)</f>
        <v>-13.714285714285714</v>
      </c>
      <c r="K158" s="11">
        <f>VLOOKUP(LEFT(A158,2)&amp;F158,Mobility_Google!$V$2:$AB$67,4,FALSE)</f>
        <v>-29</v>
      </c>
      <c r="L158" s="11">
        <f>VLOOKUP(LEFT(A158,2)&amp;F158,Mobility_Google!$V$2:$AB$67,5,FALSE)</f>
        <v>-30.428571428571427</v>
      </c>
      <c r="M158" s="11">
        <f>VLOOKUP(LEFT(A158,2)&amp;F158,Mobility_Google!$V$2:$AB$67,6,FALSE)</f>
        <v>-28.714285714285715</v>
      </c>
      <c r="N158" s="11">
        <f>VLOOKUP(LEFT(A158,2)&amp;F158,Mobility_Google!$V$2:$AB$67,7,FALSE)</f>
        <v>12.571428571428571</v>
      </c>
      <c r="O158" s="7">
        <f t="shared" si="22"/>
        <v>10</v>
      </c>
      <c r="P158" s="7">
        <f t="shared" si="23"/>
        <v>11</v>
      </c>
      <c r="Q158" s="7">
        <f t="shared" si="24"/>
        <v>12</v>
      </c>
      <c r="R158" s="7">
        <f t="shared" si="25"/>
        <v>14</v>
      </c>
      <c r="S158" s="7">
        <f t="shared" si="26"/>
        <v>15</v>
      </c>
      <c r="T158" s="7">
        <f t="shared" si="27"/>
        <v>16</v>
      </c>
      <c r="U158" s="7">
        <v>0</v>
      </c>
      <c r="V158">
        <v>0</v>
      </c>
      <c r="W158" s="7">
        <v>0</v>
      </c>
      <c r="X158" s="7">
        <v>0</v>
      </c>
      <c r="Y158" s="7">
        <v>0</v>
      </c>
      <c r="Z158">
        <v>0</v>
      </c>
      <c r="AA158">
        <v>1</v>
      </c>
      <c r="AB158" s="11">
        <f t="shared" si="28"/>
        <v>0</v>
      </c>
      <c r="AC158" s="11">
        <f t="shared" si="29"/>
        <v>0.5</v>
      </c>
      <c r="AD158" t="str">
        <f t="shared" si="30"/>
        <v>No</v>
      </c>
      <c r="AE158" t="str">
        <f t="shared" si="31"/>
        <v>No</v>
      </c>
      <c r="AF158" t="str">
        <f t="shared" si="32"/>
        <v>No</v>
      </c>
    </row>
    <row r="159" spans="1:32" x14ac:dyDescent="0.25">
      <c r="A159" s="4">
        <v>20558</v>
      </c>
      <c r="B159" s="4" t="s">
        <v>102</v>
      </c>
      <c r="C159" s="4" t="s">
        <v>33</v>
      </c>
      <c r="D159" s="4" t="s">
        <v>114</v>
      </c>
      <c r="E159" s="5">
        <v>43910</v>
      </c>
      <c r="F159" s="7" t="s">
        <v>12</v>
      </c>
      <c r="G159" s="7" t="str">
        <f>VLOOKUP(C159,Tipos_Medida!$A$2:$B$12,2)</f>
        <v>Nacional</v>
      </c>
      <c r="H159" s="7" t="str">
        <f>VLOOKUP(F159,Tipos_Medida!$D$2:$E$34,2)</f>
        <v>Preventiva</v>
      </c>
      <c r="I159" s="11">
        <f>VLOOKUP(LEFT(A159,2)&amp;F159,Mobility_Google!$V$2:$AB$67,2,FALSE)</f>
        <v>-7.8571428571428568</v>
      </c>
      <c r="J159" s="11">
        <f>VLOOKUP(LEFT(A159,2)&amp;F159,Mobility_Google!$V$2:$AB$67,3,FALSE)</f>
        <v>1.4285714285714286</v>
      </c>
      <c r="K159" s="11">
        <f>VLOOKUP(LEFT(A159,2)&amp;F159,Mobility_Google!$V$2:$AB$67,4,FALSE)</f>
        <v>-7.4285714285714288</v>
      </c>
      <c r="L159" s="11">
        <f>VLOOKUP(LEFT(A159,2)&amp;F159,Mobility_Google!$V$2:$AB$67,5,FALSE)</f>
        <v>-11</v>
      </c>
      <c r="M159" s="11">
        <f>VLOOKUP(LEFT(A159,2)&amp;F159,Mobility_Google!$V$2:$AB$67,6,FALSE)</f>
        <v>-4.8571428571428568</v>
      </c>
      <c r="N159" s="11">
        <f>VLOOKUP(LEFT(A159,2)&amp;F159,Mobility_Google!$V$2:$AB$67,7,FALSE)</f>
        <v>2</v>
      </c>
      <c r="O159" s="7">
        <f t="shared" si="22"/>
        <v>9</v>
      </c>
      <c r="P159" s="7">
        <f t="shared" si="23"/>
        <v>10</v>
      </c>
      <c r="Q159" s="7">
        <f t="shared" si="24"/>
        <v>11</v>
      </c>
      <c r="R159" s="7">
        <f t="shared" si="25"/>
        <v>13</v>
      </c>
      <c r="S159" s="7">
        <f t="shared" si="26"/>
        <v>14</v>
      </c>
      <c r="T159" s="7">
        <f t="shared" si="27"/>
        <v>15</v>
      </c>
      <c r="U159" s="7">
        <v>0</v>
      </c>
      <c r="V159">
        <v>0</v>
      </c>
      <c r="W159" s="7">
        <v>0</v>
      </c>
      <c r="X159" s="7">
        <v>0</v>
      </c>
      <c r="Y159" s="7">
        <v>0</v>
      </c>
      <c r="Z159">
        <v>0</v>
      </c>
      <c r="AA159">
        <v>0</v>
      </c>
      <c r="AB159" s="11">
        <f t="shared" si="28"/>
        <v>0</v>
      </c>
      <c r="AC159" s="11">
        <f t="shared" si="29"/>
        <v>0</v>
      </c>
      <c r="AD159" t="str">
        <f t="shared" si="30"/>
        <v>No</v>
      </c>
      <c r="AE159" t="str">
        <f t="shared" si="31"/>
        <v>Si</v>
      </c>
      <c r="AF159" t="str">
        <f t="shared" si="32"/>
        <v>Si</v>
      </c>
    </row>
    <row r="160" spans="1:32" x14ac:dyDescent="0.25">
      <c r="A160">
        <v>20558</v>
      </c>
      <c r="B160" t="s">
        <v>102</v>
      </c>
      <c r="C160" t="s">
        <v>30</v>
      </c>
      <c r="D160" t="s">
        <v>114</v>
      </c>
      <c r="E160" s="1">
        <v>43913</v>
      </c>
      <c r="F160" s="7" t="s">
        <v>13</v>
      </c>
      <c r="G160" s="7" t="str">
        <f>VLOOKUP(C160,Tipos_Medida!$A$2:$B$12,2)</f>
        <v>Nacional</v>
      </c>
      <c r="H160" s="7" t="str">
        <f>VLOOKUP(F160,Tipos_Medida!$D$2:$E$34,2)</f>
        <v>Preventiva</v>
      </c>
      <c r="I160" s="11">
        <f>VLOOKUP(LEFT(A160,2)&amp;F160,Mobility_Google!$V$2:$AB$67,2,FALSE)</f>
        <v>-30.571428571428573</v>
      </c>
      <c r="J160" s="11">
        <f>VLOOKUP(LEFT(A160,2)&amp;F160,Mobility_Google!$V$2:$AB$67,3,FALSE)</f>
        <v>-16.714285714285715</v>
      </c>
      <c r="K160" s="11">
        <f>VLOOKUP(LEFT(A160,2)&amp;F160,Mobility_Google!$V$2:$AB$67,4,FALSE)</f>
        <v>-34.857142857142854</v>
      </c>
      <c r="L160" s="11">
        <f>VLOOKUP(LEFT(A160,2)&amp;F160,Mobility_Google!$V$2:$AB$67,5,FALSE)</f>
        <v>-31.428571428571427</v>
      </c>
      <c r="M160" s="11">
        <f>VLOOKUP(LEFT(A160,2)&amp;F160,Mobility_Google!$V$2:$AB$67,6,FALSE)</f>
        <v>-25</v>
      </c>
      <c r="N160" s="11">
        <f>VLOOKUP(LEFT(A160,2)&amp;F160,Mobility_Google!$V$2:$AB$67,7,FALSE)</f>
        <v>9.8571428571428577</v>
      </c>
      <c r="O160" s="7">
        <f t="shared" si="22"/>
        <v>10</v>
      </c>
      <c r="P160" s="7">
        <f t="shared" si="23"/>
        <v>11</v>
      </c>
      <c r="Q160" s="7">
        <f t="shared" si="24"/>
        <v>12</v>
      </c>
      <c r="R160" s="7">
        <f t="shared" si="25"/>
        <v>14</v>
      </c>
      <c r="S160" s="7">
        <f t="shared" si="26"/>
        <v>15</v>
      </c>
      <c r="T160" s="7">
        <f t="shared" si="27"/>
        <v>16</v>
      </c>
      <c r="U160" s="7">
        <v>0</v>
      </c>
      <c r="V160">
        <v>0</v>
      </c>
      <c r="W160" s="7">
        <v>0</v>
      </c>
      <c r="X160" s="7">
        <v>0</v>
      </c>
      <c r="Y160" s="7">
        <v>0</v>
      </c>
      <c r="Z160">
        <v>0</v>
      </c>
      <c r="AA160">
        <v>0</v>
      </c>
      <c r="AB160" s="11">
        <f t="shared" si="28"/>
        <v>0</v>
      </c>
      <c r="AC160" s="11">
        <f t="shared" si="29"/>
        <v>0</v>
      </c>
      <c r="AD160" t="str">
        <f t="shared" si="30"/>
        <v>No</v>
      </c>
      <c r="AE160" t="str">
        <f t="shared" si="31"/>
        <v>Si</v>
      </c>
      <c r="AF160" t="str">
        <f t="shared" si="32"/>
        <v>Si</v>
      </c>
    </row>
    <row r="161" spans="1:32" x14ac:dyDescent="0.25">
      <c r="A161">
        <v>20558</v>
      </c>
      <c r="B161" t="s">
        <v>102</v>
      </c>
      <c r="C161" t="s">
        <v>115</v>
      </c>
      <c r="D161" t="s">
        <v>114</v>
      </c>
      <c r="E161" s="1">
        <v>43913</v>
      </c>
      <c r="F161" s="7" t="s">
        <v>13</v>
      </c>
      <c r="G161" s="7" t="str">
        <f>VLOOKUP(C161,Tipos_Medida!$A$2:$B$12,2)</f>
        <v>Nacional</v>
      </c>
      <c r="H161" s="7" t="str">
        <f>VLOOKUP(F161,Tipos_Medida!$D$2:$E$34,2)</f>
        <v>Preventiva</v>
      </c>
      <c r="I161" s="11">
        <f>VLOOKUP(LEFT(A161,2)&amp;F161,Mobility_Google!$V$2:$AB$67,2,FALSE)</f>
        <v>-30.571428571428573</v>
      </c>
      <c r="J161" s="11">
        <f>VLOOKUP(LEFT(A161,2)&amp;F161,Mobility_Google!$V$2:$AB$67,3,FALSE)</f>
        <v>-16.714285714285715</v>
      </c>
      <c r="K161" s="11">
        <f>VLOOKUP(LEFT(A161,2)&amp;F161,Mobility_Google!$V$2:$AB$67,4,FALSE)</f>
        <v>-34.857142857142854</v>
      </c>
      <c r="L161" s="11">
        <f>VLOOKUP(LEFT(A161,2)&amp;F161,Mobility_Google!$V$2:$AB$67,5,FALSE)</f>
        <v>-31.428571428571427</v>
      </c>
      <c r="M161" s="11">
        <f>VLOOKUP(LEFT(A161,2)&amp;F161,Mobility_Google!$V$2:$AB$67,6,FALSE)</f>
        <v>-25</v>
      </c>
      <c r="N161" s="11">
        <f>VLOOKUP(LEFT(A161,2)&amp;F161,Mobility_Google!$V$2:$AB$67,7,FALSE)</f>
        <v>9.8571428571428577</v>
      </c>
      <c r="O161" s="7">
        <f t="shared" si="22"/>
        <v>10</v>
      </c>
      <c r="P161" s="7">
        <f t="shared" si="23"/>
        <v>11</v>
      </c>
      <c r="Q161" s="7">
        <f t="shared" si="24"/>
        <v>12</v>
      </c>
      <c r="R161" s="7">
        <f t="shared" si="25"/>
        <v>14</v>
      </c>
      <c r="S161" s="7">
        <f t="shared" si="26"/>
        <v>15</v>
      </c>
      <c r="T161" s="7">
        <f t="shared" si="27"/>
        <v>16</v>
      </c>
      <c r="U161" s="7">
        <v>0</v>
      </c>
      <c r="V161">
        <v>0</v>
      </c>
      <c r="W161" s="7">
        <v>0</v>
      </c>
      <c r="X161" s="7">
        <v>0</v>
      </c>
      <c r="Y161" s="7">
        <v>0</v>
      </c>
      <c r="Z161">
        <v>0</v>
      </c>
      <c r="AA161">
        <v>0</v>
      </c>
      <c r="AB161" s="11">
        <f t="shared" si="28"/>
        <v>0</v>
      </c>
      <c r="AC161" s="11">
        <f t="shared" si="29"/>
        <v>0</v>
      </c>
      <c r="AD161" t="str">
        <f t="shared" si="30"/>
        <v>No</v>
      </c>
      <c r="AE161" t="str">
        <f t="shared" si="31"/>
        <v>Si</v>
      </c>
      <c r="AF161" t="str">
        <f t="shared" si="32"/>
        <v>Si</v>
      </c>
    </row>
    <row r="162" spans="1:32" x14ac:dyDescent="0.25">
      <c r="A162" s="4">
        <v>20558</v>
      </c>
      <c r="B162" s="4" t="s">
        <v>102</v>
      </c>
      <c r="C162" s="4" t="s">
        <v>31</v>
      </c>
      <c r="D162" s="4" t="s">
        <v>114</v>
      </c>
      <c r="E162" s="5">
        <v>43913</v>
      </c>
      <c r="F162" s="7" t="s">
        <v>13</v>
      </c>
      <c r="G162" s="7" t="str">
        <f>VLOOKUP(C162,Tipos_Medida!$A$2:$B$12,2)</f>
        <v>Nacional</v>
      </c>
      <c r="H162" s="7" t="str">
        <f>VLOOKUP(F162,Tipos_Medida!$D$2:$E$34,2)</f>
        <v>Preventiva</v>
      </c>
      <c r="I162" s="11">
        <f>VLOOKUP(LEFT(A162,2)&amp;F162,Mobility_Google!$V$2:$AB$67,2,FALSE)</f>
        <v>-30.571428571428573</v>
      </c>
      <c r="J162" s="11">
        <f>VLOOKUP(LEFT(A162,2)&amp;F162,Mobility_Google!$V$2:$AB$67,3,FALSE)</f>
        <v>-16.714285714285715</v>
      </c>
      <c r="K162" s="11">
        <f>VLOOKUP(LEFT(A162,2)&amp;F162,Mobility_Google!$V$2:$AB$67,4,FALSE)</f>
        <v>-34.857142857142854</v>
      </c>
      <c r="L162" s="11">
        <f>VLOOKUP(LEFT(A162,2)&amp;F162,Mobility_Google!$V$2:$AB$67,5,FALSE)</f>
        <v>-31.428571428571427</v>
      </c>
      <c r="M162" s="11">
        <f>VLOOKUP(LEFT(A162,2)&amp;F162,Mobility_Google!$V$2:$AB$67,6,FALSE)</f>
        <v>-25</v>
      </c>
      <c r="N162" s="11">
        <f>VLOOKUP(LEFT(A162,2)&amp;F162,Mobility_Google!$V$2:$AB$67,7,FALSE)</f>
        <v>9.8571428571428577</v>
      </c>
      <c r="O162" s="7">
        <f t="shared" si="22"/>
        <v>10</v>
      </c>
      <c r="P162" s="7">
        <f t="shared" si="23"/>
        <v>11</v>
      </c>
      <c r="Q162" s="7">
        <f t="shared" si="24"/>
        <v>12</v>
      </c>
      <c r="R162" s="7">
        <f t="shared" si="25"/>
        <v>14</v>
      </c>
      <c r="S162" s="7">
        <f t="shared" si="26"/>
        <v>15</v>
      </c>
      <c r="T162" s="7">
        <f t="shared" si="27"/>
        <v>16</v>
      </c>
      <c r="U162" s="7">
        <v>0</v>
      </c>
      <c r="V162">
        <v>0</v>
      </c>
      <c r="W162" s="7">
        <v>0</v>
      </c>
      <c r="X162" s="7">
        <v>0</v>
      </c>
      <c r="Y162" s="7">
        <v>0</v>
      </c>
      <c r="Z162">
        <v>0</v>
      </c>
      <c r="AA162">
        <v>0</v>
      </c>
      <c r="AB162" s="11">
        <f t="shared" si="28"/>
        <v>0</v>
      </c>
      <c r="AC162" s="11">
        <f t="shared" si="29"/>
        <v>0</v>
      </c>
      <c r="AD162" t="str">
        <f t="shared" si="30"/>
        <v>No</v>
      </c>
      <c r="AE162" t="str">
        <f t="shared" si="31"/>
        <v>Si</v>
      </c>
      <c r="AF162" t="str">
        <f t="shared" si="32"/>
        <v>Si</v>
      </c>
    </row>
    <row r="163" spans="1:32" x14ac:dyDescent="0.25">
      <c r="A163" s="4">
        <v>20558</v>
      </c>
      <c r="B163" s="4" t="s">
        <v>102</v>
      </c>
      <c r="C163" s="4" t="s">
        <v>120</v>
      </c>
      <c r="D163" s="4" t="s">
        <v>114</v>
      </c>
      <c r="E163" s="5">
        <v>43952</v>
      </c>
      <c r="F163" s="7" t="s">
        <v>18</v>
      </c>
      <c r="G163" s="7" t="str">
        <f>VLOOKUP(C163,Tipos_Medida!$A$2:$B$12,2)</f>
        <v>Local</v>
      </c>
      <c r="H163" s="7" t="str">
        <f>VLOOKUP(F163,Tipos_Medida!$D$2:$E$34,2)</f>
        <v>Medianamente Preventiva</v>
      </c>
      <c r="I163" s="11">
        <f>VLOOKUP(LEFT(A163,2)&amp;F163,Mobility_Google!$V$2:$AB$67,2,FALSE)</f>
        <v>-56.857142857142854</v>
      </c>
      <c r="J163" s="11">
        <f>VLOOKUP(LEFT(A163,2)&amp;F163,Mobility_Google!$V$2:$AB$67,3,FALSE)</f>
        <v>-28.857142857142858</v>
      </c>
      <c r="K163" s="11">
        <f>VLOOKUP(LEFT(A163,2)&amp;F163,Mobility_Google!$V$2:$AB$67,4,FALSE)</f>
        <v>-56.571428571428569</v>
      </c>
      <c r="L163" s="11">
        <f>VLOOKUP(LEFT(A163,2)&amp;F163,Mobility_Google!$V$2:$AB$67,5,FALSE)</f>
        <v>-53.428571428571431</v>
      </c>
      <c r="M163" s="11">
        <f>VLOOKUP(LEFT(A163,2)&amp;F163,Mobility_Google!$V$2:$AB$67,6,FALSE)</f>
        <v>-39.285714285714285</v>
      </c>
      <c r="N163" s="11">
        <f>VLOOKUP(LEFT(A163,2)&amp;F163,Mobility_Google!$V$2:$AB$67,7,FALSE)</f>
        <v>15.857142857142858</v>
      </c>
      <c r="O163" s="7">
        <f t="shared" si="22"/>
        <v>15</v>
      </c>
      <c r="P163" s="7">
        <f t="shared" si="23"/>
        <v>16</v>
      </c>
      <c r="Q163" s="7">
        <f t="shared" si="24"/>
        <v>17</v>
      </c>
      <c r="R163" s="7">
        <f t="shared" si="25"/>
        <v>19</v>
      </c>
      <c r="S163" s="7">
        <f t="shared" si="26"/>
        <v>20</v>
      </c>
      <c r="T163" s="7">
        <f t="shared" si="27"/>
        <v>21</v>
      </c>
      <c r="U163" s="7">
        <v>0</v>
      </c>
      <c r="V163">
        <v>0</v>
      </c>
      <c r="W163" s="7">
        <v>0</v>
      </c>
      <c r="X163" s="7">
        <v>0</v>
      </c>
      <c r="Y163" s="7">
        <v>0</v>
      </c>
      <c r="Z163">
        <v>1</v>
      </c>
      <c r="AA163">
        <v>1</v>
      </c>
      <c r="AB163" s="11">
        <f t="shared" si="28"/>
        <v>0</v>
      </c>
      <c r="AC163" s="11">
        <f t="shared" si="29"/>
        <v>0.5</v>
      </c>
      <c r="AD163" t="str">
        <f t="shared" si="30"/>
        <v>No</v>
      </c>
      <c r="AE163" t="str">
        <f t="shared" si="31"/>
        <v>No</v>
      </c>
      <c r="AF163" t="str">
        <f t="shared" si="32"/>
        <v>No</v>
      </c>
    </row>
    <row r="164" spans="1:32" x14ac:dyDescent="0.25">
      <c r="A164" s="4">
        <v>20558</v>
      </c>
      <c r="B164" s="4" t="s">
        <v>102</v>
      </c>
      <c r="C164" s="4" t="s">
        <v>118</v>
      </c>
      <c r="D164" s="4" t="s">
        <v>114</v>
      </c>
      <c r="E164" s="5">
        <v>43952</v>
      </c>
      <c r="F164" s="7" t="s">
        <v>18</v>
      </c>
      <c r="G164" s="7" t="str">
        <f>VLOOKUP(C164,Tipos_Medida!$A$2:$B$12,2)</f>
        <v>Local</v>
      </c>
      <c r="H164" s="7" t="str">
        <f>VLOOKUP(F164,Tipos_Medida!$D$2:$E$34,2)</f>
        <v>Medianamente Preventiva</v>
      </c>
      <c r="I164" s="11">
        <f>VLOOKUP(LEFT(A164,2)&amp;F164,Mobility_Google!$V$2:$AB$67,2,FALSE)</f>
        <v>-56.857142857142854</v>
      </c>
      <c r="J164" s="11">
        <f>VLOOKUP(LEFT(A164,2)&amp;F164,Mobility_Google!$V$2:$AB$67,3,FALSE)</f>
        <v>-28.857142857142858</v>
      </c>
      <c r="K164" s="11">
        <f>VLOOKUP(LEFT(A164,2)&amp;F164,Mobility_Google!$V$2:$AB$67,4,FALSE)</f>
        <v>-56.571428571428569</v>
      </c>
      <c r="L164" s="11">
        <f>VLOOKUP(LEFT(A164,2)&amp;F164,Mobility_Google!$V$2:$AB$67,5,FALSE)</f>
        <v>-53.428571428571431</v>
      </c>
      <c r="M164" s="11">
        <f>VLOOKUP(LEFT(A164,2)&amp;F164,Mobility_Google!$V$2:$AB$67,6,FALSE)</f>
        <v>-39.285714285714285</v>
      </c>
      <c r="N164" s="11">
        <f>VLOOKUP(LEFT(A164,2)&amp;F164,Mobility_Google!$V$2:$AB$67,7,FALSE)</f>
        <v>15.857142857142858</v>
      </c>
      <c r="O164" s="7">
        <f t="shared" si="22"/>
        <v>15</v>
      </c>
      <c r="P164" s="7">
        <f t="shared" si="23"/>
        <v>16</v>
      </c>
      <c r="Q164" s="7">
        <f t="shared" si="24"/>
        <v>17</v>
      </c>
      <c r="R164" s="7">
        <f t="shared" si="25"/>
        <v>19</v>
      </c>
      <c r="S164" s="7">
        <f t="shared" si="26"/>
        <v>20</v>
      </c>
      <c r="T164" s="7">
        <f t="shared" si="27"/>
        <v>21</v>
      </c>
      <c r="U164" s="7">
        <v>0</v>
      </c>
      <c r="V164">
        <v>0</v>
      </c>
      <c r="W164" s="7">
        <v>0</v>
      </c>
      <c r="X164" s="7">
        <v>0</v>
      </c>
      <c r="Y164" s="7">
        <v>0</v>
      </c>
      <c r="Z164">
        <v>1</v>
      </c>
      <c r="AA164">
        <v>1</v>
      </c>
      <c r="AB164" s="11">
        <f t="shared" si="28"/>
        <v>0</v>
      </c>
      <c r="AC164" s="11">
        <f t="shared" si="29"/>
        <v>0.5</v>
      </c>
      <c r="AD164" t="str">
        <f t="shared" si="30"/>
        <v>No</v>
      </c>
      <c r="AE164" t="str">
        <f t="shared" si="31"/>
        <v>No</v>
      </c>
      <c r="AF164" t="str">
        <f t="shared" si="32"/>
        <v>No</v>
      </c>
    </row>
    <row r="165" spans="1:32" x14ac:dyDescent="0.25">
      <c r="A165">
        <v>20558</v>
      </c>
      <c r="B165" t="s">
        <v>102</v>
      </c>
      <c r="C165" t="s">
        <v>34</v>
      </c>
      <c r="D165" t="s">
        <v>114</v>
      </c>
      <c r="E165" s="1">
        <v>43952</v>
      </c>
      <c r="F165" s="7" t="s">
        <v>18</v>
      </c>
      <c r="G165" s="7" t="str">
        <f>VLOOKUP(C165,Tipos_Medida!$A$2:$B$12,2)</f>
        <v>Local</v>
      </c>
      <c r="H165" s="7" t="str">
        <f>VLOOKUP(F165,Tipos_Medida!$D$2:$E$34,2)</f>
        <v>Medianamente Preventiva</v>
      </c>
      <c r="I165" s="11">
        <f>VLOOKUP(LEFT(A165,2)&amp;F165,Mobility_Google!$V$2:$AB$67,2,FALSE)</f>
        <v>-56.857142857142854</v>
      </c>
      <c r="J165" s="11">
        <f>VLOOKUP(LEFT(A165,2)&amp;F165,Mobility_Google!$V$2:$AB$67,3,FALSE)</f>
        <v>-28.857142857142858</v>
      </c>
      <c r="K165" s="11">
        <f>VLOOKUP(LEFT(A165,2)&amp;F165,Mobility_Google!$V$2:$AB$67,4,FALSE)</f>
        <v>-56.571428571428569</v>
      </c>
      <c r="L165" s="11">
        <f>VLOOKUP(LEFT(A165,2)&amp;F165,Mobility_Google!$V$2:$AB$67,5,FALSE)</f>
        <v>-53.428571428571431</v>
      </c>
      <c r="M165" s="11">
        <f>VLOOKUP(LEFT(A165,2)&amp;F165,Mobility_Google!$V$2:$AB$67,6,FALSE)</f>
        <v>-39.285714285714285</v>
      </c>
      <c r="N165" s="11">
        <f>VLOOKUP(LEFT(A165,2)&amp;F165,Mobility_Google!$V$2:$AB$67,7,FALSE)</f>
        <v>15.857142857142858</v>
      </c>
      <c r="O165" s="7">
        <f t="shared" si="22"/>
        <v>15</v>
      </c>
      <c r="P165" s="7">
        <f t="shared" si="23"/>
        <v>16</v>
      </c>
      <c r="Q165" s="7">
        <f t="shared" si="24"/>
        <v>17</v>
      </c>
      <c r="R165" s="7">
        <f t="shared" si="25"/>
        <v>19</v>
      </c>
      <c r="S165" s="7">
        <f t="shared" si="26"/>
        <v>20</v>
      </c>
      <c r="T165" s="7">
        <f t="shared" si="27"/>
        <v>21</v>
      </c>
      <c r="U165" s="7">
        <v>0</v>
      </c>
      <c r="V165">
        <v>0</v>
      </c>
      <c r="W165" s="7">
        <v>0</v>
      </c>
      <c r="X165" s="7">
        <v>0</v>
      </c>
      <c r="Y165" s="7">
        <v>0</v>
      </c>
      <c r="Z165">
        <v>1</v>
      </c>
      <c r="AA165">
        <v>1</v>
      </c>
      <c r="AB165" s="11">
        <f t="shared" si="28"/>
        <v>0</v>
      </c>
      <c r="AC165" s="11">
        <f t="shared" si="29"/>
        <v>0.5</v>
      </c>
      <c r="AD165" t="str">
        <f t="shared" si="30"/>
        <v>No</v>
      </c>
      <c r="AE165" t="str">
        <f t="shared" si="31"/>
        <v>No</v>
      </c>
      <c r="AF165" t="str">
        <f t="shared" si="32"/>
        <v>No</v>
      </c>
    </row>
    <row r="166" spans="1:32" x14ac:dyDescent="0.25">
      <c r="A166" s="4">
        <v>21195</v>
      </c>
      <c r="B166" s="4" t="s">
        <v>103</v>
      </c>
      <c r="C166" s="4" t="s">
        <v>33</v>
      </c>
      <c r="D166" s="4" t="s">
        <v>114</v>
      </c>
      <c r="E166" s="5">
        <v>43910</v>
      </c>
      <c r="F166" s="7" t="s">
        <v>12</v>
      </c>
      <c r="G166" s="7" t="str">
        <f>VLOOKUP(C166,Tipos_Medida!$A$2:$B$12,2)</f>
        <v>Nacional</v>
      </c>
      <c r="H166" s="7" t="str">
        <f>VLOOKUP(F166,Tipos_Medida!$D$2:$E$34,2)</f>
        <v>Preventiva</v>
      </c>
      <c r="I166" s="11">
        <f>VLOOKUP(LEFT(A166,2)&amp;F166,Mobility_Google!$V$2:$AB$67,2,FALSE)</f>
        <v>-12.571428571428571</v>
      </c>
      <c r="J166" s="11">
        <f>VLOOKUP(LEFT(A166,2)&amp;F166,Mobility_Google!$V$2:$AB$67,3,FALSE)</f>
        <v>3.7142857142857144</v>
      </c>
      <c r="K166" s="11">
        <f>VLOOKUP(LEFT(A166,2)&amp;F166,Mobility_Google!$V$2:$AB$67,4,FALSE)</f>
        <v>-9.2857142857142865</v>
      </c>
      <c r="L166" s="11">
        <f>VLOOKUP(LEFT(A166,2)&amp;F166,Mobility_Google!$V$2:$AB$67,5,FALSE)</f>
        <v>-8.1428571428571423</v>
      </c>
      <c r="M166" s="11">
        <f>VLOOKUP(LEFT(A166,2)&amp;F166,Mobility_Google!$V$2:$AB$67,6,FALSE)</f>
        <v>-13.142857142857142</v>
      </c>
      <c r="N166" s="11">
        <f>VLOOKUP(LEFT(A166,2)&amp;F166,Mobility_Google!$V$2:$AB$67,7,FALSE)</f>
        <v>5.1428571428571432</v>
      </c>
      <c r="O166" s="7">
        <f t="shared" si="22"/>
        <v>9</v>
      </c>
      <c r="P166" s="7">
        <f t="shared" si="23"/>
        <v>10</v>
      </c>
      <c r="Q166" s="7">
        <f t="shared" si="24"/>
        <v>11</v>
      </c>
      <c r="R166" s="7">
        <f t="shared" si="25"/>
        <v>13</v>
      </c>
      <c r="S166" s="7">
        <f t="shared" si="26"/>
        <v>14</v>
      </c>
      <c r="T166" s="7">
        <f t="shared" si="27"/>
        <v>15</v>
      </c>
      <c r="U166" s="7">
        <v>0</v>
      </c>
      <c r="V166">
        <v>0</v>
      </c>
      <c r="W166" s="7">
        <v>0</v>
      </c>
      <c r="X166" s="7">
        <v>0</v>
      </c>
      <c r="Y166" s="7">
        <v>0</v>
      </c>
      <c r="Z166">
        <v>0</v>
      </c>
      <c r="AA166">
        <v>0</v>
      </c>
      <c r="AB166" s="11">
        <f t="shared" si="28"/>
        <v>0</v>
      </c>
      <c r="AC166" s="11">
        <f t="shared" si="29"/>
        <v>0</v>
      </c>
      <c r="AD166" t="str">
        <f t="shared" si="30"/>
        <v>No</v>
      </c>
      <c r="AE166" t="str">
        <f t="shared" si="31"/>
        <v>Si</v>
      </c>
      <c r="AF166" t="str">
        <f t="shared" si="32"/>
        <v>Si</v>
      </c>
    </row>
    <row r="167" spans="1:32" x14ac:dyDescent="0.25">
      <c r="A167">
        <v>21195</v>
      </c>
      <c r="B167" t="s">
        <v>103</v>
      </c>
      <c r="C167" t="s">
        <v>30</v>
      </c>
      <c r="D167" t="s">
        <v>114</v>
      </c>
      <c r="E167" s="1">
        <v>43913</v>
      </c>
      <c r="F167" s="7" t="s">
        <v>13</v>
      </c>
      <c r="G167" s="7" t="str">
        <f>VLOOKUP(C167,Tipos_Medida!$A$2:$B$12,2)</f>
        <v>Nacional</v>
      </c>
      <c r="H167" s="7" t="str">
        <f>VLOOKUP(F167,Tipos_Medida!$D$2:$E$34,2)</f>
        <v>Preventiva</v>
      </c>
      <c r="I167" s="11">
        <f>VLOOKUP(LEFT(A167,2)&amp;F167,Mobility_Google!$V$2:$AB$67,2,FALSE)</f>
        <v>-34.714285714285715</v>
      </c>
      <c r="J167" s="11">
        <f>VLOOKUP(LEFT(A167,2)&amp;F167,Mobility_Google!$V$2:$AB$67,3,FALSE)</f>
        <v>-13.714285714285714</v>
      </c>
      <c r="K167" s="11">
        <f>VLOOKUP(LEFT(A167,2)&amp;F167,Mobility_Google!$V$2:$AB$67,4,FALSE)</f>
        <v>-29</v>
      </c>
      <c r="L167" s="11">
        <f>VLOOKUP(LEFT(A167,2)&amp;F167,Mobility_Google!$V$2:$AB$67,5,FALSE)</f>
        <v>-30.428571428571427</v>
      </c>
      <c r="M167" s="11">
        <f>VLOOKUP(LEFT(A167,2)&amp;F167,Mobility_Google!$V$2:$AB$67,6,FALSE)</f>
        <v>-28.714285714285715</v>
      </c>
      <c r="N167" s="11">
        <f>VLOOKUP(LEFT(A167,2)&amp;F167,Mobility_Google!$V$2:$AB$67,7,FALSE)</f>
        <v>12.571428571428571</v>
      </c>
      <c r="O167" s="7">
        <f t="shared" si="22"/>
        <v>10</v>
      </c>
      <c r="P167" s="7">
        <f t="shared" si="23"/>
        <v>11</v>
      </c>
      <c r="Q167" s="7">
        <f t="shared" si="24"/>
        <v>12</v>
      </c>
      <c r="R167" s="7">
        <f t="shared" si="25"/>
        <v>14</v>
      </c>
      <c r="S167" s="7">
        <f t="shared" si="26"/>
        <v>15</v>
      </c>
      <c r="T167" s="7">
        <f t="shared" si="27"/>
        <v>16</v>
      </c>
      <c r="U167" s="7">
        <v>0</v>
      </c>
      <c r="V167">
        <v>0</v>
      </c>
      <c r="W167" s="7">
        <v>0</v>
      </c>
      <c r="X167" s="7">
        <v>0</v>
      </c>
      <c r="Y167" s="7">
        <v>0</v>
      </c>
      <c r="Z167">
        <v>0</v>
      </c>
      <c r="AA167">
        <v>0</v>
      </c>
      <c r="AB167" s="11">
        <f t="shared" si="28"/>
        <v>0</v>
      </c>
      <c r="AC167" s="11">
        <f t="shared" si="29"/>
        <v>0</v>
      </c>
      <c r="AD167" t="str">
        <f t="shared" si="30"/>
        <v>No</v>
      </c>
      <c r="AE167" t="str">
        <f t="shared" si="31"/>
        <v>Si</v>
      </c>
      <c r="AF167" t="str">
        <f t="shared" si="32"/>
        <v>Si</v>
      </c>
    </row>
    <row r="168" spans="1:32" x14ac:dyDescent="0.25">
      <c r="A168">
        <v>21195</v>
      </c>
      <c r="B168" t="s">
        <v>103</v>
      </c>
      <c r="C168" t="s">
        <v>115</v>
      </c>
      <c r="D168" t="s">
        <v>114</v>
      </c>
      <c r="E168" s="1">
        <v>43913</v>
      </c>
      <c r="F168" s="7" t="s">
        <v>13</v>
      </c>
      <c r="G168" s="7" t="str">
        <f>VLOOKUP(C168,Tipos_Medida!$A$2:$B$12,2)</f>
        <v>Nacional</v>
      </c>
      <c r="H168" s="7" t="str">
        <f>VLOOKUP(F168,Tipos_Medida!$D$2:$E$34,2)</f>
        <v>Preventiva</v>
      </c>
      <c r="I168" s="11">
        <f>VLOOKUP(LEFT(A168,2)&amp;F168,Mobility_Google!$V$2:$AB$67,2,FALSE)</f>
        <v>-34.714285714285715</v>
      </c>
      <c r="J168" s="11">
        <f>VLOOKUP(LEFT(A168,2)&amp;F168,Mobility_Google!$V$2:$AB$67,3,FALSE)</f>
        <v>-13.714285714285714</v>
      </c>
      <c r="K168" s="11">
        <f>VLOOKUP(LEFT(A168,2)&amp;F168,Mobility_Google!$V$2:$AB$67,4,FALSE)</f>
        <v>-29</v>
      </c>
      <c r="L168" s="11">
        <f>VLOOKUP(LEFT(A168,2)&amp;F168,Mobility_Google!$V$2:$AB$67,5,FALSE)</f>
        <v>-30.428571428571427</v>
      </c>
      <c r="M168" s="11">
        <f>VLOOKUP(LEFT(A168,2)&amp;F168,Mobility_Google!$V$2:$AB$67,6,FALSE)</f>
        <v>-28.714285714285715</v>
      </c>
      <c r="N168" s="11">
        <f>VLOOKUP(LEFT(A168,2)&amp;F168,Mobility_Google!$V$2:$AB$67,7,FALSE)</f>
        <v>12.571428571428571</v>
      </c>
      <c r="O168" s="7">
        <f t="shared" si="22"/>
        <v>10</v>
      </c>
      <c r="P168" s="7">
        <f t="shared" si="23"/>
        <v>11</v>
      </c>
      <c r="Q168" s="7">
        <f t="shared" si="24"/>
        <v>12</v>
      </c>
      <c r="R168" s="7">
        <f t="shared" si="25"/>
        <v>14</v>
      </c>
      <c r="S168" s="7">
        <f t="shared" si="26"/>
        <v>15</v>
      </c>
      <c r="T168" s="7">
        <f t="shared" si="27"/>
        <v>16</v>
      </c>
      <c r="U168" s="7">
        <v>0</v>
      </c>
      <c r="V168">
        <v>0</v>
      </c>
      <c r="W168" s="7">
        <v>0</v>
      </c>
      <c r="X168" s="7">
        <v>0</v>
      </c>
      <c r="Y168" s="7">
        <v>0</v>
      </c>
      <c r="Z168">
        <v>0</v>
      </c>
      <c r="AA168">
        <v>0</v>
      </c>
      <c r="AB168" s="11">
        <f t="shared" si="28"/>
        <v>0</v>
      </c>
      <c r="AC168" s="11">
        <f t="shared" si="29"/>
        <v>0</v>
      </c>
      <c r="AD168" t="str">
        <f t="shared" si="30"/>
        <v>No</v>
      </c>
      <c r="AE168" t="str">
        <f t="shared" si="31"/>
        <v>Si</v>
      </c>
      <c r="AF168" t="str">
        <f t="shared" si="32"/>
        <v>Si</v>
      </c>
    </row>
    <row r="169" spans="1:32" x14ac:dyDescent="0.25">
      <c r="A169" s="4">
        <v>21195</v>
      </c>
      <c r="B169" s="4" t="s">
        <v>103</v>
      </c>
      <c r="C169" s="4" t="s">
        <v>31</v>
      </c>
      <c r="D169" s="4" t="s">
        <v>114</v>
      </c>
      <c r="E169" s="5">
        <v>43913</v>
      </c>
      <c r="F169" s="7" t="s">
        <v>13</v>
      </c>
      <c r="G169" s="7" t="str">
        <f>VLOOKUP(C169,Tipos_Medida!$A$2:$B$12,2)</f>
        <v>Nacional</v>
      </c>
      <c r="H169" s="7" t="str">
        <f>VLOOKUP(F169,Tipos_Medida!$D$2:$E$34,2)</f>
        <v>Preventiva</v>
      </c>
      <c r="I169" s="11">
        <f>VLOOKUP(LEFT(A169,2)&amp;F169,Mobility_Google!$V$2:$AB$67,2,FALSE)</f>
        <v>-34.714285714285715</v>
      </c>
      <c r="J169" s="11">
        <f>VLOOKUP(LEFT(A169,2)&amp;F169,Mobility_Google!$V$2:$AB$67,3,FALSE)</f>
        <v>-13.714285714285714</v>
      </c>
      <c r="K169" s="11">
        <f>VLOOKUP(LEFT(A169,2)&amp;F169,Mobility_Google!$V$2:$AB$67,4,FALSE)</f>
        <v>-29</v>
      </c>
      <c r="L169" s="11">
        <f>VLOOKUP(LEFT(A169,2)&amp;F169,Mobility_Google!$V$2:$AB$67,5,FALSE)</f>
        <v>-30.428571428571427</v>
      </c>
      <c r="M169" s="11">
        <f>VLOOKUP(LEFT(A169,2)&amp;F169,Mobility_Google!$V$2:$AB$67,6,FALSE)</f>
        <v>-28.714285714285715</v>
      </c>
      <c r="N169" s="11">
        <f>VLOOKUP(LEFT(A169,2)&amp;F169,Mobility_Google!$V$2:$AB$67,7,FALSE)</f>
        <v>12.571428571428571</v>
      </c>
      <c r="O169" s="7">
        <f t="shared" si="22"/>
        <v>10</v>
      </c>
      <c r="P169" s="7">
        <f t="shared" si="23"/>
        <v>11</v>
      </c>
      <c r="Q169" s="7">
        <f t="shared" si="24"/>
        <v>12</v>
      </c>
      <c r="R169" s="7">
        <f t="shared" si="25"/>
        <v>14</v>
      </c>
      <c r="S169" s="7">
        <f t="shared" si="26"/>
        <v>15</v>
      </c>
      <c r="T169" s="7">
        <f t="shared" si="27"/>
        <v>16</v>
      </c>
      <c r="U169" s="7">
        <v>0</v>
      </c>
      <c r="V169">
        <v>0</v>
      </c>
      <c r="W169" s="7">
        <v>0</v>
      </c>
      <c r="X169" s="7">
        <v>0</v>
      </c>
      <c r="Y169" s="7">
        <v>0</v>
      </c>
      <c r="Z169">
        <v>0</v>
      </c>
      <c r="AA169">
        <v>0</v>
      </c>
      <c r="AB169" s="11">
        <f t="shared" si="28"/>
        <v>0</v>
      </c>
      <c r="AC169" s="11">
        <f t="shared" si="29"/>
        <v>0</v>
      </c>
      <c r="AD169" t="str">
        <f t="shared" si="30"/>
        <v>No</v>
      </c>
      <c r="AE169" t="str">
        <f t="shared" si="31"/>
        <v>Si</v>
      </c>
      <c r="AF169" t="str">
        <f t="shared" si="32"/>
        <v>Si</v>
      </c>
    </row>
    <row r="170" spans="1:32" x14ac:dyDescent="0.25">
      <c r="A170">
        <v>21195</v>
      </c>
      <c r="B170" t="s">
        <v>103</v>
      </c>
      <c r="C170" t="s">
        <v>34</v>
      </c>
      <c r="D170" t="s">
        <v>114</v>
      </c>
      <c r="E170" s="1">
        <v>43934</v>
      </c>
      <c r="F170" s="7" t="s">
        <v>16</v>
      </c>
      <c r="G170" s="7" t="str">
        <f>VLOOKUP(C170,Tipos_Medida!$A$2:$B$12,2)</f>
        <v>Local</v>
      </c>
      <c r="H170" s="7" t="str">
        <f>VLOOKUP(F170,Tipos_Medida!$D$2:$E$34,2)</f>
        <v>Preventiva</v>
      </c>
      <c r="I170" s="11">
        <f>VLOOKUP(LEFT(A170,2)&amp;F170,Mobility_Google!$V$2:$AB$67,2,FALSE)</f>
        <v>-53.714285714285715</v>
      </c>
      <c r="J170" s="11">
        <f>VLOOKUP(LEFT(A170,2)&amp;F170,Mobility_Google!$V$2:$AB$67,3,FALSE)</f>
        <v>-17</v>
      </c>
      <c r="K170" s="11">
        <f>VLOOKUP(LEFT(A170,2)&amp;F170,Mobility_Google!$V$2:$AB$67,4,FALSE)</f>
        <v>-39.714285714285715</v>
      </c>
      <c r="L170" s="11">
        <f>VLOOKUP(LEFT(A170,2)&amp;F170,Mobility_Google!$V$2:$AB$67,5,FALSE)</f>
        <v>-41.285714285714285</v>
      </c>
      <c r="M170" s="11">
        <f>VLOOKUP(LEFT(A170,2)&amp;F170,Mobility_Google!$V$2:$AB$67,6,FALSE)</f>
        <v>-43.714285714285715</v>
      </c>
      <c r="N170" s="11">
        <f>VLOOKUP(LEFT(A170,2)&amp;F170,Mobility_Google!$V$2:$AB$67,7,FALSE)</f>
        <v>18.142857142857142</v>
      </c>
      <c r="O170" s="7">
        <f t="shared" si="22"/>
        <v>13</v>
      </c>
      <c r="P170" s="7">
        <f t="shared" si="23"/>
        <v>14</v>
      </c>
      <c r="Q170" s="7">
        <f t="shared" si="24"/>
        <v>15</v>
      </c>
      <c r="R170" s="7">
        <f t="shared" si="25"/>
        <v>17</v>
      </c>
      <c r="S170" s="7">
        <f t="shared" si="26"/>
        <v>18</v>
      </c>
      <c r="T170" s="7">
        <f t="shared" si="27"/>
        <v>19</v>
      </c>
      <c r="U170" s="7">
        <v>0</v>
      </c>
      <c r="V170">
        <v>0</v>
      </c>
      <c r="W170" s="7">
        <v>0</v>
      </c>
      <c r="X170" s="7">
        <v>0</v>
      </c>
      <c r="Y170" s="7">
        <v>0</v>
      </c>
      <c r="Z170">
        <v>0</v>
      </c>
      <c r="AA170">
        <v>0</v>
      </c>
      <c r="AB170" s="11">
        <f t="shared" si="28"/>
        <v>0</v>
      </c>
      <c r="AC170" s="11">
        <f t="shared" si="29"/>
        <v>0</v>
      </c>
      <c r="AD170" t="str">
        <f t="shared" si="30"/>
        <v>No</v>
      </c>
      <c r="AE170" t="str">
        <f t="shared" si="31"/>
        <v>Si</v>
      </c>
      <c r="AF170" t="str">
        <f t="shared" si="32"/>
        <v>Si</v>
      </c>
    </row>
    <row r="171" spans="1:32" x14ac:dyDescent="0.25">
      <c r="A171" s="4">
        <v>21205</v>
      </c>
      <c r="B171" s="4" t="s">
        <v>104</v>
      </c>
      <c r="C171" s="4" t="s">
        <v>33</v>
      </c>
      <c r="D171" s="4" t="s">
        <v>114</v>
      </c>
      <c r="E171" s="5">
        <v>43910</v>
      </c>
      <c r="F171" s="7" t="s">
        <v>12</v>
      </c>
      <c r="G171" s="7" t="str">
        <f>VLOOKUP(C171,Tipos_Medida!$A$2:$B$12,2)</f>
        <v>Nacional</v>
      </c>
      <c r="H171" s="7" t="str">
        <f>VLOOKUP(F171,Tipos_Medida!$D$2:$E$34,2)</f>
        <v>Preventiva</v>
      </c>
      <c r="I171" s="11">
        <f>VLOOKUP(LEFT(A171,2)&amp;F171,Mobility_Google!$V$2:$AB$67,2,FALSE)</f>
        <v>-12.571428571428571</v>
      </c>
      <c r="J171" s="11">
        <f>VLOOKUP(LEFT(A171,2)&amp;F171,Mobility_Google!$V$2:$AB$67,3,FALSE)</f>
        <v>3.7142857142857144</v>
      </c>
      <c r="K171" s="11">
        <f>VLOOKUP(LEFT(A171,2)&amp;F171,Mobility_Google!$V$2:$AB$67,4,FALSE)</f>
        <v>-9.2857142857142865</v>
      </c>
      <c r="L171" s="11">
        <f>VLOOKUP(LEFT(A171,2)&amp;F171,Mobility_Google!$V$2:$AB$67,5,FALSE)</f>
        <v>-8.1428571428571423</v>
      </c>
      <c r="M171" s="11">
        <f>VLOOKUP(LEFT(A171,2)&amp;F171,Mobility_Google!$V$2:$AB$67,6,FALSE)</f>
        <v>-13.142857142857142</v>
      </c>
      <c r="N171" s="11">
        <f>VLOOKUP(LEFT(A171,2)&amp;F171,Mobility_Google!$V$2:$AB$67,7,FALSE)</f>
        <v>5.1428571428571432</v>
      </c>
      <c r="O171" s="7">
        <f t="shared" si="22"/>
        <v>9</v>
      </c>
      <c r="P171" s="7">
        <f t="shared" si="23"/>
        <v>10</v>
      </c>
      <c r="Q171" s="7">
        <f t="shared" si="24"/>
        <v>11</v>
      </c>
      <c r="R171" s="7">
        <f t="shared" si="25"/>
        <v>13</v>
      </c>
      <c r="S171" s="7">
        <f t="shared" si="26"/>
        <v>14</v>
      </c>
      <c r="T171" s="7">
        <f t="shared" si="27"/>
        <v>15</v>
      </c>
      <c r="U171" s="7">
        <v>0</v>
      </c>
      <c r="V171">
        <v>0</v>
      </c>
      <c r="W171" s="7">
        <v>0</v>
      </c>
      <c r="X171" s="7">
        <v>0</v>
      </c>
      <c r="Y171" s="7">
        <v>0</v>
      </c>
      <c r="Z171">
        <v>0</v>
      </c>
      <c r="AA171">
        <v>0</v>
      </c>
      <c r="AB171" s="11">
        <f t="shared" si="28"/>
        <v>0</v>
      </c>
      <c r="AC171" s="11">
        <f t="shared" si="29"/>
        <v>0</v>
      </c>
      <c r="AD171" t="str">
        <f t="shared" si="30"/>
        <v>No</v>
      </c>
      <c r="AE171" t="str">
        <f t="shared" si="31"/>
        <v>Si</v>
      </c>
      <c r="AF171" t="str">
        <f t="shared" si="32"/>
        <v>Si</v>
      </c>
    </row>
    <row r="172" spans="1:32" x14ac:dyDescent="0.25">
      <c r="A172">
        <v>21205</v>
      </c>
      <c r="B172" t="s">
        <v>104</v>
      </c>
      <c r="C172" t="s">
        <v>30</v>
      </c>
      <c r="D172" t="s">
        <v>114</v>
      </c>
      <c r="E172" s="1">
        <v>43913</v>
      </c>
      <c r="F172" s="7" t="s">
        <v>13</v>
      </c>
      <c r="G172" s="7" t="str">
        <f>VLOOKUP(C172,Tipos_Medida!$A$2:$B$12,2)</f>
        <v>Nacional</v>
      </c>
      <c r="H172" s="7" t="str">
        <f>VLOOKUP(F172,Tipos_Medida!$D$2:$E$34,2)</f>
        <v>Preventiva</v>
      </c>
      <c r="I172" s="11">
        <f>VLOOKUP(LEFT(A172,2)&amp;F172,Mobility_Google!$V$2:$AB$67,2,FALSE)</f>
        <v>-34.714285714285715</v>
      </c>
      <c r="J172" s="11">
        <f>VLOOKUP(LEFT(A172,2)&amp;F172,Mobility_Google!$V$2:$AB$67,3,FALSE)</f>
        <v>-13.714285714285714</v>
      </c>
      <c r="K172" s="11">
        <f>VLOOKUP(LEFT(A172,2)&amp;F172,Mobility_Google!$V$2:$AB$67,4,FALSE)</f>
        <v>-29</v>
      </c>
      <c r="L172" s="11">
        <f>VLOOKUP(LEFT(A172,2)&amp;F172,Mobility_Google!$V$2:$AB$67,5,FALSE)</f>
        <v>-30.428571428571427</v>
      </c>
      <c r="M172" s="11">
        <f>VLOOKUP(LEFT(A172,2)&amp;F172,Mobility_Google!$V$2:$AB$67,6,FALSE)</f>
        <v>-28.714285714285715</v>
      </c>
      <c r="N172" s="11">
        <f>VLOOKUP(LEFT(A172,2)&amp;F172,Mobility_Google!$V$2:$AB$67,7,FALSE)</f>
        <v>12.571428571428571</v>
      </c>
      <c r="O172" s="7">
        <f t="shared" si="22"/>
        <v>10</v>
      </c>
      <c r="P172" s="7">
        <f t="shared" si="23"/>
        <v>11</v>
      </c>
      <c r="Q172" s="7">
        <f t="shared" si="24"/>
        <v>12</v>
      </c>
      <c r="R172" s="7">
        <f t="shared" si="25"/>
        <v>14</v>
      </c>
      <c r="S172" s="7">
        <f t="shared" si="26"/>
        <v>15</v>
      </c>
      <c r="T172" s="7">
        <f t="shared" si="27"/>
        <v>16</v>
      </c>
      <c r="U172" s="7">
        <v>0</v>
      </c>
      <c r="V172">
        <v>0</v>
      </c>
      <c r="W172" s="7">
        <v>0</v>
      </c>
      <c r="X172" s="7">
        <v>0</v>
      </c>
      <c r="Y172" s="7">
        <v>0</v>
      </c>
      <c r="Z172">
        <v>0</v>
      </c>
      <c r="AA172">
        <v>0</v>
      </c>
      <c r="AB172" s="11">
        <f t="shared" si="28"/>
        <v>0</v>
      </c>
      <c r="AC172" s="11">
        <f t="shared" si="29"/>
        <v>0</v>
      </c>
      <c r="AD172" t="str">
        <f t="shared" si="30"/>
        <v>No</v>
      </c>
      <c r="AE172" t="str">
        <f t="shared" si="31"/>
        <v>Si</v>
      </c>
      <c r="AF172" t="str">
        <f t="shared" si="32"/>
        <v>Si</v>
      </c>
    </row>
    <row r="173" spans="1:32" x14ac:dyDescent="0.25">
      <c r="A173">
        <v>21205</v>
      </c>
      <c r="B173" t="s">
        <v>104</v>
      </c>
      <c r="C173" t="s">
        <v>115</v>
      </c>
      <c r="D173" t="s">
        <v>114</v>
      </c>
      <c r="E173" s="1">
        <v>43913</v>
      </c>
      <c r="F173" s="7" t="s">
        <v>13</v>
      </c>
      <c r="G173" s="7" t="str">
        <f>VLOOKUP(C173,Tipos_Medida!$A$2:$B$12,2)</f>
        <v>Nacional</v>
      </c>
      <c r="H173" s="7" t="str">
        <f>VLOOKUP(F173,Tipos_Medida!$D$2:$E$34,2)</f>
        <v>Preventiva</v>
      </c>
      <c r="I173" s="11">
        <f>VLOOKUP(LEFT(A173,2)&amp;F173,Mobility_Google!$V$2:$AB$67,2,FALSE)</f>
        <v>-34.714285714285715</v>
      </c>
      <c r="J173" s="11">
        <f>VLOOKUP(LEFT(A173,2)&amp;F173,Mobility_Google!$V$2:$AB$67,3,FALSE)</f>
        <v>-13.714285714285714</v>
      </c>
      <c r="K173" s="11">
        <f>VLOOKUP(LEFT(A173,2)&amp;F173,Mobility_Google!$V$2:$AB$67,4,FALSE)</f>
        <v>-29</v>
      </c>
      <c r="L173" s="11">
        <f>VLOOKUP(LEFT(A173,2)&amp;F173,Mobility_Google!$V$2:$AB$67,5,FALSE)</f>
        <v>-30.428571428571427</v>
      </c>
      <c r="M173" s="11">
        <f>VLOOKUP(LEFT(A173,2)&amp;F173,Mobility_Google!$V$2:$AB$67,6,FALSE)</f>
        <v>-28.714285714285715</v>
      </c>
      <c r="N173" s="11">
        <f>VLOOKUP(LEFT(A173,2)&amp;F173,Mobility_Google!$V$2:$AB$67,7,FALSE)</f>
        <v>12.571428571428571</v>
      </c>
      <c r="O173" s="7">
        <f t="shared" si="22"/>
        <v>10</v>
      </c>
      <c r="P173" s="7">
        <f t="shared" si="23"/>
        <v>11</v>
      </c>
      <c r="Q173" s="7">
        <f t="shared" si="24"/>
        <v>12</v>
      </c>
      <c r="R173" s="7">
        <f t="shared" si="25"/>
        <v>14</v>
      </c>
      <c r="S173" s="7">
        <f t="shared" si="26"/>
        <v>15</v>
      </c>
      <c r="T173" s="7">
        <f t="shared" si="27"/>
        <v>16</v>
      </c>
      <c r="U173" s="7">
        <v>0</v>
      </c>
      <c r="V173">
        <v>0</v>
      </c>
      <c r="W173" s="7">
        <v>0</v>
      </c>
      <c r="X173" s="7">
        <v>0</v>
      </c>
      <c r="Y173" s="7">
        <v>0</v>
      </c>
      <c r="Z173">
        <v>0</v>
      </c>
      <c r="AA173">
        <v>0</v>
      </c>
      <c r="AB173" s="11">
        <f t="shared" si="28"/>
        <v>0</v>
      </c>
      <c r="AC173" s="11">
        <f t="shared" si="29"/>
        <v>0</v>
      </c>
      <c r="AD173" t="str">
        <f t="shared" si="30"/>
        <v>No</v>
      </c>
      <c r="AE173" t="str">
        <f t="shared" si="31"/>
        <v>Si</v>
      </c>
      <c r="AF173" t="str">
        <f t="shared" si="32"/>
        <v>Si</v>
      </c>
    </row>
    <row r="174" spans="1:32" x14ac:dyDescent="0.25">
      <c r="A174" s="4">
        <v>21205</v>
      </c>
      <c r="B174" s="4" t="s">
        <v>104</v>
      </c>
      <c r="C174" s="4" t="s">
        <v>31</v>
      </c>
      <c r="D174" s="4" t="s">
        <v>114</v>
      </c>
      <c r="E174" s="5">
        <v>43913</v>
      </c>
      <c r="F174" s="7" t="s">
        <v>13</v>
      </c>
      <c r="G174" s="7" t="str">
        <f>VLOOKUP(C174,Tipos_Medida!$A$2:$B$12,2)</f>
        <v>Nacional</v>
      </c>
      <c r="H174" s="7" t="str">
        <f>VLOOKUP(F174,Tipos_Medida!$D$2:$E$34,2)</f>
        <v>Preventiva</v>
      </c>
      <c r="I174" s="11">
        <f>VLOOKUP(LEFT(A174,2)&amp;F174,Mobility_Google!$V$2:$AB$67,2,FALSE)</f>
        <v>-34.714285714285715</v>
      </c>
      <c r="J174" s="11">
        <f>VLOOKUP(LEFT(A174,2)&amp;F174,Mobility_Google!$V$2:$AB$67,3,FALSE)</f>
        <v>-13.714285714285714</v>
      </c>
      <c r="K174" s="11">
        <f>VLOOKUP(LEFT(A174,2)&amp;F174,Mobility_Google!$V$2:$AB$67,4,FALSE)</f>
        <v>-29</v>
      </c>
      <c r="L174" s="11">
        <f>VLOOKUP(LEFT(A174,2)&amp;F174,Mobility_Google!$V$2:$AB$67,5,FALSE)</f>
        <v>-30.428571428571427</v>
      </c>
      <c r="M174" s="11">
        <f>VLOOKUP(LEFT(A174,2)&amp;F174,Mobility_Google!$V$2:$AB$67,6,FALSE)</f>
        <v>-28.714285714285715</v>
      </c>
      <c r="N174" s="11">
        <f>VLOOKUP(LEFT(A174,2)&amp;F174,Mobility_Google!$V$2:$AB$67,7,FALSE)</f>
        <v>12.571428571428571</v>
      </c>
      <c r="O174" s="7">
        <f t="shared" si="22"/>
        <v>10</v>
      </c>
      <c r="P174" s="7">
        <f t="shared" si="23"/>
        <v>11</v>
      </c>
      <c r="Q174" s="7">
        <f t="shared" si="24"/>
        <v>12</v>
      </c>
      <c r="R174" s="7">
        <f t="shared" si="25"/>
        <v>14</v>
      </c>
      <c r="S174" s="7">
        <f t="shared" si="26"/>
        <v>15</v>
      </c>
      <c r="T174" s="7">
        <f t="shared" si="27"/>
        <v>16</v>
      </c>
      <c r="U174" s="7">
        <v>0</v>
      </c>
      <c r="V174">
        <v>0</v>
      </c>
      <c r="W174" s="7">
        <v>0</v>
      </c>
      <c r="X174" s="7">
        <v>0</v>
      </c>
      <c r="Y174" s="7">
        <v>0</v>
      </c>
      <c r="Z174">
        <v>0</v>
      </c>
      <c r="AA174">
        <v>0</v>
      </c>
      <c r="AB174" s="11">
        <f t="shared" si="28"/>
        <v>0</v>
      </c>
      <c r="AC174" s="11">
        <f t="shared" si="29"/>
        <v>0</v>
      </c>
      <c r="AD174" t="str">
        <f t="shared" si="30"/>
        <v>No</v>
      </c>
      <c r="AE174" t="str">
        <f t="shared" si="31"/>
        <v>Si</v>
      </c>
      <c r="AF174" t="str">
        <f t="shared" si="32"/>
        <v>Si</v>
      </c>
    </row>
    <row r="175" spans="1:32" x14ac:dyDescent="0.25">
      <c r="A175">
        <v>21205</v>
      </c>
      <c r="B175" t="s">
        <v>104</v>
      </c>
      <c r="C175" t="s">
        <v>34</v>
      </c>
      <c r="D175" t="s">
        <v>114</v>
      </c>
      <c r="E175" s="1">
        <v>43934</v>
      </c>
      <c r="F175" s="7" t="s">
        <v>16</v>
      </c>
      <c r="G175" s="7" t="str">
        <f>VLOOKUP(C175,Tipos_Medida!$A$2:$B$12,2)</f>
        <v>Local</v>
      </c>
      <c r="H175" s="7" t="str">
        <f>VLOOKUP(F175,Tipos_Medida!$D$2:$E$34,2)</f>
        <v>Preventiva</v>
      </c>
      <c r="I175" s="11">
        <f>VLOOKUP(LEFT(A175,2)&amp;F175,Mobility_Google!$V$2:$AB$67,2,FALSE)</f>
        <v>-53.714285714285715</v>
      </c>
      <c r="J175" s="11">
        <f>VLOOKUP(LEFT(A175,2)&amp;F175,Mobility_Google!$V$2:$AB$67,3,FALSE)</f>
        <v>-17</v>
      </c>
      <c r="K175" s="11">
        <f>VLOOKUP(LEFT(A175,2)&amp;F175,Mobility_Google!$V$2:$AB$67,4,FALSE)</f>
        <v>-39.714285714285715</v>
      </c>
      <c r="L175" s="11">
        <f>VLOOKUP(LEFT(A175,2)&amp;F175,Mobility_Google!$V$2:$AB$67,5,FALSE)</f>
        <v>-41.285714285714285</v>
      </c>
      <c r="M175" s="11">
        <f>VLOOKUP(LEFT(A175,2)&amp;F175,Mobility_Google!$V$2:$AB$67,6,FALSE)</f>
        <v>-43.714285714285715</v>
      </c>
      <c r="N175" s="11">
        <f>VLOOKUP(LEFT(A175,2)&amp;F175,Mobility_Google!$V$2:$AB$67,7,FALSE)</f>
        <v>18.142857142857142</v>
      </c>
      <c r="O175" s="7">
        <f t="shared" si="22"/>
        <v>13</v>
      </c>
      <c r="P175" s="7">
        <f t="shared" si="23"/>
        <v>14</v>
      </c>
      <c r="Q175" s="7">
        <f t="shared" si="24"/>
        <v>15</v>
      </c>
      <c r="R175" s="7">
        <f t="shared" si="25"/>
        <v>17</v>
      </c>
      <c r="S175" s="7">
        <f t="shared" si="26"/>
        <v>18</v>
      </c>
      <c r="T175" s="7">
        <f t="shared" si="27"/>
        <v>19</v>
      </c>
      <c r="U175" s="7">
        <v>0</v>
      </c>
      <c r="V175">
        <v>0</v>
      </c>
      <c r="W175" s="7">
        <v>0</v>
      </c>
      <c r="X175" s="7">
        <v>0</v>
      </c>
      <c r="Y175" s="7">
        <v>0</v>
      </c>
      <c r="Z175">
        <v>1</v>
      </c>
      <c r="AA175">
        <v>2</v>
      </c>
      <c r="AB175" s="11">
        <f t="shared" si="28"/>
        <v>0</v>
      </c>
      <c r="AC175" s="11">
        <f t="shared" si="29"/>
        <v>1</v>
      </c>
      <c r="AD175" t="str">
        <f t="shared" si="30"/>
        <v>No</v>
      </c>
      <c r="AE175" t="str">
        <f t="shared" si="31"/>
        <v>No</v>
      </c>
      <c r="AF175" t="str">
        <f t="shared" si="32"/>
        <v>No</v>
      </c>
    </row>
    <row r="176" spans="1:32" x14ac:dyDescent="0.25">
      <c r="A176" s="4">
        <v>21209</v>
      </c>
      <c r="B176" s="4" t="s">
        <v>105</v>
      </c>
      <c r="C176" s="4" t="s">
        <v>33</v>
      </c>
      <c r="D176" s="4" t="s">
        <v>114</v>
      </c>
      <c r="E176" s="5">
        <v>43910</v>
      </c>
      <c r="F176" s="7" t="s">
        <v>12</v>
      </c>
      <c r="G176" s="7" t="str">
        <f>VLOOKUP(C176,Tipos_Medida!$A$2:$B$12,2)</f>
        <v>Nacional</v>
      </c>
      <c r="H176" s="7" t="str">
        <f>VLOOKUP(F176,Tipos_Medida!$D$2:$E$34,2)</f>
        <v>Preventiva</v>
      </c>
      <c r="I176" s="11">
        <f>VLOOKUP(LEFT(A176,2)&amp;F176,Mobility_Google!$V$2:$AB$67,2,FALSE)</f>
        <v>-12.571428571428571</v>
      </c>
      <c r="J176" s="11">
        <f>VLOOKUP(LEFT(A176,2)&amp;F176,Mobility_Google!$V$2:$AB$67,3,FALSE)</f>
        <v>3.7142857142857144</v>
      </c>
      <c r="K176" s="11">
        <f>VLOOKUP(LEFT(A176,2)&amp;F176,Mobility_Google!$V$2:$AB$67,4,FALSE)</f>
        <v>-9.2857142857142865</v>
      </c>
      <c r="L176" s="11">
        <f>VLOOKUP(LEFT(A176,2)&amp;F176,Mobility_Google!$V$2:$AB$67,5,FALSE)</f>
        <v>-8.1428571428571423</v>
      </c>
      <c r="M176" s="11">
        <f>VLOOKUP(LEFT(A176,2)&amp;F176,Mobility_Google!$V$2:$AB$67,6,FALSE)</f>
        <v>-13.142857142857142</v>
      </c>
      <c r="N176" s="11">
        <f>VLOOKUP(LEFT(A176,2)&amp;F176,Mobility_Google!$V$2:$AB$67,7,FALSE)</f>
        <v>5.1428571428571432</v>
      </c>
      <c r="O176" s="7">
        <f t="shared" si="22"/>
        <v>9</v>
      </c>
      <c r="P176" s="7">
        <f t="shared" si="23"/>
        <v>10</v>
      </c>
      <c r="Q176" s="7">
        <f t="shared" si="24"/>
        <v>11</v>
      </c>
      <c r="R176" s="7">
        <f t="shared" si="25"/>
        <v>13</v>
      </c>
      <c r="S176" s="7">
        <f t="shared" si="26"/>
        <v>14</v>
      </c>
      <c r="T176" s="7">
        <f t="shared" si="27"/>
        <v>15</v>
      </c>
      <c r="U176" s="7">
        <v>0</v>
      </c>
      <c r="V176">
        <v>0</v>
      </c>
      <c r="W176" s="7">
        <v>0</v>
      </c>
      <c r="X176" s="7">
        <v>0</v>
      </c>
      <c r="Y176" s="7">
        <v>0</v>
      </c>
      <c r="Z176">
        <v>0</v>
      </c>
      <c r="AA176">
        <v>0</v>
      </c>
      <c r="AB176" s="11">
        <f t="shared" si="28"/>
        <v>0</v>
      </c>
      <c r="AC176" s="11">
        <f t="shared" si="29"/>
        <v>0</v>
      </c>
      <c r="AD176" t="str">
        <f t="shared" si="30"/>
        <v>No</v>
      </c>
      <c r="AE176" t="str">
        <f t="shared" si="31"/>
        <v>Si</v>
      </c>
      <c r="AF176" t="str">
        <f t="shared" si="32"/>
        <v>Si</v>
      </c>
    </row>
    <row r="177" spans="1:32" x14ac:dyDescent="0.25">
      <c r="A177">
        <v>21209</v>
      </c>
      <c r="B177" t="s">
        <v>105</v>
      </c>
      <c r="C177" t="s">
        <v>30</v>
      </c>
      <c r="D177" t="s">
        <v>114</v>
      </c>
      <c r="E177" s="1">
        <v>43913</v>
      </c>
      <c r="F177" s="7" t="s">
        <v>13</v>
      </c>
      <c r="G177" s="7" t="str">
        <f>VLOOKUP(C177,Tipos_Medida!$A$2:$B$12,2)</f>
        <v>Nacional</v>
      </c>
      <c r="H177" s="7" t="str">
        <f>VLOOKUP(F177,Tipos_Medida!$D$2:$E$34,2)</f>
        <v>Preventiva</v>
      </c>
      <c r="I177" s="11">
        <f>VLOOKUP(LEFT(A177,2)&amp;F177,Mobility_Google!$V$2:$AB$67,2,FALSE)</f>
        <v>-34.714285714285715</v>
      </c>
      <c r="J177" s="11">
        <f>VLOOKUP(LEFT(A177,2)&amp;F177,Mobility_Google!$V$2:$AB$67,3,FALSE)</f>
        <v>-13.714285714285714</v>
      </c>
      <c r="K177" s="11">
        <f>VLOOKUP(LEFT(A177,2)&amp;F177,Mobility_Google!$V$2:$AB$67,4,FALSE)</f>
        <v>-29</v>
      </c>
      <c r="L177" s="11">
        <f>VLOOKUP(LEFT(A177,2)&amp;F177,Mobility_Google!$V$2:$AB$67,5,FALSE)</f>
        <v>-30.428571428571427</v>
      </c>
      <c r="M177" s="11">
        <f>VLOOKUP(LEFT(A177,2)&amp;F177,Mobility_Google!$V$2:$AB$67,6,FALSE)</f>
        <v>-28.714285714285715</v>
      </c>
      <c r="N177" s="11">
        <f>VLOOKUP(LEFT(A177,2)&amp;F177,Mobility_Google!$V$2:$AB$67,7,FALSE)</f>
        <v>12.571428571428571</v>
      </c>
      <c r="O177" s="7">
        <f t="shared" si="22"/>
        <v>10</v>
      </c>
      <c r="P177" s="7">
        <f t="shared" si="23"/>
        <v>11</v>
      </c>
      <c r="Q177" s="7">
        <f t="shared" si="24"/>
        <v>12</v>
      </c>
      <c r="R177" s="7">
        <f t="shared" si="25"/>
        <v>14</v>
      </c>
      <c r="S177" s="7">
        <f t="shared" si="26"/>
        <v>15</v>
      </c>
      <c r="T177" s="7">
        <f t="shared" si="27"/>
        <v>16</v>
      </c>
      <c r="U177" s="7">
        <v>0</v>
      </c>
      <c r="V177">
        <v>0</v>
      </c>
      <c r="W177" s="7">
        <v>0</v>
      </c>
      <c r="X177" s="7">
        <v>0</v>
      </c>
      <c r="Y177" s="7">
        <v>0</v>
      </c>
      <c r="Z177">
        <v>0</v>
      </c>
      <c r="AA177">
        <v>0</v>
      </c>
      <c r="AB177" s="11">
        <f t="shared" si="28"/>
        <v>0</v>
      </c>
      <c r="AC177" s="11">
        <f t="shared" si="29"/>
        <v>0</v>
      </c>
      <c r="AD177" t="str">
        <f t="shared" si="30"/>
        <v>No</v>
      </c>
      <c r="AE177" t="str">
        <f t="shared" si="31"/>
        <v>Si</v>
      </c>
      <c r="AF177" t="str">
        <f t="shared" si="32"/>
        <v>Si</v>
      </c>
    </row>
    <row r="178" spans="1:32" x14ac:dyDescent="0.25">
      <c r="A178">
        <v>21209</v>
      </c>
      <c r="B178" t="s">
        <v>105</v>
      </c>
      <c r="C178" t="s">
        <v>115</v>
      </c>
      <c r="D178" t="s">
        <v>114</v>
      </c>
      <c r="E178" s="1">
        <v>43913</v>
      </c>
      <c r="F178" s="7" t="s">
        <v>13</v>
      </c>
      <c r="G178" s="7" t="str">
        <f>VLOOKUP(C178,Tipos_Medida!$A$2:$B$12,2)</f>
        <v>Nacional</v>
      </c>
      <c r="H178" s="7" t="str">
        <f>VLOOKUP(F178,Tipos_Medida!$D$2:$E$34,2)</f>
        <v>Preventiva</v>
      </c>
      <c r="I178" s="11">
        <f>VLOOKUP(LEFT(A178,2)&amp;F178,Mobility_Google!$V$2:$AB$67,2,FALSE)</f>
        <v>-34.714285714285715</v>
      </c>
      <c r="J178" s="11">
        <f>VLOOKUP(LEFT(A178,2)&amp;F178,Mobility_Google!$V$2:$AB$67,3,FALSE)</f>
        <v>-13.714285714285714</v>
      </c>
      <c r="K178" s="11">
        <f>VLOOKUP(LEFT(A178,2)&amp;F178,Mobility_Google!$V$2:$AB$67,4,FALSE)</f>
        <v>-29</v>
      </c>
      <c r="L178" s="11">
        <f>VLOOKUP(LEFT(A178,2)&amp;F178,Mobility_Google!$V$2:$AB$67,5,FALSE)</f>
        <v>-30.428571428571427</v>
      </c>
      <c r="M178" s="11">
        <f>VLOOKUP(LEFT(A178,2)&amp;F178,Mobility_Google!$V$2:$AB$67,6,FALSE)</f>
        <v>-28.714285714285715</v>
      </c>
      <c r="N178" s="11">
        <f>VLOOKUP(LEFT(A178,2)&amp;F178,Mobility_Google!$V$2:$AB$67,7,FALSE)</f>
        <v>12.571428571428571</v>
      </c>
      <c r="O178" s="7">
        <f t="shared" si="22"/>
        <v>10</v>
      </c>
      <c r="P178" s="7">
        <f t="shared" si="23"/>
        <v>11</v>
      </c>
      <c r="Q178" s="7">
        <f t="shared" si="24"/>
        <v>12</v>
      </c>
      <c r="R178" s="7">
        <f t="shared" si="25"/>
        <v>14</v>
      </c>
      <c r="S178" s="7">
        <f t="shared" si="26"/>
        <v>15</v>
      </c>
      <c r="T178" s="7">
        <f t="shared" si="27"/>
        <v>16</v>
      </c>
      <c r="U178" s="7">
        <v>0</v>
      </c>
      <c r="V178">
        <v>0</v>
      </c>
      <c r="W178" s="7">
        <v>0</v>
      </c>
      <c r="X178" s="7">
        <v>0</v>
      </c>
      <c r="Y178" s="7">
        <v>0</v>
      </c>
      <c r="Z178">
        <v>0</v>
      </c>
      <c r="AA178">
        <v>0</v>
      </c>
      <c r="AB178" s="11">
        <f t="shared" si="28"/>
        <v>0</v>
      </c>
      <c r="AC178" s="11">
        <f t="shared" si="29"/>
        <v>0</v>
      </c>
      <c r="AD178" t="str">
        <f t="shared" si="30"/>
        <v>No</v>
      </c>
      <c r="AE178" t="str">
        <f t="shared" si="31"/>
        <v>Si</v>
      </c>
      <c r="AF178" t="str">
        <f t="shared" si="32"/>
        <v>Si</v>
      </c>
    </row>
    <row r="179" spans="1:32" x14ac:dyDescent="0.25">
      <c r="A179" s="4">
        <v>21209</v>
      </c>
      <c r="B179" s="4" t="s">
        <v>105</v>
      </c>
      <c r="C179" s="4" t="s">
        <v>31</v>
      </c>
      <c r="D179" s="4" t="s">
        <v>114</v>
      </c>
      <c r="E179" s="5">
        <v>43913</v>
      </c>
      <c r="F179" s="7" t="s">
        <v>13</v>
      </c>
      <c r="G179" s="7" t="str">
        <f>VLOOKUP(C179,Tipos_Medida!$A$2:$B$12,2)</f>
        <v>Nacional</v>
      </c>
      <c r="H179" s="7" t="str">
        <f>VLOOKUP(F179,Tipos_Medida!$D$2:$E$34,2)</f>
        <v>Preventiva</v>
      </c>
      <c r="I179" s="11">
        <f>VLOOKUP(LEFT(A179,2)&amp;F179,Mobility_Google!$V$2:$AB$67,2,FALSE)</f>
        <v>-34.714285714285715</v>
      </c>
      <c r="J179" s="11">
        <f>VLOOKUP(LEFT(A179,2)&amp;F179,Mobility_Google!$V$2:$AB$67,3,FALSE)</f>
        <v>-13.714285714285714</v>
      </c>
      <c r="K179" s="11">
        <f>VLOOKUP(LEFT(A179,2)&amp;F179,Mobility_Google!$V$2:$AB$67,4,FALSE)</f>
        <v>-29</v>
      </c>
      <c r="L179" s="11">
        <f>VLOOKUP(LEFT(A179,2)&amp;F179,Mobility_Google!$V$2:$AB$67,5,FALSE)</f>
        <v>-30.428571428571427</v>
      </c>
      <c r="M179" s="11">
        <f>VLOOKUP(LEFT(A179,2)&amp;F179,Mobility_Google!$V$2:$AB$67,6,FALSE)</f>
        <v>-28.714285714285715</v>
      </c>
      <c r="N179" s="11">
        <f>VLOOKUP(LEFT(A179,2)&amp;F179,Mobility_Google!$V$2:$AB$67,7,FALSE)</f>
        <v>12.571428571428571</v>
      </c>
      <c r="O179" s="7">
        <f t="shared" si="22"/>
        <v>10</v>
      </c>
      <c r="P179" s="7">
        <f t="shared" si="23"/>
        <v>11</v>
      </c>
      <c r="Q179" s="7">
        <f t="shared" si="24"/>
        <v>12</v>
      </c>
      <c r="R179" s="7">
        <f t="shared" si="25"/>
        <v>14</v>
      </c>
      <c r="S179" s="7">
        <f t="shared" si="26"/>
        <v>15</v>
      </c>
      <c r="T179" s="7">
        <f t="shared" si="27"/>
        <v>16</v>
      </c>
      <c r="U179" s="7">
        <v>0</v>
      </c>
      <c r="V179">
        <v>0</v>
      </c>
      <c r="W179" s="7">
        <v>0</v>
      </c>
      <c r="X179" s="7">
        <v>0</v>
      </c>
      <c r="Y179" s="7">
        <v>0</v>
      </c>
      <c r="Z179">
        <v>0</v>
      </c>
      <c r="AA179">
        <v>0</v>
      </c>
      <c r="AB179" s="11">
        <f t="shared" si="28"/>
        <v>0</v>
      </c>
      <c r="AC179" s="11">
        <f t="shared" si="29"/>
        <v>0</v>
      </c>
      <c r="AD179" t="str">
        <f t="shared" si="30"/>
        <v>No</v>
      </c>
      <c r="AE179" t="str">
        <f t="shared" si="31"/>
        <v>Si</v>
      </c>
      <c r="AF179" t="str">
        <f t="shared" si="32"/>
        <v>Si</v>
      </c>
    </row>
    <row r="180" spans="1:32" x14ac:dyDescent="0.25">
      <c r="A180">
        <v>21209</v>
      </c>
      <c r="B180" t="s">
        <v>105</v>
      </c>
      <c r="C180" t="s">
        <v>34</v>
      </c>
      <c r="D180" t="s">
        <v>114</v>
      </c>
      <c r="E180" s="1">
        <v>43934</v>
      </c>
      <c r="F180" s="7" t="s">
        <v>16</v>
      </c>
      <c r="G180" s="7" t="str">
        <f>VLOOKUP(C180,Tipos_Medida!$A$2:$B$12,2)</f>
        <v>Local</v>
      </c>
      <c r="H180" s="7" t="str">
        <f>VLOOKUP(F180,Tipos_Medida!$D$2:$E$34,2)</f>
        <v>Preventiva</v>
      </c>
      <c r="I180" s="11">
        <f>VLOOKUP(LEFT(A180,2)&amp;F180,Mobility_Google!$V$2:$AB$67,2,FALSE)</f>
        <v>-53.714285714285715</v>
      </c>
      <c r="J180" s="11">
        <f>VLOOKUP(LEFT(A180,2)&amp;F180,Mobility_Google!$V$2:$AB$67,3,FALSE)</f>
        <v>-17</v>
      </c>
      <c r="K180" s="11">
        <f>VLOOKUP(LEFT(A180,2)&amp;F180,Mobility_Google!$V$2:$AB$67,4,FALSE)</f>
        <v>-39.714285714285715</v>
      </c>
      <c r="L180" s="11">
        <f>VLOOKUP(LEFT(A180,2)&amp;F180,Mobility_Google!$V$2:$AB$67,5,FALSE)</f>
        <v>-41.285714285714285</v>
      </c>
      <c r="M180" s="11">
        <f>VLOOKUP(LEFT(A180,2)&amp;F180,Mobility_Google!$V$2:$AB$67,6,FALSE)</f>
        <v>-43.714285714285715</v>
      </c>
      <c r="N180" s="11">
        <f>VLOOKUP(LEFT(A180,2)&amp;F180,Mobility_Google!$V$2:$AB$67,7,FALSE)</f>
        <v>18.142857142857142</v>
      </c>
      <c r="O180" s="7">
        <f t="shared" si="22"/>
        <v>13</v>
      </c>
      <c r="P180" s="7">
        <f t="shared" si="23"/>
        <v>14</v>
      </c>
      <c r="Q180" s="7">
        <f t="shared" si="24"/>
        <v>15</v>
      </c>
      <c r="R180" s="7">
        <f t="shared" si="25"/>
        <v>17</v>
      </c>
      <c r="S180" s="7">
        <f t="shared" si="26"/>
        <v>18</v>
      </c>
      <c r="T180" s="7">
        <f t="shared" si="27"/>
        <v>19</v>
      </c>
      <c r="U180" s="7">
        <v>0</v>
      </c>
      <c r="V180">
        <v>0</v>
      </c>
      <c r="W180" s="7">
        <v>0</v>
      </c>
      <c r="X180" s="7">
        <v>0</v>
      </c>
      <c r="Y180" s="7">
        <v>0</v>
      </c>
      <c r="Z180">
        <v>0</v>
      </c>
      <c r="AA180">
        <v>0</v>
      </c>
      <c r="AB180" s="11">
        <f t="shared" si="28"/>
        <v>0</v>
      </c>
      <c r="AC180" s="11">
        <f t="shared" si="29"/>
        <v>0</v>
      </c>
      <c r="AD180" t="str">
        <f t="shared" si="30"/>
        <v>No</v>
      </c>
      <c r="AE180" t="str">
        <f t="shared" si="31"/>
        <v>Si</v>
      </c>
      <c r="AF180" t="str">
        <f t="shared" si="32"/>
        <v>Si</v>
      </c>
    </row>
    <row r="181" spans="1:32" x14ac:dyDescent="0.25">
      <c r="A181" s="4">
        <v>21214</v>
      </c>
      <c r="B181" s="4" t="s">
        <v>106</v>
      </c>
      <c r="C181" s="4" t="s">
        <v>33</v>
      </c>
      <c r="D181" s="4" t="s">
        <v>114</v>
      </c>
      <c r="E181" s="5">
        <v>43910</v>
      </c>
      <c r="F181" s="7" t="s">
        <v>12</v>
      </c>
      <c r="G181" s="7" t="str">
        <f>VLOOKUP(C181,Tipos_Medida!$A$2:$B$12,2)</f>
        <v>Nacional</v>
      </c>
      <c r="H181" s="7" t="str">
        <f>VLOOKUP(F181,Tipos_Medida!$D$2:$E$34,2)</f>
        <v>Preventiva</v>
      </c>
      <c r="I181" s="11">
        <f>VLOOKUP(LEFT(A181,2)&amp;F181,Mobility_Google!$V$2:$AB$67,2,FALSE)</f>
        <v>-12.571428571428571</v>
      </c>
      <c r="J181" s="11">
        <f>VLOOKUP(LEFT(A181,2)&amp;F181,Mobility_Google!$V$2:$AB$67,3,FALSE)</f>
        <v>3.7142857142857144</v>
      </c>
      <c r="K181" s="11">
        <f>VLOOKUP(LEFT(A181,2)&amp;F181,Mobility_Google!$V$2:$AB$67,4,FALSE)</f>
        <v>-9.2857142857142865</v>
      </c>
      <c r="L181" s="11">
        <f>VLOOKUP(LEFT(A181,2)&amp;F181,Mobility_Google!$V$2:$AB$67,5,FALSE)</f>
        <v>-8.1428571428571423</v>
      </c>
      <c r="M181" s="11">
        <f>VLOOKUP(LEFT(A181,2)&amp;F181,Mobility_Google!$V$2:$AB$67,6,FALSE)</f>
        <v>-13.142857142857142</v>
      </c>
      <c r="N181" s="11">
        <f>VLOOKUP(LEFT(A181,2)&amp;F181,Mobility_Google!$V$2:$AB$67,7,FALSE)</f>
        <v>5.1428571428571432</v>
      </c>
      <c r="O181" s="7">
        <f t="shared" si="22"/>
        <v>9</v>
      </c>
      <c r="P181" s="7">
        <f t="shared" si="23"/>
        <v>10</v>
      </c>
      <c r="Q181" s="7">
        <f t="shared" si="24"/>
        <v>11</v>
      </c>
      <c r="R181" s="7">
        <f t="shared" si="25"/>
        <v>13</v>
      </c>
      <c r="S181" s="7">
        <f t="shared" si="26"/>
        <v>14</v>
      </c>
      <c r="T181" s="7">
        <f t="shared" si="27"/>
        <v>15</v>
      </c>
      <c r="U181" s="7">
        <v>0</v>
      </c>
      <c r="V181">
        <v>0</v>
      </c>
      <c r="W181" s="7">
        <v>0</v>
      </c>
      <c r="X181" s="7">
        <v>0</v>
      </c>
      <c r="Y181" s="7">
        <v>0</v>
      </c>
      <c r="Z181">
        <v>0</v>
      </c>
      <c r="AA181">
        <v>1</v>
      </c>
      <c r="AB181" s="11">
        <f t="shared" si="28"/>
        <v>0</v>
      </c>
      <c r="AC181" s="11">
        <f t="shared" si="29"/>
        <v>0.5</v>
      </c>
      <c r="AD181" t="str">
        <f t="shared" si="30"/>
        <v>No</v>
      </c>
      <c r="AE181" t="str">
        <f t="shared" si="31"/>
        <v>No</v>
      </c>
      <c r="AF181" t="str">
        <f t="shared" si="32"/>
        <v>No</v>
      </c>
    </row>
    <row r="182" spans="1:32" x14ac:dyDescent="0.25">
      <c r="A182">
        <v>21214</v>
      </c>
      <c r="B182" t="s">
        <v>106</v>
      </c>
      <c r="C182" t="s">
        <v>30</v>
      </c>
      <c r="D182" t="s">
        <v>114</v>
      </c>
      <c r="E182" s="1">
        <v>43913</v>
      </c>
      <c r="F182" s="7" t="s">
        <v>13</v>
      </c>
      <c r="G182" s="7" t="str">
        <f>VLOOKUP(C182,Tipos_Medida!$A$2:$B$12,2)</f>
        <v>Nacional</v>
      </c>
      <c r="H182" s="7" t="str">
        <f>VLOOKUP(F182,Tipos_Medida!$D$2:$E$34,2)</f>
        <v>Preventiva</v>
      </c>
      <c r="I182" s="11">
        <f>VLOOKUP(LEFT(A182,2)&amp;F182,Mobility_Google!$V$2:$AB$67,2,FALSE)</f>
        <v>-34.714285714285715</v>
      </c>
      <c r="J182" s="11">
        <f>VLOOKUP(LEFT(A182,2)&amp;F182,Mobility_Google!$V$2:$AB$67,3,FALSE)</f>
        <v>-13.714285714285714</v>
      </c>
      <c r="K182" s="11">
        <f>VLOOKUP(LEFT(A182,2)&amp;F182,Mobility_Google!$V$2:$AB$67,4,FALSE)</f>
        <v>-29</v>
      </c>
      <c r="L182" s="11">
        <f>VLOOKUP(LEFT(A182,2)&amp;F182,Mobility_Google!$V$2:$AB$67,5,FALSE)</f>
        <v>-30.428571428571427</v>
      </c>
      <c r="M182" s="11">
        <f>VLOOKUP(LEFT(A182,2)&amp;F182,Mobility_Google!$V$2:$AB$67,6,FALSE)</f>
        <v>-28.714285714285715</v>
      </c>
      <c r="N182" s="11">
        <f>VLOOKUP(LEFT(A182,2)&amp;F182,Mobility_Google!$V$2:$AB$67,7,FALSE)</f>
        <v>12.571428571428571</v>
      </c>
      <c r="O182" s="7">
        <f t="shared" si="22"/>
        <v>10</v>
      </c>
      <c r="P182" s="7">
        <f t="shared" si="23"/>
        <v>11</v>
      </c>
      <c r="Q182" s="7">
        <f t="shared" si="24"/>
        <v>12</v>
      </c>
      <c r="R182" s="7">
        <f t="shared" si="25"/>
        <v>14</v>
      </c>
      <c r="S182" s="7">
        <f t="shared" si="26"/>
        <v>15</v>
      </c>
      <c r="T182" s="7">
        <f t="shared" si="27"/>
        <v>16</v>
      </c>
      <c r="U182" s="7">
        <v>0</v>
      </c>
      <c r="V182">
        <v>0</v>
      </c>
      <c r="W182" s="7">
        <v>0</v>
      </c>
      <c r="X182" s="7">
        <v>0</v>
      </c>
      <c r="Y182" s="7">
        <v>0</v>
      </c>
      <c r="Z182">
        <v>1</v>
      </c>
      <c r="AA182">
        <v>1</v>
      </c>
      <c r="AB182" s="11">
        <f t="shared" si="28"/>
        <v>0</v>
      </c>
      <c r="AC182" s="11">
        <f t="shared" si="29"/>
        <v>0.5</v>
      </c>
      <c r="AD182" t="str">
        <f t="shared" si="30"/>
        <v>No</v>
      </c>
      <c r="AE182" t="str">
        <f t="shared" si="31"/>
        <v>No</v>
      </c>
      <c r="AF182" t="str">
        <f t="shared" si="32"/>
        <v>No</v>
      </c>
    </row>
    <row r="183" spans="1:32" x14ac:dyDescent="0.25">
      <c r="A183">
        <v>21214</v>
      </c>
      <c r="B183" t="s">
        <v>106</v>
      </c>
      <c r="C183" t="s">
        <v>115</v>
      </c>
      <c r="D183" t="s">
        <v>114</v>
      </c>
      <c r="E183" s="1">
        <v>43913</v>
      </c>
      <c r="F183" s="7" t="s">
        <v>13</v>
      </c>
      <c r="G183" s="7" t="str">
        <f>VLOOKUP(C183,Tipos_Medida!$A$2:$B$12,2)</f>
        <v>Nacional</v>
      </c>
      <c r="H183" s="7" t="str">
        <f>VLOOKUP(F183,Tipos_Medida!$D$2:$E$34,2)</f>
        <v>Preventiva</v>
      </c>
      <c r="I183" s="11">
        <f>VLOOKUP(LEFT(A183,2)&amp;F183,Mobility_Google!$V$2:$AB$67,2,FALSE)</f>
        <v>-34.714285714285715</v>
      </c>
      <c r="J183" s="11">
        <f>VLOOKUP(LEFT(A183,2)&amp;F183,Mobility_Google!$V$2:$AB$67,3,FALSE)</f>
        <v>-13.714285714285714</v>
      </c>
      <c r="K183" s="11">
        <f>VLOOKUP(LEFT(A183,2)&amp;F183,Mobility_Google!$V$2:$AB$67,4,FALSE)</f>
        <v>-29</v>
      </c>
      <c r="L183" s="11">
        <f>VLOOKUP(LEFT(A183,2)&amp;F183,Mobility_Google!$V$2:$AB$67,5,FALSE)</f>
        <v>-30.428571428571427</v>
      </c>
      <c r="M183" s="11">
        <f>VLOOKUP(LEFT(A183,2)&amp;F183,Mobility_Google!$V$2:$AB$67,6,FALSE)</f>
        <v>-28.714285714285715</v>
      </c>
      <c r="N183" s="11">
        <f>VLOOKUP(LEFT(A183,2)&amp;F183,Mobility_Google!$V$2:$AB$67,7,FALSE)</f>
        <v>12.571428571428571</v>
      </c>
      <c r="O183" s="7">
        <f t="shared" si="22"/>
        <v>10</v>
      </c>
      <c r="P183" s="7">
        <f t="shared" si="23"/>
        <v>11</v>
      </c>
      <c r="Q183" s="7">
        <f t="shared" si="24"/>
        <v>12</v>
      </c>
      <c r="R183" s="7">
        <f t="shared" si="25"/>
        <v>14</v>
      </c>
      <c r="S183" s="7">
        <f t="shared" si="26"/>
        <v>15</v>
      </c>
      <c r="T183" s="7">
        <f t="shared" si="27"/>
        <v>16</v>
      </c>
      <c r="U183" s="7">
        <v>0</v>
      </c>
      <c r="V183">
        <v>0</v>
      </c>
      <c r="W183" s="7">
        <v>0</v>
      </c>
      <c r="X183" s="7">
        <v>0</v>
      </c>
      <c r="Y183" s="7">
        <v>0</v>
      </c>
      <c r="Z183">
        <v>1</v>
      </c>
      <c r="AA183">
        <v>1</v>
      </c>
      <c r="AB183" s="11">
        <f t="shared" si="28"/>
        <v>0</v>
      </c>
      <c r="AC183" s="11">
        <f t="shared" si="29"/>
        <v>0.5</v>
      </c>
      <c r="AD183" t="str">
        <f t="shared" si="30"/>
        <v>No</v>
      </c>
      <c r="AE183" t="str">
        <f t="shared" si="31"/>
        <v>No</v>
      </c>
      <c r="AF183" t="str">
        <f t="shared" si="32"/>
        <v>No</v>
      </c>
    </row>
    <row r="184" spans="1:32" x14ac:dyDescent="0.25">
      <c r="A184" s="4">
        <v>21214</v>
      </c>
      <c r="B184" s="4" t="s">
        <v>106</v>
      </c>
      <c r="C184" s="4" t="s">
        <v>31</v>
      </c>
      <c r="D184" s="4" t="s">
        <v>114</v>
      </c>
      <c r="E184" s="5">
        <v>43913</v>
      </c>
      <c r="F184" s="7" t="s">
        <v>13</v>
      </c>
      <c r="G184" s="7" t="str">
        <f>VLOOKUP(C184,Tipos_Medida!$A$2:$B$12,2)</f>
        <v>Nacional</v>
      </c>
      <c r="H184" s="7" t="str">
        <f>VLOOKUP(F184,Tipos_Medida!$D$2:$E$34,2)</f>
        <v>Preventiva</v>
      </c>
      <c r="I184" s="11">
        <f>VLOOKUP(LEFT(A184,2)&amp;F184,Mobility_Google!$V$2:$AB$67,2,FALSE)</f>
        <v>-34.714285714285715</v>
      </c>
      <c r="J184" s="11">
        <f>VLOOKUP(LEFT(A184,2)&amp;F184,Mobility_Google!$V$2:$AB$67,3,FALSE)</f>
        <v>-13.714285714285714</v>
      </c>
      <c r="K184" s="11">
        <f>VLOOKUP(LEFT(A184,2)&amp;F184,Mobility_Google!$V$2:$AB$67,4,FALSE)</f>
        <v>-29</v>
      </c>
      <c r="L184" s="11">
        <f>VLOOKUP(LEFT(A184,2)&amp;F184,Mobility_Google!$V$2:$AB$67,5,FALSE)</f>
        <v>-30.428571428571427</v>
      </c>
      <c r="M184" s="11">
        <f>VLOOKUP(LEFT(A184,2)&amp;F184,Mobility_Google!$V$2:$AB$67,6,FALSE)</f>
        <v>-28.714285714285715</v>
      </c>
      <c r="N184" s="11">
        <f>VLOOKUP(LEFT(A184,2)&amp;F184,Mobility_Google!$V$2:$AB$67,7,FALSE)</f>
        <v>12.571428571428571</v>
      </c>
      <c r="O184" s="7">
        <f t="shared" si="22"/>
        <v>10</v>
      </c>
      <c r="P184" s="7">
        <f t="shared" si="23"/>
        <v>11</v>
      </c>
      <c r="Q184" s="7">
        <f t="shared" si="24"/>
        <v>12</v>
      </c>
      <c r="R184" s="7">
        <f t="shared" si="25"/>
        <v>14</v>
      </c>
      <c r="S184" s="7">
        <f t="shared" si="26"/>
        <v>15</v>
      </c>
      <c r="T184" s="7">
        <f t="shared" si="27"/>
        <v>16</v>
      </c>
      <c r="U184" s="7">
        <v>0</v>
      </c>
      <c r="V184">
        <v>0</v>
      </c>
      <c r="W184" s="7">
        <v>0</v>
      </c>
      <c r="X184" s="7">
        <v>0</v>
      </c>
      <c r="Y184" s="7">
        <v>0</v>
      </c>
      <c r="Z184">
        <v>1</v>
      </c>
      <c r="AA184">
        <v>1</v>
      </c>
      <c r="AB184" s="11">
        <f t="shared" si="28"/>
        <v>0</v>
      </c>
      <c r="AC184" s="11">
        <f t="shared" si="29"/>
        <v>0.5</v>
      </c>
      <c r="AD184" t="str">
        <f t="shared" si="30"/>
        <v>No</v>
      </c>
      <c r="AE184" t="str">
        <f t="shared" si="31"/>
        <v>No</v>
      </c>
      <c r="AF184" t="str">
        <f t="shared" si="32"/>
        <v>No</v>
      </c>
    </row>
    <row r="185" spans="1:32" x14ac:dyDescent="0.25">
      <c r="A185" s="4">
        <v>21217</v>
      </c>
      <c r="B185" s="4" t="s">
        <v>107</v>
      </c>
      <c r="C185" s="4" t="s">
        <v>33</v>
      </c>
      <c r="D185" s="4" t="s">
        <v>114</v>
      </c>
      <c r="E185" s="5">
        <v>43910</v>
      </c>
      <c r="F185" s="7" t="s">
        <v>12</v>
      </c>
      <c r="G185" s="7" t="str">
        <f>VLOOKUP(C185,Tipos_Medida!$A$2:$B$12,2)</f>
        <v>Nacional</v>
      </c>
      <c r="H185" s="7" t="str">
        <f>VLOOKUP(F185,Tipos_Medida!$D$2:$E$34,2)</f>
        <v>Preventiva</v>
      </c>
      <c r="I185" s="11">
        <f>VLOOKUP(LEFT(A185,2)&amp;F185,Mobility_Google!$V$2:$AB$67,2,FALSE)</f>
        <v>-12.571428571428571</v>
      </c>
      <c r="J185" s="11">
        <f>VLOOKUP(LEFT(A185,2)&amp;F185,Mobility_Google!$V$2:$AB$67,3,FALSE)</f>
        <v>3.7142857142857144</v>
      </c>
      <c r="K185" s="11">
        <f>VLOOKUP(LEFT(A185,2)&amp;F185,Mobility_Google!$V$2:$AB$67,4,FALSE)</f>
        <v>-9.2857142857142865</v>
      </c>
      <c r="L185" s="11">
        <f>VLOOKUP(LEFT(A185,2)&amp;F185,Mobility_Google!$V$2:$AB$67,5,FALSE)</f>
        <v>-8.1428571428571423</v>
      </c>
      <c r="M185" s="11">
        <f>VLOOKUP(LEFT(A185,2)&amp;F185,Mobility_Google!$V$2:$AB$67,6,FALSE)</f>
        <v>-13.142857142857142</v>
      </c>
      <c r="N185" s="11">
        <f>VLOOKUP(LEFT(A185,2)&amp;F185,Mobility_Google!$V$2:$AB$67,7,FALSE)</f>
        <v>5.1428571428571432</v>
      </c>
      <c r="O185" s="7">
        <f t="shared" si="22"/>
        <v>9</v>
      </c>
      <c r="P185" s="7">
        <f t="shared" si="23"/>
        <v>10</v>
      </c>
      <c r="Q185" s="7">
        <f t="shared" si="24"/>
        <v>11</v>
      </c>
      <c r="R185" s="7">
        <f t="shared" si="25"/>
        <v>13</v>
      </c>
      <c r="S185" s="7">
        <f t="shared" si="26"/>
        <v>14</v>
      </c>
      <c r="T185" s="7">
        <f t="shared" si="27"/>
        <v>15</v>
      </c>
      <c r="U185" s="7">
        <v>0</v>
      </c>
      <c r="V185">
        <v>0</v>
      </c>
      <c r="W185" s="7">
        <v>0</v>
      </c>
      <c r="X185" s="7">
        <v>0</v>
      </c>
      <c r="Y185" s="7">
        <v>0</v>
      </c>
      <c r="Z185">
        <v>0</v>
      </c>
      <c r="AA185">
        <v>0</v>
      </c>
      <c r="AB185" s="11">
        <f t="shared" si="28"/>
        <v>0</v>
      </c>
      <c r="AC185" s="11">
        <f t="shared" si="29"/>
        <v>0</v>
      </c>
      <c r="AD185" t="str">
        <f t="shared" si="30"/>
        <v>No</v>
      </c>
      <c r="AE185" t="str">
        <f t="shared" si="31"/>
        <v>Si</v>
      </c>
      <c r="AF185" t="str">
        <f t="shared" si="32"/>
        <v>Si</v>
      </c>
    </row>
    <row r="186" spans="1:32" x14ac:dyDescent="0.25">
      <c r="A186">
        <v>21217</v>
      </c>
      <c r="B186" t="s">
        <v>107</v>
      </c>
      <c r="C186" t="s">
        <v>30</v>
      </c>
      <c r="D186" t="s">
        <v>114</v>
      </c>
      <c r="E186" s="1">
        <v>43913</v>
      </c>
      <c r="F186" s="7" t="s">
        <v>13</v>
      </c>
      <c r="G186" s="7" t="str">
        <f>VLOOKUP(C186,Tipos_Medida!$A$2:$B$12,2)</f>
        <v>Nacional</v>
      </c>
      <c r="H186" s="7" t="str">
        <f>VLOOKUP(F186,Tipos_Medida!$D$2:$E$34,2)</f>
        <v>Preventiva</v>
      </c>
      <c r="I186" s="11">
        <f>VLOOKUP(LEFT(A186,2)&amp;F186,Mobility_Google!$V$2:$AB$67,2,FALSE)</f>
        <v>-34.714285714285715</v>
      </c>
      <c r="J186" s="11">
        <f>VLOOKUP(LEFT(A186,2)&amp;F186,Mobility_Google!$V$2:$AB$67,3,FALSE)</f>
        <v>-13.714285714285714</v>
      </c>
      <c r="K186" s="11">
        <f>VLOOKUP(LEFT(A186,2)&amp;F186,Mobility_Google!$V$2:$AB$67,4,FALSE)</f>
        <v>-29</v>
      </c>
      <c r="L186" s="11">
        <f>VLOOKUP(LEFT(A186,2)&amp;F186,Mobility_Google!$V$2:$AB$67,5,FALSE)</f>
        <v>-30.428571428571427</v>
      </c>
      <c r="M186" s="11">
        <f>VLOOKUP(LEFT(A186,2)&amp;F186,Mobility_Google!$V$2:$AB$67,6,FALSE)</f>
        <v>-28.714285714285715</v>
      </c>
      <c r="N186" s="11">
        <f>VLOOKUP(LEFT(A186,2)&amp;F186,Mobility_Google!$V$2:$AB$67,7,FALSE)</f>
        <v>12.571428571428571</v>
      </c>
      <c r="O186" s="7">
        <f t="shared" si="22"/>
        <v>10</v>
      </c>
      <c r="P186" s="7">
        <f t="shared" si="23"/>
        <v>11</v>
      </c>
      <c r="Q186" s="7">
        <f t="shared" si="24"/>
        <v>12</v>
      </c>
      <c r="R186" s="7">
        <f t="shared" si="25"/>
        <v>14</v>
      </c>
      <c r="S186" s="7">
        <f t="shared" si="26"/>
        <v>15</v>
      </c>
      <c r="T186" s="7">
        <f t="shared" si="27"/>
        <v>16</v>
      </c>
      <c r="U186" s="7">
        <v>0</v>
      </c>
      <c r="V186">
        <v>0</v>
      </c>
      <c r="W186" s="7">
        <v>0</v>
      </c>
      <c r="X186" s="7">
        <v>0</v>
      </c>
      <c r="Y186" s="7">
        <v>0</v>
      </c>
      <c r="Z186">
        <v>0</v>
      </c>
      <c r="AA186">
        <v>0</v>
      </c>
      <c r="AB186" s="11">
        <f t="shared" si="28"/>
        <v>0</v>
      </c>
      <c r="AC186" s="11">
        <f t="shared" si="29"/>
        <v>0</v>
      </c>
      <c r="AD186" t="str">
        <f t="shared" si="30"/>
        <v>No</v>
      </c>
      <c r="AE186" t="str">
        <f t="shared" si="31"/>
        <v>Si</v>
      </c>
      <c r="AF186" t="str">
        <f t="shared" si="32"/>
        <v>Si</v>
      </c>
    </row>
    <row r="187" spans="1:32" x14ac:dyDescent="0.25">
      <c r="A187">
        <v>21217</v>
      </c>
      <c r="B187" t="s">
        <v>107</v>
      </c>
      <c r="C187" t="s">
        <v>115</v>
      </c>
      <c r="D187" t="s">
        <v>114</v>
      </c>
      <c r="E187" s="1">
        <v>43913</v>
      </c>
      <c r="F187" s="7" t="s">
        <v>13</v>
      </c>
      <c r="G187" s="7" t="str">
        <f>VLOOKUP(C187,Tipos_Medida!$A$2:$B$12,2)</f>
        <v>Nacional</v>
      </c>
      <c r="H187" s="7" t="str">
        <f>VLOOKUP(F187,Tipos_Medida!$D$2:$E$34,2)</f>
        <v>Preventiva</v>
      </c>
      <c r="I187" s="11">
        <f>VLOOKUP(LEFT(A187,2)&amp;F187,Mobility_Google!$V$2:$AB$67,2,FALSE)</f>
        <v>-34.714285714285715</v>
      </c>
      <c r="J187" s="11">
        <f>VLOOKUP(LEFT(A187,2)&amp;F187,Mobility_Google!$V$2:$AB$67,3,FALSE)</f>
        <v>-13.714285714285714</v>
      </c>
      <c r="K187" s="11">
        <f>VLOOKUP(LEFT(A187,2)&amp;F187,Mobility_Google!$V$2:$AB$67,4,FALSE)</f>
        <v>-29</v>
      </c>
      <c r="L187" s="11">
        <f>VLOOKUP(LEFT(A187,2)&amp;F187,Mobility_Google!$V$2:$AB$67,5,FALSE)</f>
        <v>-30.428571428571427</v>
      </c>
      <c r="M187" s="11">
        <f>VLOOKUP(LEFT(A187,2)&amp;F187,Mobility_Google!$V$2:$AB$67,6,FALSE)</f>
        <v>-28.714285714285715</v>
      </c>
      <c r="N187" s="11">
        <f>VLOOKUP(LEFT(A187,2)&amp;F187,Mobility_Google!$V$2:$AB$67,7,FALSE)</f>
        <v>12.571428571428571</v>
      </c>
      <c r="O187" s="7">
        <f t="shared" si="22"/>
        <v>10</v>
      </c>
      <c r="P187" s="7">
        <f t="shared" si="23"/>
        <v>11</v>
      </c>
      <c r="Q187" s="7">
        <f t="shared" si="24"/>
        <v>12</v>
      </c>
      <c r="R187" s="7">
        <f t="shared" si="25"/>
        <v>14</v>
      </c>
      <c r="S187" s="7">
        <f t="shared" si="26"/>
        <v>15</v>
      </c>
      <c r="T187" s="7">
        <f t="shared" si="27"/>
        <v>16</v>
      </c>
      <c r="U187" s="7">
        <v>0</v>
      </c>
      <c r="V187">
        <v>0</v>
      </c>
      <c r="W187" s="7">
        <v>0</v>
      </c>
      <c r="X187" s="7">
        <v>0</v>
      </c>
      <c r="Y187" s="7">
        <v>0</v>
      </c>
      <c r="Z187">
        <v>0</v>
      </c>
      <c r="AA187">
        <v>0</v>
      </c>
      <c r="AB187" s="11">
        <f t="shared" si="28"/>
        <v>0</v>
      </c>
      <c r="AC187" s="11">
        <f t="shared" si="29"/>
        <v>0</v>
      </c>
      <c r="AD187" t="str">
        <f t="shared" si="30"/>
        <v>No</v>
      </c>
      <c r="AE187" t="str">
        <f t="shared" si="31"/>
        <v>Si</v>
      </c>
      <c r="AF187" t="str">
        <f t="shared" si="32"/>
        <v>Si</v>
      </c>
    </row>
    <row r="188" spans="1:32" x14ac:dyDescent="0.25">
      <c r="A188" s="4">
        <v>21217</v>
      </c>
      <c r="B188" s="4" t="s">
        <v>107</v>
      </c>
      <c r="C188" s="4" t="s">
        <v>31</v>
      </c>
      <c r="D188" s="4" t="s">
        <v>114</v>
      </c>
      <c r="E188" s="5">
        <v>43913</v>
      </c>
      <c r="F188" s="7" t="s">
        <v>13</v>
      </c>
      <c r="G188" s="7" t="str">
        <f>VLOOKUP(C188,Tipos_Medida!$A$2:$B$12,2)</f>
        <v>Nacional</v>
      </c>
      <c r="H188" s="7" t="str">
        <f>VLOOKUP(F188,Tipos_Medida!$D$2:$E$34,2)</f>
        <v>Preventiva</v>
      </c>
      <c r="I188" s="11">
        <f>VLOOKUP(LEFT(A188,2)&amp;F188,Mobility_Google!$V$2:$AB$67,2,FALSE)</f>
        <v>-34.714285714285715</v>
      </c>
      <c r="J188" s="11">
        <f>VLOOKUP(LEFT(A188,2)&amp;F188,Mobility_Google!$V$2:$AB$67,3,FALSE)</f>
        <v>-13.714285714285714</v>
      </c>
      <c r="K188" s="11">
        <f>VLOOKUP(LEFT(A188,2)&amp;F188,Mobility_Google!$V$2:$AB$67,4,FALSE)</f>
        <v>-29</v>
      </c>
      <c r="L188" s="11">
        <f>VLOOKUP(LEFT(A188,2)&amp;F188,Mobility_Google!$V$2:$AB$67,5,FALSE)</f>
        <v>-30.428571428571427</v>
      </c>
      <c r="M188" s="11">
        <f>VLOOKUP(LEFT(A188,2)&amp;F188,Mobility_Google!$V$2:$AB$67,6,FALSE)</f>
        <v>-28.714285714285715</v>
      </c>
      <c r="N188" s="11">
        <f>VLOOKUP(LEFT(A188,2)&amp;F188,Mobility_Google!$V$2:$AB$67,7,FALSE)</f>
        <v>12.571428571428571</v>
      </c>
      <c r="O188" s="7">
        <f t="shared" si="22"/>
        <v>10</v>
      </c>
      <c r="P188" s="7">
        <f t="shared" si="23"/>
        <v>11</v>
      </c>
      <c r="Q188" s="7">
        <f t="shared" si="24"/>
        <v>12</v>
      </c>
      <c r="R188" s="7">
        <f t="shared" si="25"/>
        <v>14</v>
      </c>
      <c r="S188" s="7">
        <f t="shared" si="26"/>
        <v>15</v>
      </c>
      <c r="T188" s="7">
        <f t="shared" si="27"/>
        <v>16</v>
      </c>
      <c r="U188" s="7">
        <v>0</v>
      </c>
      <c r="V188">
        <v>0</v>
      </c>
      <c r="W188" s="7">
        <v>0</v>
      </c>
      <c r="X188" s="7">
        <v>0</v>
      </c>
      <c r="Y188" s="7">
        <v>0</v>
      </c>
      <c r="Z188">
        <v>0</v>
      </c>
      <c r="AA188">
        <v>0</v>
      </c>
      <c r="AB188" s="11">
        <f t="shared" si="28"/>
        <v>0</v>
      </c>
      <c r="AC188" s="11">
        <f t="shared" si="29"/>
        <v>0</v>
      </c>
      <c r="AD188" t="str">
        <f t="shared" si="30"/>
        <v>No</v>
      </c>
      <c r="AE188" t="str">
        <f t="shared" si="31"/>
        <v>Si</v>
      </c>
      <c r="AF188" t="str">
        <f t="shared" si="32"/>
        <v>Si</v>
      </c>
    </row>
    <row r="189" spans="1:32" x14ac:dyDescent="0.25">
      <c r="A189">
        <v>21217</v>
      </c>
      <c r="B189" t="s">
        <v>107</v>
      </c>
      <c r="C189" t="s">
        <v>34</v>
      </c>
      <c r="D189" t="s">
        <v>114</v>
      </c>
      <c r="E189" s="1">
        <v>43934</v>
      </c>
      <c r="F189" s="7" t="s">
        <v>16</v>
      </c>
      <c r="G189" s="7" t="str">
        <f>VLOOKUP(C189,Tipos_Medida!$A$2:$B$12,2)</f>
        <v>Local</v>
      </c>
      <c r="H189" s="7" t="str">
        <f>VLOOKUP(F189,Tipos_Medida!$D$2:$E$34,2)</f>
        <v>Preventiva</v>
      </c>
      <c r="I189" s="11">
        <f>VLOOKUP(LEFT(A189,2)&amp;F189,Mobility_Google!$V$2:$AB$67,2,FALSE)</f>
        <v>-53.714285714285715</v>
      </c>
      <c r="J189" s="11">
        <f>VLOOKUP(LEFT(A189,2)&amp;F189,Mobility_Google!$V$2:$AB$67,3,FALSE)</f>
        <v>-17</v>
      </c>
      <c r="K189" s="11">
        <f>VLOOKUP(LEFT(A189,2)&amp;F189,Mobility_Google!$V$2:$AB$67,4,FALSE)</f>
        <v>-39.714285714285715</v>
      </c>
      <c r="L189" s="11">
        <f>VLOOKUP(LEFT(A189,2)&amp;F189,Mobility_Google!$V$2:$AB$67,5,FALSE)</f>
        <v>-41.285714285714285</v>
      </c>
      <c r="M189" s="11">
        <f>VLOOKUP(LEFT(A189,2)&amp;F189,Mobility_Google!$V$2:$AB$67,6,FALSE)</f>
        <v>-43.714285714285715</v>
      </c>
      <c r="N189" s="11">
        <f>VLOOKUP(LEFT(A189,2)&amp;F189,Mobility_Google!$V$2:$AB$67,7,FALSE)</f>
        <v>18.142857142857142</v>
      </c>
      <c r="O189" s="7">
        <f t="shared" si="22"/>
        <v>13</v>
      </c>
      <c r="P189" s="7">
        <f t="shared" si="23"/>
        <v>14</v>
      </c>
      <c r="Q189" s="7">
        <f t="shared" si="24"/>
        <v>15</v>
      </c>
      <c r="R189" s="7">
        <f t="shared" si="25"/>
        <v>17</v>
      </c>
      <c r="S189" s="7">
        <f t="shared" si="26"/>
        <v>18</v>
      </c>
      <c r="T189" s="7">
        <f t="shared" si="27"/>
        <v>19</v>
      </c>
      <c r="U189" s="7">
        <v>0</v>
      </c>
      <c r="V189">
        <v>0</v>
      </c>
      <c r="W189" s="7">
        <v>0</v>
      </c>
      <c r="X189" s="7">
        <v>0</v>
      </c>
      <c r="Y189" s="7">
        <v>1</v>
      </c>
      <c r="Z189">
        <v>1</v>
      </c>
      <c r="AA189">
        <v>1</v>
      </c>
      <c r="AB189" s="11">
        <f t="shared" si="28"/>
        <v>0</v>
      </c>
      <c r="AC189" s="11">
        <f t="shared" si="29"/>
        <v>0</v>
      </c>
      <c r="AD189" t="str">
        <f t="shared" si="30"/>
        <v>No</v>
      </c>
      <c r="AE189" t="str">
        <f t="shared" si="31"/>
        <v>Si</v>
      </c>
      <c r="AF189" t="str">
        <f t="shared" si="32"/>
        <v>Si</v>
      </c>
    </row>
    <row r="190" spans="1:32" x14ac:dyDescent="0.25">
      <c r="A190">
        <v>21046</v>
      </c>
      <c r="B190" t="s">
        <v>44</v>
      </c>
      <c r="C190" t="s">
        <v>34</v>
      </c>
      <c r="D190" t="s">
        <v>114</v>
      </c>
      <c r="E190" s="1">
        <v>43934</v>
      </c>
      <c r="F190" s="7" t="s">
        <v>16</v>
      </c>
      <c r="G190" s="7" t="str">
        <f>VLOOKUP(C190,Tipos_Medida!$A$2:$B$12,2)</f>
        <v>Local</v>
      </c>
      <c r="H190" s="7" t="str">
        <f>VLOOKUP(F190,Tipos_Medida!$D$2:$E$34,2)</f>
        <v>Preventiva</v>
      </c>
      <c r="I190" s="11">
        <f>VLOOKUP(LEFT(A190,2)&amp;F190,Mobility_Google!$V$2:$AB$67,2,FALSE)</f>
        <v>-53.714285714285715</v>
      </c>
      <c r="J190" s="11">
        <f>VLOOKUP(LEFT(A190,2)&amp;F190,Mobility_Google!$V$2:$AB$67,3,FALSE)</f>
        <v>-17</v>
      </c>
      <c r="K190" s="11">
        <f>VLOOKUP(LEFT(A190,2)&amp;F190,Mobility_Google!$V$2:$AB$67,4,FALSE)</f>
        <v>-39.714285714285715</v>
      </c>
      <c r="L190" s="11">
        <f>VLOOKUP(LEFT(A190,2)&amp;F190,Mobility_Google!$V$2:$AB$67,5,FALSE)</f>
        <v>-41.285714285714285</v>
      </c>
      <c r="M190" s="11">
        <f>VLOOKUP(LEFT(A190,2)&amp;F190,Mobility_Google!$V$2:$AB$67,6,FALSE)</f>
        <v>-43.714285714285715</v>
      </c>
      <c r="N190" s="11">
        <f>VLOOKUP(LEFT(A190,2)&amp;F190,Mobility_Google!$V$2:$AB$67,7,FALSE)</f>
        <v>18.142857142857142</v>
      </c>
      <c r="O190" s="7">
        <f t="shared" si="22"/>
        <v>13</v>
      </c>
      <c r="P190" s="7">
        <f t="shared" si="23"/>
        <v>14</v>
      </c>
      <c r="Q190" s="7">
        <f t="shared" si="24"/>
        <v>15</v>
      </c>
      <c r="R190" s="7">
        <f t="shared" si="25"/>
        <v>17</v>
      </c>
      <c r="S190" s="7">
        <f t="shared" si="26"/>
        <v>18</v>
      </c>
      <c r="T190" s="7">
        <f t="shared" si="27"/>
        <v>19</v>
      </c>
      <c r="U190" s="7">
        <v>0</v>
      </c>
      <c r="V190">
        <v>0</v>
      </c>
      <c r="W190" s="7">
        <v>0</v>
      </c>
      <c r="X190" s="7">
        <v>1</v>
      </c>
      <c r="Y190" s="7">
        <v>2</v>
      </c>
      <c r="Z190">
        <v>2</v>
      </c>
      <c r="AA190">
        <v>2</v>
      </c>
      <c r="AB190" s="11">
        <f t="shared" si="28"/>
        <v>0</v>
      </c>
      <c r="AC190" s="11">
        <f t="shared" si="29"/>
        <v>0</v>
      </c>
      <c r="AD190" t="str">
        <f t="shared" si="30"/>
        <v>No</v>
      </c>
      <c r="AE190" t="str">
        <f t="shared" si="31"/>
        <v>Si</v>
      </c>
      <c r="AF190" t="str">
        <f t="shared" si="32"/>
        <v>Si</v>
      </c>
    </row>
    <row r="191" spans="1:32" x14ac:dyDescent="0.25">
      <c r="A191">
        <v>20024</v>
      </c>
      <c r="B191" t="s">
        <v>50</v>
      </c>
      <c r="C191" t="s">
        <v>30</v>
      </c>
      <c r="D191" t="s">
        <v>114</v>
      </c>
      <c r="E191" s="1">
        <v>43913</v>
      </c>
      <c r="F191" s="7" t="s">
        <v>13</v>
      </c>
      <c r="G191" s="7" t="str">
        <f>VLOOKUP(C191,Tipos_Medida!$A$2:$B$12,2)</f>
        <v>Nacional</v>
      </c>
      <c r="H191" s="7" t="str">
        <f>VLOOKUP(F191,Tipos_Medida!$D$2:$E$34,2)</f>
        <v>Preventiva</v>
      </c>
      <c r="I191" s="11">
        <f>VLOOKUP(LEFT(A191,2)&amp;F191,Mobility_Google!$V$2:$AB$67,2,FALSE)</f>
        <v>-30.571428571428573</v>
      </c>
      <c r="J191" s="11">
        <f>VLOOKUP(LEFT(A191,2)&amp;F191,Mobility_Google!$V$2:$AB$67,3,FALSE)</f>
        <v>-16.714285714285715</v>
      </c>
      <c r="K191" s="11">
        <f>VLOOKUP(LEFT(A191,2)&amp;F191,Mobility_Google!$V$2:$AB$67,4,FALSE)</f>
        <v>-34.857142857142854</v>
      </c>
      <c r="L191" s="11">
        <f>VLOOKUP(LEFT(A191,2)&amp;F191,Mobility_Google!$V$2:$AB$67,5,FALSE)</f>
        <v>-31.428571428571427</v>
      </c>
      <c r="M191" s="11">
        <f>VLOOKUP(LEFT(A191,2)&amp;F191,Mobility_Google!$V$2:$AB$67,6,FALSE)</f>
        <v>-25</v>
      </c>
      <c r="N191" s="11">
        <f>VLOOKUP(LEFT(A191,2)&amp;F191,Mobility_Google!$V$2:$AB$67,7,FALSE)</f>
        <v>9.8571428571428577</v>
      </c>
      <c r="O191" s="7">
        <f t="shared" si="22"/>
        <v>10</v>
      </c>
      <c r="P191" s="7">
        <f t="shared" si="23"/>
        <v>11</v>
      </c>
      <c r="Q191" s="7">
        <f t="shared" si="24"/>
        <v>12</v>
      </c>
      <c r="R191" s="7">
        <f t="shared" si="25"/>
        <v>14</v>
      </c>
      <c r="S191" s="7">
        <f t="shared" si="26"/>
        <v>15</v>
      </c>
      <c r="T191" s="7">
        <f t="shared" si="27"/>
        <v>16</v>
      </c>
      <c r="U191" s="7">
        <v>0</v>
      </c>
      <c r="V191">
        <v>0</v>
      </c>
      <c r="W191" s="7">
        <v>0</v>
      </c>
      <c r="X191" s="7">
        <v>1</v>
      </c>
      <c r="Y191" s="7">
        <v>1</v>
      </c>
      <c r="Z191">
        <v>1</v>
      </c>
      <c r="AA191">
        <v>1</v>
      </c>
      <c r="AB191" s="11">
        <f t="shared" si="28"/>
        <v>0</v>
      </c>
      <c r="AC191" s="11">
        <f t="shared" si="29"/>
        <v>0</v>
      </c>
      <c r="AD191" t="str">
        <f t="shared" si="30"/>
        <v>No</v>
      </c>
      <c r="AE191" t="str">
        <f t="shared" si="31"/>
        <v>Si</v>
      </c>
      <c r="AF191" t="str">
        <f t="shared" si="32"/>
        <v>Si</v>
      </c>
    </row>
    <row r="192" spans="1:32" x14ac:dyDescent="0.25">
      <c r="A192">
        <v>20024</v>
      </c>
      <c r="B192" t="s">
        <v>50</v>
      </c>
      <c r="C192" t="s">
        <v>115</v>
      </c>
      <c r="D192" t="s">
        <v>114</v>
      </c>
      <c r="E192" s="1">
        <v>43913</v>
      </c>
      <c r="F192" s="7" t="s">
        <v>13</v>
      </c>
      <c r="G192" s="7" t="str">
        <f>VLOOKUP(C192,Tipos_Medida!$A$2:$B$12,2)</f>
        <v>Nacional</v>
      </c>
      <c r="H192" s="7" t="str">
        <f>VLOOKUP(F192,Tipos_Medida!$D$2:$E$34,2)</f>
        <v>Preventiva</v>
      </c>
      <c r="I192" s="11">
        <f>VLOOKUP(LEFT(A192,2)&amp;F192,Mobility_Google!$V$2:$AB$67,2,FALSE)</f>
        <v>-30.571428571428573</v>
      </c>
      <c r="J192" s="11">
        <f>VLOOKUP(LEFT(A192,2)&amp;F192,Mobility_Google!$V$2:$AB$67,3,FALSE)</f>
        <v>-16.714285714285715</v>
      </c>
      <c r="K192" s="11">
        <f>VLOOKUP(LEFT(A192,2)&amp;F192,Mobility_Google!$V$2:$AB$67,4,FALSE)</f>
        <v>-34.857142857142854</v>
      </c>
      <c r="L192" s="11">
        <f>VLOOKUP(LEFT(A192,2)&amp;F192,Mobility_Google!$V$2:$AB$67,5,FALSE)</f>
        <v>-31.428571428571427</v>
      </c>
      <c r="M192" s="11">
        <f>VLOOKUP(LEFT(A192,2)&amp;F192,Mobility_Google!$V$2:$AB$67,6,FALSE)</f>
        <v>-25</v>
      </c>
      <c r="N192" s="11">
        <f>VLOOKUP(LEFT(A192,2)&amp;F192,Mobility_Google!$V$2:$AB$67,7,FALSE)</f>
        <v>9.8571428571428577</v>
      </c>
      <c r="O192" s="7">
        <f t="shared" si="22"/>
        <v>10</v>
      </c>
      <c r="P192" s="7">
        <f t="shared" si="23"/>
        <v>11</v>
      </c>
      <c r="Q192" s="7">
        <f t="shared" si="24"/>
        <v>12</v>
      </c>
      <c r="R192" s="7">
        <f t="shared" si="25"/>
        <v>14</v>
      </c>
      <c r="S192" s="7">
        <f t="shared" si="26"/>
        <v>15</v>
      </c>
      <c r="T192" s="7">
        <f t="shared" si="27"/>
        <v>16</v>
      </c>
      <c r="U192" s="7">
        <v>0</v>
      </c>
      <c r="V192">
        <v>0</v>
      </c>
      <c r="W192" s="7">
        <v>0</v>
      </c>
      <c r="X192" s="7">
        <v>1</v>
      </c>
      <c r="Y192" s="7">
        <v>1</v>
      </c>
      <c r="Z192">
        <v>1</v>
      </c>
      <c r="AA192">
        <v>1</v>
      </c>
      <c r="AB192" s="11">
        <f t="shared" si="28"/>
        <v>0</v>
      </c>
      <c r="AC192" s="11">
        <f t="shared" si="29"/>
        <v>0</v>
      </c>
      <c r="AD192" t="str">
        <f t="shared" si="30"/>
        <v>No</v>
      </c>
      <c r="AE192" t="str">
        <f t="shared" si="31"/>
        <v>Si</v>
      </c>
      <c r="AF192" t="str">
        <f t="shared" si="32"/>
        <v>Si</v>
      </c>
    </row>
    <row r="193" spans="1:32" x14ac:dyDescent="0.25">
      <c r="A193" s="4">
        <v>20024</v>
      </c>
      <c r="B193" s="4" t="s">
        <v>50</v>
      </c>
      <c r="C193" s="4" t="s">
        <v>31</v>
      </c>
      <c r="D193" s="4" t="s">
        <v>114</v>
      </c>
      <c r="E193" s="5">
        <v>43913</v>
      </c>
      <c r="F193" s="7" t="s">
        <v>13</v>
      </c>
      <c r="G193" s="7" t="str">
        <f>VLOOKUP(C193,Tipos_Medida!$A$2:$B$12,2)</f>
        <v>Nacional</v>
      </c>
      <c r="H193" s="7" t="str">
        <f>VLOOKUP(F193,Tipos_Medida!$D$2:$E$34,2)</f>
        <v>Preventiva</v>
      </c>
      <c r="I193" s="11">
        <f>VLOOKUP(LEFT(A193,2)&amp;F193,Mobility_Google!$V$2:$AB$67,2,FALSE)</f>
        <v>-30.571428571428573</v>
      </c>
      <c r="J193" s="11">
        <f>VLOOKUP(LEFT(A193,2)&amp;F193,Mobility_Google!$V$2:$AB$67,3,FALSE)</f>
        <v>-16.714285714285715</v>
      </c>
      <c r="K193" s="11">
        <f>VLOOKUP(LEFT(A193,2)&amp;F193,Mobility_Google!$V$2:$AB$67,4,FALSE)</f>
        <v>-34.857142857142854</v>
      </c>
      <c r="L193" s="11">
        <f>VLOOKUP(LEFT(A193,2)&amp;F193,Mobility_Google!$V$2:$AB$67,5,FALSE)</f>
        <v>-31.428571428571427</v>
      </c>
      <c r="M193" s="11">
        <f>VLOOKUP(LEFT(A193,2)&amp;F193,Mobility_Google!$V$2:$AB$67,6,FALSE)</f>
        <v>-25</v>
      </c>
      <c r="N193" s="11">
        <f>VLOOKUP(LEFT(A193,2)&amp;F193,Mobility_Google!$V$2:$AB$67,7,FALSE)</f>
        <v>9.8571428571428577</v>
      </c>
      <c r="O193" s="7">
        <f t="shared" si="22"/>
        <v>10</v>
      </c>
      <c r="P193" s="7">
        <f t="shared" si="23"/>
        <v>11</v>
      </c>
      <c r="Q193" s="7">
        <f t="shared" si="24"/>
        <v>12</v>
      </c>
      <c r="R193" s="7">
        <f t="shared" si="25"/>
        <v>14</v>
      </c>
      <c r="S193" s="7">
        <f t="shared" si="26"/>
        <v>15</v>
      </c>
      <c r="T193" s="7">
        <f t="shared" si="27"/>
        <v>16</v>
      </c>
      <c r="U193" s="7">
        <v>0</v>
      </c>
      <c r="V193">
        <v>0</v>
      </c>
      <c r="W193" s="7">
        <v>0</v>
      </c>
      <c r="X193" s="7">
        <v>1</v>
      </c>
      <c r="Y193" s="7">
        <v>1</v>
      </c>
      <c r="Z193">
        <v>1</v>
      </c>
      <c r="AA193">
        <v>1</v>
      </c>
      <c r="AB193" s="11">
        <f t="shared" si="28"/>
        <v>0</v>
      </c>
      <c r="AC193" s="11">
        <f t="shared" si="29"/>
        <v>0</v>
      </c>
      <c r="AD193" t="str">
        <f t="shared" si="30"/>
        <v>No</v>
      </c>
      <c r="AE193" t="str">
        <f t="shared" si="31"/>
        <v>Si</v>
      </c>
      <c r="AF193" t="str">
        <f t="shared" si="32"/>
        <v>Si</v>
      </c>
    </row>
    <row r="194" spans="1:32" x14ac:dyDescent="0.25">
      <c r="A194">
        <v>20029</v>
      </c>
      <c r="B194" t="s">
        <v>52</v>
      </c>
      <c r="C194" t="s">
        <v>30</v>
      </c>
      <c r="D194" t="s">
        <v>114</v>
      </c>
      <c r="E194" s="1">
        <v>43913</v>
      </c>
      <c r="F194" s="7" t="s">
        <v>13</v>
      </c>
      <c r="G194" s="7" t="str">
        <f>VLOOKUP(C194,Tipos_Medida!$A$2:$B$12,2)</f>
        <v>Nacional</v>
      </c>
      <c r="H194" s="7" t="str">
        <f>VLOOKUP(F194,Tipos_Medida!$D$2:$E$34,2)</f>
        <v>Preventiva</v>
      </c>
      <c r="I194" s="11">
        <f>VLOOKUP(LEFT(A194,2)&amp;F194,Mobility_Google!$V$2:$AB$67,2,FALSE)</f>
        <v>-30.571428571428573</v>
      </c>
      <c r="J194" s="11">
        <f>VLOOKUP(LEFT(A194,2)&amp;F194,Mobility_Google!$V$2:$AB$67,3,FALSE)</f>
        <v>-16.714285714285715</v>
      </c>
      <c r="K194" s="11">
        <f>VLOOKUP(LEFT(A194,2)&amp;F194,Mobility_Google!$V$2:$AB$67,4,FALSE)</f>
        <v>-34.857142857142854</v>
      </c>
      <c r="L194" s="11">
        <f>VLOOKUP(LEFT(A194,2)&amp;F194,Mobility_Google!$V$2:$AB$67,5,FALSE)</f>
        <v>-31.428571428571427</v>
      </c>
      <c r="M194" s="11">
        <f>VLOOKUP(LEFT(A194,2)&amp;F194,Mobility_Google!$V$2:$AB$67,6,FALSE)</f>
        <v>-25</v>
      </c>
      <c r="N194" s="11">
        <f>VLOOKUP(LEFT(A194,2)&amp;F194,Mobility_Google!$V$2:$AB$67,7,FALSE)</f>
        <v>9.8571428571428577</v>
      </c>
      <c r="O194" s="7">
        <f t="shared" ref="O194:O230" si="33">VALUE(RIGHT(F194,2)-3)</f>
        <v>10</v>
      </c>
      <c r="P194" s="7">
        <f t="shared" ref="P194:P230" si="34">VALUE(RIGHT(F194,2)-2)</f>
        <v>11</v>
      </c>
      <c r="Q194" s="7">
        <f t="shared" ref="Q194:Q230" si="35">VALUE(RIGHT(F194,2)-1)</f>
        <v>12</v>
      </c>
      <c r="R194" s="7">
        <f t="shared" ref="R194:R230" si="36">VALUE(RIGHT(Q194,2)+2)</f>
        <v>14</v>
      </c>
      <c r="S194" s="7">
        <f t="shared" ref="S194:S230" si="37">VALUE(RIGHT(Q194,2)+3)</f>
        <v>15</v>
      </c>
      <c r="T194" s="7">
        <f t="shared" ref="T194:T230" si="38">VALUE(RIGHT(Q194,2)+4)</f>
        <v>16</v>
      </c>
      <c r="U194" s="7">
        <v>0</v>
      </c>
      <c r="V194">
        <v>0</v>
      </c>
      <c r="W194" s="7">
        <v>0</v>
      </c>
      <c r="X194" s="7">
        <v>1</v>
      </c>
      <c r="Y194" s="7">
        <v>1</v>
      </c>
      <c r="Z194">
        <v>1</v>
      </c>
      <c r="AA194">
        <v>1</v>
      </c>
      <c r="AB194" s="11">
        <f t="shared" ref="AB194:AB230" si="39">SLOPE(U194:W194,O194:Q194)</f>
        <v>0</v>
      </c>
      <c r="AC194" s="11">
        <f t="shared" ref="AC194:AC230" si="40">SLOPE(Y194:AA194,R194:T194)</f>
        <v>0</v>
      </c>
      <c r="AD194" t="str">
        <f t="shared" si="30"/>
        <v>No</v>
      </c>
      <c r="AE194" t="str">
        <f t="shared" si="31"/>
        <v>Si</v>
      </c>
      <c r="AF194" t="str">
        <f t="shared" si="32"/>
        <v>Si</v>
      </c>
    </row>
    <row r="195" spans="1:32" x14ac:dyDescent="0.25">
      <c r="A195">
        <v>20029</v>
      </c>
      <c r="B195" t="s">
        <v>52</v>
      </c>
      <c r="C195" t="s">
        <v>115</v>
      </c>
      <c r="D195" t="s">
        <v>114</v>
      </c>
      <c r="E195" s="1">
        <v>43913</v>
      </c>
      <c r="F195" s="7" t="s">
        <v>13</v>
      </c>
      <c r="G195" s="7" t="str">
        <f>VLOOKUP(C195,Tipos_Medida!$A$2:$B$12,2)</f>
        <v>Nacional</v>
      </c>
      <c r="H195" s="7" t="str">
        <f>VLOOKUP(F195,Tipos_Medida!$D$2:$E$34,2)</f>
        <v>Preventiva</v>
      </c>
      <c r="I195" s="11">
        <f>VLOOKUP(LEFT(A195,2)&amp;F195,Mobility_Google!$V$2:$AB$67,2,FALSE)</f>
        <v>-30.571428571428573</v>
      </c>
      <c r="J195" s="11">
        <f>VLOOKUP(LEFT(A195,2)&amp;F195,Mobility_Google!$V$2:$AB$67,3,FALSE)</f>
        <v>-16.714285714285715</v>
      </c>
      <c r="K195" s="11">
        <f>VLOOKUP(LEFT(A195,2)&amp;F195,Mobility_Google!$V$2:$AB$67,4,FALSE)</f>
        <v>-34.857142857142854</v>
      </c>
      <c r="L195" s="11">
        <f>VLOOKUP(LEFT(A195,2)&amp;F195,Mobility_Google!$V$2:$AB$67,5,FALSE)</f>
        <v>-31.428571428571427</v>
      </c>
      <c r="M195" s="11">
        <f>VLOOKUP(LEFT(A195,2)&amp;F195,Mobility_Google!$V$2:$AB$67,6,FALSE)</f>
        <v>-25</v>
      </c>
      <c r="N195" s="11">
        <f>VLOOKUP(LEFT(A195,2)&amp;F195,Mobility_Google!$V$2:$AB$67,7,FALSE)</f>
        <v>9.8571428571428577</v>
      </c>
      <c r="O195" s="7">
        <f t="shared" si="33"/>
        <v>10</v>
      </c>
      <c r="P195" s="7">
        <f t="shared" si="34"/>
        <v>11</v>
      </c>
      <c r="Q195" s="7">
        <f t="shared" si="35"/>
        <v>12</v>
      </c>
      <c r="R195" s="7">
        <f t="shared" si="36"/>
        <v>14</v>
      </c>
      <c r="S195" s="7">
        <f t="shared" si="37"/>
        <v>15</v>
      </c>
      <c r="T195" s="7">
        <f t="shared" si="38"/>
        <v>16</v>
      </c>
      <c r="U195" s="7">
        <v>0</v>
      </c>
      <c r="V195">
        <v>0</v>
      </c>
      <c r="W195" s="7">
        <v>0</v>
      </c>
      <c r="X195" s="7">
        <v>1</v>
      </c>
      <c r="Y195" s="7">
        <v>1</v>
      </c>
      <c r="Z195">
        <v>1</v>
      </c>
      <c r="AA195">
        <v>1</v>
      </c>
      <c r="AB195" s="11">
        <f t="shared" si="39"/>
        <v>0</v>
      </c>
      <c r="AC195" s="11">
        <f t="shared" si="40"/>
        <v>0</v>
      </c>
      <c r="AD195" t="str">
        <f t="shared" ref="AD195:AD230" si="41">IF(AC195&lt;AB195,"Si","No")</f>
        <v>No</v>
      </c>
      <c r="AE195" t="str">
        <f t="shared" ref="AE195:AE230" si="42">IF(AC195&lt;=AB195,"Si","No")</f>
        <v>Si</v>
      </c>
      <c r="AF195" t="str">
        <f t="shared" ref="AF195:AF230" si="43">IF(AC195&lt;=(AB195*2),"Si","No")</f>
        <v>Si</v>
      </c>
    </row>
    <row r="196" spans="1:32" x14ac:dyDescent="0.25">
      <c r="A196" s="4">
        <v>20029</v>
      </c>
      <c r="B196" s="4" t="s">
        <v>52</v>
      </c>
      <c r="C196" s="4" t="s">
        <v>31</v>
      </c>
      <c r="D196" s="4" t="s">
        <v>114</v>
      </c>
      <c r="E196" s="5">
        <v>43913</v>
      </c>
      <c r="F196" s="7" t="s">
        <v>13</v>
      </c>
      <c r="G196" s="7" t="str">
        <f>VLOOKUP(C196,Tipos_Medida!$A$2:$B$12,2)</f>
        <v>Nacional</v>
      </c>
      <c r="H196" s="7" t="str">
        <f>VLOOKUP(F196,Tipos_Medida!$D$2:$E$34,2)</f>
        <v>Preventiva</v>
      </c>
      <c r="I196" s="11">
        <f>VLOOKUP(LEFT(A196,2)&amp;F196,Mobility_Google!$V$2:$AB$67,2,FALSE)</f>
        <v>-30.571428571428573</v>
      </c>
      <c r="J196" s="11">
        <f>VLOOKUP(LEFT(A196,2)&amp;F196,Mobility_Google!$V$2:$AB$67,3,FALSE)</f>
        <v>-16.714285714285715</v>
      </c>
      <c r="K196" s="11">
        <f>VLOOKUP(LEFT(A196,2)&amp;F196,Mobility_Google!$V$2:$AB$67,4,FALSE)</f>
        <v>-34.857142857142854</v>
      </c>
      <c r="L196" s="11">
        <f>VLOOKUP(LEFT(A196,2)&amp;F196,Mobility_Google!$V$2:$AB$67,5,FALSE)</f>
        <v>-31.428571428571427</v>
      </c>
      <c r="M196" s="11">
        <f>VLOOKUP(LEFT(A196,2)&amp;F196,Mobility_Google!$V$2:$AB$67,6,FALSE)</f>
        <v>-25</v>
      </c>
      <c r="N196" s="11">
        <f>VLOOKUP(LEFT(A196,2)&amp;F196,Mobility_Google!$V$2:$AB$67,7,FALSE)</f>
        <v>9.8571428571428577</v>
      </c>
      <c r="O196" s="7">
        <f t="shared" si="33"/>
        <v>10</v>
      </c>
      <c r="P196" s="7">
        <f t="shared" si="34"/>
        <v>11</v>
      </c>
      <c r="Q196" s="7">
        <f t="shared" si="35"/>
        <v>12</v>
      </c>
      <c r="R196" s="7">
        <f t="shared" si="36"/>
        <v>14</v>
      </c>
      <c r="S196" s="7">
        <f t="shared" si="37"/>
        <v>15</v>
      </c>
      <c r="T196" s="7">
        <f t="shared" si="38"/>
        <v>16</v>
      </c>
      <c r="U196" s="7">
        <v>0</v>
      </c>
      <c r="V196">
        <v>0</v>
      </c>
      <c r="W196" s="7">
        <v>0</v>
      </c>
      <c r="X196" s="7">
        <v>1</v>
      </c>
      <c r="Y196" s="7">
        <v>1</v>
      </c>
      <c r="Z196">
        <v>1</v>
      </c>
      <c r="AA196">
        <v>1</v>
      </c>
      <c r="AB196" s="11">
        <f t="shared" si="39"/>
        <v>0</v>
      </c>
      <c r="AC196" s="11">
        <f t="shared" si="40"/>
        <v>0</v>
      </c>
      <c r="AD196" t="str">
        <f t="shared" si="41"/>
        <v>No</v>
      </c>
      <c r="AE196" t="str">
        <f t="shared" si="42"/>
        <v>Si</v>
      </c>
      <c r="AF196" t="str">
        <f t="shared" si="43"/>
        <v>Si</v>
      </c>
    </row>
    <row r="197" spans="1:32" x14ac:dyDescent="0.25">
      <c r="A197" s="4">
        <v>21124</v>
      </c>
      <c r="B197" s="4" t="s">
        <v>63</v>
      </c>
      <c r="C197" s="4" t="s">
        <v>33</v>
      </c>
      <c r="D197" s="4" t="s">
        <v>114</v>
      </c>
      <c r="E197" s="5">
        <v>43910</v>
      </c>
      <c r="F197" s="7" t="s">
        <v>12</v>
      </c>
      <c r="G197" s="7" t="str">
        <f>VLOOKUP(C197,Tipos_Medida!$A$2:$B$12,2)</f>
        <v>Nacional</v>
      </c>
      <c r="H197" s="7" t="str">
        <f>VLOOKUP(F197,Tipos_Medida!$D$2:$E$34,2)</f>
        <v>Preventiva</v>
      </c>
      <c r="I197" s="11">
        <f>VLOOKUP(LEFT(A197,2)&amp;F197,Mobility_Google!$V$2:$AB$67,2,FALSE)</f>
        <v>-12.571428571428571</v>
      </c>
      <c r="J197" s="11">
        <f>VLOOKUP(LEFT(A197,2)&amp;F197,Mobility_Google!$V$2:$AB$67,3,FALSE)</f>
        <v>3.7142857142857144</v>
      </c>
      <c r="K197" s="11">
        <f>VLOOKUP(LEFT(A197,2)&amp;F197,Mobility_Google!$V$2:$AB$67,4,FALSE)</f>
        <v>-9.2857142857142865</v>
      </c>
      <c r="L197" s="11">
        <f>VLOOKUP(LEFT(A197,2)&amp;F197,Mobility_Google!$V$2:$AB$67,5,FALSE)</f>
        <v>-8.1428571428571423</v>
      </c>
      <c r="M197" s="11">
        <f>VLOOKUP(LEFT(A197,2)&amp;F197,Mobility_Google!$V$2:$AB$67,6,FALSE)</f>
        <v>-13.142857142857142</v>
      </c>
      <c r="N197" s="11">
        <f>VLOOKUP(LEFT(A197,2)&amp;F197,Mobility_Google!$V$2:$AB$67,7,FALSE)</f>
        <v>5.1428571428571432</v>
      </c>
      <c r="O197" s="7">
        <f t="shared" si="33"/>
        <v>9</v>
      </c>
      <c r="P197" s="7">
        <f t="shared" si="34"/>
        <v>10</v>
      </c>
      <c r="Q197" s="7">
        <f t="shared" si="35"/>
        <v>11</v>
      </c>
      <c r="R197" s="7">
        <f t="shared" si="36"/>
        <v>13</v>
      </c>
      <c r="S197" s="7">
        <f t="shared" si="37"/>
        <v>14</v>
      </c>
      <c r="T197" s="7">
        <f t="shared" si="38"/>
        <v>15</v>
      </c>
      <c r="U197" s="7">
        <v>0</v>
      </c>
      <c r="V197">
        <v>0</v>
      </c>
      <c r="W197" s="7">
        <v>0</v>
      </c>
      <c r="X197" s="7">
        <v>1</v>
      </c>
      <c r="Y197" s="7">
        <v>1</v>
      </c>
      <c r="Z197">
        <v>1</v>
      </c>
      <c r="AA197">
        <v>2</v>
      </c>
      <c r="AB197" s="11">
        <f t="shared" si="39"/>
        <v>0</v>
      </c>
      <c r="AC197" s="11">
        <f t="shared" si="40"/>
        <v>0.5</v>
      </c>
      <c r="AD197" t="str">
        <f t="shared" si="41"/>
        <v>No</v>
      </c>
      <c r="AE197" t="str">
        <f t="shared" si="42"/>
        <v>No</v>
      </c>
      <c r="AF197" t="str">
        <f t="shared" si="43"/>
        <v>No</v>
      </c>
    </row>
    <row r="198" spans="1:32" x14ac:dyDescent="0.25">
      <c r="A198">
        <v>21124</v>
      </c>
      <c r="B198" t="s">
        <v>63</v>
      </c>
      <c r="C198" t="s">
        <v>30</v>
      </c>
      <c r="D198" t="s">
        <v>114</v>
      </c>
      <c r="E198" s="1">
        <v>43913</v>
      </c>
      <c r="F198" s="7" t="s">
        <v>13</v>
      </c>
      <c r="G198" s="7" t="str">
        <f>VLOOKUP(C198,Tipos_Medida!$A$2:$B$12,2)</f>
        <v>Nacional</v>
      </c>
      <c r="H198" s="7" t="str">
        <f>VLOOKUP(F198,Tipos_Medida!$D$2:$E$34,2)</f>
        <v>Preventiva</v>
      </c>
      <c r="I198" s="11">
        <f>VLOOKUP(LEFT(A198,2)&amp;F198,Mobility_Google!$V$2:$AB$67,2,FALSE)</f>
        <v>-34.714285714285715</v>
      </c>
      <c r="J198" s="11">
        <f>VLOOKUP(LEFT(A198,2)&amp;F198,Mobility_Google!$V$2:$AB$67,3,FALSE)</f>
        <v>-13.714285714285714</v>
      </c>
      <c r="K198" s="11">
        <f>VLOOKUP(LEFT(A198,2)&amp;F198,Mobility_Google!$V$2:$AB$67,4,FALSE)</f>
        <v>-29</v>
      </c>
      <c r="L198" s="11">
        <f>VLOOKUP(LEFT(A198,2)&amp;F198,Mobility_Google!$V$2:$AB$67,5,FALSE)</f>
        <v>-30.428571428571427</v>
      </c>
      <c r="M198" s="11">
        <f>VLOOKUP(LEFT(A198,2)&amp;F198,Mobility_Google!$V$2:$AB$67,6,FALSE)</f>
        <v>-28.714285714285715</v>
      </c>
      <c r="N198" s="11">
        <f>VLOOKUP(LEFT(A198,2)&amp;F198,Mobility_Google!$V$2:$AB$67,7,FALSE)</f>
        <v>12.571428571428571</v>
      </c>
      <c r="O198" s="7">
        <f t="shared" si="33"/>
        <v>10</v>
      </c>
      <c r="P198" s="7">
        <f t="shared" si="34"/>
        <v>11</v>
      </c>
      <c r="Q198" s="7">
        <f t="shared" si="35"/>
        <v>12</v>
      </c>
      <c r="R198" s="7">
        <f t="shared" si="36"/>
        <v>14</v>
      </c>
      <c r="S198" s="7">
        <f t="shared" si="37"/>
        <v>15</v>
      </c>
      <c r="T198" s="7">
        <f t="shared" si="38"/>
        <v>16</v>
      </c>
      <c r="U198" s="7">
        <v>0</v>
      </c>
      <c r="V198">
        <v>0</v>
      </c>
      <c r="W198" s="7">
        <v>1</v>
      </c>
      <c r="X198" s="7">
        <v>1</v>
      </c>
      <c r="Y198" s="7">
        <v>1</v>
      </c>
      <c r="Z198">
        <v>2</v>
      </c>
      <c r="AA198">
        <v>3</v>
      </c>
      <c r="AB198" s="11">
        <f t="shared" si="39"/>
        <v>0.5</v>
      </c>
      <c r="AC198" s="11">
        <f t="shared" si="40"/>
        <v>1</v>
      </c>
      <c r="AD198" t="str">
        <f t="shared" si="41"/>
        <v>No</v>
      </c>
      <c r="AE198" t="str">
        <f t="shared" si="42"/>
        <v>No</v>
      </c>
      <c r="AF198" t="str">
        <f t="shared" si="43"/>
        <v>Si</v>
      </c>
    </row>
    <row r="199" spans="1:32" x14ac:dyDescent="0.25">
      <c r="A199">
        <v>21124</v>
      </c>
      <c r="B199" t="s">
        <v>63</v>
      </c>
      <c r="C199" t="s">
        <v>115</v>
      </c>
      <c r="D199" t="s">
        <v>114</v>
      </c>
      <c r="E199" s="1">
        <v>43913</v>
      </c>
      <c r="F199" s="7" t="s">
        <v>13</v>
      </c>
      <c r="G199" s="7" t="str">
        <f>VLOOKUP(C199,Tipos_Medida!$A$2:$B$12,2)</f>
        <v>Nacional</v>
      </c>
      <c r="H199" s="7" t="str">
        <f>VLOOKUP(F199,Tipos_Medida!$D$2:$E$34,2)</f>
        <v>Preventiva</v>
      </c>
      <c r="I199" s="11">
        <f>VLOOKUP(LEFT(A199,2)&amp;F199,Mobility_Google!$V$2:$AB$67,2,FALSE)</f>
        <v>-34.714285714285715</v>
      </c>
      <c r="J199" s="11">
        <f>VLOOKUP(LEFT(A199,2)&amp;F199,Mobility_Google!$V$2:$AB$67,3,FALSE)</f>
        <v>-13.714285714285714</v>
      </c>
      <c r="K199" s="11">
        <f>VLOOKUP(LEFT(A199,2)&amp;F199,Mobility_Google!$V$2:$AB$67,4,FALSE)</f>
        <v>-29</v>
      </c>
      <c r="L199" s="11">
        <f>VLOOKUP(LEFT(A199,2)&amp;F199,Mobility_Google!$V$2:$AB$67,5,FALSE)</f>
        <v>-30.428571428571427</v>
      </c>
      <c r="M199" s="11">
        <f>VLOOKUP(LEFT(A199,2)&amp;F199,Mobility_Google!$V$2:$AB$67,6,FALSE)</f>
        <v>-28.714285714285715</v>
      </c>
      <c r="N199" s="11">
        <f>VLOOKUP(LEFT(A199,2)&amp;F199,Mobility_Google!$V$2:$AB$67,7,FALSE)</f>
        <v>12.571428571428571</v>
      </c>
      <c r="O199" s="7">
        <f t="shared" si="33"/>
        <v>10</v>
      </c>
      <c r="P199" s="7">
        <f t="shared" si="34"/>
        <v>11</v>
      </c>
      <c r="Q199" s="7">
        <f t="shared" si="35"/>
        <v>12</v>
      </c>
      <c r="R199" s="7">
        <f t="shared" si="36"/>
        <v>14</v>
      </c>
      <c r="S199" s="7">
        <f t="shared" si="37"/>
        <v>15</v>
      </c>
      <c r="T199" s="7">
        <f t="shared" si="38"/>
        <v>16</v>
      </c>
      <c r="U199" s="7">
        <v>0</v>
      </c>
      <c r="V199">
        <v>0</v>
      </c>
      <c r="W199" s="7">
        <v>1</v>
      </c>
      <c r="X199" s="7">
        <v>1</v>
      </c>
      <c r="Y199" s="7">
        <v>1</v>
      </c>
      <c r="Z199">
        <v>2</v>
      </c>
      <c r="AA199">
        <v>3</v>
      </c>
      <c r="AB199" s="11">
        <f t="shared" si="39"/>
        <v>0.5</v>
      </c>
      <c r="AC199" s="11">
        <f t="shared" si="40"/>
        <v>1</v>
      </c>
      <c r="AD199" t="str">
        <f t="shared" si="41"/>
        <v>No</v>
      </c>
      <c r="AE199" t="str">
        <f t="shared" si="42"/>
        <v>No</v>
      </c>
      <c r="AF199" t="str">
        <f t="shared" si="43"/>
        <v>Si</v>
      </c>
    </row>
    <row r="200" spans="1:32" x14ac:dyDescent="0.25">
      <c r="A200" s="4">
        <v>21124</v>
      </c>
      <c r="B200" s="4" t="s">
        <v>63</v>
      </c>
      <c r="C200" s="4" t="s">
        <v>31</v>
      </c>
      <c r="D200" s="4" t="s">
        <v>114</v>
      </c>
      <c r="E200" s="5">
        <v>43913</v>
      </c>
      <c r="F200" s="7" t="s">
        <v>13</v>
      </c>
      <c r="G200" s="7" t="str">
        <f>VLOOKUP(C200,Tipos_Medida!$A$2:$B$12,2)</f>
        <v>Nacional</v>
      </c>
      <c r="H200" s="7" t="str">
        <f>VLOOKUP(F200,Tipos_Medida!$D$2:$E$34,2)</f>
        <v>Preventiva</v>
      </c>
      <c r="I200" s="11">
        <f>VLOOKUP(LEFT(A200,2)&amp;F200,Mobility_Google!$V$2:$AB$67,2,FALSE)</f>
        <v>-34.714285714285715</v>
      </c>
      <c r="J200" s="11">
        <f>VLOOKUP(LEFT(A200,2)&amp;F200,Mobility_Google!$V$2:$AB$67,3,FALSE)</f>
        <v>-13.714285714285714</v>
      </c>
      <c r="K200" s="11">
        <f>VLOOKUP(LEFT(A200,2)&amp;F200,Mobility_Google!$V$2:$AB$67,4,FALSE)</f>
        <v>-29</v>
      </c>
      <c r="L200" s="11">
        <f>VLOOKUP(LEFT(A200,2)&amp;F200,Mobility_Google!$V$2:$AB$67,5,FALSE)</f>
        <v>-30.428571428571427</v>
      </c>
      <c r="M200" s="11">
        <f>VLOOKUP(LEFT(A200,2)&amp;F200,Mobility_Google!$V$2:$AB$67,6,FALSE)</f>
        <v>-28.714285714285715</v>
      </c>
      <c r="N200" s="11">
        <f>VLOOKUP(LEFT(A200,2)&amp;F200,Mobility_Google!$V$2:$AB$67,7,FALSE)</f>
        <v>12.571428571428571</v>
      </c>
      <c r="O200" s="7">
        <f t="shared" si="33"/>
        <v>10</v>
      </c>
      <c r="P200" s="7">
        <f t="shared" si="34"/>
        <v>11</v>
      </c>
      <c r="Q200" s="7">
        <f t="shared" si="35"/>
        <v>12</v>
      </c>
      <c r="R200" s="7">
        <f t="shared" si="36"/>
        <v>14</v>
      </c>
      <c r="S200" s="7">
        <f t="shared" si="37"/>
        <v>15</v>
      </c>
      <c r="T200" s="7">
        <f t="shared" si="38"/>
        <v>16</v>
      </c>
      <c r="U200" s="7">
        <v>0</v>
      </c>
      <c r="V200">
        <v>0</v>
      </c>
      <c r="W200" s="7">
        <v>1</v>
      </c>
      <c r="X200" s="7">
        <v>1</v>
      </c>
      <c r="Y200" s="7">
        <v>1</v>
      </c>
      <c r="Z200">
        <v>2</v>
      </c>
      <c r="AA200">
        <v>3</v>
      </c>
      <c r="AB200" s="11">
        <f t="shared" si="39"/>
        <v>0.5</v>
      </c>
      <c r="AC200" s="11">
        <f t="shared" si="40"/>
        <v>1</v>
      </c>
      <c r="AD200" t="str">
        <f t="shared" si="41"/>
        <v>No</v>
      </c>
      <c r="AE200" t="str">
        <f t="shared" si="42"/>
        <v>No</v>
      </c>
      <c r="AF200" t="str">
        <f t="shared" si="43"/>
        <v>Si</v>
      </c>
    </row>
    <row r="201" spans="1:32" x14ac:dyDescent="0.25">
      <c r="A201">
        <v>20234</v>
      </c>
      <c r="B201" t="s">
        <v>73</v>
      </c>
      <c r="C201" t="s">
        <v>121</v>
      </c>
      <c r="D201" t="s">
        <v>114</v>
      </c>
      <c r="E201" s="1">
        <v>44032</v>
      </c>
      <c r="F201" s="7" t="s">
        <v>137</v>
      </c>
      <c r="G201" s="7" t="str">
        <f>VLOOKUP(C201,Tipos_Medida!$A$2:$B$12,2)</f>
        <v>Local</v>
      </c>
      <c r="H201" s="7" t="str">
        <f>VLOOKUP(F201,Tipos_Medida!$D$2:$E$34,2)</f>
        <v>Correctiva</v>
      </c>
      <c r="I201" s="11">
        <f>VLOOKUP(LEFT(A201,2)&amp;F201,Mobility_Google!$V$2:$AB$67,2,FALSE)</f>
        <v>-45.285714285714285</v>
      </c>
      <c r="J201" s="11">
        <f>VLOOKUP(LEFT(A201,2)&amp;F201,Mobility_Google!$V$2:$AB$67,3,FALSE)</f>
        <v>-28</v>
      </c>
      <c r="K201" s="11">
        <f>VLOOKUP(LEFT(A201,2)&amp;F201,Mobility_Google!$V$2:$AB$67,4,FALSE)</f>
        <v>-51.428571428571431</v>
      </c>
      <c r="L201" s="11">
        <f>VLOOKUP(LEFT(A201,2)&amp;F201,Mobility_Google!$V$2:$AB$67,5,FALSE)</f>
        <v>-46.571428571428569</v>
      </c>
      <c r="M201" s="11">
        <f>VLOOKUP(LEFT(A201,2)&amp;F201,Mobility_Google!$V$2:$AB$67,6,FALSE)</f>
        <v>-28.857142857142858</v>
      </c>
      <c r="N201" s="11">
        <f>VLOOKUP(LEFT(A201,2)&amp;F201,Mobility_Google!$V$2:$AB$67,7,FALSE)</f>
        <v>15.142857142857142</v>
      </c>
      <c r="O201" s="7">
        <f t="shared" si="33"/>
        <v>27</v>
      </c>
      <c r="P201" s="7">
        <f t="shared" si="34"/>
        <v>28</v>
      </c>
      <c r="Q201" s="7">
        <f t="shared" si="35"/>
        <v>29</v>
      </c>
      <c r="R201" s="7">
        <f t="shared" si="36"/>
        <v>31</v>
      </c>
      <c r="S201" s="7">
        <f t="shared" si="37"/>
        <v>32</v>
      </c>
      <c r="T201" s="7">
        <f t="shared" si="38"/>
        <v>33</v>
      </c>
      <c r="U201" s="7">
        <v>1</v>
      </c>
      <c r="V201">
        <v>1</v>
      </c>
      <c r="W201" s="7">
        <v>1</v>
      </c>
      <c r="X201" s="7">
        <v>1</v>
      </c>
      <c r="Y201" s="7">
        <v>1</v>
      </c>
      <c r="Z201">
        <v>1</v>
      </c>
      <c r="AA201">
        <v>1</v>
      </c>
      <c r="AB201" s="11">
        <f t="shared" si="39"/>
        <v>0</v>
      </c>
      <c r="AC201" s="11">
        <f t="shared" si="40"/>
        <v>0</v>
      </c>
      <c r="AD201" t="str">
        <f t="shared" si="41"/>
        <v>No</v>
      </c>
      <c r="AE201" t="str">
        <f t="shared" si="42"/>
        <v>Si</v>
      </c>
      <c r="AF201" t="str">
        <f t="shared" si="43"/>
        <v>Si</v>
      </c>
    </row>
    <row r="202" spans="1:32" x14ac:dyDescent="0.25">
      <c r="A202">
        <v>20374</v>
      </c>
      <c r="B202" t="s">
        <v>85</v>
      </c>
      <c r="C202" t="s">
        <v>34</v>
      </c>
      <c r="D202" t="s">
        <v>114</v>
      </c>
      <c r="E202" s="1">
        <v>44029</v>
      </c>
      <c r="F202" s="7" t="s">
        <v>29</v>
      </c>
      <c r="G202" s="7" t="str">
        <f>VLOOKUP(C202,Tipos_Medida!$A$2:$B$12,2)</f>
        <v>Local</v>
      </c>
      <c r="H202" s="7" t="str">
        <f>VLOOKUP(F202,Tipos_Medida!$D$2:$E$34,2)</f>
        <v>Correctiva</v>
      </c>
      <c r="I202" s="11">
        <f>VLOOKUP(LEFT(A202,2)&amp;F202,Mobility_Google!$V$2:$AB$67,2,FALSE)</f>
        <v>-42.285714285714285</v>
      </c>
      <c r="J202" s="11">
        <f>VLOOKUP(LEFT(A202,2)&amp;F202,Mobility_Google!$V$2:$AB$67,3,FALSE)</f>
        <v>-24.285714285714285</v>
      </c>
      <c r="K202" s="11">
        <f>VLOOKUP(LEFT(A202,2)&amp;F202,Mobility_Google!$V$2:$AB$67,4,FALSE)</f>
        <v>-48.714285714285715</v>
      </c>
      <c r="L202" s="11">
        <f>VLOOKUP(LEFT(A202,2)&amp;F202,Mobility_Google!$V$2:$AB$67,5,FALSE)</f>
        <v>-44.285714285714285</v>
      </c>
      <c r="M202" s="11">
        <f>VLOOKUP(LEFT(A202,2)&amp;F202,Mobility_Google!$V$2:$AB$67,6,FALSE)</f>
        <v>-27.571428571428573</v>
      </c>
      <c r="N202" s="11">
        <f>VLOOKUP(LEFT(A202,2)&amp;F202,Mobility_Google!$V$2:$AB$67,7,FALSE)</f>
        <v>14.714285714285714</v>
      </c>
      <c r="O202" s="7">
        <f t="shared" si="33"/>
        <v>26</v>
      </c>
      <c r="P202" s="7">
        <f t="shared" si="34"/>
        <v>27</v>
      </c>
      <c r="Q202" s="7">
        <f t="shared" si="35"/>
        <v>28</v>
      </c>
      <c r="R202" s="7">
        <f t="shared" si="36"/>
        <v>30</v>
      </c>
      <c r="S202" s="7">
        <f t="shared" si="37"/>
        <v>31</v>
      </c>
      <c r="T202" s="7">
        <f t="shared" si="38"/>
        <v>32</v>
      </c>
      <c r="U202" s="7">
        <v>0</v>
      </c>
      <c r="V202">
        <v>0</v>
      </c>
      <c r="W202" s="7">
        <v>0</v>
      </c>
      <c r="X202" s="7">
        <v>1</v>
      </c>
      <c r="Y202" s="7">
        <v>1</v>
      </c>
      <c r="Z202">
        <v>1</v>
      </c>
      <c r="AA202">
        <v>1</v>
      </c>
      <c r="AB202" s="11">
        <f t="shared" si="39"/>
        <v>0</v>
      </c>
      <c r="AC202" s="11">
        <f t="shared" si="40"/>
        <v>0</v>
      </c>
      <c r="AD202" t="str">
        <f t="shared" si="41"/>
        <v>No</v>
      </c>
      <c r="AE202" t="str">
        <f t="shared" si="42"/>
        <v>Si</v>
      </c>
      <c r="AF202" t="str">
        <f t="shared" si="43"/>
        <v>Si</v>
      </c>
    </row>
    <row r="203" spans="1:32" x14ac:dyDescent="0.25">
      <c r="A203">
        <v>21149</v>
      </c>
      <c r="B203" t="s">
        <v>94</v>
      </c>
      <c r="C203" t="s">
        <v>30</v>
      </c>
      <c r="D203" t="s">
        <v>114</v>
      </c>
      <c r="E203" s="1">
        <v>43913</v>
      </c>
      <c r="F203" s="7" t="s">
        <v>13</v>
      </c>
      <c r="G203" s="7" t="str">
        <f>VLOOKUP(C203,Tipos_Medida!$A$2:$B$12,2)</f>
        <v>Nacional</v>
      </c>
      <c r="H203" s="7" t="str">
        <f>VLOOKUP(F203,Tipos_Medida!$D$2:$E$34,2)</f>
        <v>Preventiva</v>
      </c>
      <c r="I203" s="11">
        <f>VLOOKUP(LEFT(A203,2)&amp;F203,Mobility_Google!$V$2:$AB$67,2,FALSE)</f>
        <v>-34.714285714285715</v>
      </c>
      <c r="J203" s="11">
        <f>VLOOKUP(LEFT(A203,2)&amp;F203,Mobility_Google!$V$2:$AB$67,3,FALSE)</f>
        <v>-13.714285714285714</v>
      </c>
      <c r="K203" s="11">
        <f>VLOOKUP(LEFT(A203,2)&amp;F203,Mobility_Google!$V$2:$AB$67,4,FALSE)</f>
        <v>-29</v>
      </c>
      <c r="L203" s="11">
        <f>VLOOKUP(LEFT(A203,2)&amp;F203,Mobility_Google!$V$2:$AB$67,5,FALSE)</f>
        <v>-30.428571428571427</v>
      </c>
      <c r="M203" s="11">
        <f>VLOOKUP(LEFT(A203,2)&amp;F203,Mobility_Google!$V$2:$AB$67,6,FALSE)</f>
        <v>-28.714285714285715</v>
      </c>
      <c r="N203" s="11">
        <f>VLOOKUP(LEFT(A203,2)&amp;F203,Mobility_Google!$V$2:$AB$67,7,FALSE)</f>
        <v>12.571428571428571</v>
      </c>
      <c r="O203" s="7">
        <f t="shared" si="33"/>
        <v>10</v>
      </c>
      <c r="P203" s="7">
        <f t="shared" si="34"/>
        <v>11</v>
      </c>
      <c r="Q203" s="7">
        <f t="shared" si="35"/>
        <v>12</v>
      </c>
      <c r="R203" s="7">
        <f t="shared" si="36"/>
        <v>14</v>
      </c>
      <c r="S203" s="7">
        <f t="shared" si="37"/>
        <v>15</v>
      </c>
      <c r="T203" s="7">
        <f t="shared" si="38"/>
        <v>16</v>
      </c>
      <c r="U203" s="7">
        <v>0</v>
      </c>
      <c r="V203">
        <v>0</v>
      </c>
      <c r="W203" s="7">
        <v>0</v>
      </c>
      <c r="X203" s="7">
        <v>1</v>
      </c>
      <c r="Y203" s="7">
        <v>1</v>
      </c>
      <c r="Z203">
        <v>1</v>
      </c>
      <c r="AA203">
        <v>1</v>
      </c>
      <c r="AB203" s="11">
        <f t="shared" si="39"/>
        <v>0</v>
      </c>
      <c r="AC203" s="11">
        <f t="shared" si="40"/>
        <v>0</v>
      </c>
      <c r="AD203" t="str">
        <f t="shared" si="41"/>
        <v>No</v>
      </c>
      <c r="AE203" t="str">
        <f t="shared" si="42"/>
        <v>Si</v>
      </c>
      <c r="AF203" t="str">
        <f t="shared" si="43"/>
        <v>Si</v>
      </c>
    </row>
    <row r="204" spans="1:32" x14ac:dyDescent="0.25">
      <c r="A204">
        <v>21149</v>
      </c>
      <c r="B204" t="s">
        <v>94</v>
      </c>
      <c r="C204" t="s">
        <v>115</v>
      </c>
      <c r="D204" t="s">
        <v>114</v>
      </c>
      <c r="E204" s="1">
        <v>43913</v>
      </c>
      <c r="F204" s="7" t="s">
        <v>13</v>
      </c>
      <c r="G204" s="7" t="str">
        <f>VLOOKUP(C204,Tipos_Medida!$A$2:$B$12,2)</f>
        <v>Nacional</v>
      </c>
      <c r="H204" s="7" t="str">
        <f>VLOOKUP(F204,Tipos_Medida!$D$2:$E$34,2)</f>
        <v>Preventiva</v>
      </c>
      <c r="I204" s="11">
        <f>VLOOKUP(LEFT(A204,2)&amp;F204,Mobility_Google!$V$2:$AB$67,2,FALSE)</f>
        <v>-34.714285714285715</v>
      </c>
      <c r="J204" s="11">
        <f>VLOOKUP(LEFT(A204,2)&amp;F204,Mobility_Google!$V$2:$AB$67,3,FALSE)</f>
        <v>-13.714285714285714</v>
      </c>
      <c r="K204" s="11">
        <f>VLOOKUP(LEFT(A204,2)&amp;F204,Mobility_Google!$V$2:$AB$67,4,FALSE)</f>
        <v>-29</v>
      </c>
      <c r="L204" s="11">
        <f>VLOOKUP(LEFT(A204,2)&amp;F204,Mobility_Google!$V$2:$AB$67,5,FALSE)</f>
        <v>-30.428571428571427</v>
      </c>
      <c r="M204" s="11">
        <f>VLOOKUP(LEFT(A204,2)&amp;F204,Mobility_Google!$V$2:$AB$67,6,FALSE)</f>
        <v>-28.714285714285715</v>
      </c>
      <c r="N204" s="11">
        <f>VLOOKUP(LEFT(A204,2)&amp;F204,Mobility_Google!$V$2:$AB$67,7,FALSE)</f>
        <v>12.571428571428571</v>
      </c>
      <c r="O204" s="7">
        <f t="shared" si="33"/>
        <v>10</v>
      </c>
      <c r="P204" s="7">
        <f t="shared" si="34"/>
        <v>11</v>
      </c>
      <c r="Q204" s="7">
        <f t="shared" si="35"/>
        <v>12</v>
      </c>
      <c r="R204" s="7">
        <f t="shared" si="36"/>
        <v>14</v>
      </c>
      <c r="S204" s="7">
        <f t="shared" si="37"/>
        <v>15</v>
      </c>
      <c r="T204" s="7">
        <f t="shared" si="38"/>
        <v>16</v>
      </c>
      <c r="U204" s="7">
        <v>0</v>
      </c>
      <c r="V204">
        <v>0</v>
      </c>
      <c r="W204" s="7">
        <v>0</v>
      </c>
      <c r="X204" s="7">
        <v>1</v>
      </c>
      <c r="Y204" s="7">
        <v>1</v>
      </c>
      <c r="Z204">
        <v>1</v>
      </c>
      <c r="AA204">
        <v>1</v>
      </c>
      <c r="AB204" s="11">
        <f t="shared" si="39"/>
        <v>0</v>
      </c>
      <c r="AC204" s="11">
        <f t="shared" si="40"/>
        <v>0</v>
      </c>
      <c r="AD204" t="str">
        <f t="shared" si="41"/>
        <v>No</v>
      </c>
      <c r="AE204" t="str">
        <f t="shared" si="42"/>
        <v>Si</v>
      </c>
      <c r="AF204" t="str">
        <f t="shared" si="43"/>
        <v>Si</v>
      </c>
    </row>
    <row r="205" spans="1:32" x14ac:dyDescent="0.25">
      <c r="A205" s="4">
        <v>21149</v>
      </c>
      <c r="B205" s="4" t="s">
        <v>94</v>
      </c>
      <c r="C205" s="4" t="s">
        <v>31</v>
      </c>
      <c r="D205" s="4" t="s">
        <v>114</v>
      </c>
      <c r="E205" s="5">
        <v>43913</v>
      </c>
      <c r="F205" s="7" t="s">
        <v>13</v>
      </c>
      <c r="G205" s="7" t="str">
        <f>VLOOKUP(C205,Tipos_Medida!$A$2:$B$12,2)</f>
        <v>Nacional</v>
      </c>
      <c r="H205" s="7" t="str">
        <f>VLOOKUP(F205,Tipos_Medida!$D$2:$E$34,2)</f>
        <v>Preventiva</v>
      </c>
      <c r="I205" s="11">
        <f>VLOOKUP(LEFT(A205,2)&amp;F205,Mobility_Google!$V$2:$AB$67,2,FALSE)</f>
        <v>-34.714285714285715</v>
      </c>
      <c r="J205" s="11">
        <f>VLOOKUP(LEFT(A205,2)&amp;F205,Mobility_Google!$V$2:$AB$67,3,FALSE)</f>
        <v>-13.714285714285714</v>
      </c>
      <c r="K205" s="11">
        <f>VLOOKUP(LEFT(A205,2)&amp;F205,Mobility_Google!$V$2:$AB$67,4,FALSE)</f>
        <v>-29</v>
      </c>
      <c r="L205" s="11">
        <f>VLOOKUP(LEFT(A205,2)&amp;F205,Mobility_Google!$V$2:$AB$67,5,FALSE)</f>
        <v>-30.428571428571427</v>
      </c>
      <c r="M205" s="11">
        <f>VLOOKUP(LEFT(A205,2)&amp;F205,Mobility_Google!$V$2:$AB$67,6,FALSE)</f>
        <v>-28.714285714285715</v>
      </c>
      <c r="N205" s="11">
        <f>VLOOKUP(LEFT(A205,2)&amp;F205,Mobility_Google!$V$2:$AB$67,7,FALSE)</f>
        <v>12.571428571428571</v>
      </c>
      <c r="O205" s="7">
        <f t="shared" si="33"/>
        <v>10</v>
      </c>
      <c r="P205" s="7">
        <f t="shared" si="34"/>
        <v>11</v>
      </c>
      <c r="Q205" s="7">
        <f t="shared" si="35"/>
        <v>12</v>
      </c>
      <c r="R205" s="7">
        <f t="shared" si="36"/>
        <v>14</v>
      </c>
      <c r="S205" s="7">
        <f t="shared" si="37"/>
        <v>15</v>
      </c>
      <c r="T205" s="7">
        <f t="shared" si="38"/>
        <v>16</v>
      </c>
      <c r="U205" s="7">
        <v>0</v>
      </c>
      <c r="V205">
        <v>0</v>
      </c>
      <c r="W205" s="7">
        <v>0</v>
      </c>
      <c r="X205" s="7">
        <v>1</v>
      </c>
      <c r="Y205" s="7">
        <v>1</v>
      </c>
      <c r="Z205">
        <v>1</v>
      </c>
      <c r="AA205">
        <v>1</v>
      </c>
      <c r="AB205" s="11">
        <f t="shared" si="39"/>
        <v>0</v>
      </c>
      <c r="AC205" s="11">
        <f t="shared" si="40"/>
        <v>0</v>
      </c>
      <c r="AD205" t="str">
        <f t="shared" si="41"/>
        <v>No</v>
      </c>
      <c r="AE205" t="str">
        <f t="shared" si="42"/>
        <v>Si</v>
      </c>
      <c r="AF205" t="str">
        <f t="shared" si="43"/>
        <v>Si</v>
      </c>
    </row>
    <row r="206" spans="1:32" x14ac:dyDescent="0.25">
      <c r="A206">
        <v>21149</v>
      </c>
      <c r="B206" t="s">
        <v>94</v>
      </c>
      <c r="C206" t="s">
        <v>34</v>
      </c>
      <c r="D206" t="s">
        <v>114</v>
      </c>
      <c r="E206" s="1">
        <v>43934</v>
      </c>
      <c r="F206" s="7" t="s">
        <v>16</v>
      </c>
      <c r="G206" s="7" t="str">
        <f>VLOOKUP(C206,Tipos_Medida!$A$2:$B$12,2)</f>
        <v>Local</v>
      </c>
      <c r="H206" s="7" t="str">
        <f>VLOOKUP(F206,Tipos_Medida!$D$2:$E$34,2)</f>
        <v>Preventiva</v>
      </c>
      <c r="I206" s="11">
        <f>VLOOKUP(LEFT(A206,2)&amp;F206,Mobility_Google!$V$2:$AB$67,2,FALSE)</f>
        <v>-53.714285714285715</v>
      </c>
      <c r="J206" s="11">
        <f>VLOOKUP(LEFT(A206,2)&amp;F206,Mobility_Google!$V$2:$AB$67,3,FALSE)</f>
        <v>-17</v>
      </c>
      <c r="K206" s="11">
        <f>VLOOKUP(LEFT(A206,2)&amp;F206,Mobility_Google!$V$2:$AB$67,4,FALSE)</f>
        <v>-39.714285714285715</v>
      </c>
      <c r="L206" s="11">
        <f>VLOOKUP(LEFT(A206,2)&amp;F206,Mobility_Google!$V$2:$AB$67,5,FALSE)</f>
        <v>-41.285714285714285</v>
      </c>
      <c r="M206" s="11">
        <f>VLOOKUP(LEFT(A206,2)&amp;F206,Mobility_Google!$V$2:$AB$67,6,FALSE)</f>
        <v>-43.714285714285715</v>
      </c>
      <c r="N206" s="11">
        <f>VLOOKUP(LEFT(A206,2)&amp;F206,Mobility_Google!$V$2:$AB$67,7,FALSE)</f>
        <v>18.142857142857142</v>
      </c>
      <c r="O206" s="7">
        <f t="shared" si="33"/>
        <v>13</v>
      </c>
      <c r="P206" s="7">
        <f t="shared" si="34"/>
        <v>14</v>
      </c>
      <c r="Q206" s="7">
        <f t="shared" si="35"/>
        <v>15</v>
      </c>
      <c r="R206" s="7">
        <f t="shared" si="36"/>
        <v>17</v>
      </c>
      <c r="S206" s="7">
        <f t="shared" si="37"/>
        <v>18</v>
      </c>
      <c r="T206" s="7">
        <f t="shared" si="38"/>
        <v>19</v>
      </c>
      <c r="U206" s="7">
        <v>1</v>
      </c>
      <c r="V206">
        <v>1</v>
      </c>
      <c r="W206" s="7">
        <v>1</v>
      </c>
      <c r="X206" s="7">
        <v>1</v>
      </c>
      <c r="Y206" s="7">
        <v>1</v>
      </c>
      <c r="Z206">
        <v>1</v>
      </c>
      <c r="AA206">
        <v>2</v>
      </c>
      <c r="AB206" s="11">
        <f t="shared" si="39"/>
        <v>0</v>
      </c>
      <c r="AC206" s="11">
        <f t="shared" si="40"/>
        <v>0.5</v>
      </c>
      <c r="AD206" t="str">
        <f t="shared" si="41"/>
        <v>No</v>
      </c>
      <c r="AE206" t="str">
        <f t="shared" si="42"/>
        <v>No</v>
      </c>
      <c r="AF206" t="str">
        <f t="shared" si="43"/>
        <v>No</v>
      </c>
    </row>
    <row r="207" spans="1:32" x14ac:dyDescent="0.25">
      <c r="A207" s="4">
        <v>21156</v>
      </c>
      <c r="B207" s="4" t="s">
        <v>98</v>
      </c>
      <c r="C207" s="4" t="s">
        <v>33</v>
      </c>
      <c r="D207" s="4" t="s">
        <v>114</v>
      </c>
      <c r="E207" s="5">
        <v>43910</v>
      </c>
      <c r="F207" s="7" t="s">
        <v>12</v>
      </c>
      <c r="G207" s="7" t="str">
        <f>VLOOKUP(C207,Tipos_Medida!$A$2:$B$12,2)</f>
        <v>Nacional</v>
      </c>
      <c r="H207" s="7" t="str">
        <f>VLOOKUP(F207,Tipos_Medida!$D$2:$E$34,2)</f>
        <v>Preventiva</v>
      </c>
      <c r="I207" s="11">
        <f>VLOOKUP(LEFT(A207,2)&amp;F207,Mobility_Google!$V$2:$AB$67,2,FALSE)</f>
        <v>-12.571428571428571</v>
      </c>
      <c r="J207" s="11">
        <f>VLOOKUP(LEFT(A207,2)&amp;F207,Mobility_Google!$V$2:$AB$67,3,FALSE)</f>
        <v>3.7142857142857144</v>
      </c>
      <c r="K207" s="11">
        <f>VLOOKUP(LEFT(A207,2)&amp;F207,Mobility_Google!$V$2:$AB$67,4,FALSE)</f>
        <v>-9.2857142857142865</v>
      </c>
      <c r="L207" s="11">
        <f>VLOOKUP(LEFT(A207,2)&amp;F207,Mobility_Google!$V$2:$AB$67,5,FALSE)</f>
        <v>-8.1428571428571423</v>
      </c>
      <c r="M207" s="11">
        <f>VLOOKUP(LEFT(A207,2)&amp;F207,Mobility_Google!$V$2:$AB$67,6,FALSE)</f>
        <v>-13.142857142857142</v>
      </c>
      <c r="N207" s="11">
        <f>VLOOKUP(LEFT(A207,2)&amp;F207,Mobility_Google!$V$2:$AB$67,7,FALSE)</f>
        <v>5.1428571428571432</v>
      </c>
      <c r="O207" s="7">
        <f t="shared" si="33"/>
        <v>9</v>
      </c>
      <c r="P207" s="7">
        <f t="shared" si="34"/>
        <v>10</v>
      </c>
      <c r="Q207" s="7">
        <f t="shared" si="35"/>
        <v>11</v>
      </c>
      <c r="R207" s="7">
        <f t="shared" si="36"/>
        <v>13</v>
      </c>
      <c r="S207" s="7">
        <f t="shared" si="37"/>
        <v>14</v>
      </c>
      <c r="T207" s="7">
        <f t="shared" si="38"/>
        <v>15</v>
      </c>
      <c r="U207" s="7">
        <v>0</v>
      </c>
      <c r="V207">
        <v>0</v>
      </c>
      <c r="W207" s="7">
        <v>0</v>
      </c>
      <c r="X207" s="7">
        <v>1</v>
      </c>
      <c r="Y207" s="7">
        <v>10</v>
      </c>
      <c r="Z207">
        <v>21</v>
      </c>
      <c r="AA207">
        <v>50</v>
      </c>
      <c r="AB207" s="11">
        <f t="shared" si="39"/>
        <v>0</v>
      </c>
      <c r="AC207" s="11">
        <f t="shared" si="40"/>
        <v>20</v>
      </c>
      <c r="AD207" t="str">
        <f t="shared" si="41"/>
        <v>No</v>
      </c>
      <c r="AE207" t="str">
        <f t="shared" si="42"/>
        <v>No</v>
      </c>
      <c r="AF207" t="str">
        <f t="shared" si="43"/>
        <v>No</v>
      </c>
    </row>
    <row r="208" spans="1:32" x14ac:dyDescent="0.25">
      <c r="A208">
        <v>21161</v>
      </c>
      <c r="B208" t="s">
        <v>100</v>
      </c>
      <c r="C208" t="s">
        <v>34</v>
      </c>
      <c r="D208" t="s">
        <v>114</v>
      </c>
      <c r="E208" s="1">
        <v>43934</v>
      </c>
      <c r="F208" s="7" t="s">
        <v>16</v>
      </c>
      <c r="G208" s="7" t="str">
        <f>VLOOKUP(C208,Tipos_Medida!$A$2:$B$12,2)</f>
        <v>Local</v>
      </c>
      <c r="H208" s="7" t="str">
        <f>VLOOKUP(F208,Tipos_Medida!$D$2:$E$34,2)</f>
        <v>Preventiva</v>
      </c>
      <c r="I208" s="11">
        <f>VLOOKUP(LEFT(A208,2)&amp;F208,Mobility_Google!$V$2:$AB$67,2,FALSE)</f>
        <v>-53.714285714285715</v>
      </c>
      <c r="J208" s="11">
        <f>VLOOKUP(LEFT(A208,2)&amp;F208,Mobility_Google!$V$2:$AB$67,3,FALSE)</f>
        <v>-17</v>
      </c>
      <c r="K208" s="11">
        <f>VLOOKUP(LEFT(A208,2)&amp;F208,Mobility_Google!$V$2:$AB$67,4,FALSE)</f>
        <v>-39.714285714285715</v>
      </c>
      <c r="L208" s="11">
        <f>VLOOKUP(LEFT(A208,2)&amp;F208,Mobility_Google!$V$2:$AB$67,5,FALSE)</f>
        <v>-41.285714285714285</v>
      </c>
      <c r="M208" s="11">
        <f>VLOOKUP(LEFT(A208,2)&amp;F208,Mobility_Google!$V$2:$AB$67,6,FALSE)</f>
        <v>-43.714285714285715</v>
      </c>
      <c r="N208" s="11">
        <f>VLOOKUP(LEFT(A208,2)&amp;F208,Mobility_Google!$V$2:$AB$67,7,FALSE)</f>
        <v>18.142857142857142</v>
      </c>
      <c r="O208" s="7">
        <f t="shared" si="33"/>
        <v>13</v>
      </c>
      <c r="P208" s="7">
        <f t="shared" si="34"/>
        <v>14</v>
      </c>
      <c r="Q208" s="7">
        <f t="shared" si="35"/>
        <v>15</v>
      </c>
      <c r="R208" s="7">
        <f t="shared" si="36"/>
        <v>17</v>
      </c>
      <c r="S208" s="7">
        <f t="shared" si="37"/>
        <v>18</v>
      </c>
      <c r="T208" s="7">
        <f t="shared" si="38"/>
        <v>19</v>
      </c>
      <c r="U208" s="7">
        <v>0</v>
      </c>
      <c r="V208">
        <v>0</v>
      </c>
      <c r="W208" s="7">
        <v>0</v>
      </c>
      <c r="X208" s="7">
        <v>1</v>
      </c>
      <c r="Y208" s="7">
        <v>2</v>
      </c>
      <c r="Z208">
        <v>2</v>
      </c>
      <c r="AA208">
        <v>4</v>
      </c>
      <c r="AB208" s="11">
        <f t="shared" si="39"/>
        <v>0</v>
      </c>
      <c r="AC208" s="11">
        <f t="shared" si="40"/>
        <v>1</v>
      </c>
      <c r="AD208" t="str">
        <f t="shared" si="41"/>
        <v>No</v>
      </c>
      <c r="AE208" t="str">
        <f t="shared" si="42"/>
        <v>No</v>
      </c>
      <c r="AF208" t="str">
        <f t="shared" si="43"/>
        <v>No</v>
      </c>
    </row>
    <row r="209" spans="1:32" x14ac:dyDescent="0.25">
      <c r="A209">
        <v>21177</v>
      </c>
      <c r="B209" t="s">
        <v>101</v>
      </c>
      <c r="C209" t="s">
        <v>34</v>
      </c>
      <c r="D209" t="s">
        <v>114</v>
      </c>
      <c r="E209" s="1">
        <v>43934</v>
      </c>
      <c r="F209" s="7" t="s">
        <v>16</v>
      </c>
      <c r="G209" s="7" t="str">
        <f>VLOOKUP(C209,Tipos_Medida!$A$2:$B$12,2)</f>
        <v>Local</v>
      </c>
      <c r="H209" s="7" t="str">
        <f>VLOOKUP(F209,Tipos_Medida!$D$2:$E$34,2)</f>
        <v>Preventiva</v>
      </c>
      <c r="I209" s="11">
        <f>VLOOKUP(LEFT(A209,2)&amp;F209,Mobility_Google!$V$2:$AB$67,2,FALSE)</f>
        <v>-53.714285714285715</v>
      </c>
      <c r="J209" s="11">
        <f>VLOOKUP(LEFT(A209,2)&amp;F209,Mobility_Google!$V$2:$AB$67,3,FALSE)</f>
        <v>-17</v>
      </c>
      <c r="K209" s="11">
        <f>VLOOKUP(LEFT(A209,2)&amp;F209,Mobility_Google!$V$2:$AB$67,4,FALSE)</f>
        <v>-39.714285714285715</v>
      </c>
      <c r="L209" s="11">
        <f>VLOOKUP(LEFT(A209,2)&amp;F209,Mobility_Google!$V$2:$AB$67,5,FALSE)</f>
        <v>-41.285714285714285</v>
      </c>
      <c r="M209" s="11">
        <f>VLOOKUP(LEFT(A209,2)&amp;F209,Mobility_Google!$V$2:$AB$67,6,FALSE)</f>
        <v>-43.714285714285715</v>
      </c>
      <c r="N209" s="11">
        <f>VLOOKUP(LEFT(A209,2)&amp;F209,Mobility_Google!$V$2:$AB$67,7,FALSE)</f>
        <v>18.142857142857142</v>
      </c>
      <c r="O209" s="7">
        <f t="shared" si="33"/>
        <v>13</v>
      </c>
      <c r="P209" s="7">
        <f t="shared" si="34"/>
        <v>14</v>
      </c>
      <c r="Q209" s="7">
        <f t="shared" si="35"/>
        <v>15</v>
      </c>
      <c r="R209" s="7">
        <f t="shared" si="36"/>
        <v>17</v>
      </c>
      <c r="S209" s="7">
        <f t="shared" si="37"/>
        <v>18</v>
      </c>
      <c r="T209" s="7">
        <f t="shared" si="38"/>
        <v>19</v>
      </c>
      <c r="U209" s="7">
        <v>0</v>
      </c>
      <c r="V209">
        <v>0</v>
      </c>
      <c r="W209" s="7">
        <v>0</v>
      </c>
      <c r="X209" s="7">
        <v>1</v>
      </c>
      <c r="Y209" s="7">
        <v>3</v>
      </c>
      <c r="Z209">
        <v>3</v>
      </c>
      <c r="AA209">
        <v>7</v>
      </c>
      <c r="AB209" s="11">
        <f t="shared" si="39"/>
        <v>0</v>
      </c>
      <c r="AC209" s="11">
        <f t="shared" si="40"/>
        <v>2</v>
      </c>
      <c r="AD209" t="str">
        <f t="shared" si="41"/>
        <v>No</v>
      </c>
      <c r="AE209" t="str">
        <f t="shared" si="42"/>
        <v>No</v>
      </c>
      <c r="AF209" t="str">
        <f t="shared" si="43"/>
        <v>No</v>
      </c>
    </row>
    <row r="210" spans="1:32" x14ac:dyDescent="0.25">
      <c r="A210" s="4">
        <v>21195</v>
      </c>
      <c r="B210" s="4" t="s">
        <v>103</v>
      </c>
      <c r="C210" s="4" t="s">
        <v>118</v>
      </c>
      <c r="D210" s="4" t="s">
        <v>114</v>
      </c>
      <c r="E210" s="5">
        <v>44012</v>
      </c>
      <c r="F210" s="7" t="s">
        <v>27</v>
      </c>
      <c r="G210" s="7" t="str">
        <f>VLOOKUP(C210,Tipos_Medida!$A$2:$B$12,2)</f>
        <v>Local</v>
      </c>
      <c r="H210" s="7" t="str">
        <f>VLOOKUP(F210,Tipos_Medida!$D$2:$E$34,2)</f>
        <v>Correctiva</v>
      </c>
      <c r="I210" s="11">
        <f>VLOOKUP(LEFT(A210,2)&amp;F210,Mobility_Google!$V$2:$AB$67,2,FALSE)</f>
        <v>-45.428571428571431</v>
      </c>
      <c r="J210" s="11">
        <f>VLOOKUP(LEFT(A210,2)&amp;F210,Mobility_Google!$V$2:$AB$67,3,FALSE)</f>
        <v>-8.7142857142857135</v>
      </c>
      <c r="K210" s="11">
        <f>VLOOKUP(LEFT(A210,2)&amp;F210,Mobility_Google!$V$2:$AB$67,4,FALSE)</f>
        <v>-38.285714285714285</v>
      </c>
      <c r="L210" s="11">
        <f>VLOOKUP(LEFT(A210,2)&amp;F210,Mobility_Google!$V$2:$AB$67,5,FALSE)</f>
        <v>-36.714285714285715</v>
      </c>
      <c r="M210" s="11">
        <f>VLOOKUP(LEFT(A210,2)&amp;F210,Mobility_Google!$V$2:$AB$67,6,FALSE)</f>
        <v>-29.571428571428573</v>
      </c>
      <c r="N210" s="11">
        <f>VLOOKUP(LEFT(A210,2)&amp;F210,Mobility_Google!$V$2:$AB$67,7,FALSE)</f>
        <v>15.142857142857142</v>
      </c>
      <c r="O210" s="7">
        <f t="shared" si="33"/>
        <v>24</v>
      </c>
      <c r="P210" s="7">
        <f t="shared" si="34"/>
        <v>25</v>
      </c>
      <c r="Q210" s="7">
        <f t="shared" si="35"/>
        <v>26</v>
      </c>
      <c r="R210" s="7">
        <f t="shared" si="36"/>
        <v>28</v>
      </c>
      <c r="S210" s="7">
        <f t="shared" si="37"/>
        <v>29</v>
      </c>
      <c r="T210" s="7">
        <f t="shared" si="38"/>
        <v>30</v>
      </c>
      <c r="U210" s="7">
        <v>1</v>
      </c>
      <c r="V210">
        <v>1</v>
      </c>
      <c r="W210" s="7">
        <v>1</v>
      </c>
      <c r="X210" s="7">
        <v>1</v>
      </c>
      <c r="Y210" s="7">
        <v>1</v>
      </c>
      <c r="Z210">
        <v>1</v>
      </c>
      <c r="AA210">
        <v>2</v>
      </c>
      <c r="AB210" s="11">
        <f t="shared" si="39"/>
        <v>0</v>
      </c>
      <c r="AC210" s="11">
        <f t="shared" si="40"/>
        <v>0.5</v>
      </c>
      <c r="AD210" t="str">
        <f t="shared" si="41"/>
        <v>No</v>
      </c>
      <c r="AE210" t="str">
        <f t="shared" si="42"/>
        <v>No</v>
      </c>
      <c r="AF210" t="str">
        <f t="shared" si="43"/>
        <v>No</v>
      </c>
    </row>
    <row r="211" spans="1:32" x14ac:dyDescent="0.25">
      <c r="A211">
        <v>21214</v>
      </c>
      <c r="B211" t="s">
        <v>106</v>
      </c>
      <c r="C211" t="s">
        <v>34</v>
      </c>
      <c r="D211" t="s">
        <v>114</v>
      </c>
      <c r="E211" s="1">
        <v>43934</v>
      </c>
      <c r="F211" s="7" t="s">
        <v>16</v>
      </c>
      <c r="G211" s="7" t="str">
        <f>VLOOKUP(C211,Tipos_Medida!$A$2:$B$12,2)</f>
        <v>Local</v>
      </c>
      <c r="H211" s="7" t="str">
        <f>VLOOKUP(F211,Tipos_Medida!$D$2:$E$34,2)</f>
        <v>Preventiva</v>
      </c>
      <c r="I211" s="11">
        <f>VLOOKUP(LEFT(A211,2)&amp;F211,Mobility_Google!$V$2:$AB$67,2,FALSE)</f>
        <v>-53.714285714285715</v>
      </c>
      <c r="J211" s="11">
        <f>VLOOKUP(LEFT(A211,2)&amp;F211,Mobility_Google!$V$2:$AB$67,3,FALSE)</f>
        <v>-17</v>
      </c>
      <c r="K211" s="11">
        <f>VLOOKUP(LEFT(A211,2)&amp;F211,Mobility_Google!$V$2:$AB$67,4,FALSE)</f>
        <v>-39.714285714285715</v>
      </c>
      <c r="L211" s="11">
        <f>VLOOKUP(LEFT(A211,2)&amp;F211,Mobility_Google!$V$2:$AB$67,5,FALSE)</f>
        <v>-41.285714285714285</v>
      </c>
      <c r="M211" s="11">
        <f>VLOOKUP(LEFT(A211,2)&amp;F211,Mobility_Google!$V$2:$AB$67,6,FALSE)</f>
        <v>-43.714285714285715</v>
      </c>
      <c r="N211" s="11">
        <f>VLOOKUP(LEFT(A211,2)&amp;F211,Mobility_Google!$V$2:$AB$67,7,FALSE)</f>
        <v>18.142857142857142</v>
      </c>
      <c r="O211" s="7">
        <f t="shared" si="33"/>
        <v>13</v>
      </c>
      <c r="P211" s="7">
        <f t="shared" si="34"/>
        <v>14</v>
      </c>
      <c r="Q211" s="7">
        <f t="shared" si="35"/>
        <v>15</v>
      </c>
      <c r="R211" s="7">
        <f t="shared" si="36"/>
        <v>17</v>
      </c>
      <c r="S211" s="7">
        <f t="shared" si="37"/>
        <v>18</v>
      </c>
      <c r="T211" s="7">
        <f t="shared" si="38"/>
        <v>19</v>
      </c>
      <c r="U211" s="7">
        <v>0</v>
      </c>
      <c r="V211">
        <v>0</v>
      </c>
      <c r="W211" s="7">
        <v>1</v>
      </c>
      <c r="X211" s="7">
        <v>1</v>
      </c>
      <c r="Y211" s="7">
        <v>3</v>
      </c>
      <c r="Z211">
        <v>4</v>
      </c>
      <c r="AA211">
        <v>8</v>
      </c>
      <c r="AB211" s="11">
        <f t="shared" si="39"/>
        <v>0.5</v>
      </c>
      <c r="AC211" s="11">
        <f t="shared" si="40"/>
        <v>2.5</v>
      </c>
      <c r="AD211" t="str">
        <f t="shared" si="41"/>
        <v>No</v>
      </c>
      <c r="AE211" t="str">
        <f t="shared" si="42"/>
        <v>No</v>
      </c>
      <c r="AF211" t="str">
        <f t="shared" si="43"/>
        <v>No</v>
      </c>
    </row>
    <row r="212" spans="1:32" x14ac:dyDescent="0.25">
      <c r="A212">
        <v>21035</v>
      </c>
      <c r="B212" t="s">
        <v>48</v>
      </c>
      <c r="C212" t="s">
        <v>34</v>
      </c>
      <c r="D212" t="s">
        <v>114</v>
      </c>
      <c r="E212" s="1">
        <v>43934</v>
      </c>
      <c r="F212" s="7" t="s">
        <v>16</v>
      </c>
      <c r="G212" s="7" t="str">
        <f>VLOOKUP(C212,Tipos_Medida!$A$2:$B$12,2)</f>
        <v>Local</v>
      </c>
      <c r="H212" s="7" t="str">
        <f>VLOOKUP(F212,Tipos_Medida!$D$2:$E$34,2)</f>
        <v>Preventiva</v>
      </c>
      <c r="I212" s="11">
        <f>VLOOKUP(LEFT(A212,2)&amp;F212,Mobility_Google!$V$2:$AB$67,2,FALSE)</f>
        <v>-53.714285714285715</v>
      </c>
      <c r="J212" s="11">
        <f>VLOOKUP(LEFT(A212,2)&amp;F212,Mobility_Google!$V$2:$AB$67,3,FALSE)</f>
        <v>-17</v>
      </c>
      <c r="K212" s="11">
        <f>VLOOKUP(LEFT(A212,2)&amp;F212,Mobility_Google!$V$2:$AB$67,4,FALSE)</f>
        <v>-39.714285714285715</v>
      </c>
      <c r="L212" s="11">
        <f>VLOOKUP(LEFT(A212,2)&amp;F212,Mobility_Google!$V$2:$AB$67,5,FALSE)</f>
        <v>-41.285714285714285</v>
      </c>
      <c r="M212" s="11">
        <f>VLOOKUP(LEFT(A212,2)&amp;F212,Mobility_Google!$V$2:$AB$67,6,FALSE)</f>
        <v>-43.714285714285715</v>
      </c>
      <c r="N212" s="11">
        <f>VLOOKUP(LEFT(A212,2)&amp;F212,Mobility_Google!$V$2:$AB$67,7,FALSE)</f>
        <v>18.142857142857142</v>
      </c>
      <c r="O212" s="7">
        <f t="shared" si="33"/>
        <v>13</v>
      </c>
      <c r="P212" s="7">
        <f t="shared" si="34"/>
        <v>14</v>
      </c>
      <c r="Q212" s="7">
        <f t="shared" si="35"/>
        <v>15</v>
      </c>
      <c r="R212" s="7">
        <f t="shared" si="36"/>
        <v>17</v>
      </c>
      <c r="S212" s="7">
        <f t="shared" si="37"/>
        <v>18</v>
      </c>
      <c r="T212" s="7">
        <f t="shared" si="38"/>
        <v>19</v>
      </c>
      <c r="U212" s="7">
        <v>0</v>
      </c>
      <c r="V212">
        <v>1</v>
      </c>
      <c r="W212" s="7">
        <v>2</v>
      </c>
      <c r="X212" s="7">
        <v>2</v>
      </c>
      <c r="Y212" s="7">
        <v>2</v>
      </c>
      <c r="Z212">
        <v>2</v>
      </c>
      <c r="AA212">
        <v>11</v>
      </c>
      <c r="AB212" s="11">
        <f t="shared" si="39"/>
        <v>1</v>
      </c>
      <c r="AC212" s="11">
        <f t="shared" si="40"/>
        <v>4.5</v>
      </c>
      <c r="AD212" t="str">
        <f t="shared" si="41"/>
        <v>No</v>
      </c>
      <c r="AE212" t="str">
        <f t="shared" si="42"/>
        <v>No</v>
      </c>
      <c r="AF212" t="str">
        <f t="shared" si="43"/>
        <v>No</v>
      </c>
    </row>
    <row r="213" spans="1:32" x14ac:dyDescent="0.25">
      <c r="A213" s="4">
        <v>20434</v>
      </c>
      <c r="B213" s="4" t="s">
        <v>91</v>
      </c>
      <c r="C213" s="4" t="s">
        <v>118</v>
      </c>
      <c r="D213" s="4" t="s">
        <v>114</v>
      </c>
      <c r="E213" s="5">
        <v>43970</v>
      </c>
      <c r="F213" s="7" t="s">
        <v>21</v>
      </c>
      <c r="G213" s="7" t="str">
        <f>VLOOKUP(C213,Tipos_Medida!$A$2:$B$12,2)</f>
        <v>Local</v>
      </c>
      <c r="H213" s="7" t="str">
        <f>VLOOKUP(F213,Tipos_Medida!$D$2:$E$34,2)</f>
        <v>Medianamente Preventiva</v>
      </c>
      <c r="I213" s="11">
        <f>VLOOKUP(LEFT(A213,2)&amp;F213,Mobility_Google!$V$2:$AB$67,2,FALSE)</f>
        <v>-54.571428571428569</v>
      </c>
      <c r="J213" s="11">
        <f>VLOOKUP(LEFT(A213,2)&amp;F213,Mobility_Google!$V$2:$AB$67,3,FALSE)</f>
        <v>-31</v>
      </c>
      <c r="K213" s="11">
        <f>VLOOKUP(LEFT(A213,2)&amp;F213,Mobility_Google!$V$2:$AB$67,4,FALSE)</f>
        <v>-52.714285714285715</v>
      </c>
      <c r="L213" s="11">
        <f>VLOOKUP(LEFT(A213,2)&amp;F213,Mobility_Google!$V$2:$AB$67,5,FALSE)</f>
        <v>-49.285714285714285</v>
      </c>
      <c r="M213" s="11">
        <f>VLOOKUP(LEFT(A213,2)&amp;F213,Mobility_Google!$V$2:$AB$67,6,FALSE)</f>
        <v>-33.571428571428569</v>
      </c>
      <c r="N213" s="11">
        <f>VLOOKUP(LEFT(A213,2)&amp;F213,Mobility_Google!$V$2:$AB$67,7,FALSE)</f>
        <v>15.857142857142858</v>
      </c>
      <c r="O213" s="7">
        <f t="shared" si="33"/>
        <v>18</v>
      </c>
      <c r="P213" s="7">
        <f t="shared" si="34"/>
        <v>19</v>
      </c>
      <c r="Q213" s="7">
        <f t="shared" si="35"/>
        <v>20</v>
      </c>
      <c r="R213" s="7">
        <f t="shared" si="36"/>
        <v>22</v>
      </c>
      <c r="S213" s="7">
        <f t="shared" si="37"/>
        <v>23</v>
      </c>
      <c r="T213" s="7">
        <f t="shared" si="38"/>
        <v>24</v>
      </c>
      <c r="U213" s="7">
        <v>2</v>
      </c>
      <c r="V213">
        <v>2</v>
      </c>
      <c r="W213" s="7">
        <v>2</v>
      </c>
      <c r="X213" s="7">
        <v>2</v>
      </c>
      <c r="Y213" s="7">
        <v>2</v>
      </c>
      <c r="Z213">
        <v>2</v>
      </c>
      <c r="AA213">
        <v>2</v>
      </c>
      <c r="AB213" s="11">
        <f t="shared" si="39"/>
        <v>0</v>
      </c>
      <c r="AC213" s="11">
        <f t="shared" si="40"/>
        <v>0</v>
      </c>
      <c r="AD213" t="str">
        <f t="shared" si="41"/>
        <v>No</v>
      </c>
      <c r="AE213" t="str">
        <f t="shared" si="42"/>
        <v>Si</v>
      </c>
      <c r="AF213" t="str">
        <f t="shared" si="43"/>
        <v>Si</v>
      </c>
    </row>
    <row r="214" spans="1:32" x14ac:dyDescent="0.25">
      <c r="A214">
        <v>21124</v>
      </c>
      <c r="B214" t="s">
        <v>63</v>
      </c>
      <c r="C214" t="s">
        <v>34</v>
      </c>
      <c r="D214" t="s">
        <v>114</v>
      </c>
      <c r="E214" s="1">
        <v>43934</v>
      </c>
      <c r="F214" s="7" t="s">
        <v>16</v>
      </c>
      <c r="G214" s="7" t="str">
        <f>VLOOKUP(C214,Tipos_Medida!$A$2:$B$12,2)</f>
        <v>Local</v>
      </c>
      <c r="H214" s="7" t="str">
        <f>VLOOKUP(F214,Tipos_Medida!$D$2:$E$34,2)</f>
        <v>Preventiva</v>
      </c>
      <c r="I214" s="11">
        <f>VLOOKUP(LEFT(A214,2)&amp;F214,Mobility_Google!$V$2:$AB$67,2,FALSE)</f>
        <v>-53.714285714285715</v>
      </c>
      <c r="J214" s="11">
        <f>VLOOKUP(LEFT(A214,2)&amp;F214,Mobility_Google!$V$2:$AB$67,3,FALSE)</f>
        <v>-17</v>
      </c>
      <c r="K214" s="11">
        <f>VLOOKUP(LEFT(A214,2)&amp;F214,Mobility_Google!$V$2:$AB$67,4,FALSE)</f>
        <v>-39.714285714285715</v>
      </c>
      <c r="L214" s="11">
        <f>VLOOKUP(LEFT(A214,2)&amp;F214,Mobility_Google!$V$2:$AB$67,5,FALSE)</f>
        <v>-41.285714285714285</v>
      </c>
      <c r="M214" s="11">
        <f>VLOOKUP(LEFT(A214,2)&amp;F214,Mobility_Google!$V$2:$AB$67,6,FALSE)</f>
        <v>-43.714285714285715</v>
      </c>
      <c r="N214" s="11">
        <f>VLOOKUP(LEFT(A214,2)&amp;F214,Mobility_Google!$V$2:$AB$67,7,FALSE)</f>
        <v>18.142857142857142</v>
      </c>
      <c r="O214" s="7">
        <f t="shared" si="33"/>
        <v>13</v>
      </c>
      <c r="P214" s="7">
        <f t="shared" si="34"/>
        <v>14</v>
      </c>
      <c r="Q214" s="7">
        <f t="shared" si="35"/>
        <v>15</v>
      </c>
      <c r="R214" s="7">
        <f t="shared" si="36"/>
        <v>17</v>
      </c>
      <c r="S214" s="7">
        <f t="shared" si="37"/>
        <v>18</v>
      </c>
      <c r="T214" s="7">
        <f t="shared" si="38"/>
        <v>19</v>
      </c>
      <c r="U214" s="7">
        <v>1</v>
      </c>
      <c r="V214">
        <v>1</v>
      </c>
      <c r="W214" s="7">
        <v>2</v>
      </c>
      <c r="X214" s="7">
        <v>3</v>
      </c>
      <c r="Y214" s="7">
        <v>4</v>
      </c>
      <c r="Z214">
        <v>4</v>
      </c>
      <c r="AA214">
        <v>6</v>
      </c>
      <c r="AB214" s="11">
        <f t="shared" si="39"/>
        <v>0.5</v>
      </c>
      <c r="AC214" s="11">
        <f t="shared" si="40"/>
        <v>1</v>
      </c>
      <c r="AD214" t="str">
        <f t="shared" si="41"/>
        <v>No</v>
      </c>
      <c r="AE214" t="str">
        <f t="shared" si="42"/>
        <v>No</v>
      </c>
      <c r="AF214" t="str">
        <f t="shared" si="43"/>
        <v>Si</v>
      </c>
    </row>
    <row r="215" spans="1:32" x14ac:dyDescent="0.25">
      <c r="A215">
        <v>20545</v>
      </c>
      <c r="B215" t="s">
        <v>99</v>
      </c>
      <c r="C215" t="s">
        <v>119</v>
      </c>
      <c r="D215" t="s">
        <v>114</v>
      </c>
      <c r="E215" s="1">
        <v>43939</v>
      </c>
      <c r="F215" s="7" t="s">
        <v>16</v>
      </c>
      <c r="G215" s="7" t="str">
        <f>VLOOKUP(C215,Tipos_Medida!$A$2:$B$12,2)</f>
        <v>Local</v>
      </c>
      <c r="H215" s="7" t="str">
        <f>VLOOKUP(F215,Tipos_Medida!$D$2:$E$34,2)</f>
        <v>Preventiva</v>
      </c>
      <c r="I215" s="11">
        <f>VLOOKUP(LEFT(A215,2)&amp;F215,Mobility_Google!$V$2:$AB$67,2,FALSE)</f>
        <v>-53.714285714285715</v>
      </c>
      <c r="J215" s="11">
        <f>VLOOKUP(LEFT(A215,2)&amp;F215,Mobility_Google!$V$2:$AB$67,3,FALSE)</f>
        <v>-27.428571428571427</v>
      </c>
      <c r="K215" s="11">
        <f>VLOOKUP(LEFT(A215,2)&amp;F215,Mobility_Google!$V$2:$AB$67,4,FALSE)</f>
        <v>-51.571428571428569</v>
      </c>
      <c r="L215" s="11">
        <f>VLOOKUP(LEFT(A215,2)&amp;F215,Mobility_Google!$V$2:$AB$67,5,FALSE)</f>
        <v>-51.428571428571431</v>
      </c>
      <c r="M215" s="11">
        <f>VLOOKUP(LEFT(A215,2)&amp;F215,Mobility_Google!$V$2:$AB$67,6,FALSE)</f>
        <v>-39.428571428571431</v>
      </c>
      <c r="N215" s="11">
        <f>VLOOKUP(LEFT(A215,2)&amp;F215,Mobility_Google!$V$2:$AB$67,7,FALSE)</f>
        <v>15.857142857142858</v>
      </c>
      <c r="O215" s="7">
        <f t="shared" si="33"/>
        <v>13</v>
      </c>
      <c r="P215" s="7">
        <f t="shared" si="34"/>
        <v>14</v>
      </c>
      <c r="Q215" s="7">
        <f t="shared" si="35"/>
        <v>15</v>
      </c>
      <c r="R215" s="7">
        <f t="shared" si="36"/>
        <v>17</v>
      </c>
      <c r="S215" s="7">
        <f t="shared" si="37"/>
        <v>18</v>
      </c>
      <c r="T215" s="7">
        <f t="shared" si="38"/>
        <v>19</v>
      </c>
      <c r="U215" s="7">
        <v>0</v>
      </c>
      <c r="V215">
        <v>0</v>
      </c>
      <c r="W215" s="7">
        <v>1</v>
      </c>
      <c r="X215" s="7">
        <v>3</v>
      </c>
      <c r="Y215" s="7">
        <v>4</v>
      </c>
      <c r="Z215">
        <v>4</v>
      </c>
      <c r="AA215">
        <v>4</v>
      </c>
      <c r="AB215" s="11">
        <f t="shared" si="39"/>
        <v>0.5</v>
      </c>
      <c r="AC215" s="11">
        <f t="shared" si="40"/>
        <v>0</v>
      </c>
      <c r="AD215" t="str">
        <f t="shared" si="41"/>
        <v>Si</v>
      </c>
      <c r="AE215" t="str">
        <f t="shared" si="42"/>
        <v>Si</v>
      </c>
      <c r="AF215" t="str">
        <f t="shared" si="43"/>
        <v>Si</v>
      </c>
    </row>
    <row r="216" spans="1:32" x14ac:dyDescent="0.25">
      <c r="A216" s="4">
        <v>21046</v>
      </c>
      <c r="B216" s="4" t="s">
        <v>44</v>
      </c>
      <c r="C216" s="4" t="s">
        <v>122</v>
      </c>
      <c r="D216" s="4" t="s">
        <v>114</v>
      </c>
      <c r="E216" s="5">
        <v>43963</v>
      </c>
      <c r="F216" s="7" t="s">
        <v>20</v>
      </c>
      <c r="G216" s="7" t="str">
        <f>VLOOKUP(C216,Tipos_Medida!$A$2:$B$12,2)</f>
        <v>Local</v>
      </c>
      <c r="H216" s="7" t="str">
        <f>VLOOKUP(F216,Tipos_Medida!$D$2:$E$34,2)</f>
        <v>Medianamente Preventiva</v>
      </c>
      <c r="I216" s="11">
        <f>VLOOKUP(LEFT(A216,2)&amp;F216,Mobility_Google!$V$2:$AB$67,2,FALSE)</f>
        <v>-54.571428571428569</v>
      </c>
      <c r="J216" s="11">
        <f>VLOOKUP(LEFT(A216,2)&amp;F216,Mobility_Google!$V$2:$AB$67,3,FALSE)</f>
        <v>-19.714285714285715</v>
      </c>
      <c r="K216" s="11">
        <f>VLOOKUP(LEFT(A216,2)&amp;F216,Mobility_Google!$V$2:$AB$67,4,FALSE)</f>
        <v>-45.857142857142854</v>
      </c>
      <c r="L216" s="11">
        <f>VLOOKUP(LEFT(A216,2)&amp;F216,Mobility_Google!$V$2:$AB$67,5,FALSE)</f>
        <v>-42.857142857142854</v>
      </c>
      <c r="M216" s="11">
        <f>VLOOKUP(LEFT(A216,2)&amp;F216,Mobility_Google!$V$2:$AB$67,6,FALSE)</f>
        <v>-38.571428571428569</v>
      </c>
      <c r="N216" s="11">
        <f>VLOOKUP(LEFT(A216,2)&amp;F216,Mobility_Google!$V$2:$AB$67,7,FALSE)</f>
        <v>18.285714285714285</v>
      </c>
      <c r="O216" s="7">
        <f t="shared" si="33"/>
        <v>17</v>
      </c>
      <c r="P216" s="7">
        <f t="shared" si="34"/>
        <v>18</v>
      </c>
      <c r="Q216" s="7">
        <f t="shared" si="35"/>
        <v>19</v>
      </c>
      <c r="R216" s="7">
        <f t="shared" si="36"/>
        <v>21</v>
      </c>
      <c r="S216" s="7">
        <f t="shared" si="37"/>
        <v>22</v>
      </c>
      <c r="T216" s="7">
        <f t="shared" si="38"/>
        <v>23</v>
      </c>
      <c r="U216" s="7">
        <v>2</v>
      </c>
      <c r="V216">
        <v>2</v>
      </c>
      <c r="W216" s="7">
        <v>2</v>
      </c>
      <c r="X216" s="7">
        <v>4</v>
      </c>
      <c r="Y216" s="7">
        <v>5</v>
      </c>
      <c r="Z216">
        <v>5</v>
      </c>
      <c r="AA216">
        <v>5</v>
      </c>
      <c r="AB216" s="11">
        <f t="shared" si="39"/>
        <v>0</v>
      </c>
      <c r="AC216" s="11">
        <f t="shared" si="40"/>
        <v>0</v>
      </c>
      <c r="AD216" t="str">
        <f t="shared" si="41"/>
        <v>No</v>
      </c>
      <c r="AE216" t="str">
        <f t="shared" si="42"/>
        <v>Si</v>
      </c>
      <c r="AF216" t="str">
        <f t="shared" si="43"/>
        <v>Si</v>
      </c>
    </row>
    <row r="217" spans="1:32" x14ac:dyDescent="0.25">
      <c r="A217">
        <v>21046</v>
      </c>
      <c r="B217" t="s">
        <v>44</v>
      </c>
      <c r="C217" t="s">
        <v>123</v>
      </c>
      <c r="D217" t="s">
        <v>114</v>
      </c>
      <c r="E217" s="1">
        <v>43997</v>
      </c>
      <c r="F217" s="7" t="s">
        <v>25</v>
      </c>
      <c r="G217" s="7" t="str">
        <f>VLOOKUP(C217,Tipos_Medida!$A$2:$B$12,2)</f>
        <v>Local</v>
      </c>
      <c r="H217" s="7" t="str">
        <f>VLOOKUP(F217,Tipos_Medida!$D$2:$E$34,2)</f>
        <v>Correctiva</v>
      </c>
      <c r="I217" s="11">
        <f>VLOOKUP(LEFT(A217,2)&amp;F217,Mobility_Google!$V$2:$AB$67,2,FALSE)</f>
        <v>-46.714285714285715</v>
      </c>
      <c r="J217" s="11">
        <f>VLOOKUP(LEFT(A217,2)&amp;F217,Mobility_Google!$V$2:$AB$67,3,FALSE)</f>
        <v>-10.285714285714286</v>
      </c>
      <c r="K217" s="11">
        <f>VLOOKUP(LEFT(A217,2)&amp;F217,Mobility_Google!$V$2:$AB$67,4,FALSE)</f>
        <v>-36.571428571428569</v>
      </c>
      <c r="L217" s="11">
        <f>VLOOKUP(LEFT(A217,2)&amp;F217,Mobility_Google!$V$2:$AB$67,5,FALSE)</f>
        <v>-37.142857142857146</v>
      </c>
      <c r="M217" s="11">
        <f>VLOOKUP(LEFT(A217,2)&amp;F217,Mobility_Google!$V$2:$AB$67,6,FALSE)</f>
        <v>-29.428571428571427</v>
      </c>
      <c r="N217" s="11">
        <f>VLOOKUP(LEFT(A217,2)&amp;F217,Mobility_Google!$V$2:$AB$67,7,FALSE)</f>
        <v>16</v>
      </c>
      <c r="O217" s="7">
        <f t="shared" si="33"/>
        <v>22</v>
      </c>
      <c r="P217" s="7">
        <f t="shared" si="34"/>
        <v>23</v>
      </c>
      <c r="Q217" s="7">
        <f t="shared" si="35"/>
        <v>24</v>
      </c>
      <c r="R217" s="7">
        <f t="shared" si="36"/>
        <v>26</v>
      </c>
      <c r="S217" s="7">
        <f t="shared" si="37"/>
        <v>27</v>
      </c>
      <c r="T217" s="7">
        <f t="shared" si="38"/>
        <v>28</v>
      </c>
      <c r="U217" s="7">
        <v>5</v>
      </c>
      <c r="V217">
        <v>5</v>
      </c>
      <c r="W217" s="7">
        <v>5</v>
      </c>
      <c r="X217" s="7">
        <v>7</v>
      </c>
      <c r="Y217" s="7">
        <v>7</v>
      </c>
      <c r="Z217">
        <v>11</v>
      </c>
      <c r="AA217">
        <v>11</v>
      </c>
      <c r="AB217" s="11">
        <f t="shared" si="39"/>
        <v>0</v>
      </c>
      <c r="AC217" s="11">
        <f t="shared" si="40"/>
        <v>2</v>
      </c>
      <c r="AD217" t="str">
        <f t="shared" si="41"/>
        <v>No</v>
      </c>
      <c r="AE217" t="str">
        <f t="shared" si="42"/>
        <v>No</v>
      </c>
      <c r="AF217" t="str">
        <f t="shared" si="43"/>
        <v>No</v>
      </c>
    </row>
    <row r="218" spans="1:32" x14ac:dyDescent="0.25">
      <c r="A218">
        <v>20041</v>
      </c>
      <c r="B218" t="s">
        <v>54</v>
      </c>
      <c r="C218" t="s">
        <v>119</v>
      </c>
      <c r="D218" t="s">
        <v>114</v>
      </c>
      <c r="E218" s="1">
        <v>43976</v>
      </c>
      <c r="F218" s="7" t="s">
        <v>22</v>
      </c>
      <c r="G218" s="7" t="str">
        <f>VLOOKUP(C218,Tipos_Medida!$A$2:$B$12,2)</f>
        <v>Local</v>
      </c>
      <c r="H218" s="7" t="str">
        <f>VLOOKUP(F218,Tipos_Medida!$D$2:$E$34,2)</f>
        <v>Medianamente Preventiva</v>
      </c>
      <c r="I218" s="11">
        <f>VLOOKUP(LEFT(A218,2)&amp;F218,Mobility_Google!$V$2:$AB$67,2,FALSE)</f>
        <v>-56.142857142857146</v>
      </c>
      <c r="J218" s="11">
        <f>VLOOKUP(LEFT(A218,2)&amp;F218,Mobility_Google!$V$2:$AB$67,3,FALSE)</f>
        <v>-36</v>
      </c>
      <c r="K218" s="11">
        <f>VLOOKUP(LEFT(A218,2)&amp;F218,Mobility_Google!$V$2:$AB$67,4,FALSE)</f>
        <v>-53.428571428571431</v>
      </c>
      <c r="L218" s="11">
        <f>VLOOKUP(LEFT(A218,2)&amp;F218,Mobility_Google!$V$2:$AB$67,5,FALSE)</f>
        <v>-49.714285714285715</v>
      </c>
      <c r="M218" s="11">
        <f>VLOOKUP(LEFT(A218,2)&amp;F218,Mobility_Google!$V$2:$AB$67,6,FALSE)</f>
        <v>-32.857142857142854</v>
      </c>
      <c r="N218" s="11">
        <f>VLOOKUP(LEFT(A218,2)&amp;F218,Mobility_Google!$V$2:$AB$67,7,FALSE)</f>
        <v>16.714285714285715</v>
      </c>
      <c r="O218" s="7">
        <f t="shared" si="33"/>
        <v>19</v>
      </c>
      <c r="P218" s="7">
        <f t="shared" si="34"/>
        <v>20</v>
      </c>
      <c r="Q218" s="7">
        <f t="shared" si="35"/>
        <v>21</v>
      </c>
      <c r="R218" s="7">
        <f t="shared" si="36"/>
        <v>23</v>
      </c>
      <c r="S218" s="7">
        <f t="shared" si="37"/>
        <v>24</v>
      </c>
      <c r="T218" s="7">
        <f t="shared" si="38"/>
        <v>25</v>
      </c>
      <c r="U218" s="7">
        <v>1</v>
      </c>
      <c r="V218">
        <v>4</v>
      </c>
      <c r="W218" s="7">
        <v>8</v>
      </c>
      <c r="X218" s="7">
        <v>10</v>
      </c>
      <c r="Y218" s="7">
        <v>12</v>
      </c>
      <c r="Z218">
        <v>22</v>
      </c>
      <c r="AA218">
        <v>24</v>
      </c>
      <c r="AB218" s="11">
        <f t="shared" si="39"/>
        <v>3.5</v>
      </c>
      <c r="AC218" s="11">
        <f t="shared" si="40"/>
        <v>6</v>
      </c>
      <c r="AD218" t="str">
        <f t="shared" si="41"/>
        <v>No</v>
      </c>
      <c r="AE218" t="str">
        <f t="shared" si="42"/>
        <v>No</v>
      </c>
      <c r="AF218" t="str">
        <f t="shared" si="43"/>
        <v>Si</v>
      </c>
    </row>
    <row r="219" spans="1:32" x14ac:dyDescent="0.25">
      <c r="A219">
        <v>21156</v>
      </c>
      <c r="B219" t="s">
        <v>98</v>
      </c>
      <c r="C219" t="s">
        <v>30</v>
      </c>
      <c r="D219" t="s">
        <v>114</v>
      </c>
      <c r="E219" s="1">
        <v>43913</v>
      </c>
      <c r="F219" s="7" t="s">
        <v>13</v>
      </c>
      <c r="G219" s="7" t="str">
        <f>VLOOKUP(C219,Tipos_Medida!$A$2:$B$12,2)</f>
        <v>Nacional</v>
      </c>
      <c r="H219" s="7" t="str">
        <f>VLOOKUP(F219,Tipos_Medida!$D$2:$E$34,2)</f>
        <v>Preventiva</v>
      </c>
      <c r="I219" s="11">
        <f>VLOOKUP(LEFT(A219,2)&amp;F219,Mobility_Google!$V$2:$AB$67,2,FALSE)</f>
        <v>-34.714285714285715</v>
      </c>
      <c r="J219" s="11">
        <f>VLOOKUP(LEFT(A219,2)&amp;F219,Mobility_Google!$V$2:$AB$67,3,FALSE)</f>
        <v>-13.714285714285714</v>
      </c>
      <c r="K219" s="11">
        <f>VLOOKUP(LEFT(A219,2)&amp;F219,Mobility_Google!$V$2:$AB$67,4,FALSE)</f>
        <v>-29</v>
      </c>
      <c r="L219" s="11">
        <f>VLOOKUP(LEFT(A219,2)&amp;F219,Mobility_Google!$V$2:$AB$67,5,FALSE)</f>
        <v>-30.428571428571427</v>
      </c>
      <c r="M219" s="11">
        <f>VLOOKUP(LEFT(A219,2)&amp;F219,Mobility_Google!$V$2:$AB$67,6,FALSE)</f>
        <v>-28.714285714285715</v>
      </c>
      <c r="N219" s="11">
        <f>VLOOKUP(LEFT(A219,2)&amp;F219,Mobility_Google!$V$2:$AB$67,7,FALSE)</f>
        <v>12.571428571428571</v>
      </c>
      <c r="O219" s="7">
        <f t="shared" si="33"/>
        <v>10</v>
      </c>
      <c r="P219" s="7">
        <f t="shared" si="34"/>
        <v>11</v>
      </c>
      <c r="Q219" s="7">
        <f t="shared" si="35"/>
        <v>12</v>
      </c>
      <c r="R219" s="7">
        <f t="shared" si="36"/>
        <v>14</v>
      </c>
      <c r="S219" s="7">
        <f t="shared" si="37"/>
        <v>15</v>
      </c>
      <c r="T219" s="7">
        <f t="shared" si="38"/>
        <v>16</v>
      </c>
      <c r="U219" s="7">
        <v>0</v>
      </c>
      <c r="V219">
        <v>0</v>
      </c>
      <c r="W219" s="7">
        <v>1</v>
      </c>
      <c r="X219" s="7">
        <v>10</v>
      </c>
      <c r="Y219" s="7">
        <v>21</v>
      </c>
      <c r="Z219">
        <v>50</v>
      </c>
      <c r="AA219">
        <v>64</v>
      </c>
      <c r="AB219" s="11">
        <f t="shared" si="39"/>
        <v>0.5</v>
      </c>
      <c r="AC219" s="11">
        <f t="shared" si="40"/>
        <v>21.5</v>
      </c>
      <c r="AD219" t="str">
        <f t="shared" si="41"/>
        <v>No</v>
      </c>
      <c r="AE219" t="str">
        <f t="shared" si="42"/>
        <v>No</v>
      </c>
      <c r="AF219" t="str">
        <f t="shared" si="43"/>
        <v>No</v>
      </c>
    </row>
    <row r="220" spans="1:32" x14ac:dyDescent="0.25">
      <c r="A220">
        <v>21156</v>
      </c>
      <c r="B220" t="s">
        <v>98</v>
      </c>
      <c r="C220" t="s">
        <v>115</v>
      </c>
      <c r="D220" t="s">
        <v>114</v>
      </c>
      <c r="E220" s="1">
        <v>43913</v>
      </c>
      <c r="F220" s="7" t="s">
        <v>13</v>
      </c>
      <c r="G220" s="7" t="str">
        <f>VLOOKUP(C220,Tipos_Medida!$A$2:$B$12,2)</f>
        <v>Nacional</v>
      </c>
      <c r="H220" s="7" t="str">
        <f>VLOOKUP(F220,Tipos_Medida!$D$2:$E$34,2)</f>
        <v>Preventiva</v>
      </c>
      <c r="I220" s="11">
        <f>VLOOKUP(LEFT(A220,2)&amp;F220,Mobility_Google!$V$2:$AB$67,2,FALSE)</f>
        <v>-34.714285714285715</v>
      </c>
      <c r="J220" s="11">
        <f>VLOOKUP(LEFT(A220,2)&amp;F220,Mobility_Google!$V$2:$AB$67,3,FALSE)</f>
        <v>-13.714285714285714</v>
      </c>
      <c r="K220" s="11">
        <f>VLOOKUP(LEFT(A220,2)&amp;F220,Mobility_Google!$V$2:$AB$67,4,FALSE)</f>
        <v>-29</v>
      </c>
      <c r="L220" s="11">
        <f>VLOOKUP(LEFT(A220,2)&amp;F220,Mobility_Google!$V$2:$AB$67,5,FALSE)</f>
        <v>-30.428571428571427</v>
      </c>
      <c r="M220" s="11">
        <f>VLOOKUP(LEFT(A220,2)&amp;F220,Mobility_Google!$V$2:$AB$67,6,FALSE)</f>
        <v>-28.714285714285715</v>
      </c>
      <c r="N220" s="11">
        <f>VLOOKUP(LEFT(A220,2)&amp;F220,Mobility_Google!$V$2:$AB$67,7,FALSE)</f>
        <v>12.571428571428571</v>
      </c>
      <c r="O220" s="7">
        <f t="shared" si="33"/>
        <v>10</v>
      </c>
      <c r="P220" s="7">
        <f t="shared" si="34"/>
        <v>11</v>
      </c>
      <c r="Q220" s="7">
        <f t="shared" si="35"/>
        <v>12</v>
      </c>
      <c r="R220" s="7">
        <f t="shared" si="36"/>
        <v>14</v>
      </c>
      <c r="S220" s="7">
        <f t="shared" si="37"/>
        <v>15</v>
      </c>
      <c r="T220" s="7">
        <f t="shared" si="38"/>
        <v>16</v>
      </c>
      <c r="U220" s="7">
        <v>0</v>
      </c>
      <c r="V220">
        <v>0</v>
      </c>
      <c r="W220" s="7">
        <v>1</v>
      </c>
      <c r="X220" s="7">
        <v>10</v>
      </c>
      <c r="Y220" s="7">
        <v>21</v>
      </c>
      <c r="Z220">
        <v>50</v>
      </c>
      <c r="AA220">
        <v>64</v>
      </c>
      <c r="AB220" s="11">
        <f t="shared" si="39"/>
        <v>0.5</v>
      </c>
      <c r="AC220" s="11">
        <f t="shared" si="40"/>
        <v>21.5</v>
      </c>
      <c r="AD220" t="str">
        <f t="shared" si="41"/>
        <v>No</v>
      </c>
      <c r="AE220" t="str">
        <f t="shared" si="42"/>
        <v>No</v>
      </c>
      <c r="AF220" t="str">
        <f t="shared" si="43"/>
        <v>No</v>
      </c>
    </row>
    <row r="221" spans="1:32" x14ac:dyDescent="0.25">
      <c r="A221" s="4">
        <v>21156</v>
      </c>
      <c r="B221" s="4" t="s">
        <v>98</v>
      </c>
      <c r="C221" s="4" t="s">
        <v>31</v>
      </c>
      <c r="D221" s="4" t="s">
        <v>114</v>
      </c>
      <c r="E221" s="5">
        <v>43913</v>
      </c>
      <c r="F221" s="7" t="s">
        <v>13</v>
      </c>
      <c r="G221" s="7" t="str">
        <f>VLOOKUP(C221,Tipos_Medida!$A$2:$B$12,2)</f>
        <v>Nacional</v>
      </c>
      <c r="H221" s="7" t="str">
        <f>VLOOKUP(F221,Tipos_Medida!$D$2:$E$34,2)</f>
        <v>Preventiva</v>
      </c>
      <c r="I221" s="11">
        <f>VLOOKUP(LEFT(A221,2)&amp;F221,Mobility_Google!$V$2:$AB$67,2,FALSE)</f>
        <v>-34.714285714285715</v>
      </c>
      <c r="J221" s="11">
        <f>VLOOKUP(LEFT(A221,2)&amp;F221,Mobility_Google!$V$2:$AB$67,3,FALSE)</f>
        <v>-13.714285714285714</v>
      </c>
      <c r="K221" s="11">
        <f>VLOOKUP(LEFT(A221,2)&amp;F221,Mobility_Google!$V$2:$AB$67,4,FALSE)</f>
        <v>-29</v>
      </c>
      <c r="L221" s="11">
        <f>VLOOKUP(LEFT(A221,2)&amp;F221,Mobility_Google!$V$2:$AB$67,5,FALSE)</f>
        <v>-30.428571428571427</v>
      </c>
      <c r="M221" s="11">
        <f>VLOOKUP(LEFT(A221,2)&amp;F221,Mobility_Google!$V$2:$AB$67,6,FALSE)</f>
        <v>-28.714285714285715</v>
      </c>
      <c r="N221" s="11">
        <f>VLOOKUP(LEFT(A221,2)&amp;F221,Mobility_Google!$V$2:$AB$67,7,FALSE)</f>
        <v>12.571428571428571</v>
      </c>
      <c r="O221" s="7">
        <f t="shared" si="33"/>
        <v>10</v>
      </c>
      <c r="P221" s="7">
        <f t="shared" si="34"/>
        <v>11</v>
      </c>
      <c r="Q221" s="7">
        <f t="shared" si="35"/>
        <v>12</v>
      </c>
      <c r="R221" s="7">
        <f t="shared" si="36"/>
        <v>14</v>
      </c>
      <c r="S221" s="7">
        <f t="shared" si="37"/>
        <v>15</v>
      </c>
      <c r="T221" s="7">
        <f t="shared" si="38"/>
        <v>16</v>
      </c>
      <c r="U221" s="7">
        <v>0</v>
      </c>
      <c r="V221">
        <v>0</v>
      </c>
      <c r="W221" s="7">
        <v>1</v>
      </c>
      <c r="X221" s="7">
        <v>10</v>
      </c>
      <c r="Y221" s="7">
        <v>21</v>
      </c>
      <c r="Z221">
        <v>50</v>
      </c>
      <c r="AA221">
        <v>64</v>
      </c>
      <c r="AB221" s="11">
        <f t="shared" si="39"/>
        <v>0.5</v>
      </c>
      <c r="AC221" s="11">
        <f t="shared" si="40"/>
        <v>21.5</v>
      </c>
      <c r="AD221" t="str">
        <f t="shared" si="41"/>
        <v>No</v>
      </c>
      <c r="AE221" t="str">
        <f t="shared" si="42"/>
        <v>No</v>
      </c>
      <c r="AF221" t="str">
        <f t="shared" si="43"/>
        <v>No</v>
      </c>
    </row>
    <row r="222" spans="1:32" x14ac:dyDescent="0.25">
      <c r="A222">
        <v>21046</v>
      </c>
      <c r="B222" t="s">
        <v>44</v>
      </c>
      <c r="C222" t="s">
        <v>119</v>
      </c>
      <c r="D222" t="s">
        <v>114</v>
      </c>
      <c r="E222" s="1">
        <v>44029</v>
      </c>
      <c r="F222" s="7" t="s">
        <v>29</v>
      </c>
      <c r="G222" s="7" t="str">
        <f>VLOOKUP(C222,Tipos_Medida!$A$2:$B$12,2)</f>
        <v>Local</v>
      </c>
      <c r="H222" s="7" t="str">
        <f>VLOOKUP(F222,Tipos_Medida!$D$2:$E$34,2)</f>
        <v>Correctiva</v>
      </c>
      <c r="I222" s="11">
        <f>VLOOKUP(LEFT(A222,2)&amp;F222,Mobility_Google!$V$2:$AB$67,2,FALSE)</f>
        <v>-44.428571428571431</v>
      </c>
      <c r="J222" s="11">
        <f>VLOOKUP(LEFT(A222,2)&amp;F222,Mobility_Google!$V$2:$AB$67,3,FALSE)</f>
        <v>-7.2857142857142856</v>
      </c>
      <c r="K222" s="11">
        <f>VLOOKUP(LEFT(A222,2)&amp;F222,Mobility_Google!$V$2:$AB$67,4,FALSE)</f>
        <v>-38.285714285714285</v>
      </c>
      <c r="L222" s="11">
        <f>VLOOKUP(LEFT(A222,2)&amp;F222,Mobility_Google!$V$2:$AB$67,5,FALSE)</f>
        <v>-36.142857142857146</v>
      </c>
      <c r="M222" s="11">
        <f>VLOOKUP(LEFT(A222,2)&amp;F222,Mobility_Google!$V$2:$AB$67,6,FALSE)</f>
        <v>-29.571428571428573</v>
      </c>
      <c r="N222" s="11">
        <f>VLOOKUP(LEFT(A222,2)&amp;F222,Mobility_Google!$V$2:$AB$67,7,FALSE)</f>
        <v>15.142857142857142</v>
      </c>
      <c r="O222" s="7">
        <f t="shared" si="33"/>
        <v>26</v>
      </c>
      <c r="P222" s="7">
        <f t="shared" si="34"/>
        <v>27</v>
      </c>
      <c r="Q222" s="7">
        <f t="shared" si="35"/>
        <v>28</v>
      </c>
      <c r="R222" s="7">
        <f t="shared" si="36"/>
        <v>30</v>
      </c>
      <c r="S222" s="7">
        <f t="shared" si="37"/>
        <v>31</v>
      </c>
      <c r="T222" s="7">
        <f t="shared" si="38"/>
        <v>32</v>
      </c>
      <c r="U222" s="7">
        <v>7</v>
      </c>
      <c r="V222">
        <v>11</v>
      </c>
      <c r="W222" s="7">
        <v>11</v>
      </c>
      <c r="X222" s="7">
        <v>11</v>
      </c>
      <c r="Y222" s="7">
        <v>12</v>
      </c>
      <c r="Z222">
        <v>13</v>
      </c>
      <c r="AA222">
        <v>13</v>
      </c>
      <c r="AB222" s="11">
        <f t="shared" si="39"/>
        <v>2</v>
      </c>
      <c r="AC222" s="11">
        <f t="shared" si="40"/>
        <v>0.5</v>
      </c>
      <c r="AD222" t="str">
        <f t="shared" si="41"/>
        <v>Si</v>
      </c>
      <c r="AE222" t="str">
        <f t="shared" si="42"/>
        <v>Si</v>
      </c>
      <c r="AF222" t="str">
        <f t="shared" si="43"/>
        <v>Si</v>
      </c>
    </row>
    <row r="223" spans="1:32" x14ac:dyDescent="0.25">
      <c r="A223">
        <v>20545</v>
      </c>
      <c r="B223" t="s">
        <v>99</v>
      </c>
      <c r="C223" t="s">
        <v>34</v>
      </c>
      <c r="D223" t="s">
        <v>114</v>
      </c>
      <c r="E223" s="1">
        <v>44004</v>
      </c>
      <c r="F223" s="7" t="s">
        <v>26</v>
      </c>
      <c r="G223" s="7" t="str">
        <f>VLOOKUP(C223,Tipos_Medida!$A$2:$B$12,2)</f>
        <v>Local</v>
      </c>
      <c r="H223" s="7" t="str">
        <f>VLOOKUP(F223,Tipos_Medida!$D$2:$E$34,2)</f>
        <v>Correctiva</v>
      </c>
      <c r="I223" s="11">
        <f>VLOOKUP(LEFT(A223,2)&amp;F223,Mobility_Google!$V$2:$AB$67,2,FALSE)</f>
        <v>-51.714285714285715</v>
      </c>
      <c r="J223" s="11">
        <f>VLOOKUP(LEFT(A223,2)&amp;F223,Mobility_Google!$V$2:$AB$67,3,FALSE)</f>
        <v>-33</v>
      </c>
      <c r="K223" s="11">
        <f>VLOOKUP(LEFT(A223,2)&amp;F223,Mobility_Google!$V$2:$AB$67,4,FALSE)</f>
        <v>-53.571428571428569</v>
      </c>
      <c r="L223" s="11">
        <f>VLOOKUP(LEFT(A223,2)&amp;F223,Mobility_Google!$V$2:$AB$67,5,FALSE)</f>
        <v>-47</v>
      </c>
      <c r="M223" s="11">
        <f>VLOOKUP(LEFT(A223,2)&amp;F223,Mobility_Google!$V$2:$AB$67,6,FALSE)</f>
        <v>-28.285714285714285</v>
      </c>
      <c r="N223" s="11">
        <f>VLOOKUP(LEFT(A223,2)&amp;F223,Mobility_Google!$V$2:$AB$67,7,FALSE)</f>
        <v>15.714285714285714</v>
      </c>
      <c r="O223" s="7">
        <f t="shared" si="33"/>
        <v>23</v>
      </c>
      <c r="P223" s="7">
        <f t="shared" si="34"/>
        <v>24</v>
      </c>
      <c r="Q223" s="7">
        <f t="shared" si="35"/>
        <v>25</v>
      </c>
      <c r="R223" s="7">
        <f t="shared" si="36"/>
        <v>27</v>
      </c>
      <c r="S223" s="7">
        <f t="shared" si="37"/>
        <v>28</v>
      </c>
      <c r="T223" s="7">
        <f t="shared" si="38"/>
        <v>29</v>
      </c>
      <c r="U223" s="7">
        <v>12</v>
      </c>
      <c r="V223">
        <v>21</v>
      </c>
      <c r="W223" s="7">
        <v>29</v>
      </c>
      <c r="X223" s="7">
        <v>33</v>
      </c>
      <c r="Y223" s="7">
        <v>36</v>
      </c>
      <c r="Z223">
        <v>40</v>
      </c>
      <c r="AA223">
        <v>41</v>
      </c>
      <c r="AB223" s="11">
        <f t="shared" si="39"/>
        <v>8.5</v>
      </c>
      <c r="AC223" s="11">
        <f t="shared" si="40"/>
        <v>2.5</v>
      </c>
      <c r="AD223" t="str">
        <f t="shared" si="41"/>
        <v>Si</v>
      </c>
      <c r="AE223" t="str">
        <f t="shared" si="42"/>
        <v>Si</v>
      </c>
      <c r="AF223" t="str">
        <f t="shared" si="43"/>
        <v>Si</v>
      </c>
    </row>
    <row r="224" spans="1:32" x14ac:dyDescent="0.25">
      <c r="A224">
        <v>21013</v>
      </c>
      <c r="B224" t="s">
        <v>42</v>
      </c>
      <c r="C224" t="s">
        <v>119</v>
      </c>
      <c r="D224" t="s">
        <v>114</v>
      </c>
      <c r="E224" s="1">
        <v>44028</v>
      </c>
      <c r="F224" s="7" t="s">
        <v>29</v>
      </c>
      <c r="G224" s="7" t="str">
        <f>VLOOKUP(C224,Tipos_Medida!$A$2:$B$12,2)</f>
        <v>Local</v>
      </c>
      <c r="H224" s="7" t="str">
        <f>VLOOKUP(F224,Tipos_Medida!$D$2:$E$34,2)</f>
        <v>Correctiva</v>
      </c>
      <c r="I224" s="11">
        <f>VLOOKUP(LEFT(A224,2)&amp;F224,Mobility_Google!$V$2:$AB$67,2,FALSE)</f>
        <v>-44.428571428571431</v>
      </c>
      <c r="J224" s="11">
        <f>VLOOKUP(LEFT(A224,2)&amp;F224,Mobility_Google!$V$2:$AB$67,3,FALSE)</f>
        <v>-7.2857142857142856</v>
      </c>
      <c r="K224" s="11">
        <f>VLOOKUP(LEFT(A224,2)&amp;F224,Mobility_Google!$V$2:$AB$67,4,FALSE)</f>
        <v>-38.285714285714285</v>
      </c>
      <c r="L224" s="11">
        <f>VLOOKUP(LEFT(A224,2)&amp;F224,Mobility_Google!$V$2:$AB$67,5,FALSE)</f>
        <v>-36.142857142857146</v>
      </c>
      <c r="M224" s="11">
        <f>VLOOKUP(LEFT(A224,2)&amp;F224,Mobility_Google!$V$2:$AB$67,6,FALSE)</f>
        <v>-29.571428571428573</v>
      </c>
      <c r="N224" s="11">
        <f>VLOOKUP(LEFT(A224,2)&amp;F224,Mobility_Google!$V$2:$AB$67,7,FALSE)</f>
        <v>15.142857142857142</v>
      </c>
      <c r="O224" s="7">
        <f t="shared" si="33"/>
        <v>26</v>
      </c>
      <c r="P224" s="7">
        <f t="shared" si="34"/>
        <v>27</v>
      </c>
      <c r="Q224" s="7">
        <f t="shared" si="35"/>
        <v>28</v>
      </c>
      <c r="R224" s="7">
        <f t="shared" si="36"/>
        <v>30</v>
      </c>
      <c r="S224" s="7">
        <f t="shared" si="37"/>
        <v>31</v>
      </c>
      <c r="T224" s="7">
        <f t="shared" si="38"/>
        <v>32</v>
      </c>
      <c r="U224" s="7">
        <v>35</v>
      </c>
      <c r="V224">
        <v>36</v>
      </c>
      <c r="W224" s="7">
        <v>39</v>
      </c>
      <c r="X224" s="7">
        <v>42</v>
      </c>
      <c r="Y224" s="7">
        <v>43</v>
      </c>
      <c r="Z224">
        <v>45</v>
      </c>
      <c r="AA224">
        <v>48</v>
      </c>
      <c r="AB224" s="11">
        <f t="shared" si="39"/>
        <v>2</v>
      </c>
      <c r="AC224" s="11">
        <f t="shared" si="40"/>
        <v>2.5</v>
      </c>
      <c r="AD224" t="str">
        <f t="shared" si="41"/>
        <v>No</v>
      </c>
      <c r="AE224" t="str">
        <f t="shared" si="42"/>
        <v>No</v>
      </c>
      <c r="AF224" t="str">
        <f t="shared" si="43"/>
        <v>Si</v>
      </c>
    </row>
    <row r="225" spans="1:32" x14ac:dyDescent="0.25">
      <c r="A225">
        <v>20041</v>
      </c>
      <c r="B225" t="s">
        <v>54</v>
      </c>
      <c r="C225" t="s">
        <v>34</v>
      </c>
      <c r="D225" t="s">
        <v>114</v>
      </c>
      <c r="E225" s="1">
        <v>44033</v>
      </c>
      <c r="F225" s="7" t="s">
        <v>137</v>
      </c>
      <c r="G225" s="7" t="str">
        <f>VLOOKUP(C225,Tipos_Medida!$A$2:$B$12,2)</f>
        <v>Local</v>
      </c>
      <c r="H225" s="7" t="str">
        <f>VLOOKUP(F225,Tipos_Medida!$D$2:$E$34,2)</f>
        <v>Correctiva</v>
      </c>
      <c r="I225" s="11">
        <f>VLOOKUP(LEFT(A225,2)&amp;F225,Mobility_Google!$V$2:$AB$67,2,FALSE)</f>
        <v>-45.285714285714285</v>
      </c>
      <c r="J225" s="11">
        <f>VLOOKUP(LEFT(A225,2)&amp;F225,Mobility_Google!$V$2:$AB$67,3,FALSE)</f>
        <v>-28</v>
      </c>
      <c r="K225" s="11">
        <f>VLOOKUP(LEFT(A225,2)&amp;F225,Mobility_Google!$V$2:$AB$67,4,FALSE)</f>
        <v>-51.428571428571431</v>
      </c>
      <c r="L225" s="11">
        <f>VLOOKUP(LEFT(A225,2)&amp;F225,Mobility_Google!$V$2:$AB$67,5,FALSE)</f>
        <v>-46.571428571428569</v>
      </c>
      <c r="M225" s="11">
        <f>VLOOKUP(LEFT(A225,2)&amp;F225,Mobility_Google!$V$2:$AB$67,6,FALSE)</f>
        <v>-28.857142857142858</v>
      </c>
      <c r="N225" s="11">
        <f>VLOOKUP(LEFT(A225,2)&amp;F225,Mobility_Google!$V$2:$AB$67,7,FALSE)</f>
        <v>15.142857142857142</v>
      </c>
      <c r="O225" s="7">
        <f t="shared" si="33"/>
        <v>27</v>
      </c>
      <c r="P225" s="7">
        <f t="shared" si="34"/>
        <v>28</v>
      </c>
      <c r="Q225" s="7">
        <f t="shared" si="35"/>
        <v>29</v>
      </c>
      <c r="R225" s="7">
        <f t="shared" si="36"/>
        <v>31</v>
      </c>
      <c r="S225" s="7">
        <f t="shared" si="37"/>
        <v>32</v>
      </c>
      <c r="T225" s="7">
        <f t="shared" si="38"/>
        <v>33</v>
      </c>
      <c r="U225" s="7">
        <v>29</v>
      </c>
      <c r="V225">
        <v>32</v>
      </c>
      <c r="W225" s="7">
        <v>41</v>
      </c>
      <c r="X225" s="7">
        <v>47</v>
      </c>
      <c r="Y225" s="7">
        <v>51</v>
      </c>
      <c r="Z225">
        <v>53</v>
      </c>
      <c r="AA225">
        <v>54</v>
      </c>
      <c r="AB225" s="11">
        <f t="shared" si="39"/>
        <v>6</v>
      </c>
      <c r="AC225" s="11">
        <f t="shared" si="40"/>
        <v>1.5</v>
      </c>
      <c r="AD225" t="str">
        <f t="shared" si="41"/>
        <v>Si</v>
      </c>
      <c r="AE225" t="str">
        <f t="shared" si="42"/>
        <v>Si</v>
      </c>
      <c r="AF225" t="str">
        <f t="shared" si="43"/>
        <v>Si</v>
      </c>
    </row>
    <row r="226" spans="1:32" x14ac:dyDescent="0.25">
      <c r="A226">
        <v>21156</v>
      </c>
      <c r="B226" t="s">
        <v>98</v>
      </c>
      <c r="C226" t="s">
        <v>34</v>
      </c>
      <c r="D226" t="s">
        <v>114</v>
      </c>
      <c r="E226" s="1">
        <v>43934</v>
      </c>
      <c r="F226" s="7" t="s">
        <v>16</v>
      </c>
      <c r="G226" s="7" t="str">
        <f>VLOOKUP(C226,Tipos_Medida!$A$2:$B$12,2)</f>
        <v>Local</v>
      </c>
      <c r="H226" s="7" t="str">
        <f>VLOOKUP(F226,Tipos_Medida!$D$2:$E$34,2)</f>
        <v>Preventiva</v>
      </c>
      <c r="I226" s="11">
        <f>VLOOKUP(LEFT(A226,2)&amp;F226,Mobility_Google!$V$2:$AB$67,2,FALSE)</f>
        <v>-53.714285714285715</v>
      </c>
      <c r="J226" s="11">
        <f>VLOOKUP(LEFT(A226,2)&amp;F226,Mobility_Google!$V$2:$AB$67,3,FALSE)</f>
        <v>-17</v>
      </c>
      <c r="K226" s="11">
        <f>VLOOKUP(LEFT(A226,2)&amp;F226,Mobility_Google!$V$2:$AB$67,4,FALSE)</f>
        <v>-39.714285714285715</v>
      </c>
      <c r="L226" s="11">
        <f>VLOOKUP(LEFT(A226,2)&amp;F226,Mobility_Google!$V$2:$AB$67,5,FALSE)</f>
        <v>-41.285714285714285</v>
      </c>
      <c r="M226" s="11">
        <f>VLOOKUP(LEFT(A226,2)&amp;F226,Mobility_Google!$V$2:$AB$67,6,FALSE)</f>
        <v>-43.714285714285715</v>
      </c>
      <c r="N226" s="11">
        <f>VLOOKUP(LEFT(A226,2)&amp;F226,Mobility_Google!$V$2:$AB$67,7,FALSE)</f>
        <v>18.142857142857142</v>
      </c>
      <c r="O226" s="7">
        <f t="shared" si="33"/>
        <v>13</v>
      </c>
      <c r="P226" s="7">
        <f t="shared" si="34"/>
        <v>14</v>
      </c>
      <c r="Q226" s="7">
        <f t="shared" si="35"/>
        <v>15</v>
      </c>
      <c r="R226" s="7">
        <f t="shared" si="36"/>
        <v>17</v>
      </c>
      <c r="S226" s="7">
        <f t="shared" si="37"/>
        <v>18</v>
      </c>
      <c r="T226" s="7">
        <f t="shared" si="38"/>
        <v>19</v>
      </c>
      <c r="U226" s="7">
        <v>10</v>
      </c>
      <c r="V226">
        <v>21</v>
      </c>
      <c r="W226" s="7">
        <v>50</v>
      </c>
      <c r="X226" s="7">
        <v>64</v>
      </c>
      <c r="Y226" s="7">
        <v>89</v>
      </c>
      <c r="Z226">
        <v>128</v>
      </c>
      <c r="AA226">
        <v>198</v>
      </c>
      <c r="AB226" s="11">
        <f t="shared" si="39"/>
        <v>20</v>
      </c>
      <c r="AC226" s="11">
        <f t="shared" si="40"/>
        <v>54.5</v>
      </c>
      <c r="AD226" t="str">
        <f t="shared" si="41"/>
        <v>No</v>
      </c>
      <c r="AE226" t="str">
        <f t="shared" si="42"/>
        <v>No</v>
      </c>
      <c r="AF226" t="str">
        <f t="shared" si="43"/>
        <v>No</v>
      </c>
    </row>
    <row r="227" spans="1:32" x14ac:dyDescent="0.25">
      <c r="A227">
        <v>20177</v>
      </c>
      <c r="B227" t="s">
        <v>67</v>
      </c>
      <c r="C227" t="s">
        <v>119</v>
      </c>
      <c r="D227" t="s">
        <v>114</v>
      </c>
      <c r="E227" s="1">
        <v>44032</v>
      </c>
      <c r="F227" s="7" t="s">
        <v>137</v>
      </c>
      <c r="G227" s="7" t="str">
        <f>VLOOKUP(C227,Tipos_Medida!$A$2:$B$12,2)</f>
        <v>Local</v>
      </c>
      <c r="H227" s="7" t="str">
        <f>VLOOKUP(F227,Tipos_Medida!$D$2:$E$34,2)</f>
        <v>Correctiva</v>
      </c>
      <c r="I227" s="11">
        <f>VLOOKUP(LEFT(A227,2)&amp;F227,Mobility_Google!$V$2:$AB$67,2,FALSE)</f>
        <v>-45.285714285714285</v>
      </c>
      <c r="J227" s="11">
        <f>VLOOKUP(LEFT(A227,2)&amp;F227,Mobility_Google!$V$2:$AB$67,3,FALSE)</f>
        <v>-28</v>
      </c>
      <c r="K227" s="11">
        <f>VLOOKUP(LEFT(A227,2)&amp;F227,Mobility_Google!$V$2:$AB$67,4,FALSE)</f>
        <v>-51.428571428571431</v>
      </c>
      <c r="L227" s="11">
        <f>VLOOKUP(LEFT(A227,2)&amp;F227,Mobility_Google!$V$2:$AB$67,5,FALSE)</f>
        <v>-46.571428571428569</v>
      </c>
      <c r="M227" s="11">
        <f>VLOOKUP(LEFT(A227,2)&amp;F227,Mobility_Google!$V$2:$AB$67,6,FALSE)</f>
        <v>-28.857142857142858</v>
      </c>
      <c r="N227" s="11">
        <f>VLOOKUP(LEFT(A227,2)&amp;F227,Mobility_Google!$V$2:$AB$67,7,FALSE)</f>
        <v>15.142857142857142</v>
      </c>
      <c r="O227" s="7">
        <f t="shared" si="33"/>
        <v>27</v>
      </c>
      <c r="P227" s="7">
        <f t="shared" si="34"/>
        <v>28</v>
      </c>
      <c r="Q227" s="7">
        <f t="shared" si="35"/>
        <v>29</v>
      </c>
      <c r="R227" s="7">
        <f t="shared" si="36"/>
        <v>31</v>
      </c>
      <c r="S227" s="7">
        <f t="shared" si="37"/>
        <v>32</v>
      </c>
      <c r="T227" s="7">
        <f t="shared" si="38"/>
        <v>33</v>
      </c>
      <c r="U227" s="7">
        <v>81</v>
      </c>
      <c r="V227">
        <v>87</v>
      </c>
      <c r="W227" s="7">
        <v>88</v>
      </c>
      <c r="X227" s="7">
        <v>89</v>
      </c>
      <c r="Y227" s="7">
        <v>92</v>
      </c>
      <c r="Z227">
        <v>92</v>
      </c>
      <c r="AA227">
        <v>92</v>
      </c>
      <c r="AB227" s="11">
        <f t="shared" si="39"/>
        <v>3.5</v>
      </c>
      <c r="AC227" s="11">
        <f t="shared" si="40"/>
        <v>0</v>
      </c>
      <c r="AD227" t="str">
        <f t="shared" si="41"/>
        <v>Si</v>
      </c>
      <c r="AE227" t="str">
        <f t="shared" si="42"/>
        <v>Si</v>
      </c>
      <c r="AF227" t="str">
        <f t="shared" si="43"/>
        <v>Si</v>
      </c>
    </row>
    <row r="228" spans="1:32" x14ac:dyDescent="0.25">
      <c r="A228">
        <v>20177</v>
      </c>
      <c r="B228" t="s">
        <v>67</v>
      </c>
      <c r="C228" t="s">
        <v>34</v>
      </c>
      <c r="D228" t="s">
        <v>114</v>
      </c>
      <c r="E228" s="1">
        <v>44032</v>
      </c>
      <c r="F228" s="7" t="s">
        <v>137</v>
      </c>
      <c r="G228" s="7" t="str">
        <f>VLOOKUP(C228,Tipos_Medida!$A$2:$B$12,2)</f>
        <v>Local</v>
      </c>
      <c r="H228" s="7" t="str">
        <f>VLOOKUP(F228,Tipos_Medida!$D$2:$E$34,2)</f>
        <v>Correctiva</v>
      </c>
      <c r="I228" s="11">
        <f>VLOOKUP(LEFT(A228,2)&amp;F228,Mobility_Google!$V$2:$AB$67,2,FALSE)</f>
        <v>-45.285714285714285</v>
      </c>
      <c r="J228" s="11">
        <f>VLOOKUP(LEFT(A228,2)&amp;F228,Mobility_Google!$V$2:$AB$67,3,FALSE)</f>
        <v>-28</v>
      </c>
      <c r="K228" s="11">
        <f>VLOOKUP(LEFT(A228,2)&amp;F228,Mobility_Google!$V$2:$AB$67,4,FALSE)</f>
        <v>-51.428571428571431</v>
      </c>
      <c r="L228" s="11">
        <f>VLOOKUP(LEFT(A228,2)&amp;F228,Mobility_Google!$V$2:$AB$67,5,FALSE)</f>
        <v>-46.571428571428569</v>
      </c>
      <c r="M228" s="11">
        <f>VLOOKUP(LEFT(A228,2)&amp;F228,Mobility_Google!$V$2:$AB$67,6,FALSE)</f>
        <v>-28.857142857142858</v>
      </c>
      <c r="N228" s="11">
        <f>VLOOKUP(LEFT(A228,2)&amp;F228,Mobility_Google!$V$2:$AB$67,7,FALSE)</f>
        <v>15.142857142857142</v>
      </c>
      <c r="O228" s="7">
        <f t="shared" si="33"/>
        <v>27</v>
      </c>
      <c r="P228" s="7">
        <f t="shared" si="34"/>
        <v>28</v>
      </c>
      <c r="Q228" s="7">
        <f t="shared" si="35"/>
        <v>29</v>
      </c>
      <c r="R228" s="7">
        <f t="shared" si="36"/>
        <v>31</v>
      </c>
      <c r="S228" s="7">
        <f t="shared" si="37"/>
        <v>32</v>
      </c>
      <c r="T228" s="7">
        <f t="shared" si="38"/>
        <v>33</v>
      </c>
      <c r="U228" s="7">
        <v>81</v>
      </c>
      <c r="V228">
        <v>87</v>
      </c>
      <c r="W228" s="7">
        <v>88</v>
      </c>
      <c r="X228" s="7">
        <v>89</v>
      </c>
      <c r="Y228" s="7">
        <v>92</v>
      </c>
      <c r="Z228">
        <v>92</v>
      </c>
      <c r="AA228">
        <v>92</v>
      </c>
      <c r="AB228" s="11">
        <f t="shared" si="39"/>
        <v>3.5</v>
      </c>
      <c r="AC228" s="11">
        <f t="shared" si="40"/>
        <v>0</v>
      </c>
      <c r="AD228" t="str">
        <f t="shared" si="41"/>
        <v>Si</v>
      </c>
      <c r="AE228" t="str">
        <f t="shared" si="42"/>
        <v>Si</v>
      </c>
      <c r="AF228" t="str">
        <f t="shared" si="43"/>
        <v>Si</v>
      </c>
    </row>
    <row r="229" spans="1:32" x14ac:dyDescent="0.25">
      <c r="A229" s="4">
        <v>21156</v>
      </c>
      <c r="B229" s="4" t="s">
        <v>98</v>
      </c>
      <c r="C229" s="4" t="s">
        <v>122</v>
      </c>
      <c r="D229" s="4" t="s">
        <v>114</v>
      </c>
      <c r="E229" s="5">
        <v>43963</v>
      </c>
      <c r="F229" s="7" t="s">
        <v>20</v>
      </c>
      <c r="G229" s="7" t="str">
        <f>VLOOKUP(C229,Tipos_Medida!$A$2:$B$12,2)</f>
        <v>Local</v>
      </c>
      <c r="H229" s="7" t="str">
        <f>VLOOKUP(F229,Tipos_Medida!$D$2:$E$34,2)</f>
        <v>Medianamente Preventiva</v>
      </c>
      <c r="I229" s="11">
        <f>VLOOKUP(LEFT(A229,2)&amp;F229,Mobility_Google!$V$2:$AB$67,2,FALSE)</f>
        <v>-54.571428571428569</v>
      </c>
      <c r="J229" s="11">
        <f>VLOOKUP(LEFT(A229,2)&amp;F229,Mobility_Google!$V$2:$AB$67,3,FALSE)</f>
        <v>-19.714285714285715</v>
      </c>
      <c r="K229" s="11">
        <f>VLOOKUP(LEFT(A229,2)&amp;F229,Mobility_Google!$V$2:$AB$67,4,FALSE)</f>
        <v>-45.857142857142854</v>
      </c>
      <c r="L229" s="11">
        <f>VLOOKUP(LEFT(A229,2)&amp;F229,Mobility_Google!$V$2:$AB$67,5,FALSE)</f>
        <v>-42.857142857142854</v>
      </c>
      <c r="M229" s="11">
        <f>VLOOKUP(LEFT(A229,2)&amp;F229,Mobility_Google!$V$2:$AB$67,6,FALSE)</f>
        <v>-38.571428571428569</v>
      </c>
      <c r="N229" s="11">
        <f>VLOOKUP(LEFT(A229,2)&amp;F229,Mobility_Google!$V$2:$AB$67,7,FALSE)</f>
        <v>18.285714285714285</v>
      </c>
      <c r="O229" s="7">
        <f t="shared" si="33"/>
        <v>17</v>
      </c>
      <c r="P229" s="7">
        <f t="shared" si="34"/>
        <v>18</v>
      </c>
      <c r="Q229" s="7">
        <f t="shared" si="35"/>
        <v>19</v>
      </c>
      <c r="R229" s="7">
        <f t="shared" si="36"/>
        <v>21</v>
      </c>
      <c r="S229" s="7">
        <f t="shared" si="37"/>
        <v>22</v>
      </c>
      <c r="T229" s="7">
        <f t="shared" si="38"/>
        <v>23</v>
      </c>
      <c r="U229" s="7">
        <v>89</v>
      </c>
      <c r="V229">
        <v>128</v>
      </c>
      <c r="W229" s="7">
        <v>198</v>
      </c>
      <c r="X229" s="7">
        <v>236</v>
      </c>
      <c r="Y229" s="7">
        <v>292</v>
      </c>
      <c r="Z229">
        <v>365</v>
      </c>
      <c r="AA229">
        <v>446</v>
      </c>
      <c r="AB229" s="11">
        <f t="shared" si="39"/>
        <v>54.5</v>
      </c>
      <c r="AC229" s="11">
        <f t="shared" si="40"/>
        <v>77</v>
      </c>
      <c r="AD229" t="str">
        <f t="shared" si="41"/>
        <v>No</v>
      </c>
      <c r="AE229" t="str">
        <f t="shared" si="42"/>
        <v>No</v>
      </c>
      <c r="AF229" t="str">
        <f t="shared" si="43"/>
        <v>Si</v>
      </c>
    </row>
    <row r="230" spans="1:32" x14ac:dyDescent="0.25">
      <c r="A230">
        <v>21156</v>
      </c>
      <c r="B230" t="s">
        <v>98</v>
      </c>
      <c r="C230" t="s">
        <v>123</v>
      </c>
      <c r="D230" t="s">
        <v>114</v>
      </c>
      <c r="E230" s="1">
        <v>43997</v>
      </c>
      <c r="F230" s="7" t="s">
        <v>25</v>
      </c>
      <c r="G230" s="7" t="str">
        <f>VLOOKUP(C230,Tipos_Medida!$A$2:$B$12,2)</f>
        <v>Local</v>
      </c>
      <c r="H230" s="7" t="str">
        <f>VLOOKUP(F230,Tipos_Medida!$D$2:$E$34,2)</f>
        <v>Correctiva</v>
      </c>
      <c r="I230" s="11">
        <f>VLOOKUP(LEFT(A230,2)&amp;F230,Mobility_Google!$V$2:$AB$67,2,FALSE)</f>
        <v>-46.714285714285715</v>
      </c>
      <c r="J230" s="11">
        <f>VLOOKUP(LEFT(A230,2)&amp;F230,Mobility_Google!$V$2:$AB$67,3,FALSE)</f>
        <v>-10.285714285714286</v>
      </c>
      <c r="K230" s="11">
        <f>VLOOKUP(LEFT(A230,2)&amp;F230,Mobility_Google!$V$2:$AB$67,4,FALSE)</f>
        <v>-36.571428571428569</v>
      </c>
      <c r="L230" s="11">
        <f>VLOOKUP(LEFT(A230,2)&amp;F230,Mobility_Google!$V$2:$AB$67,5,FALSE)</f>
        <v>-37.142857142857146</v>
      </c>
      <c r="M230" s="11">
        <f>VLOOKUP(LEFT(A230,2)&amp;F230,Mobility_Google!$V$2:$AB$67,6,FALSE)</f>
        <v>-29.428571428571427</v>
      </c>
      <c r="N230" s="11">
        <f>VLOOKUP(LEFT(A230,2)&amp;F230,Mobility_Google!$V$2:$AB$67,7,FALSE)</f>
        <v>16</v>
      </c>
      <c r="O230" s="7">
        <f t="shared" si="33"/>
        <v>22</v>
      </c>
      <c r="P230" s="7">
        <f t="shared" si="34"/>
        <v>23</v>
      </c>
      <c r="Q230" s="7">
        <f t="shared" si="35"/>
        <v>24</v>
      </c>
      <c r="R230" s="7">
        <f t="shared" si="36"/>
        <v>26</v>
      </c>
      <c r="S230" s="7">
        <f t="shared" si="37"/>
        <v>27</v>
      </c>
      <c r="T230" s="7">
        <f t="shared" si="38"/>
        <v>28</v>
      </c>
      <c r="U230" s="7">
        <v>365</v>
      </c>
      <c r="V230">
        <v>446</v>
      </c>
      <c r="W230" s="7">
        <v>570</v>
      </c>
      <c r="X230" s="7">
        <v>739</v>
      </c>
      <c r="Y230" s="7">
        <v>925</v>
      </c>
      <c r="Z230">
        <v>1111</v>
      </c>
      <c r="AA230">
        <v>1306</v>
      </c>
      <c r="AB230" s="11">
        <f t="shared" si="39"/>
        <v>102.5</v>
      </c>
      <c r="AC230" s="11">
        <f t="shared" si="40"/>
        <v>190.5</v>
      </c>
      <c r="AD230" t="str">
        <f t="shared" si="41"/>
        <v>No</v>
      </c>
      <c r="AE230" t="str">
        <f t="shared" si="42"/>
        <v>No</v>
      </c>
      <c r="AF230" t="str">
        <f t="shared" si="43"/>
        <v>Si</v>
      </c>
    </row>
  </sheetData>
  <sortState ref="A2:AC318">
    <sortCondition ref="X2:X318"/>
  </sortState>
  <pageMargins left="0.7" right="0.7" top="0.75" bottom="0.75" header="0.3" footer="0.3"/>
  <pageSetup paperSize="9" orientation="portrait" r:id="rId1"/>
  <ignoredErrors>
    <ignoredError sqref="AB2:AC230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tabSelected="1" workbookViewId="0">
      <selection activeCell="A3" sqref="A3"/>
    </sheetView>
  </sheetViews>
  <sheetFormatPr baseColWidth="10" defaultRowHeight="15" x14ac:dyDescent="0.25"/>
  <cols>
    <col min="1" max="1" width="39.28515625" bestFit="1" customWidth="1"/>
    <col min="2" max="2" width="22.42578125" customWidth="1"/>
    <col min="3" max="3" width="8.7109375" customWidth="1"/>
    <col min="4" max="4" width="8.42578125" customWidth="1"/>
    <col min="5" max="5" width="7.140625" customWidth="1"/>
    <col min="6" max="6" width="8.7109375" customWidth="1"/>
    <col min="7" max="7" width="7.42578125" customWidth="1"/>
    <col min="8" max="8" width="12.5703125" bestFit="1" customWidth="1"/>
  </cols>
  <sheetData>
    <row r="3" spans="1:8" x14ac:dyDescent="0.25">
      <c r="A3" s="28" t="s">
        <v>208</v>
      </c>
      <c r="B3" s="28" t="s">
        <v>207</v>
      </c>
    </row>
    <row r="4" spans="1:8" x14ac:dyDescent="0.25">
      <c r="B4" t="s">
        <v>116</v>
      </c>
      <c r="D4" t="s">
        <v>210</v>
      </c>
      <c r="E4" t="s">
        <v>114</v>
      </c>
      <c r="G4" t="s">
        <v>209</v>
      </c>
      <c r="H4" t="s">
        <v>206</v>
      </c>
    </row>
    <row r="5" spans="1:8" x14ac:dyDescent="0.25">
      <c r="A5" s="28" t="s">
        <v>205</v>
      </c>
      <c r="B5" t="s">
        <v>153</v>
      </c>
      <c r="C5" t="s">
        <v>152</v>
      </c>
      <c r="E5" t="s">
        <v>153</v>
      </c>
      <c r="F5" t="s">
        <v>152</v>
      </c>
    </row>
    <row r="6" spans="1:8" x14ac:dyDescent="0.25">
      <c r="A6" s="29" t="s">
        <v>191</v>
      </c>
      <c r="B6" s="30">
        <v>3.3834586466165412E-2</v>
      </c>
      <c r="C6" s="30">
        <v>0</v>
      </c>
      <c r="D6" s="30">
        <v>3.3834586466165412E-2</v>
      </c>
      <c r="E6" s="30">
        <v>6.3909774436090222E-2</v>
      </c>
      <c r="F6" s="30">
        <v>0</v>
      </c>
      <c r="G6" s="30">
        <v>6.3909774436090222E-2</v>
      </c>
      <c r="H6" s="30">
        <v>9.7744360902255634E-2</v>
      </c>
    </row>
    <row r="7" spans="1:8" x14ac:dyDescent="0.25">
      <c r="A7" s="29" t="s">
        <v>33</v>
      </c>
      <c r="B7" s="30">
        <v>0</v>
      </c>
      <c r="C7" s="30">
        <v>2.2556390977443608E-2</v>
      </c>
      <c r="D7" s="30">
        <v>2.2556390977443608E-2</v>
      </c>
      <c r="E7" s="30">
        <v>0</v>
      </c>
      <c r="F7" s="30">
        <v>0.14285714285714285</v>
      </c>
      <c r="G7" s="30">
        <v>0.14285714285714285</v>
      </c>
      <c r="H7" s="30">
        <v>0.16541353383458646</v>
      </c>
    </row>
    <row r="8" spans="1:8" x14ac:dyDescent="0.25">
      <c r="A8" s="29" t="s">
        <v>120</v>
      </c>
      <c r="B8" s="30">
        <v>1.5037593984962405E-2</v>
      </c>
      <c r="C8" s="30">
        <v>0</v>
      </c>
      <c r="D8" s="30">
        <v>1.5037593984962405E-2</v>
      </c>
      <c r="E8" s="30">
        <v>1.1278195488721804E-2</v>
      </c>
      <c r="F8" s="30">
        <v>0</v>
      </c>
      <c r="G8" s="30">
        <v>1.1278195488721804E-2</v>
      </c>
      <c r="H8" s="30">
        <v>2.6315789473684209E-2</v>
      </c>
    </row>
    <row r="9" spans="1:8" x14ac:dyDescent="0.25">
      <c r="A9" s="29" t="s">
        <v>118</v>
      </c>
      <c r="B9" s="30">
        <v>1.8796992481203006E-2</v>
      </c>
      <c r="C9" s="30">
        <v>0</v>
      </c>
      <c r="D9" s="30">
        <v>1.8796992481203006E-2</v>
      </c>
      <c r="E9" s="30">
        <v>3.3834586466165412E-2</v>
      </c>
      <c r="F9" s="30">
        <v>0</v>
      </c>
      <c r="G9" s="30">
        <v>3.3834586466165412E-2</v>
      </c>
      <c r="H9" s="30">
        <v>5.2631578947368418E-2</v>
      </c>
    </row>
    <row r="10" spans="1:8" x14ac:dyDescent="0.25">
      <c r="A10" s="29" t="s">
        <v>122</v>
      </c>
      <c r="B10" s="30">
        <v>3.7593984962406013E-3</v>
      </c>
      <c r="C10" s="30">
        <v>0</v>
      </c>
      <c r="D10" s="30">
        <v>3.7593984962406013E-3</v>
      </c>
      <c r="E10" s="30">
        <v>3.7593984962406013E-3</v>
      </c>
      <c r="F10" s="30">
        <v>0</v>
      </c>
      <c r="G10" s="30">
        <v>3.7593984962406013E-3</v>
      </c>
      <c r="H10" s="30">
        <v>7.5187969924812026E-3</v>
      </c>
    </row>
    <row r="11" spans="1:8" x14ac:dyDescent="0.25">
      <c r="A11" s="29" t="s">
        <v>123</v>
      </c>
      <c r="B11" s="30">
        <v>7.5187969924812026E-3</v>
      </c>
      <c r="C11" s="30">
        <v>0</v>
      </c>
      <c r="D11" s="30">
        <v>7.5187969924812026E-3</v>
      </c>
      <c r="E11" s="30">
        <v>0</v>
      </c>
      <c r="F11" s="30">
        <v>0</v>
      </c>
      <c r="G11" s="30">
        <v>0</v>
      </c>
      <c r="H11" s="30">
        <v>7.5187969924812026E-3</v>
      </c>
    </row>
    <row r="12" spans="1:8" x14ac:dyDescent="0.25">
      <c r="A12" s="29" t="s">
        <v>30</v>
      </c>
      <c r="B12" s="30">
        <v>0</v>
      </c>
      <c r="C12" s="30">
        <v>4.1353383458646614E-2</v>
      </c>
      <c r="D12" s="30">
        <v>4.1353383458646614E-2</v>
      </c>
      <c r="E12" s="30">
        <v>0</v>
      </c>
      <c r="F12" s="30">
        <v>0.12406015037593984</v>
      </c>
      <c r="G12" s="30">
        <v>0.12406015037593984</v>
      </c>
      <c r="H12" s="30">
        <v>0.16541353383458646</v>
      </c>
    </row>
    <row r="13" spans="1:8" x14ac:dyDescent="0.25">
      <c r="A13" s="29" t="s">
        <v>115</v>
      </c>
      <c r="B13" s="30">
        <v>0</v>
      </c>
      <c r="C13" s="30">
        <v>4.1353383458646614E-2</v>
      </c>
      <c r="D13" s="30">
        <v>4.1353383458646614E-2</v>
      </c>
      <c r="E13" s="30">
        <v>0</v>
      </c>
      <c r="F13" s="30">
        <v>0.12406015037593984</v>
      </c>
      <c r="G13" s="30">
        <v>0.12406015037593984</v>
      </c>
      <c r="H13" s="30">
        <v>0.16541353383458646</v>
      </c>
    </row>
    <row r="14" spans="1:8" x14ac:dyDescent="0.25">
      <c r="A14" s="29" t="s">
        <v>31</v>
      </c>
      <c r="B14" s="30">
        <v>0</v>
      </c>
      <c r="C14" s="30">
        <v>4.1353383458646614E-2</v>
      </c>
      <c r="D14" s="30">
        <v>4.1353383458646614E-2</v>
      </c>
      <c r="E14" s="30">
        <v>0</v>
      </c>
      <c r="F14" s="30">
        <v>0.12406015037593984</v>
      </c>
      <c r="G14" s="30">
        <v>0.12406015037593984</v>
      </c>
      <c r="H14" s="30">
        <v>0.16541353383458646</v>
      </c>
    </row>
    <row r="15" spans="1:8" x14ac:dyDescent="0.25">
      <c r="A15" s="29" t="s">
        <v>119</v>
      </c>
      <c r="B15" s="30">
        <v>1.1278195488721804E-2</v>
      </c>
      <c r="C15" s="30">
        <v>0</v>
      </c>
      <c r="D15" s="30">
        <v>1.1278195488721804E-2</v>
      </c>
      <c r="E15" s="30">
        <v>2.6315789473684209E-2</v>
      </c>
      <c r="F15" s="30">
        <v>0</v>
      </c>
      <c r="G15" s="30">
        <v>2.6315789473684209E-2</v>
      </c>
      <c r="H15" s="30">
        <v>3.7593984962406013E-2</v>
      </c>
    </row>
    <row r="16" spans="1:8" x14ac:dyDescent="0.25">
      <c r="A16" s="29" t="s">
        <v>34</v>
      </c>
      <c r="B16" s="30">
        <v>5.2631578947368418E-2</v>
      </c>
      <c r="C16" s="30">
        <v>0</v>
      </c>
      <c r="D16" s="30">
        <v>5.2631578947368418E-2</v>
      </c>
      <c r="E16" s="30">
        <v>5.6390977443609019E-2</v>
      </c>
      <c r="F16" s="30">
        <v>0</v>
      </c>
      <c r="G16" s="30">
        <v>5.6390977443609019E-2</v>
      </c>
      <c r="H16" s="30">
        <v>0.10902255639097744</v>
      </c>
    </row>
    <row r="17" spans="1:8" x14ac:dyDescent="0.25">
      <c r="A17" s="29" t="s">
        <v>206</v>
      </c>
      <c r="B17" s="30">
        <v>0.14285714285714285</v>
      </c>
      <c r="C17" s="30">
        <v>0.14661654135338345</v>
      </c>
      <c r="D17" s="30">
        <v>0.28947368421052633</v>
      </c>
      <c r="E17" s="30">
        <v>0.19548872180451127</v>
      </c>
      <c r="F17" s="30">
        <v>0.51503759398496241</v>
      </c>
      <c r="G17" s="30">
        <v>0.71052631578947367</v>
      </c>
      <c r="H17" s="3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workbookViewId="0">
      <selection activeCell="A3" sqref="A3"/>
    </sheetView>
  </sheetViews>
  <sheetFormatPr baseColWidth="10" defaultRowHeight="15" x14ac:dyDescent="0.25"/>
  <cols>
    <col min="1" max="1" width="17.5703125" customWidth="1"/>
    <col min="2" max="2" width="22.42578125" customWidth="1"/>
    <col min="3" max="3" width="8.7109375" customWidth="1"/>
    <col min="4" max="4" width="8.42578125" customWidth="1"/>
    <col min="5" max="5" width="7.140625" customWidth="1"/>
    <col min="6" max="6" width="8.7109375" customWidth="1"/>
    <col min="7" max="7" width="7.42578125" customWidth="1"/>
    <col min="8" max="8" width="12.5703125" bestFit="1" customWidth="1"/>
  </cols>
  <sheetData>
    <row r="3" spans="1:8" x14ac:dyDescent="0.25">
      <c r="A3" s="28" t="s">
        <v>208</v>
      </c>
      <c r="B3" s="28" t="s">
        <v>207</v>
      </c>
    </row>
    <row r="4" spans="1:8" x14ac:dyDescent="0.25">
      <c r="B4" t="s">
        <v>116</v>
      </c>
      <c r="D4" t="s">
        <v>210</v>
      </c>
      <c r="E4" t="s">
        <v>114</v>
      </c>
      <c r="G4" t="s">
        <v>209</v>
      </c>
      <c r="H4" t="s">
        <v>206</v>
      </c>
    </row>
    <row r="5" spans="1:8" x14ac:dyDescent="0.25">
      <c r="A5" s="28" t="s">
        <v>205</v>
      </c>
      <c r="B5" t="s">
        <v>153</v>
      </c>
      <c r="C5" t="s">
        <v>152</v>
      </c>
      <c r="E5" t="s">
        <v>153</v>
      </c>
      <c r="F5" t="s">
        <v>152</v>
      </c>
    </row>
    <row r="6" spans="1:8" x14ac:dyDescent="0.25">
      <c r="A6" s="29" t="s">
        <v>211</v>
      </c>
      <c r="B6" s="30">
        <v>1.5037593984962405E-2</v>
      </c>
      <c r="C6" s="30">
        <v>1.5037593984962405E-2</v>
      </c>
      <c r="D6" s="30">
        <v>3.007518796992481E-2</v>
      </c>
      <c r="E6" s="30">
        <v>0</v>
      </c>
      <c r="F6" s="30">
        <v>0</v>
      </c>
      <c r="G6" s="30">
        <v>0</v>
      </c>
      <c r="H6" s="30">
        <v>3.007518796992481E-2</v>
      </c>
    </row>
    <row r="7" spans="1:8" x14ac:dyDescent="0.25">
      <c r="A7" s="29" t="s">
        <v>212</v>
      </c>
      <c r="B7" s="30">
        <v>2.6315789473684209E-2</v>
      </c>
      <c r="C7" s="30">
        <v>1.1278195488721804E-2</v>
      </c>
      <c r="D7" s="30">
        <v>3.7593984962406013E-2</v>
      </c>
      <c r="E7" s="30">
        <v>1.1278195488721804E-2</v>
      </c>
      <c r="F7" s="30">
        <v>3.3834586466165412E-2</v>
      </c>
      <c r="G7" s="30">
        <v>4.5112781954887216E-2</v>
      </c>
      <c r="H7" s="30">
        <v>8.2706766917293228E-2</v>
      </c>
    </row>
    <row r="8" spans="1:8" x14ac:dyDescent="0.25">
      <c r="A8" s="29" t="s">
        <v>213</v>
      </c>
      <c r="B8" s="30">
        <v>0.10150375939849623</v>
      </c>
      <c r="C8" s="30">
        <v>0.12030075187969924</v>
      </c>
      <c r="D8" s="30">
        <v>0.22180451127819548</v>
      </c>
      <c r="E8" s="30">
        <v>0.18421052631578946</v>
      </c>
      <c r="F8" s="30">
        <v>0.48120300751879697</v>
      </c>
      <c r="G8" s="30">
        <v>0.66541353383458646</v>
      </c>
      <c r="H8" s="30">
        <v>0.88721804511278191</v>
      </c>
    </row>
    <row r="9" spans="1:8" x14ac:dyDescent="0.25">
      <c r="A9" s="29" t="s">
        <v>206</v>
      </c>
      <c r="B9" s="30">
        <v>0.14285714285714285</v>
      </c>
      <c r="C9" s="30">
        <v>0.14661654135338345</v>
      </c>
      <c r="D9" s="30">
        <v>0.28947368421052633</v>
      </c>
      <c r="E9" s="30">
        <v>0.19548872180451127</v>
      </c>
      <c r="F9" s="30">
        <v>0.51503759398496241</v>
      </c>
      <c r="G9" s="30">
        <v>0.71052631578947367</v>
      </c>
      <c r="H9" s="3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7"/>
  <sheetViews>
    <sheetView workbookViewId="0">
      <pane ySplit="1" topLeftCell="A2" activePane="bottomLeft" state="frozen"/>
      <selection pane="bottomLeft" activeCell="Z2" sqref="Z2"/>
    </sheetView>
  </sheetViews>
  <sheetFormatPr baseColWidth="10" defaultRowHeight="15" x14ac:dyDescent="0.25"/>
  <cols>
    <col min="2" max="2" width="28.140625" customWidth="1"/>
    <col min="3" max="3" width="41.42578125" bestFit="1" customWidth="1"/>
    <col min="4" max="4" width="14.85546875" customWidth="1"/>
    <col min="5" max="5" width="13.5703125" customWidth="1"/>
    <col min="6" max="6" width="16.85546875" bestFit="1" customWidth="1"/>
    <col min="7" max="9" width="16.85546875" customWidth="1"/>
    <col min="10" max="10" width="18.140625" customWidth="1"/>
    <col min="11" max="16" width="10.28515625" customWidth="1"/>
    <col min="17" max="23" width="15.7109375" customWidth="1"/>
    <col min="24" max="24" width="12.5703125" bestFit="1" customWidth="1"/>
    <col min="25" max="25" width="14.28515625" bestFit="1" customWidth="1"/>
    <col min="26" max="26" width="13.42578125" bestFit="1" customWidth="1"/>
  </cols>
  <sheetData>
    <row r="1" spans="1:26" ht="15.75" thickBot="1" x14ac:dyDescent="0.3">
      <c r="A1" s="2" t="s">
        <v>108</v>
      </c>
      <c r="B1" s="2" t="s">
        <v>109</v>
      </c>
      <c r="C1" s="2" t="s">
        <v>111</v>
      </c>
      <c r="D1" s="2" t="s">
        <v>112</v>
      </c>
      <c r="E1" s="2" t="s">
        <v>113</v>
      </c>
      <c r="F1" s="2" t="s">
        <v>124</v>
      </c>
      <c r="G1" s="16" t="s">
        <v>189</v>
      </c>
      <c r="H1" s="16" t="s">
        <v>154</v>
      </c>
      <c r="I1" s="16" t="s">
        <v>194</v>
      </c>
      <c r="J1" s="16" t="s">
        <v>195</v>
      </c>
      <c r="K1" s="2" t="s">
        <v>141</v>
      </c>
      <c r="L1" s="2" t="s">
        <v>142</v>
      </c>
      <c r="M1" s="2" t="s">
        <v>143</v>
      </c>
      <c r="N1" s="2" t="s">
        <v>144</v>
      </c>
      <c r="O1" s="2" t="s">
        <v>145</v>
      </c>
      <c r="P1" s="2" t="s">
        <v>146</v>
      </c>
      <c r="Q1" s="8" t="s">
        <v>135</v>
      </c>
      <c r="R1" s="8" t="s">
        <v>125</v>
      </c>
      <c r="S1" s="8" t="s">
        <v>126</v>
      </c>
      <c r="T1" s="10" t="s">
        <v>133</v>
      </c>
      <c r="U1" s="8" t="s">
        <v>128</v>
      </c>
      <c r="V1" s="8" t="s">
        <v>129</v>
      </c>
      <c r="W1" s="8" t="s">
        <v>136</v>
      </c>
      <c r="X1" s="12" t="s">
        <v>147</v>
      </c>
      <c r="Y1" s="12" t="s">
        <v>148</v>
      </c>
      <c r="Z1" s="12" t="s">
        <v>155</v>
      </c>
    </row>
    <row r="2" spans="1:26" x14ac:dyDescent="0.25">
      <c r="A2" s="4">
        <v>20024</v>
      </c>
      <c r="B2" s="4" t="s">
        <v>50</v>
      </c>
      <c r="C2" s="4" t="s">
        <v>30</v>
      </c>
      <c r="D2" s="4" t="s">
        <v>114</v>
      </c>
      <c r="E2" s="5">
        <v>43913</v>
      </c>
      <c r="F2" s="7" t="s">
        <v>13</v>
      </c>
      <c r="G2" s="7" t="str">
        <f>VLOOKUP(C2,Tipos_Medida!$A$2:$B$12,2)</f>
        <v>Nacional</v>
      </c>
      <c r="H2" s="7" t="str">
        <f>VLOOKUP(F2,Tipos_Medida!$D$2:$E$34,2)</f>
        <v>Preventiva</v>
      </c>
      <c r="I2" s="7">
        <f>IF(A2=VLOOKUP(A2,Tipos_Medida!$H$2:$I$788,1),VLOOKUP(A2,Tipos_Medida!$H$2:$I$788,2),"")</f>
        <v>3643</v>
      </c>
      <c r="J2" s="7" t="str">
        <f>IF(AND(I2&gt;0,I2&lt;30000),"Pequeño",IF(AND(I2&gt;=30000,I2&lt;100000),"Mediano","Grande"))</f>
        <v>Pequeño</v>
      </c>
      <c r="K2" s="7">
        <f t="shared" ref="K2:K65" si="0">VALUE(RIGHT(F2,2)-3)</f>
        <v>10</v>
      </c>
      <c r="L2" s="7">
        <f t="shared" ref="L2:L65" si="1">VALUE(RIGHT(F2,2)-2)</f>
        <v>11</v>
      </c>
      <c r="M2" s="7">
        <f t="shared" ref="M2:M65" si="2">VALUE(RIGHT(F2,2)-1)</f>
        <v>12</v>
      </c>
      <c r="N2" s="7">
        <f t="shared" ref="N2:N65" si="3">VALUE(RIGHT(M2,2)+2)</f>
        <v>14</v>
      </c>
      <c r="O2" s="7">
        <f t="shared" ref="O2:O65" si="4">VALUE(RIGHT(M2,2)+3)</f>
        <v>15</v>
      </c>
      <c r="P2" s="7">
        <f t="shared" ref="P2:P65" si="5">VALUE(RIGHT(M2,2)+4)</f>
        <v>16</v>
      </c>
      <c r="Q2" s="21">
        <v>0</v>
      </c>
      <c r="R2" s="21">
        <v>0</v>
      </c>
      <c r="S2" s="21">
        <v>0</v>
      </c>
      <c r="T2" s="21">
        <v>2.7400000000000001E-2</v>
      </c>
      <c r="U2" s="21">
        <v>2.7400000000000001E-2</v>
      </c>
      <c r="V2" s="21">
        <v>2.7400000000000001E-2</v>
      </c>
      <c r="W2" s="21">
        <v>2.7400000000000001E-2</v>
      </c>
      <c r="X2" s="21">
        <f t="shared" ref="X2" si="6">SLOPE(Q2:S2,K2:M2)</f>
        <v>0</v>
      </c>
      <c r="Y2" s="21">
        <f t="shared" ref="Y2" si="7">SLOPE(U2:W2,N2:P2)</f>
        <v>0</v>
      </c>
      <c r="Z2" t="str">
        <f>IF(Y2&lt;=X2,"Si","No")</f>
        <v>Si</v>
      </c>
    </row>
    <row r="3" spans="1:26" x14ac:dyDescent="0.25">
      <c r="A3">
        <v>20024</v>
      </c>
      <c r="B3" t="s">
        <v>50</v>
      </c>
      <c r="C3" t="s">
        <v>31</v>
      </c>
      <c r="D3" t="s">
        <v>114</v>
      </c>
      <c r="E3" s="1">
        <v>43913</v>
      </c>
      <c r="F3" s="7" t="s">
        <v>13</v>
      </c>
      <c r="G3" s="7" t="str">
        <f>VLOOKUP(C3,Tipos_Medida!$A$2:$B$12,2)</f>
        <v>Nacional</v>
      </c>
      <c r="H3" s="7" t="str">
        <f>VLOOKUP(F3,Tipos_Medida!$D$2:$E$34,2)</f>
        <v>Preventiva</v>
      </c>
      <c r="I3" s="7">
        <f>IF(A3=VLOOKUP(A3,Tipos_Medida!$H$2:$I$788,1),VLOOKUP(A3,Tipos_Medida!$H$2:$I$788,2),"")</f>
        <v>3643</v>
      </c>
      <c r="J3" s="7" t="str">
        <f t="shared" ref="J3:J66" si="8">IF(AND(I3&gt;0,I3&lt;30000),"Pequeño",IF(AND(I3&gt;=30000,I3&lt;100000),"Mediano","Grande"))</f>
        <v>Pequeño</v>
      </c>
      <c r="K3" s="7">
        <f t="shared" si="0"/>
        <v>10</v>
      </c>
      <c r="L3" s="7">
        <f t="shared" si="1"/>
        <v>11</v>
      </c>
      <c r="M3" s="7">
        <f t="shared" si="2"/>
        <v>12</v>
      </c>
      <c r="N3" s="7">
        <f t="shared" si="3"/>
        <v>14</v>
      </c>
      <c r="O3" s="7">
        <f t="shared" si="4"/>
        <v>15</v>
      </c>
      <c r="P3" s="7">
        <f t="shared" si="5"/>
        <v>16</v>
      </c>
      <c r="Q3" s="21">
        <v>0</v>
      </c>
      <c r="R3" s="21">
        <v>0</v>
      </c>
      <c r="S3" s="21">
        <v>0</v>
      </c>
      <c r="T3" s="21">
        <v>2.7400000000000001E-2</v>
      </c>
      <c r="U3" s="21">
        <v>2.7400000000000001E-2</v>
      </c>
      <c r="V3" s="21">
        <v>2.7400000000000001E-2</v>
      </c>
      <c r="W3" s="21">
        <v>2.7400000000000001E-2</v>
      </c>
      <c r="X3" s="21">
        <f t="shared" ref="X3:X66" si="9">SLOPE(Q3:S3,K3:M3)</f>
        <v>0</v>
      </c>
      <c r="Y3" s="21">
        <f t="shared" ref="Y3:Y66" si="10">SLOPE(U3:W3,N3:P3)</f>
        <v>0</v>
      </c>
      <c r="Z3" t="str">
        <f t="shared" ref="Z3:Z66" si="11">IF(Y3&lt;=X3,"Si","No")</f>
        <v>Si</v>
      </c>
    </row>
    <row r="4" spans="1:26" x14ac:dyDescent="0.25">
      <c r="A4">
        <v>20024</v>
      </c>
      <c r="B4" t="s">
        <v>50</v>
      </c>
      <c r="C4" t="s">
        <v>115</v>
      </c>
      <c r="D4" t="s">
        <v>114</v>
      </c>
      <c r="E4" s="1">
        <v>43913</v>
      </c>
      <c r="F4" s="7" t="s">
        <v>13</v>
      </c>
      <c r="G4" s="7" t="str">
        <f>VLOOKUP(C4,Tipos_Medida!$A$2:$B$12,2)</f>
        <v>Nacional</v>
      </c>
      <c r="H4" s="7" t="str">
        <f>VLOOKUP(F4,Tipos_Medida!$D$2:$E$34,2)</f>
        <v>Preventiva</v>
      </c>
      <c r="I4" s="7">
        <f>IF(A4=VLOOKUP(A4,Tipos_Medida!$H$2:$I$788,1),VLOOKUP(A4,Tipos_Medida!$H$2:$I$788,2),"")</f>
        <v>3643</v>
      </c>
      <c r="J4" s="7" t="str">
        <f t="shared" si="8"/>
        <v>Pequeño</v>
      </c>
      <c r="K4" s="7">
        <f t="shared" si="0"/>
        <v>10</v>
      </c>
      <c r="L4" s="7">
        <f t="shared" si="1"/>
        <v>11</v>
      </c>
      <c r="M4" s="7">
        <f t="shared" si="2"/>
        <v>12</v>
      </c>
      <c r="N4" s="7">
        <f t="shared" si="3"/>
        <v>14</v>
      </c>
      <c r="O4" s="7">
        <f t="shared" si="4"/>
        <v>15</v>
      </c>
      <c r="P4" s="7">
        <f t="shared" si="5"/>
        <v>16</v>
      </c>
      <c r="Q4" s="21">
        <v>0</v>
      </c>
      <c r="R4" s="21">
        <v>0</v>
      </c>
      <c r="S4" s="21">
        <v>0</v>
      </c>
      <c r="T4" s="21">
        <v>2.7400000000000001E-2</v>
      </c>
      <c r="U4" s="21">
        <v>2.7400000000000001E-2</v>
      </c>
      <c r="V4" s="21">
        <v>2.7400000000000001E-2</v>
      </c>
      <c r="W4" s="21">
        <v>2.7400000000000001E-2</v>
      </c>
      <c r="X4" s="21">
        <f t="shared" si="9"/>
        <v>0</v>
      </c>
      <c r="Y4" s="21">
        <f t="shared" si="10"/>
        <v>0</v>
      </c>
      <c r="Z4" t="str">
        <f t="shared" si="11"/>
        <v>Si</v>
      </c>
    </row>
    <row r="5" spans="1:26" x14ac:dyDescent="0.25">
      <c r="A5" s="4">
        <v>20024</v>
      </c>
      <c r="B5" s="4" t="s">
        <v>50</v>
      </c>
      <c r="C5" s="4" t="s">
        <v>33</v>
      </c>
      <c r="D5" s="4" t="s">
        <v>114</v>
      </c>
      <c r="E5" s="5">
        <v>43910</v>
      </c>
      <c r="F5" s="7" t="s">
        <v>12</v>
      </c>
      <c r="G5" s="7" t="str">
        <f>VLOOKUP(C5,Tipos_Medida!$A$2:$B$12,2)</f>
        <v>Nacional</v>
      </c>
      <c r="H5" s="7" t="str">
        <f>VLOOKUP(F5,Tipos_Medida!$D$2:$E$34,2)</f>
        <v>Preventiva</v>
      </c>
      <c r="I5" s="7">
        <f>IF(A5=VLOOKUP(A5,Tipos_Medida!$H$2:$I$788,1),VLOOKUP(A5,Tipos_Medida!$H$2:$I$788,2),"")</f>
        <v>3643</v>
      </c>
      <c r="J5" s="7" t="str">
        <f t="shared" si="8"/>
        <v>Pequeño</v>
      </c>
      <c r="K5" s="7">
        <f t="shared" si="0"/>
        <v>9</v>
      </c>
      <c r="L5" s="7">
        <f t="shared" si="1"/>
        <v>10</v>
      </c>
      <c r="M5" s="7">
        <f t="shared" si="2"/>
        <v>11</v>
      </c>
      <c r="N5" s="7">
        <f t="shared" si="3"/>
        <v>13</v>
      </c>
      <c r="O5" s="7">
        <f t="shared" si="4"/>
        <v>14</v>
      </c>
      <c r="P5" s="7">
        <f t="shared" si="5"/>
        <v>15</v>
      </c>
      <c r="Q5" s="21">
        <v>0</v>
      </c>
      <c r="R5" s="21">
        <v>0</v>
      </c>
      <c r="S5" s="21">
        <v>0</v>
      </c>
      <c r="T5" s="21">
        <v>0</v>
      </c>
      <c r="U5" s="21">
        <v>2.7400000000000001E-2</v>
      </c>
      <c r="V5" s="21">
        <v>2.7400000000000001E-2</v>
      </c>
      <c r="W5" s="21">
        <v>2.7400000000000001E-2</v>
      </c>
      <c r="X5" s="21">
        <f t="shared" si="9"/>
        <v>0</v>
      </c>
      <c r="Y5" s="21">
        <f t="shared" si="10"/>
        <v>0</v>
      </c>
      <c r="Z5" t="str">
        <f t="shared" si="11"/>
        <v>Si</v>
      </c>
    </row>
    <row r="6" spans="1:26" x14ac:dyDescent="0.25">
      <c r="A6">
        <v>20024</v>
      </c>
      <c r="B6" t="s">
        <v>50</v>
      </c>
      <c r="C6" t="s">
        <v>34</v>
      </c>
      <c r="D6" t="s">
        <v>114</v>
      </c>
      <c r="E6" s="1">
        <v>43914</v>
      </c>
      <c r="F6" s="7" t="s">
        <v>13</v>
      </c>
      <c r="G6" s="7" t="str">
        <f>VLOOKUP(C6,Tipos_Medida!$A$2:$B$12,2)</f>
        <v>Local</v>
      </c>
      <c r="H6" s="7" t="str">
        <f>VLOOKUP(F6,Tipos_Medida!$D$2:$E$34,2)</f>
        <v>Preventiva</v>
      </c>
      <c r="I6" s="7">
        <f>IF(A6=VLOOKUP(A6,Tipos_Medida!$H$2:$I$788,1),VLOOKUP(A6,Tipos_Medida!$H$2:$I$788,2),"")</f>
        <v>3643</v>
      </c>
      <c r="J6" s="7" t="str">
        <f t="shared" si="8"/>
        <v>Pequeño</v>
      </c>
      <c r="K6" s="7">
        <f t="shared" si="0"/>
        <v>10</v>
      </c>
      <c r="L6" s="7">
        <f t="shared" si="1"/>
        <v>11</v>
      </c>
      <c r="M6" s="7">
        <f t="shared" si="2"/>
        <v>12</v>
      </c>
      <c r="N6" s="7">
        <f t="shared" si="3"/>
        <v>14</v>
      </c>
      <c r="O6" s="7">
        <f t="shared" si="4"/>
        <v>15</v>
      </c>
      <c r="P6" s="7">
        <f t="shared" si="5"/>
        <v>16</v>
      </c>
      <c r="Q6" s="21">
        <v>0</v>
      </c>
      <c r="R6" s="21">
        <v>0</v>
      </c>
      <c r="S6" s="21">
        <v>0</v>
      </c>
      <c r="T6" s="21">
        <v>2.7400000000000001E-2</v>
      </c>
      <c r="U6" s="21">
        <v>2.7400000000000001E-2</v>
      </c>
      <c r="V6" s="21">
        <v>2.7400000000000001E-2</v>
      </c>
      <c r="W6" s="21">
        <v>2.7400000000000001E-2</v>
      </c>
      <c r="X6" s="21">
        <f t="shared" si="9"/>
        <v>0</v>
      </c>
      <c r="Y6" s="21">
        <f t="shared" si="10"/>
        <v>0</v>
      </c>
      <c r="Z6" t="str">
        <f t="shared" si="11"/>
        <v>Si</v>
      </c>
    </row>
    <row r="7" spans="1:26" x14ac:dyDescent="0.25">
      <c r="A7">
        <v>20024</v>
      </c>
      <c r="B7" t="s">
        <v>50</v>
      </c>
      <c r="C7" t="s">
        <v>118</v>
      </c>
      <c r="D7" t="s">
        <v>114</v>
      </c>
      <c r="E7" s="1">
        <v>43927</v>
      </c>
      <c r="F7" s="7" t="s">
        <v>15</v>
      </c>
      <c r="G7" s="7" t="str">
        <f>VLOOKUP(C7,Tipos_Medida!$A$2:$B$12,2)</f>
        <v>Local</v>
      </c>
      <c r="H7" s="7" t="str">
        <f>VLOOKUP(F7,Tipos_Medida!$D$2:$E$34,2)</f>
        <v>Preventiva</v>
      </c>
      <c r="I7" s="7">
        <f>IF(A7=VLOOKUP(A7,Tipos_Medida!$H$2:$I$788,1),VLOOKUP(A7,Tipos_Medida!$H$2:$I$788,2),"")</f>
        <v>3643</v>
      </c>
      <c r="J7" s="7" t="str">
        <f t="shared" si="8"/>
        <v>Pequeño</v>
      </c>
      <c r="K7" s="7">
        <f t="shared" si="0"/>
        <v>12</v>
      </c>
      <c r="L7" s="7">
        <f t="shared" si="1"/>
        <v>13</v>
      </c>
      <c r="M7" s="7">
        <f t="shared" si="2"/>
        <v>14</v>
      </c>
      <c r="N7" s="7">
        <f t="shared" si="3"/>
        <v>16</v>
      </c>
      <c r="O7" s="7">
        <f t="shared" si="4"/>
        <v>17</v>
      </c>
      <c r="P7" s="7">
        <f t="shared" si="5"/>
        <v>18</v>
      </c>
      <c r="Q7" s="21">
        <v>0</v>
      </c>
      <c r="R7" s="21">
        <v>2.7400000000000001E-2</v>
      </c>
      <c r="S7" s="21">
        <v>2.7400000000000001E-2</v>
      </c>
      <c r="T7" s="21">
        <v>2.7400000000000001E-2</v>
      </c>
      <c r="U7" s="21">
        <v>2.7400000000000001E-2</v>
      </c>
      <c r="V7" s="21">
        <v>2.7400000000000001E-2</v>
      </c>
      <c r="W7" s="21">
        <v>2.7400000000000001E-2</v>
      </c>
      <c r="X7" s="21">
        <f t="shared" si="9"/>
        <v>1.37E-2</v>
      </c>
      <c r="Y7" s="21">
        <f t="shared" si="10"/>
        <v>0</v>
      </c>
      <c r="Z7" t="str">
        <f t="shared" si="11"/>
        <v>Si</v>
      </c>
    </row>
    <row r="8" spans="1:26" x14ac:dyDescent="0.25">
      <c r="A8">
        <v>20027</v>
      </c>
      <c r="B8" t="s">
        <v>46</v>
      </c>
      <c r="C8" t="s">
        <v>30</v>
      </c>
      <c r="D8" t="s">
        <v>114</v>
      </c>
      <c r="E8" s="1">
        <v>43913</v>
      </c>
      <c r="F8" s="7" t="s">
        <v>13</v>
      </c>
      <c r="G8" s="7" t="str">
        <f>VLOOKUP(C8,Tipos_Medida!$A$2:$B$12,2)</f>
        <v>Nacional</v>
      </c>
      <c r="H8" s="7" t="str">
        <f>VLOOKUP(F8,Tipos_Medida!$D$2:$E$34,2)</f>
        <v>Preventiva</v>
      </c>
      <c r="I8" s="7">
        <f>IF(A8=VLOOKUP(A8,Tipos_Medida!$H$2:$I$788,1),VLOOKUP(A8,Tipos_Medida!$H$2:$I$788,2),"")</f>
        <v>2251</v>
      </c>
      <c r="J8" s="7" t="str">
        <f t="shared" si="8"/>
        <v>Pequeño</v>
      </c>
      <c r="K8" s="7">
        <f t="shared" si="0"/>
        <v>10</v>
      </c>
      <c r="L8" s="7">
        <f t="shared" si="1"/>
        <v>11</v>
      </c>
      <c r="M8" s="7">
        <f t="shared" si="2"/>
        <v>12</v>
      </c>
      <c r="N8" s="7">
        <f t="shared" si="3"/>
        <v>14</v>
      </c>
      <c r="O8" s="7">
        <f t="shared" si="4"/>
        <v>15</v>
      </c>
      <c r="P8" s="7">
        <f t="shared" si="5"/>
        <v>16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f t="shared" si="9"/>
        <v>0</v>
      </c>
      <c r="Y8" s="21">
        <f t="shared" si="10"/>
        <v>0</v>
      </c>
      <c r="Z8" t="str">
        <f t="shared" si="11"/>
        <v>Si</v>
      </c>
    </row>
    <row r="9" spans="1:26" x14ac:dyDescent="0.25">
      <c r="A9" s="4">
        <v>20027</v>
      </c>
      <c r="B9" s="4" t="s">
        <v>46</v>
      </c>
      <c r="C9" s="4" t="s">
        <v>31</v>
      </c>
      <c r="D9" s="4" t="s">
        <v>114</v>
      </c>
      <c r="E9" s="5">
        <v>43913</v>
      </c>
      <c r="F9" s="7" t="s">
        <v>13</v>
      </c>
      <c r="G9" s="7" t="str">
        <f>VLOOKUP(C9,Tipos_Medida!$A$2:$B$12,2)</f>
        <v>Nacional</v>
      </c>
      <c r="H9" s="7" t="str">
        <f>VLOOKUP(F9,Tipos_Medida!$D$2:$E$34,2)</f>
        <v>Preventiva</v>
      </c>
      <c r="I9" s="7">
        <f>IF(A9=VLOOKUP(A9,Tipos_Medida!$H$2:$I$788,1),VLOOKUP(A9,Tipos_Medida!$H$2:$I$788,2),"")</f>
        <v>2251</v>
      </c>
      <c r="J9" s="7" t="str">
        <f t="shared" si="8"/>
        <v>Pequeño</v>
      </c>
      <c r="K9" s="7">
        <f t="shared" si="0"/>
        <v>10</v>
      </c>
      <c r="L9" s="7">
        <f t="shared" si="1"/>
        <v>11</v>
      </c>
      <c r="M9" s="7">
        <f t="shared" si="2"/>
        <v>12</v>
      </c>
      <c r="N9" s="7">
        <f t="shared" si="3"/>
        <v>14</v>
      </c>
      <c r="O9" s="7">
        <f t="shared" si="4"/>
        <v>15</v>
      </c>
      <c r="P9" s="7">
        <f t="shared" si="5"/>
        <v>16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f t="shared" si="9"/>
        <v>0</v>
      </c>
      <c r="Y9" s="21">
        <f t="shared" si="10"/>
        <v>0</v>
      </c>
      <c r="Z9" t="str">
        <f t="shared" si="11"/>
        <v>Si</v>
      </c>
    </row>
    <row r="10" spans="1:26" x14ac:dyDescent="0.25">
      <c r="A10">
        <v>20027</v>
      </c>
      <c r="B10" t="s">
        <v>46</v>
      </c>
      <c r="C10" t="s">
        <v>115</v>
      </c>
      <c r="D10" t="s">
        <v>114</v>
      </c>
      <c r="E10" s="1">
        <v>43913</v>
      </c>
      <c r="F10" s="7" t="s">
        <v>13</v>
      </c>
      <c r="G10" s="7" t="str">
        <f>VLOOKUP(C10,Tipos_Medida!$A$2:$B$12,2)</f>
        <v>Nacional</v>
      </c>
      <c r="H10" s="7" t="str">
        <f>VLOOKUP(F10,Tipos_Medida!$D$2:$E$34,2)</f>
        <v>Preventiva</v>
      </c>
      <c r="I10" s="7">
        <f>IF(A10=VLOOKUP(A10,Tipos_Medida!$H$2:$I$788,1),VLOOKUP(A10,Tipos_Medida!$H$2:$I$788,2),"")</f>
        <v>2251</v>
      </c>
      <c r="J10" s="7" t="str">
        <f t="shared" si="8"/>
        <v>Pequeño</v>
      </c>
      <c r="K10" s="7">
        <f t="shared" si="0"/>
        <v>10</v>
      </c>
      <c r="L10" s="7">
        <f t="shared" si="1"/>
        <v>11</v>
      </c>
      <c r="M10" s="7">
        <f t="shared" si="2"/>
        <v>12</v>
      </c>
      <c r="N10" s="7">
        <f t="shared" si="3"/>
        <v>14</v>
      </c>
      <c r="O10" s="7">
        <f t="shared" si="4"/>
        <v>15</v>
      </c>
      <c r="P10" s="7">
        <f t="shared" si="5"/>
        <v>16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f t="shared" si="9"/>
        <v>0</v>
      </c>
      <c r="Y10" s="21">
        <f t="shared" si="10"/>
        <v>0</v>
      </c>
      <c r="Z10" t="str">
        <f t="shared" si="11"/>
        <v>Si</v>
      </c>
    </row>
    <row r="11" spans="1:26" x14ac:dyDescent="0.25">
      <c r="A11">
        <v>20027</v>
      </c>
      <c r="B11" t="s">
        <v>46</v>
      </c>
      <c r="C11" t="s">
        <v>33</v>
      </c>
      <c r="D11" t="s">
        <v>114</v>
      </c>
      <c r="E11" s="1">
        <v>43910</v>
      </c>
      <c r="F11" s="7" t="s">
        <v>12</v>
      </c>
      <c r="G11" s="7" t="str">
        <f>VLOOKUP(C11,Tipos_Medida!$A$2:$B$12,2)</f>
        <v>Nacional</v>
      </c>
      <c r="H11" s="7" t="str">
        <f>VLOOKUP(F11,Tipos_Medida!$D$2:$E$34,2)</f>
        <v>Preventiva</v>
      </c>
      <c r="I11" s="7">
        <f>IF(A11=VLOOKUP(A11,Tipos_Medida!$H$2:$I$788,1),VLOOKUP(A11,Tipos_Medida!$H$2:$I$788,2),"")</f>
        <v>2251</v>
      </c>
      <c r="J11" s="7" t="str">
        <f t="shared" si="8"/>
        <v>Pequeño</v>
      </c>
      <c r="K11" s="7">
        <f t="shared" si="0"/>
        <v>9</v>
      </c>
      <c r="L11" s="7">
        <f t="shared" si="1"/>
        <v>10</v>
      </c>
      <c r="M11" s="7">
        <f t="shared" si="2"/>
        <v>11</v>
      </c>
      <c r="N11" s="7">
        <f t="shared" si="3"/>
        <v>13</v>
      </c>
      <c r="O11" s="7">
        <f t="shared" si="4"/>
        <v>14</v>
      </c>
      <c r="P11" s="7">
        <f t="shared" si="5"/>
        <v>15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f t="shared" si="9"/>
        <v>0</v>
      </c>
      <c r="Y11" s="21">
        <f t="shared" si="10"/>
        <v>0</v>
      </c>
      <c r="Z11" t="str">
        <f t="shared" si="11"/>
        <v>Si</v>
      </c>
    </row>
    <row r="12" spans="1:26" x14ac:dyDescent="0.25">
      <c r="A12" s="4">
        <v>20029</v>
      </c>
      <c r="B12" s="4" t="s">
        <v>52</v>
      </c>
      <c r="C12" s="4" t="s">
        <v>30</v>
      </c>
      <c r="D12" s="4" t="s">
        <v>114</v>
      </c>
      <c r="E12" s="5">
        <v>43913</v>
      </c>
      <c r="F12" s="7" t="s">
        <v>13</v>
      </c>
      <c r="G12" s="7" t="str">
        <f>VLOOKUP(C12,Tipos_Medida!$A$2:$B$12,2)</f>
        <v>Nacional</v>
      </c>
      <c r="H12" s="7" t="str">
        <f>VLOOKUP(F12,Tipos_Medida!$D$2:$E$34,2)</f>
        <v>Preventiva</v>
      </c>
      <c r="I12" s="7">
        <f>IF(A12=VLOOKUP(A12,Tipos_Medida!$H$2:$I$788,1),VLOOKUP(A12,Tipos_Medida!$H$2:$I$788,2),"")</f>
        <v>4135</v>
      </c>
      <c r="J12" s="7" t="str">
        <f t="shared" si="8"/>
        <v>Pequeño</v>
      </c>
      <c r="K12" s="7">
        <f t="shared" si="0"/>
        <v>10</v>
      </c>
      <c r="L12" s="7">
        <f t="shared" si="1"/>
        <v>11</v>
      </c>
      <c r="M12" s="7">
        <f t="shared" si="2"/>
        <v>12</v>
      </c>
      <c r="N12" s="7">
        <f t="shared" si="3"/>
        <v>14</v>
      </c>
      <c r="O12" s="7">
        <f t="shared" si="4"/>
        <v>15</v>
      </c>
      <c r="P12" s="7">
        <f t="shared" si="5"/>
        <v>16</v>
      </c>
      <c r="Q12" s="21">
        <v>0</v>
      </c>
      <c r="R12" s="21">
        <v>0</v>
      </c>
      <c r="S12" s="21">
        <v>0</v>
      </c>
      <c r="T12" s="21">
        <v>3.2000000000000002E-3</v>
      </c>
      <c r="U12" s="21">
        <v>3.2000000000000002E-3</v>
      </c>
      <c r="V12" s="21">
        <v>3.2000000000000002E-3</v>
      </c>
      <c r="W12" s="21">
        <v>3.2000000000000002E-3</v>
      </c>
      <c r="X12" s="21">
        <f t="shared" si="9"/>
        <v>0</v>
      </c>
      <c r="Y12" s="21">
        <f t="shared" si="10"/>
        <v>0</v>
      </c>
      <c r="Z12" t="str">
        <f t="shared" si="11"/>
        <v>Si</v>
      </c>
    </row>
    <row r="13" spans="1:26" x14ac:dyDescent="0.25">
      <c r="A13">
        <v>20029</v>
      </c>
      <c r="B13" t="s">
        <v>52</v>
      </c>
      <c r="C13" t="s">
        <v>31</v>
      </c>
      <c r="D13" t="s">
        <v>114</v>
      </c>
      <c r="E13" s="1">
        <v>43913</v>
      </c>
      <c r="F13" s="7" t="s">
        <v>13</v>
      </c>
      <c r="G13" s="7" t="str">
        <f>VLOOKUP(C13,Tipos_Medida!$A$2:$B$12,2)</f>
        <v>Nacional</v>
      </c>
      <c r="H13" s="7" t="str">
        <f>VLOOKUP(F13,Tipos_Medida!$D$2:$E$34,2)</f>
        <v>Preventiva</v>
      </c>
      <c r="I13" s="7">
        <f>IF(A13=VLOOKUP(A13,Tipos_Medida!$H$2:$I$788,1),VLOOKUP(A13,Tipos_Medida!$H$2:$I$788,2),"")</f>
        <v>4135</v>
      </c>
      <c r="J13" s="7" t="str">
        <f t="shared" si="8"/>
        <v>Pequeño</v>
      </c>
      <c r="K13" s="7">
        <f t="shared" si="0"/>
        <v>10</v>
      </c>
      <c r="L13" s="7">
        <f t="shared" si="1"/>
        <v>11</v>
      </c>
      <c r="M13" s="7">
        <f t="shared" si="2"/>
        <v>12</v>
      </c>
      <c r="N13" s="7">
        <f t="shared" si="3"/>
        <v>14</v>
      </c>
      <c r="O13" s="7">
        <f t="shared" si="4"/>
        <v>15</v>
      </c>
      <c r="P13" s="7">
        <f t="shared" si="5"/>
        <v>16</v>
      </c>
      <c r="Q13" s="21">
        <v>0</v>
      </c>
      <c r="R13" s="21">
        <v>0</v>
      </c>
      <c r="S13" s="21">
        <v>0</v>
      </c>
      <c r="T13" s="21">
        <v>3.2000000000000002E-3</v>
      </c>
      <c r="U13" s="21">
        <v>3.2000000000000002E-3</v>
      </c>
      <c r="V13" s="21">
        <v>3.2000000000000002E-3</v>
      </c>
      <c r="W13" s="21">
        <v>3.2000000000000002E-3</v>
      </c>
      <c r="X13" s="21">
        <f t="shared" si="9"/>
        <v>0</v>
      </c>
      <c r="Y13" s="21">
        <f t="shared" si="10"/>
        <v>0</v>
      </c>
      <c r="Z13" t="str">
        <f t="shared" si="11"/>
        <v>Si</v>
      </c>
    </row>
    <row r="14" spans="1:26" x14ac:dyDescent="0.25">
      <c r="A14" s="4">
        <v>20029</v>
      </c>
      <c r="B14" s="4" t="s">
        <v>52</v>
      </c>
      <c r="C14" s="4" t="s">
        <v>115</v>
      </c>
      <c r="D14" s="4" t="s">
        <v>114</v>
      </c>
      <c r="E14" s="5">
        <v>43913</v>
      </c>
      <c r="F14" s="7" t="s">
        <v>13</v>
      </c>
      <c r="G14" s="7" t="str">
        <f>VLOOKUP(C14,Tipos_Medida!$A$2:$B$12,2)</f>
        <v>Nacional</v>
      </c>
      <c r="H14" s="7" t="str">
        <f>VLOOKUP(F14,Tipos_Medida!$D$2:$E$34,2)</f>
        <v>Preventiva</v>
      </c>
      <c r="I14" s="7">
        <f>IF(A14=VLOOKUP(A14,Tipos_Medida!$H$2:$I$788,1),VLOOKUP(A14,Tipos_Medida!$H$2:$I$788,2),"")</f>
        <v>4135</v>
      </c>
      <c r="J14" s="7" t="str">
        <f t="shared" si="8"/>
        <v>Pequeño</v>
      </c>
      <c r="K14" s="7">
        <f t="shared" si="0"/>
        <v>10</v>
      </c>
      <c r="L14" s="7">
        <f t="shared" si="1"/>
        <v>11</v>
      </c>
      <c r="M14" s="7">
        <f t="shared" si="2"/>
        <v>12</v>
      </c>
      <c r="N14" s="7">
        <f t="shared" si="3"/>
        <v>14</v>
      </c>
      <c r="O14" s="7">
        <f t="shared" si="4"/>
        <v>15</v>
      </c>
      <c r="P14" s="7">
        <f t="shared" si="5"/>
        <v>16</v>
      </c>
      <c r="Q14" s="21">
        <v>0</v>
      </c>
      <c r="R14" s="21">
        <v>0</v>
      </c>
      <c r="S14" s="21">
        <v>0</v>
      </c>
      <c r="T14" s="21">
        <v>3.2000000000000002E-3</v>
      </c>
      <c r="U14" s="21">
        <v>3.2000000000000002E-3</v>
      </c>
      <c r="V14" s="21">
        <v>3.2000000000000002E-3</v>
      </c>
      <c r="W14" s="21">
        <v>3.2000000000000002E-3</v>
      </c>
      <c r="X14" s="21">
        <f t="shared" si="9"/>
        <v>0</v>
      </c>
      <c r="Y14" s="21">
        <f t="shared" si="10"/>
        <v>0</v>
      </c>
      <c r="Z14" t="str">
        <f t="shared" si="11"/>
        <v>Si</v>
      </c>
    </row>
    <row r="15" spans="1:26" x14ac:dyDescent="0.25">
      <c r="A15">
        <v>20029</v>
      </c>
      <c r="B15" t="s">
        <v>52</v>
      </c>
      <c r="C15" t="s">
        <v>33</v>
      </c>
      <c r="D15" t="s">
        <v>114</v>
      </c>
      <c r="E15" s="1">
        <v>43910</v>
      </c>
      <c r="F15" s="7" t="s">
        <v>12</v>
      </c>
      <c r="G15" s="7" t="str">
        <f>VLOOKUP(C15,Tipos_Medida!$A$2:$B$12,2)</f>
        <v>Nacional</v>
      </c>
      <c r="H15" s="7" t="str">
        <f>VLOOKUP(F15,Tipos_Medida!$D$2:$E$34,2)</f>
        <v>Preventiva</v>
      </c>
      <c r="I15" s="7">
        <f>IF(A15=VLOOKUP(A15,Tipos_Medida!$H$2:$I$788,1),VLOOKUP(A15,Tipos_Medida!$H$2:$I$788,2),"")</f>
        <v>4135</v>
      </c>
      <c r="J15" s="7" t="str">
        <f t="shared" si="8"/>
        <v>Pequeño</v>
      </c>
      <c r="K15" s="7">
        <f t="shared" si="0"/>
        <v>9</v>
      </c>
      <c r="L15" s="7">
        <f t="shared" si="1"/>
        <v>10</v>
      </c>
      <c r="M15" s="7">
        <f t="shared" si="2"/>
        <v>11</v>
      </c>
      <c r="N15" s="7">
        <f t="shared" si="3"/>
        <v>13</v>
      </c>
      <c r="O15" s="7">
        <f t="shared" si="4"/>
        <v>14</v>
      </c>
      <c r="P15" s="7">
        <f t="shared" si="5"/>
        <v>15</v>
      </c>
      <c r="Q15" s="21">
        <v>0</v>
      </c>
      <c r="R15" s="21">
        <v>0</v>
      </c>
      <c r="S15" s="21">
        <v>0</v>
      </c>
      <c r="T15" s="21">
        <v>0</v>
      </c>
      <c r="U15" s="21">
        <v>7.6E-3</v>
      </c>
      <c r="V15" s="21">
        <v>7.6E-3</v>
      </c>
      <c r="W15" s="21">
        <v>7.6E-3</v>
      </c>
      <c r="X15" s="21">
        <f t="shared" si="9"/>
        <v>0</v>
      </c>
      <c r="Y15" s="21">
        <f t="shared" si="10"/>
        <v>0</v>
      </c>
      <c r="Z15" t="str">
        <f t="shared" si="11"/>
        <v>Si</v>
      </c>
    </row>
    <row r="16" spans="1:26" x14ac:dyDescent="0.25">
      <c r="A16">
        <v>20029</v>
      </c>
      <c r="B16" t="s">
        <v>52</v>
      </c>
      <c r="C16" t="s">
        <v>118</v>
      </c>
      <c r="D16" t="s">
        <v>114</v>
      </c>
      <c r="E16" s="1">
        <v>43926</v>
      </c>
      <c r="F16" s="7" t="s">
        <v>15</v>
      </c>
      <c r="G16" s="7" t="str">
        <f>VLOOKUP(C16,Tipos_Medida!$A$2:$B$12,2)</f>
        <v>Local</v>
      </c>
      <c r="H16" s="7" t="str">
        <f>VLOOKUP(F16,Tipos_Medida!$D$2:$E$34,2)</f>
        <v>Preventiva</v>
      </c>
      <c r="I16" s="7">
        <f>IF(A16=VLOOKUP(A16,Tipos_Medida!$H$2:$I$788,1),VLOOKUP(A16,Tipos_Medida!$H$2:$I$788,2),"")</f>
        <v>4135</v>
      </c>
      <c r="J16" s="7" t="str">
        <f t="shared" si="8"/>
        <v>Pequeño</v>
      </c>
      <c r="K16" s="7">
        <f t="shared" si="0"/>
        <v>12</v>
      </c>
      <c r="L16" s="7">
        <f t="shared" si="1"/>
        <v>13</v>
      </c>
      <c r="M16" s="7">
        <f t="shared" si="2"/>
        <v>14</v>
      </c>
      <c r="N16" s="7">
        <f t="shared" si="3"/>
        <v>16</v>
      </c>
      <c r="O16" s="7">
        <f t="shared" si="4"/>
        <v>17</v>
      </c>
      <c r="P16" s="7">
        <f t="shared" si="5"/>
        <v>18</v>
      </c>
      <c r="Q16" s="21">
        <v>0</v>
      </c>
      <c r="R16" s="21">
        <v>7.6E-3</v>
      </c>
      <c r="S16" s="21">
        <v>7.6E-3</v>
      </c>
      <c r="T16" s="21">
        <v>7.6E-3</v>
      </c>
      <c r="U16" s="21">
        <v>7.6E-3</v>
      </c>
      <c r="V16" s="21">
        <v>7.6E-3</v>
      </c>
      <c r="W16" s="21">
        <v>7.6E-3</v>
      </c>
      <c r="X16" s="21">
        <f t="shared" si="9"/>
        <v>3.8E-3</v>
      </c>
      <c r="Y16" s="21">
        <f t="shared" si="10"/>
        <v>0</v>
      </c>
      <c r="Z16" t="str">
        <f t="shared" si="11"/>
        <v>Si</v>
      </c>
    </row>
    <row r="17" spans="1:26" x14ac:dyDescent="0.25">
      <c r="A17" s="4">
        <v>20029</v>
      </c>
      <c r="B17" s="4" t="s">
        <v>52</v>
      </c>
      <c r="C17" s="4" t="s">
        <v>120</v>
      </c>
      <c r="D17" s="4" t="s">
        <v>114</v>
      </c>
      <c r="E17" s="5">
        <v>43913</v>
      </c>
      <c r="F17" s="7" t="s">
        <v>13</v>
      </c>
      <c r="G17" s="7" t="str">
        <f>VLOOKUP(C17,Tipos_Medida!$A$2:$B$12,2)</f>
        <v>Local</v>
      </c>
      <c r="H17" s="7" t="str">
        <f>VLOOKUP(F17,Tipos_Medida!$D$2:$E$34,2)</f>
        <v>Preventiva</v>
      </c>
      <c r="I17" s="7">
        <f>IF(A17=VLOOKUP(A17,Tipos_Medida!$H$2:$I$788,1),VLOOKUP(A17,Tipos_Medida!$H$2:$I$788,2),"")</f>
        <v>4135</v>
      </c>
      <c r="J17" s="7" t="str">
        <f t="shared" si="8"/>
        <v>Pequeño</v>
      </c>
      <c r="K17" s="7">
        <f t="shared" si="0"/>
        <v>10</v>
      </c>
      <c r="L17" s="7">
        <f t="shared" si="1"/>
        <v>11</v>
      </c>
      <c r="M17" s="7">
        <f t="shared" si="2"/>
        <v>12</v>
      </c>
      <c r="N17" s="7">
        <f t="shared" si="3"/>
        <v>14</v>
      </c>
      <c r="O17" s="7">
        <f t="shared" si="4"/>
        <v>15</v>
      </c>
      <c r="P17" s="7">
        <f t="shared" si="5"/>
        <v>16</v>
      </c>
      <c r="Q17" s="21">
        <v>0</v>
      </c>
      <c r="R17" s="21">
        <v>0</v>
      </c>
      <c r="S17" s="21">
        <v>0</v>
      </c>
      <c r="T17" s="21">
        <v>7.6E-3</v>
      </c>
      <c r="U17" s="21">
        <v>7.6E-3</v>
      </c>
      <c r="V17" s="21">
        <v>7.6E-3</v>
      </c>
      <c r="W17" s="21">
        <v>7.6E-3</v>
      </c>
      <c r="X17" s="21">
        <f t="shared" si="9"/>
        <v>0</v>
      </c>
      <c r="Y17" s="21">
        <f t="shared" si="10"/>
        <v>0</v>
      </c>
      <c r="Z17" t="str">
        <f t="shared" si="11"/>
        <v>Si</v>
      </c>
    </row>
    <row r="18" spans="1:26" x14ac:dyDescent="0.25">
      <c r="A18" s="4">
        <v>20041</v>
      </c>
      <c r="B18" s="4" t="s">
        <v>54</v>
      </c>
      <c r="C18" s="4" t="s">
        <v>30</v>
      </c>
      <c r="D18" s="4" t="s">
        <v>114</v>
      </c>
      <c r="E18" s="5">
        <v>43913</v>
      </c>
      <c r="F18" s="7" t="s">
        <v>13</v>
      </c>
      <c r="G18" s="7" t="str">
        <f>VLOOKUP(C18,Tipos_Medida!$A$2:$B$12,2)</f>
        <v>Nacional</v>
      </c>
      <c r="H18" s="7" t="str">
        <f>VLOOKUP(F18,Tipos_Medida!$D$2:$E$34,2)</f>
        <v>Preventiva</v>
      </c>
      <c r="I18" s="7">
        <f>IF(A18=VLOOKUP(A18,Tipos_Medida!$H$2:$I$788,1),VLOOKUP(A18,Tipos_Medida!$H$2:$I$788,2),"")</f>
        <v>31551</v>
      </c>
      <c r="J18" s="7" t="str">
        <f t="shared" si="8"/>
        <v>Mediano</v>
      </c>
      <c r="K18" s="7">
        <f t="shared" si="0"/>
        <v>10</v>
      </c>
      <c r="L18" s="7">
        <f t="shared" si="1"/>
        <v>11</v>
      </c>
      <c r="M18" s="7">
        <f t="shared" si="2"/>
        <v>12</v>
      </c>
      <c r="N18" s="7">
        <f t="shared" si="3"/>
        <v>14</v>
      </c>
      <c r="O18" s="7">
        <f t="shared" si="4"/>
        <v>15</v>
      </c>
      <c r="P18" s="7">
        <f t="shared" si="5"/>
        <v>16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f t="shared" si="9"/>
        <v>0</v>
      </c>
      <c r="Y18" s="21">
        <f t="shared" si="10"/>
        <v>0</v>
      </c>
      <c r="Z18" t="str">
        <f t="shared" si="11"/>
        <v>Si</v>
      </c>
    </row>
    <row r="19" spans="1:26" x14ac:dyDescent="0.25">
      <c r="A19" s="4">
        <v>20041</v>
      </c>
      <c r="B19" s="4" t="s">
        <v>54</v>
      </c>
      <c r="C19" s="4" t="s">
        <v>31</v>
      </c>
      <c r="D19" s="4" t="s">
        <v>114</v>
      </c>
      <c r="E19" s="5">
        <v>43913</v>
      </c>
      <c r="F19" s="7" t="s">
        <v>13</v>
      </c>
      <c r="G19" s="7" t="str">
        <f>VLOOKUP(C19,Tipos_Medida!$A$2:$B$12,2)</f>
        <v>Nacional</v>
      </c>
      <c r="H19" s="7" t="str">
        <f>VLOOKUP(F19,Tipos_Medida!$D$2:$E$34,2)</f>
        <v>Preventiva</v>
      </c>
      <c r="I19" s="7">
        <f>IF(A19=VLOOKUP(A19,Tipos_Medida!$H$2:$I$788,1),VLOOKUP(A19,Tipos_Medida!$H$2:$I$788,2),"")</f>
        <v>31551</v>
      </c>
      <c r="J19" s="7" t="str">
        <f t="shared" si="8"/>
        <v>Mediano</v>
      </c>
      <c r="K19" s="7">
        <f t="shared" si="0"/>
        <v>10</v>
      </c>
      <c r="L19" s="7">
        <f t="shared" si="1"/>
        <v>11</v>
      </c>
      <c r="M19" s="7">
        <f t="shared" si="2"/>
        <v>12</v>
      </c>
      <c r="N19" s="7">
        <f t="shared" si="3"/>
        <v>14</v>
      </c>
      <c r="O19" s="7">
        <f t="shared" si="4"/>
        <v>15</v>
      </c>
      <c r="P19" s="7">
        <f t="shared" si="5"/>
        <v>16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f t="shared" si="9"/>
        <v>0</v>
      </c>
      <c r="Y19" s="21">
        <f t="shared" si="10"/>
        <v>0</v>
      </c>
      <c r="Z19" t="str">
        <f t="shared" si="11"/>
        <v>Si</v>
      </c>
    </row>
    <row r="20" spans="1:26" x14ac:dyDescent="0.25">
      <c r="A20">
        <v>20041</v>
      </c>
      <c r="B20" t="s">
        <v>54</v>
      </c>
      <c r="C20" t="s">
        <v>115</v>
      </c>
      <c r="D20" t="s">
        <v>114</v>
      </c>
      <c r="E20" s="1">
        <v>43913</v>
      </c>
      <c r="F20" s="7" t="s">
        <v>13</v>
      </c>
      <c r="G20" s="7" t="str">
        <f>VLOOKUP(C20,Tipos_Medida!$A$2:$B$12,2)</f>
        <v>Nacional</v>
      </c>
      <c r="H20" s="7" t="str">
        <f>VLOOKUP(F20,Tipos_Medida!$D$2:$E$34,2)</f>
        <v>Preventiva</v>
      </c>
      <c r="I20" s="7">
        <f>IF(A20=VLOOKUP(A20,Tipos_Medida!$H$2:$I$788,1),VLOOKUP(A20,Tipos_Medida!$H$2:$I$788,2),"")</f>
        <v>31551</v>
      </c>
      <c r="J20" s="7" t="str">
        <f t="shared" si="8"/>
        <v>Mediano</v>
      </c>
      <c r="K20" s="7">
        <f t="shared" si="0"/>
        <v>10</v>
      </c>
      <c r="L20" s="7">
        <f t="shared" si="1"/>
        <v>11</v>
      </c>
      <c r="M20" s="7">
        <f t="shared" si="2"/>
        <v>12</v>
      </c>
      <c r="N20" s="7">
        <f t="shared" si="3"/>
        <v>14</v>
      </c>
      <c r="O20" s="7">
        <f t="shared" si="4"/>
        <v>15</v>
      </c>
      <c r="P20" s="7">
        <f t="shared" si="5"/>
        <v>16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f t="shared" si="9"/>
        <v>0</v>
      </c>
      <c r="Y20" s="21">
        <f t="shared" si="10"/>
        <v>0</v>
      </c>
      <c r="Z20" t="str">
        <f t="shared" si="11"/>
        <v>Si</v>
      </c>
    </row>
    <row r="21" spans="1:26" x14ac:dyDescent="0.25">
      <c r="A21">
        <v>20041</v>
      </c>
      <c r="B21" t="s">
        <v>54</v>
      </c>
      <c r="C21" t="s">
        <v>33</v>
      </c>
      <c r="D21" t="s">
        <v>114</v>
      </c>
      <c r="E21" s="1">
        <v>43910</v>
      </c>
      <c r="F21" s="7" t="s">
        <v>12</v>
      </c>
      <c r="G21" s="7" t="str">
        <f>VLOOKUP(C21,Tipos_Medida!$A$2:$B$12,2)</f>
        <v>Nacional</v>
      </c>
      <c r="H21" s="7" t="str">
        <f>VLOOKUP(F21,Tipos_Medida!$D$2:$E$34,2)</f>
        <v>Preventiva</v>
      </c>
      <c r="I21" s="7">
        <f>IF(A21=VLOOKUP(A21,Tipos_Medida!$H$2:$I$788,1),VLOOKUP(A21,Tipos_Medida!$H$2:$I$788,2),"")</f>
        <v>31551</v>
      </c>
      <c r="J21" s="7" t="str">
        <f t="shared" si="8"/>
        <v>Mediano</v>
      </c>
      <c r="K21" s="7">
        <f t="shared" si="0"/>
        <v>9</v>
      </c>
      <c r="L21" s="7">
        <f t="shared" si="1"/>
        <v>10</v>
      </c>
      <c r="M21" s="7">
        <f t="shared" si="2"/>
        <v>11</v>
      </c>
      <c r="N21" s="7">
        <f t="shared" si="3"/>
        <v>13</v>
      </c>
      <c r="O21" s="7">
        <f t="shared" si="4"/>
        <v>14</v>
      </c>
      <c r="P21" s="7">
        <f t="shared" si="5"/>
        <v>15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f t="shared" si="9"/>
        <v>0</v>
      </c>
      <c r="Y21" s="21">
        <f t="shared" si="10"/>
        <v>0</v>
      </c>
      <c r="Z21" t="str">
        <f t="shared" si="11"/>
        <v>Si</v>
      </c>
    </row>
    <row r="22" spans="1:26" x14ac:dyDescent="0.25">
      <c r="A22" s="4">
        <v>20041</v>
      </c>
      <c r="B22" s="4" t="s">
        <v>54</v>
      </c>
      <c r="C22" s="4" t="s">
        <v>34</v>
      </c>
      <c r="D22" s="4" t="s">
        <v>114</v>
      </c>
      <c r="E22" s="5">
        <v>43942</v>
      </c>
      <c r="F22" s="7" t="s">
        <v>17</v>
      </c>
      <c r="G22" s="7" t="str">
        <f>VLOOKUP(C22,Tipos_Medida!$A$2:$B$12,2)</f>
        <v>Local</v>
      </c>
      <c r="H22" s="7" t="str">
        <f>VLOOKUP(F22,Tipos_Medida!$D$2:$E$34,2)</f>
        <v>Medianamente Preventiva</v>
      </c>
      <c r="I22" s="7">
        <f>IF(A22=VLOOKUP(A22,Tipos_Medida!$H$2:$I$788,1),VLOOKUP(A22,Tipos_Medida!$H$2:$I$788,2),"")</f>
        <v>31551</v>
      </c>
      <c r="J22" s="7" t="str">
        <f t="shared" si="8"/>
        <v>Mediano</v>
      </c>
      <c r="K22" s="7">
        <f t="shared" si="0"/>
        <v>14</v>
      </c>
      <c r="L22" s="7">
        <f t="shared" si="1"/>
        <v>15</v>
      </c>
      <c r="M22" s="7">
        <f t="shared" si="2"/>
        <v>16</v>
      </c>
      <c r="N22" s="7">
        <f t="shared" si="3"/>
        <v>18</v>
      </c>
      <c r="O22" s="7">
        <f t="shared" si="4"/>
        <v>19</v>
      </c>
      <c r="P22" s="7">
        <f t="shared" si="5"/>
        <v>20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2.2700000000000001E-2</v>
      </c>
      <c r="W22" s="21">
        <v>9.06E-2</v>
      </c>
      <c r="X22" s="21">
        <f t="shared" si="9"/>
        <v>0</v>
      </c>
      <c r="Y22" s="21">
        <f t="shared" si="10"/>
        <v>4.53E-2</v>
      </c>
      <c r="Z22" t="str">
        <f t="shared" si="11"/>
        <v>No</v>
      </c>
    </row>
    <row r="23" spans="1:26" x14ac:dyDescent="0.25">
      <c r="A23">
        <v>20041</v>
      </c>
      <c r="B23" t="s">
        <v>54</v>
      </c>
      <c r="C23" t="s">
        <v>118</v>
      </c>
      <c r="D23" t="s">
        <v>114</v>
      </c>
      <c r="E23" s="1">
        <v>43922</v>
      </c>
      <c r="F23" s="7" t="s">
        <v>14</v>
      </c>
      <c r="G23" s="7" t="str">
        <f>VLOOKUP(C23,Tipos_Medida!$A$2:$B$12,2)</f>
        <v>Local</v>
      </c>
      <c r="H23" s="7" t="str">
        <f>VLOOKUP(F23,Tipos_Medida!$D$2:$E$34,2)</f>
        <v>Preventiva</v>
      </c>
      <c r="I23" s="7">
        <f>IF(A23=VLOOKUP(A23,Tipos_Medida!$H$2:$I$788,1),VLOOKUP(A23,Tipos_Medida!$H$2:$I$788,2),"")</f>
        <v>31551</v>
      </c>
      <c r="J23" s="7" t="str">
        <f t="shared" si="8"/>
        <v>Mediano</v>
      </c>
      <c r="K23" s="7">
        <f t="shared" si="0"/>
        <v>11</v>
      </c>
      <c r="L23" s="7">
        <f t="shared" si="1"/>
        <v>12</v>
      </c>
      <c r="M23" s="7">
        <f t="shared" si="2"/>
        <v>13</v>
      </c>
      <c r="N23" s="7">
        <f t="shared" si="3"/>
        <v>15</v>
      </c>
      <c r="O23" s="7">
        <f t="shared" si="4"/>
        <v>16</v>
      </c>
      <c r="P23" s="7">
        <f t="shared" si="5"/>
        <v>17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f t="shared" si="9"/>
        <v>0</v>
      </c>
      <c r="Y23" s="21">
        <f t="shared" si="10"/>
        <v>0</v>
      </c>
      <c r="Z23" t="str">
        <f t="shared" si="11"/>
        <v>Si</v>
      </c>
    </row>
    <row r="24" spans="1:26" x14ac:dyDescent="0.25">
      <c r="A24">
        <v>20041</v>
      </c>
      <c r="B24" t="s">
        <v>54</v>
      </c>
      <c r="C24" t="s">
        <v>119</v>
      </c>
      <c r="D24" t="s">
        <v>114</v>
      </c>
      <c r="E24" s="1">
        <v>43970</v>
      </c>
      <c r="F24" s="7" t="s">
        <v>21</v>
      </c>
      <c r="G24" s="7" t="str">
        <f>VLOOKUP(C24,Tipos_Medida!$A$2:$B$12,2)</f>
        <v>Local</v>
      </c>
      <c r="H24" s="7" t="str">
        <f>VLOOKUP(F24,Tipos_Medida!$D$2:$E$34,2)</f>
        <v>Medianamente Preventiva</v>
      </c>
      <c r="I24" s="7">
        <f>IF(A24=VLOOKUP(A24,Tipos_Medida!$H$2:$I$788,1),VLOOKUP(A24,Tipos_Medida!$H$2:$I$788,2),"")</f>
        <v>31551</v>
      </c>
      <c r="J24" s="7" t="str">
        <f t="shared" si="8"/>
        <v>Mediano</v>
      </c>
      <c r="K24" s="7">
        <f t="shared" si="0"/>
        <v>18</v>
      </c>
      <c r="L24" s="7">
        <f t="shared" si="1"/>
        <v>19</v>
      </c>
      <c r="M24" s="7">
        <f t="shared" si="2"/>
        <v>20</v>
      </c>
      <c r="N24" s="7">
        <f t="shared" si="3"/>
        <v>22</v>
      </c>
      <c r="O24" s="7">
        <f t="shared" si="4"/>
        <v>23</v>
      </c>
      <c r="P24" s="7">
        <f t="shared" si="5"/>
        <v>24</v>
      </c>
      <c r="Q24" s="21">
        <v>0</v>
      </c>
      <c r="R24" s="21">
        <v>6.2899999999999998E-2</v>
      </c>
      <c r="S24" s="21">
        <v>0.25159999999999999</v>
      </c>
      <c r="T24" s="21">
        <v>0.50309999999999999</v>
      </c>
      <c r="U24" s="21">
        <v>0.62890000000000001</v>
      </c>
      <c r="V24" s="21">
        <v>0.75470000000000004</v>
      </c>
      <c r="W24" s="21">
        <v>1.3835999999999999</v>
      </c>
      <c r="X24" s="21">
        <f t="shared" si="9"/>
        <v>0.1258</v>
      </c>
      <c r="Y24" s="21">
        <f t="shared" si="10"/>
        <v>0.37734999999999996</v>
      </c>
      <c r="Z24" t="str">
        <f t="shared" si="11"/>
        <v>No</v>
      </c>
    </row>
    <row r="25" spans="1:26" x14ac:dyDescent="0.25">
      <c r="A25" s="4">
        <v>20041</v>
      </c>
      <c r="B25" s="4" t="s">
        <v>54</v>
      </c>
      <c r="C25" s="4" t="s">
        <v>120</v>
      </c>
      <c r="D25" s="4" t="s">
        <v>114</v>
      </c>
      <c r="E25" s="5">
        <v>43936</v>
      </c>
      <c r="F25" s="7" t="s">
        <v>16</v>
      </c>
      <c r="G25" s="7" t="str">
        <f>VLOOKUP(C25,Tipos_Medida!$A$2:$B$12,2)</f>
        <v>Local</v>
      </c>
      <c r="H25" s="7" t="str">
        <f>VLOOKUP(F25,Tipos_Medida!$D$2:$E$34,2)</f>
        <v>Preventiva</v>
      </c>
      <c r="I25" s="7">
        <f>IF(A25=VLOOKUP(A25,Tipos_Medida!$H$2:$I$788,1),VLOOKUP(A25,Tipos_Medida!$H$2:$I$788,2),"")</f>
        <v>31551</v>
      </c>
      <c r="J25" s="7" t="str">
        <f t="shared" si="8"/>
        <v>Mediano</v>
      </c>
      <c r="K25" s="7">
        <f t="shared" si="0"/>
        <v>13</v>
      </c>
      <c r="L25" s="7">
        <f t="shared" si="1"/>
        <v>14</v>
      </c>
      <c r="M25" s="7">
        <f t="shared" si="2"/>
        <v>15</v>
      </c>
      <c r="N25" s="7">
        <f t="shared" si="3"/>
        <v>17</v>
      </c>
      <c r="O25" s="7">
        <f t="shared" si="4"/>
        <v>18</v>
      </c>
      <c r="P25" s="7">
        <f t="shared" si="5"/>
        <v>19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6.2899999999999998E-2</v>
      </c>
      <c r="X25" s="21">
        <f t="shared" si="9"/>
        <v>0</v>
      </c>
      <c r="Y25" s="21">
        <f t="shared" si="10"/>
        <v>3.1449999999999999E-2</v>
      </c>
      <c r="Z25" t="str">
        <f t="shared" si="11"/>
        <v>No</v>
      </c>
    </row>
    <row r="26" spans="1:26" x14ac:dyDescent="0.25">
      <c r="A26" s="4">
        <v>20041</v>
      </c>
      <c r="B26" s="4" t="s">
        <v>54</v>
      </c>
      <c r="C26" s="4" t="s">
        <v>191</v>
      </c>
      <c r="D26" s="4" t="s">
        <v>114</v>
      </c>
      <c r="E26" s="5">
        <v>43936</v>
      </c>
      <c r="F26" s="7" t="s">
        <v>16</v>
      </c>
      <c r="G26" s="7" t="str">
        <f>VLOOKUP(C26,Tipos_Medida!$A$2:$B$12,2)</f>
        <v>Local</v>
      </c>
      <c r="H26" s="7" t="str">
        <f>VLOOKUP(F26,Tipos_Medida!$D$2:$E$34,2)</f>
        <v>Preventiva</v>
      </c>
      <c r="I26" s="7">
        <f>IF(A26=VLOOKUP(A26,Tipos_Medida!$H$2:$I$788,1),VLOOKUP(A26,Tipos_Medida!$H$2:$I$788,2),"")</f>
        <v>31551</v>
      </c>
      <c r="J26" s="7" t="str">
        <f t="shared" si="8"/>
        <v>Mediano</v>
      </c>
      <c r="K26" s="7">
        <f t="shared" si="0"/>
        <v>13</v>
      </c>
      <c r="L26" s="7">
        <f t="shared" si="1"/>
        <v>14</v>
      </c>
      <c r="M26" s="7">
        <f t="shared" si="2"/>
        <v>15</v>
      </c>
      <c r="N26" s="7">
        <f t="shared" si="3"/>
        <v>17</v>
      </c>
      <c r="O26" s="7">
        <f t="shared" si="4"/>
        <v>18</v>
      </c>
      <c r="P26" s="7">
        <f t="shared" si="5"/>
        <v>19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6.2899999999999998E-2</v>
      </c>
      <c r="X26" s="21">
        <f t="shared" si="9"/>
        <v>0</v>
      </c>
      <c r="Y26" s="21">
        <f t="shared" si="10"/>
        <v>3.1449999999999999E-2</v>
      </c>
      <c r="Z26" t="str">
        <f t="shared" si="11"/>
        <v>No</v>
      </c>
    </row>
    <row r="27" spans="1:26" x14ac:dyDescent="0.25">
      <c r="A27">
        <v>20058</v>
      </c>
      <c r="B27" t="s">
        <v>55</v>
      </c>
      <c r="C27" t="s">
        <v>30</v>
      </c>
      <c r="D27" t="s">
        <v>114</v>
      </c>
      <c r="E27" s="1">
        <v>43913</v>
      </c>
      <c r="F27" s="7" t="s">
        <v>13</v>
      </c>
      <c r="G27" s="7" t="str">
        <f>VLOOKUP(C27,Tipos_Medida!$A$2:$B$12,2)</f>
        <v>Nacional</v>
      </c>
      <c r="H27" s="7" t="str">
        <f>VLOOKUP(F27,Tipos_Medida!$D$2:$E$34,2)</f>
        <v>Preventiva</v>
      </c>
      <c r="I27" s="7">
        <f>IF(A27=VLOOKUP(A27,Tipos_Medida!$H$2:$I$788,1),VLOOKUP(A27,Tipos_Medida!$H$2:$I$788,2),"")</f>
        <v>13097</v>
      </c>
      <c r="J27" s="7" t="str">
        <f t="shared" si="8"/>
        <v>Pequeño</v>
      </c>
      <c r="K27" s="7">
        <f t="shared" si="0"/>
        <v>10</v>
      </c>
      <c r="L27" s="7">
        <f t="shared" si="1"/>
        <v>11</v>
      </c>
      <c r="M27" s="7">
        <f t="shared" si="2"/>
        <v>12</v>
      </c>
      <c r="N27" s="7">
        <f t="shared" si="3"/>
        <v>14</v>
      </c>
      <c r="O27" s="7">
        <f t="shared" si="4"/>
        <v>15</v>
      </c>
      <c r="P27" s="7">
        <f t="shared" si="5"/>
        <v>16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f t="shared" si="9"/>
        <v>0</v>
      </c>
      <c r="Y27" s="21">
        <f t="shared" si="10"/>
        <v>0</v>
      </c>
      <c r="Z27" t="str">
        <f t="shared" si="11"/>
        <v>Si</v>
      </c>
    </row>
    <row r="28" spans="1:26" x14ac:dyDescent="0.25">
      <c r="A28">
        <v>20058</v>
      </c>
      <c r="B28" t="s">
        <v>55</v>
      </c>
      <c r="C28" t="s">
        <v>31</v>
      </c>
      <c r="D28" t="s">
        <v>114</v>
      </c>
      <c r="E28" s="1">
        <v>43913</v>
      </c>
      <c r="F28" s="7" t="s">
        <v>13</v>
      </c>
      <c r="G28" s="7" t="str">
        <f>VLOOKUP(C28,Tipos_Medida!$A$2:$B$12,2)</f>
        <v>Nacional</v>
      </c>
      <c r="H28" s="7" t="str">
        <f>VLOOKUP(F28,Tipos_Medida!$D$2:$E$34,2)</f>
        <v>Preventiva</v>
      </c>
      <c r="I28" s="7">
        <f>IF(A28=VLOOKUP(A28,Tipos_Medida!$H$2:$I$788,1),VLOOKUP(A28,Tipos_Medida!$H$2:$I$788,2),"")</f>
        <v>13097</v>
      </c>
      <c r="J28" s="7" t="str">
        <f t="shared" si="8"/>
        <v>Pequeño</v>
      </c>
      <c r="K28" s="7">
        <f t="shared" si="0"/>
        <v>10</v>
      </c>
      <c r="L28" s="7">
        <f t="shared" si="1"/>
        <v>11</v>
      </c>
      <c r="M28" s="7">
        <f t="shared" si="2"/>
        <v>12</v>
      </c>
      <c r="N28" s="7">
        <f t="shared" si="3"/>
        <v>14</v>
      </c>
      <c r="O28" s="7">
        <f t="shared" si="4"/>
        <v>15</v>
      </c>
      <c r="P28" s="7">
        <f t="shared" si="5"/>
        <v>16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f t="shared" si="9"/>
        <v>0</v>
      </c>
      <c r="Y28" s="21">
        <f t="shared" si="10"/>
        <v>0</v>
      </c>
      <c r="Z28" t="str">
        <f t="shared" si="11"/>
        <v>Si</v>
      </c>
    </row>
    <row r="29" spans="1:26" x14ac:dyDescent="0.25">
      <c r="A29" s="4">
        <v>20058</v>
      </c>
      <c r="B29" s="4" t="s">
        <v>55</v>
      </c>
      <c r="C29" s="4" t="s">
        <v>115</v>
      </c>
      <c r="D29" s="4" t="s">
        <v>114</v>
      </c>
      <c r="E29" s="5">
        <v>43913</v>
      </c>
      <c r="F29" s="7" t="s">
        <v>13</v>
      </c>
      <c r="G29" s="7" t="str">
        <f>VLOOKUP(C29,Tipos_Medida!$A$2:$B$12,2)</f>
        <v>Nacional</v>
      </c>
      <c r="H29" s="7" t="str">
        <f>VLOOKUP(F29,Tipos_Medida!$D$2:$E$34,2)</f>
        <v>Preventiva</v>
      </c>
      <c r="I29" s="7">
        <f>IF(A29=VLOOKUP(A29,Tipos_Medida!$H$2:$I$788,1),VLOOKUP(A29,Tipos_Medida!$H$2:$I$788,2),"")</f>
        <v>13097</v>
      </c>
      <c r="J29" s="7" t="str">
        <f t="shared" si="8"/>
        <v>Pequeño</v>
      </c>
      <c r="K29" s="7">
        <f t="shared" si="0"/>
        <v>10</v>
      </c>
      <c r="L29" s="7">
        <f t="shared" si="1"/>
        <v>11</v>
      </c>
      <c r="M29" s="7">
        <f t="shared" si="2"/>
        <v>12</v>
      </c>
      <c r="N29" s="7">
        <f t="shared" si="3"/>
        <v>14</v>
      </c>
      <c r="O29" s="7">
        <f t="shared" si="4"/>
        <v>15</v>
      </c>
      <c r="P29" s="7">
        <f t="shared" si="5"/>
        <v>16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f t="shared" si="9"/>
        <v>0</v>
      </c>
      <c r="Y29" s="21">
        <f t="shared" si="10"/>
        <v>0</v>
      </c>
      <c r="Z29" t="str">
        <f t="shared" si="11"/>
        <v>Si</v>
      </c>
    </row>
    <row r="30" spans="1:26" x14ac:dyDescent="0.25">
      <c r="A30" s="4">
        <v>20058</v>
      </c>
      <c r="B30" s="4" t="s">
        <v>55</v>
      </c>
      <c r="C30" s="4" t="s">
        <v>33</v>
      </c>
      <c r="D30" s="4" t="s">
        <v>114</v>
      </c>
      <c r="E30" s="5">
        <v>43910</v>
      </c>
      <c r="F30" s="7" t="s">
        <v>12</v>
      </c>
      <c r="G30" s="7" t="str">
        <f>VLOOKUP(C30,Tipos_Medida!$A$2:$B$12,2)</f>
        <v>Nacional</v>
      </c>
      <c r="H30" s="7" t="str">
        <f>VLOOKUP(F30,Tipos_Medida!$D$2:$E$34,2)</f>
        <v>Preventiva</v>
      </c>
      <c r="I30" s="7">
        <f>IF(A30=VLOOKUP(A30,Tipos_Medida!$H$2:$I$788,1),VLOOKUP(A30,Tipos_Medida!$H$2:$I$788,2),"")</f>
        <v>13097</v>
      </c>
      <c r="J30" s="7" t="str">
        <f t="shared" si="8"/>
        <v>Pequeño</v>
      </c>
      <c r="K30" s="7">
        <f t="shared" si="0"/>
        <v>9</v>
      </c>
      <c r="L30" s="7">
        <f t="shared" si="1"/>
        <v>10</v>
      </c>
      <c r="M30" s="7">
        <f t="shared" si="2"/>
        <v>11</v>
      </c>
      <c r="N30" s="7">
        <f t="shared" si="3"/>
        <v>13</v>
      </c>
      <c r="O30" s="7">
        <f t="shared" si="4"/>
        <v>14</v>
      </c>
      <c r="P30" s="7">
        <f t="shared" si="5"/>
        <v>15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f t="shared" si="9"/>
        <v>0</v>
      </c>
      <c r="Y30" s="21">
        <f t="shared" si="10"/>
        <v>0</v>
      </c>
      <c r="Z30" t="str">
        <f t="shared" si="11"/>
        <v>Si</v>
      </c>
    </row>
    <row r="31" spans="1:26" x14ac:dyDescent="0.25">
      <c r="A31">
        <v>20058</v>
      </c>
      <c r="B31" t="s">
        <v>55</v>
      </c>
      <c r="C31" t="s">
        <v>34</v>
      </c>
      <c r="D31" t="s">
        <v>114</v>
      </c>
      <c r="E31" s="1">
        <v>43945</v>
      </c>
      <c r="F31" s="7" t="s">
        <v>17</v>
      </c>
      <c r="G31" s="7" t="str">
        <f>VLOOKUP(C31,Tipos_Medida!$A$2:$B$12,2)</f>
        <v>Local</v>
      </c>
      <c r="H31" s="7" t="str">
        <f>VLOOKUP(F31,Tipos_Medida!$D$2:$E$34,2)</f>
        <v>Medianamente Preventiva</v>
      </c>
      <c r="I31" s="7">
        <f>IF(A31=VLOOKUP(A31,Tipos_Medida!$H$2:$I$788,1),VLOOKUP(A31,Tipos_Medida!$H$2:$I$788,2),"")</f>
        <v>13097</v>
      </c>
      <c r="J31" s="7" t="str">
        <f t="shared" si="8"/>
        <v>Pequeño</v>
      </c>
      <c r="K31" s="7">
        <f t="shared" si="0"/>
        <v>14</v>
      </c>
      <c r="L31" s="7">
        <f t="shared" si="1"/>
        <v>15</v>
      </c>
      <c r="M31" s="7">
        <f t="shared" si="2"/>
        <v>16</v>
      </c>
      <c r="N31" s="7">
        <f t="shared" si="3"/>
        <v>18</v>
      </c>
      <c r="O31" s="7">
        <f t="shared" si="4"/>
        <v>19</v>
      </c>
      <c r="P31" s="7">
        <f t="shared" si="5"/>
        <v>20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f t="shared" si="9"/>
        <v>0</v>
      </c>
      <c r="Y31" s="21">
        <f t="shared" si="10"/>
        <v>0</v>
      </c>
      <c r="Z31" t="str">
        <f t="shared" si="11"/>
        <v>Si</v>
      </c>
    </row>
    <row r="32" spans="1:26" x14ac:dyDescent="0.25">
      <c r="A32">
        <v>20058</v>
      </c>
      <c r="B32" t="s">
        <v>55</v>
      </c>
      <c r="C32" t="s">
        <v>118</v>
      </c>
      <c r="D32" t="s">
        <v>114</v>
      </c>
      <c r="E32" s="1">
        <v>43945</v>
      </c>
      <c r="F32" s="7" t="s">
        <v>17</v>
      </c>
      <c r="G32" s="7" t="str">
        <f>VLOOKUP(C32,Tipos_Medida!$A$2:$B$12,2)</f>
        <v>Local</v>
      </c>
      <c r="H32" s="7" t="str">
        <f>VLOOKUP(F32,Tipos_Medida!$D$2:$E$34,2)</f>
        <v>Medianamente Preventiva</v>
      </c>
      <c r="I32" s="7">
        <f>IF(A32=VLOOKUP(A32,Tipos_Medida!$H$2:$I$788,1),VLOOKUP(A32,Tipos_Medida!$H$2:$I$788,2),"")</f>
        <v>13097</v>
      </c>
      <c r="J32" s="7" t="str">
        <f t="shared" si="8"/>
        <v>Pequeño</v>
      </c>
      <c r="K32" s="7">
        <f t="shared" si="0"/>
        <v>14</v>
      </c>
      <c r="L32" s="7">
        <f t="shared" si="1"/>
        <v>15</v>
      </c>
      <c r="M32" s="7">
        <f t="shared" si="2"/>
        <v>16</v>
      </c>
      <c r="N32" s="7">
        <f t="shared" si="3"/>
        <v>18</v>
      </c>
      <c r="O32" s="7">
        <f t="shared" si="4"/>
        <v>19</v>
      </c>
      <c r="P32" s="7">
        <f t="shared" si="5"/>
        <v>20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f t="shared" si="9"/>
        <v>0</v>
      </c>
      <c r="Y32" s="21">
        <f t="shared" si="10"/>
        <v>0</v>
      </c>
      <c r="Z32" t="str">
        <f t="shared" si="11"/>
        <v>Si</v>
      </c>
    </row>
    <row r="33" spans="1:26" x14ac:dyDescent="0.25">
      <c r="A33" s="4">
        <v>20058</v>
      </c>
      <c r="B33" s="4" t="s">
        <v>55</v>
      </c>
      <c r="C33" s="4" t="s">
        <v>119</v>
      </c>
      <c r="D33" s="4" t="s">
        <v>114</v>
      </c>
      <c r="E33" s="5">
        <v>43998</v>
      </c>
      <c r="F33" s="7" t="s">
        <v>25</v>
      </c>
      <c r="G33" s="7" t="str">
        <f>VLOOKUP(C33,Tipos_Medida!$A$2:$B$12,2)</f>
        <v>Local</v>
      </c>
      <c r="H33" s="7" t="str">
        <f>VLOOKUP(F33,Tipos_Medida!$D$2:$E$34,2)</f>
        <v>Correctiva</v>
      </c>
      <c r="I33" s="7">
        <f>IF(A33=VLOOKUP(A33,Tipos_Medida!$H$2:$I$788,1),VLOOKUP(A33,Tipos_Medida!$H$2:$I$788,2),"")</f>
        <v>13097</v>
      </c>
      <c r="J33" s="7" t="str">
        <f t="shared" si="8"/>
        <v>Pequeño</v>
      </c>
      <c r="K33" s="7">
        <f t="shared" si="0"/>
        <v>22</v>
      </c>
      <c r="L33" s="7">
        <f t="shared" si="1"/>
        <v>23</v>
      </c>
      <c r="M33" s="7">
        <f t="shared" si="2"/>
        <v>24</v>
      </c>
      <c r="N33" s="7">
        <f t="shared" si="3"/>
        <v>26</v>
      </c>
      <c r="O33" s="7">
        <f t="shared" si="4"/>
        <v>27</v>
      </c>
      <c r="P33" s="7">
        <f t="shared" si="5"/>
        <v>28</v>
      </c>
      <c r="Q33" s="21">
        <v>0</v>
      </c>
      <c r="R33" s="21">
        <v>0</v>
      </c>
      <c r="S33" s="21">
        <v>1.01E-2</v>
      </c>
      <c r="T33" s="21">
        <v>1.01E-2</v>
      </c>
      <c r="U33" s="21">
        <v>1.01E-2</v>
      </c>
      <c r="V33" s="21">
        <v>1.01E-2</v>
      </c>
      <c r="W33" s="21">
        <v>1.01E-2</v>
      </c>
      <c r="X33" s="21">
        <f t="shared" si="9"/>
        <v>5.0499999999999998E-3</v>
      </c>
      <c r="Y33" s="21">
        <f t="shared" si="10"/>
        <v>0</v>
      </c>
      <c r="Z33" t="str">
        <f t="shared" si="11"/>
        <v>Si</v>
      </c>
    </row>
    <row r="34" spans="1:26" x14ac:dyDescent="0.25">
      <c r="A34" s="4">
        <v>20098</v>
      </c>
      <c r="B34" s="4" t="s">
        <v>57</v>
      </c>
      <c r="C34" s="4" t="s">
        <v>30</v>
      </c>
      <c r="D34" s="4" t="s">
        <v>114</v>
      </c>
      <c r="E34" s="5">
        <v>43913</v>
      </c>
      <c r="F34" s="7" t="s">
        <v>13</v>
      </c>
      <c r="G34" s="7" t="str">
        <f>VLOOKUP(C34,Tipos_Medida!$A$2:$B$12,2)</f>
        <v>Nacional</v>
      </c>
      <c r="H34" s="7" t="str">
        <f>VLOOKUP(F34,Tipos_Medida!$D$2:$E$34,2)</f>
        <v>Preventiva</v>
      </c>
      <c r="I34" s="7">
        <f>IF(A34=VLOOKUP(A34,Tipos_Medida!$H$2:$I$788,1),VLOOKUP(A34,Tipos_Medida!$H$2:$I$788,2),"")</f>
        <v>4425</v>
      </c>
      <c r="J34" s="7" t="str">
        <f t="shared" si="8"/>
        <v>Pequeño</v>
      </c>
      <c r="K34" s="7">
        <f t="shared" si="0"/>
        <v>10</v>
      </c>
      <c r="L34" s="7">
        <f t="shared" si="1"/>
        <v>11</v>
      </c>
      <c r="M34" s="7">
        <f t="shared" si="2"/>
        <v>12</v>
      </c>
      <c r="N34" s="7">
        <f t="shared" si="3"/>
        <v>14</v>
      </c>
      <c r="O34" s="7">
        <f t="shared" si="4"/>
        <v>15</v>
      </c>
      <c r="P34" s="7">
        <f t="shared" si="5"/>
        <v>16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f t="shared" si="9"/>
        <v>0</v>
      </c>
      <c r="Y34" s="21">
        <f t="shared" si="10"/>
        <v>0</v>
      </c>
      <c r="Z34" t="str">
        <f t="shared" si="11"/>
        <v>Si</v>
      </c>
    </row>
    <row r="35" spans="1:26" x14ac:dyDescent="0.25">
      <c r="A35" s="4">
        <v>20098</v>
      </c>
      <c r="B35" s="4" t="s">
        <v>57</v>
      </c>
      <c r="C35" s="4" t="s">
        <v>31</v>
      </c>
      <c r="D35" s="4" t="s">
        <v>114</v>
      </c>
      <c r="E35" s="5">
        <v>43913</v>
      </c>
      <c r="F35" s="7" t="s">
        <v>13</v>
      </c>
      <c r="G35" s="7" t="str">
        <f>VLOOKUP(C35,Tipos_Medida!$A$2:$B$12,2)</f>
        <v>Nacional</v>
      </c>
      <c r="H35" s="7" t="str">
        <f>VLOOKUP(F35,Tipos_Medida!$D$2:$E$34,2)</f>
        <v>Preventiva</v>
      </c>
      <c r="I35" s="7">
        <f>IF(A35=VLOOKUP(A35,Tipos_Medida!$H$2:$I$788,1),VLOOKUP(A35,Tipos_Medida!$H$2:$I$788,2),"")</f>
        <v>4425</v>
      </c>
      <c r="J35" s="7" t="str">
        <f t="shared" si="8"/>
        <v>Pequeño</v>
      </c>
      <c r="K35" s="7">
        <f t="shared" si="0"/>
        <v>10</v>
      </c>
      <c r="L35" s="7">
        <f t="shared" si="1"/>
        <v>11</v>
      </c>
      <c r="M35" s="7">
        <f t="shared" si="2"/>
        <v>12</v>
      </c>
      <c r="N35" s="7">
        <f t="shared" si="3"/>
        <v>14</v>
      </c>
      <c r="O35" s="7">
        <f t="shared" si="4"/>
        <v>15</v>
      </c>
      <c r="P35" s="7">
        <f t="shared" si="5"/>
        <v>16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f t="shared" si="9"/>
        <v>0</v>
      </c>
      <c r="Y35" s="21">
        <f t="shared" si="10"/>
        <v>0</v>
      </c>
      <c r="Z35" t="str">
        <f t="shared" si="11"/>
        <v>Si</v>
      </c>
    </row>
    <row r="36" spans="1:26" x14ac:dyDescent="0.25">
      <c r="A36">
        <v>20098</v>
      </c>
      <c r="B36" t="s">
        <v>57</v>
      </c>
      <c r="C36" t="s">
        <v>115</v>
      </c>
      <c r="D36" t="s">
        <v>114</v>
      </c>
      <c r="E36" s="1">
        <v>43913</v>
      </c>
      <c r="F36" s="7" t="s">
        <v>13</v>
      </c>
      <c r="G36" s="7" t="str">
        <f>VLOOKUP(C36,Tipos_Medida!$A$2:$B$12,2)</f>
        <v>Nacional</v>
      </c>
      <c r="H36" s="7" t="str">
        <f>VLOOKUP(F36,Tipos_Medida!$D$2:$E$34,2)</f>
        <v>Preventiva</v>
      </c>
      <c r="I36" s="7">
        <f>IF(A36=VLOOKUP(A36,Tipos_Medida!$H$2:$I$788,1),VLOOKUP(A36,Tipos_Medida!$H$2:$I$788,2),"")</f>
        <v>4425</v>
      </c>
      <c r="J36" s="7" t="str">
        <f t="shared" si="8"/>
        <v>Pequeño</v>
      </c>
      <c r="K36" s="7">
        <f t="shared" si="0"/>
        <v>10</v>
      </c>
      <c r="L36" s="7">
        <f t="shared" si="1"/>
        <v>11</v>
      </c>
      <c r="M36" s="7">
        <f t="shared" si="2"/>
        <v>12</v>
      </c>
      <c r="N36" s="7">
        <f t="shared" si="3"/>
        <v>14</v>
      </c>
      <c r="O36" s="7">
        <f t="shared" si="4"/>
        <v>15</v>
      </c>
      <c r="P36" s="7">
        <f t="shared" si="5"/>
        <v>16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f t="shared" si="9"/>
        <v>0</v>
      </c>
      <c r="Y36" s="21">
        <f t="shared" si="10"/>
        <v>0</v>
      </c>
      <c r="Z36" t="str">
        <f t="shared" si="11"/>
        <v>Si</v>
      </c>
    </row>
    <row r="37" spans="1:26" x14ac:dyDescent="0.25">
      <c r="A37">
        <v>20098</v>
      </c>
      <c r="B37" t="s">
        <v>57</v>
      </c>
      <c r="C37" t="s">
        <v>33</v>
      </c>
      <c r="D37" t="s">
        <v>114</v>
      </c>
      <c r="E37" s="1">
        <v>43910</v>
      </c>
      <c r="F37" s="7" t="s">
        <v>12</v>
      </c>
      <c r="G37" s="7" t="str">
        <f>VLOOKUP(C37,Tipos_Medida!$A$2:$B$12,2)</f>
        <v>Nacional</v>
      </c>
      <c r="H37" s="7" t="str">
        <f>VLOOKUP(F37,Tipos_Medida!$D$2:$E$34,2)</f>
        <v>Preventiva</v>
      </c>
      <c r="I37" s="7">
        <f>IF(A37=VLOOKUP(A37,Tipos_Medida!$H$2:$I$788,1),VLOOKUP(A37,Tipos_Medida!$H$2:$I$788,2),"")</f>
        <v>4425</v>
      </c>
      <c r="J37" s="7" t="str">
        <f t="shared" si="8"/>
        <v>Pequeño</v>
      </c>
      <c r="K37" s="7">
        <f t="shared" si="0"/>
        <v>9</v>
      </c>
      <c r="L37" s="7">
        <f t="shared" si="1"/>
        <v>10</v>
      </c>
      <c r="M37" s="7">
        <f t="shared" si="2"/>
        <v>11</v>
      </c>
      <c r="N37" s="7">
        <f t="shared" si="3"/>
        <v>13</v>
      </c>
      <c r="O37" s="7">
        <f t="shared" si="4"/>
        <v>14</v>
      </c>
      <c r="P37" s="7">
        <f t="shared" si="5"/>
        <v>15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f t="shared" si="9"/>
        <v>0</v>
      </c>
      <c r="Y37" s="21">
        <f t="shared" si="10"/>
        <v>0</v>
      </c>
      <c r="Z37" t="str">
        <f t="shared" si="11"/>
        <v>Si</v>
      </c>
    </row>
    <row r="38" spans="1:26" x14ac:dyDescent="0.25">
      <c r="A38" s="4">
        <v>20098</v>
      </c>
      <c r="B38" s="4" t="s">
        <v>57</v>
      </c>
      <c r="C38" s="4" t="s">
        <v>34</v>
      </c>
      <c r="D38" s="4" t="s">
        <v>114</v>
      </c>
      <c r="E38" s="5">
        <v>43979</v>
      </c>
      <c r="F38" s="7" t="s">
        <v>22</v>
      </c>
      <c r="G38" s="7" t="str">
        <f>VLOOKUP(C38,Tipos_Medida!$A$2:$B$12,2)</f>
        <v>Local</v>
      </c>
      <c r="H38" s="7" t="str">
        <f>VLOOKUP(F38,Tipos_Medida!$D$2:$E$34,2)</f>
        <v>Medianamente Preventiva</v>
      </c>
      <c r="I38" s="7">
        <f>IF(A38=VLOOKUP(A38,Tipos_Medida!$H$2:$I$788,1),VLOOKUP(A38,Tipos_Medida!$H$2:$I$788,2),"")</f>
        <v>4425</v>
      </c>
      <c r="J38" s="7" t="str">
        <f t="shared" si="8"/>
        <v>Pequeño</v>
      </c>
      <c r="K38" s="7">
        <f t="shared" si="0"/>
        <v>19</v>
      </c>
      <c r="L38" s="7">
        <f t="shared" si="1"/>
        <v>20</v>
      </c>
      <c r="M38" s="7">
        <f t="shared" si="2"/>
        <v>21</v>
      </c>
      <c r="N38" s="7">
        <f t="shared" si="3"/>
        <v>23</v>
      </c>
      <c r="O38" s="7">
        <f t="shared" si="4"/>
        <v>24</v>
      </c>
      <c r="P38" s="7">
        <f t="shared" si="5"/>
        <v>25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f t="shared" si="9"/>
        <v>0</v>
      </c>
      <c r="Y38" s="21">
        <f t="shared" si="10"/>
        <v>0</v>
      </c>
      <c r="Z38" t="str">
        <f t="shared" si="11"/>
        <v>Si</v>
      </c>
    </row>
    <row r="39" spans="1:26" x14ac:dyDescent="0.25">
      <c r="A39">
        <v>20098</v>
      </c>
      <c r="B39" t="s">
        <v>57</v>
      </c>
      <c r="C39" t="s">
        <v>118</v>
      </c>
      <c r="D39" t="s">
        <v>114</v>
      </c>
      <c r="E39" s="1">
        <v>43942</v>
      </c>
      <c r="F39" s="7" t="s">
        <v>17</v>
      </c>
      <c r="G39" s="7" t="str">
        <f>VLOOKUP(C39,Tipos_Medida!$A$2:$B$12,2)</f>
        <v>Local</v>
      </c>
      <c r="H39" s="7" t="str">
        <f>VLOOKUP(F39,Tipos_Medida!$D$2:$E$34,2)</f>
        <v>Medianamente Preventiva</v>
      </c>
      <c r="I39" s="7">
        <f>IF(A39=VLOOKUP(A39,Tipos_Medida!$H$2:$I$788,1),VLOOKUP(A39,Tipos_Medida!$H$2:$I$788,2),"")</f>
        <v>4425</v>
      </c>
      <c r="J39" s="7" t="str">
        <f t="shared" si="8"/>
        <v>Pequeño</v>
      </c>
      <c r="K39" s="7">
        <f t="shared" si="0"/>
        <v>14</v>
      </c>
      <c r="L39" s="7">
        <f t="shared" si="1"/>
        <v>15</v>
      </c>
      <c r="M39" s="7">
        <f t="shared" si="2"/>
        <v>16</v>
      </c>
      <c r="N39" s="7">
        <f t="shared" si="3"/>
        <v>18</v>
      </c>
      <c r="O39" s="7">
        <f t="shared" si="4"/>
        <v>19</v>
      </c>
      <c r="P39" s="7">
        <f t="shared" si="5"/>
        <v>20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f t="shared" si="9"/>
        <v>0</v>
      </c>
      <c r="Y39" s="21">
        <f t="shared" si="10"/>
        <v>0</v>
      </c>
      <c r="Z39" t="str">
        <f t="shared" si="11"/>
        <v>Si</v>
      </c>
    </row>
    <row r="40" spans="1:26" x14ac:dyDescent="0.25">
      <c r="A40" s="4">
        <v>20098</v>
      </c>
      <c r="B40" s="4" t="s">
        <v>57</v>
      </c>
      <c r="C40" s="4" t="s">
        <v>119</v>
      </c>
      <c r="D40" s="4" t="s">
        <v>114</v>
      </c>
      <c r="E40" s="5">
        <v>43942</v>
      </c>
      <c r="F40" s="7" t="s">
        <v>17</v>
      </c>
      <c r="G40" s="7" t="str">
        <f>VLOOKUP(C40,Tipos_Medida!$A$2:$B$12,2)</f>
        <v>Local</v>
      </c>
      <c r="H40" s="7" t="str">
        <f>VLOOKUP(F40,Tipos_Medida!$D$2:$E$34,2)</f>
        <v>Medianamente Preventiva</v>
      </c>
      <c r="I40" s="7">
        <f>IF(A40=VLOOKUP(A40,Tipos_Medida!$H$2:$I$788,1),VLOOKUP(A40,Tipos_Medida!$H$2:$I$788,2),"")</f>
        <v>4425</v>
      </c>
      <c r="J40" s="7" t="str">
        <f t="shared" si="8"/>
        <v>Pequeño</v>
      </c>
      <c r="K40" s="7">
        <f t="shared" si="0"/>
        <v>14</v>
      </c>
      <c r="L40" s="7">
        <f t="shared" si="1"/>
        <v>15</v>
      </c>
      <c r="M40" s="7">
        <f t="shared" si="2"/>
        <v>16</v>
      </c>
      <c r="N40" s="7">
        <f t="shared" si="3"/>
        <v>18</v>
      </c>
      <c r="O40" s="7">
        <f t="shared" si="4"/>
        <v>19</v>
      </c>
      <c r="P40" s="7">
        <f t="shared" si="5"/>
        <v>20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f t="shared" si="9"/>
        <v>0</v>
      </c>
      <c r="Y40" s="21">
        <f t="shared" si="10"/>
        <v>0</v>
      </c>
      <c r="Z40" t="str">
        <f t="shared" si="11"/>
        <v>Si</v>
      </c>
    </row>
    <row r="41" spans="1:26" x14ac:dyDescent="0.25">
      <c r="A41" s="4">
        <v>20098</v>
      </c>
      <c r="B41" s="4" t="s">
        <v>57</v>
      </c>
      <c r="C41" s="4" t="s">
        <v>191</v>
      </c>
      <c r="D41" s="4" t="s">
        <v>114</v>
      </c>
      <c r="E41" s="5">
        <v>43923</v>
      </c>
      <c r="F41" s="7" t="s">
        <v>14</v>
      </c>
      <c r="G41" s="7" t="str">
        <f>VLOOKUP(C41,Tipos_Medida!$A$2:$B$12,2)</f>
        <v>Local</v>
      </c>
      <c r="H41" s="7" t="str">
        <f>VLOOKUP(F41,Tipos_Medida!$D$2:$E$34,2)</f>
        <v>Preventiva</v>
      </c>
      <c r="I41" s="7">
        <f>IF(A41=VLOOKUP(A41,Tipos_Medida!$H$2:$I$788,1),VLOOKUP(A41,Tipos_Medida!$H$2:$I$788,2),"")</f>
        <v>4425</v>
      </c>
      <c r="J41" s="7" t="str">
        <f t="shared" si="8"/>
        <v>Pequeño</v>
      </c>
      <c r="K41" s="7">
        <f t="shared" si="0"/>
        <v>11</v>
      </c>
      <c r="L41" s="7">
        <f t="shared" si="1"/>
        <v>12</v>
      </c>
      <c r="M41" s="7">
        <f t="shared" si="2"/>
        <v>13</v>
      </c>
      <c r="N41" s="7">
        <f t="shared" si="3"/>
        <v>15</v>
      </c>
      <c r="O41" s="7">
        <f t="shared" si="4"/>
        <v>16</v>
      </c>
      <c r="P41" s="7">
        <f t="shared" si="5"/>
        <v>17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f t="shared" si="9"/>
        <v>0</v>
      </c>
      <c r="Y41" s="21">
        <f t="shared" si="10"/>
        <v>0</v>
      </c>
      <c r="Z41" t="str">
        <f t="shared" si="11"/>
        <v>Si</v>
      </c>
    </row>
    <row r="42" spans="1:26" x14ac:dyDescent="0.25">
      <c r="A42">
        <v>20109</v>
      </c>
      <c r="B42" t="s">
        <v>59</v>
      </c>
      <c r="C42" t="s">
        <v>30</v>
      </c>
      <c r="D42" t="s">
        <v>114</v>
      </c>
      <c r="E42" s="1">
        <v>43913</v>
      </c>
      <c r="F42" s="7" t="s">
        <v>13</v>
      </c>
      <c r="G42" s="7" t="str">
        <f>VLOOKUP(C42,Tipos_Medida!$A$2:$B$12,2)</f>
        <v>Nacional</v>
      </c>
      <c r="H42" s="7" t="str">
        <f>VLOOKUP(F42,Tipos_Medida!$D$2:$E$34,2)</f>
        <v>Preventiva</v>
      </c>
      <c r="I42" s="7">
        <f>IF(A42=VLOOKUP(A42,Tipos_Medida!$H$2:$I$788,1),VLOOKUP(A42,Tipos_Medida!$H$2:$I$788,2),"")</f>
        <v>1227</v>
      </c>
      <c r="J42" s="7" t="str">
        <f t="shared" si="8"/>
        <v>Pequeño</v>
      </c>
      <c r="K42" s="7">
        <f t="shared" si="0"/>
        <v>10</v>
      </c>
      <c r="L42" s="7">
        <f t="shared" si="1"/>
        <v>11</v>
      </c>
      <c r="M42" s="7">
        <f t="shared" si="2"/>
        <v>12</v>
      </c>
      <c r="N42" s="7">
        <f t="shared" si="3"/>
        <v>14</v>
      </c>
      <c r="O42" s="7">
        <f t="shared" si="4"/>
        <v>15</v>
      </c>
      <c r="P42" s="7">
        <f t="shared" si="5"/>
        <v>16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f t="shared" si="9"/>
        <v>0</v>
      </c>
      <c r="Y42" s="21">
        <f t="shared" si="10"/>
        <v>0</v>
      </c>
      <c r="Z42" t="str">
        <f t="shared" si="11"/>
        <v>Si</v>
      </c>
    </row>
    <row r="43" spans="1:26" x14ac:dyDescent="0.25">
      <c r="A43">
        <v>20109</v>
      </c>
      <c r="B43" t="s">
        <v>59</v>
      </c>
      <c r="C43" t="s">
        <v>31</v>
      </c>
      <c r="D43" t="s">
        <v>114</v>
      </c>
      <c r="E43" s="1">
        <v>43913</v>
      </c>
      <c r="F43" s="7" t="s">
        <v>13</v>
      </c>
      <c r="G43" s="7" t="str">
        <f>VLOOKUP(C43,Tipos_Medida!$A$2:$B$12,2)</f>
        <v>Nacional</v>
      </c>
      <c r="H43" s="7" t="str">
        <f>VLOOKUP(F43,Tipos_Medida!$D$2:$E$34,2)</f>
        <v>Preventiva</v>
      </c>
      <c r="I43" s="7">
        <f>IF(A43=VLOOKUP(A43,Tipos_Medida!$H$2:$I$788,1),VLOOKUP(A43,Tipos_Medida!$H$2:$I$788,2),"")</f>
        <v>1227</v>
      </c>
      <c r="J43" s="7" t="str">
        <f t="shared" si="8"/>
        <v>Pequeño</v>
      </c>
      <c r="K43" s="7">
        <f t="shared" si="0"/>
        <v>10</v>
      </c>
      <c r="L43" s="7">
        <f t="shared" si="1"/>
        <v>11</v>
      </c>
      <c r="M43" s="7">
        <f t="shared" si="2"/>
        <v>12</v>
      </c>
      <c r="N43" s="7">
        <f t="shared" si="3"/>
        <v>14</v>
      </c>
      <c r="O43" s="7">
        <f t="shared" si="4"/>
        <v>15</v>
      </c>
      <c r="P43" s="7">
        <f t="shared" si="5"/>
        <v>16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f t="shared" si="9"/>
        <v>0</v>
      </c>
      <c r="Y43" s="21">
        <f t="shared" si="10"/>
        <v>0</v>
      </c>
      <c r="Z43" t="str">
        <f t="shared" si="11"/>
        <v>Si</v>
      </c>
    </row>
    <row r="44" spans="1:26" x14ac:dyDescent="0.25">
      <c r="A44" s="4">
        <v>20109</v>
      </c>
      <c r="B44" s="4" t="s">
        <v>59</v>
      </c>
      <c r="C44" s="4" t="s">
        <v>115</v>
      </c>
      <c r="D44" s="4" t="s">
        <v>114</v>
      </c>
      <c r="E44" s="5">
        <v>43913</v>
      </c>
      <c r="F44" s="7" t="s">
        <v>13</v>
      </c>
      <c r="G44" s="7" t="str">
        <f>VLOOKUP(C44,Tipos_Medida!$A$2:$B$12,2)</f>
        <v>Nacional</v>
      </c>
      <c r="H44" s="7" t="str">
        <f>VLOOKUP(F44,Tipos_Medida!$D$2:$E$34,2)</f>
        <v>Preventiva</v>
      </c>
      <c r="I44" s="7">
        <f>IF(A44=VLOOKUP(A44,Tipos_Medida!$H$2:$I$788,1),VLOOKUP(A44,Tipos_Medida!$H$2:$I$788,2),"")</f>
        <v>1227</v>
      </c>
      <c r="J44" s="7" t="str">
        <f t="shared" si="8"/>
        <v>Pequeño</v>
      </c>
      <c r="K44" s="7">
        <f t="shared" si="0"/>
        <v>10</v>
      </c>
      <c r="L44" s="7">
        <f t="shared" si="1"/>
        <v>11</v>
      </c>
      <c r="M44" s="7">
        <f t="shared" si="2"/>
        <v>12</v>
      </c>
      <c r="N44" s="7">
        <f t="shared" si="3"/>
        <v>14</v>
      </c>
      <c r="O44" s="7">
        <f t="shared" si="4"/>
        <v>15</v>
      </c>
      <c r="P44" s="7">
        <f t="shared" si="5"/>
        <v>16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f t="shared" si="9"/>
        <v>0</v>
      </c>
      <c r="Y44" s="21">
        <f t="shared" si="10"/>
        <v>0</v>
      </c>
      <c r="Z44" t="str">
        <f t="shared" si="11"/>
        <v>Si</v>
      </c>
    </row>
    <row r="45" spans="1:26" x14ac:dyDescent="0.25">
      <c r="A45" s="4">
        <v>20109</v>
      </c>
      <c r="B45" s="4" t="s">
        <v>59</v>
      </c>
      <c r="C45" s="4" t="s">
        <v>33</v>
      </c>
      <c r="D45" s="4" t="s">
        <v>114</v>
      </c>
      <c r="E45" s="5">
        <v>43910</v>
      </c>
      <c r="F45" s="7" t="s">
        <v>12</v>
      </c>
      <c r="G45" s="7" t="str">
        <f>VLOOKUP(C45,Tipos_Medida!$A$2:$B$12,2)</f>
        <v>Nacional</v>
      </c>
      <c r="H45" s="7" t="str">
        <f>VLOOKUP(F45,Tipos_Medida!$D$2:$E$34,2)</f>
        <v>Preventiva</v>
      </c>
      <c r="I45" s="7">
        <f>IF(A45=VLOOKUP(A45,Tipos_Medida!$H$2:$I$788,1),VLOOKUP(A45,Tipos_Medida!$H$2:$I$788,2),"")</f>
        <v>1227</v>
      </c>
      <c r="J45" s="7" t="str">
        <f t="shared" si="8"/>
        <v>Pequeño</v>
      </c>
      <c r="K45" s="7">
        <f t="shared" si="0"/>
        <v>9</v>
      </c>
      <c r="L45" s="7">
        <f t="shared" si="1"/>
        <v>10</v>
      </c>
      <c r="M45" s="7">
        <f t="shared" si="2"/>
        <v>11</v>
      </c>
      <c r="N45" s="7">
        <f t="shared" si="3"/>
        <v>13</v>
      </c>
      <c r="O45" s="7">
        <f t="shared" si="4"/>
        <v>14</v>
      </c>
      <c r="P45" s="7">
        <f t="shared" si="5"/>
        <v>15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f t="shared" si="9"/>
        <v>0</v>
      </c>
      <c r="Y45" s="21">
        <f t="shared" si="10"/>
        <v>0</v>
      </c>
      <c r="Z45" t="str">
        <f t="shared" si="11"/>
        <v>Si</v>
      </c>
    </row>
    <row r="46" spans="1:26" x14ac:dyDescent="0.25">
      <c r="A46" s="4">
        <v>20109</v>
      </c>
      <c r="B46" s="4" t="s">
        <v>59</v>
      </c>
      <c r="C46" s="4" t="s">
        <v>34</v>
      </c>
      <c r="D46" s="4" t="s">
        <v>114</v>
      </c>
      <c r="E46" s="5">
        <v>43978</v>
      </c>
      <c r="F46" s="7" t="s">
        <v>22</v>
      </c>
      <c r="G46" s="7" t="str">
        <f>VLOOKUP(C46,Tipos_Medida!$A$2:$B$12,2)</f>
        <v>Local</v>
      </c>
      <c r="H46" s="7" t="str">
        <f>VLOOKUP(F46,Tipos_Medida!$D$2:$E$34,2)</f>
        <v>Medianamente Preventiva</v>
      </c>
      <c r="I46" s="7">
        <f>IF(A46=VLOOKUP(A46,Tipos_Medida!$H$2:$I$788,1),VLOOKUP(A46,Tipos_Medida!$H$2:$I$788,2),"")</f>
        <v>1227</v>
      </c>
      <c r="J46" s="7" t="str">
        <f t="shared" si="8"/>
        <v>Pequeño</v>
      </c>
      <c r="K46" s="7">
        <f t="shared" si="0"/>
        <v>19</v>
      </c>
      <c r="L46" s="7">
        <f t="shared" si="1"/>
        <v>20</v>
      </c>
      <c r="M46" s="7">
        <f t="shared" si="2"/>
        <v>21</v>
      </c>
      <c r="N46" s="7">
        <f t="shared" si="3"/>
        <v>23</v>
      </c>
      <c r="O46" s="7">
        <f t="shared" si="4"/>
        <v>24</v>
      </c>
      <c r="P46" s="7">
        <f t="shared" si="5"/>
        <v>25</v>
      </c>
      <c r="Q46" s="21">
        <v>0</v>
      </c>
      <c r="R46" s="21">
        <v>0</v>
      </c>
      <c r="S46" s="21">
        <v>0</v>
      </c>
      <c r="T46" s="21">
        <v>1.95E-2</v>
      </c>
      <c r="U46" s="21">
        <v>1.95E-2</v>
      </c>
      <c r="V46" s="21">
        <v>1.95E-2</v>
      </c>
      <c r="W46" s="21">
        <v>3.9E-2</v>
      </c>
      <c r="X46" s="21">
        <f t="shared" si="9"/>
        <v>0</v>
      </c>
      <c r="Y46" s="21">
        <f t="shared" si="10"/>
        <v>9.75E-3</v>
      </c>
      <c r="Z46" t="str">
        <f t="shared" si="11"/>
        <v>No</v>
      </c>
    </row>
    <row r="47" spans="1:26" x14ac:dyDescent="0.25">
      <c r="A47">
        <v>20109</v>
      </c>
      <c r="B47" t="s">
        <v>59</v>
      </c>
      <c r="C47" t="s">
        <v>191</v>
      </c>
      <c r="D47" t="s">
        <v>114</v>
      </c>
      <c r="E47" s="1">
        <v>43978</v>
      </c>
      <c r="F47" s="7" t="s">
        <v>22</v>
      </c>
      <c r="G47" s="7" t="str">
        <f>VLOOKUP(C47,Tipos_Medida!$A$2:$B$12,2)</f>
        <v>Local</v>
      </c>
      <c r="H47" s="7" t="str">
        <f>VLOOKUP(F47,Tipos_Medida!$D$2:$E$34,2)</f>
        <v>Medianamente Preventiva</v>
      </c>
      <c r="I47" s="7">
        <f>IF(A47=VLOOKUP(A47,Tipos_Medida!$H$2:$I$788,1),VLOOKUP(A47,Tipos_Medida!$H$2:$I$788,2),"")</f>
        <v>1227</v>
      </c>
      <c r="J47" s="7" t="str">
        <f t="shared" si="8"/>
        <v>Pequeño</v>
      </c>
      <c r="K47" s="7">
        <f t="shared" si="0"/>
        <v>19</v>
      </c>
      <c r="L47" s="7">
        <f t="shared" si="1"/>
        <v>20</v>
      </c>
      <c r="M47" s="7">
        <f t="shared" si="2"/>
        <v>21</v>
      </c>
      <c r="N47" s="7">
        <f t="shared" si="3"/>
        <v>23</v>
      </c>
      <c r="O47" s="7">
        <f t="shared" si="4"/>
        <v>24</v>
      </c>
      <c r="P47" s="7">
        <f t="shared" si="5"/>
        <v>25</v>
      </c>
      <c r="Q47" s="21">
        <v>0</v>
      </c>
      <c r="R47" s="21">
        <v>0</v>
      </c>
      <c r="S47" s="21">
        <v>0</v>
      </c>
      <c r="T47" s="21">
        <v>6.4600000000000005E-2</v>
      </c>
      <c r="U47" s="21">
        <v>6.4600000000000005E-2</v>
      </c>
      <c r="V47" s="21">
        <v>6.4600000000000005E-2</v>
      </c>
      <c r="W47" s="21">
        <v>0.12920000000000001</v>
      </c>
      <c r="X47" s="21">
        <f t="shared" si="9"/>
        <v>0</v>
      </c>
      <c r="Y47" s="21">
        <f t="shared" si="10"/>
        <v>3.2300000000000002E-2</v>
      </c>
      <c r="Z47" t="str">
        <f t="shared" si="11"/>
        <v>No</v>
      </c>
    </row>
    <row r="48" spans="1:26" x14ac:dyDescent="0.25">
      <c r="A48">
        <v>20116</v>
      </c>
      <c r="B48" t="s">
        <v>60</v>
      </c>
      <c r="C48" t="s">
        <v>30</v>
      </c>
      <c r="D48" t="s">
        <v>114</v>
      </c>
      <c r="E48" s="1">
        <v>43913</v>
      </c>
      <c r="F48" s="7" t="s">
        <v>13</v>
      </c>
      <c r="G48" s="7" t="str">
        <f>VLOOKUP(C48,Tipos_Medida!$A$2:$B$12,2)</f>
        <v>Nacional</v>
      </c>
      <c r="H48" s="7" t="str">
        <f>VLOOKUP(F48,Tipos_Medida!$D$2:$E$34,2)</f>
        <v>Preventiva</v>
      </c>
      <c r="I48" s="7">
        <f>IF(A48=VLOOKUP(A48,Tipos_Medida!$H$2:$I$788,1),VLOOKUP(A48,Tipos_Medida!$H$2:$I$788,2),"")</f>
        <v>4415</v>
      </c>
      <c r="J48" s="7" t="str">
        <f t="shared" si="8"/>
        <v>Pequeño</v>
      </c>
      <c r="K48" s="7">
        <f t="shared" si="0"/>
        <v>10</v>
      </c>
      <c r="L48" s="7">
        <f t="shared" si="1"/>
        <v>11</v>
      </c>
      <c r="M48" s="7">
        <f t="shared" si="2"/>
        <v>12</v>
      </c>
      <c r="N48" s="7">
        <f t="shared" si="3"/>
        <v>14</v>
      </c>
      <c r="O48" s="7">
        <f t="shared" si="4"/>
        <v>15</v>
      </c>
      <c r="P48" s="7">
        <f t="shared" si="5"/>
        <v>16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f t="shared" si="9"/>
        <v>0</v>
      </c>
      <c r="Y48" s="21">
        <f t="shared" si="10"/>
        <v>0</v>
      </c>
      <c r="Z48" t="str">
        <f t="shared" si="11"/>
        <v>Si</v>
      </c>
    </row>
    <row r="49" spans="1:26" x14ac:dyDescent="0.25">
      <c r="A49" s="4">
        <v>20116</v>
      </c>
      <c r="B49" s="4" t="s">
        <v>60</v>
      </c>
      <c r="C49" s="4" t="s">
        <v>31</v>
      </c>
      <c r="D49" s="4" t="s">
        <v>114</v>
      </c>
      <c r="E49" s="5">
        <v>43913</v>
      </c>
      <c r="F49" s="7" t="s">
        <v>13</v>
      </c>
      <c r="G49" s="7" t="str">
        <f>VLOOKUP(C49,Tipos_Medida!$A$2:$B$12,2)</f>
        <v>Nacional</v>
      </c>
      <c r="H49" s="7" t="str">
        <f>VLOOKUP(F49,Tipos_Medida!$D$2:$E$34,2)</f>
        <v>Preventiva</v>
      </c>
      <c r="I49" s="7">
        <f>IF(A49=VLOOKUP(A49,Tipos_Medida!$H$2:$I$788,1),VLOOKUP(A49,Tipos_Medida!$H$2:$I$788,2),"")</f>
        <v>4415</v>
      </c>
      <c r="J49" s="7" t="str">
        <f t="shared" si="8"/>
        <v>Pequeño</v>
      </c>
      <c r="K49" s="7">
        <f t="shared" si="0"/>
        <v>10</v>
      </c>
      <c r="L49" s="7">
        <f t="shared" si="1"/>
        <v>11</v>
      </c>
      <c r="M49" s="7">
        <f t="shared" si="2"/>
        <v>12</v>
      </c>
      <c r="N49" s="7">
        <f t="shared" si="3"/>
        <v>14</v>
      </c>
      <c r="O49" s="7">
        <f t="shared" si="4"/>
        <v>15</v>
      </c>
      <c r="P49" s="7">
        <f t="shared" si="5"/>
        <v>16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f t="shared" si="9"/>
        <v>0</v>
      </c>
      <c r="Y49" s="21">
        <f t="shared" si="10"/>
        <v>0</v>
      </c>
      <c r="Z49" t="str">
        <f t="shared" si="11"/>
        <v>Si</v>
      </c>
    </row>
    <row r="50" spans="1:26" x14ac:dyDescent="0.25">
      <c r="A50" s="4">
        <v>20116</v>
      </c>
      <c r="B50" s="4" t="s">
        <v>60</v>
      </c>
      <c r="C50" s="4" t="s">
        <v>115</v>
      </c>
      <c r="D50" s="4" t="s">
        <v>114</v>
      </c>
      <c r="E50" s="5">
        <v>43913</v>
      </c>
      <c r="F50" s="7" t="s">
        <v>13</v>
      </c>
      <c r="G50" s="7" t="str">
        <f>VLOOKUP(C50,Tipos_Medida!$A$2:$B$12,2)</f>
        <v>Nacional</v>
      </c>
      <c r="H50" s="7" t="str">
        <f>VLOOKUP(F50,Tipos_Medida!$D$2:$E$34,2)</f>
        <v>Preventiva</v>
      </c>
      <c r="I50" s="7">
        <f>IF(A50=VLOOKUP(A50,Tipos_Medida!$H$2:$I$788,1),VLOOKUP(A50,Tipos_Medida!$H$2:$I$788,2),"")</f>
        <v>4415</v>
      </c>
      <c r="J50" s="7" t="str">
        <f t="shared" si="8"/>
        <v>Pequeño</v>
      </c>
      <c r="K50" s="7">
        <f t="shared" si="0"/>
        <v>10</v>
      </c>
      <c r="L50" s="7">
        <f t="shared" si="1"/>
        <v>11</v>
      </c>
      <c r="M50" s="7">
        <f t="shared" si="2"/>
        <v>12</v>
      </c>
      <c r="N50" s="7">
        <f t="shared" si="3"/>
        <v>14</v>
      </c>
      <c r="O50" s="7">
        <f t="shared" si="4"/>
        <v>15</v>
      </c>
      <c r="P50" s="7">
        <f t="shared" si="5"/>
        <v>16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f t="shared" si="9"/>
        <v>0</v>
      </c>
      <c r="Y50" s="21">
        <f t="shared" si="10"/>
        <v>0</v>
      </c>
      <c r="Z50" t="str">
        <f t="shared" si="11"/>
        <v>Si</v>
      </c>
    </row>
    <row r="51" spans="1:26" x14ac:dyDescent="0.25">
      <c r="A51">
        <v>20116</v>
      </c>
      <c r="B51" t="s">
        <v>60</v>
      </c>
      <c r="C51" t="s">
        <v>33</v>
      </c>
      <c r="D51" t="s">
        <v>114</v>
      </c>
      <c r="E51" s="1">
        <v>43910</v>
      </c>
      <c r="F51" s="7" t="s">
        <v>12</v>
      </c>
      <c r="G51" s="7" t="str">
        <f>VLOOKUP(C51,Tipos_Medida!$A$2:$B$12,2)</f>
        <v>Nacional</v>
      </c>
      <c r="H51" s="7" t="str">
        <f>VLOOKUP(F51,Tipos_Medida!$D$2:$E$34,2)</f>
        <v>Preventiva</v>
      </c>
      <c r="I51" s="7">
        <f>IF(A51=VLOOKUP(A51,Tipos_Medida!$H$2:$I$788,1),VLOOKUP(A51,Tipos_Medida!$H$2:$I$788,2),"")</f>
        <v>4415</v>
      </c>
      <c r="J51" s="7" t="str">
        <f t="shared" si="8"/>
        <v>Pequeño</v>
      </c>
      <c r="K51" s="7">
        <f t="shared" si="0"/>
        <v>9</v>
      </c>
      <c r="L51" s="7">
        <f t="shared" si="1"/>
        <v>10</v>
      </c>
      <c r="M51" s="7">
        <f t="shared" si="2"/>
        <v>11</v>
      </c>
      <c r="N51" s="7">
        <f t="shared" si="3"/>
        <v>13</v>
      </c>
      <c r="O51" s="7">
        <f t="shared" si="4"/>
        <v>14</v>
      </c>
      <c r="P51" s="7">
        <f t="shared" si="5"/>
        <v>15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f t="shared" si="9"/>
        <v>0</v>
      </c>
      <c r="Y51" s="21">
        <f t="shared" si="10"/>
        <v>0</v>
      </c>
      <c r="Z51" t="str">
        <f t="shared" si="11"/>
        <v>Si</v>
      </c>
    </row>
    <row r="52" spans="1:26" x14ac:dyDescent="0.25">
      <c r="A52" s="4">
        <v>20163</v>
      </c>
      <c r="B52" s="4" t="s">
        <v>64</v>
      </c>
      <c r="C52" s="4" t="s">
        <v>30</v>
      </c>
      <c r="D52" s="4" t="s">
        <v>114</v>
      </c>
      <c r="E52" s="5">
        <v>43913</v>
      </c>
      <c r="F52" s="7" t="s">
        <v>13</v>
      </c>
      <c r="G52" s="7" t="str">
        <f>VLOOKUP(C52,Tipos_Medida!$A$2:$B$12,2)</f>
        <v>Nacional</v>
      </c>
      <c r="H52" s="7" t="str">
        <f>VLOOKUP(F52,Tipos_Medida!$D$2:$E$34,2)</f>
        <v>Preventiva</v>
      </c>
      <c r="I52" s="7">
        <f>IF(A52=VLOOKUP(A52,Tipos_Medida!$H$2:$I$788,1),VLOOKUP(A52,Tipos_Medida!$H$2:$I$788,2),"")</f>
        <v>1590</v>
      </c>
      <c r="J52" s="7" t="str">
        <f t="shared" si="8"/>
        <v>Pequeño</v>
      </c>
      <c r="K52" s="7">
        <f t="shared" si="0"/>
        <v>10</v>
      </c>
      <c r="L52" s="7">
        <f t="shared" si="1"/>
        <v>11</v>
      </c>
      <c r="M52" s="7">
        <f t="shared" si="2"/>
        <v>12</v>
      </c>
      <c r="N52" s="7">
        <f t="shared" si="3"/>
        <v>14</v>
      </c>
      <c r="O52" s="7">
        <f t="shared" si="4"/>
        <v>15</v>
      </c>
      <c r="P52" s="7">
        <f t="shared" si="5"/>
        <v>16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f t="shared" si="9"/>
        <v>0</v>
      </c>
      <c r="Y52" s="21">
        <f t="shared" si="10"/>
        <v>0</v>
      </c>
      <c r="Z52" t="str">
        <f t="shared" si="11"/>
        <v>Si</v>
      </c>
    </row>
    <row r="53" spans="1:26" x14ac:dyDescent="0.25">
      <c r="A53">
        <v>20163</v>
      </c>
      <c r="B53" t="s">
        <v>64</v>
      </c>
      <c r="C53" t="s">
        <v>31</v>
      </c>
      <c r="D53" t="s">
        <v>114</v>
      </c>
      <c r="E53" s="1">
        <v>43913</v>
      </c>
      <c r="F53" s="7" t="s">
        <v>13</v>
      </c>
      <c r="G53" s="7" t="str">
        <f>VLOOKUP(C53,Tipos_Medida!$A$2:$B$12,2)</f>
        <v>Nacional</v>
      </c>
      <c r="H53" s="7" t="str">
        <f>VLOOKUP(F53,Tipos_Medida!$D$2:$E$34,2)</f>
        <v>Preventiva</v>
      </c>
      <c r="I53" s="7">
        <f>IF(A53=VLOOKUP(A53,Tipos_Medida!$H$2:$I$788,1),VLOOKUP(A53,Tipos_Medida!$H$2:$I$788,2),"")</f>
        <v>1590</v>
      </c>
      <c r="J53" s="7" t="str">
        <f t="shared" si="8"/>
        <v>Pequeño</v>
      </c>
      <c r="K53" s="7">
        <f t="shared" si="0"/>
        <v>10</v>
      </c>
      <c r="L53" s="7">
        <f t="shared" si="1"/>
        <v>11</v>
      </c>
      <c r="M53" s="7">
        <f t="shared" si="2"/>
        <v>12</v>
      </c>
      <c r="N53" s="7">
        <f t="shared" si="3"/>
        <v>14</v>
      </c>
      <c r="O53" s="7">
        <f t="shared" si="4"/>
        <v>15</v>
      </c>
      <c r="P53" s="7">
        <f t="shared" si="5"/>
        <v>16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f t="shared" si="9"/>
        <v>0</v>
      </c>
      <c r="Y53" s="21">
        <f t="shared" si="10"/>
        <v>0</v>
      </c>
      <c r="Z53" t="str">
        <f t="shared" si="11"/>
        <v>Si</v>
      </c>
    </row>
    <row r="54" spans="1:26" x14ac:dyDescent="0.25">
      <c r="A54">
        <v>20163</v>
      </c>
      <c r="B54" t="s">
        <v>64</v>
      </c>
      <c r="C54" t="s">
        <v>115</v>
      </c>
      <c r="D54" t="s">
        <v>114</v>
      </c>
      <c r="E54" s="1">
        <v>43913</v>
      </c>
      <c r="F54" s="7" t="s">
        <v>13</v>
      </c>
      <c r="G54" s="7" t="str">
        <f>VLOOKUP(C54,Tipos_Medida!$A$2:$B$12,2)</f>
        <v>Nacional</v>
      </c>
      <c r="H54" s="7" t="str">
        <f>VLOOKUP(F54,Tipos_Medida!$D$2:$E$34,2)</f>
        <v>Preventiva</v>
      </c>
      <c r="I54" s="7">
        <f>IF(A54=VLOOKUP(A54,Tipos_Medida!$H$2:$I$788,1),VLOOKUP(A54,Tipos_Medida!$H$2:$I$788,2),"")</f>
        <v>1590</v>
      </c>
      <c r="J54" s="7" t="str">
        <f t="shared" si="8"/>
        <v>Pequeño</v>
      </c>
      <c r="K54" s="7">
        <f t="shared" si="0"/>
        <v>10</v>
      </c>
      <c r="L54" s="7">
        <f t="shared" si="1"/>
        <v>11</v>
      </c>
      <c r="M54" s="7">
        <f t="shared" si="2"/>
        <v>12</v>
      </c>
      <c r="N54" s="7">
        <f t="shared" si="3"/>
        <v>14</v>
      </c>
      <c r="O54" s="7">
        <f t="shared" si="4"/>
        <v>15</v>
      </c>
      <c r="P54" s="7">
        <f t="shared" si="5"/>
        <v>16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f t="shared" si="9"/>
        <v>0</v>
      </c>
      <c r="Y54" s="21">
        <f t="shared" si="10"/>
        <v>0</v>
      </c>
      <c r="Z54" t="str">
        <f t="shared" si="11"/>
        <v>Si</v>
      </c>
    </row>
    <row r="55" spans="1:26" x14ac:dyDescent="0.25">
      <c r="A55" s="4">
        <v>20163</v>
      </c>
      <c r="B55" s="4" t="s">
        <v>64</v>
      </c>
      <c r="C55" s="4" t="s">
        <v>33</v>
      </c>
      <c r="D55" s="4" t="s">
        <v>114</v>
      </c>
      <c r="E55" s="5">
        <v>43910</v>
      </c>
      <c r="F55" s="7" t="s">
        <v>12</v>
      </c>
      <c r="G55" s="7" t="str">
        <f>VLOOKUP(C55,Tipos_Medida!$A$2:$B$12,2)</f>
        <v>Nacional</v>
      </c>
      <c r="H55" s="7" t="str">
        <f>VLOOKUP(F55,Tipos_Medida!$D$2:$E$34,2)</f>
        <v>Preventiva</v>
      </c>
      <c r="I55" s="7">
        <f>IF(A55=VLOOKUP(A55,Tipos_Medida!$H$2:$I$788,1),VLOOKUP(A55,Tipos_Medida!$H$2:$I$788,2),"")</f>
        <v>1590</v>
      </c>
      <c r="J55" s="7" t="str">
        <f t="shared" si="8"/>
        <v>Pequeño</v>
      </c>
      <c r="K55" s="7">
        <f t="shared" si="0"/>
        <v>9</v>
      </c>
      <c r="L55" s="7">
        <f t="shared" si="1"/>
        <v>10</v>
      </c>
      <c r="M55" s="7">
        <f t="shared" si="2"/>
        <v>11</v>
      </c>
      <c r="N55" s="7">
        <f t="shared" si="3"/>
        <v>13</v>
      </c>
      <c r="O55" s="7">
        <f t="shared" si="4"/>
        <v>14</v>
      </c>
      <c r="P55" s="7">
        <f t="shared" si="5"/>
        <v>15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f t="shared" si="9"/>
        <v>0</v>
      </c>
      <c r="Y55" s="21">
        <f t="shared" si="10"/>
        <v>0</v>
      </c>
      <c r="Z55" t="str">
        <f t="shared" si="11"/>
        <v>Si</v>
      </c>
    </row>
    <row r="56" spans="1:26" x14ac:dyDescent="0.25">
      <c r="A56">
        <v>20163</v>
      </c>
      <c r="B56" t="s">
        <v>64</v>
      </c>
      <c r="C56" t="s">
        <v>118</v>
      </c>
      <c r="D56" t="s">
        <v>114</v>
      </c>
      <c r="E56" s="1">
        <v>43970</v>
      </c>
      <c r="F56" s="7" t="s">
        <v>21</v>
      </c>
      <c r="G56" s="7" t="str">
        <f>VLOOKUP(C56,Tipos_Medida!$A$2:$B$12,2)</f>
        <v>Local</v>
      </c>
      <c r="H56" s="7" t="str">
        <f>VLOOKUP(F56,Tipos_Medida!$D$2:$E$34,2)</f>
        <v>Medianamente Preventiva</v>
      </c>
      <c r="I56" s="7">
        <f>IF(A56=VLOOKUP(A56,Tipos_Medida!$H$2:$I$788,1),VLOOKUP(A56,Tipos_Medida!$H$2:$I$788,2),"")</f>
        <v>1590</v>
      </c>
      <c r="J56" s="7" t="str">
        <f t="shared" si="8"/>
        <v>Pequeño</v>
      </c>
      <c r="K56" s="7">
        <f t="shared" si="0"/>
        <v>18</v>
      </c>
      <c r="L56" s="7">
        <f t="shared" si="1"/>
        <v>19</v>
      </c>
      <c r="M56" s="7">
        <f t="shared" si="2"/>
        <v>20</v>
      </c>
      <c r="N56" s="7">
        <f t="shared" si="3"/>
        <v>22</v>
      </c>
      <c r="O56" s="7">
        <f t="shared" si="4"/>
        <v>23</v>
      </c>
      <c r="P56" s="7">
        <f t="shared" si="5"/>
        <v>24</v>
      </c>
      <c r="Q56" s="21">
        <v>0</v>
      </c>
      <c r="R56" s="21">
        <v>0</v>
      </c>
      <c r="S56" s="21">
        <v>0</v>
      </c>
      <c r="T56" s="21">
        <v>0</v>
      </c>
      <c r="U56" s="21">
        <v>7.2900000000000006E-2</v>
      </c>
      <c r="V56" s="21">
        <v>7.2900000000000006E-2</v>
      </c>
      <c r="W56" s="21">
        <v>0.1459</v>
      </c>
      <c r="X56" s="21">
        <f t="shared" si="9"/>
        <v>0</v>
      </c>
      <c r="Y56" s="21">
        <f t="shared" si="10"/>
        <v>3.6499999999999998E-2</v>
      </c>
      <c r="Z56" t="str">
        <f t="shared" si="11"/>
        <v>No</v>
      </c>
    </row>
    <row r="57" spans="1:26" x14ac:dyDescent="0.25">
      <c r="A57" s="4">
        <v>20171</v>
      </c>
      <c r="B57" s="4" t="s">
        <v>66</v>
      </c>
      <c r="C57" s="4" t="s">
        <v>30</v>
      </c>
      <c r="D57" s="4" t="s">
        <v>114</v>
      </c>
      <c r="E57" s="5">
        <v>43913</v>
      </c>
      <c r="F57" s="7" t="s">
        <v>13</v>
      </c>
      <c r="G57" s="7" t="str">
        <f>VLOOKUP(C57,Tipos_Medida!$A$2:$B$12,2)</f>
        <v>Nacional</v>
      </c>
      <c r="H57" s="7" t="str">
        <f>VLOOKUP(F57,Tipos_Medida!$D$2:$E$34,2)</f>
        <v>Preventiva</v>
      </c>
      <c r="I57" s="7">
        <f>IF(A57=VLOOKUP(A57,Tipos_Medida!$H$2:$I$788,1),VLOOKUP(A57,Tipos_Medida!$H$2:$I$788,2),"")</f>
        <v>18316</v>
      </c>
      <c r="J57" s="7" t="str">
        <f t="shared" si="8"/>
        <v>Pequeño</v>
      </c>
      <c r="K57" s="7">
        <f t="shared" si="0"/>
        <v>10</v>
      </c>
      <c r="L57" s="7">
        <f t="shared" si="1"/>
        <v>11</v>
      </c>
      <c r="M57" s="7">
        <f t="shared" si="2"/>
        <v>12</v>
      </c>
      <c r="N57" s="7">
        <f t="shared" si="3"/>
        <v>14</v>
      </c>
      <c r="O57" s="7">
        <f t="shared" si="4"/>
        <v>15</v>
      </c>
      <c r="P57" s="7">
        <f t="shared" si="5"/>
        <v>16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1.5E-3</v>
      </c>
      <c r="X57" s="21">
        <f t="shared" si="9"/>
        <v>0</v>
      </c>
      <c r="Y57" s="21">
        <f t="shared" si="10"/>
        <v>7.5000000000000002E-4</v>
      </c>
      <c r="Z57" t="str">
        <f t="shared" si="11"/>
        <v>No</v>
      </c>
    </row>
    <row r="58" spans="1:26" x14ac:dyDescent="0.25">
      <c r="A58">
        <v>20171</v>
      </c>
      <c r="B58" t="s">
        <v>66</v>
      </c>
      <c r="C58" t="s">
        <v>31</v>
      </c>
      <c r="D58" t="s">
        <v>114</v>
      </c>
      <c r="E58" s="1">
        <v>43913</v>
      </c>
      <c r="F58" s="7" t="s">
        <v>13</v>
      </c>
      <c r="G58" s="7" t="str">
        <f>VLOOKUP(C58,Tipos_Medida!$A$2:$B$12,2)</f>
        <v>Nacional</v>
      </c>
      <c r="H58" s="7" t="str">
        <f>VLOOKUP(F58,Tipos_Medida!$D$2:$E$34,2)</f>
        <v>Preventiva</v>
      </c>
      <c r="I58" s="7">
        <f>IF(A58=VLOOKUP(A58,Tipos_Medida!$H$2:$I$788,1),VLOOKUP(A58,Tipos_Medida!$H$2:$I$788,2),"")</f>
        <v>18316</v>
      </c>
      <c r="J58" s="7" t="str">
        <f t="shared" si="8"/>
        <v>Pequeño</v>
      </c>
      <c r="K58" s="7">
        <f t="shared" si="0"/>
        <v>10</v>
      </c>
      <c r="L58" s="7">
        <f t="shared" si="1"/>
        <v>11</v>
      </c>
      <c r="M58" s="7">
        <f t="shared" si="2"/>
        <v>12</v>
      </c>
      <c r="N58" s="7">
        <f t="shared" si="3"/>
        <v>14</v>
      </c>
      <c r="O58" s="7">
        <f t="shared" si="4"/>
        <v>15</v>
      </c>
      <c r="P58" s="7">
        <f t="shared" si="5"/>
        <v>16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1.5E-3</v>
      </c>
      <c r="X58" s="21">
        <f t="shared" si="9"/>
        <v>0</v>
      </c>
      <c r="Y58" s="21">
        <f t="shared" si="10"/>
        <v>7.5000000000000002E-4</v>
      </c>
      <c r="Z58" t="str">
        <f t="shared" si="11"/>
        <v>No</v>
      </c>
    </row>
    <row r="59" spans="1:26" x14ac:dyDescent="0.25">
      <c r="A59">
        <v>20171</v>
      </c>
      <c r="B59" t="s">
        <v>66</v>
      </c>
      <c r="C59" t="s">
        <v>115</v>
      </c>
      <c r="D59" t="s">
        <v>114</v>
      </c>
      <c r="E59" s="1">
        <v>43913</v>
      </c>
      <c r="F59" s="7" t="s">
        <v>13</v>
      </c>
      <c r="G59" s="7" t="str">
        <f>VLOOKUP(C59,Tipos_Medida!$A$2:$B$12,2)</f>
        <v>Nacional</v>
      </c>
      <c r="H59" s="7" t="str">
        <f>VLOOKUP(F59,Tipos_Medida!$D$2:$E$34,2)</f>
        <v>Preventiva</v>
      </c>
      <c r="I59" s="7">
        <f>IF(A59=VLOOKUP(A59,Tipos_Medida!$H$2:$I$788,1),VLOOKUP(A59,Tipos_Medida!$H$2:$I$788,2),"")</f>
        <v>18316</v>
      </c>
      <c r="J59" s="7" t="str">
        <f t="shared" si="8"/>
        <v>Pequeño</v>
      </c>
      <c r="K59" s="7">
        <f t="shared" si="0"/>
        <v>10</v>
      </c>
      <c r="L59" s="7">
        <f t="shared" si="1"/>
        <v>11</v>
      </c>
      <c r="M59" s="7">
        <f t="shared" si="2"/>
        <v>12</v>
      </c>
      <c r="N59" s="7">
        <f t="shared" si="3"/>
        <v>14</v>
      </c>
      <c r="O59" s="7">
        <f t="shared" si="4"/>
        <v>15</v>
      </c>
      <c r="P59" s="7">
        <f t="shared" si="5"/>
        <v>16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4.7000000000000002E-3</v>
      </c>
      <c r="X59" s="21">
        <f t="shared" si="9"/>
        <v>0</v>
      </c>
      <c r="Y59" s="21">
        <f t="shared" si="10"/>
        <v>2.3500000000000001E-3</v>
      </c>
      <c r="Z59" t="str">
        <f t="shared" si="11"/>
        <v>No</v>
      </c>
    </row>
    <row r="60" spans="1:26" x14ac:dyDescent="0.25">
      <c r="A60" s="4">
        <v>20171</v>
      </c>
      <c r="B60" s="4" t="s">
        <v>66</v>
      </c>
      <c r="C60" s="4" t="s">
        <v>33</v>
      </c>
      <c r="D60" s="4" t="s">
        <v>114</v>
      </c>
      <c r="E60" s="5">
        <v>43910</v>
      </c>
      <c r="F60" s="7" t="s">
        <v>12</v>
      </c>
      <c r="G60" s="7" t="str">
        <f>VLOOKUP(C60,Tipos_Medida!$A$2:$B$12,2)</f>
        <v>Nacional</v>
      </c>
      <c r="H60" s="7" t="str">
        <f>VLOOKUP(F60,Tipos_Medida!$D$2:$E$34,2)</f>
        <v>Preventiva</v>
      </c>
      <c r="I60" s="7">
        <f>IF(A60=VLOOKUP(A60,Tipos_Medida!$H$2:$I$788,1),VLOOKUP(A60,Tipos_Medida!$H$2:$I$788,2),"")</f>
        <v>18316</v>
      </c>
      <c r="J60" s="7" t="str">
        <f t="shared" si="8"/>
        <v>Pequeño</v>
      </c>
      <c r="K60" s="7">
        <f t="shared" si="0"/>
        <v>9</v>
      </c>
      <c r="L60" s="7">
        <f t="shared" si="1"/>
        <v>10</v>
      </c>
      <c r="M60" s="7">
        <f t="shared" si="2"/>
        <v>11</v>
      </c>
      <c r="N60" s="7">
        <f t="shared" si="3"/>
        <v>13</v>
      </c>
      <c r="O60" s="7">
        <f t="shared" si="4"/>
        <v>14</v>
      </c>
      <c r="P60" s="7">
        <f t="shared" si="5"/>
        <v>15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f t="shared" si="9"/>
        <v>0</v>
      </c>
      <c r="Y60" s="21">
        <f t="shared" si="10"/>
        <v>0</v>
      </c>
      <c r="Z60" t="str">
        <f t="shared" si="11"/>
        <v>Si</v>
      </c>
    </row>
    <row r="61" spans="1:26" x14ac:dyDescent="0.25">
      <c r="A61" s="4">
        <v>20177</v>
      </c>
      <c r="B61" s="4" t="s">
        <v>67</v>
      </c>
      <c r="C61" s="4" t="s">
        <v>30</v>
      </c>
      <c r="D61" s="4" t="s">
        <v>114</v>
      </c>
      <c r="E61" s="5">
        <v>43913</v>
      </c>
      <c r="F61" s="7" t="s">
        <v>13</v>
      </c>
      <c r="G61" s="7" t="str">
        <f>VLOOKUP(C61,Tipos_Medida!$A$2:$B$12,2)</f>
        <v>Nacional</v>
      </c>
      <c r="H61" s="7" t="str">
        <f>VLOOKUP(F61,Tipos_Medida!$D$2:$E$34,2)</f>
        <v>Preventiva</v>
      </c>
      <c r="I61" s="7">
        <f>IF(A61=VLOOKUP(A61,Tipos_Medida!$H$2:$I$788,1),VLOOKUP(A61,Tipos_Medida!$H$2:$I$788,2),"")</f>
        <v>9945</v>
      </c>
      <c r="J61" s="7" t="str">
        <f t="shared" si="8"/>
        <v>Pequeño</v>
      </c>
      <c r="K61" s="7">
        <f t="shared" si="0"/>
        <v>10</v>
      </c>
      <c r="L61" s="7">
        <f t="shared" si="1"/>
        <v>11</v>
      </c>
      <c r="M61" s="7">
        <f t="shared" si="2"/>
        <v>12</v>
      </c>
      <c r="N61" s="7">
        <f t="shared" si="3"/>
        <v>14</v>
      </c>
      <c r="O61" s="7">
        <f t="shared" si="4"/>
        <v>15</v>
      </c>
      <c r="P61" s="7">
        <f t="shared" si="5"/>
        <v>16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f t="shared" si="9"/>
        <v>0</v>
      </c>
      <c r="Y61" s="21">
        <f t="shared" si="10"/>
        <v>0</v>
      </c>
      <c r="Z61" t="str">
        <f t="shared" si="11"/>
        <v>Si</v>
      </c>
    </row>
    <row r="62" spans="1:26" x14ac:dyDescent="0.25">
      <c r="A62">
        <v>20177</v>
      </c>
      <c r="B62" t="s">
        <v>67</v>
      </c>
      <c r="C62" t="s">
        <v>31</v>
      </c>
      <c r="D62" t="s">
        <v>114</v>
      </c>
      <c r="E62" s="1">
        <v>43913</v>
      </c>
      <c r="F62" s="7" t="s">
        <v>13</v>
      </c>
      <c r="G62" s="7" t="str">
        <f>VLOOKUP(C62,Tipos_Medida!$A$2:$B$12,2)</f>
        <v>Nacional</v>
      </c>
      <c r="H62" s="7" t="str">
        <f>VLOOKUP(F62,Tipos_Medida!$D$2:$E$34,2)</f>
        <v>Preventiva</v>
      </c>
      <c r="I62" s="7">
        <f>IF(A62=VLOOKUP(A62,Tipos_Medida!$H$2:$I$788,1),VLOOKUP(A62,Tipos_Medida!$H$2:$I$788,2),"")</f>
        <v>9945</v>
      </c>
      <c r="J62" s="7" t="str">
        <f t="shared" si="8"/>
        <v>Pequeño</v>
      </c>
      <c r="K62" s="7">
        <f t="shared" si="0"/>
        <v>10</v>
      </c>
      <c r="L62" s="7">
        <f t="shared" si="1"/>
        <v>11</v>
      </c>
      <c r="M62" s="7">
        <f t="shared" si="2"/>
        <v>12</v>
      </c>
      <c r="N62" s="7">
        <f t="shared" si="3"/>
        <v>14</v>
      </c>
      <c r="O62" s="7">
        <f t="shared" si="4"/>
        <v>15</v>
      </c>
      <c r="P62" s="7">
        <f t="shared" si="5"/>
        <v>16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f t="shared" si="9"/>
        <v>0</v>
      </c>
      <c r="Y62" s="21">
        <f t="shared" si="10"/>
        <v>0</v>
      </c>
      <c r="Z62" t="str">
        <f t="shared" si="11"/>
        <v>Si</v>
      </c>
    </row>
    <row r="63" spans="1:26" x14ac:dyDescent="0.25">
      <c r="A63">
        <v>20177</v>
      </c>
      <c r="B63" t="s">
        <v>67</v>
      </c>
      <c r="C63" t="s">
        <v>115</v>
      </c>
      <c r="D63" t="s">
        <v>114</v>
      </c>
      <c r="E63" s="1">
        <v>43913</v>
      </c>
      <c r="F63" s="7" t="s">
        <v>13</v>
      </c>
      <c r="G63" s="7" t="str">
        <f>VLOOKUP(C63,Tipos_Medida!$A$2:$B$12,2)</f>
        <v>Nacional</v>
      </c>
      <c r="H63" s="7" t="str">
        <f>VLOOKUP(F63,Tipos_Medida!$D$2:$E$34,2)</f>
        <v>Preventiva</v>
      </c>
      <c r="I63" s="7">
        <f>IF(A63=VLOOKUP(A63,Tipos_Medida!$H$2:$I$788,1),VLOOKUP(A63,Tipos_Medida!$H$2:$I$788,2),"")</f>
        <v>9945</v>
      </c>
      <c r="J63" s="7" t="str">
        <f t="shared" si="8"/>
        <v>Pequeño</v>
      </c>
      <c r="K63" s="7">
        <f t="shared" si="0"/>
        <v>10</v>
      </c>
      <c r="L63" s="7">
        <f t="shared" si="1"/>
        <v>11</v>
      </c>
      <c r="M63" s="7">
        <f t="shared" si="2"/>
        <v>12</v>
      </c>
      <c r="N63" s="7">
        <f t="shared" si="3"/>
        <v>14</v>
      </c>
      <c r="O63" s="7">
        <f t="shared" si="4"/>
        <v>15</v>
      </c>
      <c r="P63" s="7">
        <f t="shared" si="5"/>
        <v>16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f t="shared" si="9"/>
        <v>0</v>
      </c>
      <c r="Y63" s="21">
        <f t="shared" si="10"/>
        <v>0</v>
      </c>
      <c r="Z63" t="str">
        <f t="shared" si="11"/>
        <v>Si</v>
      </c>
    </row>
    <row r="64" spans="1:26" x14ac:dyDescent="0.25">
      <c r="A64" s="4">
        <v>20177</v>
      </c>
      <c r="B64" s="4" t="s">
        <v>67</v>
      </c>
      <c r="C64" s="4" t="s">
        <v>33</v>
      </c>
      <c r="D64" s="4" t="s">
        <v>114</v>
      </c>
      <c r="E64" s="5">
        <v>43910</v>
      </c>
      <c r="F64" s="7" t="s">
        <v>12</v>
      </c>
      <c r="G64" s="7" t="str">
        <f>VLOOKUP(C64,Tipos_Medida!$A$2:$B$12,2)</f>
        <v>Nacional</v>
      </c>
      <c r="H64" s="7" t="str">
        <f>VLOOKUP(F64,Tipos_Medida!$D$2:$E$34,2)</f>
        <v>Preventiva</v>
      </c>
      <c r="I64" s="7">
        <f>IF(A64=VLOOKUP(A64,Tipos_Medida!$H$2:$I$788,1),VLOOKUP(A64,Tipos_Medida!$H$2:$I$788,2),"")</f>
        <v>9945</v>
      </c>
      <c r="J64" s="7" t="str">
        <f t="shared" si="8"/>
        <v>Pequeño</v>
      </c>
      <c r="K64" s="7">
        <f t="shared" si="0"/>
        <v>9</v>
      </c>
      <c r="L64" s="7">
        <f t="shared" si="1"/>
        <v>10</v>
      </c>
      <c r="M64" s="7">
        <f t="shared" si="2"/>
        <v>11</v>
      </c>
      <c r="N64" s="7">
        <f t="shared" si="3"/>
        <v>13</v>
      </c>
      <c r="O64" s="7">
        <f t="shared" si="4"/>
        <v>14</v>
      </c>
      <c r="P64" s="7">
        <f t="shared" si="5"/>
        <v>15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0</v>
      </c>
      <c r="W64" s="21">
        <v>0</v>
      </c>
      <c r="X64" s="21">
        <f t="shared" si="9"/>
        <v>0</v>
      </c>
      <c r="Y64" s="21">
        <f t="shared" si="10"/>
        <v>0</v>
      </c>
      <c r="Z64" t="str">
        <f t="shared" si="11"/>
        <v>Si</v>
      </c>
    </row>
    <row r="65" spans="1:26" x14ac:dyDescent="0.25">
      <c r="A65">
        <v>20177</v>
      </c>
      <c r="B65" t="s">
        <v>67</v>
      </c>
      <c r="C65" t="s">
        <v>118</v>
      </c>
      <c r="D65" t="s">
        <v>114</v>
      </c>
      <c r="E65" s="1">
        <v>43920</v>
      </c>
      <c r="F65" s="7" t="s">
        <v>14</v>
      </c>
      <c r="G65" s="7" t="str">
        <f>VLOOKUP(C65,Tipos_Medida!$A$2:$B$12,2)</f>
        <v>Local</v>
      </c>
      <c r="H65" s="7" t="str">
        <f>VLOOKUP(F65,Tipos_Medida!$D$2:$E$34,2)</f>
        <v>Preventiva</v>
      </c>
      <c r="I65" s="7">
        <f>IF(A65=VLOOKUP(A65,Tipos_Medida!$H$2:$I$788,1),VLOOKUP(A65,Tipos_Medida!$H$2:$I$788,2),"")</f>
        <v>9945</v>
      </c>
      <c r="J65" s="7" t="str">
        <f t="shared" si="8"/>
        <v>Pequeño</v>
      </c>
      <c r="K65" s="7">
        <f t="shared" si="0"/>
        <v>11</v>
      </c>
      <c r="L65" s="7">
        <f t="shared" si="1"/>
        <v>12</v>
      </c>
      <c r="M65" s="7">
        <f t="shared" si="2"/>
        <v>13</v>
      </c>
      <c r="N65" s="7">
        <f t="shared" si="3"/>
        <v>15</v>
      </c>
      <c r="O65" s="7">
        <f t="shared" si="4"/>
        <v>16</v>
      </c>
      <c r="P65" s="7">
        <f t="shared" si="5"/>
        <v>17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2.5700000000000001E-2</v>
      </c>
      <c r="X65" s="21">
        <f t="shared" si="9"/>
        <v>0</v>
      </c>
      <c r="Y65" s="21">
        <f t="shared" si="10"/>
        <v>1.285E-2</v>
      </c>
      <c r="Z65" t="str">
        <f t="shared" si="11"/>
        <v>No</v>
      </c>
    </row>
    <row r="66" spans="1:26" x14ac:dyDescent="0.25">
      <c r="A66" s="4">
        <v>20177</v>
      </c>
      <c r="B66" s="4" t="s">
        <v>67</v>
      </c>
      <c r="C66" s="4" t="s">
        <v>120</v>
      </c>
      <c r="D66" s="4" t="s">
        <v>114</v>
      </c>
      <c r="E66" s="5">
        <v>43934</v>
      </c>
      <c r="F66" s="7" t="s">
        <v>16</v>
      </c>
      <c r="G66" s="7" t="str">
        <f>VLOOKUP(C66,Tipos_Medida!$A$2:$B$12,2)</f>
        <v>Local</v>
      </c>
      <c r="H66" s="7" t="str">
        <f>VLOOKUP(F66,Tipos_Medida!$D$2:$E$34,2)</f>
        <v>Preventiva</v>
      </c>
      <c r="I66" s="7">
        <f>IF(A66=VLOOKUP(A66,Tipos_Medida!$H$2:$I$788,1),VLOOKUP(A66,Tipos_Medida!$H$2:$I$788,2),"")</f>
        <v>9945</v>
      </c>
      <c r="J66" s="7" t="str">
        <f t="shared" si="8"/>
        <v>Pequeño</v>
      </c>
      <c r="K66" s="7">
        <f t="shared" ref="K66:K129" si="12">VALUE(RIGHT(F66,2)-3)</f>
        <v>13</v>
      </c>
      <c r="L66" s="7">
        <f t="shared" ref="L66:L129" si="13">VALUE(RIGHT(F66,2)-2)</f>
        <v>14</v>
      </c>
      <c r="M66" s="7">
        <f t="shared" ref="M66:M129" si="14">VALUE(RIGHT(F66,2)-1)</f>
        <v>15</v>
      </c>
      <c r="N66" s="7">
        <f t="shared" ref="N66:N129" si="15">VALUE(RIGHT(M66,2)+2)</f>
        <v>17</v>
      </c>
      <c r="O66" s="7">
        <f t="shared" ref="O66:O129" si="16">VALUE(RIGHT(M66,2)+3)</f>
        <v>18</v>
      </c>
      <c r="P66" s="7">
        <f t="shared" ref="P66:P129" si="17">VALUE(RIGHT(M66,2)+4)</f>
        <v>19</v>
      </c>
      <c r="Q66" s="21">
        <v>0</v>
      </c>
      <c r="R66" s="21">
        <v>0</v>
      </c>
      <c r="S66" s="21">
        <v>0</v>
      </c>
      <c r="T66" s="21">
        <v>0</v>
      </c>
      <c r="U66" s="21">
        <v>4.8999999999999998E-3</v>
      </c>
      <c r="V66" s="21">
        <v>9.7999999999999997E-3</v>
      </c>
      <c r="W66" s="21">
        <v>1.47E-2</v>
      </c>
      <c r="X66" s="21">
        <f t="shared" si="9"/>
        <v>0</v>
      </c>
      <c r="Y66" s="21">
        <f t="shared" si="10"/>
        <v>4.8999999999999998E-3</v>
      </c>
      <c r="Z66" t="str">
        <f t="shared" si="11"/>
        <v>No</v>
      </c>
    </row>
    <row r="67" spans="1:26" x14ac:dyDescent="0.25">
      <c r="A67">
        <v>20206</v>
      </c>
      <c r="B67" t="s">
        <v>70</v>
      </c>
      <c r="C67" t="s">
        <v>30</v>
      </c>
      <c r="D67" t="s">
        <v>114</v>
      </c>
      <c r="E67" s="1">
        <v>43913</v>
      </c>
      <c r="F67" s="7" t="s">
        <v>13</v>
      </c>
      <c r="G67" s="7" t="str">
        <f>VLOOKUP(C67,Tipos_Medida!$A$2:$B$12,2)</f>
        <v>Nacional</v>
      </c>
      <c r="H67" s="7" t="str">
        <f>VLOOKUP(F67,Tipos_Medida!$D$2:$E$34,2)</f>
        <v>Preventiva</v>
      </c>
      <c r="I67" s="7">
        <f>IF(A67=VLOOKUP(A67,Tipos_Medida!$H$2:$I$788,1),VLOOKUP(A67,Tipos_Medida!$H$2:$I$788,2),"")</f>
        <v>2444</v>
      </c>
      <c r="J67" s="7" t="str">
        <f t="shared" ref="J67:J130" si="18">IF(AND(I67&gt;0,I67&lt;30000),"Pequeño",IF(AND(I67&gt;=30000,I67&lt;100000),"Mediano","Grande"))</f>
        <v>Pequeño</v>
      </c>
      <c r="K67" s="7">
        <f t="shared" si="12"/>
        <v>10</v>
      </c>
      <c r="L67" s="7">
        <f t="shared" si="13"/>
        <v>11</v>
      </c>
      <c r="M67" s="7">
        <f t="shared" si="14"/>
        <v>12</v>
      </c>
      <c r="N67" s="7">
        <f t="shared" si="15"/>
        <v>14</v>
      </c>
      <c r="O67" s="7">
        <f t="shared" si="16"/>
        <v>15</v>
      </c>
      <c r="P67" s="7">
        <f t="shared" si="17"/>
        <v>16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f t="shared" ref="X67:X130" si="19">SLOPE(Q67:S67,K67:M67)</f>
        <v>0</v>
      </c>
      <c r="Y67" s="21">
        <f t="shared" ref="Y67:Y130" si="20">SLOPE(U67:W67,N67:P67)</f>
        <v>0</v>
      </c>
      <c r="Z67" t="str">
        <f t="shared" ref="Z67:Z130" si="21">IF(Y67&lt;=X67,"Si","No")</f>
        <v>Si</v>
      </c>
    </row>
    <row r="68" spans="1:26" x14ac:dyDescent="0.25">
      <c r="A68">
        <v>20206</v>
      </c>
      <c r="B68" t="s">
        <v>70</v>
      </c>
      <c r="C68" t="s">
        <v>31</v>
      </c>
      <c r="D68" t="s">
        <v>114</v>
      </c>
      <c r="E68" s="1">
        <v>43913</v>
      </c>
      <c r="F68" s="7" t="s">
        <v>13</v>
      </c>
      <c r="G68" s="7" t="str">
        <f>VLOOKUP(C68,Tipos_Medida!$A$2:$B$12,2)</f>
        <v>Nacional</v>
      </c>
      <c r="H68" s="7" t="str">
        <f>VLOOKUP(F68,Tipos_Medida!$D$2:$E$34,2)</f>
        <v>Preventiva</v>
      </c>
      <c r="I68" s="7">
        <f>IF(A68=VLOOKUP(A68,Tipos_Medida!$H$2:$I$788,1),VLOOKUP(A68,Tipos_Medida!$H$2:$I$788,2),"")</f>
        <v>2444</v>
      </c>
      <c r="J68" s="7" t="str">
        <f t="shared" si="18"/>
        <v>Pequeño</v>
      </c>
      <c r="K68" s="7">
        <f t="shared" si="12"/>
        <v>10</v>
      </c>
      <c r="L68" s="7">
        <f t="shared" si="13"/>
        <v>11</v>
      </c>
      <c r="M68" s="7">
        <f t="shared" si="14"/>
        <v>12</v>
      </c>
      <c r="N68" s="7">
        <f t="shared" si="15"/>
        <v>14</v>
      </c>
      <c r="O68" s="7">
        <f t="shared" si="16"/>
        <v>15</v>
      </c>
      <c r="P68" s="7">
        <f t="shared" si="17"/>
        <v>16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f t="shared" si="19"/>
        <v>0</v>
      </c>
      <c r="Y68" s="21">
        <f t="shared" si="20"/>
        <v>0</v>
      </c>
      <c r="Z68" t="str">
        <f t="shared" si="21"/>
        <v>Si</v>
      </c>
    </row>
    <row r="69" spans="1:26" x14ac:dyDescent="0.25">
      <c r="A69" s="4">
        <v>20206</v>
      </c>
      <c r="B69" s="4" t="s">
        <v>70</v>
      </c>
      <c r="C69" s="4" t="s">
        <v>115</v>
      </c>
      <c r="D69" s="4" t="s">
        <v>114</v>
      </c>
      <c r="E69" s="5">
        <v>43913</v>
      </c>
      <c r="F69" s="7" t="s">
        <v>13</v>
      </c>
      <c r="G69" s="7" t="str">
        <f>VLOOKUP(C69,Tipos_Medida!$A$2:$B$12,2)</f>
        <v>Nacional</v>
      </c>
      <c r="H69" s="7" t="str">
        <f>VLOOKUP(F69,Tipos_Medida!$D$2:$E$34,2)</f>
        <v>Preventiva</v>
      </c>
      <c r="I69" s="7">
        <f>IF(A69=VLOOKUP(A69,Tipos_Medida!$H$2:$I$788,1),VLOOKUP(A69,Tipos_Medida!$H$2:$I$788,2),"")</f>
        <v>2444</v>
      </c>
      <c r="J69" s="7" t="str">
        <f t="shared" si="18"/>
        <v>Pequeño</v>
      </c>
      <c r="K69" s="7">
        <f t="shared" si="12"/>
        <v>10</v>
      </c>
      <c r="L69" s="7">
        <f t="shared" si="13"/>
        <v>11</v>
      </c>
      <c r="M69" s="7">
        <f t="shared" si="14"/>
        <v>12</v>
      </c>
      <c r="N69" s="7">
        <f t="shared" si="15"/>
        <v>14</v>
      </c>
      <c r="O69" s="7">
        <f t="shared" si="16"/>
        <v>15</v>
      </c>
      <c r="P69" s="7">
        <f t="shared" si="17"/>
        <v>16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f t="shared" si="19"/>
        <v>0</v>
      </c>
      <c r="Y69" s="21">
        <f t="shared" si="20"/>
        <v>0</v>
      </c>
      <c r="Z69" t="str">
        <f t="shared" si="21"/>
        <v>Si</v>
      </c>
    </row>
    <row r="70" spans="1:26" x14ac:dyDescent="0.25">
      <c r="A70" s="4">
        <v>20206</v>
      </c>
      <c r="B70" s="4" t="s">
        <v>70</v>
      </c>
      <c r="C70" s="4" t="s">
        <v>33</v>
      </c>
      <c r="D70" s="4" t="s">
        <v>114</v>
      </c>
      <c r="E70" s="5">
        <v>43910</v>
      </c>
      <c r="F70" s="7" t="s">
        <v>12</v>
      </c>
      <c r="G70" s="7" t="str">
        <f>VLOOKUP(C70,Tipos_Medida!$A$2:$B$12,2)</f>
        <v>Nacional</v>
      </c>
      <c r="H70" s="7" t="str">
        <f>VLOOKUP(F70,Tipos_Medida!$D$2:$E$34,2)</f>
        <v>Preventiva</v>
      </c>
      <c r="I70" s="7">
        <f>IF(A70=VLOOKUP(A70,Tipos_Medida!$H$2:$I$788,1),VLOOKUP(A70,Tipos_Medida!$H$2:$I$788,2),"")</f>
        <v>2444</v>
      </c>
      <c r="J70" s="7" t="str">
        <f t="shared" si="18"/>
        <v>Pequeño</v>
      </c>
      <c r="K70" s="7">
        <f t="shared" si="12"/>
        <v>9</v>
      </c>
      <c r="L70" s="7">
        <f t="shared" si="13"/>
        <v>10</v>
      </c>
      <c r="M70" s="7">
        <f t="shared" si="14"/>
        <v>11</v>
      </c>
      <c r="N70" s="7">
        <f t="shared" si="15"/>
        <v>13</v>
      </c>
      <c r="O70" s="7">
        <f t="shared" si="16"/>
        <v>14</v>
      </c>
      <c r="P70" s="7">
        <f t="shared" si="17"/>
        <v>15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f t="shared" si="19"/>
        <v>0</v>
      </c>
      <c r="Y70" s="21">
        <f t="shared" si="20"/>
        <v>0</v>
      </c>
      <c r="Z70" t="str">
        <f t="shared" si="21"/>
        <v>Si</v>
      </c>
    </row>
    <row r="71" spans="1:26" x14ac:dyDescent="0.25">
      <c r="A71">
        <v>20234</v>
      </c>
      <c r="B71" t="s">
        <v>73</v>
      </c>
      <c r="C71" t="s">
        <v>30</v>
      </c>
      <c r="D71" t="s">
        <v>114</v>
      </c>
      <c r="E71" s="1">
        <v>43913</v>
      </c>
      <c r="F71" s="7" t="s">
        <v>13</v>
      </c>
      <c r="G71" s="7" t="str">
        <f>VLOOKUP(C71,Tipos_Medida!$A$2:$B$12,2)</f>
        <v>Nacional</v>
      </c>
      <c r="H71" s="7" t="str">
        <f>VLOOKUP(F71,Tipos_Medida!$D$2:$E$34,2)</f>
        <v>Preventiva</v>
      </c>
      <c r="I71" s="7">
        <f>IF(A71=VLOOKUP(A71,Tipos_Medida!$H$2:$I$788,1),VLOOKUP(A71,Tipos_Medida!$H$2:$I$788,2),"")</f>
        <v>7250</v>
      </c>
      <c r="J71" s="7" t="str">
        <f t="shared" si="18"/>
        <v>Pequeño</v>
      </c>
      <c r="K71" s="7">
        <f t="shared" si="12"/>
        <v>10</v>
      </c>
      <c r="L71" s="7">
        <f t="shared" si="13"/>
        <v>11</v>
      </c>
      <c r="M71" s="7">
        <f t="shared" si="14"/>
        <v>12</v>
      </c>
      <c r="N71" s="7">
        <f t="shared" si="15"/>
        <v>14</v>
      </c>
      <c r="O71" s="7">
        <f t="shared" si="16"/>
        <v>15</v>
      </c>
      <c r="P71" s="7">
        <f t="shared" si="17"/>
        <v>16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4.8999999999999998E-3</v>
      </c>
      <c r="X71" s="21">
        <f t="shared" si="19"/>
        <v>0</v>
      </c>
      <c r="Y71" s="21">
        <f t="shared" si="20"/>
        <v>2.4499999999999999E-3</v>
      </c>
      <c r="Z71" t="str">
        <f t="shared" si="21"/>
        <v>No</v>
      </c>
    </row>
    <row r="72" spans="1:26" x14ac:dyDescent="0.25">
      <c r="A72">
        <v>20234</v>
      </c>
      <c r="B72" t="s">
        <v>73</v>
      </c>
      <c r="C72" t="s">
        <v>31</v>
      </c>
      <c r="D72" t="s">
        <v>114</v>
      </c>
      <c r="E72" s="1">
        <v>43913</v>
      </c>
      <c r="F72" s="7" t="s">
        <v>13</v>
      </c>
      <c r="G72" s="7" t="str">
        <f>VLOOKUP(C72,Tipos_Medida!$A$2:$B$12,2)</f>
        <v>Nacional</v>
      </c>
      <c r="H72" s="7" t="str">
        <f>VLOOKUP(F72,Tipos_Medida!$D$2:$E$34,2)</f>
        <v>Preventiva</v>
      </c>
      <c r="I72" s="7">
        <f>IF(A72=VLOOKUP(A72,Tipos_Medida!$H$2:$I$788,1),VLOOKUP(A72,Tipos_Medida!$H$2:$I$788,2),"")</f>
        <v>7250</v>
      </c>
      <c r="J72" s="7" t="str">
        <f t="shared" si="18"/>
        <v>Pequeño</v>
      </c>
      <c r="K72" s="7">
        <f t="shared" si="12"/>
        <v>10</v>
      </c>
      <c r="L72" s="7">
        <f t="shared" si="13"/>
        <v>11</v>
      </c>
      <c r="M72" s="7">
        <f t="shared" si="14"/>
        <v>12</v>
      </c>
      <c r="N72" s="7">
        <f t="shared" si="15"/>
        <v>14</v>
      </c>
      <c r="O72" s="7">
        <f t="shared" si="16"/>
        <v>15</v>
      </c>
      <c r="P72" s="7">
        <f t="shared" si="17"/>
        <v>16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4.8999999999999998E-3</v>
      </c>
      <c r="X72" s="21">
        <f t="shared" si="19"/>
        <v>0</v>
      </c>
      <c r="Y72" s="21">
        <f t="shared" si="20"/>
        <v>2.4499999999999999E-3</v>
      </c>
      <c r="Z72" t="str">
        <f t="shared" si="21"/>
        <v>No</v>
      </c>
    </row>
    <row r="73" spans="1:26" x14ac:dyDescent="0.25">
      <c r="A73" s="4">
        <v>20234</v>
      </c>
      <c r="B73" s="4" t="s">
        <v>73</v>
      </c>
      <c r="C73" s="4" t="s">
        <v>115</v>
      </c>
      <c r="D73" s="4" t="s">
        <v>114</v>
      </c>
      <c r="E73" s="5">
        <v>43913</v>
      </c>
      <c r="F73" s="7" t="s">
        <v>13</v>
      </c>
      <c r="G73" s="7" t="str">
        <f>VLOOKUP(C73,Tipos_Medida!$A$2:$B$12,2)</f>
        <v>Nacional</v>
      </c>
      <c r="H73" s="7" t="str">
        <f>VLOOKUP(F73,Tipos_Medida!$D$2:$E$34,2)</f>
        <v>Preventiva</v>
      </c>
      <c r="I73" s="7">
        <f>IF(A73=VLOOKUP(A73,Tipos_Medida!$H$2:$I$788,1),VLOOKUP(A73,Tipos_Medida!$H$2:$I$788,2),"")</f>
        <v>7250</v>
      </c>
      <c r="J73" s="7" t="str">
        <f t="shared" si="18"/>
        <v>Pequeño</v>
      </c>
      <c r="K73" s="7">
        <f t="shared" si="12"/>
        <v>10</v>
      </c>
      <c r="L73" s="7">
        <f t="shared" si="13"/>
        <v>11</v>
      </c>
      <c r="M73" s="7">
        <f t="shared" si="14"/>
        <v>12</v>
      </c>
      <c r="N73" s="7">
        <f t="shared" si="15"/>
        <v>14</v>
      </c>
      <c r="O73" s="7">
        <f t="shared" si="16"/>
        <v>15</v>
      </c>
      <c r="P73" s="7">
        <f t="shared" si="17"/>
        <v>16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4.8999999999999998E-3</v>
      </c>
      <c r="X73" s="21">
        <f t="shared" si="19"/>
        <v>0</v>
      </c>
      <c r="Y73" s="21">
        <f t="shared" si="20"/>
        <v>2.4499999999999999E-3</v>
      </c>
      <c r="Z73" t="str">
        <f t="shared" si="21"/>
        <v>No</v>
      </c>
    </row>
    <row r="74" spans="1:26" x14ac:dyDescent="0.25">
      <c r="A74" s="4">
        <v>20234</v>
      </c>
      <c r="B74" s="4" t="s">
        <v>73</v>
      </c>
      <c r="C74" s="4" t="s">
        <v>33</v>
      </c>
      <c r="D74" s="4" t="s">
        <v>114</v>
      </c>
      <c r="E74" s="5">
        <v>43910</v>
      </c>
      <c r="F74" s="7" t="s">
        <v>12</v>
      </c>
      <c r="G74" s="7" t="str">
        <f>VLOOKUP(C74,Tipos_Medida!$A$2:$B$12,2)</f>
        <v>Nacional</v>
      </c>
      <c r="H74" s="7" t="str">
        <f>VLOOKUP(F74,Tipos_Medida!$D$2:$E$34,2)</f>
        <v>Preventiva</v>
      </c>
      <c r="I74" s="7">
        <f>IF(A74=VLOOKUP(A74,Tipos_Medida!$H$2:$I$788,1),VLOOKUP(A74,Tipos_Medida!$H$2:$I$788,2),"")</f>
        <v>7250</v>
      </c>
      <c r="J74" s="7" t="str">
        <f t="shared" si="18"/>
        <v>Pequeño</v>
      </c>
      <c r="K74" s="7">
        <f t="shared" si="12"/>
        <v>9</v>
      </c>
      <c r="L74" s="7">
        <f t="shared" si="13"/>
        <v>10</v>
      </c>
      <c r="M74" s="7">
        <f t="shared" si="14"/>
        <v>11</v>
      </c>
      <c r="N74" s="7">
        <f t="shared" si="15"/>
        <v>13</v>
      </c>
      <c r="O74" s="7">
        <f t="shared" si="16"/>
        <v>14</v>
      </c>
      <c r="P74" s="7">
        <f t="shared" si="17"/>
        <v>15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f t="shared" si="19"/>
        <v>0</v>
      </c>
      <c r="Y74" s="21">
        <f t="shared" si="20"/>
        <v>0</v>
      </c>
      <c r="Z74" t="str">
        <f t="shared" si="21"/>
        <v>Si</v>
      </c>
    </row>
    <row r="75" spans="1:26" x14ac:dyDescent="0.25">
      <c r="A75">
        <v>20244</v>
      </c>
      <c r="B75" t="s">
        <v>74</v>
      </c>
      <c r="C75" t="s">
        <v>30</v>
      </c>
      <c r="D75" t="s">
        <v>114</v>
      </c>
      <c r="E75" s="1">
        <v>43913</v>
      </c>
      <c r="F75" s="7" t="s">
        <v>13</v>
      </c>
      <c r="G75" s="7" t="str">
        <f>VLOOKUP(C75,Tipos_Medida!$A$2:$B$12,2)</f>
        <v>Nacional</v>
      </c>
      <c r="H75" s="7" t="str">
        <f>VLOOKUP(F75,Tipos_Medida!$D$2:$E$34,2)</f>
        <v>Preventiva</v>
      </c>
      <c r="I75" s="7">
        <f>IF(A75=VLOOKUP(A75,Tipos_Medida!$H$2:$I$788,1),VLOOKUP(A75,Tipos_Medida!$H$2:$I$788,2),"")</f>
        <v>3787</v>
      </c>
      <c r="J75" s="7" t="str">
        <f t="shared" si="18"/>
        <v>Pequeño</v>
      </c>
      <c r="K75" s="7">
        <f t="shared" si="12"/>
        <v>10</v>
      </c>
      <c r="L75" s="7">
        <f t="shared" si="13"/>
        <v>11</v>
      </c>
      <c r="M75" s="7">
        <f t="shared" si="14"/>
        <v>12</v>
      </c>
      <c r="N75" s="7">
        <f t="shared" si="15"/>
        <v>14</v>
      </c>
      <c r="O75" s="7">
        <f t="shared" si="16"/>
        <v>15</v>
      </c>
      <c r="P75" s="7">
        <f t="shared" si="17"/>
        <v>16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f t="shared" si="19"/>
        <v>0</v>
      </c>
      <c r="Y75" s="21">
        <f t="shared" si="20"/>
        <v>0</v>
      </c>
      <c r="Z75" t="str">
        <f t="shared" si="21"/>
        <v>Si</v>
      </c>
    </row>
    <row r="76" spans="1:26" x14ac:dyDescent="0.25">
      <c r="A76">
        <v>20244</v>
      </c>
      <c r="B76" t="s">
        <v>74</v>
      </c>
      <c r="C76" t="s">
        <v>31</v>
      </c>
      <c r="D76" t="s">
        <v>114</v>
      </c>
      <c r="E76" s="1">
        <v>43913</v>
      </c>
      <c r="F76" s="7" t="s">
        <v>13</v>
      </c>
      <c r="G76" s="7" t="str">
        <f>VLOOKUP(C76,Tipos_Medida!$A$2:$B$12,2)</f>
        <v>Nacional</v>
      </c>
      <c r="H76" s="7" t="str">
        <f>VLOOKUP(F76,Tipos_Medida!$D$2:$E$34,2)</f>
        <v>Preventiva</v>
      </c>
      <c r="I76" s="7">
        <f>IF(A76=VLOOKUP(A76,Tipos_Medida!$H$2:$I$788,1),VLOOKUP(A76,Tipos_Medida!$H$2:$I$788,2),"")</f>
        <v>3787</v>
      </c>
      <c r="J76" s="7" t="str">
        <f t="shared" si="18"/>
        <v>Pequeño</v>
      </c>
      <c r="K76" s="7">
        <f t="shared" si="12"/>
        <v>10</v>
      </c>
      <c r="L76" s="7">
        <f t="shared" si="13"/>
        <v>11</v>
      </c>
      <c r="M76" s="7">
        <f t="shared" si="14"/>
        <v>12</v>
      </c>
      <c r="N76" s="7">
        <f t="shared" si="15"/>
        <v>14</v>
      </c>
      <c r="O76" s="7">
        <f t="shared" si="16"/>
        <v>15</v>
      </c>
      <c r="P76" s="7">
        <f t="shared" si="17"/>
        <v>16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f t="shared" si="19"/>
        <v>0</v>
      </c>
      <c r="Y76" s="21">
        <f t="shared" si="20"/>
        <v>0</v>
      </c>
      <c r="Z76" t="str">
        <f t="shared" si="21"/>
        <v>Si</v>
      </c>
    </row>
    <row r="77" spans="1:26" x14ac:dyDescent="0.25">
      <c r="A77" s="4">
        <v>20244</v>
      </c>
      <c r="B77" s="4" t="s">
        <v>74</v>
      </c>
      <c r="C77" s="4" t="s">
        <v>115</v>
      </c>
      <c r="D77" s="4" t="s">
        <v>114</v>
      </c>
      <c r="E77" s="5">
        <v>43913</v>
      </c>
      <c r="F77" s="7" t="s">
        <v>13</v>
      </c>
      <c r="G77" s="7" t="str">
        <f>VLOOKUP(C77,Tipos_Medida!$A$2:$B$12,2)</f>
        <v>Nacional</v>
      </c>
      <c r="H77" s="7" t="str">
        <f>VLOOKUP(F77,Tipos_Medida!$D$2:$E$34,2)</f>
        <v>Preventiva</v>
      </c>
      <c r="I77" s="7">
        <f>IF(A77=VLOOKUP(A77,Tipos_Medida!$H$2:$I$788,1),VLOOKUP(A77,Tipos_Medida!$H$2:$I$788,2),"")</f>
        <v>3787</v>
      </c>
      <c r="J77" s="7" t="str">
        <f t="shared" si="18"/>
        <v>Pequeño</v>
      </c>
      <c r="K77" s="7">
        <f t="shared" si="12"/>
        <v>10</v>
      </c>
      <c r="L77" s="7">
        <f t="shared" si="13"/>
        <v>11</v>
      </c>
      <c r="M77" s="7">
        <f t="shared" si="14"/>
        <v>12</v>
      </c>
      <c r="N77" s="7">
        <f t="shared" si="15"/>
        <v>14</v>
      </c>
      <c r="O77" s="7">
        <f t="shared" si="16"/>
        <v>15</v>
      </c>
      <c r="P77" s="7">
        <f t="shared" si="17"/>
        <v>16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f t="shared" si="19"/>
        <v>0</v>
      </c>
      <c r="Y77" s="21">
        <f t="shared" si="20"/>
        <v>0</v>
      </c>
      <c r="Z77" t="str">
        <f t="shared" si="21"/>
        <v>Si</v>
      </c>
    </row>
    <row r="78" spans="1:26" x14ac:dyDescent="0.25">
      <c r="A78" s="4">
        <v>20244</v>
      </c>
      <c r="B78" s="4" t="s">
        <v>74</v>
      </c>
      <c r="C78" s="4" t="s">
        <v>33</v>
      </c>
      <c r="D78" s="4" t="s">
        <v>114</v>
      </c>
      <c r="E78" s="5">
        <v>43910</v>
      </c>
      <c r="F78" s="7" t="s">
        <v>12</v>
      </c>
      <c r="G78" s="7" t="str">
        <f>VLOOKUP(C78,Tipos_Medida!$A$2:$B$12,2)</f>
        <v>Nacional</v>
      </c>
      <c r="H78" s="7" t="str">
        <f>VLOOKUP(F78,Tipos_Medida!$D$2:$E$34,2)</f>
        <v>Preventiva</v>
      </c>
      <c r="I78" s="7">
        <f>IF(A78=VLOOKUP(A78,Tipos_Medida!$H$2:$I$788,1),VLOOKUP(A78,Tipos_Medida!$H$2:$I$788,2),"")</f>
        <v>3787</v>
      </c>
      <c r="J78" s="7" t="str">
        <f t="shared" si="18"/>
        <v>Pequeño</v>
      </c>
      <c r="K78" s="7">
        <f t="shared" si="12"/>
        <v>9</v>
      </c>
      <c r="L78" s="7">
        <f t="shared" si="13"/>
        <v>10</v>
      </c>
      <c r="M78" s="7">
        <f t="shared" si="14"/>
        <v>11</v>
      </c>
      <c r="N78" s="7">
        <f t="shared" si="15"/>
        <v>13</v>
      </c>
      <c r="O78" s="7">
        <f t="shared" si="16"/>
        <v>14</v>
      </c>
      <c r="P78" s="7">
        <f t="shared" si="17"/>
        <v>15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f t="shared" si="19"/>
        <v>0</v>
      </c>
      <c r="Y78" s="21">
        <f t="shared" si="20"/>
        <v>0</v>
      </c>
      <c r="Z78" t="str">
        <f t="shared" si="21"/>
        <v>Si</v>
      </c>
    </row>
    <row r="79" spans="1:26" x14ac:dyDescent="0.25">
      <c r="A79" s="4">
        <v>20249</v>
      </c>
      <c r="B79" s="4" t="s">
        <v>75</v>
      </c>
      <c r="C79" s="4" t="s">
        <v>30</v>
      </c>
      <c r="D79" s="4" t="s">
        <v>114</v>
      </c>
      <c r="E79" s="5">
        <v>43913</v>
      </c>
      <c r="F79" s="7" t="s">
        <v>13</v>
      </c>
      <c r="G79" s="7" t="str">
        <f>VLOOKUP(C79,Tipos_Medida!$A$2:$B$12,2)</f>
        <v>Nacional</v>
      </c>
      <c r="H79" s="7" t="str">
        <f>VLOOKUP(F79,Tipos_Medida!$D$2:$E$34,2)</f>
        <v>Preventiva</v>
      </c>
      <c r="I79" s="7">
        <f>IF(A79=VLOOKUP(A79,Tipos_Medida!$H$2:$I$788,1),VLOOKUP(A79,Tipos_Medida!$H$2:$I$788,2),"")</f>
        <v>3614</v>
      </c>
      <c r="J79" s="7" t="str">
        <f t="shared" si="18"/>
        <v>Pequeño</v>
      </c>
      <c r="K79" s="7">
        <f t="shared" si="12"/>
        <v>10</v>
      </c>
      <c r="L79" s="7">
        <f t="shared" si="13"/>
        <v>11</v>
      </c>
      <c r="M79" s="7">
        <f t="shared" si="14"/>
        <v>12</v>
      </c>
      <c r="N79" s="7">
        <f t="shared" si="15"/>
        <v>14</v>
      </c>
      <c r="O79" s="7">
        <f t="shared" si="16"/>
        <v>15</v>
      </c>
      <c r="P79" s="7">
        <f t="shared" si="17"/>
        <v>16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f t="shared" si="19"/>
        <v>0</v>
      </c>
      <c r="Y79" s="21">
        <f t="shared" si="20"/>
        <v>0</v>
      </c>
      <c r="Z79" t="str">
        <f t="shared" si="21"/>
        <v>Si</v>
      </c>
    </row>
    <row r="80" spans="1:26" x14ac:dyDescent="0.25">
      <c r="A80">
        <v>20249</v>
      </c>
      <c r="B80" t="s">
        <v>75</v>
      </c>
      <c r="C80" t="s">
        <v>31</v>
      </c>
      <c r="D80" t="s">
        <v>114</v>
      </c>
      <c r="E80" s="1">
        <v>43913</v>
      </c>
      <c r="F80" s="7" t="s">
        <v>13</v>
      </c>
      <c r="G80" s="7" t="str">
        <f>VLOOKUP(C80,Tipos_Medida!$A$2:$B$12,2)</f>
        <v>Nacional</v>
      </c>
      <c r="H80" s="7" t="str">
        <f>VLOOKUP(F80,Tipos_Medida!$D$2:$E$34,2)</f>
        <v>Preventiva</v>
      </c>
      <c r="I80" s="7">
        <f>IF(A80=VLOOKUP(A80,Tipos_Medida!$H$2:$I$788,1),VLOOKUP(A80,Tipos_Medida!$H$2:$I$788,2),"")</f>
        <v>3614</v>
      </c>
      <c r="J80" s="7" t="str">
        <f t="shared" si="18"/>
        <v>Pequeño</v>
      </c>
      <c r="K80" s="7">
        <f t="shared" si="12"/>
        <v>10</v>
      </c>
      <c r="L80" s="7">
        <f t="shared" si="13"/>
        <v>11</v>
      </c>
      <c r="M80" s="7">
        <f t="shared" si="14"/>
        <v>12</v>
      </c>
      <c r="N80" s="7">
        <f t="shared" si="15"/>
        <v>14</v>
      </c>
      <c r="O80" s="7">
        <f t="shared" si="16"/>
        <v>15</v>
      </c>
      <c r="P80" s="7">
        <f t="shared" si="17"/>
        <v>16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f t="shared" si="19"/>
        <v>0</v>
      </c>
      <c r="Y80" s="21">
        <f t="shared" si="20"/>
        <v>0</v>
      </c>
      <c r="Z80" t="str">
        <f t="shared" si="21"/>
        <v>Si</v>
      </c>
    </row>
    <row r="81" spans="1:26" x14ac:dyDescent="0.25">
      <c r="A81">
        <v>20249</v>
      </c>
      <c r="B81" t="s">
        <v>75</v>
      </c>
      <c r="C81" t="s">
        <v>115</v>
      </c>
      <c r="D81" t="s">
        <v>114</v>
      </c>
      <c r="E81" s="1">
        <v>43913</v>
      </c>
      <c r="F81" s="7" t="s">
        <v>13</v>
      </c>
      <c r="G81" s="7" t="str">
        <f>VLOOKUP(C81,Tipos_Medida!$A$2:$B$12,2)</f>
        <v>Nacional</v>
      </c>
      <c r="H81" s="7" t="str">
        <f>VLOOKUP(F81,Tipos_Medida!$D$2:$E$34,2)</f>
        <v>Preventiva</v>
      </c>
      <c r="I81" s="7">
        <f>IF(A81=VLOOKUP(A81,Tipos_Medida!$H$2:$I$788,1),VLOOKUP(A81,Tipos_Medida!$H$2:$I$788,2),"")</f>
        <v>3614</v>
      </c>
      <c r="J81" s="7" t="str">
        <f t="shared" si="18"/>
        <v>Pequeño</v>
      </c>
      <c r="K81" s="7">
        <f t="shared" si="12"/>
        <v>10</v>
      </c>
      <c r="L81" s="7">
        <f t="shared" si="13"/>
        <v>11</v>
      </c>
      <c r="M81" s="7">
        <f t="shared" si="14"/>
        <v>12</v>
      </c>
      <c r="N81" s="7">
        <f t="shared" si="15"/>
        <v>14</v>
      </c>
      <c r="O81" s="7">
        <f t="shared" si="16"/>
        <v>15</v>
      </c>
      <c r="P81" s="7">
        <f t="shared" si="17"/>
        <v>16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f t="shared" si="19"/>
        <v>0</v>
      </c>
      <c r="Y81" s="21">
        <f t="shared" si="20"/>
        <v>0</v>
      </c>
      <c r="Z81" t="str">
        <f t="shared" si="21"/>
        <v>Si</v>
      </c>
    </row>
    <row r="82" spans="1:26" x14ac:dyDescent="0.25">
      <c r="A82" s="4">
        <v>20249</v>
      </c>
      <c r="B82" s="4" t="s">
        <v>75</v>
      </c>
      <c r="C82" s="4" t="s">
        <v>33</v>
      </c>
      <c r="D82" s="4" t="s">
        <v>114</v>
      </c>
      <c r="E82" s="5">
        <v>43910</v>
      </c>
      <c r="F82" s="7" t="s">
        <v>12</v>
      </c>
      <c r="G82" s="7" t="str">
        <f>VLOOKUP(C82,Tipos_Medida!$A$2:$B$12,2)</f>
        <v>Nacional</v>
      </c>
      <c r="H82" s="7" t="str">
        <f>VLOOKUP(F82,Tipos_Medida!$D$2:$E$34,2)</f>
        <v>Preventiva</v>
      </c>
      <c r="I82" s="7">
        <f>IF(A82=VLOOKUP(A82,Tipos_Medida!$H$2:$I$788,1),VLOOKUP(A82,Tipos_Medida!$H$2:$I$788,2),"")</f>
        <v>3614</v>
      </c>
      <c r="J82" s="7" t="str">
        <f t="shared" si="18"/>
        <v>Pequeño</v>
      </c>
      <c r="K82" s="7">
        <f t="shared" si="12"/>
        <v>9</v>
      </c>
      <c r="L82" s="7">
        <f t="shared" si="13"/>
        <v>10</v>
      </c>
      <c r="M82" s="7">
        <f t="shared" si="14"/>
        <v>11</v>
      </c>
      <c r="N82" s="7">
        <f t="shared" si="15"/>
        <v>13</v>
      </c>
      <c r="O82" s="7">
        <f t="shared" si="16"/>
        <v>14</v>
      </c>
      <c r="P82" s="7">
        <f t="shared" si="17"/>
        <v>15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f t="shared" si="19"/>
        <v>0</v>
      </c>
      <c r="Y82" s="21">
        <f t="shared" si="20"/>
        <v>0</v>
      </c>
      <c r="Z82" t="str">
        <f t="shared" si="21"/>
        <v>Si</v>
      </c>
    </row>
    <row r="83" spans="1:26" x14ac:dyDescent="0.25">
      <c r="A83">
        <v>20326</v>
      </c>
      <c r="B83" t="s">
        <v>80</v>
      </c>
      <c r="C83" t="s">
        <v>30</v>
      </c>
      <c r="D83" t="s">
        <v>114</v>
      </c>
      <c r="E83" s="1">
        <v>43913</v>
      </c>
      <c r="F83" s="7" t="s">
        <v>13</v>
      </c>
      <c r="G83" s="7" t="str">
        <f>VLOOKUP(C83,Tipos_Medida!$A$2:$B$12,2)</f>
        <v>Nacional</v>
      </c>
      <c r="H83" s="7" t="str">
        <f>VLOOKUP(F83,Tipos_Medida!$D$2:$E$34,2)</f>
        <v>Preventiva</v>
      </c>
      <c r="I83" s="7">
        <f>IF(A83=VLOOKUP(A83,Tipos_Medida!$H$2:$I$788,1),VLOOKUP(A83,Tipos_Medida!$H$2:$I$788,2),"")</f>
        <v>5134</v>
      </c>
      <c r="J83" s="7" t="str">
        <f t="shared" si="18"/>
        <v>Pequeño</v>
      </c>
      <c r="K83" s="7">
        <f t="shared" si="12"/>
        <v>10</v>
      </c>
      <c r="L83" s="7">
        <f t="shared" si="13"/>
        <v>11</v>
      </c>
      <c r="M83" s="7">
        <f t="shared" si="14"/>
        <v>12</v>
      </c>
      <c r="N83" s="7">
        <f t="shared" si="15"/>
        <v>14</v>
      </c>
      <c r="O83" s="7">
        <f t="shared" si="16"/>
        <v>15</v>
      </c>
      <c r="P83" s="7">
        <f t="shared" si="17"/>
        <v>16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f t="shared" si="19"/>
        <v>0</v>
      </c>
      <c r="Y83" s="21">
        <f t="shared" si="20"/>
        <v>0</v>
      </c>
      <c r="Z83" t="str">
        <f t="shared" si="21"/>
        <v>Si</v>
      </c>
    </row>
    <row r="84" spans="1:26" x14ac:dyDescent="0.25">
      <c r="A84" s="4">
        <v>20326</v>
      </c>
      <c r="B84" s="4" t="s">
        <v>80</v>
      </c>
      <c r="C84" s="4" t="s">
        <v>31</v>
      </c>
      <c r="D84" s="4" t="s">
        <v>114</v>
      </c>
      <c r="E84" s="5">
        <v>43913</v>
      </c>
      <c r="F84" s="7" t="s">
        <v>13</v>
      </c>
      <c r="G84" s="7" t="str">
        <f>VLOOKUP(C84,Tipos_Medida!$A$2:$B$12,2)</f>
        <v>Nacional</v>
      </c>
      <c r="H84" s="7" t="str">
        <f>VLOOKUP(F84,Tipos_Medida!$D$2:$E$34,2)</f>
        <v>Preventiva</v>
      </c>
      <c r="I84" s="7">
        <f>IF(A84=VLOOKUP(A84,Tipos_Medida!$H$2:$I$788,1),VLOOKUP(A84,Tipos_Medida!$H$2:$I$788,2),"")</f>
        <v>5134</v>
      </c>
      <c r="J84" s="7" t="str">
        <f t="shared" si="18"/>
        <v>Pequeño</v>
      </c>
      <c r="K84" s="7">
        <f t="shared" si="12"/>
        <v>10</v>
      </c>
      <c r="L84" s="7">
        <f t="shared" si="13"/>
        <v>11</v>
      </c>
      <c r="M84" s="7">
        <f t="shared" si="14"/>
        <v>12</v>
      </c>
      <c r="N84" s="7">
        <f t="shared" si="15"/>
        <v>14</v>
      </c>
      <c r="O84" s="7">
        <f t="shared" si="16"/>
        <v>15</v>
      </c>
      <c r="P84" s="7">
        <f t="shared" si="17"/>
        <v>16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0</v>
      </c>
      <c r="W84" s="21">
        <v>0</v>
      </c>
      <c r="X84" s="21">
        <f t="shared" si="19"/>
        <v>0</v>
      </c>
      <c r="Y84" s="21">
        <f t="shared" si="20"/>
        <v>0</v>
      </c>
      <c r="Z84" t="str">
        <f t="shared" si="21"/>
        <v>Si</v>
      </c>
    </row>
    <row r="85" spans="1:26" x14ac:dyDescent="0.25">
      <c r="A85">
        <v>20326</v>
      </c>
      <c r="B85" t="s">
        <v>80</v>
      </c>
      <c r="C85" t="s">
        <v>115</v>
      </c>
      <c r="D85" t="s">
        <v>114</v>
      </c>
      <c r="E85" s="1">
        <v>43913</v>
      </c>
      <c r="F85" s="7" t="s">
        <v>13</v>
      </c>
      <c r="G85" s="7" t="str">
        <f>VLOOKUP(C85,Tipos_Medida!$A$2:$B$12,2)</f>
        <v>Nacional</v>
      </c>
      <c r="H85" s="7" t="str">
        <f>VLOOKUP(F85,Tipos_Medida!$D$2:$E$34,2)</f>
        <v>Preventiva</v>
      </c>
      <c r="I85" s="7">
        <f>IF(A85=VLOOKUP(A85,Tipos_Medida!$H$2:$I$788,1),VLOOKUP(A85,Tipos_Medida!$H$2:$I$788,2),"")</f>
        <v>5134</v>
      </c>
      <c r="J85" s="7" t="str">
        <f t="shared" si="18"/>
        <v>Pequeño</v>
      </c>
      <c r="K85" s="7">
        <f t="shared" si="12"/>
        <v>10</v>
      </c>
      <c r="L85" s="7">
        <f t="shared" si="13"/>
        <v>11</v>
      </c>
      <c r="M85" s="7">
        <f t="shared" si="14"/>
        <v>12</v>
      </c>
      <c r="N85" s="7">
        <f t="shared" si="15"/>
        <v>14</v>
      </c>
      <c r="O85" s="7">
        <f t="shared" si="16"/>
        <v>15</v>
      </c>
      <c r="P85" s="7">
        <f t="shared" si="17"/>
        <v>16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f t="shared" si="19"/>
        <v>0</v>
      </c>
      <c r="Y85" s="21">
        <f t="shared" si="20"/>
        <v>0</v>
      </c>
      <c r="Z85" t="str">
        <f t="shared" si="21"/>
        <v>Si</v>
      </c>
    </row>
    <row r="86" spans="1:26" x14ac:dyDescent="0.25">
      <c r="A86">
        <v>20326</v>
      </c>
      <c r="B86" t="s">
        <v>80</v>
      </c>
      <c r="C86" t="s">
        <v>33</v>
      </c>
      <c r="D86" t="s">
        <v>114</v>
      </c>
      <c r="E86" s="1">
        <v>43910</v>
      </c>
      <c r="F86" s="7" t="s">
        <v>12</v>
      </c>
      <c r="G86" s="7" t="str">
        <f>VLOOKUP(C86,Tipos_Medida!$A$2:$B$12,2)</f>
        <v>Nacional</v>
      </c>
      <c r="H86" s="7" t="str">
        <f>VLOOKUP(F86,Tipos_Medida!$D$2:$E$34,2)</f>
        <v>Preventiva</v>
      </c>
      <c r="I86" s="7">
        <f>IF(A86=VLOOKUP(A86,Tipos_Medida!$H$2:$I$788,1),VLOOKUP(A86,Tipos_Medida!$H$2:$I$788,2),"")</f>
        <v>5134</v>
      </c>
      <c r="J86" s="7" t="str">
        <f t="shared" si="18"/>
        <v>Pequeño</v>
      </c>
      <c r="K86" s="7">
        <f t="shared" si="12"/>
        <v>9</v>
      </c>
      <c r="L86" s="7">
        <f t="shared" si="13"/>
        <v>10</v>
      </c>
      <c r="M86" s="7">
        <f t="shared" si="14"/>
        <v>11</v>
      </c>
      <c r="N86" s="7">
        <f t="shared" si="15"/>
        <v>13</v>
      </c>
      <c r="O86" s="7">
        <f t="shared" si="16"/>
        <v>14</v>
      </c>
      <c r="P86" s="7">
        <f t="shared" si="17"/>
        <v>15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f t="shared" si="19"/>
        <v>0</v>
      </c>
      <c r="Y86" s="21">
        <f t="shared" si="20"/>
        <v>0</v>
      </c>
      <c r="Z86" t="str">
        <f t="shared" si="21"/>
        <v>Si</v>
      </c>
    </row>
    <row r="87" spans="1:26" x14ac:dyDescent="0.25">
      <c r="A87" s="4">
        <v>20374</v>
      </c>
      <c r="B87" s="4" t="s">
        <v>85</v>
      </c>
      <c r="C87" s="4" t="s">
        <v>30</v>
      </c>
      <c r="D87" s="4" t="s">
        <v>114</v>
      </c>
      <c r="E87" s="5">
        <v>43913</v>
      </c>
      <c r="F87" s="7" t="s">
        <v>13</v>
      </c>
      <c r="G87" s="7" t="str">
        <f>VLOOKUP(C87,Tipos_Medida!$A$2:$B$12,2)</f>
        <v>Nacional</v>
      </c>
      <c r="H87" s="7" t="str">
        <f>VLOOKUP(F87,Tipos_Medida!$D$2:$E$34,2)</f>
        <v>Preventiva</v>
      </c>
      <c r="I87" s="7">
        <f>IF(A87=VLOOKUP(A87,Tipos_Medida!$H$2:$I$788,1),VLOOKUP(A87,Tipos_Medida!$H$2:$I$788,2),"")</f>
        <v>1548</v>
      </c>
      <c r="J87" s="7" t="str">
        <f t="shared" si="18"/>
        <v>Pequeño</v>
      </c>
      <c r="K87" s="7">
        <f t="shared" si="12"/>
        <v>10</v>
      </c>
      <c r="L87" s="7">
        <f t="shared" si="13"/>
        <v>11</v>
      </c>
      <c r="M87" s="7">
        <f t="shared" si="14"/>
        <v>12</v>
      </c>
      <c r="N87" s="7">
        <f t="shared" si="15"/>
        <v>14</v>
      </c>
      <c r="O87" s="7">
        <f t="shared" si="16"/>
        <v>15</v>
      </c>
      <c r="P87" s="7">
        <f t="shared" si="17"/>
        <v>16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f t="shared" si="19"/>
        <v>0</v>
      </c>
      <c r="Y87" s="21">
        <f t="shared" si="20"/>
        <v>0</v>
      </c>
      <c r="Z87" t="str">
        <f t="shared" si="21"/>
        <v>Si</v>
      </c>
    </row>
    <row r="88" spans="1:26" x14ac:dyDescent="0.25">
      <c r="A88" s="4">
        <v>20374</v>
      </c>
      <c r="B88" s="4" t="s">
        <v>85</v>
      </c>
      <c r="C88" s="4" t="s">
        <v>31</v>
      </c>
      <c r="D88" s="4" t="s">
        <v>114</v>
      </c>
      <c r="E88" s="5">
        <v>43913</v>
      </c>
      <c r="F88" s="7" t="s">
        <v>13</v>
      </c>
      <c r="G88" s="7" t="str">
        <f>VLOOKUP(C88,Tipos_Medida!$A$2:$B$12,2)</f>
        <v>Nacional</v>
      </c>
      <c r="H88" s="7" t="str">
        <f>VLOOKUP(F88,Tipos_Medida!$D$2:$E$34,2)</f>
        <v>Preventiva</v>
      </c>
      <c r="I88" s="7">
        <f>IF(A88=VLOOKUP(A88,Tipos_Medida!$H$2:$I$788,1),VLOOKUP(A88,Tipos_Medida!$H$2:$I$788,2),"")</f>
        <v>1548</v>
      </c>
      <c r="J88" s="7" t="str">
        <f t="shared" si="18"/>
        <v>Pequeño</v>
      </c>
      <c r="K88" s="7">
        <f t="shared" si="12"/>
        <v>10</v>
      </c>
      <c r="L88" s="7">
        <f t="shared" si="13"/>
        <v>11</v>
      </c>
      <c r="M88" s="7">
        <f t="shared" si="14"/>
        <v>12</v>
      </c>
      <c r="N88" s="7">
        <f t="shared" si="15"/>
        <v>14</v>
      </c>
      <c r="O88" s="7">
        <f t="shared" si="16"/>
        <v>15</v>
      </c>
      <c r="P88" s="7">
        <f t="shared" si="17"/>
        <v>16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f t="shared" si="19"/>
        <v>0</v>
      </c>
      <c r="Y88" s="21">
        <f t="shared" si="20"/>
        <v>0</v>
      </c>
      <c r="Z88" t="str">
        <f t="shared" si="21"/>
        <v>Si</v>
      </c>
    </row>
    <row r="89" spans="1:26" x14ac:dyDescent="0.25">
      <c r="A89">
        <v>20374</v>
      </c>
      <c r="B89" t="s">
        <v>85</v>
      </c>
      <c r="C89" t="s">
        <v>115</v>
      </c>
      <c r="D89" t="s">
        <v>114</v>
      </c>
      <c r="E89" s="1">
        <v>43913</v>
      </c>
      <c r="F89" s="7" t="s">
        <v>13</v>
      </c>
      <c r="G89" s="7" t="str">
        <f>VLOOKUP(C89,Tipos_Medida!$A$2:$B$12,2)</f>
        <v>Nacional</v>
      </c>
      <c r="H89" s="7" t="str">
        <f>VLOOKUP(F89,Tipos_Medida!$D$2:$E$34,2)</f>
        <v>Preventiva</v>
      </c>
      <c r="I89" s="7">
        <f>IF(A89=VLOOKUP(A89,Tipos_Medida!$H$2:$I$788,1),VLOOKUP(A89,Tipos_Medida!$H$2:$I$788,2),"")</f>
        <v>1548</v>
      </c>
      <c r="J89" s="7" t="str">
        <f t="shared" si="18"/>
        <v>Pequeño</v>
      </c>
      <c r="K89" s="7">
        <f t="shared" si="12"/>
        <v>10</v>
      </c>
      <c r="L89" s="7">
        <f t="shared" si="13"/>
        <v>11</v>
      </c>
      <c r="M89" s="7">
        <f t="shared" si="14"/>
        <v>12</v>
      </c>
      <c r="N89" s="7">
        <f t="shared" si="15"/>
        <v>14</v>
      </c>
      <c r="O89" s="7">
        <f t="shared" si="16"/>
        <v>15</v>
      </c>
      <c r="P89" s="7">
        <f t="shared" si="17"/>
        <v>16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f t="shared" si="19"/>
        <v>0</v>
      </c>
      <c r="Y89" s="21">
        <f t="shared" si="20"/>
        <v>0</v>
      </c>
      <c r="Z89" t="str">
        <f t="shared" si="21"/>
        <v>Si</v>
      </c>
    </row>
    <row r="90" spans="1:26" x14ac:dyDescent="0.25">
      <c r="A90">
        <v>20374</v>
      </c>
      <c r="B90" t="s">
        <v>85</v>
      </c>
      <c r="C90" t="s">
        <v>33</v>
      </c>
      <c r="D90" t="s">
        <v>114</v>
      </c>
      <c r="E90" s="1">
        <v>43910</v>
      </c>
      <c r="F90" s="7" t="s">
        <v>12</v>
      </c>
      <c r="G90" s="7" t="str">
        <f>VLOOKUP(C90,Tipos_Medida!$A$2:$B$12,2)</f>
        <v>Nacional</v>
      </c>
      <c r="H90" s="7" t="str">
        <f>VLOOKUP(F90,Tipos_Medida!$D$2:$E$34,2)</f>
        <v>Preventiva</v>
      </c>
      <c r="I90" s="7">
        <f>IF(A90=VLOOKUP(A90,Tipos_Medida!$H$2:$I$788,1),VLOOKUP(A90,Tipos_Medida!$H$2:$I$788,2),"")</f>
        <v>1548</v>
      </c>
      <c r="J90" s="7" t="str">
        <f t="shared" si="18"/>
        <v>Pequeño</v>
      </c>
      <c r="K90" s="7">
        <f t="shared" si="12"/>
        <v>9</v>
      </c>
      <c r="L90" s="7">
        <f t="shared" si="13"/>
        <v>10</v>
      </c>
      <c r="M90" s="7">
        <f t="shared" si="14"/>
        <v>11</v>
      </c>
      <c r="N90" s="7">
        <f t="shared" si="15"/>
        <v>13</v>
      </c>
      <c r="O90" s="7">
        <f t="shared" si="16"/>
        <v>14</v>
      </c>
      <c r="P90" s="7">
        <f t="shared" si="17"/>
        <v>15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f t="shared" si="19"/>
        <v>0</v>
      </c>
      <c r="Y90" s="21">
        <f t="shared" si="20"/>
        <v>0</v>
      </c>
      <c r="Z90" t="str">
        <f t="shared" si="21"/>
        <v>Si</v>
      </c>
    </row>
    <row r="91" spans="1:26" x14ac:dyDescent="0.25">
      <c r="A91" s="4">
        <v>20374</v>
      </c>
      <c r="B91" s="4" t="s">
        <v>85</v>
      </c>
      <c r="C91" s="4" t="s">
        <v>34</v>
      </c>
      <c r="D91" s="4" t="s">
        <v>114</v>
      </c>
      <c r="E91" s="5">
        <v>44029</v>
      </c>
      <c r="F91" s="7" t="s">
        <v>29</v>
      </c>
      <c r="G91" s="7" t="str">
        <f>VLOOKUP(C91,Tipos_Medida!$A$2:$B$12,2)</f>
        <v>Local</v>
      </c>
      <c r="H91" s="7" t="str">
        <f>VLOOKUP(F91,Tipos_Medida!$D$2:$E$34,2)</f>
        <v>Correctiva</v>
      </c>
      <c r="I91" s="7">
        <f>IF(A91=VLOOKUP(A91,Tipos_Medida!$H$2:$I$788,1),VLOOKUP(A91,Tipos_Medida!$H$2:$I$788,2),"")</f>
        <v>1548</v>
      </c>
      <c r="J91" s="7" t="str">
        <f t="shared" si="18"/>
        <v>Pequeño</v>
      </c>
      <c r="K91" s="7">
        <f t="shared" si="12"/>
        <v>26</v>
      </c>
      <c r="L91" s="7">
        <f t="shared" si="13"/>
        <v>27</v>
      </c>
      <c r="M91" s="7">
        <f t="shared" si="14"/>
        <v>28</v>
      </c>
      <c r="N91" s="7">
        <f t="shared" si="15"/>
        <v>30</v>
      </c>
      <c r="O91" s="7">
        <f t="shared" si="16"/>
        <v>31</v>
      </c>
      <c r="P91" s="7">
        <f t="shared" si="17"/>
        <v>32</v>
      </c>
      <c r="Q91" s="21">
        <v>0</v>
      </c>
      <c r="R91" s="21">
        <v>0</v>
      </c>
      <c r="S91" s="21">
        <v>0</v>
      </c>
      <c r="T91" s="21">
        <v>6.2899999999999998E-2</v>
      </c>
      <c r="U91" s="21">
        <v>6.2899999999999998E-2</v>
      </c>
      <c r="V91" s="21">
        <v>6.2899999999999998E-2</v>
      </c>
      <c r="W91" s="21">
        <v>6.2899999999999998E-2</v>
      </c>
      <c r="X91" s="21">
        <f t="shared" si="19"/>
        <v>0</v>
      </c>
      <c r="Y91" s="21">
        <f t="shared" si="20"/>
        <v>0</v>
      </c>
      <c r="Z91" t="str">
        <f t="shared" si="21"/>
        <v>Si</v>
      </c>
    </row>
    <row r="92" spans="1:26" x14ac:dyDescent="0.25">
      <c r="A92" s="4">
        <v>20374</v>
      </c>
      <c r="B92" s="4" t="s">
        <v>85</v>
      </c>
      <c r="C92" s="4" t="s">
        <v>118</v>
      </c>
      <c r="D92" s="4" t="s">
        <v>114</v>
      </c>
      <c r="E92" s="5">
        <v>43953</v>
      </c>
      <c r="F92" s="7" t="s">
        <v>18</v>
      </c>
      <c r="G92" s="7" t="str">
        <f>VLOOKUP(C92,Tipos_Medida!$A$2:$B$12,2)</f>
        <v>Local</v>
      </c>
      <c r="H92" s="7" t="str">
        <f>VLOOKUP(F92,Tipos_Medida!$D$2:$E$34,2)</f>
        <v>Medianamente Preventiva</v>
      </c>
      <c r="I92" s="7">
        <f>IF(A92=VLOOKUP(A92,Tipos_Medida!$H$2:$I$788,1),VLOOKUP(A92,Tipos_Medida!$H$2:$I$788,2),"")</f>
        <v>1548</v>
      </c>
      <c r="J92" s="7" t="str">
        <f t="shared" si="18"/>
        <v>Pequeño</v>
      </c>
      <c r="K92" s="7">
        <f t="shared" si="12"/>
        <v>15</v>
      </c>
      <c r="L92" s="7">
        <f t="shared" si="13"/>
        <v>16</v>
      </c>
      <c r="M92" s="7">
        <f t="shared" si="14"/>
        <v>17</v>
      </c>
      <c r="N92" s="7">
        <f t="shared" si="15"/>
        <v>19</v>
      </c>
      <c r="O92" s="7">
        <f t="shared" si="16"/>
        <v>20</v>
      </c>
      <c r="P92" s="7">
        <f t="shared" si="17"/>
        <v>21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f t="shared" si="19"/>
        <v>0</v>
      </c>
      <c r="Y92" s="21">
        <f t="shared" si="20"/>
        <v>0</v>
      </c>
      <c r="Z92" t="str">
        <f t="shared" si="21"/>
        <v>Si</v>
      </c>
    </row>
    <row r="93" spans="1:26" x14ac:dyDescent="0.25">
      <c r="A93" s="4">
        <v>20406</v>
      </c>
      <c r="B93" s="4" t="s">
        <v>86</v>
      </c>
      <c r="C93" s="4" t="s">
        <v>30</v>
      </c>
      <c r="D93" s="4" t="s">
        <v>114</v>
      </c>
      <c r="E93" s="5">
        <v>43913</v>
      </c>
      <c r="F93" s="7" t="s">
        <v>13</v>
      </c>
      <c r="G93" s="7" t="str">
        <f>VLOOKUP(C93,Tipos_Medida!$A$2:$B$12,2)</f>
        <v>Nacional</v>
      </c>
      <c r="H93" s="7" t="str">
        <f>VLOOKUP(F93,Tipos_Medida!$D$2:$E$34,2)</f>
        <v>Preventiva</v>
      </c>
      <c r="I93" s="7">
        <f>IF(A93=VLOOKUP(A93,Tipos_Medida!$H$2:$I$788,1),VLOOKUP(A93,Tipos_Medida!$H$2:$I$788,2),"")</f>
        <v>20328</v>
      </c>
      <c r="J93" s="7" t="str">
        <f t="shared" si="18"/>
        <v>Pequeño</v>
      </c>
      <c r="K93" s="7">
        <f t="shared" si="12"/>
        <v>10</v>
      </c>
      <c r="L93" s="7">
        <f t="shared" si="13"/>
        <v>11</v>
      </c>
      <c r="M93" s="7">
        <f t="shared" si="14"/>
        <v>12</v>
      </c>
      <c r="N93" s="7">
        <f t="shared" si="15"/>
        <v>14</v>
      </c>
      <c r="O93" s="7">
        <f t="shared" si="16"/>
        <v>15</v>
      </c>
      <c r="P93" s="7">
        <f t="shared" si="17"/>
        <v>16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f t="shared" si="19"/>
        <v>0</v>
      </c>
      <c r="Y93" s="21">
        <f t="shared" si="20"/>
        <v>0</v>
      </c>
      <c r="Z93" t="str">
        <f t="shared" si="21"/>
        <v>Si</v>
      </c>
    </row>
    <row r="94" spans="1:26" x14ac:dyDescent="0.25">
      <c r="A94" s="4">
        <v>20406</v>
      </c>
      <c r="B94" s="4" t="s">
        <v>86</v>
      </c>
      <c r="C94" s="4" t="s">
        <v>31</v>
      </c>
      <c r="D94" s="4" t="s">
        <v>114</v>
      </c>
      <c r="E94" s="5">
        <v>43913</v>
      </c>
      <c r="F94" s="7" t="s">
        <v>13</v>
      </c>
      <c r="G94" s="7" t="str">
        <f>VLOOKUP(C94,Tipos_Medida!$A$2:$B$12,2)</f>
        <v>Nacional</v>
      </c>
      <c r="H94" s="7" t="str">
        <f>VLOOKUP(F94,Tipos_Medida!$D$2:$E$34,2)</f>
        <v>Preventiva</v>
      </c>
      <c r="I94" s="7">
        <f>IF(A94=VLOOKUP(A94,Tipos_Medida!$H$2:$I$788,1),VLOOKUP(A94,Tipos_Medida!$H$2:$I$788,2),"")</f>
        <v>20328</v>
      </c>
      <c r="J94" s="7" t="str">
        <f t="shared" si="18"/>
        <v>Pequeño</v>
      </c>
      <c r="K94" s="7">
        <f t="shared" si="12"/>
        <v>10</v>
      </c>
      <c r="L94" s="7">
        <f t="shared" si="13"/>
        <v>11</v>
      </c>
      <c r="M94" s="7">
        <f t="shared" si="14"/>
        <v>12</v>
      </c>
      <c r="N94" s="7">
        <f t="shared" si="15"/>
        <v>14</v>
      </c>
      <c r="O94" s="7">
        <f t="shared" si="16"/>
        <v>15</v>
      </c>
      <c r="P94" s="7">
        <f t="shared" si="17"/>
        <v>16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f t="shared" si="19"/>
        <v>0</v>
      </c>
      <c r="Y94" s="21">
        <f t="shared" si="20"/>
        <v>0</v>
      </c>
      <c r="Z94" t="str">
        <f t="shared" si="21"/>
        <v>Si</v>
      </c>
    </row>
    <row r="95" spans="1:26" x14ac:dyDescent="0.25">
      <c r="A95">
        <v>20406</v>
      </c>
      <c r="B95" t="s">
        <v>86</v>
      </c>
      <c r="C95" t="s">
        <v>115</v>
      </c>
      <c r="D95" t="s">
        <v>114</v>
      </c>
      <c r="E95" s="1">
        <v>43913</v>
      </c>
      <c r="F95" s="7" t="s">
        <v>13</v>
      </c>
      <c r="G95" s="7" t="str">
        <f>VLOOKUP(C95,Tipos_Medida!$A$2:$B$12,2)</f>
        <v>Nacional</v>
      </c>
      <c r="H95" s="7" t="str">
        <f>VLOOKUP(F95,Tipos_Medida!$D$2:$E$34,2)</f>
        <v>Preventiva</v>
      </c>
      <c r="I95" s="7">
        <f>IF(A95=VLOOKUP(A95,Tipos_Medida!$H$2:$I$788,1),VLOOKUP(A95,Tipos_Medida!$H$2:$I$788,2),"")</f>
        <v>20328</v>
      </c>
      <c r="J95" s="7" t="str">
        <f t="shared" si="18"/>
        <v>Pequeño</v>
      </c>
      <c r="K95" s="7">
        <f t="shared" si="12"/>
        <v>10</v>
      </c>
      <c r="L95" s="7">
        <f t="shared" si="13"/>
        <v>11</v>
      </c>
      <c r="M95" s="7">
        <f t="shared" si="14"/>
        <v>12</v>
      </c>
      <c r="N95" s="7">
        <f t="shared" si="15"/>
        <v>14</v>
      </c>
      <c r="O95" s="7">
        <f t="shared" si="16"/>
        <v>15</v>
      </c>
      <c r="P95" s="7">
        <f t="shared" si="17"/>
        <v>16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f t="shared" si="19"/>
        <v>0</v>
      </c>
      <c r="Y95" s="21">
        <f t="shared" si="20"/>
        <v>0</v>
      </c>
      <c r="Z95" t="str">
        <f t="shared" si="21"/>
        <v>Si</v>
      </c>
    </row>
    <row r="96" spans="1:26" x14ac:dyDescent="0.25">
      <c r="A96">
        <v>20406</v>
      </c>
      <c r="B96" t="s">
        <v>86</v>
      </c>
      <c r="C96" t="s">
        <v>33</v>
      </c>
      <c r="D96" t="s">
        <v>114</v>
      </c>
      <c r="E96" s="1">
        <v>43910</v>
      </c>
      <c r="F96" s="7" t="s">
        <v>12</v>
      </c>
      <c r="G96" s="7" t="str">
        <f>VLOOKUP(C96,Tipos_Medida!$A$2:$B$12,2)</f>
        <v>Nacional</v>
      </c>
      <c r="H96" s="7" t="str">
        <f>VLOOKUP(F96,Tipos_Medida!$D$2:$E$34,2)</f>
        <v>Preventiva</v>
      </c>
      <c r="I96" s="7">
        <f>IF(A96=VLOOKUP(A96,Tipos_Medida!$H$2:$I$788,1),VLOOKUP(A96,Tipos_Medida!$H$2:$I$788,2),"")</f>
        <v>20328</v>
      </c>
      <c r="J96" s="7" t="str">
        <f t="shared" si="18"/>
        <v>Pequeño</v>
      </c>
      <c r="K96" s="7">
        <f t="shared" si="12"/>
        <v>9</v>
      </c>
      <c r="L96" s="7">
        <f t="shared" si="13"/>
        <v>10</v>
      </c>
      <c r="M96" s="7">
        <f t="shared" si="14"/>
        <v>11</v>
      </c>
      <c r="N96" s="7">
        <f t="shared" si="15"/>
        <v>13</v>
      </c>
      <c r="O96" s="7">
        <f t="shared" si="16"/>
        <v>14</v>
      </c>
      <c r="P96" s="7">
        <f t="shared" si="17"/>
        <v>15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f t="shared" si="19"/>
        <v>0</v>
      </c>
      <c r="Y96" s="21">
        <f t="shared" si="20"/>
        <v>0</v>
      </c>
      <c r="Z96" t="str">
        <f t="shared" si="21"/>
        <v>Si</v>
      </c>
    </row>
    <row r="97" spans="1:26" x14ac:dyDescent="0.25">
      <c r="A97" s="4">
        <v>20406</v>
      </c>
      <c r="B97" s="4" t="s">
        <v>86</v>
      </c>
      <c r="C97" s="4" t="s">
        <v>118</v>
      </c>
      <c r="D97" s="4" t="s">
        <v>114</v>
      </c>
      <c r="E97" s="5">
        <v>43933</v>
      </c>
      <c r="F97" s="7" t="s">
        <v>16</v>
      </c>
      <c r="G97" s="7" t="str">
        <f>VLOOKUP(C97,Tipos_Medida!$A$2:$B$12,2)</f>
        <v>Local</v>
      </c>
      <c r="H97" s="7" t="str">
        <f>VLOOKUP(F97,Tipos_Medida!$D$2:$E$34,2)</f>
        <v>Preventiva</v>
      </c>
      <c r="I97" s="7">
        <f>IF(A97=VLOOKUP(A97,Tipos_Medida!$H$2:$I$788,1),VLOOKUP(A97,Tipos_Medida!$H$2:$I$788,2),"")</f>
        <v>20328</v>
      </c>
      <c r="J97" s="7" t="str">
        <f t="shared" si="18"/>
        <v>Pequeño</v>
      </c>
      <c r="K97" s="7">
        <f t="shared" si="12"/>
        <v>13</v>
      </c>
      <c r="L97" s="7">
        <f t="shared" si="13"/>
        <v>14</v>
      </c>
      <c r="M97" s="7">
        <f t="shared" si="14"/>
        <v>15</v>
      </c>
      <c r="N97" s="7">
        <f t="shared" si="15"/>
        <v>17</v>
      </c>
      <c r="O97" s="7">
        <f t="shared" si="16"/>
        <v>18</v>
      </c>
      <c r="P97" s="7">
        <f t="shared" si="17"/>
        <v>19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f t="shared" si="19"/>
        <v>0</v>
      </c>
      <c r="Y97" s="21">
        <f t="shared" si="20"/>
        <v>0</v>
      </c>
      <c r="Z97" t="str">
        <f t="shared" si="21"/>
        <v>Si</v>
      </c>
    </row>
    <row r="98" spans="1:26" x14ac:dyDescent="0.25">
      <c r="A98" s="4">
        <v>20425</v>
      </c>
      <c r="B98" s="4" t="s">
        <v>89</v>
      </c>
      <c r="C98" s="4" t="s">
        <v>30</v>
      </c>
      <c r="D98" s="4" t="s">
        <v>114</v>
      </c>
      <c r="E98" s="5">
        <v>43913</v>
      </c>
      <c r="F98" s="7" t="s">
        <v>13</v>
      </c>
      <c r="G98" s="7" t="str">
        <f>VLOOKUP(C98,Tipos_Medida!$A$2:$B$12,2)</f>
        <v>Nacional</v>
      </c>
      <c r="H98" s="7" t="str">
        <f>VLOOKUP(F98,Tipos_Medida!$D$2:$E$34,2)</f>
        <v>Preventiva</v>
      </c>
      <c r="I98" s="7">
        <f>IF(A98=VLOOKUP(A98,Tipos_Medida!$H$2:$I$788,1),VLOOKUP(A98,Tipos_Medida!$H$2:$I$788,2),"")</f>
        <v>2086</v>
      </c>
      <c r="J98" s="7" t="str">
        <f t="shared" si="18"/>
        <v>Pequeño</v>
      </c>
      <c r="K98" s="7">
        <f t="shared" si="12"/>
        <v>10</v>
      </c>
      <c r="L98" s="7">
        <f t="shared" si="13"/>
        <v>11</v>
      </c>
      <c r="M98" s="7">
        <f t="shared" si="14"/>
        <v>12</v>
      </c>
      <c r="N98" s="7">
        <f t="shared" si="15"/>
        <v>14</v>
      </c>
      <c r="O98" s="7">
        <f t="shared" si="16"/>
        <v>15</v>
      </c>
      <c r="P98" s="7">
        <f t="shared" si="17"/>
        <v>16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f t="shared" si="19"/>
        <v>0</v>
      </c>
      <c r="Y98" s="21">
        <f t="shared" si="20"/>
        <v>0</v>
      </c>
      <c r="Z98" t="str">
        <f t="shared" si="21"/>
        <v>Si</v>
      </c>
    </row>
    <row r="99" spans="1:26" x14ac:dyDescent="0.25">
      <c r="A99">
        <v>20425</v>
      </c>
      <c r="B99" t="s">
        <v>89</v>
      </c>
      <c r="C99" t="s">
        <v>31</v>
      </c>
      <c r="D99" t="s">
        <v>114</v>
      </c>
      <c r="E99" s="1">
        <v>43913</v>
      </c>
      <c r="F99" s="7" t="s">
        <v>13</v>
      </c>
      <c r="G99" s="7" t="str">
        <f>VLOOKUP(C99,Tipos_Medida!$A$2:$B$12,2)</f>
        <v>Nacional</v>
      </c>
      <c r="H99" s="7" t="str">
        <f>VLOOKUP(F99,Tipos_Medida!$D$2:$E$34,2)</f>
        <v>Preventiva</v>
      </c>
      <c r="I99" s="7">
        <f>IF(A99=VLOOKUP(A99,Tipos_Medida!$H$2:$I$788,1),VLOOKUP(A99,Tipos_Medida!$H$2:$I$788,2),"")</f>
        <v>2086</v>
      </c>
      <c r="J99" s="7" t="str">
        <f t="shared" si="18"/>
        <v>Pequeño</v>
      </c>
      <c r="K99" s="7">
        <f t="shared" si="12"/>
        <v>10</v>
      </c>
      <c r="L99" s="7">
        <f t="shared" si="13"/>
        <v>11</v>
      </c>
      <c r="M99" s="7">
        <f t="shared" si="14"/>
        <v>12</v>
      </c>
      <c r="N99" s="7">
        <f t="shared" si="15"/>
        <v>14</v>
      </c>
      <c r="O99" s="7">
        <f t="shared" si="16"/>
        <v>15</v>
      </c>
      <c r="P99" s="7">
        <f t="shared" si="17"/>
        <v>16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f t="shared" si="19"/>
        <v>0</v>
      </c>
      <c r="Y99" s="21">
        <f t="shared" si="20"/>
        <v>0</v>
      </c>
      <c r="Z99" t="str">
        <f t="shared" si="21"/>
        <v>Si</v>
      </c>
    </row>
    <row r="100" spans="1:26" x14ac:dyDescent="0.25">
      <c r="A100">
        <v>20425</v>
      </c>
      <c r="B100" t="s">
        <v>89</v>
      </c>
      <c r="C100" t="s">
        <v>115</v>
      </c>
      <c r="D100" t="s">
        <v>114</v>
      </c>
      <c r="E100" s="1">
        <v>43913</v>
      </c>
      <c r="F100" s="7" t="s">
        <v>13</v>
      </c>
      <c r="G100" s="7" t="str">
        <f>VLOOKUP(C100,Tipos_Medida!$A$2:$B$12,2)</f>
        <v>Nacional</v>
      </c>
      <c r="H100" s="7" t="str">
        <f>VLOOKUP(F100,Tipos_Medida!$D$2:$E$34,2)</f>
        <v>Preventiva</v>
      </c>
      <c r="I100" s="7">
        <f>IF(A100=VLOOKUP(A100,Tipos_Medida!$H$2:$I$788,1),VLOOKUP(A100,Tipos_Medida!$H$2:$I$788,2),"")</f>
        <v>2086</v>
      </c>
      <c r="J100" s="7" t="str">
        <f t="shared" si="18"/>
        <v>Pequeño</v>
      </c>
      <c r="K100" s="7">
        <f t="shared" si="12"/>
        <v>10</v>
      </c>
      <c r="L100" s="7">
        <f t="shared" si="13"/>
        <v>11</v>
      </c>
      <c r="M100" s="7">
        <f t="shared" si="14"/>
        <v>12</v>
      </c>
      <c r="N100" s="7">
        <f t="shared" si="15"/>
        <v>14</v>
      </c>
      <c r="O100" s="7">
        <f t="shared" si="16"/>
        <v>15</v>
      </c>
      <c r="P100" s="7">
        <f t="shared" si="17"/>
        <v>16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f t="shared" si="19"/>
        <v>0</v>
      </c>
      <c r="Y100" s="21">
        <f t="shared" si="20"/>
        <v>0</v>
      </c>
      <c r="Z100" t="str">
        <f t="shared" si="21"/>
        <v>Si</v>
      </c>
    </row>
    <row r="101" spans="1:26" x14ac:dyDescent="0.25">
      <c r="A101" s="4">
        <v>20425</v>
      </c>
      <c r="B101" s="4" t="s">
        <v>89</v>
      </c>
      <c r="C101" s="4" t="s">
        <v>33</v>
      </c>
      <c r="D101" s="4" t="s">
        <v>114</v>
      </c>
      <c r="E101" s="5">
        <v>43910</v>
      </c>
      <c r="F101" s="7" t="s">
        <v>12</v>
      </c>
      <c r="G101" s="7" t="str">
        <f>VLOOKUP(C101,Tipos_Medida!$A$2:$B$12,2)</f>
        <v>Nacional</v>
      </c>
      <c r="H101" s="7" t="str">
        <f>VLOOKUP(F101,Tipos_Medida!$D$2:$E$34,2)</f>
        <v>Preventiva</v>
      </c>
      <c r="I101" s="7">
        <f>IF(A101=VLOOKUP(A101,Tipos_Medida!$H$2:$I$788,1),VLOOKUP(A101,Tipos_Medida!$H$2:$I$788,2),"")</f>
        <v>2086</v>
      </c>
      <c r="J101" s="7" t="str">
        <f t="shared" si="18"/>
        <v>Pequeño</v>
      </c>
      <c r="K101" s="7">
        <f t="shared" si="12"/>
        <v>9</v>
      </c>
      <c r="L101" s="7">
        <f t="shared" si="13"/>
        <v>10</v>
      </c>
      <c r="M101" s="7">
        <f t="shared" si="14"/>
        <v>11</v>
      </c>
      <c r="N101" s="7">
        <f t="shared" si="15"/>
        <v>13</v>
      </c>
      <c r="O101" s="7">
        <f t="shared" si="16"/>
        <v>14</v>
      </c>
      <c r="P101" s="7">
        <f t="shared" si="17"/>
        <v>15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f t="shared" si="19"/>
        <v>0</v>
      </c>
      <c r="Y101" s="21">
        <f t="shared" si="20"/>
        <v>0</v>
      </c>
      <c r="Z101" t="str">
        <f t="shared" si="21"/>
        <v>Si</v>
      </c>
    </row>
    <row r="102" spans="1:26" x14ac:dyDescent="0.25">
      <c r="A102" s="4">
        <v>20431</v>
      </c>
      <c r="B102" s="4" t="s">
        <v>90</v>
      </c>
      <c r="C102" s="4" t="s">
        <v>30</v>
      </c>
      <c r="D102" s="4" t="s">
        <v>114</v>
      </c>
      <c r="E102" s="5">
        <v>43913</v>
      </c>
      <c r="F102" s="7" t="s">
        <v>13</v>
      </c>
      <c r="G102" s="7" t="str">
        <f>VLOOKUP(C102,Tipos_Medida!$A$2:$B$12,2)</f>
        <v>Nacional</v>
      </c>
      <c r="H102" s="7" t="str">
        <f>VLOOKUP(F102,Tipos_Medida!$D$2:$E$34,2)</f>
        <v>Preventiva</v>
      </c>
      <c r="I102" s="7">
        <f>IF(A102=VLOOKUP(A102,Tipos_Medida!$H$2:$I$788,1),VLOOKUP(A102,Tipos_Medida!$H$2:$I$788,2),"")</f>
        <v>1692</v>
      </c>
      <c r="J102" s="7" t="str">
        <f t="shared" si="18"/>
        <v>Pequeño</v>
      </c>
      <c r="K102" s="7">
        <f t="shared" si="12"/>
        <v>10</v>
      </c>
      <c r="L102" s="7">
        <f t="shared" si="13"/>
        <v>11</v>
      </c>
      <c r="M102" s="7">
        <f t="shared" si="14"/>
        <v>12</v>
      </c>
      <c r="N102" s="7">
        <f t="shared" si="15"/>
        <v>14</v>
      </c>
      <c r="O102" s="7">
        <f t="shared" si="16"/>
        <v>15</v>
      </c>
      <c r="P102" s="7">
        <f t="shared" si="17"/>
        <v>16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f t="shared" si="19"/>
        <v>0</v>
      </c>
      <c r="Y102" s="21">
        <f t="shared" si="20"/>
        <v>0</v>
      </c>
      <c r="Z102" t="str">
        <f t="shared" si="21"/>
        <v>Si</v>
      </c>
    </row>
    <row r="103" spans="1:26" x14ac:dyDescent="0.25">
      <c r="A103">
        <v>20431</v>
      </c>
      <c r="B103" t="s">
        <v>90</v>
      </c>
      <c r="C103" t="s">
        <v>31</v>
      </c>
      <c r="D103" t="s">
        <v>114</v>
      </c>
      <c r="E103" s="1">
        <v>43913</v>
      </c>
      <c r="F103" s="7" t="s">
        <v>13</v>
      </c>
      <c r="G103" s="7" t="str">
        <f>VLOOKUP(C103,Tipos_Medida!$A$2:$B$12,2)</f>
        <v>Nacional</v>
      </c>
      <c r="H103" s="7" t="str">
        <f>VLOOKUP(F103,Tipos_Medida!$D$2:$E$34,2)</f>
        <v>Preventiva</v>
      </c>
      <c r="I103" s="7">
        <f>IF(A103=VLOOKUP(A103,Tipos_Medida!$H$2:$I$788,1),VLOOKUP(A103,Tipos_Medida!$H$2:$I$788,2),"")</f>
        <v>1692</v>
      </c>
      <c r="J103" s="7" t="str">
        <f t="shared" si="18"/>
        <v>Pequeño</v>
      </c>
      <c r="K103" s="7">
        <f t="shared" si="12"/>
        <v>10</v>
      </c>
      <c r="L103" s="7">
        <f t="shared" si="13"/>
        <v>11</v>
      </c>
      <c r="M103" s="7">
        <f t="shared" si="14"/>
        <v>12</v>
      </c>
      <c r="N103" s="7">
        <f t="shared" si="15"/>
        <v>14</v>
      </c>
      <c r="O103" s="7">
        <f t="shared" si="16"/>
        <v>15</v>
      </c>
      <c r="P103" s="7">
        <f t="shared" si="17"/>
        <v>16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f t="shared" si="19"/>
        <v>0</v>
      </c>
      <c r="Y103" s="21">
        <f t="shared" si="20"/>
        <v>0</v>
      </c>
      <c r="Z103" t="str">
        <f t="shared" si="21"/>
        <v>Si</v>
      </c>
    </row>
    <row r="104" spans="1:26" x14ac:dyDescent="0.25">
      <c r="A104">
        <v>20431</v>
      </c>
      <c r="B104" t="s">
        <v>90</v>
      </c>
      <c r="C104" t="s">
        <v>115</v>
      </c>
      <c r="D104" t="s">
        <v>114</v>
      </c>
      <c r="E104" s="1">
        <v>43913</v>
      </c>
      <c r="F104" s="7" t="s">
        <v>13</v>
      </c>
      <c r="G104" s="7" t="str">
        <f>VLOOKUP(C104,Tipos_Medida!$A$2:$B$12,2)</f>
        <v>Nacional</v>
      </c>
      <c r="H104" s="7" t="str">
        <f>VLOOKUP(F104,Tipos_Medida!$D$2:$E$34,2)</f>
        <v>Preventiva</v>
      </c>
      <c r="I104" s="7">
        <f>IF(A104=VLOOKUP(A104,Tipos_Medida!$H$2:$I$788,1),VLOOKUP(A104,Tipos_Medida!$H$2:$I$788,2),"")</f>
        <v>1692</v>
      </c>
      <c r="J104" s="7" t="str">
        <f t="shared" si="18"/>
        <v>Pequeño</v>
      </c>
      <c r="K104" s="7">
        <f t="shared" si="12"/>
        <v>10</v>
      </c>
      <c r="L104" s="7">
        <f t="shared" si="13"/>
        <v>11</v>
      </c>
      <c r="M104" s="7">
        <f t="shared" si="14"/>
        <v>12</v>
      </c>
      <c r="N104" s="7">
        <f t="shared" si="15"/>
        <v>14</v>
      </c>
      <c r="O104" s="7">
        <f t="shared" si="16"/>
        <v>15</v>
      </c>
      <c r="P104" s="7">
        <f t="shared" si="17"/>
        <v>16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f t="shared" si="19"/>
        <v>0</v>
      </c>
      <c r="Y104" s="21">
        <f t="shared" si="20"/>
        <v>0</v>
      </c>
      <c r="Z104" t="str">
        <f t="shared" si="21"/>
        <v>Si</v>
      </c>
    </row>
    <row r="105" spans="1:26" x14ac:dyDescent="0.25">
      <c r="A105" s="4">
        <v>20431</v>
      </c>
      <c r="B105" s="4" t="s">
        <v>90</v>
      </c>
      <c r="C105" s="4" t="s">
        <v>33</v>
      </c>
      <c r="D105" s="4" t="s">
        <v>114</v>
      </c>
      <c r="E105" s="5">
        <v>43910</v>
      </c>
      <c r="F105" s="7" t="s">
        <v>12</v>
      </c>
      <c r="G105" s="7" t="str">
        <f>VLOOKUP(C105,Tipos_Medida!$A$2:$B$12,2)</f>
        <v>Nacional</v>
      </c>
      <c r="H105" s="7" t="str">
        <f>VLOOKUP(F105,Tipos_Medida!$D$2:$E$34,2)</f>
        <v>Preventiva</v>
      </c>
      <c r="I105" s="7">
        <f>IF(A105=VLOOKUP(A105,Tipos_Medida!$H$2:$I$788,1),VLOOKUP(A105,Tipos_Medida!$H$2:$I$788,2),"")</f>
        <v>1692</v>
      </c>
      <c r="J105" s="7" t="str">
        <f t="shared" si="18"/>
        <v>Pequeño</v>
      </c>
      <c r="K105" s="7">
        <f t="shared" si="12"/>
        <v>9</v>
      </c>
      <c r="L105" s="7">
        <f t="shared" si="13"/>
        <v>10</v>
      </c>
      <c r="M105" s="7">
        <f t="shared" si="14"/>
        <v>11</v>
      </c>
      <c r="N105" s="7">
        <f t="shared" si="15"/>
        <v>13</v>
      </c>
      <c r="O105" s="7">
        <f t="shared" si="16"/>
        <v>14</v>
      </c>
      <c r="P105" s="7">
        <f t="shared" si="17"/>
        <v>15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f t="shared" si="19"/>
        <v>0</v>
      </c>
      <c r="Y105" s="21">
        <f t="shared" si="20"/>
        <v>0</v>
      </c>
      <c r="Z105" t="str">
        <f t="shared" si="21"/>
        <v>Si</v>
      </c>
    </row>
    <row r="106" spans="1:26" x14ac:dyDescent="0.25">
      <c r="A106" s="4">
        <v>20434</v>
      </c>
      <c r="B106" s="4" t="s">
        <v>91</v>
      </c>
      <c r="C106" s="4" t="s">
        <v>30</v>
      </c>
      <c r="D106" s="4" t="s">
        <v>114</v>
      </c>
      <c r="E106" s="5">
        <v>43913</v>
      </c>
      <c r="F106" s="7" t="s">
        <v>13</v>
      </c>
      <c r="G106" s="7" t="str">
        <f>VLOOKUP(C106,Tipos_Medida!$A$2:$B$12,2)</f>
        <v>Nacional</v>
      </c>
      <c r="H106" s="7" t="str">
        <f>VLOOKUP(F106,Tipos_Medida!$D$2:$E$34,2)</f>
        <v>Preventiva</v>
      </c>
      <c r="I106" s="7">
        <f>IF(A106=VLOOKUP(A106,Tipos_Medida!$H$2:$I$788,1),VLOOKUP(A106,Tipos_Medida!$H$2:$I$788,2),"")</f>
        <v>4214</v>
      </c>
      <c r="J106" s="7" t="str">
        <f t="shared" si="18"/>
        <v>Pequeño</v>
      </c>
      <c r="K106" s="7">
        <f t="shared" si="12"/>
        <v>10</v>
      </c>
      <c r="L106" s="7">
        <f t="shared" si="13"/>
        <v>11</v>
      </c>
      <c r="M106" s="7">
        <f t="shared" si="14"/>
        <v>12</v>
      </c>
      <c r="N106" s="7">
        <f t="shared" si="15"/>
        <v>14</v>
      </c>
      <c r="O106" s="7">
        <f t="shared" si="16"/>
        <v>15</v>
      </c>
      <c r="P106" s="7">
        <f t="shared" si="17"/>
        <v>16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0.1239</v>
      </c>
      <c r="W106" s="21">
        <v>0.1239</v>
      </c>
      <c r="X106" s="21">
        <f t="shared" si="19"/>
        <v>0</v>
      </c>
      <c r="Y106" s="21">
        <f t="shared" si="20"/>
        <v>6.1949999999999998E-2</v>
      </c>
      <c r="Z106" t="str">
        <f t="shared" si="21"/>
        <v>No</v>
      </c>
    </row>
    <row r="107" spans="1:26" x14ac:dyDescent="0.25">
      <c r="A107">
        <v>20434</v>
      </c>
      <c r="B107" t="s">
        <v>91</v>
      </c>
      <c r="C107" t="s">
        <v>31</v>
      </c>
      <c r="D107" t="s">
        <v>114</v>
      </c>
      <c r="E107" s="1">
        <v>43913</v>
      </c>
      <c r="F107" s="7" t="s">
        <v>13</v>
      </c>
      <c r="G107" s="7" t="str">
        <f>VLOOKUP(C107,Tipos_Medida!$A$2:$B$12,2)</f>
        <v>Nacional</v>
      </c>
      <c r="H107" s="7" t="str">
        <f>VLOOKUP(F107,Tipos_Medida!$D$2:$E$34,2)</f>
        <v>Preventiva</v>
      </c>
      <c r="I107" s="7">
        <f>IF(A107=VLOOKUP(A107,Tipos_Medida!$H$2:$I$788,1),VLOOKUP(A107,Tipos_Medida!$H$2:$I$788,2),"")</f>
        <v>4214</v>
      </c>
      <c r="J107" s="7" t="str">
        <f t="shared" si="18"/>
        <v>Pequeño</v>
      </c>
      <c r="K107" s="7">
        <f t="shared" si="12"/>
        <v>10</v>
      </c>
      <c r="L107" s="7">
        <f t="shared" si="13"/>
        <v>11</v>
      </c>
      <c r="M107" s="7">
        <f t="shared" si="14"/>
        <v>12</v>
      </c>
      <c r="N107" s="7">
        <f t="shared" si="15"/>
        <v>14</v>
      </c>
      <c r="O107" s="7">
        <f t="shared" si="16"/>
        <v>15</v>
      </c>
      <c r="P107" s="7">
        <f t="shared" si="17"/>
        <v>16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0.1239</v>
      </c>
      <c r="W107" s="21">
        <v>0.1239</v>
      </c>
      <c r="X107" s="21">
        <f t="shared" si="19"/>
        <v>0</v>
      </c>
      <c r="Y107" s="21">
        <f t="shared" si="20"/>
        <v>6.1949999999999998E-2</v>
      </c>
      <c r="Z107" t="str">
        <f t="shared" si="21"/>
        <v>No</v>
      </c>
    </row>
    <row r="108" spans="1:26" x14ac:dyDescent="0.25">
      <c r="A108">
        <v>20434</v>
      </c>
      <c r="B108" t="s">
        <v>91</v>
      </c>
      <c r="C108" t="s">
        <v>115</v>
      </c>
      <c r="D108" t="s">
        <v>114</v>
      </c>
      <c r="E108" s="1">
        <v>43913</v>
      </c>
      <c r="F108" s="7" t="s">
        <v>13</v>
      </c>
      <c r="G108" s="7" t="str">
        <f>VLOOKUP(C108,Tipos_Medida!$A$2:$B$12,2)</f>
        <v>Nacional</v>
      </c>
      <c r="H108" s="7" t="str">
        <f>VLOOKUP(F108,Tipos_Medida!$D$2:$E$34,2)</f>
        <v>Preventiva</v>
      </c>
      <c r="I108" s="7">
        <f>IF(A108=VLOOKUP(A108,Tipos_Medida!$H$2:$I$788,1),VLOOKUP(A108,Tipos_Medida!$H$2:$I$788,2),"")</f>
        <v>4214</v>
      </c>
      <c r="J108" s="7" t="str">
        <f t="shared" si="18"/>
        <v>Pequeño</v>
      </c>
      <c r="K108" s="7">
        <f t="shared" si="12"/>
        <v>10</v>
      </c>
      <c r="L108" s="7">
        <f t="shared" si="13"/>
        <v>11</v>
      </c>
      <c r="M108" s="7">
        <f t="shared" si="14"/>
        <v>12</v>
      </c>
      <c r="N108" s="7">
        <f t="shared" si="15"/>
        <v>14</v>
      </c>
      <c r="O108" s="7">
        <f t="shared" si="16"/>
        <v>15</v>
      </c>
      <c r="P108" s="7">
        <f t="shared" si="17"/>
        <v>16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0.1239</v>
      </c>
      <c r="W108" s="21">
        <v>0.1239</v>
      </c>
      <c r="X108" s="21">
        <f t="shared" si="19"/>
        <v>0</v>
      </c>
      <c r="Y108" s="21">
        <f t="shared" si="20"/>
        <v>6.1949999999999998E-2</v>
      </c>
      <c r="Z108" t="str">
        <f t="shared" si="21"/>
        <v>No</v>
      </c>
    </row>
    <row r="109" spans="1:26" x14ac:dyDescent="0.25">
      <c r="A109" s="4">
        <v>20434</v>
      </c>
      <c r="B109" s="4" t="s">
        <v>91</v>
      </c>
      <c r="C109" s="4" t="s">
        <v>33</v>
      </c>
      <c r="D109" s="4" t="s">
        <v>114</v>
      </c>
      <c r="E109" s="5">
        <v>43910</v>
      </c>
      <c r="F109" s="7" t="s">
        <v>12</v>
      </c>
      <c r="G109" s="7" t="str">
        <f>VLOOKUP(C109,Tipos_Medida!$A$2:$B$12,2)</f>
        <v>Nacional</v>
      </c>
      <c r="H109" s="7" t="str">
        <f>VLOOKUP(F109,Tipos_Medida!$D$2:$E$34,2)</f>
        <v>Preventiva</v>
      </c>
      <c r="I109" s="7">
        <f>IF(A109=VLOOKUP(A109,Tipos_Medida!$H$2:$I$788,1),VLOOKUP(A109,Tipos_Medida!$H$2:$I$788,2),"")</f>
        <v>4214</v>
      </c>
      <c r="J109" s="7" t="str">
        <f t="shared" si="18"/>
        <v>Pequeño</v>
      </c>
      <c r="K109" s="7">
        <f t="shared" si="12"/>
        <v>9</v>
      </c>
      <c r="L109" s="7">
        <f t="shared" si="13"/>
        <v>10</v>
      </c>
      <c r="M109" s="7">
        <f t="shared" si="14"/>
        <v>11</v>
      </c>
      <c r="N109" s="7">
        <f t="shared" si="15"/>
        <v>13</v>
      </c>
      <c r="O109" s="7">
        <f t="shared" si="16"/>
        <v>14</v>
      </c>
      <c r="P109" s="7">
        <f t="shared" si="17"/>
        <v>15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0.1239</v>
      </c>
      <c r="X109" s="21">
        <f t="shared" si="19"/>
        <v>0</v>
      </c>
      <c r="Y109" s="21">
        <f t="shared" si="20"/>
        <v>6.1950000000000005E-2</v>
      </c>
      <c r="Z109" t="str">
        <f t="shared" si="21"/>
        <v>No</v>
      </c>
    </row>
    <row r="110" spans="1:26" x14ac:dyDescent="0.25">
      <c r="A110" s="4">
        <v>20438</v>
      </c>
      <c r="B110" s="4" t="s">
        <v>93</v>
      </c>
      <c r="C110" s="4" t="s">
        <v>30</v>
      </c>
      <c r="D110" s="4" t="s">
        <v>114</v>
      </c>
      <c r="E110" s="5">
        <v>43913</v>
      </c>
      <c r="F110" s="7" t="s">
        <v>13</v>
      </c>
      <c r="G110" s="7" t="str">
        <f>VLOOKUP(C110,Tipos_Medida!$A$2:$B$12,2)</f>
        <v>Nacional</v>
      </c>
      <c r="H110" s="7" t="str">
        <f>VLOOKUP(F110,Tipos_Medida!$D$2:$E$34,2)</f>
        <v>Preventiva</v>
      </c>
      <c r="I110" s="7">
        <f>IF(A110=VLOOKUP(A110,Tipos_Medida!$H$2:$I$788,1),VLOOKUP(A110,Tipos_Medida!$H$2:$I$788,2),"")</f>
        <v>1635</v>
      </c>
      <c r="J110" s="7" t="str">
        <f t="shared" si="18"/>
        <v>Pequeño</v>
      </c>
      <c r="K110" s="7">
        <f t="shared" si="12"/>
        <v>10</v>
      </c>
      <c r="L110" s="7">
        <f t="shared" si="13"/>
        <v>11</v>
      </c>
      <c r="M110" s="7">
        <f t="shared" si="14"/>
        <v>12</v>
      </c>
      <c r="N110" s="7">
        <f t="shared" si="15"/>
        <v>14</v>
      </c>
      <c r="O110" s="7">
        <f t="shared" si="16"/>
        <v>15</v>
      </c>
      <c r="P110" s="7">
        <f t="shared" si="17"/>
        <v>16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f t="shared" si="19"/>
        <v>0</v>
      </c>
      <c r="Y110" s="21">
        <f t="shared" si="20"/>
        <v>0</v>
      </c>
      <c r="Z110" t="str">
        <f t="shared" si="21"/>
        <v>Si</v>
      </c>
    </row>
    <row r="111" spans="1:26" x14ac:dyDescent="0.25">
      <c r="A111">
        <v>20438</v>
      </c>
      <c r="B111" t="s">
        <v>93</v>
      </c>
      <c r="C111" t="s">
        <v>31</v>
      </c>
      <c r="D111" t="s">
        <v>114</v>
      </c>
      <c r="E111" s="1">
        <v>43913</v>
      </c>
      <c r="F111" s="7" t="s">
        <v>13</v>
      </c>
      <c r="G111" s="7" t="str">
        <f>VLOOKUP(C111,Tipos_Medida!$A$2:$B$12,2)</f>
        <v>Nacional</v>
      </c>
      <c r="H111" s="7" t="str">
        <f>VLOOKUP(F111,Tipos_Medida!$D$2:$E$34,2)</f>
        <v>Preventiva</v>
      </c>
      <c r="I111" s="7">
        <f>IF(A111=VLOOKUP(A111,Tipos_Medida!$H$2:$I$788,1),VLOOKUP(A111,Tipos_Medida!$H$2:$I$788,2),"")</f>
        <v>1635</v>
      </c>
      <c r="J111" s="7" t="str">
        <f t="shared" si="18"/>
        <v>Pequeño</v>
      </c>
      <c r="K111" s="7">
        <f t="shared" si="12"/>
        <v>10</v>
      </c>
      <c r="L111" s="7">
        <f t="shared" si="13"/>
        <v>11</v>
      </c>
      <c r="M111" s="7">
        <f t="shared" si="14"/>
        <v>12</v>
      </c>
      <c r="N111" s="7">
        <f t="shared" si="15"/>
        <v>14</v>
      </c>
      <c r="O111" s="7">
        <f t="shared" si="16"/>
        <v>15</v>
      </c>
      <c r="P111" s="7">
        <f t="shared" si="17"/>
        <v>16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f t="shared" si="19"/>
        <v>0</v>
      </c>
      <c r="Y111" s="21">
        <f t="shared" si="20"/>
        <v>0</v>
      </c>
      <c r="Z111" t="str">
        <f t="shared" si="21"/>
        <v>Si</v>
      </c>
    </row>
    <row r="112" spans="1:26" x14ac:dyDescent="0.25">
      <c r="A112">
        <v>20438</v>
      </c>
      <c r="B112" t="s">
        <v>93</v>
      </c>
      <c r="C112" t="s">
        <v>115</v>
      </c>
      <c r="D112" t="s">
        <v>114</v>
      </c>
      <c r="E112" s="1">
        <v>43913</v>
      </c>
      <c r="F112" s="7" t="s">
        <v>13</v>
      </c>
      <c r="G112" s="7" t="str">
        <f>VLOOKUP(C112,Tipos_Medida!$A$2:$B$12,2)</f>
        <v>Nacional</v>
      </c>
      <c r="H112" s="7" t="str">
        <f>VLOOKUP(F112,Tipos_Medida!$D$2:$E$34,2)</f>
        <v>Preventiva</v>
      </c>
      <c r="I112" s="7">
        <f>IF(A112=VLOOKUP(A112,Tipos_Medida!$H$2:$I$788,1),VLOOKUP(A112,Tipos_Medida!$H$2:$I$788,2),"")</f>
        <v>1635</v>
      </c>
      <c r="J112" s="7" t="str">
        <f t="shared" si="18"/>
        <v>Pequeño</v>
      </c>
      <c r="K112" s="7">
        <f t="shared" si="12"/>
        <v>10</v>
      </c>
      <c r="L112" s="7">
        <f t="shared" si="13"/>
        <v>11</v>
      </c>
      <c r="M112" s="7">
        <f t="shared" si="14"/>
        <v>12</v>
      </c>
      <c r="N112" s="7">
        <f t="shared" si="15"/>
        <v>14</v>
      </c>
      <c r="O112" s="7">
        <f t="shared" si="16"/>
        <v>15</v>
      </c>
      <c r="P112" s="7">
        <f t="shared" si="17"/>
        <v>16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f t="shared" si="19"/>
        <v>0</v>
      </c>
      <c r="Y112" s="21">
        <f t="shared" si="20"/>
        <v>0</v>
      </c>
      <c r="Z112" t="str">
        <f t="shared" si="21"/>
        <v>Si</v>
      </c>
    </row>
    <row r="113" spans="1:26" x14ac:dyDescent="0.25">
      <c r="A113" s="4">
        <v>20438</v>
      </c>
      <c r="B113" s="4" t="s">
        <v>93</v>
      </c>
      <c r="C113" s="4" t="s">
        <v>33</v>
      </c>
      <c r="D113" s="4" t="s">
        <v>114</v>
      </c>
      <c r="E113" s="5">
        <v>43910</v>
      </c>
      <c r="F113" s="7" t="s">
        <v>12</v>
      </c>
      <c r="G113" s="7" t="str">
        <f>VLOOKUP(C113,Tipos_Medida!$A$2:$B$12,2)</f>
        <v>Nacional</v>
      </c>
      <c r="H113" s="7" t="str">
        <f>VLOOKUP(F113,Tipos_Medida!$D$2:$E$34,2)</f>
        <v>Preventiva</v>
      </c>
      <c r="I113" s="7">
        <f>IF(A113=VLOOKUP(A113,Tipos_Medida!$H$2:$I$788,1),VLOOKUP(A113,Tipos_Medida!$H$2:$I$788,2),"")</f>
        <v>1635</v>
      </c>
      <c r="J113" s="7" t="str">
        <f t="shared" si="18"/>
        <v>Pequeño</v>
      </c>
      <c r="K113" s="7">
        <f t="shared" si="12"/>
        <v>9</v>
      </c>
      <c r="L113" s="7">
        <f t="shared" si="13"/>
        <v>10</v>
      </c>
      <c r="M113" s="7">
        <f t="shared" si="14"/>
        <v>11</v>
      </c>
      <c r="N113" s="7">
        <f t="shared" si="15"/>
        <v>13</v>
      </c>
      <c r="O113" s="7">
        <f t="shared" si="16"/>
        <v>14</v>
      </c>
      <c r="P113" s="7">
        <f t="shared" si="17"/>
        <v>15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f t="shared" si="19"/>
        <v>0</v>
      </c>
      <c r="Y113" s="21">
        <f t="shared" si="20"/>
        <v>0</v>
      </c>
      <c r="Z113" t="str">
        <f t="shared" si="21"/>
        <v>Si</v>
      </c>
    </row>
    <row r="114" spans="1:26" x14ac:dyDescent="0.25">
      <c r="A114" s="4">
        <v>20545</v>
      </c>
      <c r="B114" s="4" t="s">
        <v>99</v>
      </c>
      <c r="C114" s="4" t="s">
        <v>30</v>
      </c>
      <c r="D114" s="4" t="s">
        <v>114</v>
      </c>
      <c r="E114" s="5">
        <v>43913</v>
      </c>
      <c r="F114" s="7" t="s">
        <v>13</v>
      </c>
      <c r="G114" s="7" t="str">
        <f>VLOOKUP(C114,Tipos_Medida!$A$2:$B$12,2)</f>
        <v>Nacional</v>
      </c>
      <c r="H114" s="7" t="str">
        <f>VLOOKUP(F114,Tipos_Medida!$D$2:$E$34,2)</f>
        <v>Preventiva</v>
      </c>
      <c r="I114" s="7">
        <f>IF(A114=VLOOKUP(A114,Tipos_Medida!$H$2:$I$788,1),VLOOKUP(A114,Tipos_Medida!$H$2:$I$788,2),"")</f>
        <v>9876</v>
      </c>
      <c r="J114" s="7" t="str">
        <f t="shared" si="18"/>
        <v>Pequeño</v>
      </c>
      <c r="K114" s="7">
        <f t="shared" si="12"/>
        <v>10</v>
      </c>
      <c r="L114" s="7">
        <f t="shared" si="13"/>
        <v>11</v>
      </c>
      <c r="M114" s="7">
        <f t="shared" si="14"/>
        <v>12</v>
      </c>
      <c r="N114" s="7">
        <f t="shared" si="15"/>
        <v>14</v>
      </c>
      <c r="O114" s="7">
        <f t="shared" si="16"/>
        <v>15</v>
      </c>
      <c r="P114" s="7">
        <f t="shared" si="17"/>
        <v>16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0.12659999999999999</v>
      </c>
      <c r="W114" s="21">
        <v>0.37969999999999998</v>
      </c>
      <c r="X114" s="21">
        <f t="shared" si="19"/>
        <v>0</v>
      </c>
      <c r="Y114" s="21">
        <f t="shared" si="20"/>
        <v>0.18984999999999999</v>
      </c>
      <c r="Z114" t="str">
        <f t="shared" si="21"/>
        <v>No</v>
      </c>
    </row>
    <row r="115" spans="1:26" x14ac:dyDescent="0.25">
      <c r="A115">
        <v>20545</v>
      </c>
      <c r="B115" t="s">
        <v>99</v>
      </c>
      <c r="C115" t="s">
        <v>31</v>
      </c>
      <c r="D115" t="s">
        <v>114</v>
      </c>
      <c r="E115" s="1">
        <v>43913</v>
      </c>
      <c r="F115" s="7" t="s">
        <v>13</v>
      </c>
      <c r="G115" s="7" t="str">
        <f>VLOOKUP(C115,Tipos_Medida!$A$2:$B$12,2)</f>
        <v>Nacional</v>
      </c>
      <c r="H115" s="7" t="str">
        <f>VLOOKUP(F115,Tipos_Medida!$D$2:$E$34,2)</f>
        <v>Preventiva</v>
      </c>
      <c r="I115" s="7">
        <f>IF(A115=VLOOKUP(A115,Tipos_Medida!$H$2:$I$788,1),VLOOKUP(A115,Tipos_Medida!$H$2:$I$788,2),"")</f>
        <v>9876</v>
      </c>
      <c r="J115" s="7" t="str">
        <f t="shared" si="18"/>
        <v>Pequeño</v>
      </c>
      <c r="K115" s="7">
        <f t="shared" si="12"/>
        <v>10</v>
      </c>
      <c r="L115" s="7">
        <f t="shared" si="13"/>
        <v>11</v>
      </c>
      <c r="M115" s="7">
        <f t="shared" si="14"/>
        <v>12</v>
      </c>
      <c r="N115" s="7">
        <f t="shared" si="15"/>
        <v>14</v>
      </c>
      <c r="O115" s="7">
        <f t="shared" si="16"/>
        <v>15</v>
      </c>
      <c r="P115" s="7">
        <f t="shared" si="17"/>
        <v>16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0.12659999999999999</v>
      </c>
      <c r="W115" s="21">
        <v>0.37969999999999998</v>
      </c>
      <c r="X115" s="21">
        <f t="shared" si="19"/>
        <v>0</v>
      </c>
      <c r="Y115" s="21">
        <f t="shared" si="20"/>
        <v>0.18984999999999999</v>
      </c>
      <c r="Z115" t="str">
        <f t="shared" si="21"/>
        <v>No</v>
      </c>
    </row>
    <row r="116" spans="1:26" x14ac:dyDescent="0.25">
      <c r="A116">
        <v>20545</v>
      </c>
      <c r="B116" t="s">
        <v>99</v>
      </c>
      <c r="C116" t="s">
        <v>115</v>
      </c>
      <c r="D116" t="s">
        <v>114</v>
      </c>
      <c r="E116" s="1">
        <v>43913</v>
      </c>
      <c r="F116" s="7" t="s">
        <v>13</v>
      </c>
      <c r="G116" s="7" t="str">
        <f>VLOOKUP(C116,Tipos_Medida!$A$2:$B$12,2)</f>
        <v>Nacional</v>
      </c>
      <c r="H116" s="7" t="str">
        <f>VLOOKUP(F116,Tipos_Medida!$D$2:$E$34,2)</f>
        <v>Preventiva</v>
      </c>
      <c r="I116" s="7">
        <f>IF(A116=VLOOKUP(A116,Tipos_Medida!$H$2:$I$788,1),VLOOKUP(A116,Tipos_Medida!$H$2:$I$788,2),"")</f>
        <v>9876</v>
      </c>
      <c r="J116" s="7" t="str">
        <f t="shared" si="18"/>
        <v>Pequeño</v>
      </c>
      <c r="K116" s="7">
        <f t="shared" si="12"/>
        <v>10</v>
      </c>
      <c r="L116" s="7">
        <f t="shared" si="13"/>
        <v>11</v>
      </c>
      <c r="M116" s="7">
        <f t="shared" si="14"/>
        <v>12</v>
      </c>
      <c r="N116" s="7">
        <f t="shared" si="15"/>
        <v>14</v>
      </c>
      <c r="O116" s="7">
        <f t="shared" si="16"/>
        <v>15</v>
      </c>
      <c r="P116" s="7">
        <f t="shared" si="17"/>
        <v>16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0.12659999999999999</v>
      </c>
      <c r="W116" s="21">
        <v>0.37969999999999998</v>
      </c>
      <c r="X116" s="21">
        <f t="shared" si="19"/>
        <v>0</v>
      </c>
      <c r="Y116" s="21">
        <f t="shared" si="20"/>
        <v>0.18984999999999999</v>
      </c>
      <c r="Z116" t="str">
        <f t="shared" si="21"/>
        <v>No</v>
      </c>
    </row>
    <row r="117" spans="1:26" x14ac:dyDescent="0.25">
      <c r="A117" s="4">
        <v>20545</v>
      </c>
      <c r="B117" s="4" t="s">
        <v>99</v>
      </c>
      <c r="C117" s="4" t="s">
        <v>33</v>
      </c>
      <c r="D117" s="4" t="s">
        <v>114</v>
      </c>
      <c r="E117" s="5">
        <v>43910</v>
      </c>
      <c r="F117" s="7" t="s">
        <v>12</v>
      </c>
      <c r="G117" s="7" t="str">
        <f>VLOOKUP(C117,Tipos_Medida!$A$2:$B$12,2)</f>
        <v>Nacional</v>
      </c>
      <c r="H117" s="7" t="str">
        <f>VLOOKUP(F117,Tipos_Medida!$D$2:$E$34,2)</f>
        <v>Preventiva</v>
      </c>
      <c r="I117" s="7">
        <f>IF(A117=VLOOKUP(A117,Tipos_Medida!$H$2:$I$788,1),VLOOKUP(A117,Tipos_Medida!$H$2:$I$788,2),"")</f>
        <v>9876</v>
      </c>
      <c r="J117" s="7" t="str">
        <f t="shared" si="18"/>
        <v>Pequeño</v>
      </c>
      <c r="K117" s="7">
        <f t="shared" si="12"/>
        <v>9</v>
      </c>
      <c r="L117" s="7">
        <f t="shared" si="13"/>
        <v>10</v>
      </c>
      <c r="M117" s="7">
        <f t="shared" si="14"/>
        <v>11</v>
      </c>
      <c r="N117" s="7">
        <f t="shared" si="15"/>
        <v>13</v>
      </c>
      <c r="O117" s="7">
        <f t="shared" si="16"/>
        <v>14</v>
      </c>
      <c r="P117" s="7">
        <f t="shared" si="17"/>
        <v>15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1.95E-2</v>
      </c>
      <c r="X117" s="21">
        <f t="shared" si="19"/>
        <v>0</v>
      </c>
      <c r="Y117" s="21">
        <f t="shared" si="20"/>
        <v>9.75E-3</v>
      </c>
      <c r="Z117" t="str">
        <f t="shared" si="21"/>
        <v>No</v>
      </c>
    </row>
    <row r="118" spans="1:26" x14ac:dyDescent="0.25">
      <c r="A118">
        <v>20545</v>
      </c>
      <c r="B118" t="s">
        <v>99</v>
      </c>
      <c r="C118" t="s">
        <v>118</v>
      </c>
      <c r="D118" t="s">
        <v>114</v>
      </c>
      <c r="E118" s="1">
        <v>43922</v>
      </c>
      <c r="F118" s="7" t="s">
        <v>14</v>
      </c>
      <c r="G118" s="7" t="str">
        <f>VLOOKUP(C118,Tipos_Medida!$A$2:$B$12,2)</f>
        <v>Local</v>
      </c>
      <c r="H118" s="7" t="str">
        <f>VLOOKUP(F118,Tipos_Medida!$D$2:$E$34,2)</f>
        <v>Preventiva</v>
      </c>
      <c r="I118" s="7">
        <f>IF(A118=VLOOKUP(A118,Tipos_Medida!$H$2:$I$788,1),VLOOKUP(A118,Tipos_Medida!$H$2:$I$788,2),"")</f>
        <v>9876</v>
      </c>
      <c r="J118" s="7" t="str">
        <f t="shared" si="18"/>
        <v>Pequeño</v>
      </c>
      <c r="K118" s="7">
        <f t="shared" si="12"/>
        <v>11</v>
      </c>
      <c r="L118" s="7">
        <f t="shared" si="13"/>
        <v>12</v>
      </c>
      <c r="M118" s="7">
        <f t="shared" si="14"/>
        <v>13</v>
      </c>
      <c r="N118" s="7">
        <f t="shared" si="15"/>
        <v>15</v>
      </c>
      <c r="O118" s="7">
        <f t="shared" si="16"/>
        <v>16</v>
      </c>
      <c r="P118" s="7">
        <f t="shared" si="17"/>
        <v>17</v>
      </c>
      <c r="Q118" s="21">
        <v>0</v>
      </c>
      <c r="R118" s="21">
        <v>0</v>
      </c>
      <c r="S118" s="21">
        <v>0</v>
      </c>
      <c r="T118" s="21">
        <v>0</v>
      </c>
      <c r="U118" s="21">
        <v>1.95E-2</v>
      </c>
      <c r="V118" s="21">
        <v>5.8400000000000001E-2</v>
      </c>
      <c r="W118" s="21">
        <v>7.7899999999999997E-2</v>
      </c>
      <c r="X118" s="21">
        <f t="shared" si="19"/>
        <v>0</v>
      </c>
      <c r="Y118" s="21">
        <f t="shared" si="20"/>
        <v>2.9199999999999997E-2</v>
      </c>
      <c r="Z118" t="str">
        <f t="shared" si="21"/>
        <v>No</v>
      </c>
    </row>
    <row r="119" spans="1:26" x14ac:dyDescent="0.25">
      <c r="A119" s="4">
        <v>20545</v>
      </c>
      <c r="B119" s="4" t="s">
        <v>99</v>
      </c>
      <c r="C119" s="4" t="s">
        <v>119</v>
      </c>
      <c r="D119" s="4" t="s">
        <v>114</v>
      </c>
      <c r="E119" s="5">
        <v>43939</v>
      </c>
      <c r="F119" s="7" t="s">
        <v>16</v>
      </c>
      <c r="G119" s="7" t="str">
        <f>VLOOKUP(C119,Tipos_Medida!$A$2:$B$12,2)</f>
        <v>Local</v>
      </c>
      <c r="H119" s="7" t="str">
        <f>VLOOKUP(F119,Tipos_Medida!$D$2:$E$34,2)</f>
        <v>Preventiva</v>
      </c>
      <c r="I119" s="7">
        <f>IF(A119=VLOOKUP(A119,Tipos_Medida!$H$2:$I$788,1),VLOOKUP(A119,Tipos_Medida!$H$2:$I$788,2),"")</f>
        <v>9876</v>
      </c>
      <c r="J119" s="7" t="str">
        <f t="shared" si="18"/>
        <v>Pequeño</v>
      </c>
      <c r="K119" s="7">
        <f t="shared" si="12"/>
        <v>13</v>
      </c>
      <c r="L119" s="7">
        <f t="shared" si="13"/>
        <v>14</v>
      </c>
      <c r="M119" s="7">
        <f t="shared" si="14"/>
        <v>15</v>
      </c>
      <c r="N119" s="7">
        <f t="shared" si="15"/>
        <v>17</v>
      </c>
      <c r="O119" s="7">
        <f t="shared" si="16"/>
        <v>18</v>
      </c>
      <c r="P119" s="7">
        <f t="shared" si="17"/>
        <v>19</v>
      </c>
      <c r="Q119" s="21">
        <v>0</v>
      </c>
      <c r="R119" s="21">
        <v>0</v>
      </c>
      <c r="S119" s="21">
        <v>1.95E-2</v>
      </c>
      <c r="T119" s="21">
        <v>5.8400000000000001E-2</v>
      </c>
      <c r="U119" s="21">
        <v>7.7899999999999997E-2</v>
      </c>
      <c r="V119" s="21">
        <v>7.7899999999999997E-2</v>
      </c>
      <c r="W119" s="21">
        <v>7.7899999999999997E-2</v>
      </c>
      <c r="X119" s="21">
        <f t="shared" si="19"/>
        <v>9.75E-3</v>
      </c>
      <c r="Y119" s="21">
        <f t="shared" si="20"/>
        <v>0</v>
      </c>
      <c r="Z119" t="str">
        <f t="shared" si="21"/>
        <v>Si</v>
      </c>
    </row>
    <row r="120" spans="1:26" x14ac:dyDescent="0.25">
      <c r="A120">
        <v>20545</v>
      </c>
      <c r="B120" t="s">
        <v>99</v>
      </c>
      <c r="C120" t="s">
        <v>120</v>
      </c>
      <c r="D120" t="s">
        <v>114</v>
      </c>
      <c r="E120" s="1">
        <v>43916</v>
      </c>
      <c r="F120" s="7" t="s">
        <v>13</v>
      </c>
      <c r="G120" s="7" t="str">
        <f>VLOOKUP(C120,Tipos_Medida!$A$2:$B$12,2)</f>
        <v>Local</v>
      </c>
      <c r="H120" s="7" t="str">
        <f>VLOOKUP(F120,Tipos_Medida!$D$2:$E$34,2)</f>
        <v>Preventiva</v>
      </c>
      <c r="I120" s="7">
        <f>IF(A120=VLOOKUP(A120,Tipos_Medida!$H$2:$I$788,1),VLOOKUP(A120,Tipos_Medida!$H$2:$I$788,2),"")</f>
        <v>9876</v>
      </c>
      <c r="J120" s="7" t="str">
        <f t="shared" si="18"/>
        <v>Pequeño</v>
      </c>
      <c r="K120" s="7">
        <f t="shared" si="12"/>
        <v>10</v>
      </c>
      <c r="L120" s="7">
        <f t="shared" si="13"/>
        <v>11</v>
      </c>
      <c r="M120" s="7">
        <f t="shared" si="14"/>
        <v>12</v>
      </c>
      <c r="N120" s="7">
        <f t="shared" si="15"/>
        <v>14</v>
      </c>
      <c r="O120" s="7">
        <f t="shared" si="16"/>
        <v>15</v>
      </c>
      <c r="P120" s="7">
        <f t="shared" si="17"/>
        <v>16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1.95E-2</v>
      </c>
      <c r="W120" s="21">
        <v>5.8400000000000001E-2</v>
      </c>
      <c r="X120" s="21">
        <f t="shared" si="19"/>
        <v>0</v>
      </c>
      <c r="Y120" s="21">
        <f t="shared" si="20"/>
        <v>2.92E-2</v>
      </c>
      <c r="Z120" t="str">
        <f t="shared" si="21"/>
        <v>No</v>
      </c>
    </row>
    <row r="121" spans="1:26" x14ac:dyDescent="0.25">
      <c r="A121">
        <v>20545</v>
      </c>
      <c r="B121" t="s">
        <v>99</v>
      </c>
      <c r="C121" t="s">
        <v>191</v>
      </c>
      <c r="D121" t="s">
        <v>114</v>
      </c>
      <c r="E121" s="1">
        <v>43913</v>
      </c>
      <c r="F121" s="7" t="s">
        <v>13</v>
      </c>
      <c r="G121" s="7" t="str">
        <f>VLOOKUP(C121,Tipos_Medida!$A$2:$B$12,2)</f>
        <v>Local</v>
      </c>
      <c r="H121" s="7" t="str">
        <f>VLOOKUP(F121,Tipos_Medida!$D$2:$E$34,2)</f>
        <v>Preventiva</v>
      </c>
      <c r="I121" s="7">
        <f>IF(A121=VLOOKUP(A121,Tipos_Medida!$H$2:$I$788,1),VLOOKUP(A121,Tipos_Medida!$H$2:$I$788,2),"")</f>
        <v>9876</v>
      </c>
      <c r="J121" s="7" t="str">
        <f t="shared" si="18"/>
        <v>Pequeño</v>
      </c>
      <c r="K121" s="7">
        <f t="shared" si="12"/>
        <v>10</v>
      </c>
      <c r="L121" s="7">
        <f t="shared" si="13"/>
        <v>11</v>
      </c>
      <c r="M121" s="7">
        <f t="shared" si="14"/>
        <v>12</v>
      </c>
      <c r="N121" s="7">
        <f t="shared" si="15"/>
        <v>14</v>
      </c>
      <c r="O121" s="7">
        <f t="shared" si="16"/>
        <v>15</v>
      </c>
      <c r="P121" s="7">
        <f t="shared" si="17"/>
        <v>16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1.95E-2</v>
      </c>
      <c r="W121" s="21">
        <v>5.8400000000000001E-2</v>
      </c>
      <c r="X121" s="21">
        <f t="shared" si="19"/>
        <v>0</v>
      </c>
      <c r="Y121" s="21">
        <f t="shared" si="20"/>
        <v>2.92E-2</v>
      </c>
      <c r="Z121" t="str">
        <f t="shared" si="21"/>
        <v>No</v>
      </c>
    </row>
    <row r="122" spans="1:26" x14ac:dyDescent="0.25">
      <c r="A122" s="4">
        <v>20558</v>
      </c>
      <c r="B122" s="4" t="s">
        <v>102</v>
      </c>
      <c r="C122" s="4" t="s">
        <v>30</v>
      </c>
      <c r="D122" s="4" t="s">
        <v>114</v>
      </c>
      <c r="E122" s="5">
        <v>43913</v>
      </c>
      <c r="F122" s="7" t="s">
        <v>13</v>
      </c>
      <c r="G122" s="7" t="str">
        <f>VLOOKUP(C122,Tipos_Medida!$A$2:$B$12,2)</f>
        <v>Nacional</v>
      </c>
      <c r="H122" s="7" t="str">
        <f>VLOOKUP(F122,Tipos_Medida!$D$2:$E$34,2)</f>
        <v>Preventiva</v>
      </c>
      <c r="I122" s="7">
        <f>IF(A122=VLOOKUP(A122,Tipos_Medida!$H$2:$I$788,1),VLOOKUP(A122,Tipos_Medida!$H$2:$I$788,2),"")</f>
        <v>1371</v>
      </c>
      <c r="J122" s="7" t="str">
        <f t="shared" si="18"/>
        <v>Pequeño</v>
      </c>
      <c r="K122" s="7">
        <f t="shared" si="12"/>
        <v>10</v>
      </c>
      <c r="L122" s="7">
        <f t="shared" si="13"/>
        <v>11</v>
      </c>
      <c r="M122" s="7">
        <f t="shared" si="14"/>
        <v>12</v>
      </c>
      <c r="N122" s="7">
        <f t="shared" si="15"/>
        <v>14</v>
      </c>
      <c r="O122" s="7">
        <f t="shared" si="16"/>
        <v>15</v>
      </c>
      <c r="P122" s="7">
        <f t="shared" si="17"/>
        <v>16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f t="shared" si="19"/>
        <v>0</v>
      </c>
      <c r="Y122" s="21">
        <f t="shared" si="20"/>
        <v>0</v>
      </c>
      <c r="Z122" t="str">
        <f t="shared" si="21"/>
        <v>Si</v>
      </c>
    </row>
    <row r="123" spans="1:26" x14ac:dyDescent="0.25">
      <c r="A123" s="4">
        <v>20558</v>
      </c>
      <c r="B123" s="4" t="s">
        <v>102</v>
      </c>
      <c r="C123" s="4" t="s">
        <v>31</v>
      </c>
      <c r="D123" s="4" t="s">
        <v>114</v>
      </c>
      <c r="E123" s="5">
        <v>43913</v>
      </c>
      <c r="F123" s="7" t="s">
        <v>13</v>
      </c>
      <c r="G123" s="7" t="str">
        <f>VLOOKUP(C123,Tipos_Medida!$A$2:$B$12,2)</f>
        <v>Nacional</v>
      </c>
      <c r="H123" s="7" t="str">
        <f>VLOOKUP(F123,Tipos_Medida!$D$2:$E$34,2)</f>
        <v>Preventiva</v>
      </c>
      <c r="I123" s="7">
        <f>IF(A123=VLOOKUP(A123,Tipos_Medida!$H$2:$I$788,1),VLOOKUP(A123,Tipos_Medida!$H$2:$I$788,2),"")</f>
        <v>1371</v>
      </c>
      <c r="J123" s="7" t="str">
        <f t="shared" si="18"/>
        <v>Pequeño</v>
      </c>
      <c r="K123" s="7">
        <f t="shared" si="12"/>
        <v>10</v>
      </c>
      <c r="L123" s="7">
        <f t="shared" si="13"/>
        <v>11</v>
      </c>
      <c r="M123" s="7">
        <f t="shared" si="14"/>
        <v>12</v>
      </c>
      <c r="N123" s="7">
        <f t="shared" si="15"/>
        <v>14</v>
      </c>
      <c r="O123" s="7">
        <f t="shared" si="16"/>
        <v>15</v>
      </c>
      <c r="P123" s="7">
        <f t="shared" si="17"/>
        <v>16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f t="shared" si="19"/>
        <v>0</v>
      </c>
      <c r="Y123" s="21">
        <f t="shared" si="20"/>
        <v>0</v>
      </c>
      <c r="Z123" t="str">
        <f t="shared" si="21"/>
        <v>Si</v>
      </c>
    </row>
    <row r="124" spans="1:26" x14ac:dyDescent="0.25">
      <c r="A124" s="4">
        <v>20558</v>
      </c>
      <c r="B124" s="4" t="s">
        <v>102</v>
      </c>
      <c r="C124" s="4" t="s">
        <v>115</v>
      </c>
      <c r="D124" s="4" t="s">
        <v>114</v>
      </c>
      <c r="E124" s="5">
        <v>43913</v>
      </c>
      <c r="F124" s="7" t="s">
        <v>13</v>
      </c>
      <c r="G124" s="7" t="str">
        <f>VLOOKUP(C124,Tipos_Medida!$A$2:$B$12,2)</f>
        <v>Nacional</v>
      </c>
      <c r="H124" s="7" t="str">
        <f>VLOOKUP(F124,Tipos_Medida!$D$2:$E$34,2)</f>
        <v>Preventiva</v>
      </c>
      <c r="I124" s="7">
        <f>IF(A124=VLOOKUP(A124,Tipos_Medida!$H$2:$I$788,1),VLOOKUP(A124,Tipos_Medida!$H$2:$I$788,2),"")</f>
        <v>1371</v>
      </c>
      <c r="J124" s="7" t="str">
        <f t="shared" si="18"/>
        <v>Pequeño</v>
      </c>
      <c r="K124" s="7">
        <f t="shared" si="12"/>
        <v>10</v>
      </c>
      <c r="L124" s="7">
        <f t="shared" si="13"/>
        <v>11</v>
      </c>
      <c r="M124" s="7">
        <f t="shared" si="14"/>
        <v>12</v>
      </c>
      <c r="N124" s="7">
        <f t="shared" si="15"/>
        <v>14</v>
      </c>
      <c r="O124" s="7">
        <f t="shared" si="16"/>
        <v>15</v>
      </c>
      <c r="P124" s="7">
        <f t="shared" si="17"/>
        <v>16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f t="shared" si="19"/>
        <v>0</v>
      </c>
      <c r="Y124" s="21">
        <f t="shared" si="20"/>
        <v>0</v>
      </c>
      <c r="Z124" t="str">
        <f t="shared" si="21"/>
        <v>Si</v>
      </c>
    </row>
    <row r="125" spans="1:26" x14ac:dyDescent="0.25">
      <c r="A125">
        <v>20558</v>
      </c>
      <c r="B125" t="s">
        <v>102</v>
      </c>
      <c r="C125" t="s">
        <v>33</v>
      </c>
      <c r="D125" t="s">
        <v>114</v>
      </c>
      <c r="E125" s="1">
        <v>43910</v>
      </c>
      <c r="F125" s="7" t="s">
        <v>12</v>
      </c>
      <c r="G125" s="7" t="str">
        <f>VLOOKUP(C125,Tipos_Medida!$A$2:$B$12,2)</f>
        <v>Nacional</v>
      </c>
      <c r="H125" s="7" t="str">
        <f>VLOOKUP(F125,Tipos_Medida!$D$2:$E$34,2)</f>
        <v>Preventiva</v>
      </c>
      <c r="I125" s="7">
        <f>IF(A125=VLOOKUP(A125,Tipos_Medida!$H$2:$I$788,1),VLOOKUP(A125,Tipos_Medida!$H$2:$I$788,2),"")</f>
        <v>1371</v>
      </c>
      <c r="J125" s="7" t="str">
        <f t="shared" si="18"/>
        <v>Pequeño</v>
      </c>
      <c r="K125" s="7">
        <f t="shared" si="12"/>
        <v>9</v>
      </c>
      <c r="L125" s="7">
        <f t="shared" si="13"/>
        <v>10</v>
      </c>
      <c r="M125" s="7">
        <f t="shared" si="14"/>
        <v>11</v>
      </c>
      <c r="N125" s="7">
        <f t="shared" si="15"/>
        <v>13</v>
      </c>
      <c r="O125" s="7">
        <f t="shared" si="16"/>
        <v>14</v>
      </c>
      <c r="P125" s="7">
        <f t="shared" si="17"/>
        <v>15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f t="shared" si="19"/>
        <v>0</v>
      </c>
      <c r="Y125" s="21">
        <f t="shared" si="20"/>
        <v>0</v>
      </c>
      <c r="Z125" t="str">
        <f t="shared" si="21"/>
        <v>Si</v>
      </c>
    </row>
    <row r="126" spans="1:26" x14ac:dyDescent="0.25">
      <c r="A126">
        <v>20558</v>
      </c>
      <c r="B126" t="s">
        <v>102</v>
      </c>
      <c r="C126" t="s">
        <v>34</v>
      </c>
      <c r="D126" t="s">
        <v>114</v>
      </c>
      <c r="E126" s="1">
        <v>43952</v>
      </c>
      <c r="F126" s="7" t="s">
        <v>18</v>
      </c>
      <c r="G126" s="7" t="str">
        <f>VLOOKUP(C126,Tipos_Medida!$A$2:$B$12,2)</f>
        <v>Local</v>
      </c>
      <c r="H126" s="7" t="str">
        <f>VLOOKUP(F126,Tipos_Medida!$D$2:$E$34,2)</f>
        <v>Medianamente Preventiva</v>
      </c>
      <c r="I126" s="7">
        <f>IF(A126=VLOOKUP(A126,Tipos_Medida!$H$2:$I$788,1),VLOOKUP(A126,Tipos_Medida!$H$2:$I$788,2),"")</f>
        <v>1371</v>
      </c>
      <c r="J126" s="7" t="str">
        <f t="shared" si="18"/>
        <v>Pequeño</v>
      </c>
      <c r="K126" s="7">
        <f t="shared" si="12"/>
        <v>15</v>
      </c>
      <c r="L126" s="7">
        <f t="shared" si="13"/>
        <v>16</v>
      </c>
      <c r="M126" s="7">
        <f t="shared" si="14"/>
        <v>17</v>
      </c>
      <c r="N126" s="7">
        <f t="shared" si="15"/>
        <v>19</v>
      </c>
      <c r="O126" s="7">
        <f t="shared" si="16"/>
        <v>20</v>
      </c>
      <c r="P126" s="7">
        <f t="shared" si="17"/>
        <v>21</v>
      </c>
      <c r="Q126" s="21">
        <v>0</v>
      </c>
      <c r="R126" s="21">
        <v>0</v>
      </c>
      <c r="S126" s="21">
        <v>0</v>
      </c>
      <c r="T126" s="21">
        <v>0</v>
      </c>
      <c r="U126" s="21">
        <v>0</v>
      </c>
      <c r="V126" s="21">
        <v>2.3599999999999999E-2</v>
      </c>
      <c r="W126" s="21">
        <v>2.3599999999999999E-2</v>
      </c>
      <c r="X126" s="21">
        <f t="shared" si="19"/>
        <v>0</v>
      </c>
      <c r="Y126" s="21">
        <f t="shared" si="20"/>
        <v>1.18E-2</v>
      </c>
      <c r="Z126" t="str">
        <f t="shared" si="21"/>
        <v>No</v>
      </c>
    </row>
    <row r="127" spans="1:26" x14ac:dyDescent="0.25">
      <c r="A127" s="4">
        <v>20558</v>
      </c>
      <c r="B127" s="4" t="s">
        <v>102</v>
      </c>
      <c r="C127" s="4" t="s">
        <v>118</v>
      </c>
      <c r="D127" s="4" t="s">
        <v>114</v>
      </c>
      <c r="E127" s="5">
        <v>43952</v>
      </c>
      <c r="F127" s="7" t="s">
        <v>18</v>
      </c>
      <c r="G127" s="7" t="str">
        <f>VLOOKUP(C127,Tipos_Medida!$A$2:$B$12,2)</f>
        <v>Local</v>
      </c>
      <c r="H127" s="7" t="str">
        <f>VLOOKUP(F127,Tipos_Medida!$D$2:$E$34,2)</f>
        <v>Medianamente Preventiva</v>
      </c>
      <c r="I127" s="7">
        <f>IF(A127=VLOOKUP(A127,Tipos_Medida!$H$2:$I$788,1),VLOOKUP(A127,Tipos_Medida!$H$2:$I$788,2),"")</f>
        <v>1371</v>
      </c>
      <c r="J127" s="7" t="str">
        <f t="shared" si="18"/>
        <v>Pequeño</v>
      </c>
      <c r="K127" s="7">
        <f t="shared" si="12"/>
        <v>15</v>
      </c>
      <c r="L127" s="7">
        <f t="shared" si="13"/>
        <v>16</v>
      </c>
      <c r="M127" s="7">
        <f t="shared" si="14"/>
        <v>17</v>
      </c>
      <c r="N127" s="7">
        <f t="shared" si="15"/>
        <v>19</v>
      </c>
      <c r="O127" s="7">
        <f t="shared" si="16"/>
        <v>20</v>
      </c>
      <c r="P127" s="7">
        <f t="shared" si="17"/>
        <v>21</v>
      </c>
      <c r="Q127" s="21">
        <v>0</v>
      </c>
      <c r="R127" s="21">
        <v>0</v>
      </c>
      <c r="S127" s="21">
        <v>0</v>
      </c>
      <c r="T127" s="21">
        <v>0</v>
      </c>
      <c r="U127" s="21">
        <v>0</v>
      </c>
      <c r="V127" s="21">
        <v>2.3599999999999999E-2</v>
      </c>
      <c r="W127" s="21">
        <v>2.3599999999999999E-2</v>
      </c>
      <c r="X127" s="21">
        <f t="shared" si="19"/>
        <v>0</v>
      </c>
      <c r="Y127" s="21">
        <f t="shared" si="20"/>
        <v>1.18E-2</v>
      </c>
      <c r="Z127" t="str">
        <f t="shared" si="21"/>
        <v>No</v>
      </c>
    </row>
    <row r="128" spans="1:26" x14ac:dyDescent="0.25">
      <c r="A128" s="4">
        <v>20558</v>
      </c>
      <c r="B128" s="4" t="s">
        <v>102</v>
      </c>
      <c r="C128" s="4" t="s">
        <v>120</v>
      </c>
      <c r="D128" s="4" t="s">
        <v>114</v>
      </c>
      <c r="E128" s="5">
        <v>43952</v>
      </c>
      <c r="F128" s="7" t="s">
        <v>18</v>
      </c>
      <c r="G128" s="7" t="str">
        <f>VLOOKUP(C128,Tipos_Medida!$A$2:$B$12,2)</f>
        <v>Local</v>
      </c>
      <c r="H128" s="7" t="str">
        <f>VLOOKUP(F128,Tipos_Medida!$D$2:$E$34,2)</f>
        <v>Medianamente Preventiva</v>
      </c>
      <c r="I128" s="7">
        <f>IF(A128=VLOOKUP(A128,Tipos_Medida!$H$2:$I$788,1),VLOOKUP(A128,Tipos_Medida!$H$2:$I$788,2),"")</f>
        <v>1371</v>
      </c>
      <c r="J128" s="7" t="str">
        <f t="shared" si="18"/>
        <v>Pequeño</v>
      </c>
      <c r="K128" s="7">
        <f t="shared" si="12"/>
        <v>15</v>
      </c>
      <c r="L128" s="7">
        <f t="shared" si="13"/>
        <v>16</v>
      </c>
      <c r="M128" s="7">
        <f t="shared" si="14"/>
        <v>17</v>
      </c>
      <c r="N128" s="7">
        <f t="shared" si="15"/>
        <v>19</v>
      </c>
      <c r="O128" s="7">
        <f t="shared" si="16"/>
        <v>20</v>
      </c>
      <c r="P128" s="7">
        <f t="shared" si="17"/>
        <v>21</v>
      </c>
      <c r="Q128" s="21">
        <v>0</v>
      </c>
      <c r="R128" s="21">
        <v>0</v>
      </c>
      <c r="S128" s="21">
        <v>0</v>
      </c>
      <c r="T128" s="21">
        <v>0</v>
      </c>
      <c r="U128" s="21">
        <v>0</v>
      </c>
      <c r="V128" s="21">
        <v>2.3599999999999999E-2</v>
      </c>
      <c r="W128" s="21">
        <v>2.3599999999999999E-2</v>
      </c>
      <c r="X128" s="21">
        <f t="shared" si="19"/>
        <v>0</v>
      </c>
      <c r="Y128" s="21">
        <f t="shared" si="20"/>
        <v>1.18E-2</v>
      </c>
      <c r="Z128" t="str">
        <f t="shared" si="21"/>
        <v>No</v>
      </c>
    </row>
    <row r="129" spans="1:26" x14ac:dyDescent="0.25">
      <c r="A129" s="4">
        <v>21010</v>
      </c>
      <c r="B129" s="4" t="s">
        <v>40</v>
      </c>
      <c r="C129" s="4" t="s">
        <v>30</v>
      </c>
      <c r="D129" s="4" t="s">
        <v>114</v>
      </c>
      <c r="E129" s="5">
        <v>43913</v>
      </c>
      <c r="F129" s="7" t="s">
        <v>13</v>
      </c>
      <c r="G129" s="7" t="str">
        <f>VLOOKUP(C129,Tipos_Medida!$A$2:$B$12,2)</f>
        <v>Nacional</v>
      </c>
      <c r="H129" s="7" t="str">
        <f>VLOOKUP(F129,Tipos_Medida!$D$2:$E$34,2)</f>
        <v>Preventiva</v>
      </c>
      <c r="I129" s="7">
        <f>IF(A129=VLOOKUP(A129,Tipos_Medida!$H$2:$I$788,1),VLOOKUP(A129,Tipos_Medida!$H$2:$I$788,2),"")</f>
        <v>65854</v>
      </c>
      <c r="J129" s="7" t="str">
        <f t="shared" si="18"/>
        <v>Mediano</v>
      </c>
      <c r="K129" s="7">
        <f t="shared" si="12"/>
        <v>10</v>
      </c>
      <c r="L129" s="7">
        <f t="shared" si="13"/>
        <v>11</v>
      </c>
      <c r="M129" s="7">
        <f t="shared" si="14"/>
        <v>12</v>
      </c>
      <c r="N129" s="7">
        <f t="shared" si="15"/>
        <v>14</v>
      </c>
      <c r="O129" s="7">
        <f t="shared" si="16"/>
        <v>15</v>
      </c>
      <c r="P129" s="7">
        <f t="shared" si="17"/>
        <v>16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f t="shared" si="19"/>
        <v>0</v>
      </c>
      <c r="Y129" s="21">
        <f t="shared" si="20"/>
        <v>0</v>
      </c>
      <c r="Z129" t="str">
        <f t="shared" si="21"/>
        <v>Si</v>
      </c>
    </row>
    <row r="130" spans="1:26" x14ac:dyDescent="0.25">
      <c r="A130">
        <v>21010</v>
      </c>
      <c r="B130" t="s">
        <v>40</v>
      </c>
      <c r="C130" t="s">
        <v>31</v>
      </c>
      <c r="D130" t="s">
        <v>114</v>
      </c>
      <c r="E130" s="1">
        <v>43913</v>
      </c>
      <c r="F130" s="7" t="s">
        <v>13</v>
      </c>
      <c r="G130" s="7" t="str">
        <f>VLOOKUP(C130,Tipos_Medida!$A$2:$B$12,2)</f>
        <v>Nacional</v>
      </c>
      <c r="H130" s="7" t="str">
        <f>VLOOKUP(F130,Tipos_Medida!$D$2:$E$34,2)</f>
        <v>Preventiva</v>
      </c>
      <c r="I130" s="7">
        <f>IF(A130=VLOOKUP(A130,Tipos_Medida!$H$2:$I$788,1),VLOOKUP(A130,Tipos_Medida!$H$2:$I$788,2),"")</f>
        <v>65854</v>
      </c>
      <c r="J130" s="7" t="str">
        <f t="shared" si="18"/>
        <v>Mediano</v>
      </c>
      <c r="K130" s="7">
        <f t="shared" ref="K130:K193" si="22">VALUE(RIGHT(F130,2)-3)</f>
        <v>10</v>
      </c>
      <c r="L130" s="7">
        <f t="shared" ref="L130:L193" si="23">VALUE(RIGHT(F130,2)-2)</f>
        <v>11</v>
      </c>
      <c r="M130" s="7">
        <f t="shared" ref="M130:M193" si="24">VALUE(RIGHT(F130,2)-1)</f>
        <v>12</v>
      </c>
      <c r="N130" s="7">
        <f t="shared" ref="N130:N193" si="25">VALUE(RIGHT(M130,2)+2)</f>
        <v>14</v>
      </c>
      <c r="O130" s="7">
        <f t="shared" ref="O130:O193" si="26">VALUE(RIGHT(M130,2)+3)</f>
        <v>15</v>
      </c>
      <c r="P130" s="7">
        <f t="shared" ref="P130:P193" si="27">VALUE(RIGHT(M130,2)+4)</f>
        <v>16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f t="shared" si="19"/>
        <v>0</v>
      </c>
      <c r="Y130" s="21">
        <f t="shared" si="20"/>
        <v>0</v>
      </c>
      <c r="Z130" t="str">
        <f t="shared" si="21"/>
        <v>Si</v>
      </c>
    </row>
    <row r="131" spans="1:26" x14ac:dyDescent="0.25">
      <c r="A131">
        <v>21010</v>
      </c>
      <c r="B131" t="s">
        <v>40</v>
      </c>
      <c r="C131" t="s">
        <v>115</v>
      </c>
      <c r="D131" t="s">
        <v>114</v>
      </c>
      <c r="E131" s="1">
        <v>43913</v>
      </c>
      <c r="F131" s="7" t="s">
        <v>13</v>
      </c>
      <c r="G131" s="7" t="str">
        <f>VLOOKUP(C131,Tipos_Medida!$A$2:$B$12,2)</f>
        <v>Nacional</v>
      </c>
      <c r="H131" s="7" t="str">
        <f>VLOOKUP(F131,Tipos_Medida!$D$2:$E$34,2)</f>
        <v>Preventiva</v>
      </c>
      <c r="I131" s="7">
        <f>IF(A131=VLOOKUP(A131,Tipos_Medida!$H$2:$I$788,1),VLOOKUP(A131,Tipos_Medida!$H$2:$I$788,2),"")</f>
        <v>65854</v>
      </c>
      <c r="J131" s="7" t="str">
        <f t="shared" ref="J131:J194" si="28">IF(AND(I131&gt;0,I131&lt;30000),"Pequeño",IF(AND(I131&gt;=30000,I131&lt;100000),"Mediano","Grande"))</f>
        <v>Mediano</v>
      </c>
      <c r="K131" s="7">
        <f t="shared" si="22"/>
        <v>10</v>
      </c>
      <c r="L131" s="7">
        <f t="shared" si="23"/>
        <v>11</v>
      </c>
      <c r="M131" s="7">
        <f t="shared" si="24"/>
        <v>12</v>
      </c>
      <c r="N131" s="7">
        <f t="shared" si="25"/>
        <v>14</v>
      </c>
      <c r="O131" s="7">
        <f t="shared" si="26"/>
        <v>15</v>
      </c>
      <c r="P131" s="7">
        <f t="shared" si="27"/>
        <v>16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f t="shared" ref="X131:X194" si="29">SLOPE(Q131:S131,K131:M131)</f>
        <v>0</v>
      </c>
      <c r="Y131" s="21">
        <f t="shared" ref="Y131:Y194" si="30">SLOPE(U131:W131,N131:P131)</f>
        <v>0</v>
      </c>
      <c r="Z131" t="str">
        <f t="shared" ref="Z131:Z194" si="31">IF(Y131&lt;=X131,"Si","No")</f>
        <v>Si</v>
      </c>
    </row>
    <row r="132" spans="1:26" x14ac:dyDescent="0.25">
      <c r="A132" s="4">
        <v>21010</v>
      </c>
      <c r="B132" s="4" t="s">
        <v>40</v>
      </c>
      <c r="C132" s="4" t="s">
        <v>33</v>
      </c>
      <c r="D132" s="4" t="s">
        <v>114</v>
      </c>
      <c r="E132" s="5">
        <v>43910</v>
      </c>
      <c r="F132" s="7" t="s">
        <v>12</v>
      </c>
      <c r="G132" s="7" t="str">
        <f>VLOOKUP(C132,Tipos_Medida!$A$2:$B$12,2)</f>
        <v>Nacional</v>
      </c>
      <c r="H132" s="7" t="str">
        <f>VLOOKUP(F132,Tipos_Medida!$D$2:$E$34,2)</f>
        <v>Preventiva</v>
      </c>
      <c r="I132" s="7">
        <f>IF(A132=VLOOKUP(A132,Tipos_Medida!$H$2:$I$788,1),VLOOKUP(A132,Tipos_Medida!$H$2:$I$788,2),"")</f>
        <v>65854</v>
      </c>
      <c r="J132" s="7" t="str">
        <f t="shared" si="28"/>
        <v>Mediano</v>
      </c>
      <c r="K132" s="7">
        <f t="shared" si="22"/>
        <v>9</v>
      </c>
      <c r="L132" s="7">
        <f t="shared" si="23"/>
        <v>10</v>
      </c>
      <c r="M132" s="7">
        <f t="shared" si="24"/>
        <v>11</v>
      </c>
      <c r="N132" s="7">
        <f t="shared" si="25"/>
        <v>13</v>
      </c>
      <c r="O132" s="7">
        <f t="shared" si="26"/>
        <v>14</v>
      </c>
      <c r="P132" s="7">
        <f t="shared" si="27"/>
        <v>15</v>
      </c>
      <c r="Q132" s="21">
        <v>0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f t="shared" si="29"/>
        <v>0</v>
      </c>
      <c r="Y132" s="21">
        <f t="shared" si="30"/>
        <v>0</v>
      </c>
      <c r="Z132" t="str">
        <f t="shared" si="31"/>
        <v>Si</v>
      </c>
    </row>
    <row r="133" spans="1:26" x14ac:dyDescent="0.25">
      <c r="A133" s="4">
        <v>21010</v>
      </c>
      <c r="B133" s="4" t="s">
        <v>40</v>
      </c>
      <c r="C133" s="4" t="s">
        <v>34</v>
      </c>
      <c r="D133" s="4" t="s">
        <v>114</v>
      </c>
      <c r="E133" s="5">
        <v>43934</v>
      </c>
      <c r="F133" s="7" t="s">
        <v>16</v>
      </c>
      <c r="G133" s="7" t="str">
        <f>VLOOKUP(C133,Tipos_Medida!$A$2:$B$12,2)</f>
        <v>Local</v>
      </c>
      <c r="H133" s="7" t="str">
        <f>VLOOKUP(F133,Tipos_Medida!$D$2:$E$34,2)</f>
        <v>Preventiva</v>
      </c>
      <c r="I133" s="7">
        <f>IF(A133=VLOOKUP(A133,Tipos_Medida!$H$2:$I$788,1),VLOOKUP(A133,Tipos_Medida!$H$2:$I$788,2),"")</f>
        <v>65854</v>
      </c>
      <c r="J133" s="7" t="str">
        <f t="shared" si="28"/>
        <v>Mediano</v>
      </c>
      <c r="K133" s="7">
        <f t="shared" si="22"/>
        <v>13</v>
      </c>
      <c r="L133" s="7">
        <f t="shared" si="23"/>
        <v>14</v>
      </c>
      <c r="M133" s="7">
        <f t="shared" si="24"/>
        <v>15</v>
      </c>
      <c r="N133" s="7">
        <f t="shared" si="25"/>
        <v>17</v>
      </c>
      <c r="O133" s="7">
        <f t="shared" si="26"/>
        <v>18</v>
      </c>
      <c r="P133" s="7">
        <f t="shared" si="27"/>
        <v>19</v>
      </c>
      <c r="Q133" s="21">
        <v>0</v>
      </c>
      <c r="R133" s="21">
        <v>0</v>
      </c>
      <c r="S133" s="21">
        <v>0</v>
      </c>
      <c r="T133" s="21">
        <v>0</v>
      </c>
      <c r="U133" s="21">
        <v>0.3876</v>
      </c>
      <c r="V133" s="21">
        <v>0.96899999999999997</v>
      </c>
      <c r="W133" s="21">
        <v>2.1318000000000001</v>
      </c>
      <c r="X133" s="21">
        <f t="shared" si="29"/>
        <v>0</v>
      </c>
      <c r="Y133" s="21">
        <f t="shared" si="30"/>
        <v>0.8721000000000001</v>
      </c>
      <c r="Z133" t="str">
        <f t="shared" si="31"/>
        <v>No</v>
      </c>
    </row>
    <row r="134" spans="1:26" x14ac:dyDescent="0.25">
      <c r="A134">
        <v>21010</v>
      </c>
      <c r="B134" t="s">
        <v>40</v>
      </c>
      <c r="C134" t="s">
        <v>119</v>
      </c>
      <c r="D134" t="s">
        <v>114</v>
      </c>
      <c r="E134" s="1">
        <v>43931</v>
      </c>
      <c r="F134" s="7" t="s">
        <v>15</v>
      </c>
      <c r="G134" s="7" t="str">
        <f>VLOOKUP(C134,Tipos_Medida!$A$2:$B$12,2)</f>
        <v>Local</v>
      </c>
      <c r="H134" s="7" t="str">
        <f>VLOOKUP(F134,Tipos_Medida!$D$2:$E$34,2)</f>
        <v>Preventiva</v>
      </c>
      <c r="I134" s="7">
        <f>IF(A134=VLOOKUP(A134,Tipos_Medida!$H$2:$I$788,1),VLOOKUP(A134,Tipos_Medida!$H$2:$I$788,2),"")</f>
        <v>65854</v>
      </c>
      <c r="J134" s="7" t="str">
        <f t="shared" si="28"/>
        <v>Mediano</v>
      </c>
      <c r="K134" s="7">
        <f t="shared" si="22"/>
        <v>12</v>
      </c>
      <c r="L134" s="7">
        <f t="shared" si="23"/>
        <v>13</v>
      </c>
      <c r="M134" s="7">
        <f t="shared" si="24"/>
        <v>14</v>
      </c>
      <c r="N134" s="7">
        <f t="shared" si="25"/>
        <v>16</v>
      </c>
      <c r="O134" s="7">
        <f t="shared" si="26"/>
        <v>17</v>
      </c>
      <c r="P134" s="7">
        <f t="shared" si="27"/>
        <v>18</v>
      </c>
      <c r="Q134" s="21">
        <v>0</v>
      </c>
      <c r="R134" s="21">
        <v>0</v>
      </c>
      <c r="S134" s="21">
        <v>0</v>
      </c>
      <c r="T134" s="21">
        <v>0</v>
      </c>
      <c r="U134" s="21">
        <v>0</v>
      </c>
      <c r="V134" s="21">
        <v>0.3876</v>
      </c>
      <c r="W134" s="21">
        <v>0.96899999999999997</v>
      </c>
      <c r="X134" s="21">
        <f t="shared" si="29"/>
        <v>0</v>
      </c>
      <c r="Y134" s="21">
        <f t="shared" si="30"/>
        <v>0.48449999999999993</v>
      </c>
      <c r="Z134" t="str">
        <f t="shared" si="31"/>
        <v>No</v>
      </c>
    </row>
    <row r="135" spans="1:26" x14ac:dyDescent="0.25">
      <c r="A135">
        <v>21010</v>
      </c>
      <c r="B135" t="s">
        <v>40</v>
      </c>
      <c r="C135" t="s">
        <v>191</v>
      </c>
      <c r="D135" t="s">
        <v>114</v>
      </c>
      <c r="E135" s="1">
        <v>43913</v>
      </c>
      <c r="F135" s="7" t="s">
        <v>13</v>
      </c>
      <c r="G135" s="7" t="str">
        <f>VLOOKUP(C135,Tipos_Medida!$A$2:$B$12,2)</f>
        <v>Local</v>
      </c>
      <c r="H135" s="7" t="str">
        <f>VLOOKUP(F135,Tipos_Medida!$D$2:$E$34,2)</f>
        <v>Preventiva</v>
      </c>
      <c r="I135" s="7">
        <f>IF(A135=VLOOKUP(A135,Tipos_Medida!$H$2:$I$788,1),VLOOKUP(A135,Tipos_Medida!$H$2:$I$788,2),"")</f>
        <v>65854</v>
      </c>
      <c r="J135" s="7" t="str">
        <f t="shared" si="28"/>
        <v>Mediano</v>
      </c>
      <c r="K135" s="7">
        <f t="shared" si="22"/>
        <v>10</v>
      </c>
      <c r="L135" s="7">
        <f t="shared" si="23"/>
        <v>11</v>
      </c>
      <c r="M135" s="7">
        <f t="shared" si="24"/>
        <v>12</v>
      </c>
      <c r="N135" s="7">
        <f t="shared" si="25"/>
        <v>14</v>
      </c>
      <c r="O135" s="7">
        <f t="shared" si="26"/>
        <v>15</v>
      </c>
      <c r="P135" s="7">
        <f t="shared" si="27"/>
        <v>16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f t="shared" si="29"/>
        <v>0</v>
      </c>
      <c r="Y135" s="21">
        <f t="shared" si="30"/>
        <v>0</v>
      </c>
      <c r="Z135" t="str">
        <f t="shared" si="31"/>
        <v>Si</v>
      </c>
    </row>
    <row r="136" spans="1:26" x14ac:dyDescent="0.25">
      <c r="A136" s="4">
        <v>21013</v>
      </c>
      <c r="B136" s="4" t="s">
        <v>42</v>
      </c>
      <c r="C136" s="4" t="s">
        <v>30</v>
      </c>
      <c r="D136" s="4" t="s">
        <v>114</v>
      </c>
      <c r="E136" s="5">
        <v>43913</v>
      </c>
      <c r="F136" s="7" t="s">
        <v>13</v>
      </c>
      <c r="G136" s="7" t="str">
        <f>VLOOKUP(C136,Tipos_Medida!$A$2:$B$12,2)</f>
        <v>Nacional</v>
      </c>
      <c r="H136" s="7" t="str">
        <f>VLOOKUP(F136,Tipos_Medida!$D$2:$E$34,2)</f>
        <v>Preventiva</v>
      </c>
      <c r="I136" s="7">
        <f>IF(A136=VLOOKUP(A136,Tipos_Medida!$H$2:$I$788,1),VLOOKUP(A136,Tipos_Medida!$H$2:$I$788,2),"")</f>
        <v>21100</v>
      </c>
      <c r="J136" s="7" t="str">
        <f t="shared" si="28"/>
        <v>Pequeño</v>
      </c>
      <c r="K136" s="7">
        <f t="shared" si="22"/>
        <v>10</v>
      </c>
      <c r="L136" s="7">
        <f t="shared" si="23"/>
        <v>11</v>
      </c>
      <c r="M136" s="7">
        <f t="shared" si="24"/>
        <v>12</v>
      </c>
      <c r="N136" s="7">
        <f t="shared" si="25"/>
        <v>14</v>
      </c>
      <c r="O136" s="7">
        <f t="shared" si="26"/>
        <v>15</v>
      </c>
      <c r="P136" s="7">
        <f t="shared" si="27"/>
        <v>16</v>
      </c>
      <c r="Q136" s="21">
        <v>0</v>
      </c>
      <c r="R136" s="21">
        <v>0</v>
      </c>
      <c r="S136" s="21">
        <v>0</v>
      </c>
      <c r="T136" s="21">
        <v>0</v>
      </c>
      <c r="U136" s="21">
        <v>0</v>
      </c>
      <c r="V136" s="21">
        <v>0</v>
      </c>
      <c r="W136" s="21">
        <v>0</v>
      </c>
      <c r="X136" s="21">
        <f t="shared" si="29"/>
        <v>0</v>
      </c>
      <c r="Y136" s="21">
        <f t="shared" si="30"/>
        <v>0</v>
      </c>
      <c r="Z136" t="str">
        <f t="shared" si="31"/>
        <v>Si</v>
      </c>
    </row>
    <row r="137" spans="1:26" x14ac:dyDescent="0.25">
      <c r="A137" s="4">
        <v>21013</v>
      </c>
      <c r="B137" s="4" t="s">
        <v>42</v>
      </c>
      <c r="C137" s="4" t="s">
        <v>31</v>
      </c>
      <c r="D137" s="4" t="s">
        <v>114</v>
      </c>
      <c r="E137" s="5">
        <v>43913</v>
      </c>
      <c r="F137" s="7" t="s">
        <v>13</v>
      </c>
      <c r="G137" s="7" t="str">
        <f>VLOOKUP(C137,Tipos_Medida!$A$2:$B$12,2)</f>
        <v>Nacional</v>
      </c>
      <c r="H137" s="7" t="str">
        <f>VLOOKUP(F137,Tipos_Medida!$D$2:$E$34,2)</f>
        <v>Preventiva</v>
      </c>
      <c r="I137" s="7">
        <f>IF(A137=VLOOKUP(A137,Tipos_Medida!$H$2:$I$788,1),VLOOKUP(A137,Tipos_Medida!$H$2:$I$788,2),"")</f>
        <v>21100</v>
      </c>
      <c r="J137" s="7" t="str">
        <f t="shared" si="28"/>
        <v>Pequeño</v>
      </c>
      <c r="K137" s="7">
        <f t="shared" si="22"/>
        <v>10</v>
      </c>
      <c r="L137" s="7">
        <f t="shared" si="23"/>
        <v>11</v>
      </c>
      <c r="M137" s="7">
        <f t="shared" si="24"/>
        <v>12</v>
      </c>
      <c r="N137" s="7">
        <f t="shared" si="25"/>
        <v>14</v>
      </c>
      <c r="O137" s="7">
        <f t="shared" si="26"/>
        <v>15</v>
      </c>
      <c r="P137" s="7">
        <f t="shared" si="27"/>
        <v>16</v>
      </c>
      <c r="Q137" s="21">
        <v>0</v>
      </c>
      <c r="R137" s="21">
        <v>0</v>
      </c>
      <c r="S137" s="21">
        <v>0</v>
      </c>
      <c r="T137" s="21">
        <v>0</v>
      </c>
      <c r="U137" s="21">
        <v>0</v>
      </c>
      <c r="V137" s="21">
        <v>0</v>
      </c>
      <c r="W137" s="21">
        <v>0</v>
      </c>
      <c r="X137" s="21">
        <f t="shared" si="29"/>
        <v>0</v>
      </c>
      <c r="Y137" s="21">
        <f t="shared" si="30"/>
        <v>0</v>
      </c>
      <c r="Z137" t="str">
        <f t="shared" si="31"/>
        <v>Si</v>
      </c>
    </row>
    <row r="138" spans="1:26" x14ac:dyDescent="0.25">
      <c r="A138">
        <v>21013</v>
      </c>
      <c r="B138" t="s">
        <v>42</v>
      </c>
      <c r="C138" t="s">
        <v>115</v>
      </c>
      <c r="D138" t="s">
        <v>114</v>
      </c>
      <c r="E138" s="1">
        <v>43913</v>
      </c>
      <c r="F138" s="7" t="s">
        <v>13</v>
      </c>
      <c r="G138" s="7" t="str">
        <f>VLOOKUP(C138,Tipos_Medida!$A$2:$B$12,2)</f>
        <v>Nacional</v>
      </c>
      <c r="H138" s="7" t="str">
        <f>VLOOKUP(F138,Tipos_Medida!$D$2:$E$34,2)</f>
        <v>Preventiva</v>
      </c>
      <c r="I138" s="7">
        <f>IF(A138=VLOOKUP(A138,Tipos_Medida!$H$2:$I$788,1),VLOOKUP(A138,Tipos_Medida!$H$2:$I$788,2),"")</f>
        <v>21100</v>
      </c>
      <c r="J138" s="7" t="str">
        <f t="shared" si="28"/>
        <v>Pequeño</v>
      </c>
      <c r="K138" s="7">
        <f t="shared" si="22"/>
        <v>10</v>
      </c>
      <c r="L138" s="7">
        <f t="shared" si="23"/>
        <v>11</v>
      </c>
      <c r="M138" s="7">
        <f t="shared" si="24"/>
        <v>12</v>
      </c>
      <c r="N138" s="7">
        <f t="shared" si="25"/>
        <v>14</v>
      </c>
      <c r="O138" s="7">
        <f t="shared" si="26"/>
        <v>15</v>
      </c>
      <c r="P138" s="7">
        <f t="shared" si="27"/>
        <v>16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f t="shared" si="29"/>
        <v>0</v>
      </c>
      <c r="Y138" s="21">
        <f t="shared" si="30"/>
        <v>0</v>
      </c>
      <c r="Z138" t="str">
        <f t="shared" si="31"/>
        <v>Si</v>
      </c>
    </row>
    <row r="139" spans="1:26" x14ac:dyDescent="0.25">
      <c r="A139">
        <v>21013</v>
      </c>
      <c r="B139" t="s">
        <v>42</v>
      </c>
      <c r="C139" t="s">
        <v>33</v>
      </c>
      <c r="D139" t="s">
        <v>114</v>
      </c>
      <c r="E139" s="1">
        <v>43910</v>
      </c>
      <c r="F139" s="7" t="s">
        <v>12</v>
      </c>
      <c r="G139" s="7" t="str">
        <f>VLOOKUP(C139,Tipos_Medida!$A$2:$B$12,2)</f>
        <v>Nacional</v>
      </c>
      <c r="H139" s="7" t="str">
        <f>VLOOKUP(F139,Tipos_Medida!$D$2:$E$34,2)</f>
        <v>Preventiva</v>
      </c>
      <c r="I139" s="7">
        <f>IF(A139=VLOOKUP(A139,Tipos_Medida!$H$2:$I$788,1),VLOOKUP(A139,Tipos_Medida!$H$2:$I$788,2),"")</f>
        <v>21100</v>
      </c>
      <c r="J139" s="7" t="str">
        <f t="shared" si="28"/>
        <v>Pequeño</v>
      </c>
      <c r="K139" s="7">
        <f t="shared" si="22"/>
        <v>9</v>
      </c>
      <c r="L139" s="7">
        <f t="shared" si="23"/>
        <v>10</v>
      </c>
      <c r="M139" s="7">
        <f t="shared" si="24"/>
        <v>11</v>
      </c>
      <c r="N139" s="7">
        <f t="shared" si="25"/>
        <v>13</v>
      </c>
      <c r="O139" s="7">
        <f t="shared" si="26"/>
        <v>14</v>
      </c>
      <c r="P139" s="7">
        <f t="shared" si="27"/>
        <v>15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f t="shared" si="29"/>
        <v>0</v>
      </c>
      <c r="Y139" s="21">
        <f t="shared" si="30"/>
        <v>0</v>
      </c>
      <c r="Z139" t="str">
        <f t="shared" si="31"/>
        <v>Si</v>
      </c>
    </row>
    <row r="140" spans="1:26" x14ac:dyDescent="0.25">
      <c r="A140" s="4">
        <v>21013</v>
      </c>
      <c r="B140" s="4" t="s">
        <v>42</v>
      </c>
      <c r="C140" s="4" t="s">
        <v>34</v>
      </c>
      <c r="D140" s="4" t="s">
        <v>114</v>
      </c>
      <c r="E140" s="5">
        <v>43934</v>
      </c>
      <c r="F140" s="7" t="s">
        <v>16</v>
      </c>
      <c r="G140" s="7" t="str">
        <f>VLOOKUP(C140,Tipos_Medida!$A$2:$B$12,2)</f>
        <v>Local</v>
      </c>
      <c r="H140" s="7" t="str">
        <f>VLOOKUP(F140,Tipos_Medida!$D$2:$E$34,2)</f>
        <v>Preventiva</v>
      </c>
      <c r="I140" s="7">
        <f>IF(A140=VLOOKUP(A140,Tipos_Medida!$H$2:$I$788,1),VLOOKUP(A140,Tipos_Medida!$H$2:$I$788,2),"")</f>
        <v>21100</v>
      </c>
      <c r="J140" s="7" t="str">
        <f t="shared" si="28"/>
        <v>Pequeño</v>
      </c>
      <c r="K140" s="7">
        <f t="shared" si="22"/>
        <v>13</v>
      </c>
      <c r="L140" s="7">
        <f t="shared" si="23"/>
        <v>14</v>
      </c>
      <c r="M140" s="7">
        <f t="shared" si="24"/>
        <v>15</v>
      </c>
      <c r="N140" s="7">
        <f t="shared" si="25"/>
        <v>17</v>
      </c>
      <c r="O140" s="7">
        <f t="shared" si="26"/>
        <v>18</v>
      </c>
      <c r="P140" s="7">
        <f t="shared" si="27"/>
        <v>19</v>
      </c>
      <c r="Q140" s="21">
        <v>0</v>
      </c>
      <c r="R140" s="21">
        <v>0</v>
      </c>
      <c r="S140" s="21">
        <v>0</v>
      </c>
      <c r="T140" s="21">
        <v>0</v>
      </c>
      <c r="U140" s="21">
        <v>0.1376</v>
      </c>
      <c r="V140" s="21">
        <v>0.1376</v>
      </c>
      <c r="W140" s="21">
        <v>0.55020000000000002</v>
      </c>
      <c r="X140" s="21">
        <f t="shared" si="29"/>
        <v>0</v>
      </c>
      <c r="Y140" s="21">
        <f t="shared" si="30"/>
        <v>0.20630000000000001</v>
      </c>
      <c r="Z140" t="str">
        <f t="shared" si="31"/>
        <v>No</v>
      </c>
    </row>
    <row r="141" spans="1:26" x14ac:dyDescent="0.25">
      <c r="A141" s="4">
        <v>21013</v>
      </c>
      <c r="B141" s="4" t="s">
        <v>42</v>
      </c>
      <c r="C141" s="4" t="s">
        <v>191</v>
      </c>
      <c r="D141" s="4" t="s">
        <v>114</v>
      </c>
      <c r="E141" s="5">
        <v>43913</v>
      </c>
      <c r="F141" s="7" t="s">
        <v>13</v>
      </c>
      <c r="G141" s="7" t="str">
        <f>VLOOKUP(C141,Tipos_Medida!$A$2:$B$12,2)</f>
        <v>Local</v>
      </c>
      <c r="H141" s="7" t="str">
        <f>VLOOKUP(F141,Tipos_Medida!$D$2:$E$34,2)</f>
        <v>Preventiva</v>
      </c>
      <c r="I141" s="7">
        <f>IF(A141=VLOOKUP(A141,Tipos_Medida!$H$2:$I$788,1),VLOOKUP(A141,Tipos_Medida!$H$2:$I$788,2),"")</f>
        <v>21100</v>
      </c>
      <c r="J141" s="7" t="str">
        <f t="shared" si="28"/>
        <v>Pequeño</v>
      </c>
      <c r="K141" s="7">
        <f t="shared" si="22"/>
        <v>10</v>
      </c>
      <c r="L141" s="7">
        <f t="shared" si="23"/>
        <v>11</v>
      </c>
      <c r="M141" s="7">
        <f t="shared" si="24"/>
        <v>12</v>
      </c>
      <c r="N141" s="7">
        <f t="shared" si="25"/>
        <v>14</v>
      </c>
      <c r="O141" s="7">
        <f t="shared" si="26"/>
        <v>15</v>
      </c>
      <c r="P141" s="7">
        <f t="shared" si="27"/>
        <v>16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f t="shared" si="29"/>
        <v>0</v>
      </c>
      <c r="Y141" s="21">
        <f t="shared" si="30"/>
        <v>0</v>
      </c>
      <c r="Z141" t="str">
        <f t="shared" si="31"/>
        <v>Si</v>
      </c>
    </row>
    <row r="142" spans="1:26" x14ac:dyDescent="0.25">
      <c r="A142">
        <v>21027</v>
      </c>
      <c r="B142" t="s">
        <v>43</v>
      </c>
      <c r="C142" t="s">
        <v>30</v>
      </c>
      <c r="D142" t="s">
        <v>114</v>
      </c>
      <c r="E142" s="1">
        <v>43913</v>
      </c>
      <c r="F142" s="7" t="s">
        <v>13</v>
      </c>
      <c r="G142" s="7" t="str">
        <f>VLOOKUP(C142,Tipos_Medida!$A$2:$B$12,2)</f>
        <v>Nacional</v>
      </c>
      <c r="H142" s="7" t="str">
        <f>VLOOKUP(F142,Tipos_Medida!$D$2:$E$34,2)</f>
        <v>Preventiva</v>
      </c>
      <c r="I142" s="7">
        <f>IF(A142=VLOOKUP(A142,Tipos_Medida!$H$2:$I$788,1),VLOOKUP(A142,Tipos_Medida!$H$2:$I$788,2),"")</f>
        <v>3886</v>
      </c>
      <c r="J142" s="7" t="str">
        <f t="shared" si="28"/>
        <v>Pequeño</v>
      </c>
      <c r="K142" s="7">
        <f t="shared" si="22"/>
        <v>10</v>
      </c>
      <c r="L142" s="7">
        <f t="shared" si="23"/>
        <v>11</v>
      </c>
      <c r="M142" s="7">
        <f t="shared" si="24"/>
        <v>12</v>
      </c>
      <c r="N142" s="7">
        <f t="shared" si="25"/>
        <v>14</v>
      </c>
      <c r="O142" s="7">
        <f t="shared" si="26"/>
        <v>15</v>
      </c>
      <c r="P142" s="7">
        <f t="shared" si="27"/>
        <v>16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f t="shared" si="29"/>
        <v>0</v>
      </c>
      <c r="Y142" s="21">
        <f t="shared" si="30"/>
        <v>0</v>
      </c>
      <c r="Z142" t="str">
        <f t="shared" si="31"/>
        <v>Si</v>
      </c>
    </row>
    <row r="143" spans="1:26" x14ac:dyDescent="0.25">
      <c r="A143">
        <v>21027</v>
      </c>
      <c r="B143" t="s">
        <v>43</v>
      </c>
      <c r="C143" t="s">
        <v>31</v>
      </c>
      <c r="D143" t="s">
        <v>114</v>
      </c>
      <c r="E143" s="1">
        <v>43913</v>
      </c>
      <c r="F143" s="7" t="s">
        <v>13</v>
      </c>
      <c r="G143" s="7" t="str">
        <f>VLOOKUP(C143,Tipos_Medida!$A$2:$B$12,2)</f>
        <v>Nacional</v>
      </c>
      <c r="H143" s="7" t="str">
        <f>VLOOKUP(F143,Tipos_Medida!$D$2:$E$34,2)</f>
        <v>Preventiva</v>
      </c>
      <c r="I143" s="7">
        <f>IF(A143=VLOOKUP(A143,Tipos_Medida!$H$2:$I$788,1),VLOOKUP(A143,Tipos_Medida!$H$2:$I$788,2),"")</f>
        <v>3886</v>
      </c>
      <c r="J143" s="7" t="str">
        <f t="shared" si="28"/>
        <v>Pequeño</v>
      </c>
      <c r="K143" s="7">
        <f t="shared" si="22"/>
        <v>10</v>
      </c>
      <c r="L143" s="7">
        <f t="shared" si="23"/>
        <v>11</v>
      </c>
      <c r="M143" s="7">
        <f t="shared" si="24"/>
        <v>12</v>
      </c>
      <c r="N143" s="7">
        <f t="shared" si="25"/>
        <v>14</v>
      </c>
      <c r="O143" s="7">
        <f t="shared" si="26"/>
        <v>15</v>
      </c>
      <c r="P143" s="7">
        <f t="shared" si="27"/>
        <v>16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f t="shared" si="29"/>
        <v>0</v>
      </c>
      <c r="Y143" s="21">
        <f t="shared" si="30"/>
        <v>0</v>
      </c>
      <c r="Z143" t="str">
        <f t="shared" si="31"/>
        <v>Si</v>
      </c>
    </row>
    <row r="144" spans="1:26" x14ac:dyDescent="0.25">
      <c r="A144" s="4">
        <v>21027</v>
      </c>
      <c r="B144" s="4" t="s">
        <v>43</v>
      </c>
      <c r="C144" s="4" t="s">
        <v>115</v>
      </c>
      <c r="D144" s="4" t="s">
        <v>114</v>
      </c>
      <c r="E144" s="5">
        <v>43913</v>
      </c>
      <c r="F144" s="7" t="s">
        <v>13</v>
      </c>
      <c r="G144" s="7" t="str">
        <f>VLOOKUP(C144,Tipos_Medida!$A$2:$B$12,2)</f>
        <v>Nacional</v>
      </c>
      <c r="H144" s="7" t="str">
        <f>VLOOKUP(F144,Tipos_Medida!$D$2:$E$34,2)</f>
        <v>Preventiva</v>
      </c>
      <c r="I144" s="7">
        <f>IF(A144=VLOOKUP(A144,Tipos_Medida!$H$2:$I$788,1),VLOOKUP(A144,Tipos_Medida!$H$2:$I$788,2),"")</f>
        <v>3886</v>
      </c>
      <c r="J144" s="7" t="str">
        <f t="shared" si="28"/>
        <v>Pequeño</v>
      </c>
      <c r="K144" s="7">
        <f t="shared" si="22"/>
        <v>10</v>
      </c>
      <c r="L144" s="7">
        <f t="shared" si="23"/>
        <v>11</v>
      </c>
      <c r="M144" s="7">
        <f t="shared" si="24"/>
        <v>12</v>
      </c>
      <c r="N144" s="7">
        <f t="shared" si="25"/>
        <v>14</v>
      </c>
      <c r="O144" s="7">
        <f t="shared" si="26"/>
        <v>15</v>
      </c>
      <c r="P144" s="7">
        <f t="shared" si="27"/>
        <v>16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f t="shared" si="29"/>
        <v>0</v>
      </c>
      <c r="Y144" s="21">
        <f t="shared" si="30"/>
        <v>0</v>
      </c>
      <c r="Z144" t="str">
        <f t="shared" si="31"/>
        <v>Si</v>
      </c>
    </row>
    <row r="145" spans="1:26" x14ac:dyDescent="0.25">
      <c r="A145" s="4">
        <v>21027</v>
      </c>
      <c r="B145" s="4" t="s">
        <v>43</v>
      </c>
      <c r="C145" s="4" t="s">
        <v>33</v>
      </c>
      <c r="D145" s="4" t="s">
        <v>114</v>
      </c>
      <c r="E145" s="5">
        <v>43910</v>
      </c>
      <c r="F145" s="7" t="s">
        <v>12</v>
      </c>
      <c r="G145" s="7" t="str">
        <f>VLOOKUP(C145,Tipos_Medida!$A$2:$B$12,2)</f>
        <v>Nacional</v>
      </c>
      <c r="H145" s="7" t="str">
        <f>VLOOKUP(F145,Tipos_Medida!$D$2:$E$34,2)</f>
        <v>Preventiva</v>
      </c>
      <c r="I145" s="7">
        <f>IF(A145=VLOOKUP(A145,Tipos_Medida!$H$2:$I$788,1),VLOOKUP(A145,Tipos_Medida!$H$2:$I$788,2),"")</f>
        <v>3886</v>
      </c>
      <c r="J145" s="7" t="str">
        <f t="shared" si="28"/>
        <v>Pequeño</v>
      </c>
      <c r="K145" s="7">
        <f t="shared" si="22"/>
        <v>9</v>
      </c>
      <c r="L145" s="7">
        <f t="shared" si="23"/>
        <v>10</v>
      </c>
      <c r="M145" s="7">
        <f t="shared" si="24"/>
        <v>11</v>
      </c>
      <c r="N145" s="7">
        <f t="shared" si="25"/>
        <v>13</v>
      </c>
      <c r="O145" s="7">
        <f t="shared" si="26"/>
        <v>14</v>
      </c>
      <c r="P145" s="7">
        <f t="shared" si="27"/>
        <v>15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f t="shared" si="29"/>
        <v>0</v>
      </c>
      <c r="Y145" s="21">
        <f t="shared" si="30"/>
        <v>0</v>
      </c>
      <c r="Z145" t="str">
        <f t="shared" si="31"/>
        <v>Si</v>
      </c>
    </row>
    <row r="146" spans="1:26" x14ac:dyDescent="0.25">
      <c r="A146" s="4">
        <v>21027</v>
      </c>
      <c r="B146" s="4" t="s">
        <v>43</v>
      </c>
      <c r="C146" s="4" t="s">
        <v>34</v>
      </c>
      <c r="D146" s="4" t="s">
        <v>114</v>
      </c>
      <c r="E146" s="5">
        <v>43934</v>
      </c>
      <c r="F146" s="7" t="s">
        <v>16</v>
      </c>
      <c r="G146" s="7" t="str">
        <f>VLOOKUP(C146,Tipos_Medida!$A$2:$B$12,2)</f>
        <v>Local</v>
      </c>
      <c r="H146" s="7" t="str">
        <f>VLOOKUP(F146,Tipos_Medida!$D$2:$E$34,2)</f>
        <v>Preventiva</v>
      </c>
      <c r="I146" s="7">
        <f>IF(A146=VLOOKUP(A146,Tipos_Medida!$H$2:$I$788,1),VLOOKUP(A146,Tipos_Medida!$H$2:$I$788,2),"")</f>
        <v>3886</v>
      </c>
      <c r="J146" s="7" t="str">
        <f t="shared" si="28"/>
        <v>Pequeño</v>
      </c>
      <c r="K146" s="7">
        <f t="shared" si="22"/>
        <v>13</v>
      </c>
      <c r="L146" s="7">
        <f t="shared" si="23"/>
        <v>14</v>
      </c>
      <c r="M146" s="7">
        <f t="shared" si="24"/>
        <v>15</v>
      </c>
      <c r="N146" s="7">
        <f t="shared" si="25"/>
        <v>17</v>
      </c>
      <c r="O146" s="7">
        <f t="shared" si="26"/>
        <v>18</v>
      </c>
      <c r="P146" s="7">
        <f t="shared" si="27"/>
        <v>19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f t="shared" si="29"/>
        <v>0</v>
      </c>
      <c r="Y146" s="21">
        <f t="shared" si="30"/>
        <v>0</v>
      </c>
      <c r="Z146" t="str">
        <f t="shared" si="31"/>
        <v>Si</v>
      </c>
    </row>
    <row r="147" spans="1:26" x14ac:dyDescent="0.25">
      <c r="A147">
        <v>21027</v>
      </c>
      <c r="B147" t="s">
        <v>43</v>
      </c>
      <c r="C147" t="s">
        <v>118</v>
      </c>
      <c r="D147" t="s">
        <v>117</v>
      </c>
      <c r="E147" s="1">
        <v>43934</v>
      </c>
      <c r="F147" s="7" t="s">
        <v>16</v>
      </c>
      <c r="G147" s="7" t="str">
        <f>VLOOKUP(C147,Tipos_Medida!$A$2:$B$12,2)</f>
        <v>Local</v>
      </c>
      <c r="H147" s="7" t="str">
        <f>VLOOKUP(F147,Tipos_Medida!$D$2:$E$34,2)</f>
        <v>Preventiva</v>
      </c>
      <c r="I147" s="7">
        <f>IF(A147=VLOOKUP(A147,Tipos_Medida!$H$2:$I$788,1),VLOOKUP(A147,Tipos_Medida!$H$2:$I$788,2),"")</f>
        <v>3886</v>
      </c>
      <c r="J147" s="7" t="str">
        <f t="shared" si="28"/>
        <v>Pequeño</v>
      </c>
      <c r="K147" s="7">
        <f t="shared" si="22"/>
        <v>13</v>
      </c>
      <c r="L147" s="7">
        <f t="shared" si="23"/>
        <v>14</v>
      </c>
      <c r="M147" s="7">
        <f t="shared" si="24"/>
        <v>15</v>
      </c>
      <c r="N147" s="7">
        <f t="shared" si="25"/>
        <v>17</v>
      </c>
      <c r="O147" s="7">
        <f t="shared" si="26"/>
        <v>18</v>
      </c>
      <c r="P147" s="7">
        <f t="shared" si="27"/>
        <v>19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f t="shared" si="29"/>
        <v>0</v>
      </c>
      <c r="Y147" s="21">
        <f t="shared" si="30"/>
        <v>0</v>
      </c>
      <c r="Z147" t="str">
        <f t="shared" si="31"/>
        <v>Si</v>
      </c>
    </row>
    <row r="148" spans="1:26" x14ac:dyDescent="0.25">
      <c r="A148">
        <v>21027</v>
      </c>
      <c r="B148" t="s">
        <v>43</v>
      </c>
      <c r="C148" t="s">
        <v>119</v>
      </c>
      <c r="D148" t="s">
        <v>114</v>
      </c>
      <c r="E148" s="1">
        <v>43934</v>
      </c>
      <c r="F148" s="7" t="s">
        <v>16</v>
      </c>
      <c r="G148" s="7" t="str">
        <f>VLOOKUP(C148,Tipos_Medida!$A$2:$B$12,2)</f>
        <v>Local</v>
      </c>
      <c r="H148" s="7" t="str">
        <f>VLOOKUP(F148,Tipos_Medida!$D$2:$E$34,2)</f>
        <v>Preventiva</v>
      </c>
      <c r="I148" s="7">
        <f>IF(A148=VLOOKUP(A148,Tipos_Medida!$H$2:$I$788,1),VLOOKUP(A148,Tipos_Medida!$H$2:$I$788,2),"")</f>
        <v>3886</v>
      </c>
      <c r="J148" s="7" t="str">
        <f t="shared" si="28"/>
        <v>Pequeño</v>
      </c>
      <c r="K148" s="7">
        <f t="shared" si="22"/>
        <v>13</v>
      </c>
      <c r="L148" s="7">
        <f t="shared" si="23"/>
        <v>14</v>
      </c>
      <c r="M148" s="7">
        <f t="shared" si="24"/>
        <v>15</v>
      </c>
      <c r="N148" s="7">
        <f t="shared" si="25"/>
        <v>17</v>
      </c>
      <c r="O148" s="7">
        <f t="shared" si="26"/>
        <v>18</v>
      </c>
      <c r="P148" s="7">
        <f t="shared" si="27"/>
        <v>19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f t="shared" si="29"/>
        <v>0</v>
      </c>
      <c r="Y148" s="21">
        <f t="shared" si="30"/>
        <v>0</v>
      </c>
      <c r="Z148" t="str">
        <f t="shared" si="31"/>
        <v>Si</v>
      </c>
    </row>
    <row r="149" spans="1:26" x14ac:dyDescent="0.25">
      <c r="A149" s="4">
        <v>21027</v>
      </c>
      <c r="B149" s="4" t="s">
        <v>43</v>
      </c>
      <c r="C149" s="4" t="s">
        <v>120</v>
      </c>
      <c r="D149" s="4" t="s">
        <v>114</v>
      </c>
      <c r="E149" s="5">
        <v>43930</v>
      </c>
      <c r="F149" s="7" t="s">
        <v>15</v>
      </c>
      <c r="G149" s="7" t="str">
        <f>VLOOKUP(C149,Tipos_Medida!$A$2:$B$12,2)</f>
        <v>Local</v>
      </c>
      <c r="H149" s="7" t="str">
        <f>VLOOKUP(F149,Tipos_Medida!$D$2:$E$34,2)</f>
        <v>Preventiva</v>
      </c>
      <c r="I149" s="7">
        <f>IF(A149=VLOOKUP(A149,Tipos_Medida!$H$2:$I$788,1),VLOOKUP(A149,Tipos_Medida!$H$2:$I$788,2),"")</f>
        <v>3886</v>
      </c>
      <c r="J149" s="7" t="str">
        <f t="shared" si="28"/>
        <v>Pequeño</v>
      </c>
      <c r="K149" s="7">
        <f t="shared" si="22"/>
        <v>12</v>
      </c>
      <c r="L149" s="7">
        <f t="shared" si="23"/>
        <v>13</v>
      </c>
      <c r="M149" s="7">
        <f t="shared" si="24"/>
        <v>14</v>
      </c>
      <c r="N149" s="7">
        <f t="shared" si="25"/>
        <v>16</v>
      </c>
      <c r="O149" s="7">
        <f t="shared" si="26"/>
        <v>17</v>
      </c>
      <c r="P149" s="7">
        <f t="shared" si="27"/>
        <v>18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f t="shared" si="29"/>
        <v>0</v>
      </c>
      <c r="Y149" s="21">
        <f t="shared" si="30"/>
        <v>0</v>
      </c>
      <c r="Z149" t="str">
        <f t="shared" si="31"/>
        <v>Si</v>
      </c>
    </row>
    <row r="150" spans="1:26" x14ac:dyDescent="0.25">
      <c r="A150" s="4">
        <v>21027</v>
      </c>
      <c r="B150" s="4" t="s">
        <v>43</v>
      </c>
      <c r="C150" s="4" t="s">
        <v>191</v>
      </c>
      <c r="D150" s="4" t="s">
        <v>114</v>
      </c>
      <c r="E150" s="5">
        <v>43913</v>
      </c>
      <c r="F150" s="7" t="s">
        <v>13</v>
      </c>
      <c r="G150" s="7" t="str">
        <f>VLOOKUP(C150,Tipos_Medida!$A$2:$B$12,2)</f>
        <v>Local</v>
      </c>
      <c r="H150" s="7" t="str">
        <f>VLOOKUP(F150,Tipos_Medida!$D$2:$E$34,2)</f>
        <v>Preventiva</v>
      </c>
      <c r="I150" s="7">
        <f>IF(A150=VLOOKUP(A150,Tipos_Medida!$H$2:$I$788,1),VLOOKUP(A150,Tipos_Medida!$H$2:$I$788,2),"")</f>
        <v>3886</v>
      </c>
      <c r="J150" s="7" t="str">
        <f t="shared" si="28"/>
        <v>Pequeño</v>
      </c>
      <c r="K150" s="7">
        <f t="shared" si="22"/>
        <v>10</v>
      </c>
      <c r="L150" s="7">
        <f t="shared" si="23"/>
        <v>11</v>
      </c>
      <c r="M150" s="7">
        <f t="shared" si="24"/>
        <v>12</v>
      </c>
      <c r="N150" s="7">
        <f t="shared" si="25"/>
        <v>14</v>
      </c>
      <c r="O150" s="7">
        <f t="shared" si="26"/>
        <v>15</v>
      </c>
      <c r="P150" s="7">
        <f t="shared" si="27"/>
        <v>16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f t="shared" si="29"/>
        <v>0</v>
      </c>
      <c r="Y150" s="21">
        <f t="shared" si="30"/>
        <v>0</v>
      </c>
      <c r="Z150" t="str">
        <f t="shared" si="31"/>
        <v>Si</v>
      </c>
    </row>
    <row r="151" spans="1:26" x14ac:dyDescent="0.25">
      <c r="A151" s="4">
        <v>21035</v>
      </c>
      <c r="B151" s="4" t="s">
        <v>48</v>
      </c>
      <c r="C151" s="4" t="s">
        <v>30</v>
      </c>
      <c r="D151" s="4" t="s">
        <v>114</v>
      </c>
      <c r="E151" s="5">
        <v>43913</v>
      </c>
      <c r="F151" s="7" t="s">
        <v>13</v>
      </c>
      <c r="G151" s="7" t="str">
        <f>VLOOKUP(C151,Tipos_Medida!$A$2:$B$12,2)</f>
        <v>Nacional</v>
      </c>
      <c r="H151" s="7" t="str">
        <f>VLOOKUP(F151,Tipos_Medida!$D$2:$E$34,2)</f>
        <v>Preventiva</v>
      </c>
      <c r="I151" s="7">
        <f>IF(A151=VLOOKUP(A151,Tipos_Medida!$H$2:$I$788,1),VLOOKUP(A151,Tipos_Medida!$H$2:$I$788,2),"")</f>
        <v>20459</v>
      </c>
      <c r="J151" s="7" t="str">
        <f t="shared" si="28"/>
        <v>Pequeño</v>
      </c>
      <c r="K151" s="7">
        <f t="shared" si="22"/>
        <v>10</v>
      </c>
      <c r="L151" s="7">
        <f t="shared" si="23"/>
        <v>11</v>
      </c>
      <c r="M151" s="7">
        <f t="shared" si="24"/>
        <v>12</v>
      </c>
      <c r="N151" s="7">
        <f t="shared" si="25"/>
        <v>14</v>
      </c>
      <c r="O151" s="7">
        <f t="shared" si="26"/>
        <v>15</v>
      </c>
      <c r="P151" s="7">
        <f t="shared" si="27"/>
        <v>16</v>
      </c>
      <c r="Q151" s="21">
        <v>0</v>
      </c>
      <c r="R151" s="21">
        <v>0</v>
      </c>
      <c r="S151" s="21">
        <v>0</v>
      </c>
      <c r="T151" s="21">
        <v>0</v>
      </c>
      <c r="U151" s="21">
        <v>3.09E-2</v>
      </c>
      <c r="V151" s="21">
        <v>6.1800000000000001E-2</v>
      </c>
      <c r="W151" s="21">
        <v>6.1800000000000001E-2</v>
      </c>
      <c r="X151" s="21">
        <f t="shared" si="29"/>
        <v>0</v>
      </c>
      <c r="Y151" s="21">
        <f t="shared" si="30"/>
        <v>1.545E-2</v>
      </c>
      <c r="Z151" t="str">
        <f t="shared" si="31"/>
        <v>No</v>
      </c>
    </row>
    <row r="152" spans="1:26" x14ac:dyDescent="0.25">
      <c r="A152">
        <v>21035</v>
      </c>
      <c r="B152" t="s">
        <v>48</v>
      </c>
      <c r="C152" t="s">
        <v>31</v>
      </c>
      <c r="D152" t="s">
        <v>114</v>
      </c>
      <c r="E152" s="1">
        <v>43913</v>
      </c>
      <c r="F152" s="7" t="s">
        <v>13</v>
      </c>
      <c r="G152" s="7" t="str">
        <f>VLOOKUP(C152,Tipos_Medida!$A$2:$B$12,2)</f>
        <v>Nacional</v>
      </c>
      <c r="H152" s="7" t="str">
        <f>VLOOKUP(F152,Tipos_Medida!$D$2:$E$34,2)</f>
        <v>Preventiva</v>
      </c>
      <c r="I152" s="7">
        <f>IF(A152=VLOOKUP(A152,Tipos_Medida!$H$2:$I$788,1),VLOOKUP(A152,Tipos_Medida!$H$2:$I$788,2),"")</f>
        <v>20459</v>
      </c>
      <c r="J152" s="7" t="str">
        <f t="shared" si="28"/>
        <v>Pequeño</v>
      </c>
      <c r="K152" s="7">
        <f t="shared" si="22"/>
        <v>10</v>
      </c>
      <c r="L152" s="7">
        <f t="shared" si="23"/>
        <v>11</v>
      </c>
      <c r="M152" s="7">
        <f t="shared" si="24"/>
        <v>12</v>
      </c>
      <c r="N152" s="7">
        <f t="shared" si="25"/>
        <v>14</v>
      </c>
      <c r="O152" s="7">
        <f t="shared" si="26"/>
        <v>15</v>
      </c>
      <c r="P152" s="7">
        <f t="shared" si="27"/>
        <v>16</v>
      </c>
      <c r="Q152" s="21">
        <v>0</v>
      </c>
      <c r="R152" s="21">
        <v>0</v>
      </c>
      <c r="S152" s="21">
        <v>0</v>
      </c>
      <c r="T152" s="21">
        <v>0</v>
      </c>
      <c r="U152" s="21">
        <v>3.09E-2</v>
      </c>
      <c r="V152" s="21">
        <v>6.1800000000000001E-2</v>
      </c>
      <c r="W152" s="21">
        <v>6.1800000000000001E-2</v>
      </c>
      <c r="X152" s="21">
        <f t="shared" si="29"/>
        <v>0</v>
      </c>
      <c r="Y152" s="21">
        <f t="shared" si="30"/>
        <v>1.545E-2</v>
      </c>
      <c r="Z152" t="str">
        <f t="shared" si="31"/>
        <v>No</v>
      </c>
    </row>
    <row r="153" spans="1:26" x14ac:dyDescent="0.25">
      <c r="A153">
        <v>21035</v>
      </c>
      <c r="B153" t="s">
        <v>48</v>
      </c>
      <c r="C153" t="s">
        <v>115</v>
      </c>
      <c r="D153" t="s">
        <v>114</v>
      </c>
      <c r="E153" s="1">
        <v>43913</v>
      </c>
      <c r="F153" s="7" t="s">
        <v>13</v>
      </c>
      <c r="G153" s="7" t="str">
        <f>VLOOKUP(C153,Tipos_Medida!$A$2:$B$12,2)</f>
        <v>Nacional</v>
      </c>
      <c r="H153" s="7" t="str">
        <f>VLOOKUP(F153,Tipos_Medida!$D$2:$E$34,2)</f>
        <v>Preventiva</v>
      </c>
      <c r="I153" s="7">
        <f>IF(A153=VLOOKUP(A153,Tipos_Medida!$H$2:$I$788,1),VLOOKUP(A153,Tipos_Medida!$H$2:$I$788,2),"")</f>
        <v>20459</v>
      </c>
      <c r="J153" s="7" t="str">
        <f t="shared" si="28"/>
        <v>Pequeño</v>
      </c>
      <c r="K153" s="7">
        <f t="shared" si="22"/>
        <v>10</v>
      </c>
      <c r="L153" s="7">
        <f t="shared" si="23"/>
        <v>11</v>
      </c>
      <c r="M153" s="7">
        <f t="shared" si="24"/>
        <v>12</v>
      </c>
      <c r="N153" s="7">
        <f t="shared" si="25"/>
        <v>14</v>
      </c>
      <c r="O153" s="7">
        <f t="shared" si="26"/>
        <v>15</v>
      </c>
      <c r="P153" s="7">
        <f t="shared" si="27"/>
        <v>16</v>
      </c>
      <c r="Q153" s="21">
        <v>0</v>
      </c>
      <c r="R153" s="21">
        <v>0</v>
      </c>
      <c r="S153" s="21">
        <v>0</v>
      </c>
      <c r="T153" s="21">
        <v>0</v>
      </c>
      <c r="U153" s="21">
        <v>3.09E-2</v>
      </c>
      <c r="V153" s="21">
        <v>6.1800000000000001E-2</v>
      </c>
      <c r="W153" s="21">
        <v>6.1800000000000001E-2</v>
      </c>
      <c r="X153" s="21">
        <f t="shared" si="29"/>
        <v>0</v>
      </c>
      <c r="Y153" s="21">
        <f t="shared" si="30"/>
        <v>1.545E-2</v>
      </c>
      <c r="Z153" t="str">
        <f t="shared" si="31"/>
        <v>No</v>
      </c>
    </row>
    <row r="154" spans="1:26" x14ac:dyDescent="0.25">
      <c r="A154" s="4">
        <v>21035</v>
      </c>
      <c r="B154" s="4" t="s">
        <v>48</v>
      </c>
      <c r="C154" s="4" t="s">
        <v>33</v>
      </c>
      <c r="D154" s="4" t="s">
        <v>114</v>
      </c>
      <c r="E154" s="5">
        <v>43910</v>
      </c>
      <c r="F154" s="7" t="s">
        <v>12</v>
      </c>
      <c r="G154" s="7" t="str">
        <f>VLOOKUP(C154,Tipos_Medida!$A$2:$B$12,2)</f>
        <v>Nacional</v>
      </c>
      <c r="H154" s="7" t="str">
        <f>VLOOKUP(F154,Tipos_Medida!$D$2:$E$34,2)</f>
        <v>Preventiva</v>
      </c>
      <c r="I154" s="7">
        <f>IF(A154=VLOOKUP(A154,Tipos_Medida!$H$2:$I$788,1),VLOOKUP(A154,Tipos_Medida!$H$2:$I$788,2),"")</f>
        <v>20459</v>
      </c>
      <c r="J154" s="7" t="str">
        <f t="shared" si="28"/>
        <v>Pequeño</v>
      </c>
      <c r="K154" s="7">
        <f t="shared" si="22"/>
        <v>9</v>
      </c>
      <c r="L154" s="7">
        <f t="shared" si="23"/>
        <v>10</v>
      </c>
      <c r="M154" s="7">
        <f t="shared" si="24"/>
        <v>11</v>
      </c>
      <c r="N154" s="7">
        <f t="shared" si="25"/>
        <v>13</v>
      </c>
      <c r="O154" s="7">
        <f t="shared" si="26"/>
        <v>14</v>
      </c>
      <c r="P154" s="7">
        <f t="shared" si="27"/>
        <v>15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3.09E-2</v>
      </c>
      <c r="W154" s="21">
        <v>6.1800000000000001E-2</v>
      </c>
      <c r="X154" s="21">
        <f t="shared" si="29"/>
        <v>0</v>
      </c>
      <c r="Y154" s="21">
        <f t="shared" si="30"/>
        <v>3.09E-2</v>
      </c>
      <c r="Z154" t="str">
        <f t="shared" si="31"/>
        <v>No</v>
      </c>
    </row>
    <row r="155" spans="1:26" x14ac:dyDescent="0.25">
      <c r="A155" s="4">
        <v>21035</v>
      </c>
      <c r="B155" s="4" t="s">
        <v>48</v>
      </c>
      <c r="C155" s="4" t="s">
        <v>34</v>
      </c>
      <c r="D155" s="4" t="s">
        <v>114</v>
      </c>
      <c r="E155" s="5">
        <v>43934</v>
      </c>
      <c r="F155" s="7" t="s">
        <v>16</v>
      </c>
      <c r="G155" s="7" t="str">
        <f>VLOOKUP(C155,Tipos_Medida!$A$2:$B$12,2)</f>
        <v>Local</v>
      </c>
      <c r="H155" s="7" t="str">
        <f>VLOOKUP(F155,Tipos_Medida!$D$2:$E$34,2)</f>
        <v>Preventiva</v>
      </c>
      <c r="I155" s="7">
        <f>IF(A155=VLOOKUP(A155,Tipos_Medida!$H$2:$I$788,1),VLOOKUP(A155,Tipos_Medida!$H$2:$I$788,2),"")</f>
        <v>20459</v>
      </c>
      <c r="J155" s="7" t="str">
        <f t="shared" si="28"/>
        <v>Pequeño</v>
      </c>
      <c r="K155" s="7">
        <f t="shared" si="22"/>
        <v>13</v>
      </c>
      <c r="L155" s="7">
        <f t="shared" si="23"/>
        <v>14</v>
      </c>
      <c r="M155" s="7">
        <f t="shared" si="24"/>
        <v>15</v>
      </c>
      <c r="N155" s="7">
        <f t="shared" si="25"/>
        <v>17</v>
      </c>
      <c r="O155" s="7">
        <f t="shared" si="26"/>
        <v>18</v>
      </c>
      <c r="P155" s="7">
        <f t="shared" si="27"/>
        <v>19</v>
      </c>
      <c r="Q155" s="21">
        <v>0</v>
      </c>
      <c r="R155" s="21">
        <v>4.8999999999999998E-3</v>
      </c>
      <c r="S155" s="21">
        <v>9.7999999999999997E-3</v>
      </c>
      <c r="T155" s="21">
        <v>9.7999999999999997E-3</v>
      </c>
      <c r="U155" s="21">
        <v>9.7999999999999997E-3</v>
      </c>
      <c r="V155" s="21">
        <v>9.7999999999999997E-3</v>
      </c>
      <c r="W155" s="21">
        <v>5.4100000000000002E-2</v>
      </c>
      <c r="X155" s="21">
        <f t="shared" si="29"/>
        <v>4.8999999999999998E-3</v>
      </c>
      <c r="Y155" s="21">
        <f t="shared" si="30"/>
        <v>2.2150000000000003E-2</v>
      </c>
      <c r="Z155" t="str">
        <f t="shared" si="31"/>
        <v>No</v>
      </c>
    </row>
    <row r="156" spans="1:26" x14ac:dyDescent="0.25">
      <c r="A156">
        <v>21035</v>
      </c>
      <c r="B156" t="s">
        <v>48</v>
      </c>
      <c r="C156" t="s">
        <v>191</v>
      </c>
      <c r="D156" t="s">
        <v>114</v>
      </c>
      <c r="E156" s="1">
        <v>43913</v>
      </c>
      <c r="F156" s="7" t="s">
        <v>13</v>
      </c>
      <c r="G156" s="7" t="str">
        <f>VLOOKUP(C156,Tipos_Medida!$A$2:$B$12,2)</f>
        <v>Local</v>
      </c>
      <c r="H156" s="7" t="str">
        <f>VLOOKUP(F156,Tipos_Medida!$D$2:$E$34,2)</f>
        <v>Preventiva</v>
      </c>
      <c r="I156" s="7">
        <f>IF(A156=VLOOKUP(A156,Tipos_Medida!$H$2:$I$788,1),VLOOKUP(A156,Tipos_Medida!$H$2:$I$788,2),"")</f>
        <v>20459</v>
      </c>
      <c r="J156" s="7" t="str">
        <f t="shared" si="28"/>
        <v>Pequeño</v>
      </c>
      <c r="K156" s="7">
        <f t="shared" si="22"/>
        <v>10</v>
      </c>
      <c r="L156" s="7">
        <f t="shared" si="23"/>
        <v>11</v>
      </c>
      <c r="M156" s="7">
        <f t="shared" si="24"/>
        <v>12</v>
      </c>
      <c r="N156" s="7">
        <f t="shared" si="25"/>
        <v>14</v>
      </c>
      <c r="O156" s="7">
        <f t="shared" si="26"/>
        <v>15</v>
      </c>
      <c r="P156" s="7">
        <f t="shared" si="27"/>
        <v>16</v>
      </c>
      <c r="Q156" s="21">
        <v>0</v>
      </c>
      <c r="R156" s="21">
        <v>0</v>
      </c>
      <c r="S156" s="21">
        <v>0</v>
      </c>
      <c r="T156" s="21">
        <v>0</v>
      </c>
      <c r="U156" s="21">
        <v>4.8999999999999998E-3</v>
      </c>
      <c r="V156" s="21">
        <v>9.7999999999999997E-3</v>
      </c>
      <c r="W156" s="21">
        <v>9.7999999999999997E-3</v>
      </c>
      <c r="X156" s="21">
        <f t="shared" si="29"/>
        <v>0</v>
      </c>
      <c r="Y156" s="21">
        <f t="shared" si="30"/>
        <v>2.4499999999999999E-3</v>
      </c>
      <c r="Z156" t="str">
        <f t="shared" si="31"/>
        <v>No</v>
      </c>
    </row>
    <row r="157" spans="1:26" x14ac:dyDescent="0.25">
      <c r="A157">
        <v>21046</v>
      </c>
      <c r="B157" t="s">
        <v>44</v>
      </c>
      <c r="C157" t="s">
        <v>30</v>
      </c>
      <c r="D157" t="s">
        <v>114</v>
      </c>
      <c r="E157" s="1">
        <v>43913</v>
      </c>
      <c r="F157" s="7" t="s">
        <v>13</v>
      </c>
      <c r="G157" s="7" t="str">
        <f>VLOOKUP(C157,Tipos_Medida!$A$2:$B$12,2)</f>
        <v>Nacional</v>
      </c>
      <c r="H157" s="7" t="str">
        <f>VLOOKUP(F157,Tipos_Medida!$D$2:$E$34,2)</f>
        <v>Preventiva</v>
      </c>
      <c r="I157" s="7">
        <f>IF(A157=VLOOKUP(A157,Tipos_Medida!$H$2:$I$788,1),VLOOKUP(A157,Tipos_Medida!$H$2:$I$788,2),"")</f>
        <v>7752</v>
      </c>
      <c r="J157" s="7" t="str">
        <f t="shared" si="28"/>
        <v>Pequeño</v>
      </c>
      <c r="K157" s="7">
        <f t="shared" si="22"/>
        <v>10</v>
      </c>
      <c r="L157" s="7">
        <f t="shared" si="23"/>
        <v>11</v>
      </c>
      <c r="M157" s="7">
        <f t="shared" si="24"/>
        <v>12</v>
      </c>
      <c r="N157" s="7">
        <f t="shared" si="25"/>
        <v>14</v>
      </c>
      <c r="O157" s="7">
        <f t="shared" si="26"/>
        <v>15</v>
      </c>
      <c r="P157" s="7">
        <f t="shared" si="27"/>
        <v>16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4.7899999999999998E-2</v>
      </c>
      <c r="X157" s="21">
        <f t="shared" si="29"/>
        <v>0</v>
      </c>
      <c r="Y157" s="21">
        <f t="shared" si="30"/>
        <v>2.3949999999999999E-2</v>
      </c>
      <c r="Z157" t="str">
        <f t="shared" si="31"/>
        <v>No</v>
      </c>
    </row>
    <row r="158" spans="1:26" x14ac:dyDescent="0.25">
      <c r="A158" s="4">
        <v>21046</v>
      </c>
      <c r="B158" s="4" t="s">
        <v>44</v>
      </c>
      <c r="C158" s="4" t="s">
        <v>31</v>
      </c>
      <c r="D158" s="4" t="s">
        <v>114</v>
      </c>
      <c r="E158" s="5">
        <v>43913</v>
      </c>
      <c r="F158" s="7" t="s">
        <v>13</v>
      </c>
      <c r="G158" s="7" t="str">
        <f>VLOOKUP(C158,Tipos_Medida!$A$2:$B$12,2)</f>
        <v>Nacional</v>
      </c>
      <c r="H158" s="7" t="str">
        <f>VLOOKUP(F158,Tipos_Medida!$D$2:$E$34,2)</f>
        <v>Preventiva</v>
      </c>
      <c r="I158" s="7">
        <f>IF(A158=VLOOKUP(A158,Tipos_Medida!$H$2:$I$788,1),VLOOKUP(A158,Tipos_Medida!$H$2:$I$788,2),"")</f>
        <v>7752</v>
      </c>
      <c r="J158" s="7" t="str">
        <f t="shared" si="28"/>
        <v>Pequeño</v>
      </c>
      <c r="K158" s="7">
        <f t="shared" si="22"/>
        <v>10</v>
      </c>
      <c r="L158" s="7">
        <f t="shared" si="23"/>
        <v>11</v>
      </c>
      <c r="M158" s="7">
        <f t="shared" si="24"/>
        <v>12</v>
      </c>
      <c r="N158" s="7">
        <f t="shared" si="25"/>
        <v>14</v>
      </c>
      <c r="O158" s="7">
        <f t="shared" si="26"/>
        <v>15</v>
      </c>
      <c r="P158" s="7">
        <f t="shared" si="27"/>
        <v>16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4.7899999999999998E-2</v>
      </c>
      <c r="X158" s="21">
        <f t="shared" si="29"/>
        <v>0</v>
      </c>
      <c r="Y158" s="21">
        <f t="shared" si="30"/>
        <v>2.3949999999999999E-2</v>
      </c>
      <c r="Z158" t="str">
        <f t="shared" si="31"/>
        <v>No</v>
      </c>
    </row>
    <row r="159" spans="1:26" x14ac:dyDescent="0.25">
      <c r="A159" s="4">
        <v>21046</v>
      </c>
      <c r="B159" s="4" t="s">
        <v>44</v>
      </c>
      <c r="C159" s="4" t="s">
        <v>115</v>
      </c>
      <c r="D159" s="4" t="s">
        <v>114</v>
      </c>
      <c r="E159" s="5">
        <v>43913</v>
      </c>
      <c r="F159" s="7" t="s">
        <v>13</v>
      </c>
      <c r="G159" s="7" t="str">
        <f>VLOOKUP(C159,Tipos_Medida!$A$2:$B$12,2)</f>
        <v>Nacional</v>
      </c>
      <c r="H159" s="7" t="str">
        <f>VLOOKUP(F159,Tipos_Medida!$D$2:$E$34,2)</f>
        <v>Preventiva</v>
      </c>
      <c r="I159" s="7">
        <f>IF(A159=VLOOKUP(A159,Tipos_Medida!$H$2:$I$788,1),VLOOKUP(A159,Tipos_Medida!$H$2:$I$788,2),"")</f>
        <v>7752</v>
      </c>
      <c r="J159" s="7" t="str">
        <f t="shared" si="28"/>
        <v>Pequeño</v>
      </c>
      <c r="K159" s="7">
        <f t="shared" si="22"/>
        <v>10</v>
      </c>
      <c r="L159" s="7">
        <f t="shared" si="23"/>
        <v>11</v>
      </c>
      <c r="M159" s="7">
        <f t="shared" si="24"/>
        <v>12</v>
      </c>
      <c r="N159" s="7">
        <f t="shared" si="25"/>
        <v>14</v>
      </c>
      <c r="O159" s="7">
        <f t="shared" si="26"/>
        <v>15</v>
      </c>
      <c r="P159" s="7">
        <f t="shared" si="27"/>
        <v>16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4.7899999999999998E-2</v>
      </c>
      <c r="X159" s="21">
        <f t="shared" si="29"/>
        <v>0</v>
      </c>
      <c r="Y159" s="21">
        <f t="shared" si="30"/>
        <v>2.3949999999999999E-2</v>
      </c>
      <c r="Z159" t="str">
        <f t="shared" si="31"/>
        <v>No</v>
      </c>
    </row>
    <row r="160" spans="1:26" x14ac:dyDescent="0.25">
      <c r="A160">
        <v>21046</v>
      </c>
      <c r="B160" t="s">
        <v>44</v>
      </c>
      <c r="C160" t="s">
        <v>33</v>
      </c>
      <c r="D160" t="s">
        <v>114</v>
      </c>
      <c r="E160" s="1">
        <v>43910</v>
      </c>
      <c r="F160" s="7" t="s">
        <v>12</v>
      </c>
      <c r="G160" s="7" t="str">
        <f>VLOOKUP(C160,Tipos_Medida!$A$2:$B$12,2)</f>
        <v>Nacional</v>
      </c>
      <c r="H160" s="7" t="str">
        <f>VLOOKUP(F160,Tipos_Medida!$D$2:$E$34,2)</f>
        <v>Preventiva</v>
      </c>
      <c r="I160" s="7">
        <f>IF(A160=VLOOKUP(A160,Tipos_Medida!$H$2:$I$788,1),VLOOKUP(A160,Tipos_Medida!$H$2:$I$788,2),"")</f>
        <v>7752</v>
      </c>
      <c r="J160" s="7" t="str">
        <f t="shared" si="28"/>
        <v>Pequeño</v>
      </c>
      <c r="K160" s="7">
        <f t="shared" si="22"/>
        <v>9</v>
      </c>
      <c r="L160" s="7">
        <f t="shared" si="23"/>
        <v>10</v>
      </c>
      <c r="M160" s="7">
        <f t="shared" si="24"/>
        <v>11</v>
      </c>
      <c r="N160" s="7">
        <f t="shared" si="25"/>
        <v>13</v>
      </c>
      <c r="O160" s="7">
        <f t="shared" si="26"/>
        <v>14</v>
      </c>
      <c r="P160" s="7">
        <f t="shared" si="27"/>
        <v>15</v>
      </c>
      <c r="Q160" s="21">
        <v>0</v>
      </c>
      <c r="R160" s="21">
        <v>0</v>
      </c>
      <c r="S160" s="21">
        <v>0</v>
      </c>
      <c r="T160" s="21">
        <v>0</v>
      </c>
      <c r="U160" s="21">
        <v>0</v>
      </c>
      <c r="V160" s="21">
        <v>0</v>
      </c>
      <c r="W160" s="21">
        <v>0</v>
      </c>
      <c r="X160" s="21">
        <f t="shared" si="29"/>
        <v>0</v>
      </c>
      <c r="Y160" s="21">
        <f t="shared" si="30"/>
        <v>0</v>
      </c>
      <c r="Z160" t="str">
        <f t="shared" si="31"/>
        <v>Si</v>
      </c>
    </row>
    <row r="161" spans="1:26" x14ac:dyDescent="0.25">
      <c r="A161">
        <v>21046</v>
      </c>
      <c r="B161" t="s">
        <v>44</v>
      </c>
      <c r="C161" t="s">
        <v>34</v>
      </c>
      <c r="D161" t="s">
        <v>114</v>
      </c>
      <c r="E161" s="1">
        <v>43934</v>
      </c>
      <c r="F161" s="7" t="s">
        <v>16</v>
      </c>
      <c r="G161" s="7" t="str">
        <f>VLOOKUP(C161,Tipos_Medida!$A$2:$B$12,2)</f>
        <v>Local</v>
      </c>
      <c r="H161" s="7" t="str">
        <f>VLOOKUP(F161,Tipos_Medida!$D$2:$E$34,2)</f>
        <v>Preventiva</v>
      </c>
      <c r="I161" s="7">
        <f>IF(A161=VLOOKUP(A161,Tipos_Medida!$H$2:$I$788,1),VLOOKUP(A161,Tipos_Medida!$H$2:$I$788,2),"")</f>
        <v>7752</v>
      </c>
      <c r="J161" s="7" t="str">
        <f t="shared" si="28"/>
        <v>Pequeño</v>
      </c>
      <c r="K161" s="7">
        <f t="shared" si="22"/>
        <v>13</v>
      </c>
      <c r="L161" s="7">
        <f t="shared" si="23"/>
        <v>14</v>
      </c>
      <c r="M161" s="7">
        <f t="shared" si="24"/>
        <v>15</v>
      </c>
      <c r="N161" s="7">
        <f t="shared" si="25"/>
        <v>17</v>
      </c>
      <c r="O161" s="7">
        <f t="shared" si="26"/>
        <v>18</v>
      </c>
      <c r="P161" s="7">
        <f t="shared" si="27"/>
        <v>19</v>
      </c>
      <c r="Q161" s="21">
        <v>0</v>
      </c>
      <c r="R161" s="21">
        <v>0</v>
      </c>
      <c r="S161" s="21">
        <v>0</v>
      </c>
      <c r="T161" s="21">
        <v>4.7899999999999998E-2</v>
      </c>
      <c r="U161" s="21">
        <v>9.5899999999999999E-2</v>
      </c>
      <c r="V161" s="21">
        <v>9.5899999999999999E-2</v>
      </c>
      <c r="W161" s="21">
        <v>9.5899999999999999E-2</v>
      </c>
      <c r="X161" s="21">
        <f t="shared" si="29"/>
        <v>0</v>
      </c>
      <c r="Y161" s="21">
        <f t="shared" si="30"/>
        <v>0</v>
      </c>
      <c r="Z161" t="str">
        <f t="shared" si="31"/>
        <v>Si</v>
      </c>
    </row>
    <row r="162" spans="1:26" x14ac:dyDescent="0.25">
      <c r="A162" s="4">
        <v>21046</v>
      </c>
      <c r="B162" s="4" t="s">
        <v>44</v>
      </c>
      <c r="C162" s="4" t="s">
        <v>191</v>
      </c>
      <c r="D162" s="4" t="s">
        <v>114</v>
      </c>
      <c r="E162" s="5">
        <v>43913</v>
      </c>
      <c r="F162" s="7" t="s">
        <v>13</v>
      </c>
      <c r="G162" s="7" t="str">
        <f>VLOOKUP(C162,Tipos_Medida!$A$2:$B$12,2)</f>
        <v>Local</v>
      </c>
      <c r="H162" s="7" t="str">
        <f>VLOOKUP(F162,Tipos_Medida!$D$2:$E$34,2)</f>
        <v>Preventiva</v>
      </c>
      <c r="I162" s="7">
        <f>IF(A162=VLOOKUP(A162,Tipos_Medida!$H$2:$I$788,1),VLOOKUP(A162,Tipos_Medida!$H$2:$I$788,2),"")</f>
        <v>7752</v>
      </c>
      <c r="J162" s="7" t="str">
        <f t="shared" si="28"/>
        <v>Pequeño</v>
      </c>
      <c r="K162" s="7">
        <f t="shared" si="22"/>
        <v>10</v>
      </c>
      <c r="L162" s="7">
        <f t="shared" si="23"/>
        <v>11</v>
      </c>
      <c r="M162" s="7">
        <f t="shared" si="24"/>
        <v>12</v>
      </c>
      <c r="N162" s="7">
        <f t="shared" si="25"/>
        <v>14</v>
      </c>
      <c r="O162" s="7">
        <f t="shared" si="26"/>
        <v>15</v>
      </c>
      <c r="P162" s="7">
        <f t="shared" si="27"/>
        <v>16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5.91E-2</v>
      </c>
      <c r="X162" s="21">
        <f t="shared" si="29"/>
        <v>0</v>
      </c>
      <c r="Y162" s="21">
        <f t="shared" si="30"/>
        <v>2.955E-2</v>
      </c>
      <c r="Z162" t="str">
        <f t="shared" si="31"/>
        <v>No</v>
      </c>
    </row>
    <row r="163" spans="1:26" x14ac:dyDescent="0.25">
      <c r="A163" s="4">
        <v>21061</v>
      </c>
      <c r="B163" s="4" t="s">
        <v>51</v>
      </c>
      <c r="C163" s="4" t="s">
        <v>30</v>
      </c>
      <c r="D163" s="4" t="s">
        <v>114</v>
      </c>
      <c r="E163" s="5">
        <v>43913</v>
      </c>
      <c r="F163" s="7" t="s">
        <v>13</v>
      </c>
      <c r="G163" s="7" t="str">
        <f>VLOOKUP(C163,Tipos_Medida!$A$2:$B$12,2)</f>
        <v>Nacional</v>
      </c>
      <c r="H163" s="7" t="str">
        <f>VLOOKUP(F163,Tipos_Medida!$D$2:$E$34,2)</f>
        <v>Preventiva</v>
      </c>
      <c r="I163" s="7">
        <f>IF(A163=VLOOKUP(A163,Tipos_Medida!$H$2:$I$788,1),VLOOKUP(A163,Tipos_Medida!$H$2:$I$788,2),"")</f>
        <v>12520</v>
      </c>
      <c r="J163" s="7" t="str">
        <f t="shared" si="28"/>
        <v>Pequeño</v>
      </c>
      <c r="K163" s="7">
        <f t="shared" si="22"/>
        <v>10</v>
      </c>
      <c r="L163" s="7">
        <f t="shared" si="23"/>
        <v>11</v>
      </c>
      <c r="M163" s="7">
        <f t="shared" si="24"/>
        <v>12</v>
      </c>
      <c r="N163" s="7">
        <f t="shared" si="25"/>
        <v>14</v>
      </c>
      <c r="O163" s="7">
        <f t="shared" si="26"/>
        <v>15</v>
      </c>
      <c r="P163" s="7">
        <f t="shared" si="27"/>
        <v>16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f t="shared" si="29"/>
        <v>0</v>
      </c>
      <c r="Y163" s="21">
        <f t="shared" si="30"/>
        <v>0</v>
      </c>
      <c r="Z163" t="str">
        <f t="shared" si="31"/>
        <v>Si</v>
      </c>
    </row>
    <row r="164" spans="1:26" x14ac:dyDescent="0.25">
      <c r="A164" s="4">
        <v>21061</v>
      </c>
      <c r="B164" s="4" t="s">
        <v>51</v>
      </c>
      <c r="C164" s="4" t="s">
        <v>31</v>
      </c>
      <c r="D164" s="4" t="s">
        <v>114</v>
      </c>
      <c r="E164" s="5">
        <v>43913</v>
      </c>
      <c r="F164" s="7" t="s">
        <v>13</v>
      </c>
      <c r="G164" s="7" t="str">
        <f>VLOOKUP(C164,Tipos_Medida!$A$2:$B$12,2)</f>
        <v>Nacional</v>
      </c>
      <c r="H164" s="7" t="str">
        <f>VLOOKUP(F164,Tipos_Medida!$D$2:$E$34,2)</f>
        <v>Preventiva</v>
      </c>
      <c r="I164" s="7">
        <f>IF(A164=VLOOKUP(A164,Tipos_Medida!$H$2:$I$788,1),VLOOKUP(A164,Tipos_Medida!$H$2:$I$788,2),"")</f>
        <v>12520</v>
      </c>
      <c r="J164" s="7" t="str">
        <f t="shared" si="28"/>
        <v>Pequeño</v>
      </c>
      <c r="K164" s="7">
        <f t="shared" si="22"/>
        <v>10</v>
      </c>
      <c r="L164" s="7">
        <f t="shared" si="23"/>
        <v>11</v>
      </c>
      <c r="M164" s="7">
        <f t="shared" si="24"/>
        <v>12</v>
      </c>
      <c r="N164" s="7">
        <f t="shared" si="25"/>
        <v>14</v>
      </c>
      <c r="O164" s="7">
        <f t="shared" si="26"/>
        <v>15</v>
      </c>
      <c r="P164" s="7">
        <f t="shared" si="27"/>
        <v>16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f t="shared" si="29"/>
        <v>0</v>
      </c>
      <c r="Y164" s="21">
        <f t="shared" si="30"/>
        <v>0</v>
      </c>
      <c r="Z164" t="str">
        <f t="shared" si="31"/>
        <v>Si</v>
      </c>
    </row>
    <row r="165" spans="1:26" x14ac:dyDescent="0.25">
      <c r="A165">
        <v>21061</v>
      </c>
      <c r="B165" t="s">
        <v>51</v>
      </c>
      <c r="C165" t="s">
        <v>115</v>
      </c>
      <c r="D165" t="s">
        <v>114</v>
      </c>
      <c r="E165" s="1">
        <v>43913</v>
      </c>
      <c r="F165" s="7" t="s">
        <v>13</v>
      </c>
      <c r="G165" s="7" t="str">
        <f>VLOOKUP(C165,Tipos_Medida!$A$2:$B$12,2)</f>
        <v>Nacional</v>
      </c>
      <c r="H165" s="7" t="str">
        <f>VLOOKUP(F165,Tipos_Medida!$D$2:$E$34,2)</f>
        <v>Preventiva</v>
      </c>
      <c r="I165" s="7">
        <f>IF(A165=VLOOKUP(A165,Tipos_Medida!$H$2:$I$788,1),VLOOKUP(A165,Tipos_Medida!$H$2:$I$788,2),"")</f>
        <v>12520</v>
      </c>
      <c r="J165" s="7" t="str">
        <f t="shared" si="28"/>
        <v>Pequeño</v>
      </c>
      <c r="K165" s="7">
        <f t="shared" si="22"/>
        <v>10</v>
      </c>
      <c r="L165" s="7">
        <f t="shared" si="23"/>
        <v>11</v>
      </c>
      <c r="M165" s="7">
        <f t="shared" si="24"/>
        <v>12</v>
      </c>
      <c r="N165" s="7">
        <f t="shared" si="25"/>
        <v>14</v>
      </c>
      <c r="O165" s="7">
        <f t="shared" si="26"/>
        <v>15</v>
      </c>
      <c r="P165" s="7">
        <f t="shared" si="27"/>
        <v>16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f t="shared" si="29"/>
        <v>0</v>
      </c>
      <c r="Y165" s="21">
        <f t="shared" si="30"/>
        <v>0</v>
      </c>
      <c r="Z165" t="str">
        <f t="shared" si="31"/>
        <v>Si</v>
      </c>
    </row>
    <row r="166" spans="1:26" x14ac:dyDescent="0.25">
      <c r="A166" s="4">
        <v>21061</v>
      </c>
      <c r="B166" s="4" t="s">
        <v>51</v>
      </c>
      <c r="C166" s="4" t="s">
        <v>33</v>
      </c>
      <c r="D166" s="4" t="s">
        <v>114</v>
      </c>
      <c r="E166" s="5">
        <v>43910</v>
      </c>
      <c r="F166" s="7" t="s">
        <v>12</v>
      </c>
      <c r="G166" s="7" t="str">
        <f>VLOOKUP(C166,Tipos_Medida!$A$2:$B$12,2)</f>
        <v>Nacional</v>
      </c>
      <c r="H166" s="7" t="str">
        <f>VLOOKUP(F166,Tipos_Medida!$D$2:$E$34,2)</f>
        <v>Preventiva</v>
      </c>
      <c r="I166" s="7">
        <f>IF(A166=VLOOKUP(A166,Tipos_Medida!$H$2:$I$788,1),VLOOKUP(A166,Tipos_Medida!$H$2:$I$788,2),"")</f>
        <v>12520</v>
      </c>
      <c r="J166" s="7" t="str">
        <f t="shared" si="28"/>
        <v>Pequeño</v>
      </c>
      <c r="K166" s="7">
        <f t="shared" si="22"/>
        <v>9</v>
      </c>
      <c r="L166" s="7">
        <f t="shared" si="23"/>
        <v>10</v>
      </c>
      <c r="M166" s="7">
        <f t="shared" si="24"/>
        <v>11</v>
      </c>
      <c r="N166" s="7">
        <f t="shared" si="25"/>
        <v>13</v>
      </c>
      <c r="O166" s="7">
        <f t="shared" si="26"/>
        <v>14</v>
      </c>
      <c r="P166" s="7">
        <f t="shared" si="27"/>
        <v>15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f t="shared" si="29"/>
        <v>0</v>
      </c>
      <c r="Y166" s="21">
        <f t="shared" si="30"/>
        <v>0</v>
      </c>
      <c r="Z166" t="str">
        <f t="shared" si="31"/>
        <v>Si</v>
      </c>
    </row>
    <row r="167" spans="1:26" x14ac:dyDescent="0.25">
      <c r="A167">
        <v>21061</v>
      </c>
      <c r="B167" t="s">
        <v>51</v>
      </c>
      <c r="C167" t="s">
        <v>34</v>
      </c>
      <c r="D167" t="s">
        <v>114</v>
      </c>
      <c r="E167" s="1">
        <v>43934</v>
      </c>
      <c r="F167" s="7" t="s">
        <v>16</v>
      </c>
      <c r="G167" s="7" t="str">
        <f>VLOOKUP(C167,Tipos_Medida!$A$2:$B$12,2)</f>
        <v>Local</v>
      </c>
      <c r="H167" s="7" t="str">
        <f>VLOOKUP(F167,Tipos_Medida!$D$2:$E$34,2)</f>
        <v>Preventiva</v>
      </c>
      <c r="I167" s="7">
        <f>IF(A167=VLOOKUP(A167,Tipos_Medida!$H$2:$I$788,1),VLOOKUP(A167,Tipos_Medida!$H$2:$I$788,2),"")</f>
        <v>12520</v>
      </c>
      <c r="J167" s="7" t="str">
        <f t="shared" si="28"/>
        <v>Pequeño</v>
      </c>
      <c r="K167" s="7">
        <f t="shared" si="22"/>
        <v>13</v>
      </c>
      <c r="L167" s="7">
        <f t="shared" si="23"/>
        <v>14</v>
      </c>
      <c r="M167" s="7">
        <f t="shared" si="24"/>
        <v>15</v>
      </c>
      <c r="N167" s="7">
        <f t="shared" si="25"/>
        <v>17</v>
      </c>
      <c r="O167" s="7">
        <f t="shared" si="26"/>
        <v>18</v>
      </c>
      <c r="P167" s="7">
        <f t="shared" si="27"/>
        <v>19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f t="shared" si="29"/>
        <v>0</v>
      </c>
      <c r="Y167" s="21">
        <f t="shared" si="30"/>
        <v>0</v>
      </c>
      <c r="Z167" t="str">
        <f t="shared" si="31"/>
        <v>Si</v>
      </c>
    </row>
    <row r="168" spans="1:26" x14ac:dyDescent="0.25">
      <c r="A168">
        <v>21061</v>
      </c>
      <c r="B168" t="s">
        <v>51</v>
      </c>
      <c r="C168" t="s">
        <v>191</v>
      </c>
      <c r="D168" t="s">
        <v>114</v>
      </c>
      <c r="E168" s="1">
        <v>43913</v>
      </c>
      <c r="F168" s="7" t="s">
        <v>13</v>
      </c>
      <c r="G168" s="7" t="str">
        <f>VLOOKUP(C168,Tipos_Medida!$A$2:$B$12,2)</f>
        <v>Local</v>
      </c>
      <c r="H168" s="7" t="str">
        <f>VLOOKUP(F168,Tipos_Medida!$D$2:$E$34,2)</f>
        <v>Preventiva</v>
      </c>
      <c r="I168" s="7">
        <f>IF(A168=VLOOKUP(A168,Tipos_Medida!$H$2:$I$788,1),VLOOKUP(A168,Tipos_Medida!$H$2:$I$788,2),"")</f>
        <v>12520</v>
      </c>
      <c r="J168" s="7" t="str">
        <f t="shared" si="28"/>
        <v>Pequeño</v>
      </c>
      <c r="K168" s="7">
        <f t="shared" si="22"/>
        <v>10</v>
      </c>
      <c r="L168" s="7">
        <f t="shared" si="23"/>
        <v>11</v>
      </c>
      <c r="M168" s="7">
        <f t="shared" si="24"/>
        <v>12</v>
      </c>
      <c r="N168" s="7">
        <f t="shared" si="25"/>
        <v>14</v>
      </c>
      <c r="O168" s="7">
        <f t="shared" si="26"/>
        <v>15</v>
      </c>
      <c r="P168" s="7">
        <f t="shared" si="27"/>
        <v>16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f t="shared" si="29"/>
        <v>0</v>
      </c>
      <c r="Y168" s="21">
        <f t="shared" si="30"/>
        <v>0</v>
      </c>
      <c r="Z168" t="str">
        <f t="shared" si="31"/>
        <v>Si</v>
      </c>
    </row>
    <row r="169" spans="1:26" x14ac:dyDescent="0.25">
      <c r="A169" s="4">
        <v>21103</v>
      </c>
      <c r="B169" s="4" t="s">
        <v>56</v>
      </c>
      <c r="C169" s="4" t="s">
        <v>30</v>
      </c>
      <c r="D169" s="4" t="s">
        <v>114</v>
      </c>
      <c r="E169" s="5">
        <v>43913</v>
      </c>
      <c r="F169" s="7" t="s">
        <v>13</v>
      </c>
      <c r="G169" s="7" t="str">
        <f>VLOOKUP(C169,Tipos_Medida!$A$2:$B$12,2)</f>
        <v>Nacional</v>
      </c>
      <c r="H169" s="7" t="str">
        <f>VLOOKUP(F169,Tipos_Medida!$D$2:$E$34,2)</f>
        <v>Preventiva</v>
      </c>
      <c r="I169" s="7">
        <f>IF(A169=VLOOKUP(A169,Tipos_Medida!$H$2:$I$788,1),VLOOKUP(A169,Tipos_Medida!$H$2:$I$788,2),"")</f>
        <v>6259</v>
      </c>
      <c r="J169" s="7" t="str">
        <f t="shared" si="28"/>
        <v>Pequeño</v>
      </c>
      <c r="K169" s="7">
        <f t="shared" si="22"/>
        <v>10</v>
      </c>
      <c r="L169" s="7">
        <f t="shared" si="23"/>
        <v>11</v>
      </c>
      <c r="M169" s="7">
        <f t="shared" si="24"/>
        <v>12</v>
      </c>
      <c r="N169" s="7">
        <f t="shared" si="25"/>
        <v>14</v>
      </c>
      <c r="O169" s="7">
        <f t="shared" si="26"/>
        <v>15</v>
      </c>
      <c r="P169" s="7">
        <f t="shared" si="27"/>
        <v>16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f t="shared" si="29"/>
        <v>0</v>
      </c>
      <c r="Y169" s="21">
        <f t="shared" si="30"/>
        <v>0</v>
      </c>
      <c r="Z169" t="str">
        <f t="shared" si="31"/>
        <v>Si</v>
      </c>
    </row>
    <row r="170" spans="1:26" x14ac:dyDescent="0.25">
      <c r="A170">
        <v>21103</v>
      </c>
      <c r="B170" t="s">
        <v>56</v>
      </c>
      <c r="C170" t="s">
        <v>31</v>
      </c>
      <c r="D170" t="s">
        <v>114</v>
      </c>
      <c r="E170" s="1">
        <v>43913</v>
      </c>
      <c r="F170" s="7" t="s">
        <v>13</v>
      </c>
      <c r="G170" s="7" t="str">
        <f>VLOOKUP(C170,Tipos_Medida!$A$2:$B$12,2)</f>
        <v>Nacional</v>
      </c>
      <c r="H170" s="7" t="str">
        <f>VLOOKUP(F170,Tipos_Medida!$D$2:$E$34,2)</f>
        <v>Preventiva</v>
      </c>
      <c r="I170" s="7">
        <f>IF(A170=VLOOKUP(A170,Tipos_Medida!$H$2:$I$788,1),VLOOKUP(A170,Tipos_Medida!$H$2:$I$788,2),"")</f>
        <v>6259</v>
      </c>
      <c r="J170" s="7" t="str">
        <f t="shared" si="28"/>
        <v>Pequeño</v>
      </c>
      <c r="K170" s="7">
        <f t="shared" si="22"/>
        <v>10</v>
      </c>
      <c r="L170" s="7">
        <f t="shared" si="23"/>
        <v>11</v>
      </c>
      <c r="M170" s="7">
        <f t="shared" si="24"/>
        <v>12</v>
      </c>
      <c r="N170" s="7">
        <f t="shared" si="25"/>
        <v>14</v>
      </c>
      <c r="O170" s="7">
        <f t="shared" si="26"/>
        <v>15</v>
      </c>
      <c r="P170" s="7">
        <f t="shared" si="27"/>
        <v>16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f t="shared" si="29"/>
        <v>0</v>
      </c>
      <c r="Y170" s="21">
        <f t="shared" si="30"/>
        <v>0</v>
      </c>
      <c r="Z170" t="str">
        <f t="shared" si="31"/>
        <v>Si</v>
      </c>
    </row>
    <row r="171" spans="1:26" x14ac:dyDescent="0.25">
      <c r="A171" s="4">
        <v>21103</v>
      </c>
      <c r="B171" s="4" t="s">
        <v>56</v>
      </c>
      <c r="C171" s="4" t="s">
        <v>115</v>
      </c>
      <c r="D171" s="4" t="s">
        <v>114</v>
      </c>
      <c r="E171" s="5">
        <v>43913</v>
      </c>
      <c r="F171" s="7" t="s">
        <v>13</v>
      </c>
      <c r="G171" s="7" t="str">
        <f>VLOOKUP(C171,Tipos_Medida!$A$2:$B$12,2)</f>
        <v>Nacional</v>
      </c>
      <c r="H171" s="7" t="str">
        <f>VLOOKUP(F171,Tipos_Medida!$D$2:$E$34,2)</f>
        <v>Preventiva</v>
      </c>
      <c r="I171" s="7">
        <f>IF(A171=VLOOKUP(A171,Tipos_Medida!$H$2:$I$788,1),VLOOKUP(A171,Tipos_Medida!$H$2:$I$788,2),"")</f>
        <v>6259</v>
      </c>
      <c r="J171" s="7" t="str">
        <f t="shared" si="28"/>
        <v>Pequeño</v>
      </c>
      <c r="K171" s="7">
        <f t="shared" si="22"/>
        <v>10</v>
      </c>
      <c r="L171" s="7">
        <f t="shared" si="23"/>
        <v>11</v>
      </c>
      <c r="M171" s="7">
        <f t="shared" si="24"/>
        <v>12</v>
      </c>
      <c r="N171" s="7">
        <f t="shared" si="25"/>
        <v>14</v>
      </c>
      <c r="O171" s="7">
        <f t="shared" si="26"/>
        <v>15</v>
      </c>
      <c r="P171" s="7">
        <f t="shared" si="27"/>
        <v>16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f t="shared" si="29"/>
        <v>0</v>
      </c>
      <c r="Y171" s="21">
        <f t="shared" si="30"/>
        <v>0</v>
      </c>
      <c r="Z171" t="str">
        <f t="shared" si="31"/>
        <v>Si</v>
      </c>
    </row>
    <row r="172" spans="1:26" x14ac:dyDescent="0.25">
      <c r="A172">
        <v>21103</v>
      </c>
      <c r="B172" t="s">
        <v>56</v>
      </c>
      <c r="C172" t="s">
        <v>33</v>
      </c>
      <c r="D172" t="s">
        <v>114</v>
      </c>
      <c r="E172" s="1">
        <v>43910</v>
      </c>
      <c r="F172" s="7" t="s">
        <v>12</v>
      </c>
      <c r="G172" s="7" t="str">
        <f>VLOOKUP(C172,Tipos_Medida!$A$2:$B$12,2)</f>
        <v>Nacional</v>
      </c>
      <c r="H172" s="7" t="str">
        <f>VLOOKUP(F172,Tipos_Medida!$D$2:$E$34,2)</f>
        <v>Preventiva</v>
      </c>
      <c r="I172" s="7">
        <f>IF(A172=VLOOKUP(A172,Tipos_Medida!$H$2:$I$788,1),VLOOKUP(A172,Tipos_Medida!$H$2:$I$788,2),"")</f>
        <v>6259</v>
      </c>
      <c r="J172" s="7" t="str">
        <f t="shared" si="28"/>
        <v>Pequeño</v>
      </c>
      <c r="K172" s="7">
        <f t="shared" si="22"/>
        <v>9</v>
      </c>
      <c r="L172" s="7">
        <f t="shared" si="23"/>
        <v>10</v>
      </c>
      <c r="M172" s="7">
        <f t="shared" si="24"/>
        <v>11</v>
      </c>
      <c r="N172" s="7">
        <f t="shared" si="25"/>
        <v>13</v>
      </c>
      <c r="O172" s="7">
        <f t="shared" si="26"/>
        <v>14</v>
      </c>
      <c r="P172" s="7">
        <f t="shared" si="27"/>
        <v>15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f t="shared" si="29"/>
        <v>0</v>
      </c>
      <c r="Y172" s="21">
        <f t="shared" si="30"/>
        <v>0</v>
      </c>
      <c r="Z172" t="str">
        <f t="shared" si="31"/>
        <v>Si</v>
      </c>
    </row>
    <row r="173" spans="1:26" x14ac:dyDescent="0.25">
      <c r="A173">
        <v>21103</v>
      </c>
      <c r="B173" t="s">
        <v>56</v>
      </c>
      <c r="C173" t="s">
        <v>34</v>
      </c>
      <c r="D173" t="s">
        <v>114</v>
      </c>
      <c r="E173" s="1">
        <v>43934</v>
      </c>
      <c r="F173" s="7" t="s">
        <v>16</v>
      </c>
      <c r="G173" s="7" t="str">
        <f>VLOOKUP(C173,Tipos_Medida!$A$2:$B$12,2)</f>
        <v>Local</v>
      </c>
      <c r="H173" s="7" t="str">
        <f>VLOOKUP(F173,Tipos_Medida!$D$2:$E$34,2)</f>
        <v>Preventiva</v>
      </c>
      <c r="I173" s="7">
        <f>IF(A173=VLOOKUP(A173,Tipos_Medida!$H$2:$I$788,1),VLOOKUP(A173,Tipos_Medida!$H$2:$I$788,2),"")</f>
        <v>6259</v>
      </c>
      <c r="J173" s="7" t="str">
        <f t="shared" si="28"/>
        <v>Pequeño</v>
      </c>
      <c r="K173" s="7">
        <f t="shared" si="22"/>
        <v>13</v>
      </c>
      <c r="L173" s="7">
        <f t="shared" si="23"/>
        <v>14</v>
      </c>
      <c r="M173" s="7">
        <f t="shared" si="24"/>
        <v>15</v>
      </c>
      <c r="N173" s="7">
        <f t="shared" si="25"/>
        <v>17</v>
      </c>
      <c r="O173" s="7">
        <f t="shared" si="26"/>
        <v>18</v>
      </c>
      <c r="P173" s="7">
        <f t="shared" si="27"/>
        <v>19</v>
      </c>
      <c r="Q173" s="21">
        <v>0</v>
      </c>
      <c r="R173" s="21">
        <v>0</v>
      </c>
      <c r="S173" s="21">
        <v>0</v>
      </c>
      <c r="T173" s="21">
        <v>0</v>
      </c>
      <c r="U173" s="21">
        <v>0</v>
      </c>
      <c r="V173" s="21">
        <v>0</v>
      </c>
      <c r="W173" s="21">
        <v>0</v>
      </c>
      <c r="X173" s="21">
        <f t="shared" si="29"/>
        <v>0</v>
      </c>
      <c r="Y173" s="21">
        <f t="shared" si="30"/>
        <v>0</v>
      </c>
      <c r="Z173" t="str">
        <f t="shared" si="31"/>
        <v>Si</v>
      </c>
    </row>
    <row r="174" spans="1:26" x14ac:dyDescent="0.25">
      <c r="A174" s="4">
        <v>21103</v>
      </c>
      <c r="B174" s="4" t="s">
        <v>56</v>
      </c>
      <c r="C174" s="4" t="s">
        <v>191</v>
      </c>
      <c r="D174" s="4" t="s">
        <v>114</v>
      </c>
      <c r="E174" s="5">
        <v>43913</v>
      </c>
      <c r="F174" s="7" t="s">
        <v>13</v>
      </c>
      <c r="G174" s="7" t="str">
        <f>VLOOKUP(C174,Tipos_Medida!$A$2:$B$12,2)</f>
        <v>Local</v>
      </c>
      <c r="H174" s="7" t="str">
        <f>VLOOKUP(F174,Tipos_Medida!$D$2:$E$34,2)</f>
        <v>Preventiva</v>
      </c>
      <c r="I174" s="7">
        <f>IF(A174=VLOOKUP(A174,Tipos_Medida!$H$2:$I$788,1),VLOOKUP(A174,Tipos_Medida!$H$2:$I$788,2),"")</f>
        <v>6259</v>
      </c>
      <c r="J174" s="7" t="str">
        <f t="shared" si="28"/>
        <v>Pequeño</v>
      </c>
      <c r="K174" s="7">
        <f t="shared" si="22"/>
        <v>10</v>
      </c>
      <c r="L174" s="7">
        <f t="shared" si="23"/>
        <v>11</v>
      </c>
      <c r="M174" s="7">
        <f t="shared" si="24"/>
        <v>12</v>
      </c>
      <c r="N174" s="7">
        <f t="shared" si="25"/>
        <v>14</v>
      </c>
      <c r="O174" s="7">
        <f t="shared" si="26"/>
        <v>15</v>
      </c>
      <c r="P174" s="7">
        <f t="shared" si="27"/>
        <v>16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f t="shared" si="29"/>
        <v>0</v>
      </c>
      <c r="Y174" s="21">
        <f t="shared" si="30"/>
        <v>0</v>
      </c>
      <c r="Z174" t="str">
        <f t="shared" si="31"/>
        <v>Si</v>
      </c>
    </row>
    <row r="175" spans="1:26" x14ac:dyDescent="0.25">
      <c r="A175">
        <v>21120</v>
      </c>
      <c r="B175" t="s">
        <v>58</v>
      </c>
      <c r="C175" t="s">
        <v>30</v>
      </c>
      <c r="D175" t="s">
        <v>114</v>
      </c>
      <c r="E175" s="1">
        <v>43913</v>
      </c>
      <c r="F175" s="7" t="s">
        <v>13</v>
      </c>
      <c r="G175" s="7" t="str">
        <f>VLOOKUP(C175,Tipos_Medida!$A$2:$B$12,2)</f>
        <v>Nacional</v>
      </c>
      <c r="H175" s="7" t="str">
        <f>VLOOKUP(F175,Tipos_Medida!$D$2:$E$34,2)</f>
        <v>Preventiva</v>
      </c>
      <c r="I175" s="7">
        <f>IF(A175=VLOOKUP(A175,Tipos_Medida!$H$2:$I$788,1),VLOOKUP(A175,Tipos_Medida!$H$2:$I$788,2),"")</f>
        <v>5590</v>
      </c>
      <c r="J175" s="7" t="str">
        <f t="shared" si="28"/>
        <v>Pequeño</v>
      </c>
      <c r="K175" s="7">
        <f t="shared" si="22"/>
        <v>10</v>
      </c>
      <c r="L175" s="7">
        <f t="shared" si="23"/>
        <v>11</v>
      </c>
      <c r="M175" s="7">
        <f t="shared" si="24"/>
        <v>12</v>
      </c>
      <c r="N175" s="7">
        <f t="shared" si="25"/>
        <v>14</v>
      </c>
      <c r="O175" s="7">
        <f t="shared" si="26"/>
        <v>15</v>
      </c>
      <c r="P175" s="7">
        <f t="shared" si="27"/>
        <v>16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f t="shared" si="29"/>
        <v>0</v>
      </c>
      <c r="Y175" s="21">
        <f t="shared" si="30"/>
        <v>0</v>
      </c>
      <c r="Z175" t="str">
        <f t="shared" si="31"/>
        <v>Si</v>
      </c>
    </row>
    <row r="176" spans="1:26" x14ac:dyDescent="0.25">
      <c r="A176" s="4">
        <v>21120</v>
      </c>
      <c r="B176" s="4" t="s">
        <v>58</v>
      </c>
      <c r="C176" s="4" t="s">
        <v>31</v>
      </c>
      <c r="D176" s="4" t="s">
        <v>114</v>
      </c>
      <c r="E176" s="5">
        <v>43913</v>
      </c>
      <c r="F176" s="7" t="s">
        <v>13</v>
      </c>
      <c r="G176" s="7" t="str">
        <f>VLOOKUP(C176,Tipos_Medida!$A$2:$B$12,2)</f>
        <v>Nacional</v>
      </c>
      <c r="H176" s="7" t="str">
        <f>VLOOKUP(F176,Tipos_Medida!$D$2:$E$34,2)</f>
        <v>Preventiva</v>
      </c>
      <c r="I176" s="7">
        <f>IF(A176=VLOOKUP(A176,Tipos_Medida!$H$2:$I$788,1),VLOOKUP(A176,Tipos_Medida!$H$2:$I$788,2),"")</f>
        <v>5590</v>
      </c>
      <c r="J176" s="7" t="str">
        <f t="shared" si="28"/>
        <v>Pequeño</v>
      </c>
      <c r="K176" s="7">
        <f t="shared" si="22"/>
        <v>10</v>
      </c>
      <c r="L176" s="7">
        <f t="shared" si="23"/>
        <v>11</v>
      </c>
      <c r="M176" s="7">
        <f t="shared" si="24"/>
        <v>12</v>
      </c>
      <c r="N176" s="7">
        <f t="shared" si="25"/>
        <v>14</v>
      </c>
      <c r="O176" s="7">
        <f t="shared" si="26"/>
        <v>15</v>
      </c>
      <c r="P176" s="7">
        <f t="shared" si="27"/>
        <v>16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f t="shared" si="29"/>
        <v>0</v>
      </c>
      <c r="Y176" s="21">
        <f t="shared" si="30"/>
        <v>0</v>
      </c>
      <c r="Z176" t="str">
        <f t="shared" si="31"/>
        <v>Si</v>
      </c>
    </row>
    <row r="177" spans="1:26" x14ac:dyDescent="0.25">
      <c r="A177">
        <v>21120</v>
      </c>
      <c r="B177" t="s">
        <v>58</v>
      </c>
      <c r="C177" t="s">
        <v>115</v>
      </c>
      <c r="D177" t="s">
        <v>114</v>
      </c>
      <c r="E177" s="1">
        <v>43913</v>
      </c>
      <c r="F177" s="7" t="s">
        <v>13</v>
      </c>
      <c r="G177" s="7" t="str">
        <f>VLOOKUP(C177,Tipos_Medida!$A$2:$B$12,2)</f>
        <v>Nacional</v>
      </c>
      <c r="H177" s="7" t="str">
        <f>VLOOKUP(F177,Tipos_Medida!$D$2:$E$34,2)</f>
        <v>Preventiva</v>
      </c>
      <c r="I177" s="7">
        <f>IF(A177=VLOOKUP(A177,Tipos_Medida!$H$2:$I$788,1),VLOOKUP(A177,Tipos_Medida!$H$2:$I$788,2),"")</f>
        <v>5590</v>
      </c>
      <c r="J177" s="7" t="str">
        <f t="shared" si="28"/>
        <v>Pequeño</v>
      </c>
      <c r="K177" s="7">
        <f t="shared" si="22"/>
        <v>10</v>
      </c>
      <c r="L177" s="7">
        <f t="shared" si="23"/>
        <v>11</v>
      </c>
      <c r="M177" s="7">
        <f t="shared" si="24"/>
        <v>12</v>
      </c>
      <c r="N177" s="7">
        <f t="shared" si="25"/>
        <v>14</v>
      </c>
      <c r="O177" s="7">
        <f t="shared" si="26"/>
        <v>15</v>
      </c>
      <c r="P177" s="7">
        <f t="shared" si="27"/>
        <v>16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f t="shared" si="29"/>
        <v>0</v>
      </c>
      <c r="Y177" s="21">
        <f t="shared" si="30"/>
        <v>0</v>
      </c>
      <c r="Z177" t="str">
        <f t="shared" si="31"/>
        <v>Si</v>
      </c>
    </row>
    <row r="178" spans="1:26" x14ac:dyDescent="0.25">
      <c r="A178">
        <v>21120</v>
      </c>
      <c r="B178" t="s">
        <v>58</v>
      </c>
      <c r="C178" t="s">
        <v>33</v>
      </c>
      <c r="D178" t="s">
        <v>114</v>
      </c>
      <c r="E178" s="1">
        <v>43910</v>
      </c>
      <c r="F178" s="7" t="s">
        <v>12</v>
      </c>
      <c r="G178" s="7" t="str">
        <f>VLOOKUP(C178,Tipos_Medida!$A$2:$B$12,2)</f>
        <v>Nacional</v>
      </c>
      <c r="H178" s="7" t="str">
        <f>VLOOKUP(F178,Tipos_Medida!$D$2:$E$34,2)</f>
        <v>Preventiva</v>
      </c>
      <c r="I178" s="7">
        <f>IF(A178=VLOOKUP(A178,Tipos_Medida!$H$2:$I$788,1),VLOOKUP(A178,Tipos_Medida!$H$2:$I$788,2),"")</f>
        <v>5590</v>
      </c>
      <c r="J178" s="7" t="str">
        <f t="shared" si="28"/>
        <v>Pequeño</v>
      </c>
      <c r="K178" s="7">
        <f t="shared" si="22"/>
        <v>9</v>
      </c>
      <c r="L178" s="7">
        <f t="shared" si="23"/>
        <v>10</v>
      </c>
      <c r="M178" s="7">
        <f t="shared" si="24"/>
        <v>11</v>
      </c>
      <c r="N178" s="7">
        <f t="shared" si="25"/>
        <v>13</v>
      </c>
      <c r="O178" s="7">
        <f t="shared" si="26"/>
        <v>14</v>
      </c>
      <c r="P178" s="7">
        <f t="shared" si="27"/>
        <v>15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f t="shared" si="29"/>
        <v>0</v>
      </c>
      <c r="Y178" s="21">
        <f t="shared" si="30"/>
        <v>0</v>
      </c>
      <c r="Z178" t="str">
        <f t="shared" si="31"/>
        <v>Si</v>
      </c>
    </row>
    <row r="179" spans="1:26" x14ac:dyDescent="0.25">
      <c r="A179" s="4">
        <v>21120</v>
      </c>
      <c r="B179" s="4" t="s">
        <v>58</v>
      </c>
      <c r="C179" s="4" t="s">
        <v>34</v>
      </c>
      <c r="D179" s="4" t="s">
        <v>114</v>
      </c>
      <c r="E179" s="5">
        <v>43934</v>
      </c>
      <c r="F179" s="7" t="s">
        <v>16</v>
      </c>
      <c r="G179" s="7" t="str">
        <f>VLOOKUP(C179,Tipos_Medida!$A$2:$B$12,2)</f>
        <v>Local</v>
      </c>
      <c r="H179" s="7" t="str">
        <f>VLOOKUP(F179,Tipos_Medida!$D$2:$E$34,2)</f>
        <v>Preventiva</v>
      </c>
      <c r="I179" s="7">
        <f>IF(A179=VLOOKUP(A179,Tipos_Medida!$H$2:$I$788,1),VLOOKUP(A179,Tipos_Medida!$H$2:$I$788,2),"")</f>
        <v>5590</v>
      </c>
      <c r="J179" s="7" t="str">
        <f t="shared" si="28"/>
        <v>Pequeño</v>
      </c>
      <c r="K179" s="7">
        <f t="shared" si="22"/>
        <v>13</v>
      </c>
      <c r="L179" s="7">
        <f t="shared" si="23"/>
        <v>14</v>
      </c>
      <c r="M179" s="7">
        <f t="shared" si="24"/>
        <v>15</v>
      </c>
      <c r="N179" s="7">
        <f t="shared" si="25"/>
        <v>17</v>
      </c>
      <c r="O179" s="7">
        <f t="shared" si="26"/>
        <v>18</v>
      </c>
      <c r="P179" s="7">
        <f t="shared" si="27"/>
        <v>19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f t="shared" si="29"/>
        <v>0</v>
      </c>
      <c r="Y179" s="21">
        <f t="shared" si="30"/>
        <v>0</v>
      </c>
      <c r="Z179" t="str">
        <f t="shared" si="31"/>
        <v>Si</v>
      </c>
    </row>
    <row r="180" spans="1:26" x14ac:dyDescent="0.25">
      <c r="A180">
        <v>21120</v>
      </c>
      <c r="B180" t="s">
        <v>58</v>
      </c>
      <c r="C180" t="s">
        <v>191</v>
      </c>
      <c r="D180" t="s">
        <v>114</v>
      </c>
      <c r="E180" s="1">
        <v>43913</v>
      </c>
      <c r="F180" s="7" t="s">
        <v>13</v>
      </c>
      <c r="G180" s="7" t="str">
        <f>VLOOKUP(C180,Tipos_Medida!$A$2:$B$12,2)</f>
        <v>Local</v>
      </c>
      <c r="H180" s="7" t="str">
        <f>VLOOKUP(F180,Tipos_Medida!$D$2:$E$34,2)</f>
        <v>Preventiva</v>
      </c>
      <c r="I180" s="7">
        <f>IF(A180=VLOOKUP(A180,Tipos_Medida!$H$2:$I$788,1),VLOOKUP(A180,Tipos_Medida!$H$2:$I$788,2),"")</f>
        <v>5590</v>
      </c>
      <c r="J180" s="7" t="str">
        <f t="shared" si="28"/>
        <v>Pequeño</v>
      </c>
      <c r="K180" s="7">
        <f t="shared" si="22"/>
        <v>10</v>
      </c>
      <c r="L180" s="7">
        <f t="shared" si="23"/>
        <v>11</v>
      </c>
      <c r="M180" s="7">
        <f t="shared" si="24"/>
        <v>12</v>
      </c>
      <c r="N180" s="7">
        <f t="shared" si="25"/>
        <v>14</v>
      </c>
      <c r="O180" s="7">
        <f t="shared" si="26"/>
        <v>15</v>
      </c>
      <c r="P180" s="7">
        <f t="shared" si="27"/>
        <v>16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f t="shared" si="29"/>
        <v>0</v>
      </c>
      <c r="Y180" s="21">
        <f t="shared" si="30"/>
        <v>0</v>
      </c>
      <c r="Z180" t="str">
        <f t="shared" si="31"/>
        <v>Si</v>
      </c>
    </row>
    <row r="181" spans="1:26" x14ac:dyDescent="0.25">
      <c r="A181" s="4">
        <v>21124</v>
      </c>
      <c r="B181" s="4" t="s">
        <v>63</v>
      </c>
      <c r="C181" s="4" t="s">
        <v>30</v>
      </c>
      <c r="D181" s="4" t="s">
        <v>114</v>
      </c>
      <c r="E181" s="5">
        <v>43913</v>
      </c>
      <c r="F181" s="7" t="s">
        <v>13</v>
      </c>
      <c r="G181" s="7" t="str">
        <f>VLOOKUP(C181,Tipos_Medida!$A$2:$B$12,2)</f>
        <v>Nacional</v>
      </c>
      <c r="H181" s="7" t="str">
        <f>VLOOKUP(F181,Tipos_Medida!$D$2:$E$34,2)</f>
        <v>Preventiva</v>
      </c>
      <c r="I181" s="7">
        <f>IF(A181=VLOOKUP(A181,Tipos_Medida!$H$2:$I$788,1),VLOOKUP(A181,Tipos_Medida!$H$2:$I$788,2),"")</f>
        <v>15763</v>
      </c>
      <c r="J181" s="7" t="str">
        <f t="shared" si="28"/>
        <v>Pequeño</v>
      </c>
      <c r="K181" s="7">
        <f t="shared" si="22"/>
        <v>10</v>
      </c>
      <c r="L181" s="7">
        <f t="shared" si="23"/>
        <v>11</v>
      </c>
      <c r="M181" s="7">
        <f t="shared" si="24"/>
        <v>12</v>
      </c>
      <c r="N181" s="7">
        <f t="shared" si="25"/>
        <v>14</v>
      </c>
      <c r="O181" s="7">
        <f t="shared" si="26"/>
        <v>15</v>
      </c>
      <c r="P181" s="7">
        <f t="shared" si="27"/>
        <v>16</v>
      </c>
      <c r="Q181" s="21">
        <v>0</v>
      </c>
      <c r="R181" s="21">
        <v>0</v>
      </c>
      <c r="S181" s="21">
        <v>5.6000000000000001E-2</v>
      </c>
      <c r="T181" s="21">
        <v>5.6000000000000001E-2</v>
      </c>
      <c r="U181" s="21">
        <v>5.6000000000000001E-2</v>
      </c>
      <c r="V181" s="21">
        <v>0.112</v>
      </c>
      <c r="W181" s="21">
        <v>0.1681</v>
      </c>
      <c r="X181" s="21">
        <f t="shared" si="29"/>
        <v>2.7999999999999997E-2</v>
      </c>
      <c r="Y181" s="21">
        <f t="shared" si="30"/>
        <v>5.6050000000000003E-2</v>
      </c>
      <c r="Z181" t="str">
        <f t="shared" si="31"/>
        <v>No</v>
      </c>
    </row>
    <row r="182" spans="1:26" x14ac:dyDescent="0.25">
      <c r="A182">
        <v>21124</v>
      </c>
      <c r="B182" t="s">
        <v>63</v>
      </c>
      <c r="C182" t="s">
        <v>31</v>
      </c>
      <c r="D182" t="s">
        <v>114</v>
      </c>
      <c r="E182" s="1">
        <v>43913</v>
      </c>
      <c r="F182" s="7" t="s">
        <v>13</v>
      </c>
      <c r="G182" s="7" t="str">
        <f>VLOOKUP(C182,Tipos_Medida!$A$2:$B$12,2)</f>
        <v>Nacional</v>
      </c>
      <c r="H182" s="7" t="str">
        <f>VLOOKUP(F182,Tipos_Medida!$D$2:$E$34,2)</f>
        <v>Preventiva</v>
      </c>
      <c r="I182" s="7">
        <f>IF(A182=VLOOKUP(A182,Tipos_Medida!$H$2:$I$788,1),VLOOKUP(A182,Tipos_Medida!$H$2:$I$788,2),"")</f>
        <v>15763</v>
      </c>
      <c r="J182" s="7" t="str">
        <f t="shared" si="28"/>
        <v>Pequeño</v>
      </c>
      <c r="K182" s="7">
        <f t="shared" si="22"/>
        <v>10</v>
      </c>
      <c r="L182" s="7">
        <f t="shared" si="23"/>
        <v>11</v>
      </c>
      <c r="M182" s="7">
        <f t="shared" si="24"/>
        <v>12</v>
      </c>
      <c r="N182" s="7">
        <f t="shared" si="25"/>
        <v>14</v>
      </c>
      <c r="O182" s="7">
        <f t="shared" si="26"/>
        <v>15</v>
      </c>
      <c r="P182" s="7">
        <f t="shared" si="27"/>
        <v>16</v>
      </c>
      <c r="Q182" s="21">
        <v>0</v>
      </c>
      <c r="R182" s="21">
        <v>0</v>
      </c>
      <c r="S182" s="21">
        <v>5.6000000000000001E-2</v>
      </c>
      <c r="T182" s="21">
        <v>5.6000000000000001E-2</v>
      </c>
      <c r="U182" s="21">
        <v>5.6000000000000001E-2</v>
      </c>
      <c r="V182" s="21">
        <v>0.112</v>
      </c>
      <c r="W182" s="21">
        <v>0.1681</v>
      </c>
      <c r="X182" s="21">
        <f t="shared" si="29"/>
        <v>2.7999999999999997E-2</v>
      </c>
      <c r="Y182" s="21">
        <f t="shared" si="30"/>
        <v>5.6050000000000003E-2</v>
      </c>
      <c r="Z182" t="str">
        <f t="shared" si="31"/>
        <v>No</v>
      </c>
    </row>
    <row r="183" spans="1:26" x14ac:dyDescent="0.25">
      <c r="A183">
        <v>21124</v>
      </c>
      <c r="B183" t="s">
        <v>63</v>
      </c>
      <c r="C183" t="s">
        <v>115</v>
      </c>
      <c r="D183" t="s">
        <v>114</v>
      </c>
      <c r="E183" s="1">
        <v>43913</v>
      </c>
      <c r="F183" s="7" t="s">
        <v>13</v>
      </c>
      <c r="G183" s="7" t="str">
        <f>VLOOKUP(C183,Tipos_Medida!$A$2:$B$12,2)</f>
        <v>Nacional</v>
      </c>
      <c r="H183" s="7" t="str">
        <f>VLOOKUP(F183,Tipos_Medida!$D$2:$E$34,2)</f>
        <v>Preventiva</v>
      </c>
      <c r="I183" s="7">
        <f>IF(A183=VLOOKUP(A183,Tipos_Medida!$H$2:$I$788,1),VLOOKUP(A183,Tipos_Medida!$H$2:$I$788,2),"")</f>
        <v>15763</v>
      </c>
      <c r="J183" s="7" t="str">
        <f t="shared" si="28"/>
        <v>Pequeño</v>
      </c>
      <c r="K183" s="7">
        <f t="shared" si="22"/>
        <v>10</v>
      </c>
      <c r="L183" s="7">
        <f t="shared" si="23"/>
        <v>11</v>
      </c>
      <c r="M183" s="7">
        <f t="shared" si="24"/>
        <v>12</v>
      </c>
      <c r="N183" s="7">
        <f t="shared" si="25"/>
        <v>14</v>
      </c>
      <c r="O183" s="7">
        <f t="shared" si="26"/>
        <v>15</v>
      </c>
      <c r="P183" s="7">
        <f t="shared" si="27"/>
        <v>16</v>
      </c>
      <c r="Q183" s="21">
        <v>0</v>
      </c>
      <c r="R183" s="21">
        <v>0</v>
      </c>
      <c r="S183" s="21">
        <v>5.6000000000000001E-2</v>
      </c>
      <c r="T183" s="21">
        <v>5.6000000000000001E-2</v>
      </c>
      <c r="U183" s="21">
        <v>5.6000000000000001E-2</v>
      </c>
      <c r="V183" s="21">
        <v>0.112</v>
      </c>
      <c r="W183" s="21">
        <v>0.1681</v>
      </c>
      <c r="X183" s="21">
        <f t="shared" si="29"/>
        <v>2.7999999999999997E-2</v>
      </c>
      <c r="Y183" s="21">
        <f t="shared" si="30"/>
        <v>5.6050000000000003E-2</v>
      </c>
      <c r="Z183" t="str">
        <f t="shared" si="31"/>
        <v>No</v>
      </c>
    </row>
    <row r="184" spans="1:26" x14ac:dyDescent="0.25">
      <c r="A184" s="4">
        <v>21124</v>
      </c>
      <c r="B184" s="4" t="s">
        <v>63</v>
      </c>
      <c r="C184" s="4" t="s">
        <v>33</v>
      </c>
      <c r="D184" s="4" t="s">
        <v>114</v>
      </c>
      <c r="E184" s="5">
        <v>43910</v>
      </c>
      <c r="F184" s="7" t="s">
        <v>12</v>
      </c>
      <c r="G184" s="7" t="str">
        <f>VLOOKUP(C184,Tipos_Medida!$A$2:$B$12,2)</f>
        <v>Nacional</v>
      </c>
      <c r="H184" s="7" t="str">
        <f>VLOOKUP(F184,Tipos_Medida!$D$2:$E$34,2)</f>
        <v>Preventiva</v>
      </c>
      <c r="I184" s="7">
        <f>IF(A184=VLOOKUP(A184,Tipos_Medida!$H$2:$I$788,1),VLOOKUP(A184,Tipos_Medida!$H$2:$I$788,2),"")</f>
        <v>15763</v>
      </c>
      <c r="J184" s="7" t="str">
        <f t="shared" si="28"/>
        <v>Pequeño</v>
      </c>
      <c r="K184" s="7">
        <f t="shared" si="22"/>
        <v>9</v>
      </c>
      <c r="L184" s="7">
        <f t="shared" si="23"/>
        <v>10</v>
      </c>
      <c r="M184" s="7">
        <f t="shared" si="24"/>
        <v>11</v>
      </c>
      <c r="N184" s="7">
        <f t="shared" si="25"/>
        <v>13</v>
      </c>
      <c r="O184" s="7">
        <f t="shared" si="26"/>
        <v>14</v>
      </c>
      <c r="P184" s="7">
        <f t="shared" si="27"/>
        <v>15</v>
      </c>
      <c r="Q184" s="21">
        <v>0</v>
      </c>
      <c r="R184" s="21">
        <v>0</v>
      </c>
      <c r="S184" s="21">
        <v>0</v>
      </c>
      <c r="T184" s="21">
        <v>5.6000000000000001E-2</v>
      </c>
      <c r="U184" s="21">
        <v>5.6000000000000001E-2</v>
      </c>
      <c r="V184" s="21">
        <v>5.6000000000000001E-2</v>
      </c>
      <c r="W184" s="21">
        <v>0.112</v>
      </c>
      <c r="X184" s="21">
        <f t="shared" si="29"/>
        <v>0</v>
      </c>
      <c r="Y184" s="21">
        <f t="shared" si="30"/>
        <v>2.8000000000000001E-2</v>
      </c>
      <c r="Z184" t="str">
        <f t="shared" si="31"/>
        <v>No</v>
      </c>
    </row>
    <row r="185" spans="1:26" x14ac:dyDescent="0.25">
      <c r="A185" s="4">
        <v>21124</v>
      </c>
      <c r="B185" s="4" t="s">
        <v>63</v>
      </c>
      <c r="C185" s="4" t="s">
        <v>191</v>
      </c>
      <c r="D185" s="4" t="s">
        <v>114</v>
      </c>
      <c r="E185" s="5">
        <v>43913</v>
      </c>
      <c r="F185" s="7" t="s">
        <v>13</v>
      </c>
      <c r="G185" s="7" t="str">
        <f>VLOOKUP(C185,Tipos_Medida!$A$2:$B$12,2)</f>
        <v>Local</v>
      </c>
      <c r="H185" s="7" t="str">
        <f>VLOOKUP(F185,Tipos_Medida!$D$2:$E$34,2)</f>
        <v>Preventiva</v>
      </c>
      <c r="I185" s="7">
        <f>IF(A185=VLOOKUP(A185,Tipos_Medida!$H$2:$I$788,1),VLOOKUP(A185,Tipos_Medida!$H$2:$I$788,2),"")</f>
        <v>15763</v>
      </c>
      <c r="J185" s="7" t="str">
        <f t="shared" si="28"/>
        <v>Pequeño</v>
      </c>
      <c r="K185" s="7">
        <f t="shared" si="22"/>
        <v>10</v>
      </c>
      <c r="L185" s="7">
        <f t="shared" si="23"/>
        <v>11</v>
      </c>
      <c r="M185" s="7">
        <f t="shared" si="24"/>
        <v>12</v>
      </c>
      <c r="N185" s="7">
        <f t="shared" si="25"/>
        <v>14</v>
      </c>
      <c r="O185" s="7">
        <f t="shared" si="26"/>
        <v>15</v>
      </c>
      <c r="P185" s="7">
        <f t="shared" si="27"/>
        <v>16</v>
      </c>
      <c r="Q185" s="21">
        <v>0</v>
      </c>
      <c r="R185" s="21">
        <v>0</v>
      </c>
      <c r="S185" s="21">
        <v>3.2300000000000002E-2</v>
      </c>
      <c r="T185" s="21">
        <v>3.2300000000000002E-2</v>
      </c>
      <c r="U185" s="21">
        <v>3.2300000000000002E-2</v>
      </c>
      <c r="V185" s="21">
        <v>6.4600000000000005E-2</v>
      </c>
      <c r="W185" s="21">
        <v>9.6799999999999997E-2</v>
      </c>
      <c r="X185" s="21">
        <f t="shared" si="29"/>
        <v>1.6150000000000001E-2</v>
      </c>
      <c r="Y185" s="21">
        <f t="shared" si="30"/>
        <v>3.2250000000000001E-2</v>
      </c>
      <c r="Z185" t="str">
        <f t="shared" si="31"/>
        <v>No</v>
      </c>
    </row>
    <row r="186" spans="1:26" x14ac:dyDescent="0.25">
      <c r="A186">
        <v>21129</v>
      </c>
      <c r="B186" t="s">
        <v>65</v>
      </c>
      <c r="C186" t="s">
        <v>30</v>
      </c>
      <c r="D186" t="s">
        <v>114</v>
      </c>
      <c r="E186" s="1">
        <v>43913</v>
      </c>
      <c r="F186" s="7" t="s">
        <v>13</v>
      </c>
      <c r="G186" s="7" t="str">
        <f>VLOOKUP(C186,Tipos_Medida!$A$2:$B$12,2)</f>
        <v>Nacional</v>
      </c>
      <c r="H186" s="7" t="str">
        <f>VLOOKUP(F186,Tipos_Medida!$D$2:$E$34,2)</f>
        <v>Preventiva</v>
      </c>
      <c r="I186" s="7">
        <f>IF(A186=VLOOKUP(A186,Tipos_Medida!$H$2:$I$788,1),VLOOKUP(A186,Tipos_Medida!$H$2:$I$788,2),"")</f>
        <v>13159</v>
      </c>
      <c r="J186" s="7" t="str">
        <f t="shared" si="28"/>
        <v>Pequeño</v>
      </c>
      <c r="K186" s="7">
        <f t="shared" si="22"/>
        <v>10</v>
      </c>
      <c r="L186" s="7">
        <f t="shared" si="23"/>
        <v>11</v>
      </c>
      <c r="M186" s="7">
        <f t="shared" si="24"/>
        <v>12</v>
      </c>
      <c r="N186" s="7">
        <f t="shared" si="25"/>
        <v>14</v>
      </c>
      <c r="O186" s="7">
        <f t="shared" si="26"/>
        <v>15</v>
      </c>
      <c r="P186" s="7">
        <f t="shared" si="27"/>
        <v>16</v>
      </c>
      <c r="Q186" s="21">
        <v>0</v>
      </c>
      <c r="R186" s="21">
        <v>0</v>
      </c>
      <c r="S186" s="21">
        <v>0</v>
      </c>
      <c r="T186" s="21">
        <v>0</v>
      </c>
      <c r="U186" s="21">
        <v>0</v>
      </c>
      <c r="V186" s="21">
        <v>0</v>
      </c>
      <c r="W186" s="21">
        <v>0</v>
      </c>
      <c r="X186" s="21">
        <f t="shared" si="29"/>
        <v>0</v>
      </c>
      <c r="Y186" s="21">
        <f t="shared" si="30"/>
        <v>0</v>
      </c>
      <c r="Z186" t="str">
        <f t="shared" si="31"/>
        <v>Si</v>
      </c>
    </row>
    <row r="187" spans="1:26" x14ac:dyDescent="0.25">
      <c r="A187">
        <v>21129</v>
      </c>
      <c r="B187" t="s">
        <v>65</v>
      </c>
      <c r="C187" t="s">
        <v>31</v>
      </c>
      <c r="D187" t="s">
        <v>114</v>
      </c>
      <c r="E187" s="1">
        <v>43913</v>
      </c>
      <c r="F187" s="7" t="s">
        <v>13</v>
      </c>
      <c r="G187" s="7" t="str">
        <f>VLOOKUP(C187,Tipos_Medida!$A$2:$B$12,2)</f>
        <v>Nacional</v>
      </c>
      <c r="H187" s="7" t="str">
        <f>VLOOKUP(F187,Tipos_Medida!$D$2:$E$34,2)</f>
        <v>Preventiva</v>
      </c>
      <c r="I187" s="7">
        <f>IF(A187=VLOOKUP(A187,Tipos_Medida!$H$2:$I$788,1),VLOOKUP(A187,Tipos_Medida!$H$2:$I$788,2),"")</f>
        <v>13159</v>
      </c>
      <c r="J187" s="7" t="str">
        <f t="shared" si="28"/>
        <v>Pequeño</v>
      </c>
      <c r="K187" s="7">
        <f t="shared" si="22"/>
        <v>10</v>
      </c>
      <c r="L187" s="7">
        <f t="shared" si="23"/>
        <v>11</v>
      </c>
      <c r="M187" s="7">
        <f t="shared" si="24"/>
        <v>12</v>
      </c>
      <c r="N187" s="7">
        <f t="shared" si="25"/>
        <v>14</v>
      </c>
      <c r="O187" s="7">
        <f t="shared" si="26"/>
        <v>15</v>
      </c>
      <c r="P187" s="7">
        <f t="shared" si="27"/>
        <v>16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f t="shared" si="29"/>
        <v>0</v>
      </c>
      <c r="Y187" s="21">
        <f t="shared" si="30"/>
        <v>0</v>
      </c>
      <c r="Z187" t="str">
        <f t="shared" si="31"/>
        <v>Si</v>
      </c>
    </row>
    <row r="188" spans="1:26" x14ac:dyDescent="0.25">
      <c r="A188" s="4">
        <v>21129</v>
      </c>
      <c r="B188" s="4" t="s">
        <v>65</v>
      </c>
      <c r="C188" s="4" t="s">
        <v>115</v>
      </c>
      <c r="D188" s="4" t="s">
        <v>114</v>
      </c>
      <c r="E188" s="5">
        <v>43913</v>
      </c>
      <c r="F188" s="7" t="s">
        <v>13</v>
      </c>
      <c r="G188" s="7" t="str">
        <f>VLOOKUP(C188,Tipos_Medida!$A$2:$B$12,2)</f>
        <v>Nacional</v>
      </c>
      <c r="H188" s="7" t="str">
        <f>VLOOKUP(F188,Tipos_Medida!$D$2:$E$34,2)</f>
        <v>Preventiva</v>
      </c>
      <c r="I188" s="7">
        <f>IF(A188=VLOOKUP(A188,Tipos_Medida!$H$2:$I$788,1),VLOOKUP(A188,Tipos_Medida!$H$2:$I$788,2),"")</f>
        <v>13159</v>
      </c>
      <c r="J188" s="7" t="str">
        <f t="shared" si="28"/>
        <v>Pequeño</v>
      </c>
      <c r="K188" s="7">
        <f t="shared" si="22"/>
        <v>10</v>
      </c>
      <c r="L188" s="7">
        <f t="shared" si="23"/>
        <v>11</v>
      </c>
      <c r="M188" s="7">
        <f t="shared" si="24"/>
        <v>12</v>
      </c>
      <c r="N188" s="7">
        <f t="shared" si="25"/>
        <v>14</v>
      </c>
      <c r="O188" s="7">
        <f t="shared" si="26"/>
        <v>15</v>
      </c>
      <c r="P188" s="7">
        <f t="shared" si="27"/>
        <v>16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f t="shared" si="29"/>
        <v>0</v>
      </c>
      <c r="Y188" s="21">
        <f t="shared" si="30"/>
        <v>0</v>
      </c>
      <c r="Z188" t="str">
        <f t="shared" si="31"/>
        <v>Si</v>
      </c>
    </row>
    <row r="189" spans="1:26" x14ac:dyDescent="0.25">
      <c r="A189">
        <v>21129</v>
      </c>
      <c r="B189" t="s">
        <v>65</v>
      </c>
      <c r="C189" t="s">
        <v>33</v>
      </c>
      <c r="D189" t="s">
        <v>114</v>
      </c>
      <c r="E189" s="1">
        <v>43910</v>
      </c>
      <c r="F189" s="7" t="s">
        <v>12</v>
      </c>
      <c r="G189" s="7" t="str">
        <f>VLOOKUP(C189,Tipos_Medida!$A$2:$B$12,2)</f>
        <v>Nacional</v>
      </c>
      <c r="H189" s="7" t="str">
        <f>VLOOKUP(F189,Tipos_Medida!$D$2:$E$34,2)</f>
        <v>Preventiva</v>
      </c>
      <c r="I189" s="7">
        <f>IF(A189=VLOOKUP(A189,Tipos_Medida!$H$2:$I$788,1),VLOOKUP(A189,Tipos_Medida!$H$2:$I$788,2),"")</f>
        <v>13159</v>
      </c>
      <c r="J189" s="7" t="str">
        <f t="shared" si="28"/>
        <v>Pequeño</v>
      </c>
      <c r="K189" s="7">
        <f t="shared" si="22"/>
        <v>9</v>
      </c>
      <c r="L189" s="7">
        <f t="shared" si="23"/>
        <v>10</v>
      </c>
      <c r="M189" s="7">
        <f t="shared" si="24"/>
        <v>11</v>
      </c>
      <c r="N189" s="7">
        <f t="shared" si="25"/>
        <v>13</v>
      </c>
      <c r="O189" s="7">
        <f t="shared" si="26"/>
        <v>14</v>
      </c>
      <c r="P189" s="7">
        <f t="shared" si="27"/>
        <v>15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f t="shared" si="29"/>
        <v>0</v>
      </c>
      <c r="Y189" s="21">
        <f t="shared" si="30"/>
        <v>0</v>
      </c>
      <c r="Z189" t="str">
        <f t="shared" si="31"/>
        <v>Si</v>
      </c>
    </row>
    <row r="190" spans="1:26" x14ac:dyDescent="0.25">
      <c r="A190">
        <v>21129</v>
      </c>
      <c r="B190" t="s">
        <v>65</v>
      </c>
      <c r="C190" t="s">
        <v>34</v>
      </c>
      <c r="D190" t="s">
        <v>114</v>
      </c>
      <c r="E190" s="1">
        <v>43934</v>
      </c>
      <c r="F190" s="7" t="s">
        <v>16</v>
      </c>
      <c r="G190" s="7" t="str">
        <f>VLOOKUP(C190,Tipos_Medida!$A$2:$B$12,2)</f>
        <v>Local</v>
      </c>
      <c r="H190" s="7" t="str">
        <f>VLOOKUP(F190,Tipos_Medida!$D$2:$E$34,2)</f>
        <v>Preventiva</v>
      </c>
      <c r="I190" s="7">
        <f>IF(A190=VLOOKUP(A190,Tipos_Medida!$H$2:$I$788,1),VLOOKUP(A190,Tipos_Medida!$H$2:$I$788,2),"")</f>
        <v>13159</v>
      </c>
      <c r="J190" s="7" t="str">
        <f t="shared" si="28"/>
        <v>Pequeño</v>
      </c>
      <c r="K190" s="7">
        <f t="shared" si="22"/>
        <v>13</v>
      </c>
      <c r="L190" s="7">
        <f t="shared" si="23"/>
        <v>14</v>
      </c>
      <c r="M190" s="7">
        <f t="shared" si="24"/>
        <v>15</v>
      </c>
      <c r="N190" s="7">
        <f t="shared" si="25"/>
        <v>17</v>
      </c>
      <c r="O190" s="7">
        <f t="shared" si="26"/>
        <v>18</v>
      </c>
      <c r="P190" s="7">
        <f t="shared" si="27"/>
        <v>19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3.85E-2</v>
      </c>
      <c r="W190" s="21">
        <v>3.85E-2</v>
      </c>
      <c r="X190" s="21">
        <f t="shared" si="29"/>
        <v>0</v>
      </c>
      <c r="Y190" s="21">
        <f t="shared" si="30"/>
        <v>1.925E-2</v>
      </c>
      <c r="Z190" t="str">
        <f t="shared" si="31"/>
        <v>No</v>
      </c>
    </row>
    <row r="191" spans="1:26" x14ac:dyDescent="0.25">
      <c r="A191">
        <v>21129</v>
      </c>
      <c r="B191" t="s">
        <v>65</v>
      </c>
      <c r="C191" t="s">
        <v>191</v>
      </c>
      <c r="D191" t="s">
        <v>114</v>
      </c>
      <c r="E191" s="1">
        <v>43913</v>
      </c>
      <c r="F191" s="7" t="s">
        <v>13</v>
      </c>
      <c r="G191" s="7" t="str">
        <f>VLOOKUP(C191,Tipos_Medida!$A$2:$B$12,2)</f>
        <v>Local</v>
      </c>
      <c r="H191" s="7" t="str">
        <f>VLOOKUP(F191,Tipos_Medida!$D$2:$E$34,2)</f>
        <v>Preventiva</v>
      </c>
      <c r="I191" s="7">
        <f>IF(A191=VLOOKUP(A191,Tipos_Medida!$H$2:$I$788,1),VLOOKUP(A191,Tipos_Medida!$H$2:$I$788,2),"")</f>
        <v>13159</v>
      </c>
      <c r="J191" s="7" t="str">
        <f t="shared" si="28"/>
        <v>Pequeño</v>
      </c>
      <c r="K191" s="7">
        <f t="shared" si="22"/>
        <v>10</v>
      </c>
      <c r="L191" s="7">
        <f t="shared" si="23"/>
        <v>11</v>
      </c>
      <c r="M191" s="7">
        <f t="shared" si="24"/>
        <v>12</v>
      </c>
      <c r="N191" s="7">
        <f t="shared" si="25"/>
        <v>14</v>
      </c>
      <c r="O191" s="7">
        <f t="shared" si="26"/>
        <v>15</v>
      </c>
      <c r="P191" s="7">
        <f t="shared" si="27"/>
        <v>16</v>
      </c>
      <c r="Q191" s="21">
        <v>0</v>
      </c>
      <c r="R191" s="21">
        <v>0</v>
      </c>
      <c r="S191" s="21">
        <v>0</v>
      </c>
      <c r="T191" s="21">
        <v>0</v>
      </c>
      <c r="U191" s="21">
        <v>0</v>
      </c>
      <c r="V191" s="21">
        <v>0</v>
      </c>
      <c r="W191" s="21">
        <v>0</v>
      </c>
      <c r="X191" s="21">
        <f t="shared" si="29"/>
        <v>0</v>
      </c>
      <c r="Y191" s="21">
        <f t="shared" si="30"/>
        <v>0</v>
      </c>
      <c r="Z191" t="str">
        <f t="shared" si="31"/>
        <v>Si</v>
      </c>
    </row>
    <row r="192" spans="1:26" x14ac:dyDescent="0.25">
      <c r="A192">
        <v>21145</v>
      </c>
      <c r="B192" t="s">
        <v>82</v>
      </c>
      <c r="C192" t="s">
        <v>30</v>
      </c>
      <c r="D192" t="s">
        <v>114</v>
      </c>
      <c r="E192" s="1">
        <v>43913</v>
      </c>
      <c r="F192" s="7" t="s">
        <v>13</v>
      </c>
      <c r="G192" s="7" t="str">
        <f>VLOOKUP(C192,Tipos_Medida!$A$2:$B$12,2)</f>
        <v>Nacional</v>
      </c>
      <c r="H192" s="7" t="str">
        <f>VLOOKUP(F192,Tipos_Medida!$D$2:$E$34,2)</f>
        <v>Preventiva</v>
      </c>
      <c r="I192" s="7">
        <f>IF(A192=VLOOKUP(A192,Tipos_Medida!$H$2:$I$788,1),VLOOKUP(A192,Tipos_Medida!$H$2:$I$788,2),"")</f>
        <v>14092</v>
      </c>
      <c r="J192" s="7" t="str">
        <f t="shared" si="28"/>
        <v>Pequeño</v>
      </c>
      <c r="K192" s="7">
        <f t="shared" si="22"/>
        <v>10</v>
      </c>
      <c r="L192" s="7">
        <f t="shared" si="23"/>
        <v>11</v>
      </c>
      <c r="M192" s="7">
        <f t="shared" si="24"/>
        <v>12</v>
      </c>
      <c r="N192" s="7">
        <f t="shared" si="25"/>
        <v>14</v>
      </c>
      <c r="O192" s="7">
        <f t="shared" si="26"/>
        <v>15</v>
      </c>
      <c r="P192" s="7">
        <f t="shared" si="27"/>
        <v>16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f t="shared" si="29"/>
        <v>0</v>
      </c>
      <c r="Y192" s="21">
        <f t="shared" si="30"/>
        <v>0</v>
      </c>
      <c r="Z192" t="str">
        <f t="shared" si="31"/>
        <v>Si</v>
      </c>
    </row>
    <row r="193" spans="1:26" x14ac:dyDescent="0.25">
      <c r="A193" s="4">
        <v>21145</v>
      </c>
      <c r="B193" s="4" t="s">
        <v>82</v>
      </c>
      <c r="C193" s="4" t="s">
        <v>31</v>
      </c>
      <c r="D193" s="4" t="s">
        <v>114</v>
      </c>
      <c r="E193" s="5">
        <v>43913</v>
      </c>
      <c r="F193" s="7" t="s">
        <v>13</v>
      </c>
      <c r="G193" s="7" t="str">
        <f>VLOOKUP(C193,Tipos_Medida!$A$2:$B$12,2)</f>
        <v>Nacional</v>
      </c>
      <c r="H193" s="7" t="str">
        <f>VLOOKUP(F193,Tipos_Medida!$D$2:$E$34,2)</f>
        <v>Preventiva</v>
      </c>
      <c r="I193" s="7">
        <f>IF(A193=VLOOKUP(A193,Tipos_Medida!$H$2:$I$788,1),VLOOKUP(A193,Tipos_Medida!$H$2:$I$788,2),"")</f>
        <v>14092</v>
      </c>
      <c r="J193" s="7" t="str">
        <f t="shared" si="28"/>
        <v>Pequeño</v>
      </c>
      <c r="K193" s="7">
        <f t="shared" si="22"/>
        <v>10</v>
      </c>
      <c r="L193" s="7">
        <f t="shared" si="23"/>
        <v>11</v>
      </c>
      <c r="M193" s="7">
        <f t="shared" si="24"/>
        <v>12</v>
      </c>
      <c r="N193" s="7">
        <f t="shared" si="25"/>
        <v>14</v>
      </c>
      <c r="O193" s="7">
        <f t="shared" si="26"/>
        <v>15</v>
      </c>
      <c r="P193" s="7">
        <f t="shared" si="27"/>
        <v>16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f t="shared" si="29"/>
        <v>0</v>
      </c>
      <c r="Y193" s="21">
        <f t="shared" si="30"/>
        <v>0</v>
      </c>
      <c r="Z193" t="str">
        <f t="shared" si="31"/>
        <v>Si</v>
      </c>
    </row>
    <row r="194" spans="1:26" x14ac:dyDescent="0.25">
      <c r="A194">
        <v>21145</v>
      </c>
      <c r="B194" t="s">
        <v>82</v>
      </c>
      <c r="C194" t="s">
        <v>115</v>
      </c>
      <c r="D194" t="s">
        <v>114</v>
      </c>
      <c r="E194" s="1">
        <v>43913</v>
      </c>
      <c r="F194" s="7" t="s">
        <v>13</v>
      </c>
      <c r="G194" s="7" t="str">
        <f>VLOOKUP(C194,Tipos_Medida!$A$2:$B$12,2)</f>
        <v>Nacional</v>
      </c>
      <c r="H194" s="7" t="str">
        <f>VLOOKUP(F194,Tipos_Medida!$D$2:$E$34,2)</f>
        <v>Preventiva</v>
      </c>
      <c r="I194" s="7">
        <f>IF(A194=VLOOKUP(A194,Tipos_Medida!$H$2:$I$788,1),VLOOKUP(A194,Tipos_Medida!$H$2:$I$788,2),"")</f>
        <v>14092</v>
      </c>
      <c r="J194" s="7" t="str">
        <f t="shared" si="28"/>
        <v>Pequeño</v>
      </c>
      <c r="K194" s="7">
        <f t="shared" ref="K194:K230" si="32">VALUE(RIGHT(F194,2)-3)</f>
        <v>10</v>
      </c>
      <c r="L194" s="7">
        <f t="shared" ref="L194:L230" si="33">VALUE(RIGHT(F194,2)-2)</f>
        <v>11</v>
      </c>
      <c r="M194" s="7">
        <f t="shared" ref="M194:M230" si="34">VALUE(RIGHT(F194,2)-1)</f>
        <v>12</v>
      </c>
      <c r="N194" s="7">
        <f t="shared" ref="N194:N230" si="35">VALUE(RIGHT(M194,2)+2)</f>
        <v>14</v>
      </c>
      <c r="O194" s="7">
        <f t="shared" ref="O194:O230" si="36">VALUE(RIGHT(M194,2)+3)</f>
        <v>15</v>
      </c>
      <c r="P194" s="7">
        <f t="shared" ref="P194:P230" si="37">VALUE(RIGHT(M194,2)+4)</f>
        <v>16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f t="shared" si="29"/>
        <v>0</v>
      </c>
      <c r="Y194" s="21">
        <f t="shared" si="30"/>
        <v>0</v>
      </c>
      <c r="Z194" t="str">
        <f t="shared" si="31"/>
        <v>Si</v>
      </c>
    </row>
    <row r="195" spans="1:26" x14ac:dyDescent="0.25">
      <c r="A195">
        <v>21145</v>
      </c>
      <c r="B195" t="s">
        <v>82</v>
      </c>
      <c r="C195" t="s">
        <v>33</v>
      </c>
      <c r="D195" t="s">
        <v>114</v>
      </c>
      <c r="E195" s="1">
        <v>43910</v>
      </c>
      <c r="F195" s="7" t="s">
        <v>12</v>
      </c>
      <c r="G195" s="7" t="str">
        <f>VLOOKUP(C195,Tipos_Medida!$A$2:$B$12,2)</f>
        <v>Nacional</v>
      </c>
      <c r="H195" s="7" t="str">
        <f>VLOOKUP(F195,Tipos_Medida!$D$2:$E$34,2)</f>
        <v>Preventiva</v>
      </c>
      <c r="I195" s="7">
        <f>IF(A195=VLOOKUP(A195,Tipos_Medida!$H$2:$I$788,1),VLOOKUP(A195,Tipos_Medida!$H$2:$I$788,2),"")</f>
        <v>14092</v>
      </c>
      <c r="J195" s="7" t="str">
        <f t="shared" ref="J195:J258" si="38">IF(AND(I195&gt;0,I195&lt;30000),"Pequeño",IF(AND(I195&gt;=30000,I195&lt;100000),"Mediano","Grande"))</f>
        <v>Pequeño</v>
      </c>
      <c r="K195" s="7">
        <f t="shared" si="32"/>
        <v>9</v>
      </c>
      <c r="L195" s="7">
        <f t="shared" si="33"/>
        <v>10</v>
      </c>
      <c r="M195" s="7">
        <f t="shared" si="34"/>
        <v>11</v>
      </c>
      <c r="N195" s="7">
        <f t="shared" si="35"/>
        <v>13</v>
      </c>
      <c r="O195" s="7">
        <f t="shared" si="36"/>
        <v>14</v>
      </c>
      <c r="P195" s="7">
        <f t="shared" si="37"/>
        <v>15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f t="shared" ref="X195:X230" si="39">SLOPE(Q195:S195,K195:M195)</f>
        <v>0</v>
      </c>
      <c r="Y195" s="21">
        <f t="shared" ref="Y195:Y230" si="40">SLOPE(U195:W195,N195:P195)</f>
        <v>0</v>
      </c>
      <c r="Z195" t="str">
        <f t="shared" ref="Z195:Z230" si="41">IF(Y195&lt;=X195,"Si","No")</f>
        <v>Si</v>
      </c>
    </row>
    <row r="196" spans="1:26" x14ac:dyDescent="0.25">
      <c r="A196" s="4">
        <v>21145</v>
      </c>
      <c r="B196" s="4" t="s">
        <v>82</v>
      </c>
      <c r="C196" s="4" t="s">
        <v>34</v>
      </c>
      <c r="D196" s="4" t="s">
        <v>114</v>
      </c>
      <c r="E196" s="5">
        <v>43934</v>
      </c>
      <c r="F196" s="7" t="s">
        <v>16</v>
      </c>
      <c r="G196" s="7" t="str">
        <f>VLOOKUP(C196,Tipos_Medida!$A$2:$B$12,2)</f>
        <v>Local</v>
      </c>
      <c r="H196" s="7" t="str">
        <f>VLOOKUP(F196,Tipos_Medida!$D$2:$E$34,2)</f>
        <v>Preventiva</v>
      </c>
      <c r="I196" s="7">
        <f>IF(A196=VLOOKUP(A196,Tipos_Medida!$H$2:$I$788,1),VLOOKUP(A196,Tipos_Medida!$H$2:$I$788,2),"")</f>
        <v>14092</v>
      </c>
      <c r="J196" s="7" t="str">
        <f t="shared" si="38"/>
        <v>Pequeño</v>
      </c>
      <c r="K196" s="7">
        <f t="shared" si="32"/>
        <v>13</v>
      </c>
      <c r="L196" s="7">
        <f t="shared" si="33"/>
        <v>14</v>
      </c>
      <c r="M196" s="7">
        <f t="shared" si="34"/>
        <v>15</v>
      </c>
      <c r="N196" s="7">
        <f t="shared" si="35"/>
        <v>17</v>
      </c>
      <c r="O196" s="7">
        <f t="shared" si="36"/>
        <v>18</v>
      </c>
      <c r="P196" s="7">
        <f t="shared" si="37"/>
        <v>19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f t="shared" si="39"/>
        <v>0</v>
      </c>
      <c r="Y196" s="21">
        <f t="shared" si="40"/>
        <v>0</v>
      </c>
      <c r="Z196" t="str">
        <f t="shared" si="41"/>
        <v>Si</v>
      </c>
    </row>
    <row r="197" spans="1:26" x14ac:dyDescent="0.25">
      <c r="A197" s="4">
        <v>21145</v>
      </c>
      <c r="B197" s="4" t="s">
        <v>82</v>
      </c>
      <c r="C197" s="4" t="s">
        <v>191</v>
      </c>
      <c r="D197" s="4" t="s">
        <v>114</v>
      </c>
      <c r="E197" s="5">
        <v>43913</v>
      </c>
      <c r="F197" s="7" t="s">
        <v>13</v>
      </c>
      <c r="G197" s="7" t="str">
        <f>VLOOKUP(C197,Tipos_Medida!$A$2:$B$12,2)</f>
        <v>Local</v>
      </c>
      <c r="H197" s="7" t="str">
        <f>VLOOKUP(F197,Tipos_Medida!$D$2:$E$34,2)</f>
        <v>Preventiva</v>
      </c>
      <c r="I197" s="7">
        <f>IF(A197=VLOOKUP(A197,Tipos_Medida!$H$2:$I$788,1),VLOOKUP(A197,Tipos_Medida!$H$2:$I$788,2),"")</f>
        <v>14092</v>
      </c>
      <c r="J197" s="7" t="str">
        <f t="shared" si="38"/>
        <v>Pequeño</v>
      </c>
      <c r="K197" s="7">
        <f t="shared" si="32"/>
        <v>10</v>
      </c>
      <c r="L197" s="7">
        <f t="shared" si="33"/>
        <v>11</v>
      </c>
      <c r="M197" s="7">
        <f t="shared" si="34"/>
        <v>12</v>
      </c>
      <c r="N197" s="7">
        <f t="shared" si="35"/>
        <v>14</v>
      </c>
      <c r="O197" s="7">
        <f t="shared" si="36"/>
        <v>15</v>
      </c>
      <c r="P197" s="7">
        <f t="shared" si="37"/>
        <v>16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f t="shared" si="39"/>
        <v>0</v>
      </c>
      <c r="Y197" s="21">
        <f t="shared" si="40"/>
        <v>0</v>
      </c>
      <c r="Z197" t="str">
        <f t="shared" si="41"/>
        <v>Si</v>
      </c>
    </row>
    <row r="198" spans="1:26" x14ac:dyDescent="0.25">
      <c r="A198">
        <v>21149</v>
      </c>
      <c r="B198" t="s">
        <v>94</v>
      </c>
      <c r="C198" t="s">
        <v>30</v>
      </c>
      <c r="D198" t="s">
        <v>114</v>
      </c>
      <c r="E198" s="1">
        <v>43913</v>
      </c>
      <c r="F198" s="7" t="s">
        <v>13</v>
      </c>
      <c r="G198" s="7" t="str">
        <f>VLOOKUP(C198,Tipos_Medida!$A$2:$B$12,2)</f>
        <v>Nacional</v>
      </c>
      <c r="H198" s="7" t="str">
        <f>VLOOKUP(F198,Tipos_Medida!$D$2:$E$34,2)</f>
        <v>Preventiva</v>
      </c>
      <c r="I198" s="7">
        <f>IF(A198=VLOOKUP(A198,Tipos_Medida!$H$2:$I$788,1),VLOOKUP(A198,Tipos_Medida!$H$2:$I$788,2),"")</f>
        <v>25228</v>
      </c>
      <c r="J198" s="7" t="str">
        <f t="shared" si="38"/>
        <v>Pequeño</v>
      </c>
      <c r="K198" s="7">
        <f t="shared" si="32"/>
        <v>10</v>
      </c>
      <c r="L198" s="7">
        <f t="shared" si="33"/>
        <v>11</v>
      </c>
      <c r="M198" s="7">
        <f t="shared" si="34"/>
        <v>12</v>
      </c>
      <c r="N198" s="7">
        <f t="shared" si="35"/>
        <v>14</v>
      </c>
      <c r="O198" s="7">
        <f t="shared" si="36"/>
        <v>15</v>
      </c>
      <c r="P198" s="7">
        <f t="shared" si="37"/>
        <v>16</v>
      </c>
      <c r="Q198" s="21">
        <v>0</v>
      </c>
      <c r="R198" s="21">
        <v>0</v>
      </c>
      <c r="S198" s="21">
        <v>0</v>
      </c>
      <c r="T198" s="21">
        <v>1.5E-3</v>
      </c>
      <c r="U198" s="21">
        <v>1.5E-3</v>
      </c>
      <c r="V198" s="21">
        <v>1.5E-3</v>
      </c>
      <c r="W198" s="21">
        <v>1.5E-3</v>
      </c>
      <c r="X198" s="21">
        <f t="shared" si="39"/>
        <v>0</v>
      </c>
      <c r="Y198" s="21">
        <f t="shared" si="40"/>
        <v>0</v>
      </c>
      <c r="Z198" t="str">
        <f t="shared" si="41"/>
        <v>Si</v>
      </c>
    </row>
    <row r="199" spans="1:26" x14ac:dyDescent="0.25">
      <c r="A199">
        <v>21149</v>
      </c>
      <c r="B199" t="s">
        <v>94</v>
      </c>
      <c r="C199" t="s">
        <v>31</v>
      </c>
      <c r="D199" t="s">
        <v>114</v>
      </c>
      <c r="E199" s="1">
        <v>43913</v>
      </c>
      <c r="F199" s="7" t="s">
        <v>13</v>
      </c>
      <c r="G199" s="7" t="str">
        <f>VLOOKUP(C199,Tipos_Medida!$A$2:$B$12,2)</f>
        <v>Nacional</v>
      </c>
      <c r="H199" s="7" t="str">
        <f>VLOOKUP(F199,Tipos_Medida!$D$2:$E$34,2)</f>
        <v>Preventiva</v>
      </c>
      <c r="I199" s="7">
        <f>IF(A199=VLOOKUP(A199,Tipos_Medida!$H$2:$I$788,1),VLOOKUP(A199,Tipos_Medida!$H$2:$I$788,2),"")</f>
        <v>25228</v>
      </c>
      <c r="J199" s="7" t="str">
        <f t="shared" si="38"/>
        <v>Pequeño</v>
      </c>
      <c r="K199" s="7">
        <f t="shared" si="32"/>
        <v>10</v>
      </c>
      <c r="L199" s="7">
        <f t="shared" si="33"/>
        <v>11</v>
      </c>
      <c r="M199" s="7">
        <f t="shared" si="34"/>
        <v>12</v>
      </c>
      <c r="N199" s="7">
        <f t="shared" si="35"/>
        <v>14</v>
      </c>
      <c r="O199" s="7">
        <f t="shared" si="36"/>
        <v>15</v>
      </c>
      <c r="P199" s="7">
        <f t="shared" si="37"/>
        <v>16</v>
      </c>
      <c r="Q199" s="21">
        <v>0</v>
      </c>
      <c r="R199" s="21">
        <v>0</v>
      </c>
      <c r="S199" s="21">
        <v>0</v>
      </c>
      <c r="T199" s="21">
        <v>1.5E-3</v>
      </c>
      <c r="U199" s="21">
        <v>1.5E-3</v>
      </c>
      <c r="V199" s="21">
        <v>1.5E-3</v>
      </c>
      <c r="W199" s="21">
        <v>1.5E-3</v>
      </c>
      <c r="X199" s="21">
        <f t="shared" si="39"/>
        <v>0</v>
      </c>
      <c r="Y199" s="21">
        <f t="shared" si="40"/>
        <v>0</v>
      </c>
      <c r="Z199" t="str">
        <f t="shared" si="41"/>
        <v>Si</v>
      </c>
    </row>
    <row r="200" spans="1:26" x14ac:dyDescent="0.25">
      <c r="A200" s="4">
        <v>21149</v>
      </c>
      <c r="B200" s="4" t="s">
        <v>94</v>
      </c>
      <c r="C200" s="4" t="s">
        <v>115</v>
      </c>
      <c r="D200" s="4" t="s">
        <v>114</v>
      </c>
      <c r="E200" s="5">
        <v>43913</v>
      </c>
      <c r="F200" s="7" t="s">
        <v>13</v>
      </c>
      <c r="G200" s="7" t="str">
        <f>VLOOKUP(C200,Tipos_Medida!$A$2:$B$12,2)</f>
        <v>Nacional</v>
      </c>
      <c r="H200" s="7" t="str">
        <f>VLOOKUP(F200,Tipos_Medida!$D$2:$E$34,2)</f>
        <v>Preventiva</v>
      </c>
      <c r="I200" s="7">
        <f>IF(A200=VLOOKUP(A200,Tipos_Medida!$H$2:$I$788,1),VLOOKUP(A200,Tipos_Medida!$H$2:$I$788,2),"")</f>
        <v>25228</v>
      </c>
      <c r="J200" s="7" t="str">
        <f t="shared" si="38"/>
        <v>Pequeño</v>
      </c>
      <c r="K200" s="7">
        <f t="shared" si="32"/>
        <v>10</v>
      </c>
      <c r="L200" s="7">
        <f t="shared" si="33"/>
        <v>11</v>
      </c>
      <c r="M200" s="7">
        <f t="shared" si="34"/>
        <v>12</v>
      </c>
      <c r="N200" s="7">
        <f t="shared" si="35"/>
        <v>14</v>
      </c>
      <c r="O200" s="7">
        <f t="shared" si="36"/>
        <v>15</v>
      </c>
      <c r="P200" s="7">
        <f t="shared" si="37"/>
        <v>16</v>
      </c>
      <c r="Q200" s="21">
        <v>0</v>
      </c>
      <c r="R200" s="21">
        <v>0</v>
      </c>
      <c r="S200" s="21">
        <v>0</v>
      </c>
      <c r="T200" s="21">
        <v>1.5E-3</v>
      </c>
      <c r="U200" s="21">
        <v>1.5E-3</v>
      </c>
      <c r="V200" s="21">
        <v>1.5E-3</v>
      </c>
      <c r="W200" s="21">
        <v>1.5E-3</v>
      </c>
      <c r="X200" s="21">
        <f t="shared" si="39"/>
        <v>0</v>
      </c>
      <c r="Y200" s="21">
        <f t="shared" si="40"/>
        <v>0</v>
      </c>
      <c r="Z200" t="str">
        <f t="shared" si="41"/>
        <v>Si</v>
      </c>
    </row>
    <row r="201" spans="1:26" x14ac:dyDescent="0.25">
      <c r="A201">
        <v>21149</v>
      </c>
      <c r="B201" t="s">
        <v>94</v>
      </c>
      <c r="C201" t="s">
        <v>33</v>
      </c>
      <c r="D201" t="s">
        <v>114</v>
      </c>
      <c r="E201" s="1">
        <v>43910</v>
      </c>
      <c r="F201" s="7" t="s">
        <v>12</v>
      </c>
      <c r="G201" s="7" t="str">
        <f>VLOOKUP(C201,Tipos_Medida!$A$2:$B$12,2)</f>
        <v>Nacional</v>
      </c>
      <c r="H201" s="7" t="str">
        <f>VLOOKUP(F201,Tipos_Medida!$D$2:$E$34,2)</f>
        <v>Preventiva</v>
      </c>
      <c r="I201" s="7">
        <f>IF(A201=VLOOKUP(A201,Tipos_Medida!$H$2:$I$788,1),VLOOKUP(A201,Tipos_Medida!$H$2:$I$788,2),"")</f>
        <v>25228</v>
      </c>
      <c r="J201" s="7" t="str">
        <f t="shared" si="38"/>
        <v>Pequeño</v>
      </c>
      <c r="K201" s="7">
        <f t="shared" si="32"/>
        <v>9</v>
      </c>
      <c r="L201" s="7">
        <f t="shared" si="33"/>
        <v>10</v>
      </c>
      <c r="M201" s="7">
        <f t="shared" si="34"/>
        <v>11</v>
      </c>
      <c r="N201" s="7">
        <f t="shared" si="35"/>
        <v>13</v>
      </c>
      <c r="O201" s="7">
        <f t="shared" si="36"/>
        <v>14</v>
      </c>
      <c r="P201" s="7">
        <f t="shared" si="37"/>
        <v>15</v>
      </c>
      <c r="Q201" s="21">
        <v>0</v>
      </c>
      <c r="R201" s="21">
        <v>0</v>
      </c>
      <c r="S201" s="21">
        <v>0</v>
      </c>
      <c r="T201" s="21">
        <v>0</v>
      </c>
      <c r="U201" s="21">
        <v>4.7000000000000002E-3</v>
      </c>
      <c r="V201" s="21">
        <v>4.7000000000000002E-3</v>
      </c>
      <c r="W201" s="21">
        <v>4.7000000000000002E-3</v>
      </c>
      <c r="X201" s="21">
        <f t="shared" si="39"/>
        <v>0</v>
      </c>
      <c r="Y201" s="21">
        <f t="shared" si="40"/>
        <v>0</v>
      </c>
      <c r="Z201" t="str">
        <f t="shared" si="41"/>
        <v>Si</v>
      </c>
    </row>
    <row r="202" spans="1:26" x14ac:dyDescent="0.25">
      <c r="A202">
        <v>21149</v>
      </c>
      <c r="B202" t="s">
        <v>94</v>
      </c>
      <c r="C202" t="s">
        <v>191</v>
      </c>
      <c r="D202" t="s">
        <v>114</v>
      </c>
      <c r="E202" s="1">
        <v>43913</v>
      </c>
      <c r="F202" s="7" t="s">
        <v>13</v>
      </c>
      <c r="G202" s="7" t="str">
        <f>VLOOKUP(C202,Tipos_Medida!$A$2:$B$12,2)</f>
        <v>Local</v>
      </c>
      <c r="H202" s="7" t="str">
        <f>VLOOKUP(F202,Tipos_Medida!$D$2:$E$34,2)</f>
        <v>Preventiva</v>
      </c>
      <c r="I202" s="7">
        <f>IF(A202=VLOOKUP(A202,Tipos_Medida!$H$2:$I$788,1),VLOOKUP(A202,Tipos_Medida!$H$2:$I$788,2),"")</f>
        <v>25228</v>
      </c>
      <c r="J202" s="7" t="str">
        <f t="shared" si="38"/>
        <v>Pequeño</v>
      </c>
      <c r="K202" s="7">
        <f t="shared" si="32"/>
        <v>10</v>
      </c>
      <c r="L202" s="7">
        <f t="shared" si="33"/>
        <v>11</v>
      </c>
      <c r="M202" s="7">
        <f t="shared" si="34"/>
        <v>12</v>
      </c>
      <c r="N202" s="7">
        <f t="shared" si="35"/>
        <v>14</v>
      </c>
      <c r="O202" s="7">
        <f t="shared" si="36"/>
        <v>15</v>
      </c>
      <c r="P202" s="7">
        <f t="shared" si="37"/>
        <v>16</v>
      </c>
      <c r="Q202" s="21">
        <v>0</v>
      </c>
      <c r="R202" s="21">
        <v>0</v>
      </c>
      <c r="S202" s="21">
        <v>0</v>
      </c>
      <c r="T202" s="21">
        <v>2.5700000000000001E-2</v>
      </c>
      <c r="U202" s="21">
        <v>2.5700000000000001E-2</v>
      </c>
      <c r="V202" s="21">
        <v>2.5700000000000001E-2</v>
      </c>
      <c r="W202" s="21">
        <v>2.5700000000000001E-2</v>
      </c>
      <c r="X202" s="21">
        <f t="shared" si="39"/>
        <v>0</v>
      </c>
      <c r="Y202" s="21">
        <f t="shared" si="40"/>
        <v>0</v>
      </c>
      <c r="Z202" t="str">
        <f t="shared" si="41"/>
        <v>Si</v>
      </c>
    </row>
    <row r="203" spans="1:26" x14ac:dyDescent="0.25">
      <c r="A203">
        <v>21156</v>
      </c>
      <c r="B203" t="s">
        <v>98</v>
      </c>
      <c r="C203" t="s">
        <v>30</v>
      </c>
      <c r="D203" t="s">
        <v>114</v>
      </c>
      <c r="E203" s="1">
        <v>43913</v>
      </c>
      <c r="F203" s="7" t="s">
        <v>13</v>
      </c>
      <c r="G203" s="7" t="str">
        <f>VLOOKUP(C203,Tipos_Medida!$A$2:$B$12,2)</f>
        <v>Nacional</v>
      </c>
      <c r="H203" s="7" t="str">
        <f>VLOOKUP(F203,Tipos_Medida!$D$2:$E$34,2)</f>
        <v>Preventiva</v>
      </c>
      <c r="I203" s="7">
        <f>IF(A203=VLOOKUP(A203,Tipos_Medida!$H$2:$I$788,1),VLOOKUP(A203,Tipos_Medida!$H$2:$I$788,2),"")</f>
        <v>319375</v>
      </c>
      <c r="J203" s="7" t="str">
        <f t="shared" si="38"/>
        <v>Grande</v>
      </c>
      <c r="K203" s="7">
        <f t="shared" si="32"/>
        <v>10</v>
      </c>
      <c r="L203" s="7">
        <f t="shared" si="33"/>
        <v>11</v>
      </c>
      <c r="M203" s="7">
        <f t="shared" si="34"/>
        <v>12</v>
      </c>
      <c r="N203" s="7">
        <f t="shared" si="35"/>
        <v>14</v>
      </c>
      <c r="O203" s="7">
        <f t="shared" si="36"/>
        <v>15</v>
      </c>
      <c r="P203" s="7">
        <f t="shared" si="37"/>
        <v>16</v>
      </c>
      <c r="Q203" s="21">
        <v>0</v>
      </c>
      <c r="R203" s="21">
        <v>0</v>
      </c>
      <c r="S203" s="21">
        <v>4.8999999999999998E-3</v>
      </c>
      <c r="T203" s="21">
        <v>4.8899999999999999E-2</v>
      </c>
      <c r="U203" s="21">
        <v>0.1026</v>
      </c>
      <c r="V203" s="21">
        <v>0.24440000000000001</v>
      </c>
      <c r="W203" s="21">
        <v>0.31280000000000002</v>
      </c>
      <c r="X203" s="21">
        <f t="shared" si="39"/>
        <v>2.4499999999999999E-3</v>
      </c>
      <c r="Y203" s="21">
        <f t="shared" si="40"/>
        <v>0.10510000000000001</v>
      </c>
      <c r="Z203" t="str">
        <f t="shared" si="41"/>
        <v>No</v>
      </c>
    </row>
    <row r="204" spans="1:26" x14ac:dyDescent="0.25">
      <c r="A204">
        <v>21156</v>
      </c>
      <c r="B204" t="s">
        <v>98</v>
      </c>
      <c r="C204" t="s">
        <v>31</v>
      </c>
      <c r="D204" t="s">
        <v>114</v>
      </c>
      <c r="E204" s="1">
        <v>43913</v>
      </c>
      <c r="F204" s="7" t="s">
        <v>13</v>
      </c>
      <c r="G204" s="7" t="str">
        <f>VLOOKUP(C204,Tipos_Medida!$A$2:$B$12,2)</f>
        <v>Nacional</v>
      </c>
      <c r="H204" s="7" t="str">
        <f>VLOOKUP(F204,Tipos_Medida!$D$2:$E$34,2)</f>
        <v>Preventiva</v>
      </c>
      <c r="I204" s="7">
        <f>IF(A204=VLOOKUP(A204,Tipos_Medida!$H$2:$I$788,1),VLOOKUP(A204,Tipos_Medida!$H$2:$I$788,2),"")</f>
        <v>319375</v>
      </c>
      <c r="J204" s="7" t="str">
        <f t="shared" si="38"/>
        <v>Grande</v>
      </c>
      <c r="K204" s="7">
        <f t="shared" si="32"/>
        <v>10</v>
      </c>
      <c r="L204" s="7">
        <f t="shared" si="33"/>
        <v>11</v>
      </c>
      <c r="M204" s="7">
        <f t="shared" si="34"/>
        <v>12</v>
      </c>
      <c r="N204" s="7">
        <f t="shared" si="35"/>
        <v>14</v>
      </c>
      <c r="O204" s="7">
        <f t="shared" si="36"/>
        <v>15</v>
      </c>
      <c r="P204" s="7">
        <f t="shared" si="37"/>
        <v>16</v>
      </c>
      <c r="Q204" s="21">
        <v>0</v>
      </c>
      <c r="R204" s="21">
        <v>0</v>
      </c>
      <c r="S204" s="21">
        <v>4.8999999999999998E-3</v>
      </c>
      <c r="T204" s="21">
        <v>4.8899999999999999E-2</v>
      </c>
      <c r="U204" s="21">
        <v>0.1026</v>
      </c>
      <c r="V204" s="21">
        <v>0.24440000000000001</v>
      </c>
      <c r="W204" s="21">
        <v>0.31280000000000002</v>
      </c>
      <c r="X204" s="21">
        <f t="shared" si="39"/>
        <v>2.4499999999999999E-3</v>
      </c>
      <c r="Y204" s="21">
        <f t="shared" si="40"/>
        <v>0.10510000000000001</v>
      </c>
      <c r="Z204" t="str">
        <f t="shared" si="41"/>
        <v>No</v>
      </c>
    </row>
    <row r="205" spans="1:26" x14ac:dyDescent="0.25">
      <c r="A205" s="4">
        <v>21156</v>
      </c>
      <c r="B205" s="4" t="s">
        <v>98</v>
      </c>
      <c r="C205" s="4" t="s">
        <v>115</v>
      </c>
      <c r="D205" s="4" t="s">
        <v>114</v>
      </c>
      <c r="E205" s="5">
        <v>43913</v>
      </c>
      <c r="F205" s="7" t="s">
        <v>13</v>
      </c>
      <c r="G205" s="7" t="str">
        <f>VLOOKUP(C205,Tipos_Medida!$A$2:$B$12,2)</f>
        <v>Nacional</v>
      </c>
      <c r="H205" s="7" t="str">
        <f>VLOOKUP(F205,Tipos_Medida!$D$2:$E$34,2)</f>
        <v>Preventiva</v>
      </c>
      <c r="I205" s="7">
        <f>IF(A205=VLOOKUP(A205,Tipos_Medida!$H$2:$I$788,1),VLOOKUP(A205,Tipos_Medida!$H$2:$I$788,2),"")</f>
        <v>319375</v>
      </c>
      <c r="J205" s="7" t="str">
        <f t="shared" si="38"/>
        <v>Grande</v>
      </c>
      <c r="K205" s="7">
        <f t="shared" si="32"/>
        <v>10</v>
      </c>
      <c r="L205" s="7">
        <f t="shared" si="33"/>
        <v>11</v>
      </c>
      <c r="M205" s="7">
        <f t="shared" si="34"/>
        <v>12</v>
      </c>
      <c r="N205" s="7">
        <f t="shared" si="35"/>
        <v>14</v>
      </c>
      <c r="O205" s="7">
        <f t="shared" si="36"/>
        <v>15</v>
      </c>
      <c r="P205" s="7">
        <f t="shared" si="37"/>
        <v>16</v>
      </c>
      <c r="Q205" s="21">
        <v>0</v>
      </c>
      <c r="R205" s="21">
        <v>0</v>
      </c>
      <c r="S205" s="21">
        <v>4.8999999999999998E-3</v>
      </c>
      <c r="T205" s="21">
        <v>4.8899999999999999E-2</v>
      </c>
      <c r="U205" s="21">
        <v>0.1026</v>
      </c>
      <c r="V205" s="21">
        <v>0.24440000000000001</v>
      </c>
      <c r="W205" s="21">
        <v>0.31280000000000002</v>
      </c>
      <c r="X205" s="21">
        <f t="shared" si="39"/>
        <v>2.4499999999999999E-3</v>
      </c>
      <c r="Y205" s="21">
        <f t="shared" si="40"/>
        <v>0.10510000000000001</v>
      </c>
      <c r="Z205" t="str">
        <f t="shared" si="41"/>
        <v>No</v>
      </c>
    </row>
    <row r="206" spans="1:26" x14ac:dyDescent="0.25">
      <c r="A206">
        <v>21156</v>
      </c>
      <c r="B206" t="s">
        <v>98</v>
      </c>
      <c r="C206" t="s">
        <v>33</v>
      </c>
      <c r="D206" t="s">
        <v>114</v>
      </c>
      <c r="E206" s="1">
        <v>43910</v>
      </c>
      <c r="F206" s="7" t="s">
        <v>12</v>
      </c>
      <c r="G206" s="7" t="str">
        <f>VLOOKUP(C206,Tipos_Medida!$A$2:$B$12,2)</f>
        <v>Nacional</v>
      </c>
      <c r="H206" s="7" t="str">
        <f>VLOOKUP(F206,Tipos_Medida!$D$2:$E$34,2)</f>
        <v>Preventiva</v>
      </c>
      <c r="I206" s="7">
        <f>IF(A206=VLOOKUP(A206,Tipos_Medida!$H$2:$I$788,1),VLOOKUP(A206,Tipos_Medida!$H$2:$I$788,2),"")</f>
        <v>319375</v>
      </c>
      <c r="J206" s="7" t="str">
        <f t="shared" si="38"/>
        <v>Grande</v>
      </c>
      <c r="K206" s="7">
        <f t="shared" si="32"/>
        <v>9</v>
      </c>
      <c r="L206" s="7">
        <f t="shared" si="33"/>
        <v>10</v>
      </c>
      <c r="M206" s="7">
        <f t="shared" si="34"/>
        <v>11</v>
      </c>
      <c r="N206" s="7">
        <f t="shared" si="35"/>
        <v>13</v>
      </c>
      <c r="O206" s="7">
        <f t="shared" si="36"/>
        <v>14</v>
      </c>
      <c r="P206" s="7">
        <f t="shared" si="37"/>
        <v>15</v>
      </c>
      <c r="Q206" s="21">
        <v>0</v>
      </c>
      <c r="R206" s="21">
        <v>0</v>
      </c>
      <c r="S206" s="21">
        <v>0</v>
      </c>
      <c r="T206" s="21">
        <v>7.1999999999999998E-3</v>
      </c>
      <c r="U206" s="21">
        <v>7.17E-2</v>
      </c>
      <c r="V206" s="21">
        <v>0.15060000000000001</v>
      </c>
      <c r="W206" s="21">
        <v>0.35859999999999997</v>
      </c>
      <c r="X206" s="21">
        <f t="shared" si="39"/>
        <v>0</v>
      </c>
      <c r="Y206" s="21">
        <f t="shared" si="40"/>
        <v>0.14344999999999999</v>
      </c>
      <c r="Z206" t="str">
        <f t="shared" si="41"/>
        <v>No</v>
      </c>
    </row>
    <row r="207" spans="1:26" x14ac:dyDescent="0.25">
      <c r="A207" s="4">
        <v>21156</v>
      </c>
      <c r="B207" s="4" t="s">
        <v>98</v>
      </c>
      <c r="C207" s="4" t="s">
        <v>191</v>
      </c>
      <c r="D207" s="4" t="s">
        <v>114</v>
      </c>
      <c r="E207" s="5">
        <v>43913</v>
      </c>
      <c r="F207" s="7" t="s">
        <v>13</v>
      </c>
      <c r="G207" s="7" t="str">
        <f>VLOOKUP(C207,Tipos_Medida!$A$2:$B$12,2)</f>
        <v>Local</v>
      </c>
      <c r="H207" s="7" t="str">
        <f>VLOOKUP(F207,Tipos_Medida!$D$2:$E$34,2)</f>
        <v>Preventiva</v>
      </c>
      <c r="I207" s="7">
        <f>IF(A207=VLOOKUP(A207,Tipos_Medida!$H$2:$I$788,1),VLOOKUP(A207,Tipos_Medida!$H$2:$I$788,2),"")</f>
        <v>319375</v>
      </c>
      <c r="J207" s="7" t="str">
        <f t="shared" si="38"/>
        <v>Grande</v>
      </c>
      <c r="K207" s="7">
        <f t="shared" si="32"/>
        <v>10</v>
      </c>
      <c r="L207" s="7">
        <f t="shared" si="33"/>
        <v>11</v>
      </c>
      <c r="M207" s="7">
        <f t="shared" si="34"/>
        <v>12</v>
      </c>
      <c r="N207" s="7">
        <f t="shared" si="35"/>
        <v>14</v>
      </c>
      <c r="O207" s="7">
        <f t="shared" si="36"/>
        <v>15</v>
      </c>
      <c r="P207" s="7">
        <f t="shared" si="37"/>
        <v>16</v>
      </c>
      <c r="Q207" s="21">
        <v>0</v>
      </c>
      <c r="R207" s="21">
        <v>0</v>
      </c>
      <c r="S207" s="21">
        <v>7.1999999999999998E-3</v>
      </c>
      <c r="T207" s="21">
        <v>7.17E-2</v>
      </c>
      <c r="U207" s="21">
        <v>0.15060000000000001</v>
      </c>
      <c r="V207" s="21">
        <v>0.35859999999999997</v>
      </c>
      <c r="W207" s="21">
        <v>0.45900000000000002</v>
      </c>
      <c r="X207" s="21">
        <f t="shared" si="39"/>
        <v>3.5999999999999999E-3</v>
      </c>
      <c r="Y207" s="21">
        <f t="shared" si="40"/>
        <v>0.1542</v>
      </c>
      <c r="Z207" t="str">
        <f t="shared" si="41"/>
        <v>No</v>
      </c>
    </row>
    <row r="208" spans="1:26" x14ac:dyDescent="0.25">
      <c r="A208">
        <v>21161</v>
      </c>
      <c r="B208" t="s">
        <v>100</v>
      </c>
      <c r="C208" t="s">
        <v>30</v>
      </c>
      <c r="D208" t="s">
        <v>114</v>
      </c>
      <c r="E208" s="1">
        <v>43913</v>
      </c>
      <c r="F208" s="7" t="s">
        <v>13</v>
      </c>
      <c r="G208" s="7" t="str">
        <f>VLOOKUP(C208,Tipos_Medida!$A$2:$B$12,2)</f>
        <v>Nacional</v>
      </c>
      <c r="H208" s="7" t="str">
        <f>VLOOKUP(F208,Tipos_Medida!$D$2:$E$34,2)</f>
        <v>Preventiva</v>
      </c>
      <c r="I208" s="7">
        <f>IF(A208=VLOOKUP(A208,Tipos_Medida!$H$2:$I$788,1),VLOOKUP(A208,Tipos_Medida!$H$2:$I$788,2),"")</f>
        <v>20580</v>
      </c>
      <c r="J208" s="7" t="str">
        <f t="shared" si="38"/>
        <v>Pequeño</v>
      </c>
      <c r="K208" s="7">
        <f t="shared" si="32"/>
        <v>10</v>
      </c>
      <c r="L208" s="7">
        <f t="shared" si="33"/>
        <v>11</v>
      </c>
      <c r="M208" s="7">
        <f t="shared" si="34"/>
        <v>12</v>
      </c>
      <c r="N208" s="7">
        <f t="shared" si="35"/>
        <v>14</v>
      </c>
      <c r="O208" s="7">
        <f t="shared" si="36"/>
        <v>15</v>
      </c>
      <c r="P208" s="7">
        <f t="shared" si="37"/>
        <v>16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7.1999999999999998E-3</v>
      </c>
      <c r="X208" s="21">
        <f t="shared" si="39"/>
        <v>0</v>
      </c>
      <c r="Y208" s="21">
        <f t="shared" si="40"/>
        <v>3.5999999999999999E-3</v>
      </c>
      <c r="Z208" t="str">
        <f t="shared" si="41"/>
        <v>No</v>
      </c>
    </row>
    <row r="209" spans="1:26" x14ac:dyDescent="0.25">
      <c r="A209">
        <v>21161</v>
      </c>
      <c r="B209" t="s">
        <v>100</v>
      </c>
      <c r="C209" t="s">
        <v>31</v>
      </c>
      <c r="D209" t="s">
        <v>114</v>
      </c>
      <c r="E209" s="1">
        <v>43913</v>
      </c>
      <c r="F209" s="7" t="s">
        <v>13</v>
      </c>
      <c r="G209" s="7" t="str">
        <f>VLOOKUP(C209,Tipos_Medida!$A$2:$B$12,2)</f>
        <v>Nacional</v>
      </c>
      <c r="H209" s="7" t="str">
        <f>VLOOKUP(F209,Tipos_Medida!$D$2:$E$34,2)</f>
        <v>Preventiva</v>
      </c>
      <c r="I209" s="7">
        <f>IF(A209=VLOOKUP(A209,Tipos_Medida!$H$2:$I$788,1),VLOOKUP(A209,Tipos_Medida!$H$2:$I$788,2),"")</f>
        <v>20580</v>
      </c>
      <c r="J209" s="7" t="str">
        <f t="shared" si="38"/>
        <v>Pequeño</v>
      </c>
      <c r="K209" s="7">
        <f t="shared" si="32"/>
        <v>10</v>
      </c>
      <c r="L209" s="7">
        <f t="shared" si="33"/>
        <v>11</v>
      </c>
      <c r="M209" s="7">
        <f t="shared" si="34"/>
        <v>12</v>
      </c>
      <c r="N209" s="7">
        <f t="shared" si="35"/>
        <v>14</v>
      </c>
      <c r="O209" s="7">
        <f t="shared" si="36"/>
        <v>15</v>
      </c>
      <c r="P209" s="7">
        <f t="shared" si="37"/>
        <v>16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7.1999999999999998E-3</v>
      </c>
      <c r="X209" s="21">
        <f t="shared" si="39"/>
        <v>0</v>
      </c>
      <c r="Y209" s="21">
        <f t="shared" si="40"/>
        <v>3.5999999999999999E-3</v>
      </c>
      <c r="Z209" t="str">
        <f t="shared" si="41"/>
        <v>No</v>
      </c>
    </row>
    <row r="210" spans="1:26" x14ac:dyDescent="0.25">
      <c r="A210" s="4">
        <v>21161</v>
      </c>
      <c r="B210" s="4" t="s">
        <v>100</v>
      </c>
      <c r="C210" s="4" t="s">
        <v>115</v>
      </c>
      <c r="D210" s="4" t="s">
        <v>114</v>
      </c>
      <c r="E210" s="5">
        <v>43913</v>
      </c>
      <c r="F210" s="7" t="s">
        <v>13</v>
      </c>
      <c r="G210" s="7" t="str">
        <f>VLOOKUP(C210,Tipos_Medida!$A$2:$B$12,2)</f>
        <v>Nacional</v>
      </c>
      <c r="H210" s="7" t="str">
        <f>VLOOKUP(F210,Tipos_Medida!$D$2:$E$34,2)</f>
        <v>Preventiva</v>
      </c>
      <c r="I210" s="7">
        <f>IF(A210=VLOOKUP(A210,Tipos_Medida!$H$2:$I$788,1),VLOOKUP(A210,Tipos_Medida!$H$2:$I$788,2),"")</f>
        <v>20580</v>
      </c>
      <c r="J210" s="7" t="str">
        <f t="shared" si="38"/>
        <v>Pequeño</v>
      </c>
      <c r="K210" s="7">
        <f t="shared" si="32"/>
        <v>10</v>
      </c>
      <c r="L210" s="7">
        <f t="shared" si="33"/>
        <v>11</v>
      </c>
      <c r="M210" s="7">
        <f t="shared" si="34"/>
        <v>12</v>
      </c>
      <c r="N210" s="7">
        <f t="shared" si="35"/>
        <v>14</v>
      </c>
      <c r="O210" s="7">
        <f t="shared" si="36"/>
        <v>15</v>
      </c>
      <c r="P210" s="7">
        <f t="shared" si="37"/>
        <v>16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7.1999999999999998E-3</v>
      </c>
      <c r="X210" s="21">
        <f t="shared" si="39"/>
        <v>0</v>
      </c>
      <c r="Y210" s="21">
        <f t="shared" si="40"/>
        <v>3.5999999999999999E-3</v>
      </c>
      <c r="Z210" t="str">
        <f t="shared" si="41"/>
        <v>No</v>
      </c>
    </row>
    <row r="211" spans="1:26" x14ac:dyDescent="0.25">
      <c r="A211">
        <v>21161</v>
      </c>
      <c r="B211" t="s">
        <v>100</v>
      </c>
      <c r="C211" t="s">
        <v>33</v>
      </c>
      <c r="D211" t="s">
        <v>114</v>
      </c>
      <c r="E211" s="1">
        <v>43910</v>
      </c>
      <c r="F211" s="7" t="s">
        <v>12</v>
      </c>
      <c r="G211" s="7" t="str">
        <f>VLOOKUP(C211,Tipos_Medida!$A$2:$B$12,2)</f>
        <v>Nacional</v>
      </c>
      <c r="H211" s="7" t="str">
        <f>VLOOKUP(F211,Tipos_Medida!$D$2:$E$34,2)</f>
        <v>Preventiva</v>
      </c>
      <c r="I211" s="7">
        <f>IF(A211=VLOOKUP(A211,Tipos_Medida!$H$2:$I$788,1),VLOOKUP(A211,Tipos_Medida!$H$2:$I$788,2),"")</f>
        <v>20580</v>
      </c>
      <c r="J211" s="7" t="str">
        <f t="shared" si="38"/>
        <v>Pequeño</v>
      </c>
      <c r="K211" s="7">
        <f t="shared" si="32"/>
        <v>9</v>
      </c>
      <c r="L211" s="7">
        <f t="shared" si="33"/>
        <v>10</v>
      </c>
      <c r="M211" s="7">
        <f t="shared" si="34"/>
        <v>11</v>
      </c>
      <c r="N211" s="7">
        <f t="shared" si="35"/>
        <v>13</v>
      </c>
      <c r="O211" s="7">
        <f t="shared" si="36"/>
        <v>14</v>
      </c>
      <c r="P211" s="7">
        <f t="shared" si="37"/>
        <v>15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f t="shared" si="39"/>
        <v>0</v>
      </c>
      <c r="Y211" s="21">
        <f t="shared" si="40"/>
        <v>0</v>
      </c>
      <c r="Z211" t="str">
        <f t="shared" si="41"/>
        <v>Si</v>
      </c>
    </row>
    <row r="212" spans="1:26" x14ac:dyDescent="0.25">
      <c r="A212">
        <v>21161</v>
      </c>
      <c r="B212" t="s">
        <v>100</v>
      </c>
      <c r="C212" t="s">
        <v>34</v>
      </c>
      <c r="D212" t="s">
        <v>114</v>
      </c>
      <c r="E212" s="1">
        <v>43934</v>
      </c>
      <c r="F212" s="7" t="s">
        <v>16</v>
      </c>
      <c r="G212" s="7" t="str">
        <f>VLOOKUP(C212,Tipos_Medida!$A$2:$B$12,2)</f>
        <v>Local</v>
      </c>
      <c r="H212" s="7" t="str">
        <f>VLOOKUP(F212,Tipos_Medida!$D$2:$E$34,2)</f>
        <v>Preventiva</v>
      </c>
      <c r="I212" s="7">
        <f>IF(A212=VLOOKUP(A212,Tipos_Medida!$H$2:$I$788,1),VLOOKUP(A212,Tipos_Medida!$H$2:$I$788,2),"")</f>
        <v>20580</v>
      </c>
      <c r="J212" s="7" t="str">
        <f t="shared" si="38"/>
        <v>Pequeño</v>
      </c>
      <c r="K212" s="7">
        <f t="shared" si="32"/>
        <v>13</v>
      </c>
      <c r="L212" s="7">
        <f t="shared" si="33"/>
        <v>14</v>
      </c>
      <c r="M212" s="7">
        <f t="shared" si="34"/>
        <v>15</v>
      </c>
      <c r="N212" s="7">
        <f t="shared" si="35"/>
        <v>17</v>
      </c>
      <c r="O212" s="7">
        <f t="shared" si="36"/>
        <v>18</v>
      </c>
      <c r="P212" s="7">
        <f t="shared" si="37"/>
        <v>19</v>
      </c>
      <c r="Q212" s="21">
        <v>0</v>
      </c>
      <c r="R212" s="21">
        <v>0</v>
      </c>
      <c r="S212" s="21">
        <v>0</v>
      </c>
      <c r="T212" s="21">
        <v>1.29E-2</v>
      </c>
      <c r="U212" s="21">
        <v>2.58E-2</v>
      </c>
      <c r="V212" s="21">
        <v>2.58E-2</v>
      </c>
      <c r="W212" s="21">
        <v>5.16E-2</v>
      </c>
      <c r="X212" s="21">
        <f t="shared" si="39"/>
        <v>0</v>
      </c>
      <c r="Y212" s="21">
        <f t="shared" si="40"/>
        <v>1.29E-2</v>
      </c>
      <c r="Z212" t="str">
        <f t="shared" si="41"/>
        <v>No</v>
      </c>
    </row>
    <row r="213" spans="1:26" x14ac:dyDescent="0.25">
      <c r="A213" s="4">
        <v>21161</v>
      </c>
      <c r="B213" s="4" t="s">
        <v>100</v>
      </c>
      <c r="C213" s="4" t="s">
        <v>191</v>
      </c>
      <c r="D213" s="4" t="s">
        <v>114</v>
      </c>
      <c r="E213" s="5">
        <v>43913</v>
      </c>
      <c r="F213" s="7" t="s">
        <v>13</v>
      </c>
      <c r="G213" s="7" t="str">
        <f>VLOOKUP(C213,Tipos_Medida!$A$2:$B$12,2)</f>
        <v>Local</v>
      </c>
      <c r="H213" s="7" t="str">
        <f>VLOOKUP(F213,Tipos_Medida!$D$2:$E$34,2)</f>
        <v>Preventiva</v>
      </c>
      <c r="I213" s="7">
        <f>IF(A213=VLOOKUP(A213,Tipos_Medida!$H$2:$I$788,1),VLOOKUP(A213,Tipos_Medida!$H$2:$I$788,2),"")</f>
        <v>20580</v>
      </c>
      <c r="J213" s="7" t="str">
        <f t="shared" si="38"/>
        <v>Pequeño</v>
      </c>
      <c r="K213" s="7">
        <f t="shared" si="32"/>
        <v>10</v>
      </c>
      <c r="L213" s="7">
        <f t="shared" si="33"/>
        <v>11</v>
      </c>
      <c r="M213" s="7">
        <f t="shared" si="34"/>
        <v>12</v>
      </c>
      <c r="N213" s="7">
        <f t="shared" si="35"/>
        <v>14</v>
      </c>
      <c r="O213" s="7">
        <f t="shared" si="36"/>
        <v>15</v>
      </c>
      <c r="P213" s="7">
        <f t="shared" si="37"/>
        <v>16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8.0000000000000002E-3</v>
      </c>
      <c r="X213" s="21">
        <f t="shared" si="39"/>
        <v>0</v>
      </c>
      <c r="Y213" s="21">
        <f t="shared" si="40"/>
        <v>4.0000000000000001E-3</v>
      </c>
      <c r="Z213" t="str">
        <f t="shared" si="41"/>
        <v>No</v>
      </c>
    </row>
    <row r="214" spans="1:26" x14ac:dyDescent="0.25">
      <c r="A214">
        <v>21177</v>
      </c>
      <c r="B214" t="s">
        <v>101</v>
      </c>
      <c r="C214" t="s">
        <v>30</v>
      </c>
      <c r="D214" t="s">
        <v>114</v>
      </c>
      <c r="E214" s="1">
        <v>43913</v>
      </c>
      <c r="F214" s="7" t="s">
        <v>13</v>
      </c>
      <c r="G214" s="7" t="str">
        <f>VLOOKUP(C214,Tipos_Medida!$A$2:$B$12,2)</f>
        <v>Nacional</v>
      </c>
      <c r="H214" s="7" t="str">
        <f>VLOOKUP(F214,Tipos_Medida!$D$2:$E$34,2)</f>
        <v>Preventiva</v>
      </c>
      <c r="I214" s="7">
        <f>IF(A214=VLOOKUP(A214,Tipos_Medida!$H$2:$I$788,1),VLOOKUP(A214,Tipos_Medida!$H$2:$I$788,2),"")</f>
        <v>52508</v>
      </c>
      <c r="J214" s="7" t="str">
        <f t="shared" si="38"/>
        <v>Mediano</v>
      </c>
      <c r="K214" s="7">
        <f t="shared" si="32"/>
        <v>10</v>
      </c>
      <c r="L214" s="7">
        <f t="shared" si="33"/>
        <v>11</v>
      </c>
      <c r="M214" s="7">
        <f t="shared" si="34"/>
        <v>12</v>
      </c>
      <c r="N214" s="7">
        <f t="shared" si="35"/>
        <v>14</v>
      </c>
      <c r="O214" s="7">
        <f t="shared" si="36"/>
        <v>15</v>
      </c>
      <c r="P214" s="7">
        <f t="shared" si="37"/>
        <v>16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1.6E-2</v>
      </c>
      <c r="X214" s="21">
        <f t="shared" si="39"/>
        <v>0</v>
      </c>
      <c r="Y214" s="21">
        <f t="shared" si="40"/>
        <v>8.0000000000000002E-3</v>
      </c>
      <c r="Z214" t="str">
        <f t="shared" si="41"/>
        <v>No</v>
      </c>
    </row>
    <row r="215" spans="1:26" x14ac:dyDescent="0.25">
      <c r="A215">
        <v>21177</v>
      </c>
      <c r="B215" t="s">
        <v>101</v>
      </c>
      <c r="C215" t="s">
        <v>31</v>
      </c>
      <c r="D215" t="s">
        <v>114</v>
      </c>
      <c r="E215" s="1">
        <v>43913</v>
      </c>
      <c r="F215" s="7" t="s">
        <v>13</v>
      </c>
      <c r="G215" s="7" t="str">
        <f>VLOOKUP(C215,Tipos_Medida!$A$2:$B$12,2)</f>
        <v>Nacional</v>
      </c>
      <c r="H215" s="7" t="str">
        <f>VLOOKUP(F215,Tipos_Medida!$D$2:$E$34,2)</f>
        <v>Preventiva</v>
      </c>
      <c r="I215" s="7">
        <f>IF(A215=VLOOKUP(A215,Tipos_Medida!$H$2:$I$788,1),VLOOKUP(A215,Tipos_Medida!$H$2:$I$788,2),"")</f>
        <v>52508</v>
      </c>
      <c r="J215" s="7" t="str">
        <f t="shared" si="38"/>
        <v>Mediano</v>
      </c>
      <c r="K215" s="7">
        <f t="shared" si="32"/>
        <v>10</v>
      </c>
      <c r="L215" s="7">
        <f t="shared" si="33"/>
        <v>11</v>
      </c>
      <c r="M215" s="7">
        <f t="shared" si="34"/>
        <v>12</v>
      </c>
      <c r="N215" s="7">
        <f t="shared" si="35"/>
        <v>14</v>
      </c>
      <c r="O215" s="7">
        <f t="shared" si="36"/>
        <v>15</v>
      </c>
      <c r="P215" s="7">
        <f t="shared" si="37"/>
        <v>16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1.6E-2</v>
      </c>
      <c r="X215" s="21">
        <f t="shared" si="39"/>
        <v>0</v>
      </c>
      <c r="Y215" s="21">
        <f t="shared" si="40"/>
        <v>8.0000000000000002E-3</v>
      </c>
      <c r="Z215" t="str">
        <f t="shared" si="41"/>
        <v>No</v>
      </c>
    </row>
    <row r="216" spans="1:26" x14ac:dyDescent="0.25">
      <c r="A216" s="4">
        <v>21177</v>
      </c>
      <c r="B216" s="4" t="s">
        <v>101</v>
      </c>
      <c r="C216" s="4" t="s">
        <v>115</v>
      </c>
      <c r="D216" s="4" t="s">
        <v>114</v>
      </c>
      <c r="E216" s="5">
        <v>43913</v>
      </c>
      <c r="F216" s="7" t="s">
        <v>13</v>
      </c>
      <c r="G216" s="7" t="str">
        <f>VLOOKUP(C216,Tipos_Medida!$A$2:$B$12,2)</f>
        <v>Nacional</v>
      </c>
      <c r="H216" s="7" t="str">
        <f>VLOOKUP(F216,Tipos_Medida!$D$2:$E$34,2)</f>
        <v>Preventiva</v>
      </c>
      <c r="I216" s="7">
        <f>IF(A216=VLOOKUP(A216,Tipos_Medida!$H$2:$I$788,1),VLOOKUP(A216,Tipos_Medida!$H$2:$I$788,2),"")</f>
        <v>52508</v>
      </c>
      <c r="J216" s="7" t="str">
        <f t="shared" si="38"/>
        <v>Mediano</v>
      </c>
      <c r="K216" s="7">
        <f t="shared" si="32"/>
        <v>10</v>
      </c>
      <c r="L216" s="7">
        <f t="shared" si="33"/>
        <v>11</v>
      </c>
      <c r="M216" s="7">
        <f t="shared" si="34"/>
        <v>12</v>
      </c>
      <c r="N216" s="7">
        <f t="shared" si="35"/>
        <v>14</v>
      </c>
      <c r="O216" s="7">
        <f t="shared" si="36"/>
        <v>15</v>
      </c>
      <c r="P216" s="7">
        <f t="shared" si="37"/>
        <v>16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1.6E-2</v>
      </c>
      <c r="X216" s="21">
        <f t="shared" si="39"/>
        <v>0</v>
      </c>
      <c r="Y216" s="21">
        <f t="shared" si="40"/>
        <v>8.0000000000000002E-3</v>
      </c>
      <c r="Z216" t="str">
        <f t="shared" si="41"/>
        <v>No</v>
      </c>
    </row>
    <row r="217" spans="1:26" x14ac:dyDescent="0.25">
      <c r="A217">
        <v>21177</v>
      </c>
      <c r="B217" t="s">
        <v>101</v>
      </c>
      <c r="C217" t="s">
        <v>33</v>
      </c>
      <c r="D217" t="s">
        <v>114</v>
      </c>
      <c r="E217" s="1">
        <v>43910</v>
      </c>
      <c r="F217" s="7" t="s">
        <v>12</v>
      </c>
      <c r="G217" s="7" t="str">
        <f>VLOOKUP(C217,Tipos_Medida!$A$2:$B$12,2)</f>
        <v>Nacional</v>
      </c>
      <c r="H217" s="7" t="str">
        <f>VLOOKUP(F217,Tipos_Medida!$D$2:$E$34,2)</f>
        <v>Preventiva</v>
      </c>
      <c r="I217" s="7">
        <f>IF(A217=VLOOKUP(A217,Tipos_Medida!$H$2:$I$788,1),VLOOKUP(A217,Tipos_Medida!$H$2:$I$788,2),"")</f>
        <v>52508</v>
      </c>
      <c r="J217" s="7" t="str">
        <f t="shared" si="38"/>
        <v>Mediano</v>
      </c>
      <c r="K217" s="7">
        <f t="shared" si="32"/>
        <v>9</v>
      </c>
      <c r="L217" s="7">
        <f t="shared" si="33"/>
        <v>10</v>
      </c>
      <c r="M217" s="7">
        <f t="shared" si="34"/>
        <v>11</v>
      </c>
      <c r="N217" s="7">
        <f t="shared" si="35"/>
        <v>13</v>
      </c>
      <c r="O217" s="7">
        <f t="shared" si="36"/>
        <v>14</v>
      </c>
      <c r="P217" s="7">
        <f t="shared" si="37"/>
        <v>15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f t="shared" si="39"/>
        <v>0</v>
      </c>
      <c r="Y217" s="21">
        <f t="shared" si="40"/>
        <v>0</v>
      </c>
      <c r="Z217" t="str">
        <f t="shared" si="41"/>
        <v>Si</v>
      </c>
    </row>
    <row r="218" spans="1:26" x14ac:dyDescent="0.25">
      <c r="A218">
        <v>21177</v>
      </c>
      <c r="B218" t="s">
        <v>101</v>
      </c>
      <c r="C218" t="s">
        <v>34</v>
      </c>
      <c r="D218" t="s">
        <v>114</v>
      </c>
      <c r="E218" s="1">
        <v>43934</v>
      </c>
      <c r="F218" s="7" t="s">
        <v>16</v>
      </c>
      <c r="G218" s="7" t="str">
        <f>VLOOKUP(C218,Tipos_Medida!$A$2:$B$12,2)</f>
        <v>Local</v>
      </c>
      <c r="H218" s="7" t="str">
        <f>VLOOKUP(F218,Tipos_Medida!$D$2:$E$34,2)</f>
        <v>Preventiva</v>
      </c>
      <c r="I218" s="7">
        <f>IF(A218=VLOOKUP(A218,Tipos_Medida!$H$2:$I$788,1),VLOOKUP(A218,Tipos_Medida!$H$2:$I$788,2),"")</f>
        <v>52508</v>
      </c>
      <c r="J218" s="7" t="str">
        <f t="shared" si="38"/>
        <v>Mediano</v>
      </c>
      <c r="K218" s="7">
        <f t="shared" si="32"/>
        <v>13</v>
      </c>
      <c r="L218" s="7">
        <f t="shared" si="33"/>
        <v>14</v>
      </c>
      <c r="M218" s="7">
        <f t="shared" si="34"/>
        <v>15</v>
      </c>
      <c r="N218" s="7">
        <f t="shared" si="35"/>
        <v>17</v>
      </c>
      <c r="O218" s="7">
        <f t="shared" si="36"/>
        <v>18</v>
      </c>
      <c r="P218" s="7">
        <f t="shared" si="37"/>
        <v>19</v>
      </c>
      <c r="Q218" s="21">
        <v>0</v>
      </c>
      <c r="R218" s="21">
        <v>0</v>
      </c>
      <c r="S218" s="21">
        <v>0</v>
      </c>
      <c r="T218" s="21">
        <v>1.7899999999999999E-2</v>
      </c>
      <c r="U218" s="21">
        <v>5.3699999999999998E-2</v>
      </c>
      <c r="V218" s="21">
        <v>5.3699999999999998E-2</v>
      </c>
      <c r="W218" s="21">
        <v>0.12520000000000001</v>
      </c>
      <c r="X218" s="21">
        <f t="shared" si="39"/>
        <v>0</v>
      </c>
      <c r="Y218" s="21">
        <f t="shared" si="40"/>
        <v>3.5750000000000004E-2</v>
      </c>
      <c r="Z218" t="str">
        <f t="shared" si="41"/>
        <v>No</v>
      </c>
    </row>
    <row r="219" spans="1:26" x14ac:dyDescent="0.25">
      <c r="A219">
        <v>21177</v>
      </c>
      <c r="B219" t="s">
        <v>101</v>
      </c>
      <c r="C219" t="s">
        <v>191</v>
      </c>
      <c r="D219" t="s">
        <v>114</v>
      </c>
      <c r="E219" s="1">
        <v>43884</v>
      </c>
      <c r="F219" s="7" t="s">
        <v>9</v>
      </c>
      <c r="G219" s="7" t="str">
        <f>VLOOKUP(C219,Tipos_Medida!$A$2:$B$12,2)</f>
        <v>Local</v>
      </c>
      <c r="H219" s="7" t="str">
        <f>VLOOKUP(F219,Tipos_Medida!$D$2:$E$34,2)</f>
        <v>Correctiva</v>
      </c>
      <c r="I219" s="7">
        <f>IF(A219=VLOOKUP(A219,Tipos_Medida!$H$2:$I$788,1),VLOOKUP(A219,Tipos_Medida!$H$2:$I$788,2),"")</f>
        <v>52508</v>
      </c>
      <c r="J219" s="7" t="str">
        <f t="shared" si="38"/>
        <v>Mediano</v>
      </c>
      <c r="K219" s="7">
        <f t="shared" si="32"/>
        <v>6</v>
      </c>
      <c r="L219" s="7">
        <f t="shared" si="33"/>
        <v>7</v>
      </c>
      <c r="M219" s="7">
        <f t="shared" si="34"/>
        <v>8</v>
      </c>
      <c r="N219" s="7">
        <f t="shared" si="35"/>
        <v>10</v>
      </c>
      <c r="O219" s="7">
        <f t="shared" si="36"/>
        <v>11</v>
      </c>
      <c r="P219" s="7">
        <f t="shared" si="37"/>
        <v>12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f t="shared" si="39"/>
        <v>0</v>
      </c>
      <c r="Y219" s="21">
        <f t="shared" si="40"/>
        <v>0</v>
      </c>
      <c r="Z219" t="str">
        <f t="shared" si="41"/>
        <v>Si</v>
      </c>
    </row>
    <row r="220" spans="1:26" x14ac:dyDescent="0.25">
      <c r="A220">
        <v>21195</v>
      </c>
      <c r="B220" t="s">
        <v>103</v>
      </c>
      <c r="C220" t="s">
        <v>30</v>
      </c>
      <c r="D220" t="s">
        <v>114</v>
      </c>
      <c r="E220" s="1">
        <v>43913</v>
      </c>
      <c r="F220" s="7" t="s">
        <v>13</v>
      </c>
      <c r="G220" s="7" t="str">
        <f>VLOOKUP(C220,Tipos_Medida!$A$2:$B$12,2)</f>
        <v>Nacional</v>
      </c>
      <c r="H220" s="7" t="str">
        <f>VLOOKUP(F220,Tipos_Medida!$D$2:$E$34,2)</f>
        <v>Preventiva</v>
      </c>
      <c r="I220" s="7">
        <f>IF(A220=VLOOKUP(A220,Tipos_Medida!$H$2:$I$788,1),VLOOKUP(A220,Tipos_Medida!$H$2:$I$788,2),"")</f>
        <v>24660</v>
      </c>
      <c r="J220" s="7" t="str">
        <f t="shared" si="38"/>
        <v>Pequeño</v>
      </c>
      <c r="K220" s="7">
        <f t="shared" si="32"/>
        <v>10</v>
      </c>
      <c r="L220" s="7">
        <f t="shared" si="33"/>
        <v>11</v>
      </c>
      <c r="M220" s="7">
        <f t="shared" si="34"/>
        <v>12</v>
      </c>
      <c r="N220" s="7">
        <f t="shared" si="35"/>
        <v>14</v>
      </c>
      <c r="O220" s="7">
        <f t="shared" si="36"/>
        <v>15</v>
      </c>
      <c r="P220" s="7">
        <f t="shared" si="37"/>
        <v>16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f t="shared" si="39"/>
        <v>0</v>
      </c>
      <c r="Y220" s="21">
        <f t="shared" si="40"/>
        <v>0</v>
      </c>
      <c r="Z220" t="str">
        <f t="shared" si="41"/>
        <v>Si</v>
      </c>
    </row>
    <row r="221" spans="1:26" x14ac:dyDescent="0.25">
      <c r="A221" s="4">
        <v>21195</v>
      </c>
      <c r="B221" s="4" t="s">
        <v>103</v>
      </c>
      <c r="C221" s="4" t="s">
        <v>31</v>
      </c>
      <c r="D221" s="4" t="s">
        <v>114</v>
      </c>
      <c r="E221" s="5">
        <v>43913</v>
      </c>
      <c r="F221" s="7" t="s">
        <v>13</v>
      </c>
      <c r="G221" s="7" t="str">
        <f>VLOOKUP(C221,Tipos_Medida!$A$2:$B$12,2)</f>
        <v>Nacional</v>
      </c>
      <c r="H221" s="7" t="str">
        <f>VLOOKUP(F221,Tipos_Medida!$D$2:$E$34,2)</f>
        <v>Preventiva</v>
      </c>
      <c r="I221" s="7">
        <f>IF(A221=VLOOKUP(A221,Tipos_Medida!$H$2:$I$788,1),VLOOKUP(A221,Tipos_Medida!$H$2:$I$788,2),"")</f>
        <v>24660</v>
      </c>
      <c r="J221" s="7" t="str">
        <f t="shared" si="38"/>
        <v>Pequeño</v>
      </c>
      <c r="K221" s="7">
        <f t="shared" si="32"/>
        <v>10</v>
      </c>
      <c r="L221" s="7">
        <f t="shared" si="33"/>
        <v>11</v>
      </c>
      <c r="M221" s="7">
        <f t="shared" si="34"/>
        <v>12</v>
      </c>
      <c r="N221" s="7">
        <f t="shared" si="35"/>
        <v>14</v>
      </c>
      <c r="O221" s="7">
        <f t="shared" si="36"/>
        <v>15</v>
      </c>
      <c r="P221" s="7">
        <f t="shared" si="37"/>
        <v>16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f t="shared" si="39"/>
        <v>0</v>
      </c>
      <c r="Y221" s="21">
        <f t="shared" si="40"/>
        <v>0</v>
      </c>
      <c r="Z221" t="str">
        <f t="shared" si="41"/>
        <v>Si</v>
      </c>
    </row>
    <row r="222" spans="1:26" x14ac:dyDescent="0.25">
      <c r="A222">
        <v>21195</v>
      </c>
      <c r="B222" t="s">
        <v>103</v>
      </c>
      <c r="C222" t="s">
        <v>115</v>
      </c>
      <c r="D222" t="s">
        <v>114</v>
      </c>
      <c r="E222" s="1">
        <v>43913</v>
      </c>
      <c r="F222" s="7" t="s">
        <v>13</v>
      </c>
      <c r="G222" s="7" t="str">
        <f>VLOOKUP(C222,Tipos_Medida!$A$2:$B$12,2)</f>
        <v>Nacional</v>
      </c>
      <c r="H222" s="7" t="str">
        <f>VLOOKUP(F222,Tipos_Medida!$D$2:$E$34,2)</f>
        <v>Preventiva</v>
      </c>
      <c r="I222" s="7">
        <f>IF(A222=VLOOKUP(A222,Tipos_Medida!$H$2:$I$788,1),VLOOKUP(A222,Tipos_Medida!$H$2:$I$788,2),"")</f>
        <v>24660</v>
      </c>
      <c r="J222" s="7" t="str">
        <f t="shared" si="38"/>
        <v>Pequeño</v>
      </c>
      <c r="K222" s="7">
        <f t="shared" si="32"/>
        <v>10</v>
      </c>
      <c r="L222" s="7">
        <f t="shared" si="33"/>
        <v>11</v>
      </c>
      <c r="M222" s="7">
        <f t="shared" si="34"/>
        <v>12</v>
      </c>
      <c r="N222" s="7">
        <f t="shared" si="35"/>
        <v>14</v>
      </c>
      <c r="O222" s="7">
        <f t="shared" si="36"/>
        <v>15</v>
      </c>
      <c r="P222" s="7">
        <f t="shared" si="37"/>
        <v>16</v>
      </c>
      <c r="Q222" s="21">
        <v>0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f t="shared" si="39"/>
        <v>0</v>
      </c>
      <c r="Y222" s="21">
        <f t="shared" si="40"/>
        <v>0</v>
      </c>
      <c r="Z222" t="str">
        <f t="shared" si="41"/>
        <v>Si</v>
      </c>
    </row>
    <row r="223" spans="1:26" x14ac:dyDescent="0.25">
      <c r="A223">
        <v>21195</v>
      </c>
      <c r="B223" t="s">
        <v>103</v>
      </c>
      <c r="C223" t="s">
        <v>33</v>
      </c>
      <c r="D223" t="s">
        <v>114</v>
      </c>
      <c r="E223" s="1">
        <v>43910</v>
      </c>
      <c r="F223" s="7" t="s">
        <v>12</v>
      </c>
      <c r="G223" s="7" t="str">
        <f>VLOOKUP(C223,Tipos_Medida!$A$2:$B$12,2)</f>
        <v>Nacional</v>
      </c>
      <c r="H223" s="7" t="str">
        <f>VLOOKUP(F223,Tipos_Medida!$D$2:$E$34,2)</f>
        <v>Preventiva</v>
      </c>
      <c r="I223" s="7">
        <f>IF(A223=VLOOKUP(A223,Tipos_Medida!$H$2:$I$788,1),VLOOKUP(A223,Tipos_Medida!$H$2:$I$788,2),"")</f>
        <v>24660</v>
      </c>
      <c r="J223" s="7" t="str">
        <f t="shared" si="38"/>
        <v>Pequeño</v>
      </c>
      <c r="K223" s="7">
        <f t="shared" si="32"/>
        <v>9</v>
      </c>
      <c r="L223" s="7">
        <f t="shared" si="33"/>
        <v>10</v>
      </c>
      <c r="M223" s="7">
        <f t="shared" si="34"/>
        <v>11</v>
      </c>
      <c r="N223" s="7">
        <f t="shared" si="35"/>
        <v>13</v>
      </c>
      <c r="O223" s="7">
        <f t="shared" si="36"/>
        <v>14</v>
      </c>
      <c r="P223" s="7">
        <f t="shared" si="37"/>
        <v>15</v>
      </c>
      <c r="Q223" s="21">
        <v>0</v>
      </c>
      <c r="R223" s="21">
        <v>0</v>
      </c>
      <c r="S223" s="21">
        <v>0</v>
      </c>
      <c r="T223" s="21">
        <v>0</v>
      </c>
      <c r="U223" s="21">
        <v>0</v>
      </c>
      <c r="V223" s="21">
        <v>0</v>
      </c>
      <c r="W223" s="21">
        <v>0</v>
      </c>
      <c r="X223" s="21">
        <f t="shared" si="39"/>
        <v>0</v>
      </c>
      <c r="Y223" s="21">
        <f t="shared" si="40"/>
        <v>0</v>
      </c>
      <c r="Z223" t="str">
        <f t="shared" si="41"/>
        <v>Si</v>
      </c>
    </row>
    <row r="224" spans="1:26" x14ac:dyDescent="0.25">
      <c r="A224">
        <v>21195</v>
      </c>
      <c r="B224" t="s">
        <v>103</v>
      </c>
      <c r="C224" t="s">
        <v>34</v>
      </c>
      <c r="D224" t="s">
        <v>114</v>
      </c>
      <c r="E224" s="1">
        <v>43934</v>
      </c>
      <c r="F224" s="7" t="s">
        <v>16</v>
      </c>
      <c r="G224" s="7" t="str">
        <f>VLOOKUP(C224,Tipos_Medida!$A$2:$B$12,2)</f>
        <v>Local</v>
      </c>
      <c r="H224" s="7" t="str">
        <f>VLOOKUP(F224,Tipos_Medida!$D$2:$E$34,2)</f>
        <v>Preventiva</v>
      </c>
      <c r="I224" s="7">
        <f>IF(A224=VLOOKUP(A224,Tipos_Medida!$H$2:$I$788,1),VLOOKUP(A224,Tipos_Medida!$H$2:$I$788,2),"")</f>
        <v>24660</v>
      </c>
      <c r="J224" s="7" t="str">
        <f t="shared" si="38"/>
        <v>Pequeño</v>
      </c>
      <c r="K224" s="7">
        <f t="shared" si="32"/>
        <v>13</v>
      </c>
      <c r="L224" s="7">
        <f t="shared" si="33"/>
        <v>14</v>
      </c>
      <c r="M224" s="7">
        <f t="shared" si="34"/>
        <v>15</v>
      </c>
      <c r="N224" s="7">
        <f t="shared" si="35"/>
        <v>17</v>
      </c>
      <c r="O224" s="7">
        <f t="shared" si="36"/>
        <v>18</v>
      </c>
      <c r="P224" s="7">
        <f t="shared" si="37"/>
        <v>19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f t="shared" si="39"/>
        <v>0</v>
      </c>
      <c r="Y224" s="21">
        <f t="shared" si="40"/>
        <v>0</v>
      </c>
      <c r="Z224" t="str">
        <f t="shared" si="41"/>
        <v>Si</v>
      </c>
    </row>
    <row r="225" spans="1:26" x14ac:dyDescent="0.25">
      <c r="A225">
        <v>21195</v>
      </c>
      <c r="B225" t="s">
        <v>103</v>
      </c>
      <c r="C225" t="s">
        <v>191</v>
      </c>
      <c r="D225" t="s">
        <v>114</v>
      </c>
      <c r="E225" s="1">
        <v>43913</v>
      </c>
      <c r="F225" s="7" t="s">
        <v>13</v>
      </c>
      <c r="G225" s="7" t="str">
        <f>VLOOKUP(C225,Tipos_Medida!$A$2:$B$12,2)</f>
        <v>Local</v>
      </c>
      <c r="H225" s="7" t="str">
        <f>VLOOKUP(F225,Tipos_Medida!$D$2:$E$34,2)</f>
        <v>Preventiva</v>
      </c>
      <c r="I225" s="7">
        <f>IF(A225=VLOOKUP(A225,Tipos_Medida!$H$2:$I$788,1),VLOOKUP(A225,Tipos_Medida!$H$2:$I$788,2),"")</f>
        <v>24660</v>
      </c>
      <c r="J225" s="7" t="str">
        <f t="shared" si="38"/>
        <v>Pequeño</v>
      </c>
      <c r="K225" s="7">
        <f t="shared" si="32"/>
        <v>10</v>
      </c>
      <c r="L225" s="7">
        <f t="shared" si="33"/>
        <v>11</v>
      </c>
      <c r="M225" s="7">
        <f t="shared" si="34"/>
        <v>12</v>
      </c>
      <c r="N225" s="7">
        <f t="shared" si="35"/>
        <v>14</v>
      </c>
      <c r="O225" s="7">
        <f t="shared" si="36"/>
        <v>15</v>
      </c>
      <c r="P225" s="7">
        <f t="shared" si="37"/>
        <v>16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f t="shared" si="39"/>
        <v>0</v>
      </c>
      <c r="Y225" s="21">
        <f t="shared" si="40"/>
        <v>0</v>
      </c>
      <c r="Z225" t="str">
        <f t="shared" si="41"/>
        <v>Si</v>
      </c>
    </row>
    <row r="226" spans="1:26" x14ac:dyDescent="0.25">
      <c r="A226">
        <v>21205</v>
      </c>
      <c r="B226" t="s">
        <v>104</v>
      </c>
      <c r="C226" t="s">
        <v>30</v>
      </c>
      <c r="D226" t="s">
        <v>114</v>
      </c>
      <c r="E226" s="1">
        <v>43913</v>
      </c>
      <c r="F226" s="7" t="s">
        <v>13</v>
      </c>
      <c r="G226" s="7" t="str">
        <f>VLOOKUP(C226,Tipos_Medida!$A$2:$B$12,2)</f>
        <v>Nacional</v>
      </c>
      <c r="H226" s="7" t="str">
        <f>VLOOKUP(F226,Tipos_Medida!$D$2:$E$34,2)</f>
        <v>Preventiva</v>
      </c>
      <c r="I226" s="7">
        <f>IF(A226=VLOOKUP(A226,Tipos_Medida!$H$2:$I$788,1),VLOOKUP(A226,Tipos_Medida!$H$2:$I$788,2),"")</f>
        <v>25057</v>
      </c>
      <c r="J226" s="7" t="str">
        <f t="shared" si="38"/>
        <v>Pequeño</v>
      </c>
      <c r="K226" s="7">
        <f t="shared" si="32"/>
        <v>10</v>
      </c>
      <c r="L226" s="7">
        <f t="shared" si="33"/>
        <v>11</v>
      </c>
      <c r="M226" s="7">
        <f t="shared" si="34"/>
        <v>12</v>
      </c>
      <c r="N226" s="7">
        <f t="shared" si="35"/>
        <v>14</v>
      </c>
      <c r="O226" s="7">
        <f t="shared" si="36"/>
        <v>15</v>
      </c>
      <c r="P226" s="7">
        <f t="shared" si="37"/>
        <v>16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f t="shared" si="39"/>
        <v>0</v>
      </c>
      <c r="Y226" s="21">
        <f t="shared" si="40"/>
        <v>0</v>
      </c>
      <c r="Z226" t="str">
        <f t="shared" si="41"/>
        <v>Si</v>
      </c>
    </row>
    <row r="227" spans="1:26" x14ac:dyDescent="0.25">
      <c r="A227">
        <v>21205</v>
      </c>
      <c r="B227" t="s">
        <v>104</v>
      </c>
      <c r="C227" t="s">
        <v>31</v>
      </c>
      <c r="D227" t="s">
        <v>114</v>
      </c>
      <c r="E227" s="1">
        <v>43913</v>
      </c>
      <c r="F227" s="7" t="s">
        <v>13</v>
      </c>
      <c r="G227" s="7" t="str">
        <f>VLOOKUP(C227,Tipos_Medida!$A$2:$B$12,2)</f>
        <v>Nacional</v>
      </c>
      <c r="H227" s="7" t="str">
        <f>VLOOKUP(F227,Tipos_Medida!$D$2:$E$34,2)</f>
        <v>Preventiva</v>
      </c>
      <c r="I227" s="7">
        <f>IF(A227=VLOOKUP(A227,Tipos_Medida!$H$2:$I$788,1),VLOOKUP(A227,Tipos_Medida!$H$2:$I$788,2),"")</f>
        <v>25057</v>
      </c>
      <c r="J227" s="7" t="str">
        <f t="shared" si="38"/>
        <v>Pequeño</v>
      </c>
      <c r="K227" s="7">
        <f t="shared" si="32"/>
        <v>10</v>
      </c>
      <c r="L227" s="7">
        <f t="shared" si="33"/>
        <v>11</v>
      </c>
      <c r="M227" s="7">
        <f t="shared" si="34"/>
        <v>12</v>
      </c>
      <c r="N227" s="7">
        <f t="shared" si="35"/>
        <v>14</v>
      </c>
      <c r="O227" s="7">
        <f t="shared" si="36"/>
        <v>15</v>
      </c>
      <c r="P227" s="7">
        <f t="shared" si="37"/>
        <v>16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f t="shared" si="39"/>
        <v>0</v>
      </c>
      <c r="Y227" s="21">
        <f t="shared" si="40"/>
        <v>0</v>
      </c>
      <c r="Z227" t="str">
        <f t="shared" si="41"/>
        <v>Si</v>
      </c>
    </row>
    <row r="228" spans="1:26" x14ac:dyDescent="0.25">
      <c r="A228">
        <v>21205</v>
      </c>
      <c r="B228" t="s">
        <v>104</v>
      </c>
      <c r="C228" t="s">
        <v>115</v>
      </c>
      <c r="D228" t="s">
        <v>114</v>
      </c>
      <c r="E228" s="1">
        <v>43913</v>
      </c>
      <c r="F228" s="7" t="s">
        <v>13</v>
      </c>
      <c r="G228" s="7" t="str">
        <f>VLOOKUP(C228,Tipos_Medida!$A$2:$B$12,2)</f>
        <v>Nacional</v>
      </c>
      <c r="H228" s="7" t="str">
        <f>VLOOKUP(F228,Tipos_Medida!$D$2:$E$34,2)</f>
        <v>Preventiva</v>
      </c>
      <c r="I228" s="7">
        <f>IF(A228=VLOOKUP(A228,Tipos_Medida!$H$2:$I$788,1),VLOOKUP(A228,Tipos_Medida!$H$2:$I$788,2),"")</f>
        <v>25057</v>
      </c>
      <c r="J228" s="7" t="str">
        <f t="shared" si="38"/>
        <v>Pequeño</v>
      </c>
      <c r="K228" s="7">
        <f t="shared" si="32"/>
        <v>10</v>
      </c>
      <c r="L228" s="7">
        <f t="shared" si="33"/>
        <v>11</v>
      </c>
      <c r="M228" s="7">
        <f t="shared" si="34"/>
        <v>12</v>
      </c>
      <c r="N228" s="7">
        <f t="shared" si="35"/>
        <v>14</v>
      </c>
      <c r="O228" s="7">
        <f t="shared" si="36"/>
        <v>15</v>
      </c>
      <c r="P228" s="7">
        <f t="shared" si="37"/>
        <v>16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f t="shared" si="39"/>
        <v>0</v>
      </c>
      <c r="Y228" s="21">
        <f t="shared" si="40"/>
        <v>0</v>
      </c>
      <c r="Z228" t="str">
        <f t="shared" si="41"/>
        <v>Si</v>
      </c>
    </row>
    <row r="229" spans="1:26" x14ac:dyDescent="0.25">
      <c r="A229" s="4">
        <v>21205</v>
      </c>
      <c r="B229" s="4" t="s">
        <v>104</v>
      </c>
      <c r="C229" s="4" t="s">
        <v>33</v>
      </c>
      <c r="D229" s="4" t="s">
        <v>114</v>
      </c>
      <c r="E229" s="5">
        <v>43910</v>
      </c>
      <c r="F229" s="7" t="s">
        <v>12</v>
      </c>
      <c r="G229" s="7" t="str">
        <f>VLOOKUP(C229,Tipos_Medida!$A$2:$B$12,2)</f>
        <v>Nacional</v>
      </c>
      <c r="H229" s="7" t="str">
        <f>VLOOKUP(F229,Tipos_Medida!$D$2:$E$34,2)</f>
        <v>Preventiva</v>
      </c>
      <c r="I229" s="7">
        <f>IF(A229=VLOOKUP(A229,Tipos_Medida!$H$2:$I$788,1),VLOOKUP(A229,Tipos_Medida!$H$2:$I$788,2),"")</f>
        <v>25057</v>
      </c>
      <c r="J229" s="7" t="str">
        <f t="shared" si="38"/>
        <v>Pequeño</v>
      </c>
      <c r="K229" s="7">
        <f t="shared" si="32"/>
        <v>9</v>
      </c>
      <c r="L229" s="7">
        <f t="shared" si="33"/>
        <v>10</v>
      </c>
      <c r="M229" s="7">
        <f t="shared" si="34"/>
        <v>11</v>
      </c>
      <c r="N229" s="7">
        <f t="shared" si="35"/>
        <v>13</v>
      </c>
      <c r="O229" s="7">
        <f t="shared" si="36"/>
        <v>14</v>
      </c>
      <c r="P229" s="7">
        <f t="shared" si="37"/>
        <v>15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f t="shared" si="39"/>
        <v>0</v>
      </c>
      <c r="Y229" s="21">
        <f t="shared" si="40"/>
        <v>0</v>
      </c>
      <c r="Z229" t="str">
        <f t="shared" si="41"/>
        <v>Si</v>
      </c>
    </row>
    <row r="230" spans="1:26" x14ac:dyDescent="0.25">
      <c r="A230">
        <v>21205</v>
      </c>
      <c r="B230" t="s">
        <v>104</v>
      </c>
      <c r="C230" t="s">
        <v>34</v>
      </c>
      <c r="D230" t="s">
        <v>114</v>
      </c>
      <c r="E230" s="1">
        <v>43934</v>
      </c>
      <c r="F230" s="7" t="s">
        <v>16</v>
      </c>
      <c r="G230" s="7" t="str">
        <f>VLOOKUP(C230,Tipos_Medida!$A$2:$B$12,2)</f>
        <v>Local</v>
      </c>
      <c r="H230" s="7" t="str">
        <f>VLOOKUP(F230,Tipos_Medida!$D$2:$E$34,2)</f>
        <v>Preventiva</v>
      </c>
      <c r="I230" s="7">
        <f>IF(A230=VLOOKUP(A230,Tipos_Medida!$H$2:$I$788,1),VLOOKUP(A230,Tipos_Medida!$H$2:$I$788,2),"")</f>
        <v>25057</v>
      </c>
      <c r="J230" s="7" t="str">
        <f t="shared" si="38"/>
        <v>Pequeño</v>
      </c>
      <c r="K230" s="7">
        <f t="shared" si="32"/>
        <v>13</v>
      </c>
      <c r="L230" s="7">
        <f t="shared" si="33"/>
        <v>14</v>
      </c>
      <c r="M230" s="7">
        <f t="shared" si="34"/>
        <v>15</v>
      </c>
      <c r="N230" s="7">
        <f t="shared" si="35"/>
        <v>17</v>
      </c>
      <c r="O230" s="7">
        <f t="shared" si="36"/>
        <v>18</v>
      </c>
      <c r="P230" s="7">
        <f t="shared" si="37"/>
        <v>19</v>
      </c>
      <c r="Q230" s="21">
        <v>0</v>
      </c>
      <c r="R230" s="21">
        <v>0</v>
      </c>
      <c r="S230" s="21">
        <v>0</v>
      </c>
      <c r="T230" s="21">
        <v>0</v>
      </c>
      <c r="U230" s="21">
        <v>0</v>
      </c>
      <c r="V230" s="21">
        <v>4.0000000000000001E-3</v>
      </c>
      <c r="W230" s="21">
        <v>7.9000000000000008E-3</v>
      </c>
      <c r="X230" s="21">
        <f t="shared" si="39"/>
        <v>0</v>
      </c>
      <c r="Y230" s="21">
        <f t="shared" si="40"/>
        <v>3.9500000000000004E-3</v>
      </c>
      <c r="Z230" t="str">
        <f t="shared" si="41"/>
        <v>No</v>
      </c>
    </row>
    <row r="231" spans="1:26" x14ac:dyDescent="0.25">
      <c r="A231">
        <v>21205</v>
      </c>
      <c r="B231" t="s">
        <v>104</v>
      </c>
      <c r="C231" t="s">
        <v>191</v>
      </c>
      <c r="D231" t="s">
        <v>114</v>
      </c>
      <c r="E231">
        <v>43913</v>
      </c>
      <c r="F231" t="s">
        <v>13</v>
      </c>
      <c r="G231" s="7" t="str">
        <f>VLOOKUP(C231,Tipos_Medida!$A$2:$B$12,2)</f>
        <v>Local</v>
      </c>
      <c r="H231" s="7" t="str">
        <f>VLOOKUP(F231,Tipos_Medida!$D$2:$E$34,2)</f>
        <v>Preventiva</v>
      </c>
      <c r="I231" s="7">
        <f>IF(A231=VLOOKUP(A231,Tipos_Medida!$H$2:$I$788,1),VLOOKUP(A231,Tipos_Medida!$H$2:$I$788,2),"")</f>
        <v>25057</v>
      </c>
      <c r="J231" s="7" t="str">
        <f t="shared" si="38"/>
        <v>Pequeño</v>
      </c>
      <c r="K231" s="7">
        <f t="shared" ref="K231:K267" si="42">VALUE(RIGHT(F231,2)-3)</f>
        <v>10</v>
      </c>
      <c r="L231" s="7">
        <f t="shared" ref="L231:L267" si="43">VALUE(RIGHT(F231,2)-2)</f>
        <v>11</v>
      </c>
      <c r="M231" s="7">
        <f t="shared" ref="M231:M267" si="44">VALUE(RIGHT(F231,2)-1)</f>
        <v>12</v>
      </c>
      <c r="N231" s="7">
        <f t="shared" ref="N231:N267" si="45">VALUE(RIGHT(M231,2)+2)</f>
        <v>14</v>
      </c>
      <c r="O231" s="7">
        <f t="shared" ref="O231:O267" si="46">VALUE(RIGHT(M231,2)+3)</f>
        <v>15</v>
      </c>
      <c r="P231" s="7">
        <f t="shared" ref="P231:P267" si="47">VALUE(RIGHT(M231,2)+4)</f>
        <v>16</v>
      </c>
      <c r="Q231" s="21">
        <v>0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f t="shared" ref="X231:X267" si="48">SLOPE(Q231:S231,K231:M231)</f>
        <v>0</v>
      </c>
      <c r="Y231" s="21">
        <f t="shared" ref="Y231:Y267" si="49">SLOPE(U231:W231,N231:P231)</f>
        <v>0</v>
      </c>
      <c r="Z231" t="str">
        <f t="shared" ref="Z231:Z267" si="50">IF(Y231&lt;=X231,"Si","No")</f>
        <v>Si</v>
      </c>
    </row>
    <row r="232" spans="1:26" x14ac:dyDescent="0.25">
      <c r="A232">
        <v>21209</v>
      </c>
      <c r="B232" t="s">
        <v>105</v>
      </c>
      <c r="C232" t="s">
        <v>30</v>
      </c>
      <c r="D232" t="s">
        <v>114</v>
      </c>
      <c r="E232">
        <v>43913</v>
      </c>
      <c r="F232" t="s">
        <v>13</v>
      </c>
      <c r="G232" s="7" t="str">
        <f>VLOOKUP(C232,Tipos_Medida!$A$2:$B$12,2)</f>
        <v>Nacional</v>
      </c>
      <c r="H232" s="7" t="str">
        <f>VLOOKUP(F232,Tipos_Medida!$D$2:$E$34,2)</f>
        <v>Preventiva</v>
      </c>
      <c r="I232" s="7">
        <f>IF(A232=VLOOKUP(A232,Tipos_Medida!$H$2:$I$788,1),VLOOKUP(A232,Tipos_Medida!$H$2:$I$788,2),"")</f>
        <v>8495</v>
      </c>
      <c r="J232" s="7" t="str">
        <f t="shared" si="38"/>
        <v>Pequeño</v>
      </c>
      <c r="K232" s="7">
        <f t="shared" si="42"/>
        <v>10</v>
      </c>
      <c r="L232" s="7">
        <f t="shared" si="43"/>
        <v>11</v>
      </c>
      <c r="M232" s="7">
        <f t="shared" si="44"/>
        <v>12</v>
      </c>
      <c r="N232" s="7">
        <f t="shared" si="45"/>
        <v>14</v>
      </c>
      <c r="O232" s="7">
        <f t="shared" si="46"/>
        <v>15</v>
      </c>
      <c r="P232" s="7">
        <f t="shared" si="47"/>
        <v>16</v>
      </c>
      <c r="Q232" s="21">
        <v>0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f t="shared" si="48"/>
        <v>0</v>
      </c>
      <c r="Y232" s="21">
        <f t="shared" si="49"/>
        <v>0</v>
      </c>
      <c r="Z232" t="str">
        <f t="shared" si="50"/>
        <v>Si</v>
      </c>
    </row>
    <row r="233" spans="1:26" x14ac:dyDescent="0.25">
      <c r="A233">
        <v>21209</v>
      </c>
      <c r="B233" t="s">
        <v>105</v>
      </c>
      <c r="C233" t="s">
        <v>31</v>
      </c>
      <c r="D233" t="s">
        <v>114</v>
      </c>
      <c r="E233">
        <v>43913</v>
      </c>
      <c r="F233" t="s">
        <v>13</v>
      </c>
      <c r="G233" s="7" t="str">
        <f>VLOOKUP(C233,Tipos_Medida!$A$2:$B$12,2)</f>
        <v>Nacional</v>
      </c>
      <c r="H233" s="7" t="str">
        <f>VLOOKUP(F233,Tipos_Medida!$D$2:$E$34,2)</f>
        <v>Preventiva</v>
      </c>
      <c r="I233" s="7">
        <f>IF(A233=VLOOKUP(A233,Tipos_Medida!$H$2:$I$788,1),VLOOKUP(A233,Tipos_Medida!$H$2:$I$788,2),"")</f>
        <v>8495</v>
      </c>
      <c r="J233" s="7" t="str">
        <f t="shared" si="38"/>
        <v>Pequeño</v>
      </c>
      <c r="K233" s="7">
        <f t="shared" si="42"/>
        <v>10</v>
      </c>
      <c r="L233" s="7">
        <f t="shared" si="43"/>
        <v>11</v>
      </c>
      <c r="M233" s="7">
        <f t="shared" si="44"/>
        <v>12</v>
      </c>
      <c r="N233" s="7">
        <f t="shared" si="45"/>
        <v>14</v>
      </c>
      <c r="O233" s="7">
        <f t="shared" si="46"/>
        <v>15</v>
      </c>
      <c r="P233" s="7">
        <f t="shared" si="47"/>
        <v>16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f t="shared" si="48"/>
        <v>0</v>
      </c>
      <c r="Y233" s="21">
        <f t="shared" si="49"/>
        <v>0</v>
      </c>
      <c r="Z233" t="str">
        <f t="shared" si="50"/>
        <v>Si</v>
      </c>
    </row>
    <row r="234" spans="1:26" x14ac:dyDescent="0.25">
      <c r="A234">
        <v>21209</v>
      </c>
      <c r="B234" t="s">
        <v>105</v>
      </c>
      <c r="C234" t="s">
        <v>115</v>
      </c>
      <c r="D234" t="s">
        <v>114</v>
      </c>
      <c r="E234">
        <v>43913</v>
      </c>
      <c r="F234" t="s">
        <v>13</v>
      </c>
      <c r="G234" s="7" t="str">
        <f>VLOOKUP(C234,Tipos_Medida!$A$2:$B$12,2)</f>
        <v>Nacional</v>
      </c>
      <c r="H234" s="7" t="str">
        <f>VLOOKUP(F234,Tipos_Medida!$D$2:$E$34,2)</f>
        <v>Preventiva</v>
      </c>
      <c r="I234" s="7">
        <f>IF(A234=VLOOKUP(A234,Tipos_Medida!$H$2:$I$788,1),VLOOKUP(A234,Tipos_Medida!$H$2:$I$788,2),"")</f>
        <v>8495</v>
      </c>
      <c r="J234" s="7" t="str">
        <f t="shared" si="38"/>
        <v>Pequeño</v>
      </c>
      <c r="K234" s="7">
        <f t="shared" si="42"/>
        <v>10</v>
      </c>
      <c r="L234" s="7">
        <f t="shared" si="43"/>
        <v>11</v>
      </c>
      <c r="M234" s="7">
        <f t="shared" si="44"/>
        <v>12</v>
      </c>
      <c r="N234" s="7">
        <f t="shared" si="45"/>
        <v>14</v>
      </c>
      <c r="O234" s="7">
        <f t="shared" si="46"/>
        <v>15</v>
      </c>
      <c r="P234" s="7">
        <f t="shared" si="47"/>
        <v>16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f t="shared" si="48"/>
        <v>0</v>
      </c>
      <c r="Y234" s="21">
        <f t="shared" si="49"/>
        <v>0</v>
      </c>
      <c r="Z234" t="str">
        <f t="shared" si="50"/>
        <v>Si</v>
      </c>
    </row>
    <row r="235" spans="1:26" x14ac:dyDescent="0.25">
      <c r="A235">
        <v>21209</v>
      </c>
      <c r="B235" t="s">
        <v>105</v>
      </c>
      <c r="C235" t="s">
        <v>33</v>
      </c>
      <c r="D235" t="s">
        <v>114</v>
      </c>
      <c r="E235">
        <v>43910</v>
      </c>
      <c r="F235" t="s">
        <v>12</v>
      </c>
      <c r="G235" s="7" t="str">
        <f>VLOOKUP(C235,Tipos_Medida!$A$2:$B$12,2)</f>
        <v>Nacional</v>
      </c>
      <c r="H235" s="7" t="str">
        <f>VLOOKUP(F235,Tipos_Medida!$D$2:$E$34,2)</f>
        <v>Preventiva</v>
      </c>
      <c r="I235" s="7">
        <f>IF(A235=VLOOKUP(A235,Tipos_Medida!$H$2:$I$788,1),VLOOKUP(A235,Tipos_Medida!$H$2:$I$788,2),"")</f>
        <v>8495</v>
      </c>
      <c r="J235" s="7" t="str">
        <f t="shared" si="38"/>
        <v>Pequeño</v>
      </c>
      <c r="K235" s="7">
        <f t="shared" si="42"/>
        <v>9</v>
      </c>
      <c r="L235" s="7">
        <f t="shared" si="43"/>
        <v>10</v>
      </c>
      <c r="M235" s="7">
        <f t="shared" si="44"/>
        <v>11</v>
      </c>
      <c r="N235" s="7">
        <f t="shared" si="45"/>
        <v>13</v>
      </c>
      <c r="O235" s="7">
        <f t="shared" si="46"/>
        <v>14</v>
      </c>
      <c r="P235" s="7">
        <f t="shared" si="47"/>
        <v>15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f t="shared" si="48"/>
        <v>0</v>
      </c>
      <c r="Y235" s="21">
        <f t="shared" si="49"/>
        <v>0</v>
      </c>
      <c r="Z235" t="str">
        <f t="shared" si="50"/>
        <v>Si</v>
      </c>
    </row>
    <row r="236" spans="1:26" x14ac:dyDescent="0.25">
      <c r="A236">
        <v>21209</v>
      </c>
      <c r="B236" t="s">
        <v>105</v>
      </c>
      <c r="C236" t="s">
        <v>34</v>
      </c>
      <c r="D236" t="s">
        <v>114</v>
      </c>
      <c r="E236">
        <v>43934</v>
      </c>
      <c r="F236" t="s">
        <v>16</v>
      </c>
      <c r="G236" s="7" t="str">
        <f>VLOOKUP(C236,Tipos_Medida!$A$2:$B$12,2)</f>
        <v>Local</v>
      </c>
      <c r="H236" s="7" t="str">
        <f>VLOOKUP(F236,Tipos_Medida!$D$2:$E$34,2)</f>
        <v>Preventiva</v>
      </c>
      <c r="I236" s="7">
        <f>IF(A236=VLOOKUP(A236,Tipos_Medida!$H$2:$I$788,1),VLOOKUP(A236,Tipos_Medida!$H$2:$I$788,2),"")</f>
        <v>8495</v>
      </c>
      <c r="J236" s="7" t="str">
        <f t="shared" si="38"/>
        <v>Pequeño</v>
      </c>
      <c r="K236" s="7">
        <f t="shared" si="42"/>
        <v>13</v>
      </c>
      <c r="L236" s="7">
        <f t="shared" si="43"/>
        <v>14</v>
      </c>
      <c r="M236" s="7">
        <f t="shared" si="44"/>
        <v>15</v>
      </c>
      <c r="N236" s="7">
        <f t="shared" si="45"/>
        <v>17</v>
      </c>
      <c r="O236" s="7">
        <f t="shared" si="46"/>
        <v>18</v>
      </c>
      <c r="P236" s="7">
        <f t="shared" si="47"/>
        <v>19</v>
      </c>
      <c r="Q236" s="21">
        <v>0</v>
      </c>
      <c r="R236" s="21">
        <v>0</v>
      </c>
      <c r="S236" s="21">
        <v>0</v>
      </c>
      <c r="T236" s="21">
        <v>0</v>
      </c>
      <c r="U236" s="21">
        <v>0</v>
      </c>
      <c r="V236" s="21">
        <v>0</v>
      </c>
      <c r="W236" s="21">
        <v>0</v>
      </c>
      <c r="X236" s="21">
        <f t="shared" si="48"/>
        <v>0</v>
      </c>
      <c r="Y236" s="21">
        <f t="shared" si="49"/>
        <v>0</v>
      </c>
      <c r="Z236" t="str">
        <f t="shared" si="50"/>
        <v>Si</v>
      </c>
    </row>
    <row r="237" spans="1:26" x14ac:dyDescent="0.25">
      <c r="A237">
        <v>21209</v>
      </c>
      <c r="B237" t="s">
        <v>105</v>
      </c>
      <c r="C237" t="s">
        <v>191</v>
      </c>
      <c r="D237" t="s">
        <v>114</v>
      </c>
      <c r="E237">
        <v>43913</v>
      </c>
      <c r="F237" t="s">
        <v>13</v>
      </c>
      <c r="G237" s="7" t="str">
        <f>VLOOKUP(C237,Tipos_Medida!$A$2:$B$12,2)</f>
        <v>Local</v>
      </c>
      <c r="H237" s="7" t="str">
        <f>VLOOKUP(F237,Tipos_Medida!$D$2:$E$34,2)</f>
        <v>Preventiva</v>
      </c>
      <c r="I237" s="7">
        <f>IF(A237=VLOOKUP(A237,Tipos_Medida!$H$2:$I$788,1),VLOOKUP(A237,Tipos_Medida!$H$2:$I$788,2),"")</f>
        <v>8495</v>
      </c>
      <c r="J237" s="7" t="str">
        <f t="shared" si="38"/>
        <v>Pequeño</v>
      </c>
      <c r="K237" s="7">
        <f t="shared" si="42"/>
        <v>10</v>
      </c>
      <c r="L237" s="7">
        <f t="shared" si="43"/>
        <v>11</v>
      </c>
      <c r="M237" s="7">
        <f t="shared" si="44"/>
        <v>12</v>
      </c>
      <c r="N237" s="7">
        <f t="shared" si="45"/>
        <v>14</v>
      </c>
      <c r="O237" s="7">
        <f t="shared" si="46"/>
        <v>15</v>
      </c>
      <c r="P237" s="7">
        <f t="shared" si="47"/>
        <v>16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f t="shared" si="48"/>
        <v>0</v>
      </c>
      <c r="Y237" s="21">
        <f t="shared" si="49"/>
        <v>0</v>
      </c>
      <c r="Z237" t="str">
        <f t="shared" si="50"/>
        <v>Si</v>
      </c>
    </row>
    <row r="238" spans="1:26" x14ac:dyDescent="0.25">
      <c r="A238">
        <v>21214</v>
      </c>
      <c r="B238" t="s">
        <v>106</v>
      </c>
      <c r="C238" t="s">
        <v>30</v>
      </c>
      <c r="D238" t="s">
        <v>114</v>
      </c>
      <c r="E238">
        <v>43913</v>
      </c>
      <c r="F238" t="s">
        <v>13</v>
      </c>
      <c r="G238" s="7" t="str">
        <f>VLOOKUP(C238,Tipos_Medida!$A$2:$B$12,2)</f>
        <v>Nacional</v>
      </c>
      <c r="H238" s="7" t="str">
        <f>VLOOKUP(F238,Tipos_Medida!$D$2:$E$34,2)</f>
        <v>Preventiva</v>
      </c>
      <c r="I238" s="7">
        <f>IF(A238=VLOOKUP(A238,Tipos_Medida!$H$2:$I$788,1),VLOOKUP(A238,Tipos_Medida!$H$2:$I$788,2),"")</f>
        <v>16817</v>
      </c>
      <c r="J238" s="7" t="str">
        <f t="shared" si="38"/>
        <v>Pequeño</v>
      </c>
      <c r="K238" s="7">
        <f t="shared" si="42"/>
        <v>10</v>
      </c>
      <c r="L238" s="7">
        <f t="shared" si="43"/>
        <v>11</v>
      </c>
      <c r="M238" s="7">
        <f t="shared" si="44"/>
        <v>12</v>
      </c>
      <c r="N238" s="7">
        <f t="shared" si="45"/>
        <v>14</v>
      </c>
      <c r="O238" s="7">
        <f t="shared" si="46"/>
        <v>15</v>
      </c>
      <c r="P238" s="7">
        <f t="shared" si="47"/>
        <v>16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4.1000000000000003E-3</v>
      </c>
      <c r="W238" s="21">
        <v>4.1000000000000003E-3</v>
      </c>
      <c r="X238" s="21">
        <f t="shared" si="48"/>
        <v>0</v>
      </c>
      <c r="Y238" s="21">
        <f t="shared" si="49"/>
        <v>2.0500000000000002E-3</v>
      </c>
      <c r="Z238" t="str">
        <f t="shared" si="50"/>
        <v>No</v>
      </c>
    </row>
    <row r="239" spans="1:26" x14ac:dyDescent="0.25">
      <c r="A239">
        <v>21214</v>
      </c>
      <c r="B239" t="s">
        <v>106</v>
      </c>
      <c r="C239" t="s">
        <v>31</v>
      </c>
      <c r="D239" t="s">
        <v>114</v>
      </c>
      <c r="E239">
        <v>43913</v>
      </c>
      <c r="F239" t="s">
        <v>13</v>
      </c>
      <c r="G239" s="7" t="str">
        <f>VLOOKUP(C239,Tipos_Medida!$A$2:$B$12,2)</f>
        <v>Nacional</v>
      </c>
      <c r="H239" s="7" t="str">
        <f>VLOOKUP(F239,Tipos_Medida!$D$2:$E$34,2)</f>
        <v>Preventiva</v>
      </c>
      <c r="I239" s="7">
        <f>IF(A239=VLOOKUP(A239,Tipos_Medida!$H$2:$I$788,1),VLOOKUP(A239,Tipos_Medida!$H$2:$I$788,2),"")</f>
        <v>16817</v>
      </c>
      <c r="J239" s="7" t="str">
        <f t="shared" si="38"/>
        <v>Pequeño</v>
      </c>
      <c r="K239" s="7">
        <f t="shared" si="42"/>
        <v>10</v>
      </c>
      <c r="L239" s="7">
        <f t="shared" si="43"/>
        <v>11</v>
      </c>
      <c r="M239" s="7">
        <f t="shared" si="44"/>
        <v>12</v>
      </c>
      <c r="N239" s="7">
        <f t="shared" si="45"/>
        <v>14</v>
      </c>
      <c r="O239" s="7">
        <f t="shared" si="46"/>
        <v>15</v>
      </c>
      <c r="P239" s="7">
        <f t="shared" si="47"/>
        <v>16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4.1000000000000003E-3</v>
      </c>
      <c r="W239" s="21">
        <v>4.1000000000000003E-3</v>
      </c>
      <c r="X239" s="21">
        <f t="shared" si="48"/>
        <v>0</v>
      </c>
      <c r="Y239" s="21">
        <f t="shared" si="49"/>
        <v>2.0500000000000002E-3</v>
      </c>
      <c r="Z239" t="str">
        <f t="shared" si="50"/>
        <v>No</v>
      </c>
    </row>
    <row r="240" spans="1:26" x14ac:dyDescent="0.25">
      <c r="A240">
        <v>21214</v>
      </c>
      <c r="B240" t="s">
        <v>106</v>
      </c>
      <c r="C240" t="s">
        <v>115</v>
      </c>
      <c r="D240" t="s">
        <v>114</v>
      </c>
      <c r="E240">
        <v>43913</v>
      </c>
      <c r="F240" t="s">
        <v>13</v>
      </c>
      <c r="G240" s="7" t="str">
        <f>VLOOKUP(C240,Tipos_Medida!$A$2:$B$12,2)</f>
        <v>Nacional</v>
      </c>
      <c r="H240" s="7" t="str">
        <f>VLOOKUP(F240,Tipos_Medida!$D$2:$E$34,2)</f>
        <v>Preventiva</v>
      </c>
      <c r="I240" s="7">
        <f>IF(A240=VLOOKUP(A240,Tipos_Medida!$H$2:$I$788,1),VLOOKUP(A240,Tipos_Medida!$H$2:$I$788,2),"")</f>
        <v>16817</v>
      </c>
      <c r="J240" s="7" t="str">
        <f t="shared" si="38"/>
        <v>Pequeño</v>
      </c>
      <c r="K240" s="7">
        <f t="shared" si="42"/>
        <v>10</v>
      </c>
      <c r="L240" s="7">
        <f t="shared" si="43"/>
        <v>11</v>
      </c>
      <c r="M240" s="7">
        <f t="shared" si="44"/>
        <v>12</v>
      </c>
      <c r="N240" s="7">
        <f t="shared" si="45"/>
        <v>14</v>
      </c>
      <c r="O240" s="7">
        <f t="shared" si="46"/>
        <v>15</v>
      </c>
      <c r="P240" s="7">
        <f t="shared" si="47"/>
        <v>16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4.0000000000000001E-3</v>
      </c>
      <c r="W240" s="21">
        <v>4.0000000000000001E-3</v>
      </c>
      <c r="X240" s="21">
        <f t="shared" si="48"/>
        <v>0</v>
      </c>
      <c r="Y240" s="21">
        <f t="shared" si="49"/>
        <v>2E-3</v>
      </c>
      <c r="Z240" t="str">
        <f t="shared" si="50"/>
        <v>No</v>
      </c>
    </row>
    <row r="241" spans="1:26" x14ac:dyDescent="0.25">
      <c r="A241">
        <v>21214</v>
      </c>
      <c r="B241" t="s">
        <v>106</v>
      </c>
      <c r="C241" t="s">
        <v>33</v>
      </c>
      <c r="D241" t="s">
        <v>114</v>
      </c>
      <c r="E241">
        <v>43910</v>
      </c>
      <c r="F241" t="s">
        <v>12</v>
      </c>
      <c r="G241" s="7" t="str">
        <f>VLOOKUP(C241,Tipos_Medida!$A$2:$B$12,2)</f>
        <v>Nacional</v>
      </c>
      <c r="H241" s="7" t="str">
        <f>VLOOKUP(F241,Tipos_Medida!$D$2:$E$34,2)</f>
        <v>Preventiva</v>
      </c>
      <c r="I241" s="7">
        <f>IF(A241=VLOOKUP(A241,Tipos_Medida!$H$2:$I$788,1),VLOOKUP(A241,Tipos_Medida!$H$2:$I$788,2),"")</f>
        <v>16817</v>
      </c>
      <c r="J241" s="7" t="str">
        <f t="shared" si="38"/>
        <v>Pequeño</v>
      </c>
      <c r="K241" s="7">
        <f t="shared" si="42"/>
        <v>9</v>
      </c>
      <c r="L241" s="7">
        <f t="shared" si="43"/>
        <v>10</v>
      </c>
      <c r="M241" s="7">
        <f t="shared" si="44"/>
        <v>11</v>
      </c>
      <c r="N241" s="7">
        <f t="shared" si="45"/>
        <v>13</v>
      </c>
      <c r="O241" s="7">
        <f t="shared" si="46"/>
        <v>14</v>
      </c>
      <c r="P241" s="7">
        <f t="shared" si="47"/>
        <v>15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4.0000000000000001E-3</v>
      </c>
      <c r="X241" s="21">
        <f t="shared" si="48"/>
        <v>0</v>
      </c>
      <c r="Y241" s="21">
        <f t="shared" si="49"/>
        <v>2E-3</v>
      </c>
      <c r="Z241" t="str">
        <f t="shared" si="50"/>
        <v>No</v>
      </c>
    </row>
    <row r="242" spans="1:26" x14ac:dyDescent="0.25">
      <c r="A242">
        <v>21214</v>
      </c>
      <c r="B242" t="s">
        <v>106</v>
      </c>
      <c r="C242" t="s">
        <v>34</v>
      </c>
      <c r="D242" t="s">
        <v>114</v>
      </c>
      <c r="E242">
        <v>43934</v>
      </c>
      <c r="F242" t="s">
        <v>16</v>
      </c>
      <c r="G242" s="7" t="str">
        <f>VLOOKUP(C242,Tipos_Medida!$A$2:$B$12,2)</f>
        <v>Local</v>
      </c>
      <c r="H242" s="7" t="str">
        <f>VLOOKUP(F242,Tipos_Medida!$D$2:$E$34,2)</f>
        <v>Preventiva</v>
      </c>
      <c r="I242" s="7">
        <f>IF(A242=VLOOKUP(A242,Tipos_Medida!$H$2:$I$788,1),VLOOKUP(A242,Tipos_Medida!$H$2:$I$788,2),"")</f>
        <v>16817</v>
      </c>
      <c r="J242" s="7" t="str">
        <f t="shared" si="38"/>
        <v>Pequeño</v>
      </c>
      <c r="K242" s="7">
        <f t="shared" si="42"/>
        <v>13</v>
      </c>
      <c r="L242" s="7">
        <f t="shared" si="43"/>
        <v>14</v>
      </c>
      <c r="M242" s="7">
        <f t="shared" si="44"/>
        <v>15</v>
      </c>
      <c r="N242" s="7">
        <f t="shared" si="45"/>
        <v>17</v>
      </c>
      <c r="O242" s="7">
        <f t="shared" si="46"/>
        <v>18</v>
      </c>
      <c r="P242" s="7">
        <f t="shared" si="47"/>
        <v>19</v>
      </c>
      <c r="Q242" s="21">
        <v>0</v>
      </c>
      <c r="R242" s="21">
        <v>0</v>
      </c>
      <c r="S242" s="21">
        <v>4.0000000000000001E-3</v>
      </c>
      <c r="T242" s="21">
        <v>4.0000000000000001E-3</v>
      </c>
      <c r="U242" s="21">
        <v>1.2E-2</v>
      </c>
      <c r="V242" s="21">
        <v>1.6E-2</v>
      </c>
      <c r="W242" s="21">
        <v>3.1899999999999998E-2</v>
      </c>
      <c r="X242" s="21">
        <f t="shared" si="48"/>
        <v>2E-3</v>
      </c>
      <c r="Y242" s="21">
        <f t="shared" si="49"/>
        <v>9.9499999999999988E-3</v>
      </c>
      <c r="Z242" t="str">
        <f t="shared" si="50"/>
        <v>No</v>
      </c>
    </row>
    <row r="243" spans="1:26" x14ac:dyDescent="0.25">
      <c r="A243">
        <v>21214</v>
      </c>
      <c r="B243" t="s">
        <v>106</v>
      </c>
      <c r="C243" t="s">
        <v>191</v>
      </c>
      <c r="D243" t="s">
        <v>114</v>
      </c>
      <c r="E243">
        <v>43913</v>
      </c>
      <c r="F243" t="s">
        <v>13</v>
      </c>
      <c r="G243" s="7" t="str">
        <f>VLOOKUP(C243,Tipos_Medida!$A$2:$B$12,2)</f>
        <v>Local</v>
      </c>
      <c r="H243" s="7" t="str">
        <f>VLOOKUP(F243,Tipos_Medida!$D$2:$E$34,2)</f>
        <v>Preventiva</v>
      </c>
      <c r="I243" s="7">
        <f>IF(A243=VLOOKUP(A243,Tipos_Medida!$H$2:$I$788,1),VLOOKUP(A243,Tipos_Medida!$H$2:$I$788,2),"")</f>
        <v>16817</v>
      </c>
      <c r="J243" s="7" t="str">
        <f t="shared" si="38"/>
        <v>Pequeño</v>
      </c>
      <c r="K243" s="7">
        <f t="shared" si="42"/>
        <v>10</v>
      </c>
      <c r="L243" s="7">
        <f t="shared" si="43"/>
        <v>11</v>
      </c>
      <c r="M243" s="7">
        <f t="shared" si="44"/>
        <v>12</v>
      </c>
      <c r="N243" s="7">
        <f t="shared" si="45"/>
        <v>14</v>
      </c>
      <c r="O243" s="7">
        <f t="shared" si="46"/>
        <v>15</v>
      </c>
      <c r="P243" s="7">
        <f t="shared" si="47"/>
        <v>16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1.18E-2</v>
      </c>
      <c r="W243" s="21">
        <v>1.18E-2</v>
      </c>
      <c r="X243" s="21">
        <f t="shared" si="48"/>
        <v>0</v>
      </c>
      <c r="Y243" s="21">
        <f t="shared" si="49"/>
        <v>5.8999999999999999E-3</v>
      </c>
      <c r="Z243" t="str">
        <f t="shared" si="50"/>
        <v>No</v>
      </c>
    </row>
    <row r="244" spans="1:26" x14ac:dyDescent="0.25">
      <c r="A244">
        <v>21217</v>
      </c>
      <c r="B244" t="s">
        <v>107</v>
      </c>
      <c r="C244" t="s">
        <v>30</v>
      </c>
      <c r="D244" t="s">
        <v>114</v>
      </c>
      <c r="E244">
        <v>43913</v>
      </c>
      <c r="F244" t="s">
        <v>13</v>
      </c>
      <c r="G244" s="7" t="str">
        <f>VLOOKUP(C244,Tipos_Medida!$A$2:$B$12,2)</f>
        <v>Nacional</v>
      </c>
      <c r="H244" s="7" t="str">
        <f>VLOOKUP(F244,Tipos_Medida!$D$2:$E$34,2)</f>
        <v>Preventiva</v>
      </c>
      <c r="I244" s="7">
        <f>IF(A244=VLOOKUP(A244,Tipos_Medida!$H$2:$I$788,1),VLOOKUP(A244,Tipos_Medida!$H$2:$I$788,2),"")</f>
        <v>18278</v>
      </c>
      <c r="J244" s="7" t="str">
        <f t="shared" si="38"/>
        <v>Pequeño</v>
      </c>
      <c r="K244" s="7">
        <f t="shared" si="42"/>
        <v>10</v>
      </c>
      <c r="L244" s="7">
        <f t="shared" si="43"/>
        <v>11</v>
      </c>
      <c r="M244" s="7">
        <f t="shared" si="44"/>
        <v>12</v>
      </c>
      <c r="N244" s="7">
        <f t="shared" si="45"/>
        <v>14</v>
      </c>
      <c r="O244" s="7">
        <f t="shared" si="46"/>
        <v>15</v>
      </c>
      <c r="P244" s="7">
        <f t="shared" si="47"/>
        <v>16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f t="shared" si="48"/>
        <v>0</v>
      </c>
      <c r="Y244" s="21">
        <f t="shared" si="49"/>
        <v>0</v>
      </c>
      <c r="Z244" t="str">
        <f t="shared" si="50"/>
        <v>Si</v>
      </c>
    </row>
    <row r="245" spans="1:26" x14ac:dyDescent="0.25">
      <c r="A245">
        <v>21217</v>
      </c>
      <c r="B245" t="s">
        <v>107</v>
      </c>
      <c r="C245" t="s">
        <v>31</v>
      </c>
      <c r="D245" t="s">
        <v>114</v>
      </c>
      <c r="E245">
        <v>43913</v>
      </c>
      <c r="F245" t="s">
        <v>13</v>
      </c>
      <c r="G245" s="7" t="str">
        <f>VLOOKUP(C245,Tipos_Medida!$A$2:$B$12,2)</f>
        <v>Nacional</v>
      </c>
      <c r="H245" s="7" t="str">
        <f>VLOOKUP(F245,Tipos_Medida!$D$2:$E$34,2)</f>
        <v>Preventiva</v>
      </c>
      <c r="I245" s="7">
        <f>IF(A245=VLOOKUP(A245,Tipos_Medida!$H$2:$I$788,1),VLOOKUP(A245,Tipos_Medida!$H$2:$I$788,2),"")</f>
        <v>18278</v>
      </c>
      <c r="J245" s="7" t="str">
        <f t="shared" si="38"/>
        <v>Pequeño</v>
      </c>
      <c r="K245" s="7">
        <f t="shared" si="42"/>
        <v>10</v>
      </c>
      <c r="L245" s="7">
        <f t="shared" si="43"/>
        <v>11</v>
      </c>
      <c r="M245" s="7">
        <f t="shared" si="44"/>
        <v>12</v>
      </c>
      <c r="N245" s="7">
        <f t="shared" si="45"/>
        <v>14</v>
      </c>
      <c r="O245" s="7">
        <f t="shared" si="46"/>
        <v>15</v>
      </c>
      <c r="P245" s="7">
        <f t="shared" si="47"/>
        <v>16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f t="shared" si="48"/>
        <v>0</v>
      </c>
      <c r="Y245" s="21">
        <f t="shared" si="49"/>
        <v>0</v>
      </c>
      <c r="Z245" t="str">
        <f t="shared" si="50"/>
        <v>Si</v>
      </c>
    </row>
    <row r="246" spans="1:26" x14ac:dyDescent="0.25">
      <c r="A246">
        <v>21217</v>
      </c>
      <c r="B246" t="s">
        <v>107</v>
      </c>
      <c r="C246" t="s">
        <v>115</v>
      </c>
      <c r="D246" t="s">
        <v>114</v>
      </c>
      <c r="E246">
        <v>43913</v>
      </c>
      <c r="F246" t="s">
        <v>13</v>
      </c>
      <c r="G246" s="7" t="str">
        <f>VLOOKUP(C246,Tipos_Medida!$A$2:$B$12,2)</f>
        <v>Nacional</v>
      </c>
      <c r="H246" s="7" t="str">
        <f>VLOOKUP(F246,Tipos_Medida!$D$2:$E$34,2)</f>
        <v>Preventiva</v>
      </c>
      <c r="I246" s="7">
        <f>IF(A246=VLOOKUP(A246,Tipos_Medida!$H$2:$I$788,1),VLOOKUP(A246,Tipos_Medida!$H$2:$I$788,2),"")</f>
        <v>18278</v>
      </c>
      <c r="J246" s="7" t="str">
        <f t="shared" si="38"/>
        <v>Pequeño</v>
      </c>
      <c r="K246" s="7">
        <f t="shared" si="42"/>
        <v>10</v>
      </c>
      <c r="L246" s="7">
        <f t="shared" si="43"/>
        <v>11</v>
      </c>
      <c r="M246" s="7">
        <f t="shared" si="44"/>
        <v>12</v>
      </c>
      <c r="N246" s="7">
        <f t="shared" si="45"/>
        <v>14</v>
      </c>
      <c r="O246" s="7">
        <f t="shared" si="46"/>
        <v>15</v>
      </c>
      <c r="P246" s="7">
        <f t="shared" si="47"/>
        <v>16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f t="shared" si="48"/>
        <v>0</v>
      </c>
      <c r="Y246" s="21">
        <f t="shared" si="49"/>
        <v>0</v>
      </c>
      <c r="Z246" t="str">
        <f t="shared" si="50"/>
        <v>Si</v>
      </c>
    </row>
    <row r="247" spans="1:26" x14ac:dyDescent="0.25">
      <c r="A247">
        <v>21217</v>
      </c>
      <c r="B247" t="s">
        <v>107</v>
      </c>
      <c r="C247" t="s">
        <v>33</v>
      </c>
      <c r="D247" t="s">
        <v>114</v>
      </c>
      <c r="E247">
        <v>43910</v>
      </c>
      <c r="F247" t="s">
        <v>12</v>
      </c>
      <c r="G247" s="7" t="str">
        <f>VLOOKUP(C247,Tipos_Medida!$A$2:$B$12,2)</f>
        <v>Nacional</v>
      </c>
      <c r="H247" s="7" t="str">
        <f>VLOOKUP(F247,Tipos_Medida!$D$2:$E$34,2)</f>
        <v>Preventiva</v>
      </c>
      <c r="I247" s="7">
        <f>IF(A247=VLOOKUP(A247,Tipos_Medida!$H$2:$I$788,1),VLOOKUP(A247,Tipos_Medida!$H$2:$I$788,2),"")</f>
        <v>18278</v>
      </c>
      <c r="J247" s="7" t="str">
        <f t="shared" si="38"/>
        <v>Pequeño</v>
      </c>
      <c r="K247" s="7">
        <f t="shared" si="42"/>
        <v>9</v>
      </c>
      <c r="L247" s="7">
        <f t="shared" si="43"/>
        <v>10</v>
      </c>
      <c r="M247" s="7">
        <f t="shared" si="44"/>
        <v>11</v>
      </c>
      <c r="N247" s="7">
        <f t="shared" si="45"/>
        <v>13</v>
      </c>
      <c r="O247" s="7">
        <f t="shared" si="46"/>
        <v>14</v>
      </c>
      <c r="P247" s="7">
        <f t="shared" si="47"/>
        <v>15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f t="shared" si="48"/>
        <v>0</v>
      </c>
      <c r="Y247" s="21">
        <f t="shared" si="49"/>
        <v>0</v>
      </c>
      <c r="Z247" t="str">
        <f t="shared" si="50"/>
        <v>Si</v>
      </c>
    </row>
    <row r="248" spans="1:26" x14ac:dyDescent="0.25">
      <c r="A248">
        <v>21217</v>
      </c>
      <c r="B248" t="s">
        <v>107</v>
      </c>
      <c r="C248" t="s">
        <v>34</v>
      </c>
      <c r="D248" t="s">
        <v>114</v>
      </c>
      <c r="E248">
        <v>43934</v>
      </c>
      <c r="F248" t="s">
        <v>16</v>
      </c>
      <c r="G248" s="7" t="str">
        <f>VLOOKUP(C248,Tipos_Medida!$A$2:$B$12,2)</f>
        <v>Local</v>
      </c>
      <c r="H248" s="7" t="str">
        <f>VLOOKUP(F248,Tipos_Medida!$D$2:$E$34,2)</f>
        <v>Preventiva</v>
      </c>
      <c r="I248" s="7">
        <f>IF(A248=VLOOKUP(A248,Tipos_Medida!$H$2:$I$788,1),VLOOKUP(A248,Tipos_Medida!$H$2:$I$788,2),"")</f>
        <v>18278</v>
      </c>
      <c r="J248" s="7" t="str">
        <f t="shared" si="38"/>
        <v>Pequeño</v>
      </c>
      <c r="K248" s="7">
        <f t="shared" si="42"/>
        <v>13</v>
      </c>
      <c r="L248" s="7">
        <f t="shared" si="43"/>
        <v>14</v>
      </c>
      <c r="M248" s="7">
        <f t="shared" si="44"/>
        <v>15</v>
      </c>
      <c r="N248" s="7">
        <f t="shared" si="45"/>
        <v>17</v>
      </c>
      <c r="O248" s="7">
        <f t="shared" si="46"/>
        <v>18</v>
      </c>
      <c r="P248" s="7">
        <f t="shared" si="47"/>
        <v>19</v>
      </c>
      <c r="Q248" s="21">
        <v>0</v>
      </c>
      <c r="R248" s="21">
        <v>0</v>
      </c>
      <c r="S248" s="21">
        <v>0</v>
      </c>
      <c r="T248" s="21">
        <v>0</v>
      </c>
      <c r="U248" s="21">
        <v>5.8999999999999999E-3</v>
      </c>
      <c r="V248" s="21">
        <v>5.8999999999999999E-3</v>
      </c>
      <c r="W248" s="21">
        <v>5.8999999999999999E-3</v>
      </c>
      <c r="X248" s="21">
        <f t="shared" si="48"/>
        <v>0</v>
      </c>
      <c r="Y248" s="21">
        <f t="shared" si="49"/>
        <v>0</v>
      </c>
      <c r="Z248" t="str">
        <f t="shared" si="50"/>
        <v>Si</v>
      </c>
    </row>
    <row r="249" spans="1:26" x14ac:dyDescent="0.25">
      <c r="A249">
        <v>21217</v>
      </c>
      <c r="B249" t="s">
        <v>107</v>
      </c>
      <c r="C249" t="s">
        <v>191</v>
      </c>
      <c r="D249" t="s">
        <v>114</v>
      </c>
      <c r="E249">
        <v>43913</v>
      </c>
      <c r="F249" t="s">
        <v>13</v>
      </c>
      <c r="G249" s="7" t="str">
        <f>VLOOKUP(C249,Tipos_Medida!$A$2:$B$12,2)</f>
        <v>Local</v>
      </c>
      <c r="H249" s="7" t="str">
        <f>VLOOKUP(F249,Tipos_Medida!$D$2:$E$34,2)</f>
        <v>Preventiva</v>
      </c>
      <c r="I249" s="7">
        <f>IF(A249=VLOOKUP(A249,Tipos_Medida!$H$2:$I$788,1),VLOOKUP(A249,Tipos_Medida!$H$2:$I$788,2),"")</f>
        <v>18278</v>
      </c>
      <c r="J249" s="7" t="str">
        <f t="shared" si="38"/>
        <v>Pequeño</v>
      </c>
      <c r="K249" s="7">
        <f t="shared" si="42"/>
        <v>10</v>
      </c>
      <c r="L249" s="7">
        <f t="shared" si="43"/>
        <v>11</v>
      </c>
      <c r="M249" s="7">
        <f t="shared" si="44"/>
        <v>12</v>
      </c>
      <c r="N249" s="7">
        <f t="shared" si="45"/>
        <v>14</v>
      </c>
      <c r="O249" s="7">
        <f t="shared" si="46"/>
        <v>15</v>
      </c>
      <c r="P249" s="7">
        <f t="shared" si="47"/>
        <v>16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f t="shared" si="48"/>
        <v>0</v>
      </c>
      <c r="Y249" s="21">
        <f t="shared" si="49"/>
        <v>0</v>
      </c>
      <c r="Z249" t="str">
        <f t="shared" si="50"/>
        <v>Si</v>
      </c>
    </row>
    <row r="250" spans="1:26" x14ac:dyDescent="0.25">
      <c r="A250">
        <v>21156</v>
      </c>
      <c r="B250" t="s">
        <v>98</v>
      </c>
      <c r="C250" t="s">
        <v>34</v>
      </c>
      <c r="D250" t="s">
        <v>114</v>
      </c>
      <c r="E250">
        <v>43934</v>
      </c>
      <c r="F250" t="s">
        <v>16</v>
      </c>
      <c r="G250" s="7" t="str">
        <f>VLOOKUP(C250,Tipos_Medida!$A$2:$B$12,2)</f>
        <v>Local</v>
      </c>
      <c r="H250" s="7" t="str">
        <f>VLOOKUP(F250,Tipos_Medida!$D$2:$E$34,2)</f>
        <v>Preventiva</v>
      </c>
      <c r="I250" s="7">
        <f>IF(A250=VLOOKUP(A250,Tipos_Medida!$H$2:$I$788,1),VLOOKUP(A250,Tipos_Medida!$H$2:$I$788,2),"")</f>
        <v>319375</v>
      </c>
      <c r="J250" s="7" t="str">
        <f t="shared" si="38"/>
        <v>Grande</v>
      </c>
      <c r="K250" s="7">
        <f t="shared" si="42"/>
        <v>13</v>
      </c>
      <c r="L250" s="7">
        <f t="shared" si="43"/>
        <v>14</v>
      </c>
      <c r="M250" s="7">
        <f t="shared" si="44"/>
        <v>15</v>
      </c>
      <c r="N250" s="7">
        <f t="shared" si="45"/>
        <v>17</v>
      </c>
      <c r="O250" s="7">
        <f t="shared" si="46"/>
        <v>18</v>
      </c>
      <c r="P250" s="7">
        <f t="shared" si="47"/>
        <v>19</v>
      </c>
      <c r="Q250" s="21">
        <v>7.17E-2</v>
      </c>
      <c r="R250" s="21">
        <v>0.15060000000000001</v>
      </c>
      <c r="S250" s="21">
        <v>0.35859999999999997</v>
      </c>
      <c r="T250" s="21">
        <v>0.45900000000000002</v>
      </c>
      <c r="U250" s="21">
        <v>0.63839999999999997</v>
      </c>
      <c r="V250" s="21">
        <v>0.91810000000000003</v>
      </c>
      <c r="W250" s="21">
        <v>1.4201999999999999</v>
      </c>
      <c r="X250" s="21">
        <f t="shared" si="48"/>
        <v>0.14344999999999999</v>
      </c>
      <c r="Y250" s="21">
        <f t="shared" si="49"/>
        <v>0.39089999999999997</v>
      </c>
      <c r="Z250" t="str">
        <f t="shared" si="50"/>
        <v>No</v>
      </c>
    </row>
    <row r="251" spans="1:26" x14ac:dyDescent="0.25">
      <c r="A251">
        <v>21149</v>
      </c>
      <c r="B251" t="s">
        <v>94</v>
      </c>
      <c r="C251" t="s">
        <v>34</v>
      </c>
      <c r="D251" t="s">
        <v>114</v>
      </c>
      <c r="E251">
        <v>43934</v>
      </c>
      <c r="F251" t="s">
        <v>16</v>
      </c>
      <c r="G251" s="7" t="str">
        <f>VLOOKUP(C251,Tipos_Medida!$A$2:$B$12,2)</f>
        <v>Local</v>
      </c>
      <c r="H251" s="7" t="str">
        <f>VLOOKUP(F251,Tipos_Medida!$D$2:$E$34,2)</f>
        <v>Preventiva</v>
      </c>
      <c r="I251" s="7">
        <f>IF(A251=VLOOKUP(A251,Tipos_Medida!$H$2:$I$788,1),VLOOKUP(A251,Tipos_Medida!$H$2:$I$788,2),"")</f>
        <v>25228</v>
      </c>
      <c r="J251" s="7" t="str">
        <f t="shared" si="38"/>
        <v>Pequeño</v>
      </c>
      <c r="K251" s="7">
        <f t="shared" si="42"/>
        <v>13</v>
      </c>
      <c r="L251" s="7">
        <f t="shared" si="43"/>
        <v>14</v>
      </c>
      <c r="M251" s="7">
        <f t="shared" si="44"/>
        <v>15</v>
      </c>
      <c r="N251" s="7">
        <f t="shared" si="45"/>
        <v>17</v>
      </c>
      <c r="O251" s="7">
        <f t="shared" si="46"/>
        <v>18</v>
      </c>
      <c r="P251" s="7">
        <f t="shared" si="47"/>
        <v>19</v>
      </c>
      <c r="Q251" s="21">
        <v>4.7000000000000002E-3</v>
      </c>
      <c r="R251" s="21">
        <v>4.7000000000000002E-3</v>
      </c>
      <c r="S251" s="21">
        <v>4.7000000000000002E-3</v>
      </c>
      <c r="T251" s="21">
        <v>4.7000000000000002E-3</v>
      </c>
      <c r="U251" s="21">
        <v>4.7000000000000002E-3</v>
      </c>
      <c r="V251" s="21">
        <v>4.7000000000000002E-3</v>
      </c>
      <c r="W251" s="21">
        <v>9.4999999999999998E-3</v>
      </c>
      <c r="X251" s="21">
        <f t="shared" si="48"/>
        <v>0</v>
      </c>
      <c r="Y251" s="21">
        <f t="shared" si="49"/>
        <v>2.3999999999999998E-3</v>
      </c>
      <c r="Z251" t="str">
        <f t="shared" si="50"/>
        <v>No</v>
      </c>
    </row>
    <row r="252" spans="1:26" x14ac:dyDescent="0.25">
      <c r="A252">
        <v>21195</v>
      </c>
      <c r="B252" t="s">
        <v>103</v>
      </c>
      <c r="C252" t="s">
        <v>118</v>
      </c>
      <c r="D252" t="s">
        <v>114</v>
      </c>
      <c r="E252">
        <v>44012</v>
      </c>
      <c r="F252" t="s">
        <v>27</v>
      </c>
      <c r="G252" s="7" t="str">
        <f>VLOOKUP(C252,Tipos_Medida!$A$2:$B$12,2)</f>
        <v>Local</v>
      </c>
      <c r="H252" s="7" t="str">
        <f>VLOOKUP(F252,Tipos_Medida!$D$2:$E$34,2)</f>
        <v>Correctiva</v>
      </c>
      <c r="I252" s="7">
        <f>IF(A252=VLOOKUP(A252,Tipos_Medida!$H$2:$I$788,1),VLOOKUP(A252,Tipos_Medida!$H$2:$I$788,2),"")</f>
        <v>24660</v>
      </c>
      <c r="J252" s="7" t="str">
        <f t="shared" si="38"/>
        <v>Pequeño</v>
      </c>
      <c r="K252" s="7">
        <f t="shared" si="42"/>
        <v>24</v>
      </c>
      <c r="L252" s="7">
        <f t="shared" si="43"/>
        <v>25</v>
      </c>
      <c r="M252" s="7">
        <f t="shared" si="44"/>
        <v>26</v>
      </c>
      <c r="N252" s="7">
        <f t="shared" si="45"/>
        <v>28</v>
      </c>
      <c r="O252" s="7">
        <f t="shared" si="46"/>
        <v>29</v>
      </c>
      <c r="P252" s="7">
        <f t="shared" si="47"/>
        <v>30</v>
      </c>
      <c r="Q252" s="21">
        <v>7.6E-3</v>
      </c>
      <c r="R252" s="21">
        <v>7.6E-3</v>
      </c>
      <c r="S252" s="21">
        <v>7.6E-3</v>
      </c>
      <c r="T252" s="21">
        <v>7.6E-3</v>
      </c>
      <c r="U252" s="21">
        <v>7.6E-3</v>
      </c>
      <c r="V252" s="21">
        <v>7.6E-3</v>
      </c>
      <c r="W252" s="21">
        <v>1.52E-2</v>
      </c>
      <c r="X252" s="21">
        <f t="shared" si="48"/>
        <v>0</v>
      </c>
      <c r="Y252" s="21">
        <f t="shared" si="49"/>
        <v>3.8E-3</v>
      </c>
      <c r="Z252" t="str">
        <f t="shared" si="50"/>
        <v>No</v>
      </c>
    </row>
    <row r="253" spans="1:26" x14ac:dyDescent="0.25">
      <c r="A253">
        <v>21124</v>
      </c>
      <c r="B253" t="s">
        <v>63</v>
      </c>
      <c r="C253" t="s">
        <v>34</v>
      </c>
      <c r="D253" t="s">
        <v>114</v>
      </c>
      <c r="E253">
        <v>43934</v>
      </c>
      <c r="F253" t="s">
        <v>16</v>
      </c>
      <c r="G253" s="7" t="str">
        <f>VLOOKUP(C253,Tipos_Medida!$A$2:$B$12,2)</f>
        <v>Local</v>
      </c>
      <c r="H253" s="7" t="str">
        <f>VLOOKUP(F253,Tipos_Medida!$D$2:$E$34,2)</f>
        <v>Preventiva</v>
      </c>
      <c r="I253" s="7">
        <f>IF(A253=VLOOKUP(A253,Tipos_Medida!$H$2:$I$788,1),VLOOKUP(A253,Tipos_Medida!$H$2:$I$788,2),"")</f>
        <v>15763</v>
      </c>
      <c r="J253" s="7" t="str">
        <f t="shared" si="38"/>
        <v>Pequeño</v>
      </c>
      <c r="K253" s="7">
        <f t="shared" si="42"/>
        <v>13</v>
      </c>
      <c r="L253" s="7">
        <f t="shared" si="43"/>
        <v>14</v>
      </c>
      <c r="M253" s="7">
        <f t="shared" si="44"/>
        <v>15</v>
      </c>
      <c r="N253" s="7">
        <f t="shared" si="45"/>
        <v>17</v>
      </c>
      <c r="O253" s="7">
        <f t="shared" si="46"/>
        <v>18</v>
      </c>
      <c r="P253" s="7">
        <f t="shared" si="47"/>
        <v>19</v>
      </c>
      <c r="Q253" s="21">
        <v>3.2300000000000002E-2</v>
      </c>
      <c r="R253" s="21">
        <v>3.2300000000000002E-2</v>
      </c>
      <c r="S253" s="21">
        <v>6.4600000000000005E-2</v>
      </c>
      <c r="T253" s="21">
        <v>9.6799999999999997E-2</v>
      </c>
      <c r="U253" s="21">
        <v>0.12909999999999999</v>
      </c>
      <c r="V253" s="21">
        <v>0.12909999999999999</v>
      </c>
      <c r="W253" s="21">
        <v>0.19370000000000001</v>
      </c>
      <c r="X253" s="21">
        <f t="shared" si="48"/>
        <v>1.6150000000000001E-2</v>
      </c>
      <c r="Y253" s="21">
        <f t="shared" si="49"/>
        <v>3.2300000000000009E-2</v>
      </c>
      <c r="Z253" t="str">
        <f t="shared" si="50"/>
        <v>No</v>
      </c>
    </row>
    <row r="254" spans="1:26" x14ac:dyDescent="0.25">
      <c r="A254">
        <v>20234</v>
      </c>
      <c r="B254" t="s">
        <v>73</v>
      </c>
      <c r="C254" t="s">
        <v>191</v>
      </c>
      <c r="D254" t="s">
        <v>114</v>
      </c>
      <c r="E254">
        <v>44032</v>
      </c>
      <c r="F254" t="s">
        <v>137</v>
      </c>
      <c r="G254" s="7" t="str">
        <f>VLOOKUP(C254,Tipos_Medida!$A$2:$B$12,2)</f>
        <v>Local</v>
      </c>
      <c r="H254" s="7" t="str">
        <f>VLOOKUP(F254,Tipos_Medida!$D$2:$E$34,2)</f>
        <v>Correctiva</v>
      </c>
      <c r="I254" s="7">
        <f>IF(A254=VLOOKUP(A254,Tipos_Medida!$H$2:$I$788,1),VLOOKUP(A254,Tipos_Medida!$H$2:$I$788,2),"")</f>
        <v>7250</v>
      </c>
      <c r="J254" s="7" t="str">
        <f t="shared" si="38"/>
        <v>Pequeño</v>
      </c>
      <c r="K254" s="7">
        <f t="shared" si="42"/>
        <v>27</v>
      </c>
      <c r="L254" s="7">
        <f t="shared" si="43"/>
        <v>28</v>
      </c>
      <c r="M254" s="7">
        <f t="shared" si="44"/>
        <v>29</v>
      </c>
      <c r="N254" s="7">
        <f t="shared" si="45"/>
        <v>31</v>
      </c>
      <c r="O254" s="7">
        <f t="shared" si="46"/>
        <v>32</v>
      </c>
      <c r="P254" s="7">
        <f t="shared" si="47"/>
        <v>33</v>
      </c>
      <c r="Q254" s="21">
        <v>1.9E-3</v>
      </c>
      <c r="R254" s="21">
        <v>1.9E-3</v>
      </c>
      <c r="S254" s="21">
        <v>1.9E-3</v>
      </c>
      <c r="T254" s="21">
        <v>1.9E-3</v>
      </c>
      <c r="U254" s="21">
        <v>1.9E-3</v>
      </c>
      <c r="V254" s="21">
        <v>1.9E-3</v>
      </c>
      <c r="W254" s="21">
        <v>1.9E-3</v>
      </c>
      <c r="X254" s="21">
        <f t="shared" si="48"/>
        <v>0</v>
      </c>
      <c r="Y254" s="21">
        <f t="shared" si="49"/>
        <v>0</v>
      </c>
      <c r="Z254" t="str">
        <f t="shared" si="50"/>
        <v>Si</v>
      </c>
    </row>
    <row r="255" spans="1:26" x14ac:dyDescent="0.25">
      <c r="A255">
        <v>21046</v>
      </c>
      <c r="B255" t="s">
        <v>44</v>
      </c>
      <c r="C255" t="s">
        <v>122</v>
      </c>
      <c r="D255" t="s">
        <v>114</v>
      </c>
      <c r="E255">
        <v>43963</v>
      </c>
      <c r="F255" t="s">
        <v>20</v>
      </c>
      <c r="G255" s="7" t="str">
        <f>VLOOKUP(C255,Tipos_Medida!$A$2:$B$12,2)</f>
        <v>Local</v>
      </c>
      <c r="H255" s="7" t="str">
        <f>VLOOKUP(F255,Tipos_Medida!$D$2:$E$34,2)</f>
        <v>Medianamente Preventiva</v>
      </c>
      <c r="I255" s="7">
        <f>IF(A255=VLOOKUP(A255,Tipos_Medida!$H$2:$I$788,1),VLOOKUP(A255,Tipos_Medida!$H$2:$I$788,2),"")</f>
        <v>7752</v>
      </c>
      <c r="J255" s="7" t="str">
        <f t="shared" si="38"/>
        <v>Pequeño</v>
      </c>
      <c r="K255" s="7">
        <f t="shared" si="42"/>
        <v>17</v>
      </c>
      <c r="L255" s="7">
        <f t="shared" si="43"/>
        <v>18</v>
      </c>
      <c r="M255" s="7">
        <f t="shared" si="44"/>
        <v>19</v>
      </c>
      <c r="N255" s="7">
        <f t="shared" si="45"/>
        <v>21</v>
      </c>
      <c r="O255" s="7">
        <f t="shared" si="46"/>
        <v>22</v>
      </c>
      <c r="P255" s="7">
        <f t="shared" si="47"/>
        <v>23</v>
      </c>
      <c r="Q255" s="21">
        <v>0.1182</v>
      </c>
      <c r="R255" s="21">
        <v>0.1182</v>
      </c>
      <c r="S255" s="21">
        <v>0.1182</v>
      </c>
      <c r="T255" s="21">
        <v>0.2364</v>
      </c>
      <c r="U255" s="21">
        <v>0.29549999999999998</v>
      </c>
      <c r="V255" s="21">
        <v>0.29549999999999998</v>
      </c>
      <c r="W255" s="21">
        <v>0.29549999999999998</v>
      </c>
      <c r="X255" s="21">
        <f t="shared" si="48"/>
        <v>0</v>
      </c>
      <c r="Y255" s="21">
        <f t="shared" si="49"/>
        <v>0</v>
      </c>
      <c r="Z255" t="str">
        <f t="shared" si="50"/>
        <v>Si</v>
      </c>
    </row>
    <row r="256" spans="1:26" x14ac:dyDescent="0.25">
      <c r="A256">
        <v>20024</v>
      </c>
      <c r="B256" t="s">
        <v>50</v>
      </c>
      <c r="C256" t="s">
        <v>119</v>
      </c>
      <c r="D256" t="s">
        <v>114</v>
      </c>
      <c r="E256">
        <v>43995</v>
      </c>
      <c r="F256" t="s">
        <v>24</v>
      </c>
      <c r="G256" s="7" t="str">
        <f>VLOOKUP(C256,Tipos_Medida!$A$2:$B$12,2)</f>
        <v>Local</v>
      </c>
      <c r="H256" s="7" t="str">
        <f>VLOOKUP(F256,Tipos_Medida!$D$2:$E$34,2)</f>
        <v>Correctiva</v>
      </c>
      <c r="I256" s="7">
        <f>IF(A256=VLOOKUP(A256,Tipos_Medida!$H$2:$I$788,1),VLOOKUP(A256,Tipos_Medida!$H$2:$I$788,2),"")</f>
        <v>3643</v>
      </c>
      <c r="J256" s="7" t="str">
        <f t="shared" si="38"/>
        <v>Pequeño</v>
      </c>
      <c r="K256" s="7">
        <f t="shared" si="42"/>
        <v>21</v>
      </c>
      <c r="L256" s="7">
        <f t="shared" si="43"/>
        <v>22</v>
      </c>
      <c r="M256" s="7">
        <f t="shared" si="44"/>
        <v>23</v>
      </c>
      <c r="N256" s="7">
        <f t="shared" si="45"/>
        <v>25</v>
      </c>
      <c r="O256" s="7">
        <f t="shared" si="46"/>
        <v>26</v>
      </c>
      <c r="P256" s="7">
        <f t="shared" si="47"/>
        <v>27</v>
      </c>
      <c r="Q256" s="21">
        <v>4.4400000000000002E-2</v>
      </c>
      <c r="R256" s="21">
        <v>4.4400000000000002E-2</v>
      </c>
      <c r="S256" s="21">
        <v>4.4400000000000002E-2</v>
      </c>
      <c r="T256" s="21">
        <v>4.4400000000000002E-2</v>
      </c>
      <c r="U256" s="21">
        <v>4.4400000000000002E-2</v>
      </c>
      <c r="V256" s="21">
        <v>4.4400000000000002E-2</v>
      </c>
      <c r="W256" s="21">
        <v>4.4400000000000002E-2</v>
      </c>
      <c r="X256" s="21">
        <f t="shared" si="48"/>
        <v>0</v>
      </c>
      <c r="Y256" s="21">
        <f t="shared" si="49"/>
        <v>0</v>
      </c>
      <c r="Z256" t="str">
        <f t="shared" si="50"/>
        <v>Si</v>
      </c>
    </row>
    <row r="257" spans="1:26" x14ac:dyDescent="0.25">
      <c r="A257">
        <v>20024</v>
      </c>
      <c r="B257" t="s">
        <v>50</v>
      </c>
      <c r="C257" t="s">
        <v>120</v>
      </c>
      <c r="D257" t="s">
        <v>114</v>
      </c>
      <c r="E257">
        <v>43945</v>
      </c>
      <c r="F257" t="s">
        <v>17</v>
      </c>
      <c r="G257" s="7" t="str">
        <f>VLOOKUP(C257,Tipos_Medida!$A$2:$B$12,2)</f>
        <v>Local</v>
      </c>
      <c r="H257" s="7" t="str">
        <f>VLOOKUP(F257,Tipos_Medida!$D$2:$E$34,2)</f>
        <v>Medianamente Preventiva</v>
      </c>
      <c r="I257" s="7">
        <f>IF(A257=VLOOKUP(A257,Tipos_Medida!$H$2:$I$788,1),VLOOKUP(A257,Tipos_Medida!$H$2:$I$788,2),"")</f>
        <v>3643</v>
      </c>
      <c r="J257" s="7" t="str">
        <f t="shared" si="38"/>
        <v>Pequeño</v>
      </c>
      <c r="K257" s="7">
        <f t="shared" si="42"/>
        <v>14</v>
      </c>
      <c r="L257" s="7">
        <f t="shared" si="43"/>
        <v>15</v>
      </c>
      <c r="M257" s="7">
        <f t="shared" si="44"/>
        <v>16</v>
      </c>
      <c r="N257" s="7">
        <f t="shared" si="45"/>
        <v>18</v>
      </c>
      <c r="O257" s="7">
        <f t="shared" si="46"/>
        <v>19</v>
      </c>
      <c r="P257" s="7">
        <f t="shared" si="47"/>
        <v>20</v>
      </c>
      <c r="Q257" s="21">
        <v>4.4400000000000002E-2</v>
      </c>
      <c r="R257" s="21">
        <v>4.4400000000000002E-2</v>
      </c>
      <c r="S257" s="21">
        <v>4.4400000000000002E-2</v>
      </c>
      <c r="T257" s="21">
        <v>4.4400000000000002E-2</v>
      </c>
      <c r="U257" s="21">
        <v>4.4400000000000002E-2</v>
      </c>
      <c r="V257" s="21">
        <v>4.4400000000000002E-2</v>
      </c>
      <c r="W257" s="21">
        <v>4.4400000000000002E-2</v>
      </c>
      <c r="X257" s="21">
        <f t="shared" si="48"/>
        <v>0</v>
      </c>
      <c r="Y257" s="21">
        <f t="shared" si="49"/>
        <v>0</v>
      </c>
      <c r="Z257" t="str">
        <f t="shared" si="50"/>
        <v>Si</v>
      </c>
    </row>
    <row r="258" spans="1:26" x14ac:dyDescent="0.25">
      <c r="A258">
        <v>20024</v>
      </c>
      <c r="B258" t="s">
        <v>50</v>
      </c>
      <c r="C258" t="s">
        <v>191</v>
      </c>
      <c r="D258" t="s">
        <v>114</v>
      </c>
      <c r="E258">
        <v>43945</v>
      </c>
      <c r="F258" t="s">
        <v>17</v>
      </c>
      <c r="G258" s="7" t="str">
        <f>VLOOKUP(C258,Tipos_Medida!$A$2:$B$12,2)</f>
        <v>Local</v>
      </c>
      <c r="H258" s="7" t="str">
        <f>VLOOKUP(F258,Tipos_Medida!$D$2:$E$34,2)</f>
        <v>Medianamente Preventiva</v>
      </c>
      <c r="I258" s="7">
        <f>IF(A258=VLOOKUP(A258,Tipos_Medida!$H$2:$I$788,1),VLOOKUP(A258,Tipos_Medida!$H$2:$I$788,2),"")</f>
        <v>3643</v>
      </c>
      <c r="J258" s="7" t="str">
        <f t="shared" si="38"/>
        <v>Pequeño</v>
      </c>
      <c r="K258" s="7">
        <f t="shared" si="42"/>
        <v>14</v>
      </c>
      <c r="L258" s="7">
        <f t="shared" si="43"/>
        <v>15</v>
      </c>
      <c r="M258" s="7">
        <f t="shared" si="44"/>
        <v>16</v>
      </c>
      <c r="N258" s="7">
        <f t="shared" si="45"/>
        <v>18</v>
      </c>
      <c r="O258" s="7">
        <f t="shared" si="46"/>
        <v>19</v>
      </c>
      <c r="P258" s="7">
        <f t="shared" si="47"/>
        <v>20</v>
      </c>
      <c r="Q258" s="21">
        <v>4.4400000000000002E-2</v>
      </c>
      <c r="R258" s="21">
        <v>4.4400000000000002E-2</v>
      </c>
      <c r="S258" s="21">
        <v>4.4400000000000002E-2</v>
      </c>
      <c r="T258" s="21">
        <v>4.4400000000000002E-2</v>
      </c>
      <c r="U258" s="21">
        <v>4.4400000000000002E-2</v>
      </c>
      <c r="V258" s="21">
        <v>4.4400000000000002E-2</v>
      </c>
      <c r="W258" s="21">
        <v>4.4400000000000002E-2</v>
      </c>
      <c r="X258" s="21">
        <f t="shared" si="48"/>
        <v>0</v>
      </c>
      <c r="Y258" s="21">
        <f t="shared" si="49"/>
        <v>0</v>
      </c>
      <c r="Z258" t="str">
        <f t="shared" si="50"/>
        <v>Si</v>
      </c>
    </row>
    <row r="259" spans="1:26" x14ac:dyDescent="0.25">
      <c r="A259">
        <v>21156</v>
      </c>
      <c r="B259" t="s">
        <v>98</v>
      </c>
      <c r="C259" t="s">
        <v>122</v>
      </c>
      <c r="D259" t="s">
        <v>114</v>
      </c>
      <c r="E259">
        <v>43963</v>
      </c>
      <c r="F259" t="s">
        <v>20</v>
      </c>
      <c r="G259" s="7" t="str">
        <f>VLOOKUP(C259,Tipos_Medida!$A$2:$B$12,2)</f>
        <v>Local</v>
      </c>
      <c r="H259" s="7" t="str">
        <f>VLOOKUP(F259,Tipos_Medida!$D$2:$E$34,2)</f>
        <v>Medianamente Preventiva</v>
      </c>
      <c r="I259" s="7">
        <f>IF(A259=VLOOKUP(A259,Tipos_Medida!$H$2:$I$788,1),VLOOKUP(A259,Tipos_Medida!$H$2:$I$788,2),"")</f>
        <v>319375</v>
      </c>
      <c r="J259" s="7" t="str">
        <f t="shared" ref="J259:J267" si="51">IF(AND(I259&gt;0,I259&lt;30000),"Pequeño",IF(AND(I259&gt;=30000,I259&lt;100000),"Mediano","Grande"))</f>
        <v>Grande</v>
      </c>
      <c r="K259" s="7">
        <f t="shared" si="42"/>
        <v>17</v>
      </c>
      <c r="L259" s="7">
        <f t="shared" si="43"/>
        <v>18</v>
      </c>
      <c r="M259" s="7">
        <f t="shared" si="44"/>
        <v>19</v>
      </c>
      <c r="N259" s="7">
        <f t="shared" si="45"/>
        <v>21</v>
      </c>
      <c r="O259" s="7">
        <f t="shared" si="46"/>
        <v>22</v>
      </c>
      <c r="P259" s="7">
        <f t="shared" si="47"/>
        <v>23</v>
      </c>
      <c r="Q259" s="21">
        <v>0.63839999999999997</v>
      </c>
      <c r="R259" s="21">
        <v>0.91810000000000003</v>
      </c>
      <c r="S259" s="21">
        <v>1.4201999999999999</v>
      </c>
      <c r="T259" s="21">
        <v>1.6927000000000001</v>
      </c>
      <c r="U259" s="21">
        <v>2.0943999999999998</v>
      </c>
      <c r="V259" s="21">
        <v>2.6179999999999999</v>
      </c>
      <c r="W259" s="21">
        <v>3.1989999999999998</v>
      </c>
      <c r="X259" s="21">
        <f t="shared" si="48"/>
        <v>0.39089999999999997</v>
      </c>
      <c r="Y259" s="21">
        <f t="shared" si="49"/>
        <v>0.55230000000000001</v>
      </c>
      <c r="Z259" t="str">
        <f t="shared" si="50"/>
        <v>No</v>
      </c>
    </row>
    <row r="260" spans="1:26" x14ac:dyDescent="0.25">
      <c r="A260">
        <v>20434</v>
      </c>
      <c r="B260" t="s">
        <v>91</v>
      </c>
      <c r="C260" t="s">
        <v>118</v>
      </c>
      <c r="D260" t="s">
        <v>114</v>
      </c>
      <c r="E260">
        <v>43970</v>
      </c>
      <c r="F260" t="s">
        <v>21</v>
      </c>
      <c r="G260" s="7" t="str">
        <f>VLOOKUP(C260,Tipos_Medida!$A$2:$B$12,2)</f>
        <v>Local</v>
      </c>
      <c r="H260" s="7" t="str">
        <f>VLOOKUP(F260,Tipos_Medida!$D$2:$E$34,2)</f>
        <v>Medianamente Preventiva</v>
      </c>
      <c r="I260" s="7">
        <f>IF(A260=VLOOKUP(A260,Tipos_Medida!$H$2:$I$788,1),VLOOKUP(A260,Tipos_Medida!$H$2:$I$788,2),"")</f>
        <v>4214</v>
      </c>
      <c r="J260" s="7" t="str">
        <f t="shared" si="51"/>
        <v>Pequeño</v>
      </c>
      <c r="K260" s="7">
        <f t="shared" si="42"/>
        <v>18</v>
      </c>
      <c r="L260" s="7">
        <f t="shared" si="43"/>
        <v>19</v>
      </c>
      <c r="M260" s="7">
        <f t="shared" si="44"/>
        <v>20</v>
      </c>
      <c r="N260" s="7">
        <f t="shared" si="45"/>
        <v>22</v>
      </c>
      <c r="O260" s="7">
        <f t="shared" si="46"/>
        <v>23</v>
      </c>
      <c r="P260" s="7">
        <f t="shared" si="47"/>
        <v>24</v>
      </c>
      <c r="Q260" s="21">
        <v>2.76E-2</v>
      </c>
      <c r="R260" s="21">
        <v>2.76E-2</v>
      </c>
      <c r="S260" s="21">
        <v>2.76E-2</v>
      </c>
      <c r="T260" s="21">
        <v>2.76E-2</v>
      </c>
      <c r="U260" s="21">
        <v>2.76E-2</v>
      </c>
      <c r="V260" s="21">
        <v>2.76E-2</v>
      </c>
      <c r="W260" s="21">
        <v>2.76E-2</v>
      </c>
      <c r="X260" s="21">
        <f t="shared" si="48"/>
        <v>0</v>
      </c>
      <c r="Y260" s="21">
        <f t="shared" si="49"/>
        <v>0</v>
      </c>
      <c r="Z260" t="str">
        <f t="shared" si="50"/>
        <v>Si</v>
      </c>
    </row>
    <row r="261" spans="1:26" x14ac:dyDescent="0.25">
      <c r="A261">
        <v>21046</v>
      </c>
      <c r="B261" t="s">
        <v>44</v>
      </c>
      <c r="C261" t="s">
        <v>123</v>
      </c>
      <c r="D261" t="s">
        <v>114</v>
      </c>
      <c r="E261">
        <v>43997</v>
      </c>
      <c r="F261" t="s">
        <v>25</v>
      </c>
      <c r="G261" s="7" t="str">
        <f>VLOOKUP(C261,Tipos_Medida!$A$2:$B$12,2)</f>
        <v>Local</v>
      </c>
      <c r="H261" s="7" t="str">
        <f>VLOOKUP(F261,Tipos_Medida!$D$2:$E$34,2)</f>
        <v>Correctiva</v>
      </c>
      <c r="I261" s="7">
        <f>IF(A261=VLOOKUP(A261,Tipos_Medida!$H$2:$I$788,1),VLOOKUP(A261,Tipos_Medida!$H$2:$I$788,2),"")</f>
        <v>7752</v>
      </c>
      <c r="J261" s="7" t="str">
        <f t="shared" si="51"/>
        <v>Pequeño</v>
      </c>
      <c r="K261" s="7">
        <f t="shared" si="42"/>
        <v>22</v>
      </c>
      <c r="L261" s="7">
        <f t="shared" si="43"/>
        <v>23</v>
      </c>
      <c r="M261" s="7">
        <f t="shared" si="44"/>
        <v>24</v>
      </c>
      <c r="N261" s="7">
        <f t="shared" si="45"/>
        <v>26</v>
      </c>
      <c r="O261" s="7">
        <f t="shared" si="46"/>
        <v>27</v>
      </c>
      <c r="P261" s="7">
        <f t="shared" si="47"/>
        <v>28</v>
      </c>
      <c r="Q261" s="21">
        <v>0.29549999999999998</v>
      </c>
      <c r="R261" s="21">
        <v>0.29549999999999998</v>
      </c>
      <c r="S261" s="21">
        <v>0.29549999999999998</v>
      </c>
      <c r="T261" s="21">
        <v>0.41370000000000001</v>
      </c>
      <c r="U261" s="21">
        <v>0.41370000000000001</v>
      </c>
      <c r="V261" s="21">
        <v>0.65010000000000001</v>
      </c>
      <c r="W261" s="21">
        <v>0.65010000000000001</v>
      </c>
      <c r="X261" s="21">
        <f t="shared" si="48"/>
        <v>0</v>
      </c>
      <c r="Y261" s="21">
        <f t="shared" si="49"/>
        <v>0.1182</v>
      </c>
      <c r="Z261" t="str">
        <f t="shared" si="50"/>
        <v>No</v>
      </c>
    </row>
    <row r="262" spans="1:26" x14ac:dyDescent="0.25">
      <c r="A262">
        <v>21046</v>
      </c>
      <c r="B262" t="s">
        <v>44</v>
      </c>
      <c r="C262" t="s">
        <v>119</v>
      </c>
      <c r="D262" t="s">
        <v>114</v>
      </c>
      <c r="E262">
        <v>44029</v>
      </c>
      <c r="F262" t="s">
        <v>29</v>
      </c>
      <c r="G262" s="7" t="str">
        <f>VLOOKUP(C262,Tipos_Medida!$A$2:$B$12,2)</f>
        <v>Local</v>
      </c>
      <c r="H262" s="7" t="str">
        <f>VLOOKUP(F262,Tipos_Medida!$D$2:$E$34,2)</f>
        <v>Correctiva</v>
      </c>
      <c r="I262" s="7">
        <f>IF(A262=VLOOKUP(A262,Tipos_Medida!$H$2:$I$788,1),VLOOKUP(A262,Tipos_Medida!$H$2:$I$788,2),"")</f>
        <v>7752</v>
      </c>
      <c r="J262" s="7" t="str">
        <f t="shared" si="51"/>
        <v>Pequeño</v>
      </c>
      <c r="K262" s="7">
        <f t="shared" si="42"/>
        <v>26</v>
      </c>
      <c r="L262" s="7">
        <f t="shared" si="43"/>
        <v>27</v>
      </c>
      <c r="M262" s="7">
        <f t="shared" si="44"/>
        <v>28</v>
      </c>
      <c r="N262" s="7">
        <f t="shared" si="45"/>
        <v>30</v>
      </c>
      <c r="O262" s="7">
        <f t="shared" si="46"/>
        <v>31</v>
      </c>
      <c r="P262" s="7">
        <f t="shared" si="47"/>
        <v>32</v>
      </c>
      <c r="Q262" s="21">
        <v>0.41370000000000001</v>
      </c>
      <c r="R262" s="21">
        <v>0.65010000000000001</v>
      </c>
      <c r="S262" s="21">
        <v>0.65010000000000001</v>
      </c>
      <c r="T262" s="21">
        <v>0.65010000000000001</v>
      </c>
      <c r="U262" s="21">
        <v>0.70920000000000005</v>
      </c>
      <c r="V262" s="21">
        <v>0.76829999999999998</v>
      </c>
      <c r="W262" s="21">
        <v>0.76829999999999998</v>
      </c>
      <c r="X262" s="21">
        <f t="shared" si="48"/>
        <v>0.1182</v>
      </c>
      <c r="Y262" s="21">
        <f t="shared" si="49"/>
        <v>2.9549999999999965E-2</v>
      </c>
      <c r="Z262" t="str">
        <f t="shared" si="50"/>
        <v>Si</v>
      </c>
    </row>
    <row r="263" spans="1:26" x14ac:dyDescent="0.25">
      <c r="A263">
        <v>21156</v>
      </c>
      <c r="B263" t="s">
        <v>98</v>
      </c>
      <c r="C263" t="s">
        <v>123</v>
      </c>
      <c r="D263" t="s">
        <v>114</v>
      </c>
      <c r="E263">
        <v>43997</v>
      </c>
      <c r="F263" t="s">
        <v>25</v>
      </c>
      <c r="G263" s="7" t="str">
        <f>VLOOKUP(C263,Tipos_Medida!$A$2:$B$12,2)</f>
        <v>Local</v>
      </c>
      <c r="H263" s="7" t="str">
        <f>VLOOKUP(F263,Tipos_Medida!$D$2:$E$34,2)</f>
        <v>Correctiva</v>
      </c>
      <c r="I263" s="7">
        <f>IF(A263=VLOOKUP(A263,Tipos_Medida!$H$2:$I$788,1),VLOOKUP(A263,Tipos_Medida!$H$2:$I$788,2),"")</f>
        <v>319375</v>
      </c>
      <c r="J263" s="7" t="str">
        <f t="shared" si="51"/>
        <v>Grande</v>
      </c>
      <c r="K263" s="7">
        <f t="shared" si="42"/>
        <v>22</v>
      </c>
      <c r="L263" s="7">
        <f t="shared" si="43"/>
        <v>23</v>
      </c>
      <c r="M263" s="7">
        <f t="shared" si="44"/>
        <v>24</v>
      </c>
      <c r="N263" s="7">
        <f t="shared" si="45"/>
        <v>26</v>
      </c>
      <c r="O263" s="7">
        <f t="shared" si="46"/>
        <v>27</v>
      </c>
      <c r="P263" s="7">
        <f t="shared" si="47"/>
        <v>28</v>
      </c>
      <c r="Q263" s="21">
        <v>2.6179999999999999</v>
      </c>
      <c r="R263" s="21">
        <v>3.1989999999999998</v>
      </c>
      <c r="S263" s="21">
        <v>4.0884</v>
      </c>
      <c r="T263" s="21">
        <v>5.3005000000000004</v>
      </c>
      <c r="U263" s="21">
        <v>6.6345999999999998</v>
      </c>
      <c r="V263" s="21">
        <v>7.9687000000000001</v>
      </c>
      <c r="W263" s="21">
        <v>9.3673999999999999</v>
      </c>
      <c r="X263" s="21">
        <f t="shared" si="48"/>
        <v>0.73520000000000008</v>
      </c>
      <c r="Y263" s="21">
        <f t="shared" si="49"/>
        <v>1.3664000000000001</v>
      </c>
      <c r="Z263" t="str">
        <f t="shared" si="50"/>
        <v>No</v>
      </c>
    </row>
    <row r="264" spans="1:26" x14ac:dyDescent="0.25">
      <c r="A264">
        <v>20545</v>
      </c>
      <c r="B264" t="s">
        <v>99</v>
      </c>
      <c r="C264" t="s">
        <v>34</v>
      </c>
      <c r="D264" t="s">
        <v>114</v>
      </c>
      <c r="E264">
        <v>44004</v>
      </c>
      <c r="F264" t="s">
        <v>26</v>
      </c>
      <c r="G264" s="7" t="str">
        <f>VLOOKUP(C264,Tipos_Medida!$A$2:$B$12,2)</f>
        <v>Local</v>
      </c>
      <c r="H264" s="7" t="str">
        <f>VLOOKUP(F264,Tipos_Medida!$D$2:$E$34,2)</f>
        <v>Correctiva</v>
      </c>
      <c r="I264" s="7">
        <f>IF(A264=VLOOKUP(A264,Tipos_Medida!$H$2:$I$788,1),VLOOKUP(A264,Tipos_Medida!$H$2:$I$788,2),"")</f>
        <v>9876</v>
      </c>
      <c r="J264" s="7" t="str">
        <f t="shared" si="51"/>
        <v>Pequeño</v>
      </c>
      <c r="K264" s="7">
        <f t="shared" si="42"/>
        <v>23</v>
      </c>
      <c r="L264" s="7">
        <f t="shared" si="43"/>
        <v>24</v>
      </c>
      <c r="M264" s="7">
        <f t="shared" si="44"/>
        <v>25</v>
      </c>
      <c r="N264" s="7">
        <f t="shared" si="45"/>
        <v>27</v>
      </c>
      <c r="O264" s="7">
        <f t="shared" si="46"/>
        <v>28</v>
      </c>
      <c r="P264" s="7">
        <f t="shared" si="47"/>
        <v>29</v>
      </c>
      <c r="Q264" s="21">
        <v>0.23369999999999999</v>
      </c>
      <c r="R264" s="21">
        <v>0.40899999999999997</v>
      </c>
      <c r="S264" s="21">
        <v>0.56489999999999996</v>
      </c>
      <c r="T264" s="21">
        <v>0.64280000000000004</v>
      </c>
      <c r="U264" s="21">
        <v>0.70120000000000005</v>
      </c>
      <c r="V264" s="21">
        <v>0.77910000000000001</v>
      </c>
      <c r="W264" s="21">
        <v>0.79859999999999998</v>
      </c>
      <c r="X264" s="21">
        <f t="shared" si="48"/>
        <v>0.16559999999999997</v>
      </c>
      <c r="Y264" s="21">
        <f t="shared" si="49"/>
        <v>4.8699999999999966E-2</v>
      </c>
      <c r="Z264" t="str">
        <f t="shared" si="50"/>
        <v>Si</v>
      </c>
    </row>
    <row r="265" spans="1:26" x14ac:dyDescent="0.25">
      <c r="A265">
        <v>21013</v>
      </c>
      <c r="B265" t="s">
        <v>42</v>
      </c>
      <c r="C265" t="s">
        <v>119</v>
      </c>
      <c r="D265" t="s">
        <v>114</v>
      </c>
      <c r="E265">
        <v>44028</v>
      </c>
      <c r="F265" t="s">
        <v>29</v>
      </c>
      <c r="G265" s="7" t="str">
        <f>VLOOKUP(C265,Tipos_Medida!$A$2:$B$12,2)</f>
        <v>Local</v>
      </c>
      <c r="H265" s="7" t="str">
        <f>VLOOKUP(F265,Tipos_Medida!$D$2:$E$34,2)</f>
        <v>Correctiva</v>
      </c>
      <c r="I265" s="7">
        <f>IF(A265=VLOOKUP(A265,Tipos_Medida!$H$2:$I$788,1),VLOOKUP(A265,Tipos_Medida!$H$2:$I$788,2),"")</f>
        <v>21100</v>
      </c>
      <c r="J265" s="7" t="str">
        <f t="shared" si="51"/>
        <v>Pequeño</v>
      </c>
      <c r="K265" s="7">
        <f t="shared" si="42"/>
        <v>26</v>
      </c>
      <c r="L265" s="7">
        <f t="shared" si="43"/>
        <v>27</v>
      </c>
      <c r="M265" s="7">
        <f t="shared" si="44"/>
        <v>28</v>
      </c>
      <c r="N265" s="7">
        <f t="shared" si="45"/>
        <v>30</v>
      </c>
      <c r="O265" s="7">
        <f t="shared" si="46"/>
        <v>31</v>
      </c>
      <c r="P265" s="7">
        <f t="shared" si="47"/>
        <v>32</v>
      </c>
      <c r="Q265" s="21">
        <v>4.8143000000000002</v>
      </c>
      <c r="R265" s="21">
        <v>4.9519000000000002</v>
      </c>
      <c r="S265" s="21">
        <v>5.3644999999999996</v>
      </c>
      <c r="T265" s="21">
        <v>5.7771999999999997</v>
      </c>
      <c r="U265" s="21">
        <v>5.9146999999999998</v>
      </c>
      <c r="V265" s="21">
        <v>6.1898</v>
      </c>
      <c r="W265" s="21">
        <v>6.6025</v>
      </c>
      <c r="X265" s="21">
        <f t="shared" si="48"/>
        <v>0.27509999999999968</v>
      </c>
      <c r="Y265" s="21">
        <f t="shared" si="49"/>
        <v>0.34390000000000009</v>
      </c>
      <c r="Z265" t="str">
        <f t="shared" si="50"/>
        <v>No</v>
      </c>
    </row>
    <row r="266" spans="1:26" x14ac:dyDescent="0.25">
      <c r="A266">
        <v>20177</v>
      </c>
      <c r="B266" t="s">
        <v>67</v>
      </c>
      <c r="C266" t="s">
        <v>34</v>
      </c>
      <c r="D266" t="s">
        <v>114</v>
      </c>
      <c r="E266">
        <v>44032</v>
      </c>
      <c r="F266" t="s">
        <v>137</v>
      </c>
      <c r="G266" s="7" t="str">
        <f>VLOOKUP(C266,Tipos_Medida!$A$2:$B$12,2)</f>
        <v>Local</v>
      </c>
      <c r="H266" s="7" t="str">
        <f>VLOOKUP(F266,Tipos_Medida!$D$2:$E$34,2)</f>
        <v>Correctiva</v>
      </c>
      <c r="I266" s="7">
        <f>IF(A266=VLOOKUP(A266,Tipos_Medida!$H$2:$I$788,1),VLOOKUP(A266,Tipos_Medida!$H$2:$I$788,2),"")</f>
        <v>9945</v>
      </c>
      <c r="J266" s="7" t="str">
        <f t="shared" si="51"/>
        <v>Pequeño</v>
      </c>
      <c r="K266" s="7">
        <f t="shared" si="42"/>
        <v>27</v>
      </c>
      <c r="L266" s="7">
        <f t="shared" si="43"/>
        <v>28</v>
      </c>
      <c r="M266" s="7">
        <f t="shared" si="44"/>
        <v>29</v>
      </c>
      <c r="N266" s="7">
        <f t="shared" si="45"/>
        <v>31</v>
      </c>
      <c r="O266" s="7">
        <f t="shared" si="46"/>
        <v>32</v>
      </c>
      <c r="P266" s="7">
        <f t="shared" si="47"/>
        <v>33</v>
      </c>
      <c r="Q266" s="21">
        <v>2.0844</v>
      </c>
      <c r="R266" s="21">
        <v>2.2387999999999999</v>
      </c>
      <c r="S266" s="21">
        <v>2.2645</v>
      </c>
      <c r="T266" s="21">
        <v>2.2902999999999998</v>
      </c>
      <c r="U266" s="21">
        <v>2.3675000000000002</v>
      </c>
      <c r="V266" s="21">
        <v>2.3675000000000002</v>
      </c>
      <c r="W266" s="21">
        <v>2.3675000000000002</v>
      </c>
      <c r="X266" s="21">
        <f t="shared" si="48"/>
        <v>9.0049999999999963E-2</v>
      </c>
      <c r="Y266" s="21">
        <f t="shared" si="49"/>
        <v>0</v>
      </c>
      <c r="Z266" t="str">
        <f t="shared" si="50"/>
        <v>Si</v>
      </c>
    </row>
    <row r="267" spans="1:26" x14ac:dyDescent="0.25">
      <c r="A267">
        <v>20177</v>
      </c>
      <c r="B267" t="s">
        <v>67</v>
      </c>
      <c r="C267" t="s">
        <v>119</v>
      </c>
      <c r="D267" t="s">
        <v>114</v>
      </c>
      <c r="E267">
        <v>44032</v>
      </c>
      <c r="F267" t="s">
        <v>137</v>
      </c>
      <c r="G267" s="7" t="str">
        <f>VLOOKUP(C267,Tipos_Medida!$A$2:$B$12,2)</f>
        <v>Local</v>
      </c>
      <c r="H267" s="7" t="str">
        <f>VLOOKUP(F267,Tipos_Medida!$D$2:$E$34,2)</f>
        <v>Correctiva</v>
      </c>
      <c r="I267" s="7">
        <f>IF(A267=VLOOKUP(A267,Tipos_Medida!$H$2:$I$788,1),VLOOKUP(A267,Tipos_Medida!$H$2:$I$788,2),"")</f>
        <v>9945</v>
      </c>
      <c r="J267" s="7" t="str">
        <f t="shared" si="51"/>
        <v>Pequeño</v>
      </c>
      <c r="K267" s="7">
        <f t="shared" si="42"/>
        <v>27</v>
      </c>
      <c r="L267" s="7">
        <f t="shared" si="43"/>
        <v>28</v>
      </c>
      <c r="M267" s="7">
        <f t="shared" si="44"/>
        <v>29</v>
      </c>
      <c r="N267" s="7">
        <f t="shared" si="45"/>
        <v>31</v>
      </c>
      <c r="O267" s="7">
        <f t="shared" si="46"/>
        <v>32</v>
      </c>
      <c r="P267" s="7">
        <f t="shared" si="47"/>
        <v>33</v>
      </c>
      <c r="Q267" s="21">
        <v>0.39589999999999997</v>
      </c>
      <c r="R267" s="21">
        <v>0.42520000000000002</v>
      </c>
      <c r="S267" s="21">
        <v>0.43009999999999998</v>
      </c>
      <c r="T267" s="21">
        <v>0.435</v>
      </c>
      <c r="U267" s="21">
        <v>0.44969999999999999</v>
      </c>
      <c r="V267" s="21">
        <v>0.44969999999999999</v>
      </c>
      <c r="W267" s="21">
        <v>0.44969999999999999</v>
      </c>
      <c r="X267" s="21">
        <f t="shared" si="48"/>
        <v>1.7100000000000004E-2</v>
      </c>
      <c r="Y267" s="21">
        <f t="shared" si="49"/>
        <v>0</v>
      </c>
      <c r="Z267" t="str">
        <f t="shared" si="50"/>
        <v>Si</v>
      </c>
    </row>
  </sheetData>
  <pageMargins left="0.7" right="0.7" top="0.75" bottom="0.75" header="0.3" footer="0.3"/>
  <pageSetup paperSize="9" orientation="portrait" r:id="rId1"/>
  <ignoredErrors>
    <ignoredError sqref="X2:Y2 X3:Y230 X231:Y267" formulaRange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E1" sqref="E1:G1"/>
    </sheetView>
  </sheetViews>
  <sheetFormatPr baseColWidth="10" defaultRowHeight="15" x14ac:dyDescent="0.25"/>
  <cols>
    <col min="2" max="2" width="28.5703125" bestFit="1" customWidth="1"/>
    <col min="3" max="3" width="13" customWidth="1"/>
    <col min="4" max="4" width="9.28515625" customWidth="1"/>
    <col min="8" max="8" width="12.42578125" customWidth="1"/>
  </cols>
  <sheetData>
    <row r="1" spans="1:8" ht="23.25" customHeight="1" thickBot="1" x14ac:dyDescent="0.3">
      <c r="A1" s="31" t="s">
        <v>196</v>
      </c>
      <c r="B1" s="31" t="s">
        <v>197</v>
      </c>
      <c r="C1" s="31" t="s">
        <v>198</v>
      </c>
      <c r="D1" s="31" t="s">
        <v>203</v>
      </c>
      <c r="E1" s="33" t="s">
        <v>204</v>
      </c>
      <c r="F1" s="34"/>
      <c r="G1" s="35"/>
      <c r="H1" s="31" t="s">
        <v>199</v>
      </c>
    </row>
    <row r="2" spans="1:8" ht="23.25" customHeight="1" thickBot="1" x14ac:dyDescent="0.3">
      <c r="A2" s="32"/>
      <c r="B2" s="32"/>
      <c r="C2" s="32"/>
      <c r="D2" s="32"/>
      <c r="E2" s="26" t="s">
        <v>200</v>
      </c>
      <c r="F2" s="26" t="s">
        <v>201</v>
      </c>
      <c r="G2" s="26" t="s">
        <v>202</v>
      </c>
      <c r="H2" s="32"/>
    </row>
    <row r="3" spans="1:8" x14ac:dyDescent="0.25">
      <c r="A3" s="22">
        <v>20024</v>
      </c>
      <c r="B3" s="22" t="s">
        <v>50</v>
      </c>
      <c r="C3" s="22">
        <v>3643</v>
      </c>
      <c r="D3" s="22" t="s">
        <v>176</v>
      </c>
      <c r="E3" s="22">
        <v>0</v>
      </c>
      <c r="F3" s="22">
        <v>1</v>
      </c>
      <c r="G3" s="22">
        <v>3</v>
      </c>
      <c r="H3" s="22">
        <v>8.2299999999999998E-2</v>
      </c>
    </row>
    <row r="4" spans="1:8" x14ac:dyDescent="0.25">
      <c r="A4" s="23">
        <v>20027</v>
      </c>
      <c r="B4" s="23" t="s">
        <v>46</v>
      </c>
      <c r="C4" s="23">
        <v>2251</v>
      </c>
      <c r="D4" s="23" t="s">
        <v>176</v>
      </c>
      <c r="E4" s="23">
        <v>0</v>
      </c>
      <c r="F4" s="23">
        <v>1</v>
      </c>
      <c r="G4" s="23">
        <v>3</v>
      </c>
      <c r="H4" s="23">
        <v>0.1333</v>
      </c>
    </row>
    <row r="5" spans="1:8" x14ac:dyDescent="0.25">
      <c r="A5" s="23">
        <v>20029</v>
      </c>
      <c r="B5" s="23" t="s">
        <v>52</v>
      </c>
      <c r="C5" s="23">
        <v>4135</v>
      </c>
      <c r="D5" s="23" t="s">
        <v>176</v>
      </c>
      <c r="E5" s="23">
        <v>0</v>
      </c>
      <c r="F5" s="23">
        <v>1</v>
      </c>
      <c r="G5" s="23">
        <v>1</v>
      </c>
      <c r="H5" s="23">
        <v>2.4199999999999999E-2</v>
      </c>
    </row>
    <row r="6" spans="1:8" x14ac:dyDescent="0.25">
      <c r="A6" s="23">
        <v>20041</v>
      </c>
      <c r="B6" s="23" t="s">
        <v>54</v>
      </c>
      <c r="C6" s="23">
        <v>31551</v>
      </c>
      <c r="D6" s="23" t="s">
        <v>176</v>
      </c>
      <c r="E6" s="23">
        <v>0</v>
      </c>
      <c r="F6" s="23">
        <v>10</v>
      </c>
      <c r="G6" s="23">
        <v>54</v>
      </c>
      <c r="H6" s="23">
        <v>0.17119999999999999</v>
      </c>
    </row>
    <row r="7" spans="1:8" x14ac:dyDescent="0.25">
      <c r="A7" s="23">
        <v>20058</v>
      </c>
      <c r="B7" s="23" t="s">
        <v>55</v>
      </c>
      <c r="C7" s="23">
        <v>13097</v>
      </c>
      <c r="D7" s="23" t="s">
        <v>176</v>
      </c>
      <c r="E7" s="23">
        <v>0</v>
      </c>
      <c r="F7" s="23">
        <v>0</v>
      </c>
      <c r="G7" s="23">
        <v>1</v>
      </c>
      <c r="H7" s="23">
        <v>7.6E-3</v>
      </c>
    </row>
    <row r="8" spans="1:8" x14ac:dyDescent="0.25">
      <c r="A8" s="23">
        <v>20098</v>
      </c>
      <c r="B8" s="23" t="s">
        <v>57</v>
      </c>
      <c r="C8" s="23">
        <v>4425</v>
      </c>
      <c r="D8" s="23" t="s">
        <v>176</v>
      </c>
      <c r="E8" s="23">
        <v>0</v>
      </c>
      <c r="F8" s="23">
        <v>0</v>
      </c>
      <c r="G8" s="23">
        <v>1</v>
      </c>
      <c r="H8" s="23">
        <v>2.2599999999999999E-2</v>
      </c>
    </row>
    <row r="9" spans="1:8" x14ac:dyDescent="0.25">
      <c r="A9" s="23">
        <v>20109</v>
      </c>
      <c r="B9" s="23" t="s">
        <v>59</v>
      </c>
      <c r="C9" s="23">
        <v>1227</v>
      </c>
      <c r="D9" s="23" t="s">
        <v>176</v>
      </c>
      <c r="E9" s="23">
        <v>0</v>
      </c>
      <c r="F9" s="23">
        <v>0</v>
      </c>
      <c r="G9" s="23">
        <v>2</v>
      </c>
      <c r="H9" s="25">
        <v>0.16300000000000001</v>
      </c>
    </row>
    <row r="10" spans="1:8" x14ac:dyDescent="0.25">
      <c r="A10" s="23">
        <v>20116</v>
      </c>
      <c r="B10" s="23" t="s">
        <v>60</v>
      </c>
      <c r="C10" s="23">
        <v>4415</v>
      </c>
      <c r="D10" s="23" t="s">
        <v>176</v>
      </c>
      <c r="E10" s="23">
        <v>0</v>
      </c>
      <c r="F10" s="23">
        <v>0</v>
      </c>
      <c r="G10" s="23">
        <v>1</v>
      </c>
      <c r="H10" s="23">
        <v>2.2700000000000001E-2</v>
      </c>
    </row>
    <row r="11" spans="1:8" x14ac:dyDescent="0.25">
      <c r="A11" s="23">
        <v>20163</v>
      </c>
      <c r="B11" s="23" t="s">
        <v>64</v>
      </c>
      <c r="C11" s="23">
        <v>1590</v>
      </c>
      <c r="D11" s="23" t="s">
        <v>176</v>
      </c>
      <c r="E11" s="23">
        <v>0</v>
      </c>
      <c r="F11" s="23">
        <v>1</v>
      </c>
      <c r="G11" s="23">
        <v>3</v>
      </c>
      <c r="H11" s="23">
        <v>0.18870000000000001</v>
      </c>
    </row>
    <row r="12" spans="1:8" x14ac:dyDescent="0.25">
      <c r="A12" s="23">
        <v>20171</v>
      </c>
      <c r="B12" s="23" t="s">
        <v>66</v>
      </c>
      <c r="C12" s="23">
        <v>18316</v>
      </c>
      <c r="D12" s="23" t="s">
        <v>176</v>
      </c>
      <c r="E12" s="23">
        <v>0</v>
      </c>
      <c r="F12" s="23">
        <v>4</v>
      </c>
      <c r="G12" s="23">
        <v>9</v>
      </c>
      <c r="H12" s="23">
        <v>4.9099999999999998E-2</v>
      </c>
    </row>
    <row r="13" spans="1:8" x14ac:dyDescent="0.25">
      <c r="A13" s="23">
        <v>20177</v>
      </c>
      <c r="B13" s="23" t="s">
        <v>67</v>
      </c>
      <c r="C13" s="23">
        <v>9945</v>
      </c>
      <c r="D13" s="23" t="s">
        <v>176</v>
      </c>
      <c r="E13" s="23">
        <v>0</v>
      </c>
      <c r="F13" s="23">
        <v>8</v>
      </c>
      <c r="G13" s="23">
        <v>92</v>
      </c>
      <c r="H13" s="23">
        <v>0.92510000000000003</v>
      </c>
    </row>
    <row r="14" spans="1:8" x14ac:dyDescent="0.25">
      <c r="A14" s="23">
        <v>20206</v>
      </c>
      <c r="B14" s="23" t="s">
        <v>70</v>
      </c>
      <c r="C14" s="23">
        <v>2444</v>
      </c>
      <c r="D14" s="23" t="s">
        <v>176</v>
      </c>
      <c r="E14" s="23">
        <v>0</v>
      </c>
      <c r="F14" s="23">
        <v>1</v>
      </c>
      <c r="G14" s="23">
        <v>8</v>
      </c>
      <c r="H14" s="23">
        <v>0.32729999999999998</v>
      </c>
    </row>
    <row r="15" spans="1:8" x14ac:dyDescent="0.25">
      <c r="A15" s="23">
        <v>20234</v>
      </c>
      <c r="B15" s="23" t="s">
        <v>73</v>
      </c>
      <c r="C15" s="23">
        <v>7250</v>
      </c>
      <c r="D15" s="23" t="s">
        <v>176</v>
      </c>
      <c r="E15" s="23">
        <v>0</v>
      </c>
      <c r="F15" s="23">
        <v>1</v>
      </c>
      <c r="G15" s="23">
        <v>1</v>
      </c>
      <c r="H15" s="23">
        <v>1.38E-2</v>
      </c>
    </row>
    <row r="16" spans="1:8" x14ac:dyDescent="0.25">
      <c r="A16" s="23">
        <v>20244</v>
      </c>
      <c r="B16" s="23" t="s">
        <v>74</v>
      </c>
      <c r="C16" s="23">
        <v>3787</v>
      </c>
      <c r="D16" s="23" t="s">
        <v>176</v>
      </c>
      <c r="E16" s="23">
        <v>0</v>
      </c>
      <c r="F16" s="23">
        <v>2</v>
      </c>
      <c r="G16" s="23">
        <v>5</v>
      </c>
      <c r="H16" s="25">
        <v>0.13200000000000001</v>
      </c>
    </row>
    <row r="17" spans="1:8" x14ac:dyDescent="0.25">
      <c r="A17" s="23">
        <v>20249</v>
      </c>
      <c r="B17" s="23" t="s">
        <v>75</v>
      </c>
      <c r="C17" s="23">
        <v>3614</v>
      </c>
      <c r="D17" s="23" t="s">
        <v>176</v>
      </c>
      <c r="E17" s="23">
        <v>0</v>
      </c>
      <c r="F17" s="23">
        <v>0</v>
      </c>
      <c r="G17" s="23">
        <v>2</v>
      </c>
      <c r="H17" s="23">
        <v>5.5300000000000002E-2</v>
      </c>
    </row>
    <row r="18" spans="1:8" x14ac:dyDescent="0.25">
      <c r="A18" s="23">
        <v>20326</v>
      </c>
      <c r="B18" s="23" t="s">
        <v>80</v>
      </c>
      <c r="C18" s="23">
        <v>5134</v>
      </c>
      <c r="D18" s="23" t="s">
        <v>176</v>
      </c>
      <c r="E18" s="23">
        <v>0</v>
      </c>
      <c r="F18" s="23">
        <v>0</v>
      </c>
      <c r="G18" s="23">
        <v>8</v>
      </c>
      <c r="H18" s="23">
        <v>0.15579999999999999</v>
      </c>
    </row>
    <row r="19" spans="1:8" x14ac:dyDescent="0.25">
      <c r="A19" s="23">
        <v>20374</v>
      </c>
      <c r="B19" s="23" t="s">
        <v>85</v>
      </c>
      <c r="C19" s="23">
        <v>1548</v>
      </c>
      <c r="D19" s="23" t="s">
        <v>176</v>
      </c>
      <c r="E19" s="23">
        <v>0</v>
      </c>
      <c r="F19" s="23">
        <v>0</v>
      </c>
      <c r="G19" s="23">
        <v>1</v>
      </c>
      <c r="H19" s="23">
        <v>6.4600000000000005E-2</v>
      </c>
    </row>
    <row r="20" spans="1:8" x14ac:dyDescent="0.25">
      <c r="A20" s="23">
        <v>20406</v>
      </c>
      <c r="B20" s="23" t="s">
        <v>86</v>
      </c>
      <c r="C20" s="23">
        <v>20328</v>
      </c>
      <c r="D20" s="23" t="s">
        <v>176</v>
      </c>
      <c r="E20" s="23">
        <v>0</v>
      </c>
      <c r="F20" s="23">
        <v>0</v>
      </c>
      <c r="G20" s="23">
        <v>2</v>
      </c>
      <c r="H20" s="23">
        <v>9.7999999999999997E-3</v>
      </c>
    </row>
    <row r="21" spans="1:8" x14ac:dyDescent="0.25">
      <c r="A21" s="23">
        <v>20425</v>
      </c>
      <c r="B21" s="23" t="s">
        <v>89</v>
      </c>
      <c r="C21" s="23">
        <v>2086</v>
      </c>
      <c r="D21" s="23" t="s">
        <v>176</v>
      </c>
      <c r="E21" s="23">
        <v>0</v>
      </c>
      <c r="F21" s="23">
        <v>2</v>
      </c>
      <c r="G21" s="23">
        <v>3</v>
      </c>
      <c r="H21" s="23">
        <v>0.14380000000000001</v>
      </c>
    </row>
    <row r="22" spans="1:8" x14ac:dyDescent="0.25">
      <c r="A22" s="23">
        <v>20431</v>
      </c>
      <c r="B22" s="23" t="s">
        <v>90</v>
      </c>
      <c r="C22" s="23">
        <v>1692</v>
      </c>
      <c r="D22" s="23" t="s">
        <v>176</v>
      </c>
      <c r="E22" s="23">
        <v>0</v>
      </c>
      <c r="F22" s="23">
        <v>2</v>
      </c>
      <c r="G22" s="23">
        <v>3</v>
      </c>
      <c r="H22" s="23">
        <v>0.17730000000000001</v>
      </c>
    </row>
    <row r="23" spans="1:8" x14ac:dyDescent="0.25">
      <c r="A23" s="23">
        <v>20434</v>
      </c>
      <c r="B23" s="23" t="s">
        <v>91</v>
      </c>
      <c r="C23" s="23">
        <v>4214</v>
      </c>
      <c r="D23" s="23" t="s">
        <v>176</v>
      </c>
      <c r="E23" s="23">
        <v>0</v>
      </c>
      <c r="F23" s="23">
        <v>2</v>
      </c>
      <c r="G23" s="23">
        <v>3</v>
      </c>
      <c r="H23" s="23">
        <v>7.1199999999999999E-2</v>
      </c>
    </row>
    <row r="24" spans="1:8" x14ac:dyDescent="0.25">
      <c r="A24" s="23">
        <v>20438</v>
      </c>
      <c r="B24" s="23" t="s">
        <v>93</v>
      </c>
      <c r="C24" s="23">
        <v>1635</v>
      </c>
      <c r="D24" s="23" t="s">
        <v>176</v>
      </c>
      <c r="E24" s="23">
        <v>0</v>
      </c>
      <c r="F24" s="23">
        <v>0</v>
      </c>
      <c r="G24" s="23">
        <v>1</v>
      </c>
      <c r="H24" s="23">
        <v>6.1199999999999997E-2</v>
      </c>
    </row>
    <row r="25" spans="1:8" x14ac:dyDescent="0.25">
      <c r="A25" s="23">
        <v>20545</v>
      </c>
      <c r="B25" s="23" t="s">
        <v>99</v>
      </c>
      <c r="C25" s="23">
        <v>9876</v>
      </c>
      <c r="D25" s="23" t="s">
        <v>176</v>
      </c>
      <c r="E25" s="23">
        <v>0</v>
      </c>
      <c r="F25" s="23">
        <v>8</v>
      </c>
      <c r="G25" s="23">
        <v>45</v>
      </c>
      <c r="H25" s="23">
        <v>0.45569999999999999</v>
      </c>
    </row>
    <row r="26" spans="1:8" x14ac:dyDescent="0.25">
      <c r="A26" s="23">
        <v>20558</v>
      </c>
      <c r="B26" s="23" t="s">
        <v>102</v>
      </c>
      <c r="C26" s="23">
        <v>1371</v>
      </c>
      <c r="D26" s="23" t="s">
        <v>176</v>
      </c>
      <c r="E26" s="23">
        <v>0</v>
      </c>
      <c r="F26" s="23">
        <v>2</v>
      </c>
      <c r="G26" s="23">
        <v>9</v>
      </c>
      <c r="H26" s="23">
        <v>0.65649999999999997</v>
      </c>
    </row>
    <row r="27" spans="1:8" x14ac:dyDescent="0.25">
      <c r="A27" s="23">
        <v>21010</v>
      </c>
      <c r="B27" s="23" t="s">
        <v>40</v>
      </c>
      <c r="C27" s="23">
        <v>65854</v>
      </c>
      <c r="D27" s="23" t="s">
        <v>178</v>
      </c>
      <c r="E27" s="23">
        <v>0</v>
      </c>
      <c r="F27" s="23">
        <v>20</v>
      </c>
      <c r="G27" s="23">
        <v>82</v>
      </c>
      <c r="H27" s="23">
        <v>0.1245</v>
      </c>
    </row>
    <row r="28" spans="1:8" x14ac:dyDescent="0.25">
      <c r="A28" s="23">
        <v>21013</v>
      </c>
      <c r="B28" s="23" t="s">
        <v>42</v>
      </c>
      <c r="C28" s="23">
        <v>21100</v>
      </c>
      <c r="D28" s="23" t="s">
        <v>178</v>
      </c>
      <c r="E28" s="23">
        <v>0</v>
      </c>
      <c r="F28" s="23">
        <v>18</v>
      </c>
      <c r="G28" s="23">
        <v>49</v>
      </c>
      <c r="H28" s="23">
        <v>0.23219999999999999</v>
      </c>
    </row>
    <row r="29" spans="1:8" x14ac:dyDescent="0.25">
      <c r="A29" s="23">
        <v>21027</v>
      </c>
      <c r="B29" s="23" t="s">
        <v>43</v>
      </c>
      <c r="C29" s="23">
        <v>3886</v>
      </c>
      <c r="D29" s="23" t="s">
        <v>178</v>
      </c>
      <c r="E29" s="23">
        <v>0</v>
      </c>
      <c r="F29" s="23">
        <v>1</v>
      </c>
      <c r="G29" s="23">
        <v>4</v>
      </c>
      <c r="H29" s="23">
        <v>0.10290000000000001</v>
      </c>
    </row>
    <row r="30" spans="1:8" x14ac:dyDescent="0.25">
      <c r="A30" s="23">
        <v>21035</v>
      </c>
      <c r="B30" s="23" t="s">
        <v>48</v>
      </c>
      <c r="C30" s="23">
        <v>20459</v>
      </c>
      <c r="D30" s="23" t="s">
        <v>178</v>
      </c>
      <c r="E30" s="23">
        <v>0</v>
      </c>
      <c r="F30" s="23">
        <v>18</v>
      </c>
      <c r="G30" s="23">
        <v>73</v>
      </c>
      <c r="H30" s="23">
        <v>0.35680000000000001</v>
      </c>
    </row>
    <row r="31" spans="1:8" x14ac:dyDescent="0.25">
      <c r="A31" s="23">
        <v>21046</v>
      </c>
      <c r="B31" s="23" t="s">
        <v>44</v>
      </c>
      <c r="C31" s="23">
        <v>7752</v>
      </c>
      <c r="D31" s="23" t="s">
        <v>178</v>
      </c>
      <c r="E31" s="23">
        <v>0</v>
      </c>
      <c r="F31" s="23">
        <v>5</v>
      </c>
      <c r="G31" s="23">
        <v>14</v>
      </c>
      <c r="H31" s="23">
        <v>0.18060000000000001</v>
      </c>
    </row>
    <row r="32" spans="1:8" x14ac:dyDescent="0.25">
      <c r="A32" s="23">
        <v>21061</v>
      </c>
      <c r="B32" s="23" t="s">
        <v>51</v>
      </c>
      <c r="C32" s="23">
        <v>12520</v>
      </c>
      <c r="D32" s="23" t="s">
        <v>178</v>
      </c>
      <c r="E32" s="23">
        <v>0</v>
      </c>
      <c r="F32" s="23">
        <v>0</v>
      </c>
      <c r="G32" s="23">
        <v>2</v>
      </c>
      <c r="H32" s="25">
        <v>1.6E-2</v>
      </c>
    </row>
    <row r="33" spans="1:8" x14ac:dyDescent="0.25">
      <c r="A33" s="23">
        <v>21103</v>
      </c>
      <c r="B33" s="23" t="s">
        <v>56</v>
      </c>
      <c r="C33" s="23">
        <v>6259</v>
      </c>
      <c r="D33" s="23" t="s">
        <v>178</v>
      </c>
      <c r="E33" s="23">
        <v>0</v>
      </c>
      <c r="F33" s="23">
        <v>1</v>
      </c>
      <c r="G33" s="23">
        <v>10</v>
      </c>
      <c r="H33" s="23">
        <v>0.1598</v>
      </c>
    </row>
    <row r="34" spans="1:8" x14ac:dyDescent="0.25">
      <c r="A34" s="23">
        <v>21120</v>
      </c>
      <c r="B34" s="23" t="s">
        <v>58</v>
      </c>
      <c r="C34" s="23">
        <v>5590</v>
      </c>
      <c r="D34" s="23" t="s">
        <v>178</v>
      </c>
      <c r="E34" s="23">
        <v>0</v>
      </c>
      <c r="F34" s="23">
        <v>3</v>
      </c>
      <c r="G34" s="23">
        <v>6</v>
      </c>
      <c r="H34" s="23">
        <v>0.10730000000000001</v>
      </c>
    </row>
    <row r="35" spans="1:8" x14ac:dyDescent="0.25">
      <c r="A35" s="23">
        <v>21124</v>
      </c>
      <c r="B35" s="23" t="s">
        <v>63</v>
      </c>
      <c r="C35" s="23">
        <v>15763</v>
      </c>
      <c r="D35" s="23" t="s">
        <v>178</v>
      </c>
      <c r="E35" s="23">
        <v>0</v>
      </c>
      <c r="F35" s="23">
        <v>10</v>
      </c>
      <c r="G35" s="23">
        <v>27</v>
      </c>
      <c r="H35" s="23">
        <v>0.17130000000000001</v>
      </c>
    </row>
    <row r="36" spans="1:8" x14ac:dyDescent="0.25">
      <c r="A36" s="23">
        <v>21129</v>
      </c>
      <c r="B36" s="23" t="s">
        <v>65</v>
      </c>
      <c r="C36" s="23">
        <v>13159</v>
      </c>
      <c r="D36" s="23" t="s">
        <v>178</v>
      </c>
      <c r="E36" s="23">
        <v>0</v>
      </c>
      <c r="F36" s="23">
        <v>2</v>
      </c>
      <c r="G36" s="23">
        <v>9</v>
      </c>
      <c r="H36" s="23">
        <v>6.8400000000000002E-2</v>
      </c>
    </row>
    <row r="37" spans="1:8" x14ac:dyDescent="0.25">
      <c r="A37" s="23">
        <v>21145</v>
      </c>
      <c r="B37" s="23" t="s">
        <v>82</v>
      </c>
      <c r="C37" s="23">
        <v>14092</v>
      </c>
      <c r="D37" s="23" t="s">
        <v>178</v>
      </c>
      <c r="E37" s="23">
        <v>0</v>
      </c>
      <c r="F37" s="23">
        <v>2</v>
      </c>
      <c r="G37" s="23">
        <v>6</v>
      </c>
      <c r="H37" s="23">
        <v>4.2599999999999999E-2</v>
      </c>
    </row>
    <row r="38" spans="1:8" x14ac:dyDescent="0.25">
      <c r="A38" s="23">
        <v>21149</v>
      </c>
      <c r="B38" s="23" t="s">
        <v>94</v>
      </c>
      <c r="C38" s="23">
        <v>25228</v>
      </c>
      <c r="D38" s="23" t="s">
        <v>178</v>
      </c>
      <c r="E38" s="23">
        <v>0</v>
      </c>
      <c r="F38" s="23">
        <v>4</v>
      </c>
      <c r="G38" s="23">
        <v>46</v>
      </c>
      <c r="H38" s="23">
        <v>0.18229999999999999</v>
      </c>
    </row>
    <row r="39" spans="1:8" x14ac:dyDescent="0.25">
      <c r="A39" s="23">
        <v>21156</v>
      </c>
      <c r="B39" s="23" t="s">
        <v>98</v>
      </c>
      <c r="C39" s="23">
        <v>319375</v>
      </c>
      <c r="D39" s="23" t="s">
        <v>178</v>
      </c>
      <c r="E39" s="23">
        <v>0</v>
      </c>
      <c r="F39" s="23">
        <v>364</v>
      </c>
      <c r="G39" s="23">
        <v>2080</v>
      </c>
      <c r="H39" s="23">
        <v>0.65129999999999999</v>
      </c>
    </row>
    <row r="40" spans="1:8" x14ac:dyDescent="0.25">
      <c r="A40" s="23">
        <v>21161</v>
      </c>
      <c r="B40" s="23" t="s">
        <v>100</v>
      </c>
      <c r="C40" s="23">
        <v>20580</v>
      </c>
      <c r="D40" s="23" t="s">
        <v>178</v>
      </c>
      <c r="E40" s="23">
        <v>0</v>
      </c>
      <c r="F40" s="23">
        <v>12</v>
      </c>
      <c r="G40" s="23">
        <v>55</v>
      </c>
      <c r="H40" s="23">
        <v>0.26719999999999999</v>
      </c>
    </row>
    <row r="41" spans="1:8" x14ac:dyDescent="0.25">
      <c r="A41" s="23">
        <v>21177</v>
      </c>
      <c r="B41" s="23" t="s">
        <v>101</v>
      </c>
      <c r="C41" s="23">
        <v>52508</v>
      </c>
      <c r="D41" s="23" t="s">
        <v>178</v>
      </c>
      <c r="E41" s="23">
        <v>0</v>
      </c>
      <c r="F41" s="23">
        <v>15</v>
      </c>
      <c r="G41" s="23">
        <v>47</v>
      </c>
      <c r="H41" s="23">
        <v>8.9499999999999996E-2</v>
      </c>
    </row>
    <row r="42" spans="1:8" x14ac:dyDescent="0.25">
      <c r="A42" s="23">
        <v>21195</v>
      </c>
      <c r="B42" s="23" t="s">
        <v>103</v>
      </c>
      <c r="C42" s="23">
        <v>24660</v>
      </c>
      <c r="D42" s="23" t="s">
        <v>178</v>
      </c>
      <c r="E42" s="23">
        <v>0</v>
      </c>
      <c r="F42" s="23">
        <v>1</v>
      </c>
      <c r="G42" s="23">
        <v>2</v>
      </c>
      <c r="H42" s="23">
        <v>8.0999999999999996E-3</v>
      </c>
    </row>
    <row r="43" spans="1:8" x14ac:dyDescent="0.25">
      <c r="A43" s="23">
        <v>21205</v>
      </c>
      <c r="B43" s="23" t="s">
        <v>104</v>
      </c>
      <c r="C43" s="23">
        <v>25057</v>
      </c>
      <c r="D43" s="23" t="s">
        <v>178</v>
      </c>
      <c r="E43" s="23">
        <v>0</v>
      </c>
      <c r="F43" s="23">
        <v>5</v>
      </c>
      <c r="G43" s="23">
        <v>35</v>
      </c>
      <c r="H43" s="23">
        <v>0.13969999999999999</v>
      </c>
    </row>
    <row r="44" spans="1:8" x14ac:dyDescent="0.25">
      <c r="A44" s="23">
        <v>21209</v>
      </c>
      <c r="B44" s="23" t="s">
        <v>105</v>
      </c>
      <c r="C44" s="23">
        <v>8495</v>
      </c>
      <c r="D44" s="23" t="s">
        <v>178</v>
      </c>
      <c r="E44" s="23">
        <v>0</v>
      </c>
      <c r="F44" s="23">
        <v>2</v>
      </c>
      <c r="G44" s="23">
        <v>13</v>
      </c>
      <c r="H44" s="25">
        <v>0.153</v>
      </c>
    </row>
    <row r="45" spans="1:8" x14ac:dyDescent="0.25">
      <c r="A45" s="23">
        <v>21214</v>
      </c>
      <c r="B45" s="23" t="s">
        <v>106</v>
      </c>
      <c r="C45" s="23">
        <v>16817</v>
      </c>
      <c r="D45" s="23" t="s">
        <v>178</v>
      </c>
      <c r="E45" s="23">
        <v>0</v>
      </c>
      <c r="F45" s="23">
        <v>23</v>
      </c>
      <c r="G45" s="23">
        <v>40</v>
      </c>
      <c r="H45" s="23">
        <v>0.2379</v>
      </c>
    </row>
    <row r="46" spans="1:8" ht="15.75" thickBot="1" x14ac:dyDescent="0.3">
      <c r="A46" s="24">
        <v>21217</v>
      </c>
      <c r="B46" s="24" t="s">
        <v>107</v>
      </c>
      <c r="C46" s="24">
        <v>18278</v>
      </c>
      <c r="D46" s="24" t="s">
        <v>178</v>
      </c>
      <c r="E46" s="24">
        <v>0</v>
      </c>
      <c r="F46" s="24">
        <v>2</v>
      </c>
      <c r="G46" s="24">
        <v>3</v>
      </c>
      <c r="H46" s="24">
        <v>1.6400000000000001E-2</v>
      </c>
    </row>
  </sheetData>
  <sortState ref="A3:H45">
    <sortCondition ref="A2:A45"/>
  </sortState>
  <mergeCells count="6">
    <mergeCell ref="H1:H2"/>
    <mergeCell ref="E1:G1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E1" sqref="E1:G1"/>
    </sheetView>
  </sheetViews>
  <sheetFormatPr baseColWidth="10" defaultRowHeight="15" x14ac:dyDescent="0.25"/>
  <cols>
    <col min="2" max="2" width="28.5703125" bestFit="1" customWidth="1"/>
    <col min="3" max="3" width="13" customWidth="1"/>
    <col min="4" max="4" width="9.28515625" customWidth="1"/>
    <col min="8" max="8" width="12.42578125" customWidth="1"/>
  </cols>
  <sheetData>
    <row r="1" spans="1:8" ht="24.75" customHeight="1" thickBot="1" x14ac:dyDescent="0.3">
      <c r="A1" s="36" t="s">
        <v>196</v>
      </c>
      <c r="B1" s="36" t="s">
        <v>197</v>
      </c>
      <c r="C1" s="36" t="s">
        <v>198</v>
      </c>
      <c r="D1" s="36" t="s">
        <v>203</v>
      </c>
      <c r="E1" s="38" t="s">
        <v>204</v>
      </c>
      <c r="F1" s="39"/>
      <c r="G1" s="40"/>
      <c r="H1" s="36" t="s">
        <v>199</v>
      </c>
    </row>
    <row r="2" spans="1:8" ht="24.75" customHeight="1" thickBot="1" x14ac:dyDescent="0.3">
      <c r="A2" s="37"/>
      <c r="B2" s="37"/>
      <c r="C2" s="37"/>
      <c r="D2" s="37"/>
      <c r="E2" s="27" t="s">
        <v>200</v>
      </c>
      <c r="F2" s="27" t="s">
        <v>201</v>
      </c>
      <c r="G2" s="27" t="s">
        <v>202</v>
      </c>
      <c r="H2" s="37"/>
    </row>
    <row r="3" spans="1:8" x14ac:dyDescent="0.25">
      <c r="A3" s="22">
        <v>20024</v>
      </c>
      <c r="B3" s="22" t="s">
        <v>50</v>
      </c>
      <c r="C3" s="22">
        <v>3643</v>
      </c>
      <c r="D3" s="22" t="s">
        <v>176</v>
      </c>
      <c r="E3" s="22">
        <v>0</v>
      </c>
      <c r="F3" s="22">
        <v>1</v>
      </c>
      <c r="G3" s="22">
        <v>3</v>
      </c>
      <c r="H3" s="22">
        <v>8.2299999999999998E-2</v>
      </c>
    </row>
    <row r="4" spans="1:8" x14ac:dyDescent="0.25">
      <c r="A4" s="23">
        <v>20027</v>
      </c>
      <c r="B4" s="23" t="s">
        <v>46</v>
      </c>
      <c r="C4" s="23">
        <v>2251</v>
      </c>
      <c r="D4" s="23" t="s">
        <v>176</v>
      </c>
      <c r="E4" s="23">
        <v>0</v>
      </c>
      <c r="F4" s="23">
        <v>1</v>
      </c>
      <c r="G4" s="23">
        <v>3</v>
      </c>
      <c r="H4" s="23">
        <v>0.1333</v>
      </c>
    </row>
    <row r="5" spans="1:8" x14ac:dyDescent="0.25">
      <c r="A5" s="23">
        <v>20029</v>
      </c>
      <c r="B5" s="23" t="s">
        <v>52</v>
      </c>
      <c r="C5" s="23">
        <v>4135</v>
      </c>
      <c r="D5" s="23" t="s">
        <v>176</v>
      </c>
      <c r="E5" s="23">
        <v>0</v>
      </c>
      <c r="F5" s="23">
        <v>1</v>
      </c>
      <c r="G5" s="23">
        <v>1</v>
      </c>
      <c r="H5" s="23">
        <v>2.4199999999999999E-2</v>
      </c>
    </row>
    <row r="6" spans="1:8" x14ac:dyDescent="0.25">
      <c r="A6" s="23">
        <v>20041</v>
      </c>
      <c r="B6" s="23" t="s">
        <v>54</v>
      </c>
      <c r="C6" s="23">
        <v>31551</v>
      </c>
      <c r="D6" s="23" t="s">
        <v>176</v>
      </c>
      <c r="E6" s="23">
        <v>0</v>
      </c>
      <c r="F6" s="23">
        <v>10</v>
      </c>
      <c r="G6" s="23">
        <v>54</v>
      </c>
      <c r="H6" s="23">
        <v>0.17119999999999999</v>
      </c>
    </row>
    <row r="7" spans="1:8" x14ac:dyDescent="0.25">
      <c r="A7" s="23">
        <v>20058</v>
      </c>
      <c r="B7" s="23" t="s">
        <v>55</v>
      </c>
      <c r="C7" s="23">
        <v>13097</v>
      </c>
      <c r="D7" s="23" t="s">
        <v>176</v>
      </c>
      <c r="E7" s="23">
        <v>0</v>
      </c>
      <c r="F7" s="23">
        <v>0</v>
      </c>
      <c r="G7" s="23">
        <v>1</v>
      </c>
      <c r="H7" s="23">
        <v>7.6E-3</v>
      </c>
    </row>
    <row r="8" spans="1:8" x14ac:dyDescent="0.25">
      <c r="A8" s="23">
        <v>20098</v>
      </c>
      <c r="B8" s="23" t="s">
        <v>57</v>
      </c>
      <c r="C8" s="23">
        <v>4425</v>
      </c>
      <c r="D8" s="23" t="s">
        <v>176</v>
      </c>
      <c r="E8" s="23">
        <v>0</v>
      </c>
      <c r="F8" s="23">
        <v>0</v>
      </c>
      <c r="G8" s="23">
        <v>1</v>
      </c>
      <c r="H8" s="23">
        <v>2.2599999999999999E-2</v>
      </c>
    </row>
    <row r="9" spans="1:8" x14ac:dyDescent="0.25">
      <c r="A9" s="23">
        <v>20109</v>
      </c>
      <c r="B9" s="23" t="s">
        <v>59</v>
      </c>
      <c r="C9" s="23">
        <v>1227</v>
      </c>
      <c r="D9" s="23" t="s">
        <v>176</v>
      </c>
      <c r="E9" s="23">
        <v>0</v>
      </c>
      <c r="F9" s="23">
        <v>0</v>
      </c>
      <c r="G9" s="23">
        <v>2</v>
      </c>
      <c r="H9" s="25">
        <v>0.16300000000000001</v>
      </c>
    </row>
    <row r="10" spans="1:8" x14ac:dyDescent="0.25">
      <c r="A10" s="23">
        <v>20116</v>
      </c>
      <c r="B10" s="23" t="s">
        <v>60</v>
      </c>
      <c r="C10" s="23">
        <v>4415</v>
      </c>
      <c r="D10" s="23" t="s">
        <v>176</v>
      </c>
      <c r="E10" s="23">
        <v>0</v>
      </c>
      <c r="F10" s="23">
        <v>0</v>
      </c>
      <c r="G10" s="23">
        <v>1</v>
      </c>
      <c r="H10" s="23">
        <v>2.2700000000000001E-2</v>
      </c>
    </row>
    <row r="11" spans="1:8" x14ac:dyDescent="0.25">
      <c r="A11" s="23">
        <v>20163</v>
      </c>
      <c r="B11" s="23" t="s">
        <v>64</v>
      </c>
      <c r="C11" s="23">
        <v>1590</v>
      </c>
      <c r="D11" s="23" t="s">
        <v>176</v>
      </c>
      <c r="E11" s="23">
        <v>0</v>
      </c>
      <c r="F11" s="23">
        <v>1</v>
      </c>
      <c r="G11" s="23">
        <v>3</v>
      </c>
      <c r="H11" s="23">
        <v>0.18870000000000001</v>
      </c>
    </row>
    <row r="12" spans="1:8" x14ac:dyDescent="0.25">
      <c r="A12" s="23">
        <v>20171</v>
      </c>
      <c r="B12" s="23" t="s">
        <v>66</v>
      </c>
      <c r="C12" s="23">
        <v>18316</v>
      </c>
      <c r="D12" s="23" t="s">
        <v>176</v>
      </c>
      <c r="E12" s="23">
        <v>0</v>
      </c>
      <c r="F12" s="23">
        <v>4</v>
      </c>
      <c r="G12" s="23">
        <v>9</v>
      </c>
      <c r="H12" s="23">
        <v>4.9099999999999998E-2</v>
      </c>
    </row>
    <row r="13" spans="1:8" x14ac:dyDescent="0.25">
      <c r="A13" s="23">
        <v>20177</v>
      </c>
      <c r="B13" s="23" t="s">
        <v>67</v>
      </c>
      <c r="C13" s="23">
        <v>9945</v>
      </c>
      <c r="D13" s="23" t="s">
        <v>176</v>
      </c>
      <c r="E13" s="23">
        <v>0</v>
      </c>
      <c r="F13" s="23">
        <v>8</v>
      </c>
      <c r="G13" s="23">
        <v>92</v>
      </c>
      <c r="H13" s="23">
        <v>0.92510000000000003</v>
      </c>
    </row>
    <row r="14" spans="1:8" x14ac:dyDescent="0.25">
      <c r="A14" s="23">
        <v>20206</v>
      </c>
      <c r="B14" s="23" t="s">
        <v>70</v>
      </c>
      <c r="C14" s="23">
        <v>2444</v>
      </c>
      <c r="D14" s="23" t="s">
        <v>176</v>
      </c>
      <c r="E14" s="23">
        <v>0</v>
      </c>
      <c r="F14" s="23">
        <v>1</v>
      </c>
      <c r="G14" s="23">
        <v>8</v>
      </c>
      <c r="H14" s="23">
        <v>0.32729999999999998</v>
      </c>
    </row>
    <row r="15" spans="1:8" x14ac:dyDescent="0.25">
      <c r="A15" s="23">
        <v>20234</v>
      </c>
      <c r="B15" s="23" t="s">
        <v>73</v>
      </c>
      <c r="C15" s="23">
        <v>7250</v>
      </c>
      <c r="D15" s="23" t="s">
        <v>176</v>
      </c>
      <c r="E15" s="23">
        <v>0</v>
      </c>
      <c r="F15" s="23">
        <v>1</v>
      </c>
      <c r="G15" s="23">
        <v>1</v>
      </c>
      <c r="H15" s="23">
        <v>1.38E-2</v>
      </c>
    </row>
    <row r="16" spans="1:8" x14ac:dyDescent="0.25">
      <c r="A16" s="23">
        <v>20244</v>
      </c>
      <c r="B16" s="23" t="s">
        <v>74</v>
      </c>
      <c r="C16" s="23">
        <v>3787</v>
      </c>
      <c r="D16" s="23" t="s">
        <v>176</v>
      </c>
      <c r="E16" s="23">
        <v>0</v>
      </c>
      <c r="F16" s="23">
        <v>2</v>
      </c>
      <c r="G16" s="23">
        <v>5</v>
      </c>
      <c r="H16" s="25">
        <v>0.13200000000000001</v>
      </c>
    </row>
    <row r="17" spans="1:8" x14ac:dyDescent="0.25">
      <c r="A17" s="23">
        <v>20249</v>
      </c>
      <c r="B17" s="23" t="s">
        <v>75</v>
      </c>
      <c r="C17" s="23">
        <v>3614</v>
      </c>
      <c r="D17" s="23" t="s">
        <v>176</v>
      </c>
      <c r="E17" s="23">
        <v>0</v>
      </c>
      <c r="F17" s="23">
        <v>0</v>
      </c>
      <c r="G17" s="23">
        <v>2</v>
      </c>
      <c r="H17" s="23">
        <v>5.5300000000000002E-2</v>
      </c>
    </row>
    <row r="18" spans="1:8" x14ac:dyDescent="0.25">
      <c r="A18" s="23">
        <v>20326</v>
      </c>
      <c r="B18" s="23" t="s">
        <v>80</v>
      </c>
      <c r="C18" s="23">
        <v>5134</v>
      </c>
      <c r="D18" s="23" t="s">
        <v>176</v>
      </c>
      <c r="E18" s="23">
        <v>0</v>
      </c>
      <c r="F18" s="23">
        <v>0</v>
      </c>
      <c r="G18" s="23">
        <v>8</v>
      </c>
      <c r="H18" s="23">
        <v>0.15579999999999999</v>
      </c>
    </row>
    <row r="19" spans="1:8" x14ac:dyDescent="0.25">
      <c r="A19" s="23">
        <v>20374</v>
      </c>
      <c r="B19" s="23" t="s">
        <v>85</v>
      </c>
      <c r="C19" s="23">
        <v>1548</v>
      </c>
      <c r="D19" s="23" t="s">
        <v>176</v>
      </c>
      <c r="E19" s="23">
        <v>0</v>
      </c>
      <c r="F19" s="23">
        <v>0</v>
      </c>
      <c r="G19" s="23">
        <v>1</v>
      </c>
      <c r="H19" s="23">
        <v>6.4600000000000005E-2</v>
      </c>
    </row>
    <row r="20" spans="1:8" x14ac:dyDescent="0.25">
      <c r="A20" s="23">
        <v>20406</v>
      </c>
      <c r="B20" s="23" t="s">
        <v>86</v>
      </c>
      <c r="C20" s="23">
        <v>20328</v>
      </c>
      <c r="D20" s="23" t="s">
        <v>176</v>
      </c>
      <c r="E20" s="23">
        <v>0</v>
      </c>
      <c r="F20" s="23">
        <v>0</v>
      </c>
      <c r="G20" s="23">
        <v>2</v>
      </c>
      <c r="H20" s="23">
        <v>9.7999999999999997E-3</v>
      </c>
    </row>
    <row r="21" spans="1:8" x14ac:dyDescent="0.25">
      <c r="A21" s="23">
        <v>20425</v>
      </c>
      <c r="B21" s="23" t="s">
        <v>89</v>
      </c>
      <c r="C21" s="23">
        <v>2086</v>
      </c>
      <c r="D21" s="23" t="s">
        <v>176</v>
      </c>
      <c r="E21" s="23">
        <v>0</v>
      </c>
      <c r="F21" s="23">
        <v>2</v>
      </c>
      <c r="G21" s="23">
        <v>3</v>
      </c>
      <c r="H21" s="23">
        <v>0.14380000000000001</v>
      </c>
    </row>
    <row r="22" spans="1:8" x14ac:dyDescent="0.25">
      <c r="A22" s="23">
        <v>20431</v>
      </c>
      <c r="B22" s="23" t="s">
        <v>90</v>
      </c>
      <c r="C22" s="23">
        <v>1692</v>
      </c>
      <c r="D22" s="23" t="s">
        <v>176</v>
      </c>
      <c r="E22" s="23">
        <v>0</v>
      </c>
      <c r="F22" s="23">
        <v>2</v>
      </c>
      <c r="G22" s="23">
        <v>3</v>
      </c>
      <c r="H22" s="23">
        <v>0.17730000000000001</v>
      </c>
    </row>
    <row r="23" spans="1:8" x14ac:dyDescent="0.25">
      <c r="A23" s="23">
        <v>20434</v>
      </c>
      <c r="B23" s="23" t="s">
        <v>91</v>
      </c>
      <c r="C23" s="23">
        <v>4214</v>
      </c>
      <c r="D23" s="23" t="s">
        <v>176</v>
      </c>
      <c r="E23" s="23">
        <v>0</v>
      </c>
      <c r="F23" s="23">
        <v>2</v>
      </c>
      <c r="G23" s="23">
        <v>3</v>
      </c>
      <c r="H23" s="23">
        <v>7.1199999999999999E-2</v>
      </c>
    </row>
    <row r="24" spans="1:8" x14ac:dyDescent="0.25">
      <c r="A24" s="23">
        <v>20438</v>
      </c>
      <c r="B24" s="23" t="s">
        <v>93</v>
      </c>
      <c r="C24" s="23">
        <v>1635</v>
      </c>
      <c r="D24" s="23" t="s">
        <v>176</v>
      </c>
      <c r="E24" s="23">
        <v>0</v>
      </c>
      <c r="F24" s="23">
        <v>0</v>
      </c>
      <c r="G24" s="23">
        <v>1</v>
      </c>
      <c r="H24" s="23">
        <v>6.1199999999999997E-2</v>
      </c>
    </row>
    <row r="25" spans="1:8" x14ac:dyDescent="0.25">
      <c r="A25" s="23">
        <v>20545</v>
      </c>
      <c r="B25" s="23" t="s">
        <v>99</v>
      </c>
      <c r="C25" s="23">
        <v>9876</v>
      </c>
      <c r="D25" s="23" t="s">
        <v>176</v>
      </c>
      <c r="E25" s="23">
        <v>0</v>
      </c>
      <c r="F25" s="23">
        <v>8</v>
      </c>
      <c r="G25" s="23">
        <v>45</v>
      </c>
      <c r="H25" s="23">
        <v>0.45569999999999999</v>
      </c>
    </row>
    <row r="26" spans="1:8" x14ac:dyDescent="0.25">
      <c r="A26" s="23">
        <v>20558</v>
      </c>
      <c r="B26" s="23" t="s">
        <v>102</v>
      </c>
      <c r="C26" s="23">
        <v>1371</v>
      </c>
      <c r="D26" s="23" t="s">
        <v>176</v>
      </c>
      <c r="E26" s="23">
        <v>0</v>
      </c>
      <c r="F26" s="23">
        <v>2</v>
      </c>
      <c r="G26" s="23">
        <v>9</v>
      </c>
      <c r="H26" s="23">
        <v>0.65649999999999997</v>
      </c>
    </row>
    <row r="27" spans="1:8" x14ac:dyDescent="0.25">
      <c r="A27" s="23">
        <v>21010</v>
      </c>
      <c r="B27" s="23" t="s">
        <v>40</v>
      </c>
      <c r="C27" s="23">
        <v>65854</v>
      </c>
      <c r="D27" s="23" t="s">
        <v>178</v>
      </c>
      <c r="E27" s="23">
        <v>0</v>
      </c>
      <c r="F27" s="23">
        <v>20</v>
      </c>
      <c r="G27" s="23">
        <v>82</v>
      </c>
      <c r="H27" s="23">
        <v>0.1245</v>
      </c>
    </row>
    <row r="28" spans="1:8" x14ac:dyDescent="0.25">
      <c r="A28" s="23">
        <v>21013</v>
      </c>
      <c r="B28" s="23" t="s">
        <v>42</v>
      </c>
      <c r="C28" s="23">
        <v>21100</v>
      </c>
      <c r="D28" s="23" t="s">
        <v>178</v>
      </c>
      <c r="E28" s="23">
        <v>0</v>
      </c>
      <c r="F28" s="23">
        <v>18</v>
      </c>
      <c r="G28" s="23">
        <v>49</v>
      </c>
      <c r="H28" s="23">
        <v>0.23219999999999999</v>
      </c>
    </row>
    <row r="29" spans="1:8" x14ac:dyDescent="0.25">
      <c r="A29" s="23">
        <v>21027</v>
      </c>
      <c r="B29" s="23" t="s">
        <v>43</v>
      </c>
      <c r="C29" s="23">
        <v>3886</v>
      </c>
      <c r="D29" s="23" t="s">
        <v>178</v>
      </c>
      <c r="E29" s="23">
        <v>0</v>
      </c>
      <c r="F29" s="23">
        <v>1</v>
      </c>
      <c r="G29" s="23">
        <v>4</v>
      </c>
      <c r="H29" s="23">
        <v>0.10290000000000001</v>
      </c>
    </row>
    <row r="30" spans="1:8" x14ac:dyDescent="0.25">
      <c r="A30" s="23">
        <v>21035</v>
      </c>
      <c r="B30" s="23" t="s">
        <v>48</v>
      </c>
      <c r="C30" s="23">
        <v>20459</v>
      </c>
      <c r="D30" s="23" t="s">
        <v>178</v>
      </c>
      <c r="E30" s="23">
        <v>0</v>
      </c>
      <c r="F30" s="23">
        <v>18</v>
      </c>
      <c r="G30" s="23">
        <v>73</v>
      </c>
      <c r="H30" s="23">
        <v>0.35680000000000001</v>
      </c>
    </row>
    <row r="31" spans="1:8" x14ac:dyDescent="0.25">
      <c r="A31" s="23">
        <v>21046</v>
      </c>
      <c r="B31" s="23" t="s">
        <v>44</v>
      </c>
      <c r="C31" s="23">
        <v>7752</v>
      </c>
      <c r="D31" s="23" t="s">
        <v>178</v>
      </c>
      <c r="E31" s="23">
        <v>0</v>
      </c>
      <c r="F31" s="23">
        <v>5</v>
      </c>
      <c r="G31" s="23">
        <v>14</v>
      </c>
      <c r="H31" s="23">
        <v>0.18060000000000001</v>
      </c>
    </row>
    <row r="32" spans="1:8" x14ac:dyDescent="0.25">
      <c r="A32" s="23">
        <v>21061</v>
      </c>
      <c r="B32" s="23" t="s">
        <v>51</v>
      </c>
      <c r="C32" s="23">
        <v>12520</v>
      </c>
      <c r="D32" s="23" t="s">
        <v>178</v>
      </c>
      <c r="E32" s="23">
        <v>0</v>
      </c>
      <c r="F32" s="23">
        <v>0</v>
      </c>
      <c r="G32" s="23">
        <v>2</v>
      </c>
      <c r="H32" s="25">
        <v>1.6E-2</v>
      </c>
    </row>
    <row r="33" spans="1:8" x14ac:dyDescent="0.25">
      <c r="A33" s="23">
        <v>21103</v>
      </c>
      <c r="B33" s="23" t="s">
        <v>56</v>
      </c>
      <c r="C33" s="23">
        <v>6259</v>
      </c>
      <c r="D33" s="23" t="s">
        <v>178</v>
      </c>
      <c r="E33" s="23">
        <v>0</v>
      </c>
      <c r="F33" s="23">
        <v>1</v>
      </c>
      <c r="G33" s="23">
        <v>10</v>
      </c>
      <c r="H33" s="23">
        <v>0.1598</v>
      </c>
    </row>
    <row r="34" spans="1:8" x14ac:dyDescent="0.25">
      <c r="A34" s="23">
        <v>21120</v>
      </c>
      <c r="B34" s="23" t="s">
        <v>58</v>
      </c>
      <c r="C34" s="23">
        <v>5590</v>
      </c>
      <c r="D34" s="23" t="s">
        <v>178</v>
      </c>
      <c r="E34" s="23">
        <v>0</v>
      </c>
      <c r="F34" s="23">
        <v>3</v>
      </c>
      <c r="G34" s="23">
        <v>6</v>
      </c>
      <c r="H34" s="23">
        <v>0.10730000000000001</v>
      </c>
    </row>
    <row r="35" spans="1:8" x14ac:dyDescent="0.25">
      <c r="A35" s="23">
        <v>21124</v>
      </c>
      <c r="B35" s="23" t="s">
        <v>63</v>
      </c>
      <c r="C35" s="23">
        <v>15763</v>
      </c>
      <c r="D35" s="23" t="s">
        <v>178</v>
      </c>
      <c r="E35" s="23">
        <v>0</v>
      </c>
      <c r="F35" s="23">
        <v>10</v>
      </c>
      <c r="G35" s="23">
        <v>27</v>
      </c>
      <c r="H35" s="23">
        <v>0.17130000000000001</v>
      </c>
    </row>
    <row r="36" spans="1:8" x14ac:dyDescent="0.25">
      <c r="A36" s="23">
        <v>21129</v>
      </c>
      <c r="B36" s="23" t="s">
        <v>65</v>
      </c>
      <c r="C36" s="23">
        <v>13159</v>
      </c>
      <c r="D36" s="23" t="s">
        <v>178</v>
      </c>
      <c r="E36" s="23">
        <v>0</v>
      </c>
      <c r="F36" s="23">
        <v>2</v>
      </c>
      <c r="G36" s="23">
        <v>9</v>
      </c>
      <c r="H36" s="23">
        <v>6.8400000000000002E-2</v>
      </c>
    </row>
    <row r="37" spans="1:8" x14ac:dyDescent="0.25">
      <c r="A37" s="23">
        <v>21145</v>
      </c>
      <c r="B37" s="23" t="s">
        <v>82</v>
      </c>
      <c r="C37" s="23">
        <v>14092</v>
      </c>
      <c r="D37" s="23" t="s">
        <v>178</v>
      </c>
      <c r="E37" s="23">
        <v>0</v>
      </c>
      <c r="F37" s="23">
        <v>2</v>
      </c>
      <c r="G37" s="23">
        <v>6</v>
      </c>
      <c r="H37" s="23">
        <v>4.2599999999999999E-2</v>
      </c>
    </row>
    <row r="38" spans="1:8" x14ac:dyDescent="0.25">
      <c r="A38" s="23">
        <v>21149</v>
      </c>
      <c r="B38" s="23" t="s">
        <v>94</v>
      </c>
      <c r="C38" s="23">
        <v>25228</v>
      </c>
      <c r="D38" s="23" t="s">
        <v>178</v>
      </c>
      <c r="E38" s="23">
        <v>0</v>
      </c>
      <c r="F38" s="23">
        <v>4</v>
      </c>
      <c r="G38" s="23">
        <v>46</v>
      </c>
      <c r="H38" s="23">
        <v>0.18229999999999999</v>
      </c>
    </row>
    <row r="39" spans="1:8" x14ac:dyDescent="0.25">
      <c r="A39" s="23">
        <v>21156</v>
      </c>
      <c r="B39" s="23" t="s">
        <v>98</v>
      </c>
      <c r="C39" s="23">
        <v>319375</v>
      </c>
      <c r="D39" s="23" t="s">
        <v>178</v>
      </c>
      <c r="E39" s="23">
        <v>0</v>
      </c>
      <c r="F39" s="23">
        <v>364</v>
      </c>
      <c r="G39" s="23">
        <v>2080</v>
      </c>
      <c r="H39" s="23">
        <v>0.65129999999999999</v>
      </c>
    </row>
    <row r="40" spans="1:8" x14ac:dyDescent="0.25">
      <c r="A40" s="23">
        <v>21161</v>
      </c>
      <c r="B40" s="23" t="s">
        <v>100</v>
      </c>
      <c r="C40" s="23">
        <v>20580</v>
      </c>
      <c r="D40" s="23" t="s">
        <v>178</v>
      </c>
      <c r="E40" s="23">
        <v>0</v>
      </c>
      <c r="F40" s="23">
        <v>12</v>
      </c>
      <c r="G40" s="23">
        <v>55</v>
      </c>
      <c r="H40" s="23">
        <v>0.26719999999999999</v>
      </c>
    </row>
    <row r="41" spans="1:8" x14ac:dyDescent="0.25">
      <c r="A41" s="23">
        <v>21177</v>
      </c>
      <c r="B41" s="23" t="s">
        <v>101</v>
      </c>
      <c r="C41" s="23">
        <v>52508</v>
      </c>
      <c r="D41" s="23" t="s">
        <v>178</v>
      </c>
      <c r="E41" s="23">
        <v>0</v>
      </c>
      <c r="F41" s="23">
        <v>15</v>
      </c>
      <c r="G41" s="23">
        <v>47</v>
      </c>
      <c r="H41" s="23">
        <v>8.9499999999999996E-2</v>
      </c>
    </row>
    <row r="42" spans="1:8" x14ac:dyDescent="0.25">
      <c r="A42" s="23">
        <v>21195</v>
      </c>
      <c r="B42" s="23" t="s">
        <v>103</v>
      </c>
      <c r="C42" s="23">
        <v>24660</v>
      </c>
      <c r="D42" s="23" t="s">
        <v>178</v>
      </c>
      <c r="E42" s="23">
        <v>0</v>
      </c>
      <c r="F42" s="23">
        <v>1</v>
      </c>
      <c r="G42" s="23">
        <v>2</v>
      </c>
      <c r="H42" s="23">
        <v>8.0999999999999996E-3</v>
      </c>
    </row>
    <row r="43" spans="1:8" x14ac:dyDescent="0.25">
      <c r="A43" s="23">
        <v>21205</v>
      </c>
      <c r="B43" s="23" t="s">
        <v>104</v>
      </c>
      <c r="C43" s="23">
        <v>25057</v>
      </c>
      <c r="D43" s="23" t="s">
        <v>178</v>
      </c>
      <c r="E43" s="23">
        <v>0</v>
      </c>
      <c r="F43" s="23">
        <v>5</v>
      </c>
      <c r="G43" s="23">
        <v>35</v>
      </c>
      <c r="H43" s="23">
        <v>0.13969999999999999</v>
      </c>
    </row>
    <row r="44" spans="1:8" x14ac:dyDescent="0.25">
      <c r="A44" s="23">
        <v>21209</v>
      </c>
      <c r="B44" s="23" t="s">
        <v>105</v>
      </c>
      <c r="C44" s="23">
        <v>8495</v>
      </c>
      <c r="D44" s="23" t="s">
        <v>178</v>
      </c>
      <c r="E44" s="23">
        <v>0</v>
      </c>
      <c r="F44" s="23">
        <v>2</v>
      </c>
      <c r="G44" s="23">
        <v>13</v>
      </c>
      <c r="H44" s="25">
        <v>0.153</v>
      </c>
    </row>
    <row r="45" spans="1:8" x14ac:dyDescent="0.25">
      <c r="A45" s="23">
        <v>21214</v>
      </c>
      <c r="B45" s="23" t="s">
        <v>106</v>
      </c>
      <c r="C45" s="23">
        <v>16817</v>
      </c>
      <c r="D45" s="23" t="s">
        <v>178</v>
      </c>
      <c r="E45" s="23">
        <v>0</v>
      </c>
      <c r="F45" s="23">
        <v>23</v>
      </c>
      <c r="G45" s="23">
        <v>40</v>
      </c>
      <c r="H45" s="23">
        <v>0.2379</v>
      </c>
    </row>
    <row r="46" spans="1:8" ht="15.75" thickBot="1" x14ac:dyDescent="0.3">
      <c r="A46" s="24">
        <v>21217</v>
      </c>
      <c r="B46" s="24" t="s">
        <v>107</v>
      </c>
      <c r="C46" s="24">
        <v>18278</v>
      </c>
      <c r="D46" s="24" t="s">
        <v>178</v>
      </c>
      <c r="E46" s="24">
        <v>0</v>
      </c>
      <c r="F46" s="24">
        <v>2</v>
      </c>
      <c r="G46" s="24">
        <v>3</v>
      </c>
      <c r="H46" s="24">
        <v>1.6400000000000001E-2</v>
      </c>
    </row>
  </sheetData>
  <mergeCells count="6">
    <mergeCell ref="H1:H2"/>
    <mergeCell ref="A1:A2"/>
    <mergeCell ref="B1:B2"/>
    <mergeCell ref="C1:C2"/>
    <mergeCell ref="D1:D2"/>
    <mergeCell ref="E1:G1"/>
  </mergeCells>
  <conditionalFormatting sqref="E3:G46">
    <cfRule type="colorScale" priority="1">
      <colorScale>
        <cfvo type="min"/>
        <cfvo type="percentile" val="50"/>
        <cfvo type="max"/>
        <color theme="0" tint="-4.9989318521683403E-2"/>
        <color theme="0" tint="-0.249977111117893"/>
        <color theme="0" tint="-0.499984740745262"/>
      </colorScale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E1" sqref="E1:G1"/>
    </sheetView>
  </sheetViews>
  <sheetFormatPr baseColWidth="10" defaultRowHeight="15" x14ac:dyDescent="0.25"/>
  <cols>
    <col min="2" max="2" width="28.5703125" bestFit="1" customWidth="1"/>
    <col min="3" max="3" width="13" customWidth="1"/>
    <col min="4" max="4" width="9.28515625" customWidth="1"/>
    <col min="8" max="8" width="12.42578125" customWidth="1"/>
  </cols>
  <sheetData>
    <row r="1" spans="1:8" ht="25.5" customHeight="1" thickBot="1" x14ac:dyDescent="0.3">
      <c r="A1" s="31" t="s">
        <v>196</v>
      </c>
      <c r="B1" s="31" t="s">
        <v>197</v>
      </c>
      <c r="C1" s="31" t="s">
        <v>198</v>
      </c>
      <c r="D1" s="31" t="s">
        <v>203</v>
      </c>
      <c r="E1" s="33" t="s">
        <v>204</v>
      </c>
      <c r="F1" s="34"/>
      <c r="G1" s="35"/>
      <c r="H1" s="31" t="s">
        <v>199</v>
      </c>
    </row>
    <row r="2" spans="1:8" ht="25.5" customHeight="1" thickBot="1" x14ac:dyDescent="0.3">
      <c r="A2" s="32"/>
      <c r="B2" s="32"/>
      <c r="C2" s="32"/>
      <c r="D2" s="32"/>
      <c r="E2" s="26" t="s">
        <v>200</v>
      </c>
      <c r="F2" s="26" t="s">
        <v>201</v>
      </c>
      <c r="G2" s="26" t="s">
        <v>202</v>
      </c>
      <c r="H2" s="32"/>
    </row>
    <row r="3" spans="1:8" x14ac:dyDescent="0.25">
      <c r="A3" s="22">
        <v>20024</v>
      </c>
      <c r="B3" s="22" t="s">
        <v>50</v>
      </c>
      <c r="C3" s="22">
        <v>3643</v>
      </c>
      <c r="D3" s="22" t="s">
        <v>176</v>
      </c>
      <c r="E3" s="22">
        <v>0</v>
      </c>
      <c r="F3" s="22">
        <v>1</v>
      </c>
      <c r="G3" s="22">
        <v>3</v>
      </c>
      <c r="H3" s="22">
        <v>8.2299999999999998E-2</v>
      </c>
    </row>
    <row r="4" spans="1:8" x14ac:dyDescent="0.25">
      <c r="A4" s="23">
        <v>20027</v>
      </c>
      <c r="B4" s="23" t="s">
        <v>46</v>
      </c>
      <c r="C4" s="23">
        <v>2251</v>
      </c>
      <c r="D4" s="23" t="s">
        <v>176</v>
      </c>
      <c r="E4" s="23">
        <v>0</v>
      </c>
      <c r="F4" s="23">
        <v>1</v>
      </c>
      <c r="G4" s="23">
        <v>3</v>
      </c>
      <c r="H4" s="23">
        <v>0.1333</v>
      </c>
    </row>
    <row r="5" spans="1:8" x14ac:dyDescent="0.25">
      <c r="A5" s="23">
        <v>20029</v>
      </c>
      <c r="B5" s="23" t="s">
        <v>52</v>
      </c>
      <c r="C5" s="23">
        <v>4135</v>
      </c>
      <c r="D5" s="23" t="s">
        <v>176</v>
      </c>
      <c r="E5" s="23">
        <v>0</v>
      </c>
      <c r="F5" s="23">
        <v>1</v>
      </c>
      <c r="G5" s="23">
        <v>1</v>
      </c>
      <c r="H5" s="23">
        <v>2.4199999999999999E-2</v>
      </c>
    </row>
    <row r="6" spans="1:8" x14ac:dyDescent="0.25">
      <c r="A6" s="23">
        <v>20041</v>
      </c>
      <c r="B6" s="23" t="s">
        <v>54</v>
      </c>
      <c r="C6" s="23">
        <v>31551</v>
      </c>
      <c r="D6" s="23" t="s">
        <v>176</v>
      </c>
      <c r="E6" s="23">
        <v>0</v>
      </c>
      <c r="F6" s="23">
        <v>10</v>
      </c>
      <c r="G6" s="23">
        <v>54</v>
      </c>
      <c r="H6" s="23">
        <v>0.17119999999999999</v>
      </c>
    </row>
    <row r="7" spans="1:8" x14ac:dyDescent="0.25">
      <c r="A7" s="23">
        <v>20058</v>
      </c>
      <c r="B7" s="23" t="s">
        <v>55</v>
      </c>
      <c r="C7" s="23">
        <v>13097</v>
      </c>
      <c r="D7" s="23" t="s">
        <v>176</v>
      </c>
      <c r="E7" s="23">
        <v>0</v>
      </c>
      <c r="F7" s="23">
        <v>0</v>
      </c>
      <c r="G7" s="23">
        <v>1</v>
      </c>
      <c r="H7" s="23">
        <v>7.6E-3</v>
      </c>
    </row>
    <row r="8" spans="1:8" x14ac:dyDescent="0.25">
      <c r="A8" s="23">
        <v>20098</v>
      </c>
      <c r="B8" s="23" t="s">
        <v>57</v>
      </c>
      <c r="C8" s="23">
        <v>4425</v>
      </c>
      <c r="D8" s="23" t="s">
        <v>176</v>
      </c>
      <c r="E8" s="23">
        <v>0</v>
      </c>
      <c r="F8" s="23">
        <v>0</v>
      </c>
      <c r="G8" s="23">
        <v>1</v>
      </c>
      <c r="H8" s="23">
        <v>2.2599999999999999E-2</v>
      </c>
    </row>
    <row r="9" spans="1:8" x14ac:dyDescent="0.25">
      <c r="A9" s="23">
        <v>20109</v>
      </c>
      <c r="B9" s="23" t="s">
        <v>59</v>
      </c>
      <c r="C9" s="23">
        <v>1227</v>
      </c>
      <c r="D9" s="23" t="s">
        <v>176</v>
      </c>
      <c r="E9" s="23">
        <v>0</v>
      </c>
      <c r="F9" s="23">
        <v>0</v>
      </c>
      <c r="G9" s="23">
        <v>2</v>
      </c>
      <c r="H9" s="25">
        <v>0.16300000000000001</v>
      </c>
    </row>
    <row r="10" spans="1:8" x14ac:dyDescent="0.25">
      <c r="A10" s="23">
        <v>20116</v>
      </c>
      <c r="B10" s="23" t="s">
        <v>60</v>
      </c>
      <c r="C10" s="23">
        <v>4415</v>
      </c>
      <c r="D10" s="23" t="s">
        <v>176</v>
      </c>
      <c r="E10" s="23">
        <v>0</v>
      </c>
      <c r="F10" s="23">
        <v>0</v>
      </c>
      <c r="G10" s="23">
        <v>1</v>
      </c>
      <c r="H10" s="23">
        <v>2.2700000000000001E-2</v>
      </c>
    </row>
    <row r="11" spans="1:8" x14ac:dyDescent="0.25">
      <c r="A11" s="23">
        <v>20163</v>
      </c>
      <c r="B11" s="23" t="s">
        <v>64</v>
      </c>
      <c r="C11" s="23">
        <v>1590</v>
      </c>
      <c r="D11" s="23" t="s">
        <v>176</v>
      </c>
      <c r="E11" s="23">
        <v>0</v>
      </c>
      <c r="F11" s="23">
        <v>1</v>
      </c>
      <c r="G11" s="23">
        <v>3</v>
      </c>
      <c r="H11" s="23">
        <v>0.18870000000000001</v>
      </c>
    </row>
    <row r="12" spans="1:8" x14ac:dyDescent="0.25">
      <c r="A12" s="23">
        <v>20171</v>
      </c>
      <c r="B12" s="23" t="s">
        <v>66</v>
      </c>
      <c r="C12" s="23">
        <v>18316</v>
      </c>
      <c r="D12" s="23" t="s">
        <v>176</v>
      </c>
      <c r="E12" s="23">
        <v>0</v>
      </c>
      <c r="F12" s="23">
        <v>4</v>
      </c>
      <c r="G12" s="23">
        <v>9</v>
      </c>
      <c r="H12" s="23">
        <v>4.9099999999999998E-2</v>
      </c>
    </row>
    <row r="13" spans="1:8" x14ac:dyDescent="0.25">
      <c r="A13" s="23">
        <v>20177</v>
      </c>
      <c r="B13" s="23" t="s">
        <v>67</v>
      </c>
      <c r="C13" s="23">
        <v>9945</v>
      </c>
      <c r="D13" s="23" t="s">
        <v>176</v>
      </c>
      <c r="E13" s="23">
        <v>0</v>
      </c>
      <c r="F13" s="23">
        <v>8</v>
      </c>
      <c r="G13" s="23">
        <v>92</v>
      </c>
      <c r="H13" s="23">
        <v>0.92510000000000003</v>
      </c>
    </row>
    <row r="14" spans="1:8" x14ac:dyDescent="0.25">
      <c r="A14" s="23">
        <v>20206</v>
      </c>
      <c r="B14" s="23" t="s">
        <v>70</v>
      </c>
      <c r="C14" s="23">
        <v>2444</v>
      </c>
      <c r="D14" s="23" t="s">
        <v>176</v>
      </c>
      <c r="E14" s="23">
        <v>0</v>
      </c>
      <c r="F14" s="23">
        <v>1</v>
      </c>
      <c r="G14" s="23">
        <v>8</v>
      </c>
      <c r="H14" s="23">
        <v>0.32729999999999998</v>
      </c>
    </row>
    <row r="15" spans="1:8" x14ac:dyDescent="0.25">
      <c r="A15" s="23">
        <v>20234</v>
      </c>
      <c r="B15" s="23" t="s">
        <v>73</v>
      </c>
      <c r="C15" s="23">
        <v>7250</v>
      </c>
      <c r="D15" s="23" t="s">
        <v>176</v>
      </c>
      <c r="E15" s="23">
        <v>0</v>
      </c>
      <c r="F15" s="23">
        <v>1</v>
      </c>
      <c r="G15" s="23">
        <v>1</v>
      </c>
      <c r="H15" s="23">
        <v>1.38E-2</v>
      </c>
    </row>
    <row r="16" spans="1:8" x14ac:dyDescent="0.25">
      <c r="A16" s="23">
        <v>20244</v>
      </c>
      <c r="B16" s="23" t="s">
        <v>74</v>
      </c>
      <c r="C16" s="23">
        <v>3787</v>
      </c>
      <c r="D16" s="23" t="s">
        <v>176</v>
      </c>
      <c r="E16" s="23">
        <v>0</v>
      </c>
      <c r="F16" s="23">
        <v>2</v>
      </c>
      <c r="G16" s="23">
        <v>5</v>
      </c>
      <c r="H16" s="25">
        <v>0.13200000000000001</v>
      </c>
    </row>
    <row r="17" spans="1:8" x14ac:dyDescent="0.25">
      <c r="A17" s="23">
        <v>20249</v>
      </c>
      <c r="B17" s="23" t="s">
        <v>75</v>
      </c>
      <c r="C17" s="23">
        <v>3614</v>
      </c>
      <c r="D17" s="23" t="s">
        <v>176</v>
      </c>
      <c r="E17" s="23">
        <v>0</v>
      </c>
      <c r="F17" s="23">
        <v>0</v>
      </c>
      <c r="G17" s="23">
        <v>2</v>
      </c>
      <c r="H17" s="23">
        <v>5.5300000000000002E-2</v>
      </c>
    </row>
    <row r="18" spans="1:8" x14ac:dyDescent="0.25">
      <c r="A18" s="23">
        <v>20326</v>
      </c>
      <c r="B18" s="23" t="s">
        <v>80</v>
      </c>
      <c r="C18" s="23">
        <v>5134</v>
      </c>
      <c r="D18" s="23" t="s">
        <v>176</v>
      </c>
      <c r="E18" s="23">
        <v>0</v>
      </c>
      <c r="F18" s="23">
        <v>0</v>
      </c>
      <c r="G18" s="23">
        <v>8</v>
      </c>
      <c r="H18" s="23">
        <v>0.15579999999999999</v>
      </c>
    </row>
    <row r="19" spans="1:8" x14ac:dyDescent="0.25">
      <c r="A19" s="23">
        <v>20374</v>
      </c>
      <c r="B19" s="23" t="s">
        <v>85</v>
      </c>
      <c r="C19" s="23">
        <v>1548</v>
      </c>
      <c r="D19" s="23" t="s">
        <v>176</v>
      </c>
      <c r="E19" s="23">
        <v>0</v>
      </c>
      <c r="F19" s="23">
        <v>0</v>
      </c>
      <c r="G19" s="23">
        <v>1</v>
      </c>
      <c r="H19" s="23">
        <v>6.4600000000000005E-2</v>
      </c>
    </row>
    <row r="20" spans="1:8" x14ac:dyDescent="0.25">
      <c r="A20" s="23">
        <v>20406</v>
      </c>
      <c r="B20" s="23" t="s">
        <v>86</v>
      </c>
      <c r="C20" s="23">
        <v>20328</v>
      </c>
      <c r="D20" s="23" t="s">
        <v>176</v>
      </c>
      <c r="E20" s="23">
        <v>0</v>
      </c>
      <c r="F20" s="23">
        <v>0</v>
      </c>
      <c r="G20" s="23">
        <v>2</v>
      </c>
      <c r="H20" s="23">
        <v>9.7999999999999997E-3</v>
      </c>
    </row>
    <row r="21" spans="1:8" x14ac:dyDescent="0.25">
      <c r="A21" s="23">
        <v>20425</v>
      </c>
      <c r="B21" s="23" t="s">
        <v>89</v>
      </c>
      <c r="C21" s="23">
        <v>2086</v>
      </c>
      <c r="D21" s="23" t="s">
        <v>176</v>
      </c>
      <c r="E21" s="23">
        <v>0</v>
      </c>
      <c r="F21" s="23">
        <v>2</v>
      </c>
      <c r="G21" s="23">
        <v>3</v>
      </c>
      <c r="H21" s="23">
        <v>0.14380000000000001</v>
      </c>
    </row>
    <row r="22" spans="1:8" x14ac:dyDescent="0.25">
      <c r="A22" s="23">
        <v>20431</v>
      </c>
      <c r="B22" s="23" t="s">
        <v>90</v>
      </c>
      <c r="C22" s="23">
        <v>1692</v>
      </c>
      <c r="D22" s="23" t="s">
        <v>176</v>
      </c>
      <c r="E22" s="23">
        <v>0</v>
      </c>
      <c r="F22" s="23">
        <v>2</v>
      </c>
      <c r="G22" s="23">
        <v>3</v>
      </c>
      <c r="H22" s="23">
        <v>0.17730000000000001</v>
      </c>
    </row>
    <row r="23" spans="1:8" x14ac:dyDescent="0.25">
      <c r="A23" s="23">
        <v>20434</v>
      </c>
      <c r="B23" s="23" t="s">
        <v>91</v>
      </c>
      <c r="C23" s="23">
        <v>4214</v>
      </c>
      <c r="D23" s="23" t="s">
        <v>176</v>
      </c>
      <c r="E23" s="23">
        <v>0</v>
      </c>
      <c r="F23" s="23">
        <v>2</v>
      </c>
      <c r="G23" s="23">
        <v>3</v>
      </c>
      <c r="H23" s="23">
        <v>7.1199999999999999E-2</v>
      </c>
    </row>
    <row r="24" spans="1:8" x14ac:dyDescent="0.25">
      <c r="A24" s="23">
        <v>20438</v>
      </c>
      <c r="B24" s="23" t="s">
        <v>93</v>
      </c>
      <c r="C24" s="23">
        <v>1635</v>
      </c>
      <c r="D24" s="23" t="s">
        <v>176</v>
      </c>
      <c r="E24" s="23">
        <v>0</v>
      </c>
      <c r="F24" s="23">
        <v>0</v>
      </c>
      <c r="G24" s="23">
        <v>1</v>
      </c>
      <c r="H24" s="23">
        <v>6.1199999999999997E-2</v>
      </c>
    </row>
    <row r="25" spans="1:8" x14ac:dyDescent="0.25">
      <c r="A25" s="23">
        <v>20545</v>
      </c>
      <c r="B25" s="23" t="s">
        <v>99</v>
      </c>
      <c r="C25" s="23">
        <v>9876</v>
      </c>
      <c r="D25" s="23" t="s">
        <v>176</v>
      </c>
      <c r="E25" s="23">
        <v>0</v>
      </c>
      <c r="F25" s="23">
        <v>8</v>
      </c>
      <c r="G25" s="23">
        <v>45</v>
      </c>
      <c r="H25" s="23">
        <v>0.45569999999999999</v>
      </c>
    </row>
    <row r="26" spans="1:8" x14ac:dyDescent="0.25">
      <c r="A26" s="23">
        <v>20558</v>
      </c>
      <c r="B26" s="23" t="s">
        <v>102</v>
      </c>
      <c r="C26" s="23">
        <v>1371</v>
      </c>
      <c r="D26" s="23" t="s">
        <v>176</v>
      </c>
      <c r="E26" s="23">
        <v>0</v>
      </c>
      <c r="F26" s="23">
        <v>2</v>
      </c>
      <c r="G26" s="23">
        <v>9</v>
      </c>
      <c r="H26" s="23">
        <v>0.65649999999999997</v>
      </c>
    </row>
    <row r="27" spans="1:8" x14ac:dyDescent="0.25">
      <c r="A27" s="23">
        <v>21010</v>
      </c>
      <c r="B27" s="23" t="s">
        <v>40</v>
      </c>
      <c r="C27" s="23">
        <v>65854</v>
      </c>
      <c r="D27" s="23" t="s">
        <v>178</v>
      </c>
      <c r="E27" s="23">
        <v>0</v>
      </c>
      <c r="F27" s="23">
        <v>20</v>
      </c>
      <c r="G27" s="23">
        <v>82</v>
      </c>
      <c r="H27" s="23">
        <v>0.1245</v>
      </c>
    </row>
    <row r="28" spans="1:8" x14ac:dyDescent="0.25">
      <c r="A28" s="23">
        <v>21013</v>
      </c>
      <c r="B28" s="23" t="s">
        <v>42</v>
      </c>
      <c r="C28" s="23">
        <v>21100</v>
      </c>
      <c r="D28" s="23" t="s">
        <v>178</v>
      </c>
      <c r="E28" s="23">
        <v>0</v>
      </c>
      <c r="F28" s="23">
        <v>18</v>
      </c>
      <c r="G28" s="23">
        <v>49</v>
      </c>
      <c r="H28" s="23">
        <v>0.23219999999999999</v>
      </c>
    </row>
    <row r="29" spans="1:8" x14ac:dyDescent="0.25">
      <c r="A29" s="23">
        <v>21027</v>
      </c>
      <c r="B29" s="23" t="s">
        <v>43</v>
      </c>
      <c r="C29" s="23">
        <v>3886</v>
      </c>
      <c r="D29" s="23" t="s">
        <v>178</v>
      </c>
      <c r="E29" s="23">
        <v>0</v>
      </c>
      <c r="F29" s="23">
        <v>1</v>
      </c>
      <c r="G29" s="23">
        <v>4</v>
      </c>
      <c r="H29" s="23">
        <v>0.10290000000000001</v>
      </c>
    </row>
    <row r="30" spans="1:8" x14ac:dyDescent="0.25">
      <c r="A30" s="23">
        <v>21035</v>
      </c>
      <c r="B30" s="23" t="s">
        <v>48</v>
      </c>
      <c r="C30" s="23">
        <v>20459</v>
      </c>
      <c r="D30" s="23" t="s">
        <v>178</v>
      </c>
      <c r="E30" s="23">
        <v>0</v>
      </c>
      <c r="F30" s="23">
        <v>18</v>
      </c>
      <c r="G30" s="23">
        <v>73</v>
      </c>
      <c r="H30" s="23">
        <v>0.35680000000000001</v>
      </c>
    </row>
    <row r="31" spans="1:8" x14ac:dyDescent="0.25">
      <c r="A31" s="23">
        <v>21046</v>
      </c>
      <c r="B31" s="23" t="s">
        <v>44</v>
      </c>
      <c r="C31" s="23">
        <v>7752</v>
      </c>
      <c r="D31" s="23" t="s">
        <v>178</v>
      </c>
      <c r="E31" s="23">
        <v>0</v>
      </c>
      <c r="F31" s="23">
        <v>5</v>
      </c>
      <c r="G31" s="23">
        <v>14</v>
      </c>
      <c r="H31" s="23">
        <v>0.18060000000000001</v>
      </c>
    </row>
    <row r="32" spans="1:8" x14ac:dyDescent="0.25">
      <c r="A32" s="23">
        <v>21061</v>
      </c>
      <c r="B32" s="23" t="s">
        <v>51</v>
      </c>
      <c r="C32" s="23">
        <v>12520</v>
      </c>
      <c r="D32" s="23" t="s">
        <v>178</v>
      </c>
      <c r="E32" s="23">
        <v>0</v>
      </c>
      <c r="F32" s="23">
        <v>0</v>
      </c>
      <c r="G32" s="23">
        <v>2</v>
      </c>
      <c r="H32" s="25">
        <v>1.6E-2</v>
      </c>
    </row>
    <row r="33" spans="1:8" x14ac:dyDescent="0.25">
      <c r="A33" s="23">
        <v>21103</v>
      </c>
      <c r="B33" s="23" t="s">
        <v>56</v>
      </c>
      <c r="C33" s="23">
        <v>6259</v>
      </c>
      <c r="D33" s="23" t="s">
        <v>178</v>
      </c>
      <c r="E33" s="23">
        <v>0</v>
      </c>
      <c r="F33" s="23">
        <v>1</v>
      </c>
      <c r="G33" s="23">
        <v>10</v>
      </c>
      <c r="H33" s="23">
        <v>0.1598</v>
      </c>
    </row>
    <row r="34" spans="1:8" x14ac:dyDescent="0.25">
      <c r="A34" s="23">
        <v>21120</v>
      </c>
      <c r="B34" s="23" t="s">
        <v>58</v>
      </c>
      <c r="C34" s="23">
        <v>5590</v>
      </c>
      <c r="D34" s="23" t="s">
        <v>178</v>
      </c>
      <c r="E34" s="23">
        <v>0</v>
      </c>
      <c r="F34" s="23">
        <v>3</v>
      </c>
      <c r="G34" s="23">
        <v>6</v>
      </c>
      <c r="H34" s="23">
        <v>0.10730000000000001</v>
      </c>
    </row>
    <row r="35" spans="1:8" x14ac:dyDescent="0.25">
      <c r="A35" s="23">
        <v>21124</v>
      </c>
      <c r="B35" s="23" t="s">
        <v>63</v>
      </c>
      <c r="C35" s="23">
        <v>15763</v>
      </c>
      <c r="D35" s="23" t="s">
        <v>178</v>
      </c>
      <c r="E35" s="23">
        <v>0</v>
      </c>
      <c r="F35" s="23">
        <v>10</v>
      </c>
      <c r="G35" s="23">
        <v>27</v>
      </c>
      <c r="H35" s="23">
        <v>0.17130000000000001</v>
      </c>
    </row>
    <row r="36" spans="1:8" x14ac:dyDescent="0.25">
      <c r="A36" s="23">
        <v>21129</v>
      </c>
      <c r="B36" s="23" t="s">
        <v>65</v>
      </c>
      <c r="C36" s="23">
        <v>13159</v>
      </c>
      <c r="D36" s="23" t="s">
        <v>178</v>
      </c>
      <c r="E36" s="23">
        <v>0</v>
      </c>
      <c r="F36" s="23">
        <v>2</v>
      </c>
      <c r="G36" s="23">
        <v>9</v>
      </c>
      <c r="H36" s="23">
        <v>6.8400000000000002E-2</v>
      </c>
    </row>
    <row r="37" spans="1:8" x14ac:dyDescent="0.25">
      <c r="A37" s="23">
        <v>21145</v>
      </c>
      <c r="B37" s="23" t="s">
        <v>82</v>
      </c>
      <c r="C37" s="23">
        <v>14092</v>
      </c>
      <c r="D37" s="23" t="s">
        <v>178</v>
      </c>
      <c r="E37" s="23">
        <v>0</v>
      </c>
      <c r="F37" s="23">
        <v>2</v>
      </c>
      <c r="G37" s="23">
        <v>6</v>
      </c>
      <c r="H37" s="23">
        <v>4.2599999999999999E-2</v>
      </c>
    </row>
    <row r="38" spans="1:8" x14ac:dyDescent="0.25">
      <c r="A38" s="23">
        <v>21149</v>
      </c>
      <c r="B38" s="23" t="s">
        <v>94</v>
      </c>
      <c r="C38" s="23">
        <v>25228</v>
      </c>
      <c r="D38" s="23" t="s">
        <v>178</v>
      </c>
      <c r="E38" s="23">
        <v>0</v>
      </c>
      <c r="F38" s="23">
        <v>4</v>
      </c>
      <c r="G38" s="23">
        <v>46</v>
      </c>
      <c r="H38" s="23">
        <v>0.18229999999999999</v>
      </c>
    </row>
    <row r="39" spans="1:8" x14ac:dyDescent="0.25">
      <c r="A39" s="23">
        <v>21156</v>
      </c>
      <c r="B39" s="23" t="s">
        <v>98</v>
      </c>
      <c r="C39" s="23">
        <v>319375</v>
      </c>
      <c r="D39" s="23" t="s">
        <v>178</v>
      </c>
      <c r="E39" s="23">
        <v>0</v>
      </c>
      <c r="F39" s="23">
        <v>364</v>
      </c>
      <c r="G39" s="23">
        <v>2080</v>
      </c>
      <c r="H39" s="23">
        <v>0.65129999999999999</v>
      </c>
    </row>
    <row r="40" spans="1:8" x14ac:dyDescent="0.25">
      <c r="A40" s="23">
        <v>21161</v>
      </c>
      <c r="B40" s="23" t="s">
        <v>100</v>
      </c>
      <c r="C40" s="23">
        <v>20580</v>
      </c>
      <c r="D40" s="23" t="s">
        <v>178</v>
      </c>
      <c r="E40" s="23">
        <v>0</v>
      </c>
      <c r="F40" s="23">
        <v>12</v>
      </c>
      <c r="G40" s="23">
        <v>55</v>
      </c>
      <c r="H40" s="23">
        <v>0.26719999999999999</v>
      </c>
    </row>
    <row r="41" spans="1:8" x14ac:dyDescent="0.25">
      <c r="A41" s="23">
        <v>21177</v>
      </c>
      <c r="B41" s="23" t="s">
        <v>101</v>
      </c>
      <c r="C41" s="23">
        <v>52508</v>
      </c>
      <c r="D41" s="23" t="s">
        <v>178</v>
      </c>
      <c r="E41" s="23">
        <v>0</v>
      </c>
      <c r="F41" s="23">
        <v>15</v>
      </c>
      <c r="G41" s="23">
        <v>47</v>
      </c>
      <c r="H41" s="23">
        <v>8.9499999999999996E-2</v>
      </c>
    </row>
    <row r="42" spans="1:8" x14ac:dyDescent="0.25">
      <c r="A42" s="23">
        <v>21195</v>
      </c>
      <c r="B42" s="23" t="s">
        <v>103</v>
      </c>
      <c r="C42" s="23">
        <v>24660</v>
      </c>
      <c r="D42" s="23" t="s">
        <v>178</v>
      </c>
      <c r="E42" s="23">
        <v>0</v>
      </c>
      <c r="F42" s="23">
        <v>1</v>
      </c>
      <c r="G42" s="23">
        <v>2</v>
      </c>
      <c r="H42" s="23">
        <v>8.0999999999999996E-3</v>
      </c>
    </row>
    <row r="43" spans="1:8" x14ac:dyDescent="0.25">
      <c r="A43" s="23">
        <v>21205</v>
      </c>
      <c r="B43" s="23" t="s">
        <v>104</v>
      </c>
      <c r="C43" s="23">
        <v>25057</v>
      </c>
      <c r="D43" s="23" t="s">
        <v>178</v>
      </c>
      <c r="E43" s="23">
        <v>0</v>
      </c>
      <c r="F43" s="23">
        <v>5</v>
      </c>
      <c r="G43" s="23">
        <v>35</v>
      </c>
      <c r="H43" s="23">
        <v>0.13969999999999999</v>
      </c>
    </row>
    <row r="44" spans="1:8" x14ac:dyDescent="0.25">
      <c r="A44" s="23">
        <v>21209</v>
      </c>
      <c r="B44" s="23" t="s">
        <v>105</v>
      </c>
      <c r="C44" s="23">
        <v>8495</v>
      </c>
      <c r="D44" s="23" t="s">
        <v>178</v>
      </c>
      <c r="E44" s="23">
        <v>0</v>
      </c>
      <c r="F44" s="23">
        <v>2</v>
      </c>
      <c r="G44" s="23">
        <v>13</v>
      </c>
      <c r="H44" s="25">
        <v>0.153</v>
      </c>
    </row>
    <row r="45" spans="1:8" x14ac:dyDescent="0.25">
      <c r="A45" s="23">
        <v>21214</v>
      </c>
      <c r="B45" s="23" t="s">
        <v>106</v>
      </c>
      <c r="C45" s="23">
        <v>16817</v>
      </c>
      <c r="D45" s="23" t="s">
        <v>178</v>
      </c>
      <c r="E45" s="23">
        <v>0</v>
      </c>
      <c r="F45" s="23">
        <v>23</v>
      </c>
      <c r="G45" s="23">
        <v>40</v>
      </c>
      <c r="H45" s="23">
        <v>0.2379</v>
      </c>
    </row>
    <row r="46" spans="1:8" ht="15.75" thickBot="1" x14ac:dyDescent="0.3">
      <c r="A46" s="24">
        <v>21217</v>
      </c>
      <c r="B46" s="24" t="s">
        <v>107</v>
      </c>
      <c r="C46" s="24">
        <v>18278</v>
      </c>
      <c r="D46" s="24" t="s">
        <v>178</v>
      </c>
      <c r="E46" s="24">
        <v>0</v>
      </c>
      <c r="F46" s="24">
        <v>2</v>
      </c>
      <c r="G46" s="24">
        <v>3</v>
      </c>
      <c r="H46" s="24">
        <v>1.6400000000000001E-2</v>
      </c>
    </row>
  </sheetData>
  <mergeCells count="6">
    <mergeCell ref="H1:H2"/>
    <mergeCell ref="A1:A2"/>
    <mergeCell ref="B1:B2"/>
    <mergeCell ref="C1:C2"/>
    <mergeCell ref="D1:D2"/>
    <mergeCell ref="E1:G1"/>
  </mergeCells>
  <conditionalFormatting sqref="E3:G46">
    <cfRule type="colorScale" priority="1">
      <colorScale>
        <cfvo type="min"/>
        <cfvo type="percentile" val="50"/>
        <cfvo type="max"/>
        <color theme="9" tint="0.59999389629810485"/>
        <color theme="7" tint="0.59999389629810485"/>
        <color theme="5" tint="0.39997558519241921"/>
      </colorScale>
    </cfRule>
  </conditionalFormatting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pane xSplit="2" ySplit="2" topLeftCell="C9" activePane="bottomRight" state="frozen"/>
      <selection pane="topRight" activeCell="C1" sqref="C1"/>
      <selection pane="bottomLeft" activeCell="A4" sqref="A4"/>
      <selection pane="bottomRight" activeCell="E1" sqref="E1:G1"/>
    </sheetView>
  </sheetViews>
  <sheetFormatPr baseColWidth="10" defaultRowHeight="15" x14ac:dyDescent="0.25"/>
  <cols>
    <col min="2" max="2" width="28.5703125" bestFit="1" customWidth="1"/>
    <col min="3" max="3" width="13" customWidth="1"/>
    <col min="4" max="4" width="9.28515625" customWidth="1"/>
    <col min="8" max="8" width="12.42578125" customWidth="1"/>
  </cols>
  <sheetData>
    <row r="1" spans="1:8" ht="23.25" customHeight="1" thickBot="1" x14ac:dyDescent="0.3">
      <c r="A1" s="31" t="s">
        <v>196</v>
      </c>
      <c r="B1" s="31" t="s">
        <v>197</v>
      </c>
      <c r="C1" s="31" t="s">
        <v>198</v>
      </c>
      <c r="D1" s="31" t="s">
        <v>203</v>
      </c>
      <c r="E1" s="33" t="s">
        <v>204</v>
      </c>
      <c r="F1" s="34"/>
      <c r="G1" s="35"/>
      <c r="H1" s="31" t="s">
        <v>199</v>
      </c>
    </row>
    <row r="2" spans="1:8" ht="23.25" customHeight="1" thickBot="1" x14ac:dyDescent="0.3">
      <c r="A2" s="32"/>
      <c r="B2" s="32"/>
      <c r="C2" s="32"/>
      <c r="D2" s="32"/>
      <c r="E2" s="26" t="s">
        <v>200</v>
      </c>
      <c r="F2" s="26" t="s">
        <v>201</v>
      </c>
      <c r="G2" s="26" t="s">
        <v>202</v>
      </c>
      <c r="H2" s="32"/>
    </row>
    <row r="3" spans="1:8" x14ac:dyDescent="0.25">
      <c r="A3" s="22">
        <v>20024</v>
      </c>
      <c r="B3" s="22" t="s">
        <v>50</v>
      </c>
      <c r="C3" s="22">
        <v>3643</v>
      </c>
      <c r="D3" s="22" t="s">
        <v>176</v>
      </c>
      <c r="E3" s="22">
        <v>0</v>
      </c>
      <c r="F3" s="22">
        <v>1</v>
      </c>
      <c r="G3" s="22">
        <v>3</v>
      </c>
      <c r="H3" s="22">
        <v>8.2299999999999998E-2</v>
      </c>
    </row>
    <row r="4" spans="1:8" x14ac:dyDescent="0.25">
      <c r="A4" s="23">
        <v>20027</v>
      </c>
      <c r="B4" s="23" t="s">
        <v>46</v>
      </c>
      <c r="C4" s="23">
        <v>2251</v>
      </c>
      <c r="D4" s="23" t="s">
        <v>176</v>
      </c>
      <c r="E4" s="23">
        <v>0</v>
      </c>
      <c r="F4" s="23">
        <v>1</v>
      </c>
      <c r="G4" s="23">
        <v>3</v>
      </c>
      <c r="H4" s="23">
        <v>0.1333</v>
      </c>
    </row>
    <row r="5" spans="1:8" x14ac:dyDescent="0.25">
      <c r="A5" s="23">
        <v>20029</v>
      </c>
      <c r="B5" s="23" t="s">
        <v>52</v>
      </c>
      <c r="C5" s="23">
        <v>4135</v>
      </c>
      <c r="D5" s="23" t="s">
        <v>176</v>
      </c>
      <c r="E5" s="23">
        <v>0</v>
      </c>
      <c r="F5" s="23">
        <v>1</v>
      </c>
      <c r="G5" s="23">
        <v>1</v>
      </c>
      <c r="H5" s="23">
        <v>2.4199999999999999E-2</v>
      </c>
    </row>
    <row r="6" spans="1:8" x14ac:dyDescent="0.25">
      <c r="A6" s="23">
        <v>20041</v>
      </c>
      <c r="B6" s="23" t="s">
        <v>54</v>
      </c>
      <c r="C6" s="23">
        <v>31551</v>
      </c>
      <c r="D6" s="23" t="s">
        <v>176</v>
      </c>
      <c r="E6" s="23">
        <v>0</v>
      </c>
      <c r="F6" s="23">
        <v>10</v>
      </c>
      <c r="G6" s="23">
        <v>54</v>
      </c>
      <c r="H6" s="23">
        <v>0.17119999999999999</v>
      </c>
    </row>
    <row r="7" spans="1:8" x14ac:dyDescent="0.25">
      <c r="A7" s="23">
        <v>20058</v>
      </c>
      <c r="B7" s="23" t="s">
        <v>55</v>
      </c>
      <c r="C7" s="23">
        <v>13097</v>
      </c>
      <c r="D7" s="23" t="s">
        <v>176</v>
      </c>
      <c r="E7" s="23">
        <v>0</v>
      </c>
      <c r="F7" s="23">
        <v>0</v>
      </c>
      <c r="G7" s="23">
        <v>1</v>
      </c>
      <c r="H7" s="23">
        <v>7.6E-3</v>
      </c>
    </row>
    <row r="8" spans="1:8" x14ac:dyDescent="0.25">
      <c r="A8" s="23">
        <v>20098</v>
      </c>
      <c r="B8" s="23" t="s">
        <v>57</v>
      </c>
      <c r="C8" s="23">
        <v>4425</v>
      </c>
      <c r="D8" s="23" t="s">
        <v>176</v>
      </c>
      <c r="E8" s="23">
        <v>0</v>
      </c>
      <c r="F8" s="23">
        <v>0</v>
      </c>
      <c r="G8" s="23">
        <v>1</v>
      </c>
      <c r="H8" s="23">
        <v>2.2599999999999999E-2</v>
      </c>
    </row>
    <row r="9" spans="1:8" x14ac:dyDescent="0.25">
      <c r="A9" s="23">
        <v>20109</v>
      </c>
      <c r="B9" s="23" t="s">
        <v>59</v>
      </c>
      <c r="C9" s="23">
        <v>1227</v>
      </c>
      <c r="D9" s="23" t="s">
        <v>176</v>
      </c>
      <c r="E9" s="23">
        <v>0</v>
      </c>
      <c r="F9" s="23">
        <v>0</v>
      </c>
      <c r="G9" s="23">
        <v>2</v>
      </c>
      <c r="H9" s="25">
        <v>0.16300000000000001</v>
      </c>
    </row>
    <row r="10" spans="1:8" x14ac:dyDescent="0.25">
      <c r="A10" s="23">
        <v>20116</v>
      </c>
      <c r="B10" s="23" t="s">
        <v>60</v>
      </c>
      <c r="C10" s="23">
        <v>4415</v>
      </c>
      <c r="D10" s="23" t="s">
        <v>176</v>
      </c>
      <c r="E10" s="23">
        <v>0</v>
      </c>
      <c r="F10" s="23">
        <v>0</v>
      </c>
      <c r="G10" s="23">
        <v>1</v>
      </c>
      <c r="H10" s="23">
        <v>2.2700000000000001E-2</v>
      </c>
    </row>
    <row r="11" spans="1:8" x14ac:dyDescent="0.25">
      <c r="A11" s="23">
        <v>20163</v>
      </c>
      <c r="B11" s="23" t="s">
        <v>64</v>
      </c>
      <c r="C11" s="23">
        <v>1590</v>
      </c>
      <c r="D11" s="23" t="s">
        <v>176</v>
      </c>
      <c r="E11" s="23">
        <v>0</v>
      </c>
      <c r="F11" s="23">
        <v>1</v>
      </c>
      <c r="G11" s="23">
        <v>3</v>
      </c>
      <c r="H11" s="23">
        <v>0.18870000000000001</v>
      </c>
    </row>
    <row r="12" spans="1:8" x14ac:dyDescent="0.25">
      <c r="A12" s="23">
        <v>20171</v>
      </c>
      <c r="B12" s="23" t="s">
        <v>66</v>
      </c>
      <c r="C12" s="23">
        <v>18316</v>
      </c>
      <c r="D12" s="23" t="s">
        <v>176</v>
      </c>
      <c r="E12" s="23">
        <v>0</v>
      </c>
      <c r="F12" s="23">
        <v>4</v>
      </c>
      <c r="G12" s="23">
        <v>9</v>
      </c>
      <c r="H12" s="23">
        <v>4.9099999999999998E-2</v>
      </c>
    </row>
    <row r="13" spans="1:8" x14ac:dyDescent="0.25">
      <c r="A13" s="23">
        <v>20177</v>
      </c>
      <c r="B13" s="23" t="s">
        <v>67</v>
      </c>
      <c r="C13" s="23">
        <v>9945</v>
      </c>
      <c r="D13" s="23" t="s">
        <v>176</v>
      </c>
      <c r="E13" s="23">
        <v>0</v>
      </c>
      <c r="F13" s="23">
        <v>8</v>
      </c>
      <c r="G13" s="23">
        <v>92</v>
      </c>
      <c r="H13" s="23">
        <v>0.92510000000000003</v>
      </c>
    </row>
    <row r="14" spans="1:8" x14ac:dyDescent="0.25">
      <c r="A14" s="23">
        <v>20206</v>
      </c>
      <c r="B14" s="23" t="s">
        <v>70</v>
      </c>
      <c r="C14" s="23">
        <v>2444</v>
      </c>
      <c r="D14" s="23" t="s">
        <v>176</v>
      </c>
      <c r="E14" s="23">
        <v>0</v>
      </c>
      <c r="F14" s="23">
        <v>1</v>
      </c>
      <c r="G14" s="23">
        <v>8</v>
      </c>
      <c r="H14" s="23">
        <v>0.32729999999999998</v>
      </c>
    </row>
    <row r="15" spans="1:8" x14ac:dyDescent="0.25">
      <c r="A15" s="23">
        <v>20234</v>
      </c>
      <c r="B15" s="23" t="s">
        <v>73</v>
      </c>
      <c r="C15" s="23">
        <v>7250</v>
      </c>
      <c r="D15" s="23" t="s">
        <v>176</v>
      </c>
      <c r="E15" s="23">
        <v>0</v>
      </c>
      <c r="F15" s="23">
        <v>1</v>
      </c>
      <c r="G15" s="23">
        <v>1</v>
      </c>
      <c r="H15" s="23">
        <v>1.38E-2</v>
      </c>
    </row>
    <row r="16" spans="1:8" x14ac:dyDescent="0.25">
      <c r="A16" s="23">
        <v>20244</v>
      </c>
      <c r="B16" s="23" t="s">
        <v>74</v>
      </c>
      <c r="C16" s="23">
        <v>3787</v>
      </c>
      <c r="D16" s="23" t="s">
        <v>176</v>
      </c>
      <c r="E16" s="23">
        <v>0</v>
      </c>
      <c r="F16" s="23">
        <v>2</v>
      </c>
      <c r="G16" s="23">
        <v>5</v>
      </c>
      <c r="H16" s="25">
        <v>0.13200000000000001</v>
      </c>
    </row>
    <row r="17" spans="1:8" x14ac:dyDescent="0.25">
      <c r="A17" s="23">
        <v>20249</v>
      </c>
      <c r="B17" s="23" t="s">
        <v>75</v>
      </c>
      <c r="C17" s="23">
        <v>3614</v>
      </c>
      <c r="D17" s="23" t="s">
        <v>176</v>
      </c>
      <c r="E17" s="23">
        <v>0</v>
      </c>
      <c r="F17" s="23">
        <v>0</v>
      </c>
      <c r="G17" s="23">
        <v>2</v>
      </c>
      <c r="H17" s="23">
        <v>5.5300000000000002E-2</v>
      </c>
    </row>
    <row r="18" spans="1:8" x14ac:dyDescent="0.25">
      <c r="A18" s="23">
        <v>20326</v>
      </c>
      <c r="B18" s="23" t="s">
        <v>80</v>
      </c>
      <c r="C18" s="23">
        <v>5134</v>
      </c>
      <c r="D18" s="23" t="s">
        <v>176</v>
      </c>
      <c r="E18" s="23">
        <v>0</v>
      </c>
      <c r="F18" s="23">
        <v>0</v>
      </c>
      <c r="G18" s="23">
        <v>8</v>
      </c>
      <c r="H18" s="23">
        <v>0.15579999999999999</v>
      </c>
    </row>
    <row r="19" spans="1:8" x14ac:dyDescent="0.25">
      <c r="A19" s="23">
        <v>20374</v>
      </c>
      <c r="B19" s="23" t="s">
        <v>85</v>
      </c>
      <c r="C19" s="23">
        <v>1548</v>
      </c>
      <c r="D19" s="23" t="s">
        <v>176</v>
      </c>
      <c r="E19" s="23">
        <v>0</v>
      </c>
      <c r="F19" s="23">
        <v>0</v>
      </c>
      <c r="G19" s="23">
        <v>1</v>
      </c>
      <c r="H19" s="23">
        <v>6.4600000000000005E-2</v>
      </c>
    </row>
    <row r="20" spans="1:8" x14ac:dyDescent="0.25">
      <c r="A20" s="23">
        <v>20406</v>
      </c>
      <c r="B20" s="23" t="s">
        <v>86</v>
      </c>
      <c r="C20" s="23">
        <v>20328</v>
      </c>
      <c r="D20" s="23" t="s">
        <v>176</v>
      </c>
      <c r="E20" s="23">
        <v>0</v>
      </c>
      <c r="F20" s="23">
        <v>0</v>
      </c>
      <c r="G20" s="23">
        <v>2</v>
      </c>
      <c r="H20" s="23">
        <v>9.7999999999999997E-3</v>
      </c>
    </row>
    <row r="21" spans="1:8" x14ac:dyDescent="0.25">
      <c r="A21" s="23">
        <v>20425</v>
      </c>
      <c r="B21" s="23" t="s">
        <v>89</v>
      </c>
      <c r="C21" s="23">
        <v>2086</v>
      </c>
      <c r="D21" s="23" t="s">
        <v>176</v>
      </c>
      <c r="E21" s="23">
        <v>0</v>
      </c>
      <c r="F21" s="23">
        <v>2</v>
      </c>
      <c r="G21" s="23">
        <v>3</v>
      </c>
      <c r="H21" s="23">
        <v>0.14380000000000001</v>
      </c>
    </row>
    <row r="22" spans="1:8" x14ac:dyDescent="0.25">
      <c r="A22" s="23">
        <v>20431</v>
      </c>
      <c r="B22" s="23" t="s">
        <v>90</v>
      </c>
      <c r="C22" s="23">
        <v>1692</v>
      </c>
      <c r="D22" s="23" t="s">
        <v>176</v>
      </c>
      <c r="E22" s="23">
        <v>0</v>
      </c>
      <c r="F22" s="23">
        <v>2</v>
      </c>
      <c r="G22" s="23">
        <v>3</v>
      </c>
      <c r="H22" s="23">
        <v>0.17730000000000001</v>
      </c>
    </row>
    <row r="23" spans="1:8" x14ac:dyDescent="0.25">
      <c r="A23" s="23">
        <v>20434</v>
      </c>
      <c r="B23" s="23" t="s">
        <v>91</v>
      </c>
      <c r="C23" s="23">
        <v>4214</v>
      </c>
      <c r="D23" s="23" t="s">
        <v>176</v>
      </c>
      <c r="E23" s="23">
        <v>0</v>
      </c>
      <c r="F23" s="23">
        <v>2</v>
      </c>
      <c r="G23" s="23">
        <v>3</v>
      </c>
      <c r="H23" s="23">
        <v>7.1199999999999999E-2</v>
      </c>
    </row>
    <row r="24" spans="1:8" x14ac:dyDescent="0.25">
      <c r="A24" s="23">
        <v>20438</v>
      </c>
      <c r="B24" s="23" t="s">
        <v>93</v>
      </c>
      <c r="C24" s="23">
        <v>1635</v>
      </c>
      <c r="D24" s="23" t="s">
        <v>176</v>
      </c>
      <c r="E24" s="23">
        <v>0</v>
      </c>
      <c r="F24" s="23">
        <v>0</v>
      </c>
      <c r="G24" s="23">
        <v>1</v>
      </c>
      <c r="H24" s="23">
        <v>6.1199999999999997E-2</v>
      </c>
    </row>
    <row r="25" spans="1:8" x14ac:dyDescent="0.25">
      <c r="A25" s="23">
        <v>20545</v>
      </c>
      <c r="B25" s="23" t="s">
        <v>99</v>
      </c>
      <c r="C25" s="23">
        <v>9876</v>
      </c>
      <c r="D25" s="23" t="s">
        <v>176</v>
      </c>
      <c r="E25" s="23">
        <v>0</v>
      </c>
      <c r="F25" s="23">
        <v>8</v>
      </c>
      <c r="G25" s="23">
        <v>45</v>
      </c>
      <c r="H25" s="23">
        <v>0.45569999999999999</v>
      </c>
    </row>
    <row r="26" spans="1:8" x14ac:dyDescent="0.25">
      <c r="A26" s="23">
        <v>20558</v>
      </c>
      <c r="B26" s="23" t="s">
        <v>102</v>
      </c>
      <c r="C26" s="23">
        <v>1371</v>
      </c>
      <c r="D26" s="23" t="s">
        <v>176</v>
      </c>
      <c r="E26" s="23">
        <v>0</v>
      </c>
      <c r="F26" s="23">
        <v>2</v>
      </c>
      <c r="G26" s="23">
        <v>9</v>
      </c>
      <c r="H26" s="23">
        <v>0.65649999999999997</v>
      </c>
    </row>
    <row r="27" spans="1:8" x14ac:dyDescent="0.25">
      <c r="A27" s="23">
        <v>21010</v>
      </c>
      <c r="B27" s="23" t="s">
        <v>40</v>
      </c>
      <c r="C27" s="23">
        <v>65854</v>
      </c>
      <c r="D27" s="23" t="s">
        <v>178</v>
      </c>
      <c r="E27" s="23">
        <v>0</v>
      </c>
      <c r="F27" s="23">
        <v>20</v>
      </c>
      <c r="G27" s="23">
        <v>82</v>
      </c>
      <c r="H27" s="23">
        <v>0.1245</v>
      </c>
    </row>
    <row r="28" spans="1:8" x14ac:dyDescent="0.25">
      <c r="A28" s="23">
        <v>21013</v>
      </c>
      <c r="B28" s="23" t="s">
        <v>42</v>
      </c>
      <c r="C28" s="23">
        <v>21100</v>
      </c>
      <c r="D28" s="23" t="s">
        <v>178</v>
      </c>
      <c r="E28" s="23">
        <v>0</v>
      </c>
      <c r="F28" s="23">
        <v>18</v>
      </c>
      <c r="G28" s="23">
        <v>49</v>
      </c>
      <c r="H28" s="23">
        <v>0.23219999999999999</v>
      </c>
    </row>
    <row r="29" spans="1:8" x14ac:dyDescent="0.25">
      <c r="A29" s="23">
        <v>21027</v>
      </c>
      <c r="B29" s="23" t="s">
        <v>43</v>
      </c>
      <c r="C29" s="23">
        <v>3886</v>
      </c>
      <c r="D29" s="23" t="s">
        <v>178</v>
      </c>
      <c r="E29" s="23">
        <v>0</v>
      </c>
      <c r="F29" s="23">
        <v>1</v>
      </c>
      <c r="G29" s="23">
        <v>4</v>
      </c>
      <c r="H29" s="23">
        <v>0.10290000000000001</v>
      </c>
    </row>
    <row r="30" spans="1:8" x14ac:dyDescent="0.25">
      <c r="A30" s="23">
        <v>21035</v>
      </c>
      <c r="B30" s="23" t="s">
        <v>48</v>
      </c>
      <c r="C30" s="23">
        <v>20459</v>
      </c>
      <c r="D30" s="23" t="s">
        <v>178</v>
      </c>
      <c r="E30" s="23">
        <v>0</v>
      </c>
      <c r="F30" s="23">
        <v>18</v>
      </c>
      <c r="G30" s="23">
        <v>73</v>
      </c>
      <c r="H30" s="23">
        <v>0.35680000000000001</v>
      </c>
    </row>
    <row r="31" spans="1:8" x14ac:dyDescent="0.25">
      <c r="A31" s="23">
        <v>21046</v>
      </c>
      <c r="B31" s="23" t="s">
        <v>44</v>
      </c>
      <c r="C31" s="23">
        <v>7752</v>
      </c>
      <c r="D31" s="23" t="s">
        <v>178</v>
      </c>
      <c r="E31" s="23">
        <v>0</v>
      </c>
      <c r="F31" s="23">
        <v>5</v>
      </c>
      <c r="G31" s="23">
        <v>14</v>
      </c>
      <c r="H31" s="23">
        <v>0.18060000000000001</v>
      </c>
    </row>
    <row r="32" spans="1:8" x14ac:dyDescent="0.25">
      <c r="A32" s="23">
        <v>21061</v>
      </c>
      <c r="B32" s="23" t="s">
        <v>51</v>
      </c>
      <c r="C32" s="23">
        <v>12520</v>
      </c>
      <c r="D32" s="23" t="s">
        <v>178</v>
      </c>
      <c r="E32" s="23">
        <v>0</v>
      </c>
      <c r="F32" s="23">
        <v>0</v>
      </c>
      <c r="G32" s="23">
        <v>2</v>
      </c>
      <c r="H32" s="25">
        <v>1.6E-2</v>
      </c>
    </row>
    <row r="33" spans="1:8" x14ac:dyDescent="0.25">
      <c r="A33" s="23">
        <v>21103</v>
      </c>
      <c r="B33" s="23" t="s">
        <v>56</v>
      </c>
      <c r="C33" s="23">
        <v>6259</v>
      </c>
      <c r="D33" s="23" t="s">
        <v>178</v>
      </c>
      <c r="E33" s="23">
        <v>0</v>
      </c>
      <c r="F33" s="23">
        <v>1</v>
      </c>
      <c r="G33" s="23">
        <v>10</v>
      </c>
      <c r="H33" s="23">
        <v>0.1598</v>
      </c>
    </row>
    <row r="34" spans="1:8" x14ac:dyDescent="0.25">
      <c r="A34" s="23">
        <v>21120</v>
      </c>
      <c r="B34" s="23" t="s">
        <v>58</v>
      </c>
      <c r="C34" s="23">
        <v>5590</v>
      </c>
      <c r="D34" s="23" t="s">
        <v>178</v>
      </c>
      <c r="E34" s="23">
        <v>0</v>
      </c>
      <c r="F34" s="23">
        <v>3</v>
      </c>
      <c r="G34" s="23">
        <v>6</v>
      </c>
      <c r="H34" s="23">
        <v>0.10730000000000001</v>
      </c>
    </row>
    <row r="35" spans="1:8" x14ac:dyDescent="0.25">
      <c r="A35" s="23">
        <v>21124</v>
      </c>
      <c r="B35" s="23" t="s">
        <v>63</v>
      </c>
      <c r="C35" s="23">
        <v>15763</v>
      </c>
      <c r="D35" s="23" t="s">
        <v>178</v>
      </c>
      <c r="E35" s="23">
        <v>0</v>
      </c>
      <c r="F35" s="23">
        <v>10</v>
      </c>
      <c r="G35" s="23">
        <v>27</v>
      </c>
      <c r="H35" s="23">
        <v>0.17130000000000001</v>
      </c>
    </row>
    <row r="36" spans="1:8" x14ac:dyDescent="0.25">
      <c r="A36" s="23">
        <v>21129</v>
      </c>
      <c r="B36" s="23" t="s">
        <v>65</v>
      </c>
      <c r="C36" s="23">
        <v>13159</v>
      </c>
      <c r="D36" s="23" t="s">
        <v>178</v>
      </c>
      <c r="E36" s="23">
        <v>0</v>
      </c>
      <c r="F36" s="23">
        <v>2</v>
      </c>
      <c r="G36" s="23">
        <v>9</v>
      </c>
      <c r="H36" s="23">
        <v>6.8400000000000002E-2</v>
      </c>
    </row>
    <row r="37" spans="1:8" x14ac:dyDescent="0.25">
      <c r="A37" s="23">
        <v>21145</v>
      </c>
      <c r="B37" s="23" t="s">
        <v>82</v>
      </c>
      <c r="C37" s="23">
        <v>14092</v>
      </c>
      <c r="D37" s="23" t="s">
        <v>178</v>
      </c>
      <c r="E37" s="23">
        <v>0</v>
      </c>
      <c r="F37" s="23">
        <v>2</v>
      </c>
      <c r="G37" s="23">
        <v>6</v>
      </c>
      <c r="H37" s="23">
        <v>4.2599999999999999E-2</v>
      </c>
    </row>
    <row r="38" spans="1:8" x14ac:dyDescent="0.25">
      <c r="A38" s="23">
        <v>21149</v>
      </c>
      <c r="B38" s="23" t="s">
        <v>94</v>
      </c>
      <c r="C38" s="23">
        <v>25228</v>
      </c>
      <c r="D38" s="23" t="s">
        <v>178</v>
      </c>
      <c r="E38" s="23">
        <v>0</v>
      </c>
      <c r="F38" s="23">
        <v>4</v>
      </c>
      <c r="G38" s="23">
        <v>46</v>
      </c>
      <c r="H38" s="23">
        <v>0.18229999999999999</v>
      </c>
    </row>
    <row r="39" spans="1:8" x14ac:dyDescent="0.25">
      <c r="A39" s="23">
        <v>21156</v>
      </c>
      <c r="B39" s="23" t="s">
        <v>98</v>
      </c>
      <c r="C39" s="23">
        <v>319375</v>
      </c>
      <c r="D39" s="23" t="s">
        <v>178</v>
      </c>
      <c r="E39" s="23">
        <v>0</v>
      </c>
      <c r="F39" s="23">
        <v>364</v>
      </c>
      <c r="G39" s="23">
        <v>2080</v>
      </c>
      <c r="H39" s="23">
        <v>0.65129999999999999</v>
      </c>
    </row>
    <row r="40" spans="1:8" x14ac:dyDescent="0.25">
      <c r="A40" s="23">
        <v>21161</v>
      </c>
      <c r="B40" s="23" t="s">
        <v>100</v>
      </c>
      <c r="C40" s="23">
        <v>20580</v>
      </c>
      <c r="D40" s="23" t="s">
        <v>178</v>
      </c>
      <c r="E40" s="23">
        <v>0</v>
      </c>
      <c r="F40" s="23">
        <v>12</v>
      </c>
      <c r="G40" s="23">
        <v>55</v>
      </c>
      <c r="H40" s="23">
        <v>0.26719999999999999</v>
      </c>
    </row>
    <row r="41" spans="1:8" x14ac:dyDescent="0.25">
      <c r="A41" s="23">
        <v>21177</v>
      </c>
      <c r="B41" s="23" t="s">
        <v>101</v>
      </c>
      <c r="C41" s="23">
        <v>52508</v>
      </c>
      <c r="D41" s="23" t="s">
        <v>178</v>
      </c>
      <c r="E41" s="23">
        <v>0</v>
      </c>
      <c r="F41" s="23">
        <v>15</v>
      </c>
      <c r="G41" s="23">
        <v>47</v>
      </c>
      <c r="H41" s="23">
        <v>8.9499999999999996E-2</v>
      </c>
    </row>
    <row r="42" spans="1:8" x14ac:dyDescent="0.25">
      <c r="A42" s="23">
        <v>21195</v>
      </c>
      <c r="B42" s="23" t="s">
        <v>103</v>
      </c>
      <c r="C42" s="23">
        <v>24660</v>
      </c>
      <c r="D42" s="23" t="s">
        <v>178</v>
      </c>
      <c r="E42" s="23">
        <v>0</v>
      </c>
      <c r="F42" s="23">
        <v>1</v>
      </c>
      <c r="G42" s="23">
        <v>2</v>
      </c>
      <c r="H42" s="23">
        <v>8.0999999999999996E-3</v>
      </c>
    </row>
    <row r="43" spans="1:8" x14ac:dyDescent="0.25">
      <c r="A43" s="23">
        <v>21205</v>
      </c>
      <c r="B43" s="23" t="s">
        <v>104</v>
      </c>
      <c r="C43" s="23">
        <v>25057</v>
      </c>
      <c r="D43" s="23" t="s">
        <v>178</v>
      </c>
      <c r="E43" s="23">
        <v>0</v>
      </c>
      <c r="F43" s="23">
        <v>5</v>
      </c>
      <c r="G43" s="23">
        <v>35</v>
      </c>
      <c r="H43" s="23">
        <v>0.13969999999999999</v>
      </c>
    </row>
    <row r="44" spans="1:8" x14ac:dyDescent="0.25">
      <c r="A44" s="23">
        <v>21209</v>
      </c>
      <c r="B44" s="23" t="s">
        <v>105</v>
      </c>
      <c r="C44" s="23">
        <v>8495</v>
      </c>
      <c r="D44" s="23" t="s">
        <v>178</v>
      </c>
      <c r="E44" s="23">
        <v>0</v>
      </c>
      <c r="F44" s="23">
        <v>2</v>
      </c>
      <c r="G44" s="23">
        <v>13</v>
      </c>
      <c r="H44" s="25">
        <v>0.153</v>
      </c>
    </row>
    <row r="45" spans="1:8" x14ac:dyDescent="0.25">
      <c r="A45" s="23">
        <v>21214</v>
      </c>
      <c r="B45" s="23" t="s">
        <v>106</v>
      </c>
      <c r="C45" s="23">
        <v>16817</v>
      </c>
      <c r="D45" s="23" t="s">
        <v>178</v>
      </c>
      <c r="E45" s="23">
        <v>0</v>
      </c>
      <c r="F45" s="23">
        <v>23</v>
      </c>
      <c r="G45" s="23">
        <v>40</v>
      </c>
      <c r="H45" s="23">
        <v>0.2379</v>
      </c>
    </row>
    <row r="46" spans="1:8" ht="15.75" thickBot="1" x14ac:dyDescent="0.3">
      <c r="A46" s="24">
        <v>21217</v>
      </c>
      <c r="B46" s="24" t="s">
        <v>107</v>
      </c>
      <c r="C46" s="24">
        <v>18278</v>
      </c>
      <c r="D46" s="24" t="s">
        <v>178</v>
      </c>
      <c r="E46" s="24">
        <v>0</v>
      </c>
      <c r="F46" s="24">
        <v>2</v>
      </c>
      <c r="G46" s="24">
        <v>3</v>
      </c>
      <c r="H46" s="24">
        <v>1.6400000000000001E-2</v>
      </c>
    </row>
  </sheetData>
  <mergeCells count="6">
    <mergeCell ref="H1:H2"/>
    <mergeCell ref="A1:A2"/>
    <mergeCell ref="B1:B2"/>
    <mergeCell ref="C1:C2"/>
    <mergeCell ref="D1:D2"/>
    <mergeCell ref="E1:G1"/>
  </mergeCells>
  <conditionalFormatting sqref="E3:G46">
    <cfRule type="colorScale" priority="2">
      <colorScale>
        <cfvo type="min"/>
        <cfvo type="percentile" val="50"/>
        <cfvo type="max"/>
        <color theme="9" tint="0.59999389629810485"/>
        <color theme="7" tint="0.59999389629810485"/>
        <color theme="5" tint="0.39997558519241921"/>
      </colorScale>
    </cfRule>
  </conditionalFormatting>
  <conditionalFormatting sqref="H3:H4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Semanas</vt:lpstr>
      <vt:lpstr>Medidas_Base</vt:lpstr>
      <vt:lpstr>Base_01</vt:lpstr>
      <vt:lpstr>Base_02</vt:lpstr>
      <vt:lpstr>Base_03</vt:lpstr>
      <vt:lpstr>T_Cruzada</vt:lpstr>
      <vt:lpstr>Tipos_Medida</vt:lpstr>
      <vt:lpstr>Mobility_Google</vt:lpstr>
      <vt:lpstr>Medidas_Analisis</vt:lpstr>
      <vt:lpstr>Porcentaje</vt:lpstr>
      <vt:lpstr>Intermedio</vt:lpstr>
      <vt:lpstr>Analisis_INI</vt:lpstr>
      <vt:lpstr>Hoja1</vt:lpstr>
      <vt:lpstr>Hoja2</vt:lpstr>
      <vt:lpstr>Analisis_FIN</vt:lpstr>
      <vt:lpstr>Tabla_Miguel_Base</vt:lpstr>
      <vt:lpstr>Tabla_Miguel_Base_01</vt:lpstr>
      <vt:lpstr>Tabla_Miguel_Base_02</vt:lpstr>
      <vt:lpstr>Tabla_Miguel_Base_03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Leonardo Yory Sanabria</dc:creator>
  <cp:lastModifiedBy>Aseguramiento</cp:lastModifiedBy>
  <dcterms:created xsi:type="dcterms:W3CDTF">2020-08-04T23:48:27Z</dcterms:created>
  <dcterms:modified xsi:type="dcterms:W3CDTF">2020-11-12T17:49:58Z</dcterms:modified>
</cp:coreProperties>
</file>