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seehfaizan/Desktop/Maseeh/Projects/Hybrid_Pricer/"/>
    </mc:Choice>
  </mc:AlternateContent>
  <xr:revisionPtr revIDLastSave="0" documentId="13_ncr:1_{15C65511-C0EB-4E47-9D2E-ADBE2B9A7D0E}" xr6:coauthVersionLast="47" xr6:coauthVersionMax="47" xr10:uidLastSave="{00000000-0000-0000-0000-000000000000}"/>
  <bookViews>
    <workbookView xWindow="140" yWindow="660" windowWidth="25380" windowHeight="26920" activeTab="1" xr2:uid="{5C6AE20B-A485-1C4F-988C-630508701A62}"/>
  </bookViews>
  <sheets>
    <sheet name="tes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0" i="2" l="1"/>
  <c r="E30" i="2"/>
  <c r="F30" i="2"/>
  <c r="G30" i="2"/>
  <c r="H30" i="2"/>
  <c r="D27" i="2"/>
  <c r="D29" i="2"/>
  <c r="E29" i="2"/>
  <c r="F29" i="2"/>
  <c r="G29" i="2"/>
  <c r="H29" i="2"/>
  <c r="C29" i="2"/>
  <c r="C28" i="2" a="1"/>
  <c r="C28" i="2" s="1"/>
  <c r="E27" i="2"/>
  <c r="F27" i="2"/>
  <c r="G27" i="2"/>
  <c r="H27" i="2"/>
  <c r="D26" i="2"/>
  <c r="E26" i="2"/>
  <c r="F26" i="2"/>
  <c r="G26" i="2"/>
  <c r="H26" i="2"/>
  <c r="C26" i="2"/>
  <c r="D25" i="2"/>
  <c r="E25" i="2"/>
  <c r="F25" i="2"/>
  <c r="G25" i="2"/>
  <c r="H25" i="2"/>
  <c r="C25" i="2"/>
  <c r="D23" i="2"/>
  <c r="E23" i="2"/>
  <c r="F23" i="2"/>
  <c r="G23" i="2"/>
  <c r="H23" i="2"/>
  <c r="C23" i="2"/>
  <c r="D21" i="2"/>
  <c r="E21" i="2"/>
  <c r="F21" i="2"/>
  <c r="G21" i="2"/>
  <c r="H21" i="2"/>
  <c r="C21" i="2"/>
  <c r="C24" i="2" a="1"/>
  <c r="C24" i="2" s="1"/>
  <c r="C22" i="2" a="1"/>
  <c r="C22" i="2" s="1"/>
  <c r="C20" i="2" a="1"/>
  <c r="C20" i="2" s="1"/>
  <c r="D19" i="2" l="1"/>
  <c r="E19" i="2"/>
  <c r="F19" i="2"/>
  <c r="G19" i="2"/>
  <c r="H19" i="2"/>
  <c r="C19" i="2"/>
  <c r="C18" i="2" a="1"/>
  <c r="C18" i="2" s="1"/>
  <c r="C16" i="2" a="1"/>
  <c r="C16" i="2" s="1"/>
  <c r="C15" i="2" a="1"/>
  <c r="C15" i="2" s="1"/>
  <c r="B12" i="2" l="1" a="1"/>
  <c r="B12" i="2" s="1"/>
  <c r="E11" i="2"/>
  <c r="B10" i="2" a="1"/>
  <c r="B10" i="2" s="1"/>
  <c r="B8" i="2" a="1"/>
  <c r="D7" i="2"/>
  <c r="E7" i="2"/>
  <c r="F7" i="2"/>
  <c r="G7" i="2"/>
  <c r="H7" i="2"/>
  <c r="C7" i="2"/>
  <c r="E6" i="2"/>
  <c r="F6" i="2"/>
  <c r="G6" i="2"/>
  <c r="H6" i="2"/>
  <c r="D6" i="2"/>
  <c r="E13" i="2" l="1"/>
  <c r="D13" i="2"/>
  <c r="F13" i="2"/>
  <c r="G13" i="2"/>
  <c r="H13" i="2"/>
  <c r="H11" i="2"/>
  <c r="D11" i="2"/>
  <c r="F11" i="2"/>
  <c r="G11" i="2"/>
  <c r="B8" i="2"/>
  <c r="C38" i="2"/>
  <c r="D9" i="2"/>
  <c r="C14" i="2"/>
  <c r="H14" i="2"/>
  <c r="G14" i="2"/>
  <c r="H9" i="2"/>
  <c r="G9" i="2"/>
  <c r="F9" i="2"/>
  <c r="E9" i="2"/>
  <c r="F14" i="2"/>
  <c r="E14" i="2"/>
  <c r="D14" i="2"/>
  <c r="C5" i="2" a="1"/>
  <c r="C5" i="2" s="1"/>
  <c r="E4" i="2"/>
  <c r="F4" i="2"/>
  <c r="G4" i="2"/>
  <c r="H4" i="2"/>
  <c r="D4" i="2"/>
  <c r="C3" i="2" a="1"/>
  <c r="C3" i="2" s="1"/>
  <c r="C2" i="2" a="1"/>
  <c r="C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<sst xmlns="http://schemas.openxmlformats.org/spreadsheetml/2006/main" count="133" uniqueCount="112">
  <si>
    <t>filed</t>
  </si>
  <si>
    <t>company_name</t>
  </si>
  <si>
    <t>end</t>
  </si>
  <si>
    <t>unit</t>
  </si>
  <si>
    <t>form</t>
  </si>
  <si>
    <t>frame</t>
  </si>
  <si>
    <t>cik</t>
  </si>
  <si>
    <t>Assets - Cash and Cash Equivalents</t>
  </si>
  <si>
    <t>Assets - Short-term Investments</t>
  </si>
  <si>
    <t>Assets - Accounts Receivable, Net (Current)</t>
  </si>
  <si>
    <t>Assets - Accounts Receivable, Net (Non-current)</t>
  </si>
  <si>
    <t>Assets - Inventory</t>
  </si>
  <si>
    <t>Assets - Other Current Assets</t>
  </si>
  <si>
    <t>Assets - Total Current Assets</t>
  </si>
  <si>
    <t>Assets - Property, Plant and Equipment, Net</t>
  </si>
  <si>
    <t>Assets - Goodwill</t>
  </si>
  <si>
    <t>Assets - Intangible Assets, Net</t>
  </si>
  <si>
    <t>Assets - Other Long-term Assets</t>
  </si>
  <si>
    <t>Assets - Total Assets</t>
  </si>
  <si>
    <t>Liabilities - Accounts Payable</t>
  </si>
  <si>
    <t>Liabilities - Current Portion of Long-term Debt</t>
  </si>
  <si>
    <t>Liabilities - Other Current Liabilities</t>
  </si>
  <si>
    <t>Liabilities - Total Current Liabilities</t>
  </si>
  <si>
    <t>Liabilities - Long-term Debt</t>
  </si>
  <si>
    <t>Liabilities - Operating Lease Liabilities (Non-current)</t>
  </si>
  <si>
    <t>Liabilities - Other Long-term Liabilities</t>
  </si>
  <si>
    <t>Liabilities - Total Liabilities</t>
  </si>
  <si>
    <t>Equity - Common Stock and Paid-in Capital</t>
  </si>
  <si>
    <t>Equity - Retained Earnings</t>
  </si>
  <si>
    <t>Equity - Accumulated Other Comprehensive Income</t>
  </si>
  <si>
    <t>Equity - Total Stockholders Equity</t>
  </si>
  <si>
    <t>Validation - Current Assets Difference</t>
  </si>
  <si>
    <t>Validation - Current Liabilities Difference</t>
  </si>
  <si>
    <t>Validation - A = L+E Difference</t>
  </si>
  <si>
    <t>Revenue - Total Revenue</t>
  </si>
  <si>
    <t>Cost - Total Cost of Revenue</t>
  </si>
  <si>
    <t>Gross - Gross Profit</t>
  </si>
  <si>
    <t>Operating Expenses - Research and Development</t>
  </si>
  <si>
    <t>Operating Expenses - Sales and Marketing</t>
  </si>
  <si>
    <t>Operating Expenses - General and Administrative</t>
  </si>
  <si>
    <t>Operating Expenses - Amortization of Intangible Assets</t>
  </si>
  <si>
    <t>Operating Expenses - Restructuring Charges</t>
  </si>
  <si>
    <t>Operating - Operating Income</t>
  </si>
  <si>
    <t>Other - Interest Expense</t>
  </si>
  <si>
    <t>Other - Gain/Loss on Investments</t>
  </si>
  <si>
    <t>Other - Foreign Currency Transaction Gain/Loss</t>
  </si>
  <si>
    <t>Other - Other Income/Expense, Net</t>
  </si>
  <si>
    <t>Tax - Income Tax Expense/Benefit</t>
  </si>
  <si>
    <t>Net Income - Net Income</t>
  </si>
  <si>
    <t>EPS - Basic EPS</t>
  </si>
  <si>
    <t>EPS - Diluted EPS</t>
  </si>
  <si>
    <t>Income Before Tax - Income Before Income Taxes (calculated)</t>
  </si>
  <si>
    <t>Operating - Depreciation and Amortization</t>
  </si>
  <si>
    <t>Operating - Stock-based Compensation</t>
  </si>
  <si>
    <t>Operating - Deferred Income Taxes</t>
  </si>
  <si>
    <t>Operating - Net Cash from Operating Activities</t>
  </si>
  <si>
    <t>Investing - Capital Expenditures</t>
  </si>
  <si>
    <t>Investing - Purchases of Investments</t>
  </si>
  <si>
    <t>Investing - Other Investing Activities</t>
  </si>
  <si>
    <t>Investing - Net Cash from Investing Activities</t>
  </si>
  <si>
    <t>Financing - Proceeds from Common Stock Issuance</t>
  </si>
  <si>
    <t>Financing - Common Stock Repurchases</t>
  </si>
  <si>
    <t>Financing - Dividend Payments</t>
  </si>
  <si>
    <t>Financing - Other Financing Activities</t>
  </si>
  <si>
    <t>Financing - Net Cash from Financing Activities</t>
  </si>
  <si>
    <t>Cash - Effect of Exchange Rate Changes</t>
  </si>
  <si>
    <t>Cash - Net Change in Cash and Cash Equivalents</t>
  </si>
  <si>
    <t>Supplemental - Interest Paid</t>
  </si>
  <si>
    <t>Supplemental - Income Taxes Paid</t>
  </si>
  <si>
    <t>Validation - Cash Reconciliation Difference</t>
  </si>
  <si>
    <t>Validation - Net Cash Components Difference</t>
  </si>
  <si>
    <t>Prev_Assets_Total_Assets</t>
  </si>
  <si>
    <t>Avg_Total_Assets</t>
  </si>
  <si>
    <t>Total_Debt</t>
  </si>
  <si>
    <t>Free_Cash_Flow</t>
  </si>
  <si>
    <t>Operating_Cash_Flow_Ratio</t>
  </si>
  <si>
    <t>Cash_Flow_to_Net_Income_Ratio</t>
  </si>
  <si>
    <t>Cash_Flow_to_Total_Debt_Ratio</t>
  </si>
  <si>
    <t>Capital_Expenditures_Coverage_Ratio</t>
  </si>
  <si>
    <t>Cash_Flow_Margin</t>
  </si>
  <si>
    <t>Cash_Interest_Coverage_Ratio</t>
  </si>
  <si>
    <t>Dividend_Payout_Ratio_Cash_Flow_Basis</t>
  </si>
  <si>
    <t>Cash_Flow_Return_on_Assets</t>
  </si>
  <si>
    <t>MICROSOFT CORPORATION</t>
  </si>
  <si>
    <t>USD</t>
  </si>
  <si>
    <t>10-K</t>
  </si>
  <si>
    <t>CY2019</t>
  </si>
  <si>
    <t>CY2020</t>
  </si>
  <si>
    <t>CY2021</t>
  </si>
  <si>
    <t>CY2022</t>
  </si>
  <si>
    <t>CY2023</t>
  </si>
  <si>
    <t>8-K</t>
  </si>
  <si>
    <t>CY2024</t>
  </si>
  <si>
    <t>Period</t>
  </si>
  <si>
    <t>i</t>
  </si>
  <si>
    <t>Revenue</t>
  </si>
  <si>
    <t>Growth</t>
  </si>
  <si>
    <t>COGS</t>
  </si>
  <si>
    <t>% of Revenue</t>
  </si>
  <si>
    <t>Gross</t>
  </si>
  <si>
    <t>Total Operating Expenses</t>
  </si>
  <si>
    <t>EBIT</t>
  </si>
  <si>
    <t>Income Taxes</t>
  </si>
  <si>
    <t>Dep &amp; Amort</t>
  </si>
  <si>
    <t>Account Recivable</t>
  </si>
  <si>
    <t>Inventory</t>
  </si>
  <si>
    <t>Accounts Payable</t>
  </si>
  <si>
    <t>% of COGS</t>
  </si>
  <si>
    <t>Net Working Capital</t>
  </si>
  <si>
    <t>Delta NWC</t>
  </si>
  <si>
    <t>CAPEX</t>
  </si>
  <si>
    <t>FCFF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</si>
</sst>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%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0"/>
      <name val="Aptos Narrow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33" borderId="0" xfId="0" applyFill="1"/>
    <xf numFmtId="10" fontId="0" fillId="33" borderId="0" xfId="0" applyNumberFormat="1" applyFill="1"/>
    <xf numFmtId="165" fontId="0" fillId="33" borderId="0" xfId="1" applyNumberFormat="1" applyFont="1" applyFill="1"/>
    <xf numFmtId="0" fontId="0" fillId="0" borderId="10" xfId="0" applyBorder="1"/>
    <xf numFmtId="10" fontId="0" fillId="33" borderId="0" xfId="1" applyNumberFormat="1" applyFont="1" applyFill="1"/>
    <xf numFmtId="164" fontId="0" fillId="33" borderId="0" xfId="1" applyNumberFormat="1" applyFont="1" applyFill="1"/>
    <xf numFmtId="0" fontId="18" fillId="34" borderId="0" xfId="0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77CE5-09E0-4342-81F4-D434F90C6B0A}">
  <dimension ref="A1:CF7"/>
  <sheetViews>
    <sheetView topLeftCell="AL1" zoomScale="110" zoomScaleNormal="110" workbookViewId="0">
      <selection activeCell="AR1" sqref="AR1"/>
    </sheetView>
  </sheetViews>
  <sheetFormatPr baseColWidth="10" defaultRowHeight="16" x14ac:dyDescent="0.2"/>
  <cols>
    <col min="11" max="11" width="39.5" customWidth="1"/>
    <col min="12" max="12" width="37.1640625" customWidth="1"/>
    <col min="13" max="13" width="42.83203125" customWidth="1"/>
    <col min="14" max="14" width="39.83203125" customWidth="1"/>
    <col min="21" max="21" width="25.33203125" customWidth="1"/>
    <col min="22" max="22" width="41.33203125" customWidth="1"/>
    <col min="24" max="24" width="33" customWidth="1"/>
    <col min="25" max="25" width="26" customWidth="1"/>
    <col min="26" max="26" width="33.33203125" customWidth="1"/>
    <col min="27" max="27" width="35.33203125" customWidth="1"/>
    <col min="36" max="36" width="23.1640625" customWidth="1"/>
    <col min="37" max="37" width="21.33203125" customWidth="1"/>
    <col min="39" max="39" width="26.6640625" customWidth="1"/>
    <col min="40" max="40" width="35.1640625" customWidth="1"/>
    <col min="41" max="41" width="36.33203125" customWidth="1"/>
    <col min="42" max="42" width="33.6640625" customWidth="1"/>
    <col min="44" max="44" width="20" customWidth="1"/>
    <col min="49" max="49" width="18.33203125" customWidth="1"/>
    <col min="54" max="54" width="37.83203125" customWidth="1"/>
    <col min="58" max="58" width="34.1640625" customWidth="1"/>
    <col min="69" max="69" width="23.33203125" customWidth="1"/>
    <col min="70" max="70" width="46.33203125" customWidth="1"/>
  </cols>
  <sheetData>
    <row r="1" spans="1:8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 spans="1:84" x14ac:dyDescent="0.2">
      <c r="A2">
        <v>5</v>
      </c>
      <c r="B2" s="1">
        <v>43678</v>
      </c>
      <c r="C2" t="s">
        <v>83</v>
      </c>
      <c r="D2" s="1">
        <v>43646</v>
      </c>
      <c r="E2" t="s">
        <v>84</v>
      </c>
      <c r="F2" t="s">
        <v>85</v>
      </c>
      <c r="G2" t="s">
        <v>86</v>
      </c>
      <c r="H2">
        <v>789019</v>
      </c>
      <c r="I2">
        <v>11356000000</v>
      </c>
      <c r="J2">
        <v>122463000000</v>
      </c>
      <c r="K2">
        <v>29524000000</v>
      </c>
      <c r="L2">
        <v>2200000000</v>
      </c>
      <c r="M2">
        <v>2063000000</v>
      </c>
      <c r="N2">
        <v>10146000000</v>
      </c>
      <c r="O2">
        <v>175552000000</v>
      </c>
      <c r="P2">
        <v>36477000000</v>
      </c>
      <c r="Q2">
        <v>42026000000</v>
      </c>
      <c r="R2">
        <v>7750000000</v>
      </c>
      <c r="S2">
        <v>14723000000</v>
      </c>
      <c r="T2">
        <v>286556000000</v>
      </c>
      <c r="U2">
        <v>9382000000</v>
      </c>
      <c r="V2">
        <v>5516000000</v>
      </c>
      <c r="W2">
        <v>9351000000</v>
      </c>
      <c r="X2">
        <v>69420000000</v>
      </c>
      <c r="Y2">
        <v>66662000000</v>
      </c>
      <c r="Z2">
        <v>6188000000</v>
      </c>
      <c r="AA2">
        <v>7581000000</v>
      </c>
      <c r="AB2">
        <v>184226000000</v>
      </c>
      <c r="AC2">
        <v>78520000000</v>
      </c>
      <c r="AD2">
        <v>24150000000</v>
      </c>
      <c r="AE2">
        <v>-340000000</v>
      </c>
      <c r="AF2">
        <v>102330000000</v>
      </c>
      <c r="AG2">
        <v>135882000000</v>
      </c>
      <c r="AH2">
        <v>54553000000</v>
      </c>
      <c r="AI2">
        <v>0</v>
      </c>
      <c r="AJ2">
        <v>125843000000</v>
      </c>
      <c r="AK2">
        <v>42910000000</v>
      </c>
      <c r="AL2">
        <v>82933000000</v>
      </c>
      <c r="AM2">
        <v>16876000000</v>
      </c>
      <c r="AN2">
        <v>18213000000</v>
      </c>
      <c r="AO2">
        <v>4885000000</v>
      </c>
      <c r="AP2">
        <v>1900000000</v>
      </c>
      <c r="AQ2">
        <v>0</v>
      </c>
      <c r="AR2">
        <v>42959000000</v>
      </c>
      <c r="AS2">
        <v>2686000000</v>
      </c>
      <c r="AT2">
        <v>648000000</v>
      </c>
      <c r="AU2">
        <v>-82000000</v>
      </c>
      <c r="AV2">
        <v>729000000</v>
      </c>
      <c r="AW2">
        <v>4448000000</v>
      </c>
      <c r="AX2">
        <v>39240000000</v>
      </c>
      <c r="AY2">
        <v>5.1100000000000003</v>
      </c>
      <c r="AZ2">
        <v>5.0599999999999996</v>
      </c>
      <c r="BA2">
        <v>43688000000</v>
      </c>
      <c r="BB2">
        <v>11600000000</v>
      </c>
      <c r="BC2">
        <v>4652000000</v>
      </c>
      <c r="BD2">
        <v>-6463000000</v>
      </c>
      <c r="BE2">
        <v>52185000000</v>
      </c>
      <c r="BF2">
        <v>13925000000</v>
      </c>
      <c r="BG2">
        <v>57697000000</v>
      </c>
      <c r="BH2">
        <v>0</v>
      </c>
      <c r="BI2">
        <v>-15773000000</v>
      </c>
      <c r="BJ2">
        <v>1142000000</v>
      </c>
      <c r="BK2">
        <v>19543000000</v>
      </c>
      <c r="BL2">
        <v>13811000000</v>
      </c>
      <c r="BM2">
        <v>-675000000</v>
      </c>
      <c r="BN2">
        <v>-36887000000</v>
      </c>
      <c r="BO2">
        <v>-115000000</v>
      </c>
      <c r="BP2">
        <v>-590000000</v>
      </c>
      <c r="BQ2">
        <v>2400000000</v>
      </c>
      <c r="BR2">
        <v>8400000000</v>
      </c>
      <c r="BS2">
        <v>590000000</v>
      </c>
      <c r="BT2">
        <v>0</v>
      </c>
      <c r="BU2">
        <v>258859000000</v>
      </c>
      <c r="BV2">
        <v>272707500000</v>
      </c>
      <c r="BW2">
        <v>72178000000</v>
      </c>
      <c r="BX2">
        <v>38260000000</v>
      </c>
      <c r="BY2">
        <v>0.75172860847018097</v>
      </c>
      <c r="BZ2">
        <v>1.3298929663608501</v>
      </c>
      <c r="CA2">
        <v>0.72300423951896697</v>
      </c>
      <c r="CB2">
        <v>3.7475763016157901</v>
      </c>
      <c r="CC2">
        <v>0.414683375316863</v>
      </c>
      <c r="CD2">
        <v>26.243749999999999</v>
      </c>
      <c r="CE2">
        <v>0.264654594232059</v>
      </c>
      <c r="CF2">
        <v>0.19135887351833</v>
      </c>
    </row>
    <row r="3" spans="1:84" x14ac:dyDescent="0.2">
      <c r="A3">
        <v>9</v>
      </c>
      <c r="B3" s="1">
        <v>44043</v>
      </c>
      <c r="C3" t="s">
        <v>83</v>
      </c>
      <c r="D3" s="1">
        <v>44012</v>
      </c>
      <c r="E3" t="s">
        <v>84</v>
      </c>
      <c r="F3" t="s">
        <v>85</v>
      </c>
      <c r="G3" t="s">
        <v>87</v>
      </c>
      <c r="H3">
        <v>789019</v>
      </c>
      <c r="I3">
        <v>13576000000</v>
      </c>
      <c r="J3">
        <v>122951000000</v>
      </c>
      <c r="K3">
        <v>32011000000</v>
      </c>
      <c r="L3">
        <v>2700000000</v>
      </c>
      <c r="M3">
        <v>1895000000</v>
      </c>
      <c r="N3">
        <v>11482000000</v>
      </c>
      <c r="O3">
        <v>181915000000</v>
      </c>
      <c r="P3">
        <v>44151000000</v>
      </c>
      <c r="Q3">
        <v>43351000000</v>
      </c>
      <c r="R3">
        <v>7038000000</v>
      </c>
      <c r="S3">
        <v>13138000000</v>
      </c>
      <c r="T3">
        <v>301311000000</v>
      </c>
      <c r="U3">
        <v>12530000000</v>
      </c>
      <c r="V3">
        <v>3749000000</v>
      </c>
      <c r="W3">
        <v>10027000000</v>
      </c>
      <c r="X3">
        <v>72310000000</v>
      </c>
      <c r="Y3">
        <v>59578000000</v>
      </c>
      <c r="Z3">
        <v>7671000000</v>
      </c>
      <c r="AA3">
        <v>10632000000</v>
      </c>
      <c r="AB3">
        <v>183007000000</v>
      </c>
      <c r="AC3">
        <v>80552000000</v>
      </c>
      <c r="AD3">
        <v>34566000000</v>
      </c>
      <c r="AE3">
        <v>3186000000</v>
      </c>
      <c r="AF3">
        <v>118304000000</v>
      </c>
      <c r="AG3">
        <v>138422000000</v>
      </c>
      <c r="AH3">
        <v>58534000000</v>
      </c>
      <c r="AI3">
        <v>0</v>
      </c>
      <c r="AJ3">
        <v>143015000000</v>
      </c>
      <c r="AK3">
        <v>46078000000</v>
      </c>
      <c r="AL3">
        <v>96937000000</v>
      </c>
      <c r="AM3">
        <v>19269000000</v>
      </c>
      <c r="AN3">
        <v>19598000000</v>
      </c>
      <c r="AO3">
        <v>5111000000</v>
      </c>
      <c r="AP3">
        <v>1600000000</v>
      </c>
      <c r="AQ3">
        <v>3417000000</v>
      </c>
      <c r="AR3">
        <v>52959000000</v>
      </c>
      <c r="AS3">
        <v>2591000000</v>
      </c>
      <c r="AT3">
        <v>32000000</v>
      </c>
      <c r="AU3">
        <v>-191000000</v>
      </c>
      <c r="AV3">
        <v>77000000</v>
      </c>
      <c r="AW3">
        <v>8755000000</v>
      </c>
      <c r="AX3">
        <v>44281000000</v>
      </c>
      <c r="AY3">
        <v>5.82</v>
      </c>
      <c r="AZ3">
        <v>5.76</v>
      </c>
      <c r="BA3">
        <v>53036000000</v>
      </c>
      <c r="BB3">
        <v>12300000000</v>
      </c>
      <c r="BC3">
        <v>5289000000</v>
      </c>
      <c r="BD3">
        <v>11000000</v>
      </c>
      <c r="BE3">
        <v>60675000000</v>
      </c>
      <c r="BF3">
        <v>15441000000</v>
      </c>
      <c r="BG3">
        <v>77190000000</v>
      </c>
      <c r="BH3">
        <v>1241000000</v>
      </c>
      <c r="BI3">
        <v>-12223000000</v>
      </c>
      <c r="BJ3">
        <v>1343000000</v>
      </c>
      <c r="BK3">
        <v>22968000000</v>
      </c>
      <c r="BL3">
        <v>15137000000</v>
      </c>
      <c r="BM3">
        <v>-334000000</v>
      </c>
      <c r="BN3">
        <v>-46031000000</v>
      </c>
      <c r="BO3">
        <v>-201000000</v>
      </c>
      <c r="BP3">
        <v>2220000000</v>
      </c>
      <c r="BQ3">
        <v>2400000000</v>
      </c>
      <c r="BR3">
        <v>12500000000</v>
      </c>
      <c r="BS3">
        <v>-2220000000</v>
      </c>
      <c r="BT3">
        <v>0</v>
      </c>
      <c r="BU3">
        <v>282794000000</v>
      </c>
      <c r="BV3">
        <v>292052500000</v>
      </c>
      <c r="BW3">
        <v>63327000000</v>
      </c>
      <c r="BX3">
        <v>45234000000</v>
      </c>
      <c r="BY3">
        <v>0.83909556077997505</v>
      </c>
      <c r="BZ3">
        <v>1.3702265079831</v>
      </c>
      <c r="CA3">
        <v>0.95812212800227303</v>
      </c>
      <c r="CB3">
        <v>3.92947347969691</v>
      </c>
      <c r="CC3">
        <v>0.424256196902422</v>
      </c>
      <c r="CD3">
        <v>31.4895833333333</v>
      </c>
      <c r="CE3">
        <v>0.249476720230737</v>
      </c>
      <c r="CF3">
        <v>0.207753742905813</v>
      </c>
    </row>
    <row r="4" spans="1:84" x14ac:dyDescent="0.2">
      <c r="A4">
        <v>13</v>
      </c>
      <c r="B4" s="1">
        <v>44406</v>
      </c>
      <c r="C4" t="s">
        <v>83</v>
      </c>
      <c r="D4" s="1">
        <v>44377</v>
      </c>
      <c r="E4" t="s">
        <v>84</v>
      </c>
      <c r="F4" t="s">
        <v>85</v>
      </c>
      <c r="G4" t="s">
        <v>88</v>
      </c>
      <c r="H4">
        <v>789019</v>
      </c>
      <c r="I4">
        <v>14224000000</v>
      </c>
      <c r="J4">
        <v>116110000000</v>
      </c>
      <c r="K4">
        <v>38043000000</v>
      </c>
      <c r="L4">
        <v>3400000000</v>
      </c>
      <c r="M4">
        <v>2636000000</v>
      </c>
      <c r="N4">
        <v>13393000000</v>
      </c>
      <c r="O4">
        <v>184406000000</v>
      </c>
      <c r="P4">
        <v>59715000000</v>
      </c>
      <c r="Q4">
        <v>49711000000</v>
      </c>
      <c r="R4">
        <v>7800000000</v>
      </c>
      <c r="S4">
        <v>15075000000</v>
      </c>
      <c r="T4">
        <v>333779000000</v>
      </c>
      <c r="U4">
        <v>15163000000</v>
      </c>
      <c r="V4">
        <v>8072000000</v>
      </c>
      <c r="W4">
        <v>11666000000</v>
      </c>
      <c r="X4">
        <v>88657000000</v>
      </c>
      <c r="Y4">
        <v>50074000000</v>
      </c>
      <c r="Z4">
        <v>9629000000</v>
      </c>
      <c r="AA4">
        <v>13427000000</v>
      </c>
      <c r="AB4">
        <v>191791000000</v>
      </c>
      <c r="AC4">
        <v>83111000000</v>
      </c>
      <c r="AD4">
        <v>57055000000</v>
      </c>
      <c r="AE4">
        <v>1822000000</v>
      </c>
      <c r="AF4">
        <v>141988000000</v>
      </c>
      <c r="AG4">
        <v>132970000000</v>
      </c>
      <c r="AH4">
        <v>68919000000</v>
      </c>
      <c r="AI4">
        <v>0</v>
      </c>
      <c r="AJ4">
        <v>168088000000</v>
      </c>
      <c r="AK4">
        <v>52232000000</v>
      </c>
      <c r="AL4">
        <v>115856000000</v>
      </c>
      <c r="AM4">
        <v>20716000000</v>
      </c>
      <c r="AN4">
        <v>20117000000</v>
      </c>
      <c r="AO4">
        <v>5107000000</v>
      </c>
      <c r="AP4">
        <v>1600000000</v>
      </c>
      <c r="AQ4">
        <v>1754000000</v>
      </c>
      <c r="AR4">
        <v>69916000000</v>
      </c>
      <c r="AS4">
        <v>2346000000</v>
      </c>
      <c r="AT4">
        <v>1232000000</v>
      </c>
      <c r="AU4">
        <v>54000000</v>
      </c>
      <c r="AV4">
        <v>1186000000</v>
      </c>
      <c r="AW4">
        <v>9831000000</v>
      </c>
      <c r="AX4">
        <v>61271000000</v>
      </c>
      <c r="AY4">
        <v>8.1199999999999992</v>
      </c>
      <c r="AZ4">
        <v>8.0500000000000007</v>
      </c>
      <c r="BA4">
        <v>71102000000</v>
      </c>
      <c r="BB4">
        <v>10900000000</v>
      </c>
      <c r="BC4">
        <v>6118000000</v>
      </c>
      <c r="BD4">
        <v>-150000000</v>
      </c>
      <c r="BE4">
        <v>76740000000</v>
      </c>
      <c r="BF4">
        <v>20622000000</v>
      </c>
      <c r="BG4">
        <v>62924000000</v>
      </c>
      <c r="BH4">
        <v>922000000</v>
      </c>
      <c r="BI4">
        <v>-27577000000</v>
      </c>
      <c r="BJ4">
        <v>1693000000</v>
      </c>
      <c r="BK4">
        <v>27385000000</v>
      </c>
      <c r="BL4">
        <v>16521000000</v>
      </c>
      <c r="BM4">
        <v>-769000000</v>
      </c>
      <c r="BN4">
        <v>-48486000000</v>
      </c>
      <c r="BO4">
        <v>-29000000</v>
      </c>
      <c r="BP4">
        <v>648000000</v>
      </c>
      <c r="BQ4">
        <v>2000000000</v>
      </c>
      <c r="BR4">
        <v>13400000000</v>
      </c>
      <c r="BS4">
        <v>-648000000</v>
      </c>
      <c r="BT4">
        <v>0</v>
      </c>
      <c r="BU4">
        <v>304137000000</v>
      </c>
      <c r="BV4">
        <v>318958000000</v>
      </c>
      <c r="BW4">
        <v>58146000000</v>
      </c>
      <c r="BX4">
        <v>56118000000</v>
      </c>
      <c r="BY4">
        <v>0.86558308988573895</v>
      </c>
      <c r="BZ4">
        <v>1.2524685413980501</v>
      </c>
      <c r="CA4">
        <v>1.31978124032607</v>
      </c>
      <c r="CB4">
        <v>3.7212685481524499</v>
      </c>
      <c r="CC4">
        <v>0.45654657084384298</v>
      </c>
      <c r="CD4">
        <v>46.07</v>
      </c>
      <c r="CE4">
        <v>0.21528537920250099</v>
      </c>
      <c r="CF4">
        <v>0.240595940531355</v>
      </c>
    </row>
    <row r="5" spans="1:84" x14ac:dyDescent="0.2">
      <c r="A5">
        <v>17</v>
      </c>
      <c r="B5" s="1">
        <v>45134</v>
      </c>
      <c r="C5" t="s">
        <v>83</v>
      </c>
      <c r="D5" s="1">
        <v>44742</v>
      </c>
      <c r="E5" t="s">
        <v>84</v>
      </c>
      <c r="F5" t="s">
        <v>85</v>
      </c>
      <c r="G5" t="s">
        <v>89</v>
      </c>
      <c r="H5">
        <v>789019</v>
      </c>
      <c r="I5">
        <v>13931000000</v>
      </c>
      <c r="J5">
        <v>90826000000</v>
      </c>
      <c r="K5">
        <v>44261000000</v>
      </c>
      <c r="L5">
        <v>3800000000</v>
      </c>
      <c r="M5">
        <v>3742000000</v>
      </c>
      <c r="N5">
        <v>16924000000</v>
      </c>
      <c r="O5">
        <v>169684000000</v>
      </c>
      <c r="P5">
        <v>74398000000</v>
      </c>
      <c r="Q5">
        <v>67524000000</v>
      </c>
      <c r="R5">
        <v>11298000000</v>
      </c>
      <c r="S5">
        <v>21897000000</v>
      </c>
      <c r="T5">
        <v>364840000000</v>
      </c>
      <c r="U5">
        <v>19000000000</v>
      </c>
      <c r="V5">
        <v>2749000000</v>
      </c>
      <c r="W5">
        <v>13067000000</v>
      </c>
      <c r="X5">
        <v>95082000000</v>
      </c>
      <c r="Y5">
        <v>47032000000</v>
      </c>
      <c r="Z5">
        <v>11489000000</v>
      </c>
      <c r="AA5">
        <v>15526000000</v>
      </c>
      <c r="AB5">
        <v>198298000000</v>
      </c>
      <c r="AC5">
        <v>86939000000</v>
      </c>
      <c r="AD5">
        <v>84281000000</v>
      </c>
      <c r="AE5">
        <v>-4678000000</v>
      </c>
      <c r="AF5">
        <v>166542000000</v>
      </c>
      <c r="AG5">
        <v>108499000000</v>
      </c>
      <c r="AH5">
        <v>79266000000</v>
      </c>
      <c r="AI5">
        <v>0</v>
      </c>
      <c r="AJ5">
        <v>198270000000</v>
      </c>
      <c r="AK5">
        <v>62650000000</v>
      </c>
      <c r="AL5">
        <v>135620000000</v>
      </c>
      <c r="AM5">
        <v>24512000000</v>
      </c>
      <c r="AN5">
        <v>21825000000</v>
      </c>
      <c r="AO5">
        <v>5900000000</v>
      </c>
      <c r="AP5">
        <v>2000000000</v>
      </c>
      <c r="AQ5">
        <v>0</v>
      </c>
      <c r="AR5">
        <v>83383000000</v>
      </c>
      <c r="AS5">
        <v>2063000000</v>
      </c>
      <c r="AT5">
        <v>461000000</v>
      </c>
      <c r="AU5">
        <v>-75000000</v>
      </c>
      <c r="AV5">
        <v>333000000</v>
      </c>
      <c r="AW5">
        <v>10978000000</v>
      </c>
      <c r="AX5">
        <v>72738000000</v>
      </c>
      <c r="AY5">
        <v>9.6999999999999993</v>
      </c>
      <c r="AZ5">
        <v>9.65</v>
      </c>
      <c r="BA5">
        <v>83716000000</v>
      </c>
      <c r="BB5">
        <v>14600000000</v>
      </c>
      <c r="BC5">
        <v>7502000000</v>
      </c>
      <c r="BD5">
        <v>-5702000000</v>
      </c>
      <c r="BE5">
        <v>89035000000</v>
      </c>
      <c r="BF5">
        <v>23886000000</v>
      </c>
      <c r="BG5">
        <v>26456000000</v>
      </c>
      <c r="BH5">
        <v>2825000000</v>
      </c>
      <c r="BI5">
        <v>-30311000000</v>
      </c>
      <c r="BJ5">
        <v>1841000000</v>
      </c>
      <c r="BK5">
        <v>32696000000</v>
      </c>
      <c r="BL5">
        <v>18135000000</v>
      </c>
      <c r="BM5">
        <v>-863000000</v>
      </c>
      <c r="BN5">
        <v>-58876000000</v>
      </c>
      <c r="BP5">
        <v>-293000000</v>
      </c>
      <c r="BQ5">
        <v>1900000000</v>
      </c>
      <c r="BR5">
        <v>16000000000</v>
      </c>
      <c r="BS5">
        <v>293000000</v>
      </c>
      <c r="BU5">
        <v>340389000000</v>
      </c>
      <c r="BV5">
        <v>352614500000</v>
      </c>
      <c r="BW5">
        <v>49781000000</v>
      </c>
      <c r="BX5">
        <v>65149000000</v>
      </c>
      <c r="BY5">
        <v>0.936402263309564</v>
      </c>
      <c r="BZ5">
        <v>1.22405070252137</v>
      </c>
      <c r="CA5">
        <v>1.7885337779474</v>
      </c>
      <c r="CB5">
        <v>3.7274972787406799</v>
      </c>
      <c r="CC5">
        <v>0.44905936349422498</v>
      </c>
      <c r="CD5">
        <v>56.281578947368402</v>
      </c>
      <c r="CE5">
        <v>0.203683944516201</v>
      </c>
      <c r="CF5">
        <v>0.25249954270173203</v>
      </c>
    </row>
    <row r="6" spans="1:84" x14ac:dyDescent="0.2">
      <c r="A6">
        <v>21</v>
      </c>
      <c r="B6" s="1">
        <v>45134</v>
      </c>
      <c r="C6" t="s">
        <v>83</v>
      </c>
      <c r="D6" s="1">
        <v>45107</v>
      </c>
      <c r="E6" t="s">
        <v>84</v>
      </c>
      <c r="F6" t="s">
        <v>85</v>
      </c>
      <c r="G6" t="s">
        <v>90</v>
      </c>
      <c r="H6">
        <v>789019</v>
      </c>
      <c r="I6">
        <v>34704000000</v>
      </c>
      <c r="J6">
        <v>76558000000</v>
      </c>
      <c r="K6">
        <v>48688000000</v>
      </c>
      <c r="L6">
        <v>4500000000</v>
      </c>
      <c r="M6">
        <v>2500000000</v>
      </c>
      <c r="N6">
        <v>21807000000</v>
      </c>
      <c r="O6">
        <v>184257000000</v>
      </c>
      <c r="P6">
        <v>95641000000</v>
      </c>
      <c r="Q6">
        <v>67886000000</v>
      </c>
      <c r="R6">
        <v>9366000000</v>
      </c>
      <c r="S6">
        <v>30601000000</v>
      </c>
      <c r="T6">
        <v>411976000000</v>
      </c>
      <c r="U6">
        <v>18095000000</v>
      </c>
      <c r="V6">
        <v>5247000000</v>
      </c>
      <c r="W6">
        <v>14745000000</v>
      </c>
      <c r="X6">
        <v>104149000000</v>
      </c>
      <c r="Y6">
        <v>41990000000</v>
      </c>
      <c r="Z6">
        <v>12728000000</v>
      </c>
      <c r="AA6">
        <v>17981000000</v>
      </c>
      <c r="AB6">
        <v>205753000000</v>
      </c>
      <c r="AC6">
        <v>93718000000</v>
      </c>
      <c r="AD6">
        <v>118848000000</v>
      </c>
      <c r="AE6">
        <v>-6343000000</v>
      </c>
      <c r="AF6">
        <v>206223000000</v>
      </c>
      <c r="AG6">
        <v>113762000000</v>
      </c>
      <c r="AH6">
        <v>84157000000</v>
      </c>
      <c r="AI6">
        <v>0</v>
      </c>
      <c r="AJ6">
        <v>211915000000</v>
      </c>
      <c r="AK6">
        <v>65863000000</v>
      </c>
      <c r="AL6">
        <v>146052000000</v>
      </c>
      <c r="AM6">
        <v>27195000000</v>
      </c>
      <c r="AN6">
        <v>22759000000</v>
      </c>
      <c r="AO6">
        <v>7575000000</v>
      </c>
      <c r="AP6">
        <v>2500000000</v>
      </c>
      <c r="AQ6">
        <v>0</v>
      </c>
      <c r="AR6">
        <v>88523000000</v>
      </c>
      <c r="AS6">
        <v>1968000000</v>
      </c>
      <c r="AT6">
        <v>260000000</v>
      </c>
      <c r="AU6">
        <v>181000000</v>
      </c>
      <c r="AV6">
        <v>788000000</v>
      </c>
      <c r="AW6">
        <v>16950000000</v>
      </c>
      <c r="AX6">
        <v>72361000000</v>
      </c>
      <c r="AY6">
        <v>9.7200000000000006</v>
      </c>
      <c r="AZ6">
        <v>9.68</v>
      </c>
      <c r="BA6">
        <v>89311000000</v>
      </c>
      <c r="BB6">
        <v>13500000000</v>
      </c>
      <c r="BC6">
        <v>9611000000</v>
      </c>
      <c r="BD6">
        <v>-6059000000</v>
      </c>
      <c r="BE6">
        <v>87582000000</v>
      </c>
      <c r="BF6">
        <v>28107000000</v>
      </c>
      <c r="BG6">
        <v>37651000000</v>
      </c>
      <c r="BH6">
        <v>3116000000</v>
      </c>
      <c r="BI6">
        <v>-22680000000</v>
      </c>
      <c r="BJ6">
        <v>1866000000</v>
      </c>
      <c r="BK6">
        <v>22245000000</v>
      </c>
      <c r="BL6">
        <v>19800000000</v>
      </c>
      <c r="BM6">
        <v>-1006000000</v>
      </c>
      <c r="BN6">
        <v>-43935000000</v>
      </c>
      <c r="BP6">
        <v>20773000000</v>
      </c>
      <c r="BQ6">
        <v>1700000000</v>
      </c>
      <c r="BR6">
        <v>23100000000</v>
      </c>
      <c r="BS6">
        <v>-20773000000</v>
      </c>
      <c r="BU6">
        <v>364552000000</v>
      </c>
      <c r="BV6">
        <v>388264000000</v>
      </c>
      <c r="BW6">
        <v>47237000000</v>
      </c>
      <c r="BX6">
        <v>59475000000</v>
      </c>
      <c r="BY6">
        <v>0.84092982169775998</v>
      </c>
      <c r="BZ6">
        <v>1.2103481156976801</v>
      </c>
      <c r="CA6">
        <v>1.85409742362978</v>
      </c>
      <c r="CB6">
        <v>3.1160209200555</v>
      </c>
      <c r="CC6">
        <v>0.41328834674279702</v>
      </c>
      <c r="CD6">
        <v>66.1070588235294</v>
      </c>
      <c r="CE6">
        <v>0.226073850791258</v>
      </c>
      <c r="CF6">
        <v>0.22557332124533799</v>
      </c>
    </row>
    <row r="7" spans="1:84" x14ac:dyDescent="0.2">
      <c r="A7">
        <v>25</v>
      </c>
      <c r="B7" s="1">
        <v>45629</v>
      </c>
      <c r="C7" t="s">
        <v>83</v>
      </c>
      <c r="D7" s="1">
        <v>45473</v>
      </c>
      <c r="E7" t="s">
        <v>84</v>
      </c>
      <c r="F7" t="s">
        <v>91</v>
      </c>
      <c r="G7" t="s">
        <v>92</v>
      </c>
      <c r="H7">
        <v>789019</v>
      </c>
      <c r="I7">
        <v>18315000000</v>
      </c>
      <c r="J7">
        <v>57228000000</v>
      </c>
      <c r="K7">
        <v>56924000000</v>
      </c>
      <c r="L7">
        <v>4900000000</v>
      </c>
      <c r="M7">
        <v>1246000000</v>
      </c>
      <c r="N7">
        <v>26021000000</v>
      </c>
      <c r="O7">
        <v>159734000000</v>
      </c>
      <c r="P7">
        <v>135591000000</v>
      </c>
      <c r="Q7">
        <v>119220000000</v>
      </c>
      <c r="R7">
        <v>27597000000</v>
      </c>
      <c r="S7">
        <v>36460000000</v>
      </c>
      <c r="T7">
        <v>512163000000</v>
      </c>
      <c r="U7">
        <v>21996000000</v>
      </c>
      <c r="V7">
        <v>2249000000</v>
      </c>
      <c r="W7">
        <v>19185000000</v>
      </c>
      <c r="X7">
        <v>125286000000</v>
      </c>
      <c r="Y7">
        <v>42688000000</v>
      </c>
      <c r="Z7">
        <v>15497000000</v>
      </c>
      <c r="AA7">
        <v>27064000000</v>
      </c>
      <c r="AB7">
        <v>243686000000</v>
      </c>
      <c r="AC7">
        <v>100923000000</v>
      </c>
      <c r="AD7">
        <v>173144000000</v>
      </c>
      <c r="AE7">
        <v>-5590000000</v>
      </c>
      <c r="AF7">
        <v>268477000000</v>
      </c>
      <c r="AG7">
        <v>76789000000</v>
      </c>
      <c r="AH7">
        <v>103852000000</v>
      </c>
      <c r="AI7">
        <v>0</v>
      </c>
      <c r="AJ7">
        <v>245122000000</v>
      </c>
      <c r="AK7">
        <v>74114000000</v>
      </c>
      <c r="AL7">
        <v>171008000000</v>
      </c>
      <c r="AM7">
        <v>29510000000</v>
      </c>
      <c r="AN7">
        <v>24456000000</v>
      </c>
      <c r="AO7">
        <v>7609000000</v>
      </c>
      <c r="AP7">
        <v>4800000000</v>
      </c>
      <c r="AR7">
        <v>109433000000</v>
      </c>
      <c r="AS7">
        <v>2935000000</v>
      </c>
      <c r="AT7">
        <v>-118000000</v>
      </c>
      <c r="AU7">
        <v>-244000000</v>
      </c>
      <c r="AV7">
        <v>-1646000000</v>
      </c>
      <c r="AW7">
        <v>19651000000</v>
      </c>
      <c r="AX7">
        <v>88136000000</v>
      </c>
      <c r="AY7">
        <v>11.86</v>
      </c>
      <c r="AZ7">
        <v>11.8</v>
      </c>
      <c r="BA7">
        <v>107787000000</v>
      </c>
      <c r="BB7">
        <v>20000000000</v>
      </c>
      <c r="BC7">
        <v>10734000000</v>
      </c>
      <c r="BD7">
        <v>-4738000000</v>
      </c>
      <c r="BE7">
        <v>118548000000</v>
      </c>
      <c r="BF7">
        <v>44477000000</v>
      </c>
      <c r="BG7">
        <v>17732000000</v>
      </c>
      <c r="BH7">
        <v>1298000000</v>
      </c>
      <c r="BI7">
        <v>-96970000000</v>
      </c>
      <c r="BJ7">
        <v>2002000000</v>
      </c>
      <c r="BK7">
        <v>17254000000</v>
      </c>
      <c r="BL7">
        <v>21771000000</v>
      </c>
      <c r="BM7">
        <v>-1309000000</v>
      </c>
      <c r="BN7">
        <v>-37757000000</v>
      </c>
      <c r="BP7">
        <v>-16389000000</v>
      </c>
      <c r="BQ7">
        <v>1700000000</v>
      </c>
      <c r="BR7">
        <v>23400000000</v>
      </c>
      <c r="BS7">
        <v>16389000000</v>
      </c>
      <c r="BU7">
        <v>470558000000</v>
      </c>
      <c r="BV7">
        <v>491360500000</v>
      </c>
      <c r="BW7">
        <v>44937000000</v>
      </c>
      <c r="BX7">
        <v>74071000000</v>
      </c>
      <c r="BY7">
        <v>0.94621905081174196</v>
      </c>
      <c r="BZ7">
        <v>1.3450576381955099</v>
      </c>
      <c r="CA7">
        <v>2.6380933306629202</v>
      </c>
      <c r="CB7">
        <v>2.66537761090001</v>
      </c>
      <c r="CC7">
        <v>0.48362856047192798</v>
      </c>
      <c r="CD7">
        <v>84.498823529411695</v>
      </c>
      <c r="CE7">
        <v>0.183647130276343</v>
      </c>
      <c r="CF7">
        <v>0.241264814733785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9CEBC-6D93-0246-A6D3-5AF42223FA38}">
  <dimension ref="B1:H38"/>
  <sheetViews>
    <sheetView tabSelected="1" workbookViewId="0">
      <selection activeCell="B16" sqref="B16"/>
    </sheetView>
  </sheetViews>
  <sheetFormatPr baseColWidth="10" defaultRowHeight="16" x14ac:dyDescent="0.2"/>
  <cols>
    <col min="2" max="2" width="48.33203125" customWidth="1"/>
    <col min="3" max="3" width="16.1640625" customWidth="1"/>
    <col min="4" max="4" width="15.1640625" customWidth="1"/>
    <col min="5" max="5" width="18.83203125" customWidth="1"/>
    <col min="6" max="6" width="15" customWidth="1"/>
    <col min="7" max="7" width="14.33203125" customWidth="1"/>
    <col min="8" max="8" width="15.5" customWidth="1"/>
  </cols>
  <sheetData>
    <row r="1" spans="2:8" x14ac:dyDescent="0.2">
      <c r="B1" t="s">
        <v>94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2:8" x14ac:dyDescent="0.2">
      <c r="B2" s="8" t="s">
        <v>93</v>
      </c>
      <c r="C2" s="8" t="str" cm="1">
        <f t="array" ref="C2:H2">TRANSPOSE(test!G2:G7)</f>
        <v>CY2019</v>
      </c>
      <c r="D2" s="8" t="str">
        <v>CY2020</v>
      </c>
      <c r="E2" s="8" t="str">
        <v>CY2021</v>
      </c>
      <c r="F2" s="8" t="str">
        <v>CY2022</v>
      </c>
      <c r="G2" s="8" t="str">
        <v>CY2023</v>
      </c>
      <c r="H2" s="8" t="str">
        <v>CY2024</v>
      </c>
    </row>
    <row r="3" spans="2:8" x14ac:dyDescent="0.2">
      <c r="B3" t="s">
        <v>95</v>
      </c>
      <c r="C3" cm="1">
        <f t="array" ref="C3:H3">TRANSPOSE(test!AJ2:AJ7)</f>
        <v>125843000000</v>
      </c>
      <c r="D3">
        <v>143015000000</v>
      </c>
      <c r="E3">
        <v>168088000000</v>
      </c>
      <c r="F3">
        <v>198270000000</v>
      </c>
      <c r="G3">
        <v>211915000000</v>
      </c>
      <c r="H3">
        <v>245122000000</v>
      </c>
    </row>
    <row r="4" spans="2:8" x14ac:dyDescent="0.2">
      <c r="B4" s="2" t="s">
        <v>96</v>
      </c>
      <c r="C4" s="3"/>
      <c r="D4" s="3">
        <f>(D3-C3)/C3</f>
        <v>0.13645574247276368</v>
      </c>
      <c r="E4" s="3">
        <f t="shared" ref="E4:H4" si="0">(E3-D3)/D3</f>
        <v>0.175317274411775</v>
      </c>
      <c r="F4" s="3">
        <f t="shared" si="0"/>
        <v>0.17956070629670173</v>
      </c>
      <c r="G4" s="3">
        <f t="shared" si="0"/>
        <v>6.8820295556564284E-2</v>
      </c>
      <c r="H4" s="3">
        <f t="shared" si="0"/>
        <v>0.15669962013071279</v>
      </c>
    </row>
    <row r="5" spans="2:8" x14ac:dyDescent="0.2">
      <c r="B5" t="s">
        <v>97</v>
      </c>
      <c r="C5" cm="1">
        <f t="array" ref="C5:H5">TRANSPOSE(test!AK2:AK7)</f>
        <v>42910000000</v>
      </c>
      <c r="D5">
        <v>46078000000</v>
      </c>
      <c r="E5">
        <v>52232000000</v>
      </c>
      <c r="F5">
        <v>62650000000</v>
      </c>
      <c r="G5">
        <v>65863000000</v>
      </c>
      <c r="H5">
        <v>74114000000</v>
      </c>
    </row>
    <row r="6" spans="2:8" x14ac:dyDescent="0.2">
      <c r="B6" s="2" t="s">
        <v>98</v>
      </c>
      <c r="C6" s="2"/>
      <c r="D6" s="4">
        <f>D5/D3</f>
        <v>0.32218998007202043</v>
      </c>
      <c r="E6" s="4">
        <f t="shared" ref="E6:H6" si="1">E5/E3</f>
        <v>0.31074199228975297</v>
      </c>
      <c r="F6" s="4">
        <f t="shared" si="1"/>
        <v>0.31598325515710901</v>
      </c>
      <c r="G6" s="4">
        <f t="shared" si="1"/>
        <v>0.31079914116508978</v>
      </c>
      <c r="H6" s="4">
        <f t="shared" si="1"/>
        <v>0.30235556172028621</v>
      </c>
    </row>
    <row r="7" spans="2:8" ht="17" thickBot="1" x14ac:dyDescent="0.25">
      <c r="B7" s="5" t="s">
        <v>99</v>
      </c>
      <c r="C7" s="5">
        <f>C3-C5</f>
        <v>82933000000</v>
      </c>
      <c r="D7" s="5">
        <f t="shared" ref="D7:H7" si="2">D3-D5</f>
        <v>96937000000</v>
      </c>
      <c r="E7" s="5">
        <f t="shared" si="2"/>
        <v>115856000000</v>
      </c>
      <c r="F7" s="5">
        <f t="shared" si="2"/>
        <v>135620000000</v>
      </c>
      <c r="G7" s="5">
        <f t="shared" si="2"/>
        <v>146052000000</v>
      </c>
      <c r="H7" s="5">
        <f t="shared" si="2"/>
        <v>171008000000</v>
      </c>
    </row>
    <row r="8" spans="2:8" x14ac:dyDescent="0.2">
      <c r="B8" t="str" cm="1">
        <f t="array" ref="B8:H8">TRANSPOSE(test!AM1:AM7)</f>
        <v>Operating Expenses - Research and Development</v>
      </c>
      <c r="C8">
        <v>16876000000</v>
      </c>
      <c r="D8">
        <v>19269000000</v>
      </c>
      <c r="E8">
        <v>20716000000</v>
      </c>
      <c r="F8">
        <v>24512000000</v>
      </c>
      <c r="G8">
        <v>27195000000</v>
      </c>
      <c r="H8">
        <v>29510000000</v>
      </c>
    </row>
    <row r="9" spans="2:8" x14ac:dyDescent="0.2">
      <c r="B9" s="2" t="s">
        <v>98</v>
      </c>
      <c r="C9" s="2"/>
      <c r="D9" s="6">
        <f>(D8-C8)/C8</f>
        <v>0.14179900450343683</v>
      </c>
      <c r="E9" s="6">
        <f t="shared" ref="E9:H9" si="3">(E8-D8)/D8</f>
        <v>7.5094711713114326E-2</v>
      </c>
      <c r="F9" s="6">
        <f t="shared" si="3"/>
        <v>0.18324000772349874</v>
      </c>
      <c r="G9" s="6">
        <f t="shared" si="3"/>
        <v>0.10945659268929504</v>
      </c>
      <c r="H9" s="6">
        <f t="shared" si="3"/>
        <v>8.5125942268799409E-2</v>
      </c>
    </row>
    <row r="10" spans="2:8" x14ac:dyDescent="0.2">
      <c r="B10" t="str" cm="1">
        <f t="array" ref="B10:H10">TRANSPOSE(test!AN1:AN7)</f>
        <v>Operating Expenses - Sales and Marketing</v>
      </c>
      <c r="C10">
        <v>18213000000</v>
      </c>
      <c r="D10">
        <v>19598000000</v>
      </c>
      <c r="E10">
        <v>20117000000</v>
      </c>
      <c r="F10">
        <v>21825000000</v>
      </c>
      <c r="G10">
        <v>22759000000</v>
      </c>
      <c r="H10">
        <v>24456000000</v>
      </c>
    </row>
    <row r="11" spans="2:8" x14ac:dyDescent="0.2">
      <c r="B11" s="2" t="s">
        <v>98</v>
      </c>
      <c r="C11" s="2"/>
      <c r="D11" s="6">
        <f>(D10-C10)/C10</f>
        <v>7.6044583539230215E-2</v>
      </c>
      <c r="E11" s="6">
        <f t="shared" ref="E11" si="4">(E10-D10)/D10</f>
        <v>2.6482294111644045E-2</v>
      </c>
      <c r="F11" s="6">
        <f t="shared" ref="F11" si="5">(F10-E10)/E10</f>
        <v>8.4903315603718249E-2</v>
      </c>
      <c r="G11" s="6">
        <f t="shared" ref="G11" si="6">(G10-F10)/F10</f>
        <v>4.2794959908361969E-2</v>
      </c>
      <c r="H11" s="6">
        <f t="shared" ref="H11" si="7">(H10-G10)/G10</f>
        <v>7.4563908783338462E-2</v>
      </c>
    </row>
    <row r="12" spans="2:8" x14ac:dyDescent="0.2">
      <c r="B12" t="str" cm="1">
        <f t="array" ref="B12:H12">TRANSPOSE(test!AO1:AO7)</f>
        <v>Operating Expenses - General and Administrative</v>
      </c>
      <c r="C12">
        <v>4885000000</v>
      </c>
      <c r="D12">
        <v>5111000000</v>
      </c>
      <c r="E12">
        <v>5107000000</v>
      </c>
      <c r="F12">
        <v>5900000000</v>
      </c>
      <c r="G12">
        <v>7575000000</v>
      </c>
      <c r="H12">
        <v>7609000000</v>
      </c>
    </row>
    <row r="13" spans="2:8" x14ac:dyDescent="0.2">
      <c r="B13" s="2" t="s">
        <v>98</v>
      </c>
      <c r="C13" s="2"/>
      <c r="D13" s="6">
        <f>(D12-C12)/C12</f>
        <v>4.6264073694984649E-2</v>
      </c>
      <c r="E13" s="6">
        <f t="shared" ref="E13" si="8">(E12-D12)/D12</f>
        <v>-7.8262570925454898E-4</v>
      </c>
      <c r="F13" s="6">
        <f t="shared" ref="F13" si="9">(F12-E12)/E12</f>
        <v>0.15527707068729196</v>
      </c>
      <c r="G13" s="6">
        <f t="shared" ref="G13" si="10">(G12-F12)/F12</f>
        <v>0.28389830508474578</v>
      </c>
      <c r="H13" s="6">
        <f t="shared" ref="H13" si="11">(H12-G12)/G12</f>
        <v>4.4884488448844887E-3</v>
      </c>
    </row>
    <row r="14" spans="2:8" x14ac:dyDescent="0.2">
      <c r="B14" t="s">
        <v>100</v>
      </c>
      <c r="C14">
        <f>C8+C10+C12</f>
        <v>39974000000</v>
      </c>
      <c r="D14">
        <f t="shared" ref="D14:H14" si="12">D8+D10+D12</f>
        <v>43978000000</v>
      </c>
      <c r="E14">
        <f t="shared" si="12"/>
        <v>45940000000</v>
      </c>
      <c r="F14">
        <f t="shared" si="12"/>
        <v>52237000000</v>
      </c>
      <c r="G14">
        <f t="shared" si="12"/>
        <v>57529000000</v>
      </c>
      <c r="H14">
        <f t="shared" si="12"/>
        <v>61575000000</v>
      </c>
    </row>
    <row r="15" spans="2:8" ht="17" thickBot="1" x14ac:dyDescent="0.25">
      <c r="B15" s="5" t="s">
        <v>101</v>
      </c>
      <c r="C15" s="5" cm="1">
        <f t="array" ref="C15:H15">TRANSPOSE(test!AR2:AR7)</f>
        <v>42959000000</v>
      </c>
      <c r="D15" s="5">
        <v>52959000000</v>
      </c>
      <c r="E15" s="5">
        <v>69916000000</v>
      </c>
      <c r="F15" s="5">
        <v>83383000000</v>
      </c>
      <c r="G15" s="5">
        <v>88523000000</v>
      </c>
      <c r="H15" s="5">
        <v>109433000000</v>
      </c>
    </row>
    <row r="16" spans="2:8" x14ac:dyDescent="0.2">
      <c r="B16" t="s">
        <v>102</v>
      </c>
      <c r="C16" cm="1">
        <f t="array" ref="C16:H16">TRANSPOSE(test!BR2:BR7)</f>
        <v>8400000000</v>
      </c>
      <c r="D16">
        <v>12500000000</v>
      </c>
      <c r="E16">
        <v>13400000000</v>
      </c>
      <c r="F16">
        <v>16000000000</v>
      </c>
      <c r="G16">
        <v>23100000000</v>
      </c>
      <c r="H16">
        <v>23400000000</v>
      </c>
    </row>
    <row r="18" spans="2:8" x14ac:dyDescent="0.2">
      <c r="B18" t="s">
        <v>103</v>
      </c>
      <c r="C18" cm="1">
        <f t="array" ref="C18:H18">TRANSPOSE(test!BB2:BB7)</f>
        <v>11600000000</v>
      </c>
      <c r="D18">
        <v>12300000000</v>
      </c>
      <c r="E18">
        <v>10900000000</v>
      </c>
      <c r="F18">
        <v>14600000000</v>
      </c>
      <c r="G18">
        <v>13500000000</v>
      </c>
      <c r="H18">
        <v>20000000000</v>
      </c>
    </row>
    <row r="19" spans="2:8" x14ac:dyDescent="0.2">
      <c r="B19" s="2" t="s">
        <v>98</v>
      </c>
      <c r="C19" s="6">
        <f t="shared" ref="C19:H19" si="13">C18/C3</f>
        <v>9.2178349212908142E-2</v>
      </c>
      <c r="D19" s="6">
        <f t="shared" si="13"/>
        <v>8.6004964514211801E-2</v>
      </c>
      <c r="E19" s="6">
        <f t="shared" si="13"/>
        <v>6.4846984912664801E-2</v>
      </c>
      <c r="F19" s="6">
        <f t="shared" si="13"/>
        <v>7.3636959701417259E-2</v>
      </c>
      <c r="G19" s="6">
        <f t="shared" si="13"/>
        <v>6.3704787296793519E-2</v>
      </c>
      <c r="H19" s="6">
        <f t="shared" si="13"/>
        <v>8.15920235637764E-2</v>
      </c>
    </row>
    <row r="20" spans="2:8" x14ac:dyDescent="0.2">
      <c r="B20" t="s">
        <v>104</v>
      </c>
      <c r="C20" cm="1">
        <f t="array" ref="C20:H20">TRANSPOSE(test!K2:K7)</f>
        <v>29524000000</v>
      </c>
      <c r="D20">
        <v>32011000000</v>
      </c>
      <c r="E20">
        <v>38043000000</v>
      </c>
      <c r="F20">
        <v>44261000000</v>
      </c>
      <c r="G20">
        <v>48688000000</v>
      </c>
      <c r="H20">
        <v>56924000000</v>
      </c>
    </row>
    <row r="21" spans="2:8" x14ac:dyDescent="0.2">
      <c r="B21" s="2" t="s">
        <v>98</v>
      </c>
      <c r="C21" s="7">
        <f>C20/C3</f>
        <v>0.23460979156568104</v>
      </c>
      <c r="D21" s="7">
        <f t="shared" ref="D21:H21" si="14">D20/D3</f>
        <v>0.22382966821662065</v>
      </c>
      <c r="E21" s="7">
        <f t="shared" si="14"/>
        <v>0.2263278758745419</v>
      </c>
      <c r="F21" s="7">
        <f t="shared" si="14"/>
        <v>0.22323599132496091</v>
      </c>
      <c r="G21" s="7">
        <f t="shared" si="14"/>
        <v>0.22975249510416912</v>
      </c>
      <c r="H21" s="7">
        <f t="shared" si="14"/>
        <v>0.23222721746722041</v>
      </c>
    </row>
    <row r="22" spans="2:8" x14ac:dyDescent="0.2">
      <c r="B22" t="s">
        <v>105</v>
      </c>
      <c r="C22" cm="1">
        <f t="array" ref="C22:H22">TRANSPOSE(test!M2:M7)</f>
        <v>2063000000</v>
      </c>
      <c r="D22">
        <v>1895000000</v>
      </c>
      <c r="E22">
        <v>2636000000</v>
      </c>
      <c r="F22">
        <v>3742000000</v>
      </c>
      <c r="G22">
        <v>2500000000</v>
      </c>
      <c r="H22">
        <v>1246000000</v>
      </c>
    </row>
    <row r="23" spans="2:8" x14ac:dyDescent="0.2">
      <c r="B23" s="2" t="s">
        <v>107</v>
      </c>
      <c r="C23" s="6">
        <f>C22/C5</f>
        <v>4.8077371242134702E-2</v>
      </c>
      <c r="D23" s="6">
        <f t="shared" ref="D23:H23" si="15">D22/D5</f>
        <v>4.1125916923477585E-2</v>
      </c>
      <c r="E23" s="6">
        <f t="shared" si="15"/>
        <v>5.0467146576811152E-2</v>
      </c>
      <c r="F23" s="6">
        <f t="shared" si="15"/>
        <v>5.9728651237031125E-2</v>
      </c>
      <c r="G23" s="6">
        <f t="shared" si="15"/>
        <v>3.7957578610145301E-2</v>
      </c>
      <c r="H23" s="6">
        <f t="shared" si="15"/>
        <v>1.6811938365221147E-2</v>
      </c>
    </row>
    <row r="24" spans="2:8" x14ac:dyDescent="0.2">
      <c r="B24" t="s">
        <v>106</v>
      </c>
      <c r="C24" cm="1">
        <f t="array" ref="C24:H24">TRANSPOSE(test!U2:U7)</f>
        <v>9382000000</v>
      </c>
      <c r="D24">
        <v>12530000000</v>
      </c>
      <c r="E24">
        <v>15163000000</v>
      </c>
      <c r="F24">
        <v>19000000000</v>
      </c>
      <c r="G24">
        <v>18095000000</v>
      </c>
      <c r="H24">
        <v>21996000000</v>
      </c>
    </row>
    <row r="25" spans="2:8" x14ac:dyDescent="0.2">
      <c r="B25" s="2" t="s">
        <v>107</v>
      </c>
      <c r="C25" s="6">
        <f>C24/C5</f>
        <v>0.2186436728035423</v>
      </c>
      <c r="D25" s="6">
        <f t="shared" ref="D25:H25" si="16">D24/D5</f>
        <v>0.27193020530404965</v>
      </c>
      <c r="E25" s="6">
        <f t="shared" si="16"/>
        <v>0.29030096492571605</v>
      </c>
      <c r="F25" s="6">
        <f t="shared" si="16"/>
        <v>0.30327214684756582</v>
      </c>
      <c r="G25" s="6">
        <f t="shared" si="16"/>
        <v>0.27473695398023168</v>
      </c>
      <c r="H25" s="6">
        <f t="shared" si="16"/>
        <v>0.29678603232857492</v>
      </c>
    </row>
    <row r="26" spans="2:8" x14ac:dyDescent="0.2">
      <c r="B26" t="s">
        <v>108</v>
      </c>
      <c r="C26">
        <f>C20+C22-C24</f>
        <v>22205000000</v>
      </c>
      <c r="D26">
        <f t="shared" ref="D26:H26" si="17">D20+D22-D24</f>
        <v>21376000000</v>
      </c>
      <c r="E26">
        <f t="shared" si="17"/>
        <v>25516000000</v>
      </c>
      <c r="F26">
        <f t="shared" si="17"/>
        <v>29003000000</v>
      </c>
      <c r="G26">
        <f t="shared" si="17"/>
        <v>33093000000</v>
      </c>
      <c r="H26">
        <f t="shared" si="17"/>
        <v>36174000000</v>
      </c>
    </row>
    <row r="27" spans="2:8" ht="17" thickBot="1" x14ac:dyDescent="0.25">
      <c r="B27" s="5" t="s">
        <v>109</v>
      </c>
      <c r="C27" s="5"/>
      <c r="D27" s="5">
        <f>(D26-C26)</f>
        <v>-829000000</v>
      </c>
      <c r="E27" s="5">
        <f t="shared" ref="E27:H27" si="18">(E26-D26)/D26</f>
        <v>0.19367514970059879</v>
      </c>
      <c r="F27" s="5">
        <f t="shared" si="18"/>
        <v>0.13665935099545384</v>
      </c>
      <c r="G27" s="5">
        <f t="shared" si="18"/>
        <v>0.14101989449367308</v>
      </c>
      <c r="H27" s="5">
        <f t="shared" si="18"/>
        <v>9.3101260085214396E-2</v>
      </c>
    </row>
    <row r="28" spans="2:8" x14ac:dyDescent="0.2">
      <c r="B28" t="s">
        <v>110</v>
      </c>
      <c r="C28" cm="1">
        <f t="array" ref="C28:H28">TRANSPOSE(test!BF2:BF7)</f>
        <v>13925000000</v>
      </c>
      <c r="D28">
        <v>15441000000</v>
      </c>
      <c r="E28">
        <v>20622000000</v>
      </c>
      <c r="F28">
        <v>23886000000</v>
      </c>
      <c r="G28">
        <v>28107000000</v>
      </c>
      <c r="H28">
        <v>44477000000</v>
      </c>
    </row>
    <row r="29" spans="2:8" x14ac:dyDescent="0.2">
      <c r="B29" s="2" t="s">
        <v>98</v>
      </c>
      <c r="C29" s="6">
        <f>C28/C3</f>
        <v>0.11065375110256431</v>
      </c>
      <c r="D29" s="6">
        <f t="shared" ref="D29:H29" si="19">D28/D3</f>
        <v>0.10796769569625564</v>
      </c>
      <c r="E29" s="6">
        <f t="shared" si="19"/>
        <v>0.12268573604302509</v>
      </c>
      <c r="F29" s="6">
        <f t="shared" si="19"/>
        <v>0.12047208352246935</v>
      </c>
      <c r="G29" s="6">
        <f t="shared" si="19"/>
        <v>0.13263336715192411</v>
      </c>
      <c r="H29" s="6">
        <f t="shared" si="19"/>
        <v>0.18144842160230415</v>
      </c>
    </row>
    <row r="30" spans="2:8" x14ac:dyDescent="0.2">
      <c r="B30" t="s">
        <v>111</v>
      </c>
      <c r="D30">
        <f t="shared" ref="D30:H30" si="20">D15-D16-D17+D18-D27-D28</f>
        <v>38147000000</v>
      </c>
      <c r="E30">
        <f t="shared" si="20"/>
        <v>46793999999.806328</v>
      </c>
      <c r="F30">
        <f t="shared" si="20"/>
        <v>58096999999.863342</v>
      </c>
      <c r="G30">
        <f t="shared" si="20"/>
        <v>50815999999.858978</v>
      </c>
      <c r="H30">
        <f t="shared" si="20"/>
        <v>61555999999.906906</v>
      </c>
    </row>
    <row r="38" spans="3:3" x14ac:dyDescent="0.2">
      <c r="C38">
        <f>C7-C8-C10-C12</f>
        <v>42959000000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Maseeh Faizan</dc:creator>
  <cp:lastModifiedBy>Maseeh Faizan</cp:lastModifiedBy>
  <dcterms:created xsi:type="dcterms:W3CDTF">2025-04-30T16:22:25Z</dcterms:created>
  <dcterms:modified xsi:type="dcterms:W3CDTF">2025-05-02T11:35:58Z</dcterms:modified>
</cp:coreProperties>
</file>