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" windowWidth="22980" windowHeight="9552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10" i="2"/>
  <c r="H162" i="1" l="1"/>
  <c r="H163"/>
  <c r="H164"/>
  <c r="H165"/>
  <c r="H161"/>
  <c r="G161"/>
  <c r="D161"/>
  <c r="D162"/>
  <c r="D163"/>
  <c r="D164"/>
  <c r="D165"/>
  <c r="H122"/>
  <c r="H123"/>
  <c r="H124"/>
  <c r="H125"/>
  <c r="H121"/>
  <c r="G125"/>
  <c r="G122"/>
  <c r="G123"/>
  <c r="G124"/>
  <c r="G121"/>
  <c r="F125"/>
  <c r="F121"/>
  <c r="F122"/>
  <c r="F123"/>
  <c r="F124"/>
  <c r="E125"/>
  <c r="E122"/>
  <c r="E123"/>
  <c r="E124"/>
  <c r="E121"/>
  <c r="D125"/>
  <c r="D122"/>
  <c r="D123"/>
  <c r="D124"/>
  <c r="D121"/>
  <c r="H82"/>
  <c r="H83"/>
  <c r="H84"/>
  <c r="H85"/>
  <c r="H81"/>
  <c r="G85"/>
  <c r="G83"/>
  <c r="D81"/>
  <c r="D41"/>
  <c r="G81"/>
  <c r="G82"/>
  <c r="G84"/>
  <c r="F82"/>
  <c r="F83"/>
  <c r="F84"/>
  <c r="F85"/>
  <c r="F81"/>
  <c r="E82"/>
  <c r="E83"/>
  <c r="E84"/>
  <c r="E85"/>
  <c r="E81"/>
  <c r="D85"/>
  <c r="D82"/>
  <c r="D83"/>
  <c r="D84"/>
  <c r="E45"/>
  <c r="F45"/>
  <c r="G45"/>
  <c r="H45"/>
  <c r="D45"/>
  <c r="E44"/>
  <c r="F44"/>
  <c r="G44"/>
  <c r="H44"/>
  <c r="D44"/>
  <c r="H43"/>
  <c r="E43"/>
  <c r="F43"/>
  <c r="G43"/>
  <c r="D43"/>
  <c r="E42"/>
  <c r="F42"/>
  <c r="G42"/>
  <c r="H42"/>
  <c r="D42"/>
  <c r="F41"/>
  <c r="E41"/>
  <c r="G41"/>
  <c r="H41"/>
  <c r="D126" l="1"/>
  <c r="D130" s="1"/>
  <c r="H126"/>
  <c r="H133" s="1"/>
  <c r="E126"/>
  <c r="E132" s="1"/>
  <c r="F126"/>
  <c r="F130" s="1"/>
  <c r="G126"/>
  <c r="G130" s="1"/>
  <c r="H86"/>
  <c r="F86"/>
  <c r="F93" s="1"/>
  <c r="D86"/>
  <c r="D93" s="1"/>
  <c r="G86"/>
  <c r="G94" s="1"/>
  <c r="E86"/>
  <c r="E92" s="1"/>
  <c r="H46"/>
  <c r="H53" s="1"/>
  <c r="D46"/>
  <c r="D54" s="1"/>
  <c r="F46"/>
  <c r="F51" s="1"/>
  <c r="G46"/>
  <c r="G52" s="1"/>
  <c r="E46"/>
  <c r="E54" s="1"/>
  <c r="E130" l="1"/>
  <c r="E131"/>
  <c r="E133"/>
  <c r="F92"/>
  <c r="F94"/>
  <c r="D92"/>
  <c r="H90"/>
  <c r="H91"/>
  <c r="H130"/>
  <c r="I130" s="1"/>
  <c r="J130" s="1"/>
  <c r="D146" s="1"/>
  <c r="F161" s="1"/>
  <c r="H131"/>
  <c r="G91"/>
  <c r="E134"/>
  <c r="G92"/>
  <c r="E93"/>
  <c r="F133"/>
  <c r="G90"/>
  <c r="H132"/>
  <c r="E94"/>
  <c r="H94"/>
  <c r="G134"/>
  <c r="D131"/>
  <c r="G132"/>
  <c r="H93"/>
  <c r="G133"/>
  <c r="F134"/>
  <c r="H92"/>
  <c r="I92" s="1"/>
  <c r="E90"/>
  <c r="G93"/>
  <c r="F132"/>
  <c r="F90"/>
  <c r="D134"/>
  <c r="D91"/>
  <c r="D90"/>
  <c r="H134"/>
  <c r="D133"/>
  <c r="D94"/>
  <c r="G131"/>
  <c r="D132"/>
  <c r="E91"/>
  <c r="F91"/>
  <c r="F131"/>
  <c r="H51"/>
  <c r="H52"/>
  <c r="H54"/>
  <c r="H50"/>
  <c r="G54"/>
  <c r="G50"/>
  <c r="G51"/>
  <c r="E50"/>
  <c r="D50"/>
  <c r="D53"/>
  <c r="D52"/>
  <c r="E51"/>
  <c r="D51"/>
  <c r="F52"/>
  <c r="F50"/>
  <c r="F54"/>
  <c r="E52"/>
  <c r="F53"/>
  <c r="E53"/>
  <c r="G53"/>
  <c r="I132" l="1"/>
  <c r="J132" s="1"/>
  <c r="D148" s="1"/>
  <c r="F163" s="1"/>
  <c r="I131"/>
  <c r="J131" s="1"/>
  <c r="D147" s="1"/>
  <c r="F162" s="1"/>
  <c r="I133"/>
  <c r="J133" s="1"/>
  <c r="D149" s="1"/>
  <c r="F164" s="1"/>
  <c r="I134"/>
  <c r="J134" s="1"/>
  <c r="D150" s="1"/>
  <c r="F165" s="1"/>
  <c r="I93"/>
  <c r="I90"/>
  <c r="J90" s="1"/>
  <c r="D98" s="1"/>
  <c r="I91"/>
  <c r="J91" s="1"/>
  <c r="I94"/>
  <c r="J94" s="1"/>
  <c r="H102" s="1"/>
  <c r="J93"/>
  <c r="J92"/>
  <c r="I53"/>
  <c r="J53" s="1"/>
  <c r="I52"/>
  <c r="J52" s="1"/>
  <c r="F61" s="1"/>
  <c r="I54"/>
  <c r="J54" s="1"/>
  <c r="I51"/>
  <c r="J51" s="1"/>
  <c r="E61" s="1"/>
  <c r="I50"/>
  <c r="J50" s="1"/>
  <c r="D58" s="1"/>
  <c r="D60" l="1"/>
  <c r="D61"/>
  <c r="D62"/>
  <c r="D109"/>
  <c r="E164" s="1"/>
  <c r="G164" s="1"/>
  <c r="G102"/>
  <c r="G101"/>
  <c r="G100"/>
  <c r="G142"/>
  <c r="G99"/>
  <c r="G98"/>
  <c r="G139"/>
  <c r="G141"/>
  <c r="G140"/>
  <c r="G138"/>
  <c r="D108"/>
  <c r="E163" s="1"/>
  <c r="G163" s="1"/>
  <c r="F142"/>
  <c r="F101"/>
  <c r="F138"/>
  <c r="F100"/>
  <c r="F141"/>
  <c r="F99"/>
  <c r="F98"/>
  <c r="F139"/>
  <c r="F102"/>
  <c r="F140"/>
  <c r="D107"/>
  <c r="E162" s="1"/>
  <c r="G162" s="1"/>
  <c r="E99"/>
  <c r="E141"/>
  <c r="E102"/>
  <c r="E142"/>
  <c r="E139"/>
  <c r="E101"/>
  <c r="E100"/>
  <c r="E98"/>
  <c r="E138"/>
  <c r="E140"/>
  <c r="H99"/>
  <c r="H98"/>
  <c r="D110"/>
  <c r="E165" s="1"/>
  <c r="G165" s="1"/>
  <c r="H101"/>
  <c r="H100"/>
  <c r="H141"/>
  <c r="H140"/>
  <c r="H142"/>
  <c r="H139"/>
  <c r="H138"/>
  <c r="D102"/>
  <c r="D100"/>
  <c r="D99"/>
  <c r="D106"/>
  <c r="E161" s="1"/>
  <c r="D101"/>
  <c r="D142"/>
  <c r="D140"/>
  <c r="D139"/>
  <c r="D141"/>
  <c r="D138"/>
  <c r="F58"/>
  <c r="F62"/>
  <c r="F60"/>
  <c r="G62"/>
  <c r="D69"/>
  <c r="G61"/>
  <c r="G58"/>
  <c r="G60"/>
  <c r="G59"/>
  <c r="D70"/>
  <c r="H61"/>
  <c r="H62"/>
  <c r="H58"/>
  <c r="H59"/>
  <c r="H60"/>
  <c r="D67"/>
  <c r="E60"/>
  <c r="E59"/>
  <c r="E58"/>
  <c r="E62"/>
  <c r="D66"/>
  <c r="D59"/>
  <c r="D68"/>
  <c r="F59"/>
  <c r="I98" l="1"/>
  <c r="C106" s="1"/>
  <c r="E106" s="1"/>
  <c r="I142"/>
  <c r="C150" s="1"/>
  <c r="E150" s="1"/>
  <c r="I139"/>
  <c r="C147" s="1"/>
  <c r="E147" s="1"/>
  <c r="I141"/>
  <c r="C149" s="1"/>
  <c r="E149" s="1"/>
  <c r="I102"/>
  <c r="C110" s="1"/>
  <c r="E110" s="1"/>
  <c r="I138"/>
  <c r="C146" s="1"/>
  <c r="E146" s="1"/>
  <c r="I140"/>
  <c r="C148" s="1"/>
  <c r="E148" s="1"/>
  <c r="I99"/>
  <c r="C107" s="1"/>
  <c r="E107" s="1"/>
  <c r="I101"/>
  <c r="C109" s="1"/>
  <c r="E109" s="1"/>
  <c r="I100"/>
  <c r="I62"/>
  <c r="C70" s="1"/>
  <c r="E70" s="1"/>
  <c r="I60"/>
  <c r="C68" s="1"/>
  <c r="I61"/>
  <c r="C69" s="1"/>
  <c r="E69" s="1"/>
  <c r="I58"/>
  <c r="C66" s="1"/>
  <c r="E66" s="1"/>
  <c r="I59"/>
  <c r="C67" s="1"/>
  <c r="E67" s="1"/>
  <c r="E68"/>
  <c r="D6"/>
  <c r="D5"/>
  <c r="F5"/>
  <c r="E5"/>
  <c r="F6"/>
  <c r="E7"/>
  <c r="F7"/>
  <c r="D7"/>
  <c r="E6"/>
  <c r="E151" l="1"/>
  <c r="E152" s="1"/>
  <c r="E153" s="1"/>
  <c r="E154" s="1"/>
  <c r="C155" s="1"/>
  <c r="C108"/>
  <c r="E108" s="1"/>
  <c r="E111" s="1"/>
  <c r="E112" s="1"/>
  <c r="E113" s="1"/>
  <c r="E114" s="1"/>
  <c r="C115" s="1"/>
  <c r="E71"/>
  <c r="E72" s="1"/>
  <c r="E73" s="1"/>
  <c r="F8"/>
  <c r="C75" l="1"/>
  <c r="E74"/>
  <c r="F13"/>
  <c r="F12"/>
  <c r="F14"/>
  <c r="E8"/>
  <c r="D8"/>
  <c r="E13" l="1"/>
  <c r="E14"/>
  <c r="E12"/>
  <c r="D13"/>
  <c r="D14"/>
  <c r="D12"/>
  <c r="G12" s="1"/>
  <c r="H12" s="1"/>
  <c r="D160" s="1"/>
  <c r="D18" l="1"/>
  <c r="D20"/>
  <c r="D24"/>
  <c r="G14"/>
  <c r="D19"/>
  <c r="G13"/>
  <c r="H13" l="1"/>
  <c r="H14"/>
  <c r="F18" l="1"/>
  <c r="F160"/>
  <c r="D25"/>
  <c r="E160"/>
  <c r="E20"/>
  <c r="E19"/>
  <c r="F19"/>
  <c r="F20"/>
  <c r="D26"/>
  <c r="E18"/>
  <c r="G18" l="1"/>
  <c r="C24" s="1"/>
  <c r="E24" s="1"/>
  <c r="G19"/>
  <c r="C25" s="1"/>
  <c r="E25" s="1"/>
  <c r="G20"/>
  <c r="C26" s="1"/>
  <c r="E26" s="1"/>
  <c r="E27" l="1"/>
  <c r="E28" s="1"/>
  <c r="E29" s="1"/>
  <c r="C35" l="1"/>
  <c r="E30"/>
</calcChain>
</file>

<file path=xl/sharedStrings.xml><?xml version="1.0" encoding="utf-8"?>
<sst xmlns="http://schemas.openxmlformats.org/spreadsheetml/2006/main" count="224" uniqueCount="61">
  <si>
    <t>Kriteria</t>
  </si>
  <si>
    <t>Disleksia</t>
  </si>
  <si>
    <t>Diskalkula</t>
  </si>
  <si>
    <t>Disgrafia</t>
  </si>
  <si>
    <t>Jumlah</t>
  </si>
  <si>
    <t>Matriks Perbandingan Pasangan Nilai Kriteria</t>
  </si>
  <si>
    <t>Prioritas</t>
  </si>
  <si>
    <t>Matriks Bobot Prioritas Nilai Kriteria</t>
  </si>
  <si>
    <t>Matriks Penjumlahan tiap baris pada Kriteria</t>
  </si>
  <si>
    <t>Tabel 7</t>
  </si>
  <si>
    <t>Tabel 8</t>
  </si>
  <si>
    <t>Tabel 9</t>
  </si>
  <si>
    <t>Hasil</t>
  </si>
  <si>
    <t xml:space="preserve">Tabel 10 </t>
  </si>
  <si>
    <t>λmax</t>
  </si>
  <si>
    <t>Consistency Index</t>
  </si>
  <si>
    <t>Consistency Ratio</t>
  </si>
  <si>
    <t>Banyak Matriks</t>
  </si>
  <si>
    <t>Nilai Random Index</t>
  </si>
  <si>
    <t>Nilai Ketetapan IR</t>
  </si>
  <si>
    <t xml:space="preserve">Tabel 11 </t>
  </si>
  <si>
    <t>Prioritas Pilihan</t>
  </si>
  <si>
    <t>Tabel 17</t>
  </si>
  <si>
    <t>Alternatif</t>
  </si>
  <si>
    <t>Siswa 1</t>
  </si>
  <si>
    <t>Siswa 2</t>
  </si>
  <si>
    <t>Siswa 3</t>
  </si>
  <si>
    <t>Siswa 4</t>
  </si>
  <si>
    <t>Siswa 5</t>
  </si>
  <si>
    <t>Tabel 18</t>
  </si>
  <si>
    <t>Tabel 19</t>
  </si>
  <si>
    <t>Tabel 20</t>
  </si>
  <si>
    <t>Nilai eigen Kriteria</t>
  </si>
  <si>
    <t>Tabel 21</t>
  </si>
  <si>
    <t>Matriks Hasil (Bobot) Alternatif</t>
  </si>
  <si>
    <t>Rank</t>
  </si>
  <si>
    <t>Tabel Alternatif Disleksia</t>
  </si>
  <si>
    <t>Matriks Bobot Prioritas Alternatif Disleksia</t>
  </si>
  <si>
    <t>Matriks Penjumlahan tiap baris pada Alternatif Disleksia</t>
  </si>
  <si>
    <t>Nilai eigen Alternatif Disleksia</t>
  </si>
  <si>
    <t>Tabel Alternatif Diskalkula</t>
  </si>
  <si>
    <t>Matriks Bobot Prioritas Alternatif Diskalkula</t>
  </si>
  <si>
    <t>Matriks Penjumlahan tiap baris pada Alternatif Diskalkula</t>
  </si>
  <si>
    <t>Nilai eigen Alternatif Diskalkula</t>
  </si>
  <si>
    <t>Tabel 22</t>
  </si>
  <si>
    <t>Tabel 23</t>
  </si>
  <si>
    <t>Tabel 24</t>
  </si>
  <si>
    <t>Tabel Alternatif Disgrafia</t>
  </si>
  <si>
    <t>Matriks Bobot Prioritas Alternatif Disgrafia</t>
  </si>
  <si>
    <t>Matriks Penjumlahan tiap baris pada Alternatif Disgrafia</t>
  </si>
  <si>
    <t>Nilai eigen Alternatif Disgrafia</t>
  </si>
  <si>
    <t>S1</t>
  </si>
  <si>
    <t>S2</t>
  </si>
  <si>
    <t>S3</t>
  </si>
  <si>
    <t>S4</t>
  </si>
  <si>
    <t>S5</t>
  </si>
  <si>
    <t>S6</t>
  </si>
  <si>
    <t>S7</t>
  </si>
  <si>
    <t>TOTAL</t>
  </si>
  <si>
    <t>SISWA</t>
  </si>
  <si>
    <t>NILAI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</si>
</sst>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top"/>
    </xf>
    <xf numFmtId="2" fontId="1" fillId="0" borderId="1" xfId="1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right" vertical="top"/>
    </xf>
    <xf numFmtId="0" fontId="2" fillId="0" borderId="0" xfId="0" applyFont="1" applyAlignment="1">
      <alignment horizontal="right"/>
    </xf>
    <xf numFmtId="2" fontId="0" fillId="3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2" fontId="0" fillId="0" borderId="1" xfId="0" applyNumberFormat="1" applyFont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 vertical="top" wrapText="1"/>
    </xf>
    <xf numFmtId="2" fontId="0" fillId="4" borderId="1" xfId="0" applyNumberFormat="1" applyFont="1" applyFill="1" applyBorder="1" applyAlignment="1">
      <alignment horizontal="center" vertical="top"/>
    </xf>
    <xf numFmtId="2" fontId="0" fillId="4" borderId="1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 vertical="top"/>
    </xf>
    <xf numFmtId="0" fontId="7" fillId="0" borderId="0" xfId="0" applyFont="1" applyAlignment="1">
      <alignment horizontal="left"/>
    </xf>
    <xf numFmtId="2" fontId="0" fillId="5" borderId="1" xfId="0" applyNumberFormat="1" applyFont="1" applyFill="1" applyBorder="1" applyAlignment="1">
      <alignment horizontal="center" vertical="top"/>
    </xf>
    <xf numFmtId="2" fontId="0" fillId="5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2" fontId="2" fillId="3" borderId="1" xfId="0" applyNumberFormat="1" applyFont="1" applyFill="1" applyBorder="1" applyAlignment="1">
      <alignment horizontal="center" vertical="top" wrapText="1"/>
    </xf>
    <xf numFmtId="0" fontId="2" fillId="8" borderId="0" xfId="0" applyFont="1" applyFill="1" applyAlignment="1">
      <alignment horizontal="right"/>
    </xf>
    <xf numFmtId="0" fontId="0" fillId="8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2" fillId="6" borderId="0" xfId="0" applyFont="1" applyFill="1" applyAlignment="1">
      <alignment horizontal="right"/>
    </xf>
    <xf numFmtId="0" fontId="0" fillId="6" borderId="0" xfId="0" applyFont="1" applyFill="1" applyAlignment="1">
      <alignment horizontal="center"/>
    </xf>
    <xf numFmtId="0" fontId="2" fillId="10" borderId="0" xfId="0" applyFont="1" applyFill="1" applyAlignment="1">
      <alignment horizontal="right"/>
    </xf>
    <xf numFmtId="0" fontId="0" fillId="10" borderId="0" xfId="0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0" fillId="7" borderId="0" xfId="0" applyFont="1" applyFill="1" applyAlignment="1">
      <alignment horizontal="center"/>
    </xf>
    <xf numFmtId="2" fontId="0" fillId="12" borderId="1" xfId="0" applyNumberFormat="1" applyFont="1" applyFill="1" applyBorder="1" applyAlignment="1">
      <alignment horizontal="center" vertical="top"/>
    </xf>
    <xf numFmtId="2" fontId="0" fillId="13" borderId="1" xfId="0" applyNumberFormat="1" applyFont="1" applyFill="1" applyBorder="1" applyAlignment="1">
      <alignment horizontal="center" vertical="top"/>
    </xf>
    <xf numFmtId="2" fontId="0" fillId="13" borderId="1" xfId="0" applyNumberFormat="1" applyFont="1" applyFill="1" applyBorder="1" applyAlignment="1">
      <alignment horizontal="center" vertical="top" wrapText="1"/>
    </xf>
    <xf numFmtId="2" fontId="0" fillId="14" borderId="1" xfId="0" applyNumberFormat="1" applyFont="1" applyFill="1" applyBorder="1" applyAlignment="1">
      <alignment horizontal="center" vertical="top" wrapText="1"/>
    </xf>
    <xf numFmtId="2" fontId="0" fillId="15" borderId="1" xfId="0" applyNumberFormat="1" applyFont="1" applyFill="1" applyBorder="1" applyAlignment="1">
      <alignment horizontal="center" vertical="top" wrapText="1"/>
    </xf>
    <xf numFmtId="2" fontId="0" fillId="15" borderId="1" xfId="0" applyNumberFormat="1" applyFont="1" applyFill="1" applyBorder="1" applyAlignment="1">
      <alignment horizontal="center" vertical="top"/>
    </xf>
    <xf numFmtId="2" fontId="0" fillId="14" borderId="1" xfId="0" applyNumberFormat="1" applyFont="1" applyFill="1" applyBorder="1" applyAlignment="1">
      <alignment horizontal="center" vertical="top"/>
    </xf>
    <xf numFmtId="2" fontId="8" fillId="11" borderId="1" xfId="0" applyNumberFormat="1" applyFont="1" applyFill="1" applyBorder="1" applyAlignment="1">
      <alignment horizontal="center" vertical="top"/>
    </xf>
    <xf numFmtId="2" fontId="0" fillId="11" borderId="1" xfId="0" applyNumberFormat="1" applyFont="1" applyFill="1" applyBorder="1" applyAlignment="1">
      <alignment horizontal="center" vertical="top"/>
    </xf>
    <xf numFmtId="2" fontId="0" fillId="9" borderId="1" xfId="0" applyNumberFormat="1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165"/>
  <sheetViews>
    <sheetView topLeftCell="A151" workbookViewId="0">
      <selection activeCell="I168" sqref="I168"/>
    </sheetView>
  </sheetViews>
  <sheetFormatPr defaultRowHeight="14.4"/>
  <cols>
    <col min="1" max="1" width="8.88671875" style="3"/>
    <col min="2" max="2" width="9.88671875" style="14" customWidth="1"/>
    <col min="3" max="3" width="40.5546875" style="3" customWidth="1"/>
    <col min="4" max="4" width="16.21875" style="3" bestFit="1" customWidth="1"/>
    <col min="5" max="5" width="9.44140625" style="3" bestFit="1" customWidth="1"/>
    <col min="6" max="6" width="8.21875" style="3" bestFit="1" customWidth="1"/>
    <col min="7" max="7" width="14.109375" style="3" bestFit="1" customWidth="1"/>
    <col min="8" max="8" width="7.88671875" style="3" bestFit="1" customWidth="1"/>
    <col min="9" max="9" width="7" style="3" bestFit="1" customWidth="1"/>
    <col min="10" max="10" width="7.88671875" style="3" bestFit="1" customWidth="1"/>
    <col min="11" max="11" width="7.21875" style="3" bestFit="1" customWidth="1"/>
    <col min="12" max="12" width="7" style="3" bestFit="1" customWidth="1"/>
    <col min="13" max="13" width="14.109375" style="3" bestFit="1" customWidth="1"/>
    <col min="14" max="16384" width="8.88671875" style="3"/>
  </cols>
  <sheetData>
    <row r="2" spans="2:8">
      <c r="B2" s="14" t="s">
        <v>9</v>
      </c>
      <c r="C2" s="25" t="s">
        <v>5</v>
      </c>
    </row>
    <row r="3" spans="2:8">
      <c r="B3" s="21"/>
      <c r="C3" s="7" t="s">
        <v>0</v>
      </c>
      <c r="D3" s="7" t="s">
        <v>1</v>
      </c>
      <c r="E3" s="7" t="s">
        <v>2</v>
      </c>
      <c r="F3" s="7" t="s">
        <v>3</v>
      </c>
    </row>
    <row r="4" spans="2:8">
      <c r="B4" s="21"/>
      <c r="C4" s="7"/>
      <c r="D4" s="7">
        <v>1</v>
      </c>
      <c r="E4" s="7">
        <v>3</v>
      </c>
      <c r="F4" s="7">
        <v>2</v>
      </c>
    </row>
    <row r="5" spans="2:8">
      <c r="B5" s="21">
        <v>1</v>
      </c>
      <c r="C5" s="7" t="s">
        <v>1</v>
      </c>
      <c r="D5" s="10">
        <f>D$4/$B$5</f>
        <v>1</v>
      </c>
      <c r="E5" s="10">
        <f>E$4/$B$5</f>
        <v>3</v>
      </c>
      <c r="F5" s="10">
        <f>F$4/$B$5</f>
        <v>2</v>
      </c>
    </row>
    <row r="6" spans="2:8">
      <c r="B6" s="21">
        <v>3</v>
      </c>
      <c r="C6" s="7" t="s">
        <v>2</v>
      </c>
      <c r="D6" s="10">
        <f>D$4/$B$6</f>
        <v>0.33333333333333331</v>
      </c>
      <c r="E6" s="10">
        <f t="shared" ref="E6" si="0">E$4/$B$6</f>
        <v>1</v>
      </c>
      <c r="F6" s="10">
        <f>F$4/$B$6</f>
        <v>0.66666666666666663</v>
      </c>
    </row>
    <row r="7" spans="2:8">
      <c r="B7" s="21">
        <v>2</v>
      </c>
      <c r="C7" s="7" t="s">
        <v>3</v>
      </c>
      <c r="D7" s="10">
        <f>D$4/$B$7</f>
        <v>0.5</v>
      </c>
      <c r="E7" s="10">
        <f t="shared" ref="E7:F7" si="1">E$4/$B$7</f>
        <v>1.5</v>
      </c>
      <c r="F7" s="10">
        <f t="shared" si="1"/>
        <v>1</v>
      </c>
    </row>
    <row r="8" spans="2:8">
      <c r="B8" s="21"/>
      <c r="C8" s="8" t="s">
        <v>4</v>
      </c>
      <c r="D8" s="11">
        <f>SUM(D5:D7)</f>
        <v>1.8333333333333333</v>
      </c>
      <c r="E8" s="11">
        <f t="shared" ref="E8:F8" si="2">SUM(E5:E7)</f>
        <v>5.5</v>
      </c>
      <c r="F8" s="11">
        <f t="shared" si="2"/>
        <v>3.6666666666666665</v>
      </c>
    </row>
    <row r="10" spans="2:8">
      <c r="B10" s="14" t="s">
        <v>10</v>
      </c>
      <c r="C10" s="26" t="s">
        <v>7</v>
      </c>
    </row>
    <row r="11" spans="2:8">
      <c r="C11" s="7" t="s">
        <v>0</v>
      </c>
      <c r="D11" s="7" t="s">
        <v>1</v>
      </c>
      <c r="E11" s="7" t="s">
        <v>2</v>
      </c>
      <c r="F11" s="7" t="s">
        <v>3</v>
      </c>
      <c r="G11" s="7" t="s">
        <v>4</v>
      </c>
      <c r="H11" s="7" t="s">
        <v>6</v>
      </c>
    </row>
    <row r="12" spans="2:8">
      <c r="C12" s="7" t="s">
        <v>1</v>
      </c>
      <c r="D12" s="9">
        <f>D5/D$8</f>
        <v>0.54545454545454553</v>
      </c>
      <c r="E12" s="9">
        <f t="shared" ref="E12:F12" si="3">E5/E$8</f>
        <v>0.54545454545454541</v>
      </c>
      <c r="F12" s="9">
        <f t="shared" si="3"/>
        <v>0.54545454545454553</v>
      </c>
      <c r="G12" s="9">
        <f>SUM(D12:F12)</f>
        <v>1.6363636363636362</v>
      </c>
      <c r="H12" s="15">
        <f>G12/COUNTA(D12:F12)</f>
        <v>0.54545454545454541</v>
      </c>
    </row>
    <row r="13" spans="2:8">
      <c r="C13" s="7" t="s">
        <v>2</v>
      </c>
      <c r="D13" s="9">
        <f t="shared" ref="D13:F14" si="4">D6/D$8</f>
        <v>0.18181818181818182</v>
      </c>
      <c r="E13" s="9">
        <f t="shared" si="4"/>
        <v>0.18181818181818182</v>
      </c>
      <c r="F13" s="9">
        <f t="shared" si="4"/>
        <v>0.18181818181818182</v>
      </c>
      <c r="G13" s="9">
        <f>SUM(D13:F13)</f>
        <v>0.54545454545454541</v>
      </c>
      <c r="H13" s="15">
        <f>G13/COUNTA(D13:F13)</f>
        <v>0.1818181818181818</v>
      </c>
    </row>
    <row r="14" spans="2:8">
      <c r="C14" s="7" t="s">
        <v>3</v>
      </c>
      <c r="D14" s="9">
        <f t="shared" si="4"/>
        <v>0.27272727272727276</v>
      </c>
      <c r="E14" s="9">
        <f t="shared" si="4"/>
        <v>0.27272727272727271</v>
      </c>
      <c r="F14" s="9">
        <f t="shared" si="4"/>
        <v>0.27272727272727276</v>
      </c>
      <c r="G14" s="9">
        <f>SUM(D14:F14)</f>
        <v>0.81818181818181812</v>
      </c>
      <c r="H14" s="15">
        <f>G14/COUNTA(D14:F14)</f>
        <v>0.27272727272727271</v>
      </c>
    </row>
    <row r="15" spans="2:8">
      <c r="H15" s="31"/>
    </row>
    <row r="16" spans="2:8">
      <c r="B16" s="14" t="s">
        <v>11</v>
      </c>
      <c r="C16" s="27" t="s">
        <v>8</v>
      </c>
    </row>
    <row r="17" spans="2:7">
      <c r="C17" s="7" t="s">
        <v>0</v>
      </c>
      <c r="D17" s="7" t="s">
        <v>1</v>
      </c>
      <c r="E17" s="7" t="s">
        <v>2</v>
      </c>
      <c r="F17" s="7" t="s">
        <v>3</v>
      </c>
      <c r="G17" s="7" t="s">
        <v>4</v>
      </c>
    </row>
    <row r="18" spans="2:7">
      <c r="C18" s="7" t="s">
        <v>1</v>
      </c>
      <c r="D18" s="9">
        <f>D5*$H$12</f>
        <v>0.54545454545454541</v>
      </c>
      <c r="E18" s="9">
        <f>E5*$H$13</f>
        <v>0.54545454545454541</v>
      </c>
      <c r="F18" s="9">
        <f>F5*$H$14</f>
        <v>0.54545454545454541</v>
      </c>
      <c r="G18" s="19">
        <f>SUM(D18:F18)</f>
        <v>1.6363636363636362</v>
      </c>
    </row>
    <row r="19" spans="2:7">
      <c r="C19" s="7" t="s">
        <v>2</v>
      </c>
      <c r="D19" s="9">
        <f>D6*$H$12</f>
        <v>0.1818181818181818</v>
      </c>
      <c r="E19" s="9">
        <f t="shared" ref="E19:E20" si="5">E6*$H$13</f>
        <v>0.1818181818181818</v>
      </c>
      <c r="F19" s="9">
        <f t="shared" ref="F19:F20" si="6">F6*$H$14</f>
        <v>0.1818181818181818</v>
      </c>
      <c r="G19" s="19">
        <f t="shared" ref="G19:G20" si="7">SUM(D19:F19)</f>
        <v>0.54545454545454541</v>
      </c>
    </row>
    <row r="20" spans="2:7">
      <c r="C20" s="7" t="s">
        <v>3</v>
      </c>
      <c r="D20" s="9">
        <f>D7*$H$12</f>
        <v>0.27272727272727271</v>
      </c>
      <c r="E20" s="9">
        <f t="shared" si="5"/>
        <v>0.27272727272727271</v>
      </c>
      <c r="F20" s="9">
        <f t="shared" si="6"/>
        <v>0.27272727272727271</v>
      </c>
      <c r="G20" s="19">
        <f t="shared" si="7"/>
        <v>0.81818181818181812</v>
      </c>
    </row>
    <row r="22" spans="2:7">
      <c r="B22" s="14" t="s">
        <v>13</v>
      </c>
      <c r="C22" s="2" t="s">
        <v>32</v>
      </c>
      <c r="D22" s="1"/>
    </row>
    <row r="23" spans="2:7">
      <c r="C23" s="7" t="s">
        <v>4</v>
      </c>
      <c r="D23" s="7" t="s">
        <v>6</v>
      </c>
      <c r="E23" s="7" t="s">
        <v>12</v>
      </c>
    </row>
    <row r="24" spans="2:7">
      <c r="C24" s="19">
        <f>G18</f>
        <v>1.6363636363636362</v>
      </c>
      <c r="D24" s="15">
        <f>H12</f>
        <v>0.54545454545454541</v>
      </c>
      <c r="E24" s="9">
        <f>SUM(C24:D24)</f>
        <v>2.1818181818181817</v>
      </c>
    </row>
    <row r="25" spans="2:7">
      <c r="C25" s="19">
        <f t="shared" ref="C25:C26" si="8">G19</f>
        <v>0.54545454545454541</v>
      </c>
      <c r="D25" s="15">
        <f t="shared" ref="D25:D26" si="9">H13</f>
        <v>0.1818181818181818</v>
      </c>
      <c r="E25" s="9">
        <f t="shared" ref="E25:E26" si="10">SUM(C25:D25)</f>
        <v>0.72727272727272718</v>
      </c>
    </row>
    <row r="26" spans="2:7">
      <c r="C26" s="19">
        <f t="shared" si="8"/>
        <v>0.81818181818181812</v>
      </c>
      <c r="D26" s="15">
        <f t="shared" si="9"/>
        <v>0.27272727272727271</v>
      </c>
      <c r="E26" s="9">
        <f t="shared" si="10"/>
        <v>1.0909090909090908</v>
      </c>
    </row>
    <row r="27" spans="2:7">
      <c r="C27" s="17"/>
      <c r="D27" s="13" t="s">
        <v>4</v>
      </c>
      <c r="E27" s="20">
        <f>SUM(E24:E26)</f>
        <v>3.9999999999999996</v>
      </c>
    </row>
    <row r="28" spans="2:7">
      <c r="C28" s="5"/>
      <c r="D28" s="21" t="s">
        <v>14</v>
      </c>
      <c r="E28" s="18">
        <f>E27/COUNTA(E24:E26)</f>
        <v>1.3333333333333333</v>
      </c>
    </row>
    <row r="29" spans="2:7">
      <c r="C29" s="5"/>
      <c r="D29" s="21" t="s">
        <v>15</v>
      </c>
      <c r="E29" s="18">
        <f>(E28-COUNTA(E25:E27))/(COUNTA(E25:E27)-1)</f>
        <v>-0.83333333333333337</v>
      </c>
    </row>
    <row r="30" spans="2:7">
      <c r="C30" s="5"/>
      <c r="D30" s="21" t="s">
        <v>16</v>
      </c>
      <c r="E30" s="30">
        <f>E29/$F$34</f>
        <v>-1.4367816091954024</v>
      </c>
    </row>
    <row r="31" spans="2:7">
      <c r="C31" s="22"/>
      <c r="D31" s="23"/>
      <c r="E31" s="24"/>
    </row>
    <row r="32" spans="2:7">
      <c r="B32" s="14" t="s">
        <v>20</v>
      </c>
      <c r="C32" s="4" t="s">
        <v>19</v>
      </c>
    </row>
    <row r="33" spans="2:13">
      <c r="C33" s="7" t="s">
        <v>17</v>
      </c>
      <c r="D33" s="6">
        <v>1</v>
      </c>
      <c r="E33" s="6">
        <v>2</v>
      </c>
      <c r="F33" s="6">
        <v>3</v>
      </c>
      <c r="G33" s="6">
        <v>4</v>
      </c>
      <c r="H33" s="6">
        <v>5</v>
      </c>
      <c r="I33" s="6">
        <v>6</v>
      </c>
      <c r="J33" s="6">
        <v>7</v>
      </c>
      <c r="K33" s="6">
        <v>8</v>
      </c>
      <c r="L33" s="6">
        <v>9</v>
      </c>
      <c r="M33" s="6">
        <v>10</v>
      </c>
    </row>
    <row r="34" spans="2:13">
      <c r="C34" s="7" t="s">
        <v>18</v>
      </c>
      <c r="D34" s="9">
        <v>0</v>
      </c>
      <c r="E34" s="9">
        <v>0</v>
      </c>
      <c r="F34" s="29">
        <v>0.57999999999999996</v>
      </c>
      <c r="G34" s="9">
        <v>0.9</v>
      </c>
      <c r="H34" s="34">
        <v>1.1200000000000001</v>
      </c>
      <c r="I34" s="9">
        <v>1.24</v>
      </c>
      <c r="J34" s="9">
        <v>1.32</v>
      </c>
      <c r="K34" s="9">
        <v>1.41</v>
      </c>
      <c r="L34" s="9">
        <v>1.45</v>
      </c>
      <c r="M34" s="9">
        <v>1.49</v>
      </c>
    </row>
    <row r="35" spans="2:13">
      <c r="C35" s="4" t="str">
        <f>CONCATENATE("Consistency Ratio matriks kriteria bernilai ",ROUND(E30,2)," &lt; 0.1 yang menunjukkan konsistensi baik atau diterima.")</f>
        <v>Consistency Ratio matriks kriteria bernilai -1.44 &lt; 0.1 yang menunjukkan konsistensi baik atau diterima.</v>
      </c>
    </row>
    <row r="37" spans="2:13" s="44" customFormat="1">
      <c r="B37" s="43"/>
    </row>
    <row r="38" spans="2:13">
      <c r="B38" s="14" t="s">
        <v>22</v>
      </c>
      <c r="C38" s="33" t="s">
        <v>36</v>
      </c>
    </row>
    <row r="39" spans="2:13">
      <c r="B39" s="21"/>
      <c r="C39" s="7" t="s">
        <v>23</v>
      </c>
      <c r="D39" s="7" t="s">
        <v>24</v>
      </c>
      <c r="E39" s="7" t="s">
        <v>25</v>
      </c>
      <c r="F39" s="7" t="s">
        <v>26</v>
      </c>
      <c r="G39" s="8" t="s">
        <v>27</v>
      </c>
      <c r="H39" s="8" t="s">
        <v>28</v>
      </c>
    </row>
    <row r="40" spans="2:13">
      <c r="B40" s="21"/>
      <c r="C40" s="7"/>
      <c r="D40" s="7">
        <v>1</v>
      </c>
      <c r="E40" s="7">
        <v>3</v>
      </c>
      <c r="F40" s="7">
        <v>5</v>
      </c>
      <c r="G40" s="8">
        <v>4</v>
      </c>
      <c r="H40" s="8">
        <v>2</v>
      </c>
    </row>
    <row r="41" spans="2:13">
      <c r="B41" s="21">
        <v>1</v>
      </c>
      <c r="C41" s="7" t="s">
        <v>24</v>
      </c>
      <c r="D41" s="10">
        <f>D$40/$B$41</f>
        <v>1</v>
      </c>
      <c r="E41" s="10">
        <f>E$40/$B$41</f>
        <v>3</v>
      </c>
      <c r="F41" s="10">
        <f>F$40/$B$41</f>
        <v>5</v>
      </c>
      <c r="G41" s="10">
        <f t="shared" ref="G41:H41" si="11">G$40/$B$41</f>
        <v>4</v>
      </c>
      <c r="H41" s="10">
        <f t="shared" si="11"/>
        <v>2</v>
      </c>
    </row>
    <row r="42" spans="2:13">
      <c r="B42" s="21">
        <v>3</v>
      </c>
      <c r="C42" s="7" t="s">
        <v>25</v>
      </c>
      <c r="D42" s="10">
        <f>D$40/$B$42</f>
        <v>0.33333333333333331</v>
      </c>
      <c r="E42" s="10">
        <f t="shared" ref="E42:H42" si="12">E$40/$B$42</f>
        <v>1</v>
      </c>
      <c r="F42" s="10">
        <f t="shared" si="12"/>
        <v>1.6666666666666667</v>
      </c>
      <c r="G42" s="10">
        <f t="shared" si="12"/>
        <v>1.3333333333333333</v>
      </c>
      <c r="H42" s="10">
        <f t="shared" si="12"/>
        <v>0.66666666666666663</v>
      </c>
    </row>
    <row r="43" spans="2:13">
      <c r="B43" s="21">
        <v>5</v>
      </c>
      <c r="C43" s="7" t="s">
        <v>26</v>
      </c>
      <c r="D43" s="10">
        <f>D$40/$B$43</f>
        <v>0.2</v>
      </c>
      <c r="E43" s="10">
        <f t="shared" ref="E43:G43" si="13">E$40/$B$43</f>
        <v>0.6</v>
      </c>
      <c r="F43" s="10">
        <f t="shared" si="13"/>
        <v>1</v>
      </c>
      <c r="G43" s="10">
        <f t="shared" si="13"/>
        <v>0.8</v>
      </c>
      <c r="H43" s="10">
        <f>H$40/$B$43</f>
        <v>0.4</v>
      </c>
    </row>
    <row r="44" spans="2:13">
      <c r="B44" s="21">
        <v>4</v>
      </c>
      <c r="C44" s="7" t="s">
        <v>27</v>
      </c>
      <c r="D44" s="10">
        <f>D$40/$B$44</f>
        <v>0.25</v>
      </c>
      <c r="E44" s="10">
        <f t="shared" ref="E44:H44" si="14">E$40/$B$44</f>
        <v>0.75</v>
      </c>
      <c r="F44" s="10">
        <f t="shared" si="14"/>
        <v>1.25</v>
      </c>
      <c r="G44" s="10">
        <f t="shared" si="14"/>
        <v>1</v>
      </c>
      <c r="H44" s="10">
        <f t="shared" si="14"/>
        <v>0.5</v>
      </c>
    </row>
    <row r="45" spans="2:13">
      <c r="B45" s="21">
        <v>2</v>
      </c>
      <c r="C45" s="7" t="s">
        <v>28</v>
      </c>
      <c r="D45" s="10">
        <f>D$40/$B$45</f>
        <v>0.5</v>
      </c>
      <c r="E45" s="10">
        <f t="shared" ref="E45:H45" si="15">E$40/$B$45</f>
        <v>1.5</v>
      </c>
      <c r="F45" s="10">
        <f t="shared" si="15"/>
        <v>2.5</v>
      </c>
      <c r="G45" s="10">
        <f t="shared" si="15"/>
        <v>2</v>
      </c>
      <c r="H45" s="10">
        <f t="shared" si="15"/>
        <v>1</v>
      </c>
    </row>
    <row r="46" spans="2:13">
      <c r="B46" s="21"/>
      <c r="C46" s="16" t="s">
        <v>4</v>
      </c>
      <c r="D46" s="32">
        <f>SUM(D41:D45)</f>
        <v>2.2833333333333332</v>
      </c>
      <c r="E46" s="32">
        <f t="shared" ref="E46:H46" si="16">SUM(E41:E45)</f>
        <v>6.85</v>
      </c>
      <c r="F46" s="32">
        <f t="shared" si="16"/>
        <v>11.416666666666668</v>
      </c>
      <c r="G46" s="32">
        <f t="shared" si="16"/>
        <v>9.1333333333333329</v>
      </c>
      <c r="H46" s="32">
        <f t="shared" si="16"/>
        <v>4.5666666666666664</v>
      </c>
    </row>
    <row r="48" spans="2:13">
      <c r="B48" s="14" t="s">
        <v>29</v>
      </c>
      <c r="C48" s="33" t="s">
        <v>37</v>
      </c>
    </row>
    <row r="49" spans="2:10">
      <c r="C49" s="7" t="s">
        <v>23</v>
      </c>
      <c r="D49" s="7" t="s">
        <v>24</v>
      </c>
      <c r="E49" s="7" t="s">
        <v>25</v>
      </c>
      <c r="F49" s="7" t="s">
        <v>26</v>
      </c>
      <c r="G49" s="8" t="s">
        <v>27</v>
      </c>
      <c r="H49" s="8" t="s">
        <v>28</v>
      </c>
      <c r="I49" s="7" t="s">
        <v>4</v>
      </c>
      <c r="J49" s="7" t="s">
        <v>6</v>
      </c>
    </row>
    <row r="50" spans="2:10">
      <c r="C50" s="7" t="s">
        <v>24</v>
      </c>
      <c r="D50" s="9">
        <f>D41/D$46</f>
        <v>0.43795620437956206</v>
      </c>
      <c r="E50" s="9">
        <f>E41/E$46</f>
        <v>0.43795620437956206</v>
      </c>
      <c r="F50" s="9">
        <f t="shared" ref="F50" si="17">F41/F$46</f>
        <v>0.43795620437956201</v>
      </c>
      <c r="G50" s="9">
        <f>G41/G$46</f>
        <v>0.43795620437956206</v>
      </c>
      <c r="H50" s="9">
        <f>H41/H$46</f>
        <v>0.43795620437956206</v>
      </c>
      <c r="I50" s="9">
        <f>SUM(D50:H50)</f>
        <v>2.1897810218978102</v>
      </c>
      <c r="J50" s="55">
        <f>I50/COUNTA(D50:H50)</f>
        <v>0.43795620437956206</v>
      </c>
    </row>
    <row r="51" spans="2:10">
      <c r="C51" s="7" t="s">
        <v>25</v>
      </c>
      <c r="D51" s="9">
        <f t="shared" ref="D51:E54" si="18">D42/D$46</f>
        <v>0.145985401459854</v>
      </c>
      <c r="E51" s="9">
        <f>E42/E$46</f>
        <v>0.14598540145985403</v>
      </c>
      <c r="F51" s="9">
        <f t="shared" ref="F51:G51" si="19">F42/F$46</f>
        <v>0.145985401459854</v>
      </c>
      <c r="G51" s="9">
        <f t="shared" si="19"/>
        <v>0.145985401459854</v>
      </c>
      <c r="H51" s="9">
        <f>H42/H$46</f>
        <v>0.145985401459854</v>
      </c>
      <c r="I51" s="9">
        <f t="shared" ref="I51:I54" si="20">SUM(D51:H51)</f>
        <v>0.72992700729927007</v>
      </c>
      <c r="J51" s="55">
        <f t="shared" ref="J51:J54" si="21">I51/COUNTA(D51:H51)</f>
        <v>0.145985401459854</v>
      </c>
    </row>
    <row r="52" spans="2:10">
      <c r="C52" s="42" t="s">
        <v>26</v>
      </c>
      <c r="D52" s="9">
        <f t="shared" si="18"/>
        <v>8.7591240875912413E-2</v>
      </c>
      <c r="E52" s="9">
        <f>E43/E$46</f>
        <v>8.7591240875912413E-2</v>
      </c>
      <c r="F52" s="9">
        <f t="shared" ref="F52:H52" si="22">F43/F$46</f>
        <v>8.7591240875912399E-2</v>
      </c>
      <c r="G52" s="9">
        <f t="shared" si="22"/>
        <v>8.7591240875912413E-2</v>
      </c>
      <c r="H52" s="9">
        <f t="shared" si="22"/>
        <v>8.7591240875912413E-2</v>
      </c>
      <c r="I52" s="9">
        <f>SUM(D52:H52)</f>
        <v>0.43795620437956206</v>
      </c>
      <c r="J52" s="55">
        <f>I52/COUNTA(D52:H52)</f>
        <v>8.7591240875912413E-2</v>
      </c>
    </row>
    <row r="53" spans="2:10">
      <c r="C53" s="7" t="s">
        <v>27</v>
      </c>
      <c r="D53" s="9">
        <f t="shared" si="18"/>
        <v>0.10948905109489052</v>
      </c>
      <c r="E53" s="9">
        <f t="shared" si="18"/>
        <v>0.10948905109489052</v>
      </c>
      <c r="F53" s="9">
        <f t="shared" ref="F53:G53" si="23">F44/F$46</f>
        <v>0.1094890510948905</v>
      </c>
      <c r="G53" s="9">
        <f t="shared" si="23"/>
        <v>0.10948905109489052</v>
      </c>
      <c r="H53" s="9">
        <f>H44/H$46</f>
        <v>0.10948905109489052</v>
      </c>
      <c r="I53" s="9">
        <f>SUM(D53:H53)</f>
        <v>0.54744525547445255</v>
      </c>
      <c r="J53" s="55">
        <f>I53/COUNTA(D53:H53)</f>
        <v>0.10948905109489052</v>
      </c>
    </row>
    <row r="54" spans="2:10">
      <c r="C54" s="7" t="s">
        <v>28</v>
      </c>
      <c r="D54" s="9">
        <f t="shared" si="18"/>
        <v>0.21897810218978103</v>
      </c>
      <c r="E54" s="9">
        <f t="shared" si="18"/>
        <v>0.21897810218978103</v>
      </c>
      <c r="F54" s="9">
        <f t="shared" ref="F54:G54" si="24">F45/F$46</f>
        <v>0.218978102189781</v>
      </c>
      <c r="G54" s="9">
        <f t="shared" si="24"/>
        <v>0.21897810218978103</v>
      </c>
      <c r="H54" s="9">
        <f>H45/H$46</f>
        <v>0.21897810218978103</v>
      </c>
      <c r="I54" s="9">
        <f t="shared" si="20"/>
        <v>1.0948905109489051</v>
      </c>
      <c r="J54" s="55">
        <f t="shared" si="21"/>
        <v>0.21897810218978103</v>
      </c>
    </row>
    <row r="56" spans="2:10">
      <c r="B56" s="14" t="s">
        <v>30</v>
      </c>
      <c r="C56" s="33" t="s">
        <v>38</v>
      </c>
    </row>
    <row r="57" spans="2:10">
      <c r="C57" s="7" t="s">
        <v>23</v>
      </c>
      <c r="D57" s="7" t="s">
        <v>24</v>
      </c>
      <c r="E57" s="7" t="s">
        <v>25</v>
      </c>
      <c r="F57" s="7" t="s">
        <v>26</v>
      </c>
      <c r="G57" s="8" t="s">
        <v>27</v>
      </c>
      <c r="H57" s="8" t="s">
        <v>28</v>
      </c>
      <c r="I57" s="7" t="s">
        <v>4</v>
      </c>
    </row>
    <row r="58" spans="2:10">
      <c r="C58" s="7" t="s">
        <v>24</v>
      </c>
      <c r="D58" s="9">
        <f>D50*$J$50</f>
        <v>0.19180563695455274</v>
      </c>
      <c r="E58" s="9">
        <f>E50*$J$51</f>
        <v>6.3935212318184234E-2</v>
      </c>
      <c r="F58" s="9">
        <f>F50*$J$52</f>
        <v>3.8361127390910542E-2</v>
      </c>
      <c r="G58" s="9">
        <f>G50*$J$53</f>
        <v>4.7951409238638186E-2</v>
      </c>
      <c r="H58" s="9">
        <f>H50*$J$54</f>
        <v>9.5902818477276372E-2</v>
      </c>
      <c r="I58" s="56">
        <f>SUM(D58:H58)</f>
        <v>0.43795620437956206</v>
      </c>
    </row>
    <row r="59" spans="2:10">
      <c r="C59" s="7" t="s">
        <v>25</v>
      </c>
      <c r="D59" s="9">
        <f>D51*$J$50</f>
        <v>6.3935212318184234E-2</v>
      </c>
      <c r="E59" s="9">
        <f>E51*$J$51</f>
        <v>2.1311737439394747E-2</v>
      </c>
      <c r="F59" s="9">
        <f>F51*$J$52</f>
        <v>1.2787042463636848E-2</v>
      </c>
      <c r="G59" s="9">
        <f>G51*$J$53</f>
        <v>1.5983803079546059E-2</v>
      </c>
      <c r="H59" s="9">
        <f t="shared" ref="H59:H61" si="25">H51*$J$54</f>
        <v>3.1967606159092117E-2</v>
      </c>
      <c r="I59" s="56">
        <f t="shared" ref="I59:I62" si="26">SUM(D59:H59)</f>
        <v>0.145985401459854</v>
      </c>
    </row>
    <row r="60" spans="2:10">
      <c r="C60" s="7" t="s">
        <v>26</v>
      </c>
      <c r="D60" s="9">
        <f>D52*$J$50</f>
        <v>3.8361127390910549E-2</v>
      </c>
      <c r="E60" s="9">
        <f t="shared" ref="E60:E62" si="27">E52*$J$51</f>
        <v>1.2787042463636848E-2</v>
      </c>
      <c r="F60" s="9">
        <f t="shared" ref="F60:F62" si="28">F52*$J$52</f>
        <v>7.672225478182108E-3</v>
      </c>
      <c r="G60" s="9">
        <f>G52*$J$53</f>
        <v>9.5902818477276372E-3</v>
      </c>
      <c r="H60" s="9">
        <f t="shared" si="25"/>
        <v>1.9180563695455274E-2</v>
      </c>
      <c r="I60" s="56">
        <f t="shared" si="26"/>
        <v>8.7591240875912427E-2</v>
      </c>
    </row>
    <row r="61" spans="2:10">
      <c r="C61" s="7" t="s">
        <v>27</v>
      </c>
      <c r="D61" s="9">
        <f t="shared" ref="D61" si="29">D53*$J$50</f>
        <v>4.7951409238638186E-2</v>
      </c>
      <c r="E61" s="9">
        <f t="shared" si="27"/>
        <v>1.5983803079546059E-2</v>
      </c>
      <c r="F61" s="9">
        <f t="shared" si="28"/>
        <v>9.5902818477276355E-3</v>
      </c>
      <c r="G61" s="9">
        <f>G53*$J$53</f>
        <v>1.1987852309659546E-2</v>
      </c>
      <c r="H61" s="9">
        <f t="shared" si="25"/>
        <v>2.3975704619319093E-2</v>
      </c>
      <c r="I61" s="56">
        <f t="shared" si="26"/>
        <v>0.10948905109489052</v>
      </c>
    </row>
    <row r="62" spans="2:10">
      <c r="C62" s="7" t="s">
        <v>28</v>
      </c>
      <c r="D62" s="9">
        <f>D54*$J$50</f>
        <v>9.5902818477276372E-2</v>
      </c>
      <c r="E62" s="9">
        <f t="shared" si="27"/>
        <v>3.1967606159092117E-2</v>
      </c>
      <c r="F62" s="9">
        <f t="shared" si="28"/>
        <v>1.9180563695455271E-2</v>
      </c>
      <c r="G62" s="9">
        <f>G54*$J$53</f>
        <v>2.3975704619319093E-2</v>
      </c>
      <c r="H62" s="9">
        <f>H54*$J$54</f>
        <v>4.7951409238638186E-2</v>
      </c>
      <c r="I62" s="56">
        <f t="shared" si="26"/>
        <v>0.21897810218978103</v>
      </c>
    </row>
    <row r="64" spans="2:10">
      <c r="B64" s="14" t="s">
        <v>31</v>
      </c>
      <c r="C64" s="2" t="s">
        <v>39</v>
      </c>
      <c r="D64" s="1"/>
    </row>
    <row r="65" spans="2:8">
      <c r="C65" s="7" t="s">
        <v>4</v>
      </c>
      <c r="D65" s="7" t="s">
        <v>6</v>
      </c>
      <c r="E65" s="7" t="s">
        <v>12</v>
      </c>
    </row>
    <row r="66" spans="2:8">
      <c r="C66" s="57">
        <f>I58</f>
        <v>0.43795620437956206</v>
      </c>
      <c r="D66" s="55">
        <f>J50</f>
        <v>0.43795620437956206</v>
      </c>
      <c r="E66" s="9">
        <f>SUM(C66:D66)</f>
        <v>0.87591240875912413</v>
      </c>
    </row>
    <row r="67" spans="2:8">
      <c r="C67" s="57">
        <f t="shared" ref="C67:C70" si="30">I59</f>
        <v>0.145985401459854</v>
      </c>
      <c r="D67" s="55">
        <f t="shared" ref="D67:D70" si="31">J51</f>
        <v>0.145985401459854</v>
      </c>
      <c r="E67" s="9">
        <f t="shared" ref="E67:E70" si="32">SUM(C67:D67)</f>
        <v>0.29197080291970801</v>
      </c>
    </row>
    <row r="68" spans="2:8">
      <c r="C68" s="57">
        <f t="shared" si="30"/>
        <v>8.7591240875912427E-2</v>
      </c>
      <c r="D68" s="55">
        <f t="shared" si="31"/>
        <v>8.7591240875912413E-2</v>
      </c>
      <c r="E68" s="9">
        <f t="shared" si="32"/>
        <v>0.17518248175182483</v>
      </c>
    </row>
    <row r="69" spans="2:8">
      <c r="C69" s="57">
        <f t="shared" si="30"/>
        <v>0.10948905109489052</v>
      </c>
      <c r="D69" s="55">
        <f t="shared" si="31"/>
        <v>0.10948905109489052</v>
      </c>
      <c r="E69" s="9">
        <f t="shared" si="32"/>
        <v>0.21897810218978103</v>
      </c>
    </row>
    <row r="70" spans="2:8">
      <c r="C70" s="57">
        <f t="shared" si="30"/>
        <v>0.21897810218978103</v>
      </c>
      <c r="D70" s="55">
        <f t="shared" si="31"/>
        <v>0.21897810218978103</v>
      </c>
      <c r="E70" s="9">
        <f t="shared" si="32"/>
        <v>0.43795620437956206</v>
      </c>
    </row>
    <row r="71" spans="2:8">
      <c r="C71" s="17"/>
      <c r="D71" s="13" t="s">
        <v>4</v>
      </c>
      <c r="E71" s="20">
        <f>SUM(E66:E70)</f>
        <v>2</v>
      </c>
    </row>
    <row r="72" spans="2:8">
      <c r="C72" s="5"/>
      <c r="D72" s="21" t="s">
        <v>14</v>
      </c>
      <c r="E72" s="18">
        <f>E71/COUNTA(E66:E70)</f>
        <v>0.4</v>
      </c>
    </row>
    <row r="73" spans="2:8">
      <c r="C73" s="5"/>
      <c r="D73" s="21" t="s">
        <v>15</v>
      </c>
      <c r="E73" s="18">
        <f>(E72-COUNTA(E66:E70))/(COUNTA(E66:E70)-1)</f>
        <v>-1.1499999999999999</v>
      </c>
    </row>
    <row r="74" spans="2:8">
      <c r="C74" s="5"/>
      <c r="D74" s="21" t="s">
        <v>16</v>
      </c>
      <c r="E74" s="35">
        <f>E73/$H$34</f>
        <v>-1.0267857142857142</v>
      </c>
    </row>
    <row r="75" spans="2:8">
      <c r="C75" s="4" t="str">
        <f>CONCATENATE("Consistency Ratio matriks kriteria bernilai ",ROUND(E74,2)," &lt; 0.1 yang menunjukkan konsistensi baik atau diterima.")</f>
        <v>Consistency Ratio matriks kriteria bernilai -1.03 &lt; 0.1 yang menunjukkan konsistensi baik atau diterima.</v>
      </c>
    </row>
    <row r="77" spans="2:8" s="46" customFormat="1">
      <c r="B77" s="45"/>
    </row>
    <row r="78" spans="2:8">
      <c r="B78" s="14" t="s">
        <v>33</v>
      </c>
      <c r="C78" s="33" t="s">
        <v>40</v>
      </c>
    </row>
    <row r="79" spans="2:8">
      <c r="B79" s="21"/>
      <c r="C79" s="7" t="s">
        <v>23</v>
      </c>
      <c r="D79" s="7" t="s">
        <v>24</v>
      </c>
      <c r="E79" s="7" t="s">
        <v>25</v>
      </c>
      <c r="F79" s="7" t="s">
        <v>26</v>
      </c>
      <c r="G79" s="8" t="s">
        <v>27</v>
      </c>
      <c r="H79" s="8" t="s">
        <v>28</v>
      </c>
    </row>
    <row r="80" spans="2:8">
      <c r="B80" s="21"/>
      <c r="C80" s="7"/>
      <c r="D80" s="7">
        <v>2</v>
      </c>
      <c r="E80" s="7">
        <v>1</v>
      </c>
      <c r="F80" s="7">
        <v>5</v>
      </c>
      <c r="G80" s="8">
        <v>4</v>
      </c>
      <c r="H80" s="8">
        <v>3</v>
      </c>
    </row>
    <row r="81" spans="2:10">
      <c r="B81" s="21">
        <v>2</v>
      </c>
      <c r="C81" s="7" t="s">
        <v>24</v>
      </c>
      <c r="D81" s="10">
        <f>D$80/B81</f>
        <v>1</v>
      </c>
      <c r="E81" s="10">
        <f>E$80/B81</f>
        <v>0.5</v>
      </c>
      <c r="F81" s="10">
        <f>F$80/B81</f>
        <v>2.5</v>
      </c>
      <c r="G81" s="10">
        <f>G$80/B81</f>
        <v>2</v>
      </c>
      <c r="H81" s="10">
        <f>H$80/B81</f>
        <v>1.5</v>
      </c>
    </row>
    <row r="82" spans="2:10">
      <c r="B82" s="21">
        <v>1</v>
      </c>
      <c r="C82" s="7" t="s">
        <v>25</v>
      </c>
      <c r="D82" s="10">
        <f>D$80/B82</f>
        <v>2</v>
      </c>
      <c r="E82" s="10">
        <f>E$80/B82</f>
        <v>1</v>
      </c>
      <c r="F82" s="10">
        <f t="shared" ref="F82:F85" si="33">F$80/B82</f>
        <v>5</v>
      </c>
      <c r="G82" s="10">
        <f t="shared" ref="G82:G84" si="34">G$80/B82</f>
        <v>4</v>
      </c>
      <c r="H82" s="10">
        <f t="shared" ref="H82:H85" si="35">H$80/B82</f>
        <v>3</v>
      </c>
    </row>
    <row r="83" spans="2:10">
      <c r="B83" s="21">
        <v>5</v>
      </c>
      <c r="C83" s="7" t="s">
        <v>26</v>
      </c>
      <c r="D83" s="10">
        <f>D$80/B83</f>
        <v>0.4</v>
      </c>
      <c r="E83" s="10">
        <f>E$80/B83</f>
        <v>0.2</v>
      </c>
      <c r="F83" s="10">
        <f t="shared" si="33"/>
        <v>1</v>
      </c>
      <c r="G83" s="10">
        <f>G$80/B83</f>
        <v>0.8</v>
      </c>
      <c r="H83" s="10">
        <f t="shared" si="35"/>
        <v>0.6</v>
      </c>
    </row>
    <row r="84" spans="2:10">
      <c r="B84" s="21">
        <v>4</v>
      </c>
      <c r="C84" s="7" t="s">
        <v>27</v>
      </c>
      <c r="D84" s="10">
        <f>D$80/B84</f>
        <v>0.5</v>
      </c>
      <c r="E84" s="10">
        <f>E$80/B84</f>
        <v>0.25</v>
      </c>
      <c r="F84" s="10">
        <f t="shared" si="33"/>
        <v>1.25</v>
      </c>
      <c r="G84" s="10">
        <f t="shared" si="34"/>
        <v>1</v>
      </c>
      <c r="H84" s="10">
        <f t="shared" si="35"/>
        <v>0.75</v>
      </c>
    </row>
    <row r="85" spans="2:10">
      <c r="B85" s="21">
        <v>3</v>
      </c>
      <c r="C85" s="7" t="s">
        <v>28</v>
      </c>
      <c r="D85" s="10">
        <f>D$80/B85</f>
        <v>0.66666666666666663</v>
      </c>
      <c r="E85" s="10">
        <f>E$80/B85</f>
        <v>0.33333333333333331</v>
      </c>
      <c r="F85" s="10">
        <f t="shared" si="33"/>
        <v>1.6666666666666667</v>
      </c>
      <c r="G85" s="10">
        <f>G$80/B85</f>
        <v>1.3333333333333333</v>
      </c>
      <c r="H85" s="10">
        <f t="shared" si="35"/>
        <v>1</v>
      </c>
    </row>
    <row r="86" spans="2:10">
      <c r="B86" s="21"/>
      <c r="C86" s="16" t="s">
        <v>4</v>
      </c>
      <c r="D86" s="32">
        <f>SUM(D81:D85)</f>
        <v>4.5666666666666664</v>
      </c>
      <c r="E86" s="32">
        <f t="shared" ref="E86:H86" si="36">SUM(E81:E85)</f>
        <v>2.2833333333333332</v>
      </c>
      <c r="F86" s="32">
        <f t="shared" si="36"/>
        <v>11.416666666666666</v>
      </c>
      <c r="G86" s="32">
        <f t="shared" si="36"/>
        <v>9.1333333333333329</v>
      </c>
      <c r="H86" s="32">
        <f t="shared" si="36"/>
        <v>6.85</v>
      </c>
    </row>
    <row r="88" spans="2:10">
      <c r="B88" s="14" t="s">
        <v>44</v>
      </c>
      <c r="C88" s="33" t="s">
        <v>41</v>
      </c>
    </row>
    <row r="89" spans="2:10">
      <c r="C89" s="7" t="s">
        <v>23</v>
      </c>
      <c r="D89" s="7" t="s">
        <v>24</v>
      </c>
      <c r="E89" s="7" t="s">
        <v>25</v>
      </c>
      <c r="F89" s="7" t="s">
        <v>26</v>
      </c>
      <c r="G89" s="8" t="s">
        <v>27</v>
      </c>
      <c r="H89" s="8" t="s">
        <v>28</v>
      </c>
      <c r="I89" s="7" t="s">
        <v>4</v>
      </c>
      <c r="J89" s="7" t="s">
        <v>6</v>
      </c>
    </row>
    <row r="90" spans="2:10">
      <c r="C90" s="7" t="s">
        <v>24</v>
      </c>
      <c r="D90" s="9">
        <f>D81/D$86</f>
        <v>0.21897810218978103</v>
      </c>
      <c r="E90" s="9">
        <f>E81/E$86</f>
        <v>0.21897810218978103</v>
      </c>
      <c r="F90" s="9">
        <f>F81/F$86</f>
        <v>0.21897810218978103</v>
      </c>
      <c r="G90" s="9">
        <f>G81/G$86</f>
        <v>0.21897810218978103</v>
      </c>
      <c r="H90" s="9">
        <f>H81/H$86</f>
        <v>0.21897810218978103</v>
      </c>
      <c r="I90" s="9">
        <f>SUM(D90:H90)</f>
        <v>1.0948905109489051</v>
      </c>
      <c r="J90" s="54">
        <f>I90/COUNTA(D90:H90)</f>
        <v>0.21897810218978103</v>
      </c>
    </row>
    <row r="91" spans="2:10">
      <c r="C91" s="7" t="s">
        <v>25</v>
      </c>
      <c r="D91" s="9">
        <f t="shared" ref="D91:H94" si="37">D82/D$86</f>
        <v>0.43795620437956206</v>
      </c>
      <c r="E91" s="9">
        <f t="shared" si="37"/>
        <v>0.43795620437956206</v>
      </c>
      <c r="F91" s="9">
        <f t="shared" si="37"/>
        <v>0.43795620437956206</v>
      </c>
      <c r="G91" s="9">
        <f t="shared" si="37"/>
        <v>0.43795620437956206</v>
      </c>
      <c r="H91" s="9">
        <f t="shared" si="37"/>
        <v>0.43795620437956206</v>
      </c>
      <c r="I91" s="9">
        <f t="shared" ref="I91:I93" si="38">SUM(D91:H91)</f>
        <v>2.1897810218978102</v>
      </c>
      <c r="J91" s="54">
        <f t="shared" ref="J91" si="39">I91/COUNTA(D91:H91)</f>
        <v>0.43795620437956206</v>
      </c>
    </row>
    <row r="92" spans="2:10">
      <c r="C92" s="42" t="s">
        <v>26</v>
      </c>
      <c r="D92" s="9">
        <f t="shared" si="37"/>
        <v>8.7591240875912413E-2</v>
      </c>
      <c r="E92" s="9">
        <f t="shared" si="37"/>
        <v>8.7591240875912413E-2</v>
      </c>
      <c r="F92" s="9">
        <f t="shared" si="37"/>
        <v>8.7591240875912413E-2</v>
      </c>
      <c r="G92" s="9">
        <f t="shared" si="37"/>
        <v>8.7591240875912413E-2</v>
      </c>
      <c r="H92" s="9">
        <f t="shared" si="37"/>
        <v>8.7591240875912413E-2</v>
      </c>
      <c r="I92" s="9">
        <f t="shared" si="38"/>
        <v>0.43795620437956206</v>
      </c>
      <c r="J92" s="54">
        <f>I92/COUNTA(D92:H92)</f>
        <v>8.7591240875912413E-2</v>
      </c>
    </row>
    <row r="93" spans="2:10">
      <c r="C93" s="7" t="s">
        <v>27</v>
      </c>
      <c r="D93" s="9">
        <f t="shared" si="37"/>
        <v>0.10948905109489052</v>
      </c>
      <c r="E93" s="9">
        <f t="shared" si="37"/>
        <v>0.10948905109489052</v>
      </c>
      <c r="F93" s="9">
        <f t="shared" si="37"/>
        <v>0.10948905109489052</v>
      </c>
      <c r="G93" s="9">
        <f t="shared" si="37"/>
        <v>0.10948905109489052</v>
      </c>
      <c r="H93" s="9">
        <f t="shared" si="37"/>
        <v>0.10948905109489052</v>
      </c>
      <c r="I93" s="9">
        <f t="shared" si="38"/>
        <v>0.54744525547445255</v>
      </c>
      <c r="J93" s="54">
        <f>I93/COUNTA(D93:H93)</f>
        <v>0.10948905109489052</v>
      </c>
    </row>
    <row r="94" spans="2:10">
      <c r="C94" s="7" t="s">
        <v>28</v>
      </c>
      <c r="D94" s="9">
        <f t="shared" si="37"/>
        <v>0.145985401459854</v>
      </c>
      <c r="E94" s="9">
        <f t="shared" si="37"/>
        <v>0.145985401459854</v>
      </c>
      <c r="F94" s="9">
        <f t="shared" si="37"/>
        <v>0.14598540145985403</v>
      </c>
      <c r="G94" s="9">
        <f t="shared" si="37"/>
        <v>0.145985401459854</v>
      </c>
      <c r="H94" s="9">
        <f t="shared" si="37"/>
        <v>0.14598540145985403</v>
      </c>
      <c r="I94" s="9">
        <f>SUM(D94:H94)</f>
        <v>0.72992700729927007</v>
      </c>
      <c r="J94" s="54">
        <f t="shared" ref="J94" si="40">I94/COUNTA(D94:H94)</f>
        <v>0.145985401459854</v>
      </c>
    </row>
    <row r="96" spans="2:10">
      <c r="B96" s="14" t="s">
        <v>45</v>
      </c>
      <c r="C96" s="33" t="s">
        <v>42</v>
      </c>
    </row>
    <row r="97" spans="2:9">
      <c r="C97" s="7" t="s">
        <v>23</v>
      </c>
      <c r="D97" s="7" t="s">
        <v>24</v>
      </c>
      <c r="E97" s="7" t="s">
        <v>25</v>
      </c>
      <c r="F97" s="7" t="s">
        <v>26</v>
      </c>
      <c r="G97" s="8" t="s">
        <v>27</v>
      </c>
      <c r="H97" s="8" t="s">
        <v>28</v>
      </c>
      <c r="I97" s="7" t="s">
        <v>4</v>
      </c>
    </row>
    <row r="98" spans="2:9">
      <c r="C98" s="7" t="s">
        <v>24</v>
      </c>
      <c r="D98" s="9">
        <f>D90*$J$90</f>
        <v>4.7951409238638186E-2</v>
      </c>
      <c r="E98" s="9">
        <f>E90*$J$91</f>
        <v>9.5902818477276372E-2</v>
      </c>
      <c r="F98" s="9">
        <f>F90*$J$92</f>
        <v>1.9180563695455274E-2</v>
      </c>
      <c r="G98" s="9">
        <f>G90*$J$93</f>
        <v>2.3975704619319093E-2</v>
      </c>
      <c r="H98" s="9">
        <f>H90*$J$94</f>
        <v>3.1967606159092117E-2</v>
      </c>
      <c r="I98" s="58">
        <f>SUM(D98:H98)</f>
        <v>0.21897810218978103</v>
      </c>
    </row>
    <row r="99" spans="2:9">
      <c r="C99" s="7" t="s">
        <v>25</v>
      </c>
      <c r="D99" s="9">
        <f>D91*$J$90</f>
        <v>9.5902818477276372E-2</v>
      </c>
      <c r="E99" s="9">
        <f t="shared" ref="E99:E101" si="41">E91*$J$91</f>
        <v>0.19180563695455274</v>
      </c>
      <c r="F99" s="9">
        <f t="shared" ref="F99:F102" si="42">F91*$J$92</f>
        <v>3.8361127390910549E-2</v>
      </c>
      <c r="G99" s="9">
        <f t="shared" ref="G99:G102" si="43">G91*$J$93</f>
        <v>4.7951409238638186E-2</v>
      </c>
      <c r="H99" s="9">
        <f t="shared" ref="H99:H101" si="44">H91*$J$94</f>
        <v>6.3935212318184234E-2</v>
      </c>
      <c r="I99" s="58">
        <f t="shared" ref="I99:I101" si="45">SUM(D99:H99)</f>
        <v>0.43795620437956206</v>
      </c>
    </row>
    <row r="100" spans="2:9">
      <c r="C100" s="7" t="s">
        <v>26</v>
      </c>
      <c r="D100" s="9">
        <f>D92*$J$90</f>
        <v>1.9180563695455274E-2</v>
      </c>
      <c r="E100" s="9">
        <f t="shared" si="41"/>
        <v>3.8361127390910549E-2</v>
      </c>
      <c r="F100" s="9">
        <f t="shared" si="42"/>
        <v>7.6722254781821098E-3</v>
      </c>
      <c r="G100" s="9">
        <f t="shared" si="43"/>
        <v>9.5902818477276372E-3</v>
      </c>
      <c r="H100" s="9">
        <f t="shared" si="44"/>
        <v>1.2787042463636848E-2</v>
      </c>
      <c r="I100" s="58">
        <f t="shared" si="45"/>
        <v>8.7591240875912413E-2</v>
      </c>
    </row>
    <row r="101" spans="2:9">
      <c r="C101" s="7" t="s">
        <v>27</v>
      </c>
      <c r="D101" s="9">
        <f t="shared" ref="D101" si="46">D93*$J$90</f>
        <v>2.3975704619319093E-2</v>
      </c>
      <c r="E101" s="9">
        <f t="shared" si="41"/>
        <v>4.7951409238638186E-2</v>
      </c>
      <c r="F101" s="9">
        <f t="shared" si="42"/>
        <v>9.5902818477276372E-3</v>
      </c>
      <c r="G101" s="9">
        <f t="shared" si="43"/>
        <v>1.1987852309659546E-2</v>
      </c>
      <c r="H101" s="9">
        <f t="shared" si="44"/>
        <v>1.5983803079546059E-2</v>
      </c>
      <c r="I101" s="58">
        <f t="shared" si="45"/>
        <v>0.10948905109489052</v>
      </c>
    </row>
    <row r="102" spans="2:9">
      <c r="C102" s="7" t="s">
        <v>28</v>
      </c>
      <c r="D102" s="9">
        <f>D94*$J$90</f>
        <v>3.1967606159092117E-2</v>
      </c>
      <c r="E102" s="9">
        <f>E94*$J$91</f>
        <v>6.3935212318184234E-2</v>
      </c>
      <c r="F102" s="9">
        <f t="shared" si="42"/>
        <v>1.278704246363685E-2</v>
      </c>
      <c r="G102" s="9">
        <f t="shared" si="43"/>
        <v>1.5983803079546059E-2</v>
      </c>
      <c r="H102" s="9">
        <f>H94*$J$94</f>
        <v>2.1311737439394747E-2</v>
      </c>
      <c r="I102" s="58">
        <f>SUM(D102:H102)</f>
        <v>0.145985401459854</v>
      </c>
    </row>
    <row r="104" spans="2:9">
      <c r="B104" s="14" t="s">
        <v>46</v>
      </c>
      <c r="C104" s="2" t="s">
        <v>43</v>
      </c>
      <c r="D104" s="1"/>
    </row>
    <row r="105" spans="2:9">
      <c r="C105" s="7" t="s">
        <v>4</v>
      </c>
      <c r="D105" s="7" t="s">
        <v>6</v>
      </c>
      <c r="E105" s="7" t="s">
        <v>12</v>
      </c>
    </row>
    <row r="106" spans="2:9">
      <c r="C106" s="58">
        <f>I98</f>
        <v>0.21897810218978103</v>
      </c>
      <c r="D106" s="54">
        <f>J90</f>
        <v>0.21897810218978103</v>
      </c>
      <c r="E106" s="9">
        <f>SUM(C106:D106)</f>
        <v>0.43795620437956206</v>
      </c>
    </row>
    <row r="107" spans="2:9">
      <c r="C107" s="58">
        <f t="shared" ref="C107:C109" si="47">I99</f>
        <v>0.43795620437956206</v>
      </c>
      <c r="D107" s="54">
        <f t="shared" ref="D107:D109" si="48">J91</f>
        <v>0.43795620437956206</v>
      </c>
      <c r="E107" s="9">
        <f t="shared" ref="E107:E109" si="49">SUM(C107:D107)</f>
        <v>0.87591240875912413</v>
      </c>
    </row>
    <row r="108" spans="2:9">
      <c r="C108" s="58">
        <f>I100</f>
        <v>8.7591240875912413E-2</v>
      </c>
      <c r="D108" s="54">
        <f t="shared" si="48"/>
        <v>8.7591240875912413E-2</v>
      </c>
      <c r="E108" s="9">
        <f t="shared" si="49"/>
        <v>0.17518248175182483</v>
      </c>
    </row>
    <row r="109" spans="2:9">
      <c r="C109" s="58">
        <f t="shared" si="47"/>
        <v>0.10948905109489052</v>
      </c>
      <c r="D109" s="54">
        <f t="shared" si="48"/>
        <v>0.10948905109489052</v>
      </c>
      <c r="E109" s="9">
        <f t="shared" si="49"/>
        <v>0.21897810218978103</v>
      </c>
    </row>
    <row r="110" spans="2:9">
      <c r="C110" s="58">
        <f>I102</f>
        <v>0.145985401459854</v>
      </c>
      <c r="D110" s="54">
        <f>J94</f>
        <v>0.145985401459854</v>
      </c>
      <c r="E110" s="9">
        <f>SUM(C110:D110)</f>
        <v>0.29197080291970801</v>
      </c>
    </row>
    <row r="111" spans="2:9">
      <c r="C111" s="17"/>
      <c r="D111" s="13" t="s">
        <v>4</v>
      </c>
      <c r="E111" s="20">
        <f>SUM(E106:E110)</f>
        <v>2</v>
      </c>
    </row>
    <row r="112" spans="2:9">
      <c r="C112" s="5"/>
      <c r="D112" s="21" t="s">
        <v>14</v>
      </c>
      <c r="E112" s="18">
        <f>E111/COUNTA(E106:E110)</f>
        <v>0.4</v>
      </c>
    </row>
    <row r="113" spans="2:8">
      <c r="C113" s="5"/>
      <c r="D113" s="21" t="s">
        <v>15</v>
      </c>
      <c r="E113" s="18">
        <f>(E112-COUNTA(E106:E110))/(COUNTA(E106:E110)-1)</f>
        <v>-1.1499999999999999</v>
      </c>
    </row>
    <row r="114" spans="2:8">
      <c r="C114" s="5"/>
      <c r="D114" s="21" t="s">
        <v>16</v>
      </c>
      <c r="E114" s="35">
        <f>E113/$H$34</f>
        <v>-1.0267857142857142</v>
      </c>
    </row>
    <row r="115" spans="2:8">
      <c r="C115" s="4" t="str">
        <f>CONCATENATE("Consistency Ratio matriks kriteria bernilai ",ROUND(E114,2)," &lt; 0.1 yang menunjukkan konsistensi baik atau diterima.")</f>
        <v>Consistency Ratio matriks kriteria bernilai -1.03 &lt; 0.1 yang menunjukkan konsistensi baik atau diterima.</v>
      </c>
    </row>
    <row r="117" spans="2:8" s="41" customFormat="1">
      <c r="B117" s="40"/>
    </row>
    <row r="118" spans="2:8">
      <c r="B118" s="14" t="s">
        <v>33</v>
      </c>
      <c r="C118" s="33" t="s">
        <v>47</v>
      </c>
    </row>
    <row r="119" spans="2:8">
      <c r="B119" s="21"/>
      <c r="C119" s="7" t="s">
        <v>23</v>
      </c>
      <c r="D119" s="7" t="s">
        <v>24</v>
      </c>
      <c r="E119" s="7" t="s">
        <v>25</v>
      </c>
      <c r="F119" s="7" t="s">
        <v>26</v>
      </c>
      <c r="G119" s="8" t="s">
        <v>27</v>
      </c>
      <c r="H119" s="8" t="s">
        <v>28</v>
      </c>
    </row>
    <row r="120" spans="2:8">
      <c r="B120" s="21"/>
      <c r="C120" s="7"/>
      <c r="D120" s="7">
        <v>2</v>
      </c>
      <c r="E120" s="7">
        <v>1</v>
      </c>
      <c r="F120" s="7">
        <v>3</v>
      </c>
      <c r="G120" s="8">
        <v>4</v>
      </c>
      <c r="H120" s="8">
        <v>5</v>
      </c>
    </row>
    <row r="121" spans="2:8">
      <c r="B121" s="21">
        <v>2</v>
      </c>
      <c r="C121" s="7" t="s">
        <v>24</v>
      </c>
      <c r="D121" s="10">
        <f>D$120/B121</f>
        <v>1</v>
      </c>
      <c r="E121" s="10">
        <f>E$120/B121</f>
        <v>0.5</v>
      </c>
      <c r="F121" s="10">
        <f>F$120/B121</f>
        <v>1.5</v>
      </c>
      <c r="G121" s="10">
        <f>G$120/B121</f>
        <v>2</v>
      </c>
      <c r="H121" s="10">
        <f>H$120/B121</f>
        <v>2.5</v>
      </c>
    </row>
    <row r="122" spans="2:8">
      <c r="B122" s="21">
        <v>1</v>
      </c>
      <c r="C122" s="7" t="s">
        <v>25</v>
      </c>
      <c r="D122" s="10">
        <f t="shared" ref="D122:D124" si="50">D$120/B122</f>
        <v>2</v>
      </c>
      <c r="E122" s="10">
        <f t="shared" ref="E122:E124" si="51">E$120/B122</f>
        <v>1</v>
      </c>
      <c r="F122" s="10">
        <f t="shared" ref="F122:F124" si="52">F$120/B122</f>
        <v>3</v>
      </c>
      <c r="G122" s="10">
        <f t="shared" ref="G122:G124" si="53">G$120/B122</f>
        <v>4</v>
      </c>
      <c r="H122" s="10">
        <f t="shared" ref="H122:H125" si="54">H$120/B122</f>
        <v>5</v>
      </c>
    </row>
    <row r="123" spans="2:8">
      <c r="B123" s="21">
        <v>3</v>
      </c>
      <c r="C123" s="7" t="s">
        <v>26</v>
      </c>
      <c r="D123" s="10">
        <f t="shared" si="50"/>
        <v>0.66666666666666663</v>
      </c>
      <c r="E123" s="10">
        <f t="shared" si="51"/>
        <v>0.33333333333333331</v>
      </c>
      <c r="F123" s="10">
        <f t="shared" si="52"/>
        <v>1</v>
      </c>
      <c r="G123" s="10">
        <f t="shared" si="53"/>
        <v>1.3333333333333333</v>
      </c>
      <c r="H123" s="10">
        <f t="shared" si="54"/>
        <v>1.6666666666666667</v>
      </c>
    </row>
    <row r="124" spans="2:8">
      <c r="B124" s="21">
        <v>4</v>
      </c>
      <c r="C124" s="7" t="s">
        <v>27</v>
      </c>
      <c r="D124" s="10">
        <f t="shared" si="50"/>
        <v>0.5</v>
      </c>
      <c r="E124" s="10">
        <f t="shared" si="51"/>
        <v>0.25</v>
      </c>
      <c r="F124" s="10">
        <f t="shared" si="52"/>
        <v>0.75</v>
      </c>
      <c r="G124" s="10">
        <f t="shared" si="53"/>
        <v>1</v>
      </c>
      <c r="H124" s="10">
        <f t="shared" si="54"/>
        <v>1.25</v>
      </c>
    </row>
    <row r="125" spans="2:8">
      <c r="B125" s="21">
        <v>5</v>
      </c>
      <c r="C125" s="7" t="s">
        <v>28</v>
      </c>
      <c r="D125" s="10">
        <f>D$120/B125</f>
        <v>0.4</v>
      </c>
      <c r="E125" s="10">
        <f>E$120/B125</f>
        <v>0.2</v>
      </c>
      <c r="F125" s="10">
        <f>F$120/B125</f>
        <v>0.6</v>
      </c>
      <c r="G125" s="10">
        <f>G$120/B125</f>
        <v>0.8</v>
      </c>
      <c r="H125" s="10">
        <f t="shared" si="54"/>
        <v>1</v>
      </c>
    </row>
    <row r="126" spans="2:8">
      <c r="B126" s="21"/>
      <c r="C126" s="16" t="s">
        <v>4</v>
      </c>
      <c r="D126" s="32">
        <f>SUM(D121:D125)</f>
        <v>4.5666666666666664</v>
      </c>
      <c r="E126" s="32">
        <f t="shared" ref="E126:H126" si="55">SUM(E121:E125)</f>
        <v>2.2833333333333332</v>
      </c>
      <c r="F126" s="32">
        <f t="shared" si="55"/>
        <v>6.85</v>
      </c>
      <c r="G126" s="32">
        <f t="shared" si="55"/>
        <v>9.1333333333333329</v>
      </c>
      <c r="H126" s="32">
        <f t="shared" si="55"/>
        <v>11.416666666666666</v>
      </c>
    </row>
    <row r="128" spans="2:8">
      <c r="B128" s="14" t="s">
        <v>44</v>
      </c>
      <c r="C128" s="33" t="s">
        <v>48</v>
      </c>
    </row>
    <row r="129" spans="2:10">
      <c r="C129" s="7" t="s">
        <v>23</v>
      </c>
      <c r="D129" s="7" t="s">
        <v>24</v>
      </c>
      <c r="E129" s="7" t="s">
        <v>25</v>
      </c>
      <c r="F129" s="7" t="s">
        <v>26</v>
      </c>
      <c r="G129" s="8" t="s">
        <v>27</v>
      </c>
      <c r="H129" s="8" t="s">
        <v>28</v>
      </c>
      <c r="I129" s="7" t="s">
        <v>4</v>
      </c>
      <c r="J129" s="7" t="s">
        <v>6</v>
      </c>
    </row>
    <row r="130" spans="2:10">
      <c r="C130" s="7" t="s">
        <v>24</v>
      </c>
      <c r="D130" s="9">
        <f>D121/D$126</f>
        <v>0.21897810218978103</v>
      </c>
      <c r="E130" s="9">
        <f>E121/E$126</f>
        <v>0.21897810218978103</v>
      </c>
      <c r="F130" s="9">
        <f>F121/F$126</f>
        <v>0.21897810218978103</v>
      </c>
      <c r="G130" s="9">
        <f>G121/G$126</f>
        <v>0.21897810218978103</v>
      </c>
      <c r="H130" s="9">
        <f>H121/H$126</f>
        <v>0.21897810218978103</v>
      </c>
      <c r="I130" s="9">
        <f>SUM(D130:H130)</f>
        <v>1.0948905109489051</v>
      </c>
      <c r="J130" s="50">
        <f>I130/COUNTA(D130:H130)</f>
        <v>0.21897810218978103</v>
      </c>
    </row>
    <row r="131" spans="2:10">
      <c r="C131" s="7" t="s">
        <v>25</v>
      </c>
      <c r="D131" s="9">
        <f t="shared" ref="D131:H133" si="56">D122/D$126</f>
        <v>0.43795620437956206</v>
      </c>
      <c r="E131" s="9">
        <f t="shared" si="56"/>
        <v>0.43795620437956206</v>
      </c>
      <c r="F131" s="9">
        <f t="shared" si="56"/>
        <v>0.43795620437956206</v>
      </c>
      <c r="G131" s="9">
        <f t="shared" si="56"/>
        <v>0.43795620437956206</v>
      </c>
      <c r="H131" s="9">
        <f t="shared" si="56"/>
        <v>0.43795620437956206</v>
      </c>
      <c r="I131" s="9">
        <f t="shared" ref="I131" si="57">SUM(D131:H131)</f>
        <v>2.1897810218978102</v>
      </c>
      <c r="J131" s="50">
        <f t="shared" ref="J131" si="58">I131/COUNTA(D131:H131)</f>
        <v>0.43795620437956206</v>
      </c>
    </row>
    <row r="132" spans="2:10">
      <c r="C132" s="42" t="s">
        <v>26</v>
      </c>
      <c r="D132" s="9">
        <f t="shared" si="56"/>
        <v>0.145985401459854</v>
      </c>
      <c r="E132" s="9">
        <f t="shared" si="56"/>
        <v>0.145985401459854</v>
      </c>
      <c r="F132" s="9">
        <f t="shared" si="56"/>
        <v>0.14598540145985403</v>
      </c>
      <c r="G132" s="9">
        <f t="shared" si="56"/>
        <v>0.145985401459854</v>
      </c>
      <c r="H132" s="9">
        <f t="shared" si="56"/>
        <v>0.14598540145985403</v>
      </c>
      <c r="I132" s="9">
        <f>SUM(D132:H132)</f>
        <v>0.72992700729927007</v>
      </c>
      <c r="J132" s="50">
        <f>I132/COUNTA(D132:H132)</f>
        <v>0.145985401459854</v>
      </c>
    </row>
    <row r="133" spans="2:10">
      <c r="C133" s="7" t="s">
        <v>27</v>
      </c>
      <c r="D133" s="9">
        <f t="shared" si="56"/>
        <v>0.10948905109489052</v>
      </c>
      <c r="E133" s="9">
        <f t="shared" si="56"/>
        <v>0.10948905109489052</v>
      </c>
      <c r="F133" s="9">
        <f t="shared" si="56"/>
        <v>0.10948905109489052</v>
      </c>
      <c r="G133" s="9">
        <f>G124/G$126</f>
        <v>0.10948905109489052</v>
      </c>
      <c r="H133" s="9">
        <f>H124/H$126</f>
        <v>0.10948905109489052</v>
      </c>
      <c r="I133" s="9">
        <f>SUM(D133:H133)</f>
        <v>0.54744525547445255</v>
      </c>
      <c r="J133" s="50">
        <f>I133/COUNTA(D133:H133)</f>
        <v>0.10948905109489052</v>
      </c>
    </row>
    <row r="134" spans="2:10">
      <c r="C134" s="7" t="s">
        <v>28</v>
      </c>
      <c r="D134" s="9">
        <f>D125/D$126</f>
        <v>8.7591240875912413E-2</v>
      </c>
      <c r="E134" s="9">
        <f t="shared" ref="E134:F134" si="59">E125/E$126</f>
        <v>8.7591240875912413E-2</v>
      </c>
      <c r="F134" s="9">
        <f t="shared" si="59"/>
        <v>8.7591240875912413E-2</v>
      </c>
      <c r="G134" s="9">
        <f>G125/G$126</f>
        <v>8.7591240875912413E-2</v>
      </c>
      <c r="H134" s="9">
        <f>H125/H$126</f>
        <v>8.7591240875912413E-2</v>
      </c>
      <c r="I134" s="9">
        <f>SUM(D134:H134)</f>
        <v>0.43795620437956206</v>
      </c>
      <c r="J134" s="50">
        <f t="shared" ref="J134" si="60">I134/COUNTA(D134:H134)</f>
        <v>8.7591240875912413E-2</v>
      </c>
    </row>
    <row r="136" spans="2:10">
      <c r="B136" s="14" t="s">
        <v>45</v>
      </c>
      <c r="C136" s="33" t="s">
        <v>49</v>
      </c>
    </row>
    <row r="137" spans="2:10">
      <c r="C137" s="7" t="s">
        <v>23</v>
      </c>
      <c r="D137" s="7" t="s">
        <v>24</v>
      </c>
      <c r="E137" s="7" t="s">
        <v>25</v>
      </c>
      <c r="F137" s="7" t="s">
        <v>26</v>
      </c>
      <c r="G137" s="8" t="s">
        <v>27</v>
      </c>
      <c r="H137" s="8" t="s">
        <v>28</v>
      </c>
      <c r="I137" s="7" t="s">
        <v>4</v>
      </c>
    </row>
    <row r="138" spans="2:10">
      <c r="C138" s="7" t="s">
        <v>24</v>
      </c>
      <c r="D138" s="9">
        <f>D130*$J$90</f>
        <v>4.7951409238638186E-2</v>
      </c>
      <c r="E138" s="9">
        <f>E130*$J$91</f>
        <v>9.5902818477276372E-2</v>
      </c>
      <c r="F138" s="9">
        <f>F130*$J$92</f>
        <v>1.9180563695455274E-2</v>
      </c>
      <c r="G138" s="9">
        <f>G130*$J$93</f>
        <v>2.3975704619319093E-2</v>
      </c>
      <c r="H138" s="9">
        <f>H130*$J$94</f>
        <v>3.1967606159092117E-2</v>
      </c>
      <c r="I138" s="49">
        <f>SUM(D138:H138)</f>
        <v>0.21897810218978103</v>
      </c>
    </row>
    <row r="139" spans="2:10">
      <c r="C139" s="7" t="s">
        <v>25</v>
      </c>
      <c r="D139" s="9">
        <f>D131*$J$90</f>
        <v>9.5902818477276372E-2</v>
      </c>
      <c r="E139" s="9">
        <f t="shared" ref="E139:E141" si="61">E131*$J$91</f>
        <v>0.19180563695455274</v>
      </c>
      <c r="F139" s="9">
        <f t="shared" ref="F139:F142" si="62">F131*$J$92</f>
        <v>3.8361127390910549E-2</v>
      </c>
      <c r="G139" s="9">
        <f t="shared" ref="G139:G142" si="63">G131*$J$93</f>
        <v>4.7951409238638186E-2</v>
      </c>
      <c r="H139" s="9">
        <f t="shared" ref="H139:H142" si="64">H131*$J$94</f>
        <v>6.3935212318184234E-2</v>
      </c>
      <c r="I139" s="49">
        <f t="shared" ref="I139:I141" si="65">SUM(D139:H139)</f>
        <v>0.43795620437956206</v>
      </c>
    </row>
    <row r="140" spans="2:10">
      <c r="C140" s="7" t="s">
        <v>26</v>
      </c>
      <c r="D140" s="9">
        <f>D132*$J$90</f>
        <v>3.1967606159092117E-2</v>
      </c>
      <c r="E140" s="9">
        <f t="shared" si="61"/>
        <v>6.3935212318184234E-2</v>
      </c>
      <c r="F140" s="9">
        <f t="shared" si="62"/>
        <v>1.278704246363685E-2</v>
      </c>
      <c r="G140" s="9">
        <f t="shared" si="63"/>
        <v>1.5983803079546059E-2</v>
      </c>
      <c r="H140" s="9">
        <f t="shared" si="64"/>
        <v>2.1311737439394747E-2</v>
      </c>
      <c r="I140" s="49">
        <f t="shared" si="65"/>
        <v>0.145985401459854</v>
      </c>
    </row>
    <row r="141" spans="2:10">
      <c r="C141" s="7" t="s">
        <v>27</v>
      </c>
      <c r="D141" s="9">
        <f t="shared" ref="D141" si="66">D133*$J$90</f>
        <v>2.3975704619319093E-2</v>
      </c>
      <c r="E141" s="9">
        <f t="shared" si="61"/>
        <v>4.7951409238638186E-2</v>
      </c>
      <c r="F141" s="9">
        <f t="shared" si="62"/>
        <v>9.5902818477276372E-3</v>
      </c>
      <c r="G141" s="9">
        <f t="shared" si="63"/>
        <v>1.1987852309659546E-2</v>
      </c>
      <c r="H141" s="9">
        <f t="shared" si="64"/>
        <v>1.5983803079546059E-2</v>
      </c>
      <c r="I141" s="49">
        <f t="shared" si="65"/>
        <v>0.10948905109489052</v>
      </c>
    </row>
    <row r="142" spans="2:10">
      <c r="C142" s="7" t="s">
        <v>28</v>
      </c>
      <c r="D142" s="9">
        <f>D134*$J$90</f>
        <v>1.9180563695455274E-2</v>
      </c>
      <c r="E142" s="9">
        <f>E134*$J$91</f>
        <v>3.8361127390910549E-2</v>
      </c>
      <c r="F142" s="9">
        <f t="shared" si="62"/>
        <v>7.6722254781821098E-3</v>
      </c>
      <c r="G142" s="9">
        <f t="shared" si="63"/>
        <v>9.5902818477276372E-3</v>
      </c>
      <c r="H142" s="9">
        <f t="shared" si="64"/>
        <v>1.2787042463636848E-2</v>
      </c>
      <c r="I142" s="49">
        <f>SUM(D142:H142)</f>
        <v>8.7591240875912413E-2</v>
      </c>
    </row>
    <row r="144" spans="2:10">
      <c r="B144" s="14" t="s">
        <v>46</v>
      </c>
      <c r="C144" s="2" t="s">
        <v>50</v>
      </c>
      <c r="D144" s="1"/>
    </row>
    <row r="145" spans="2:8">
      <c r="C145" s="7" t="s">
        <v>4</v>
      </c>
      <c r="D145" s="7" t="s">
        <v>6</v>
      </c>
      <c r="E145" s="7" t="s">
        <v>12</v>
      </c>
    </row>
    <row r="146" spans="2:8">
      <c r="C146" s="49">
        <f>I138</f>
        <v>0.21897810218978103</v>
      </c>
      <c r="D146" s="50">
        <f>J130</f>
        <v>0.21897810218978103</v>
      </c>
      <c r="E146" s="9">
        <f>SUM(C146:D146)</f>
        <v>0.43795620437956206</v>
      </c>
    </row>
    <row r="147" spans="2:8">
      <c r="C147" s="49">
        <f t="shared" ref="C147" si="67">I139</f>
        <v>0.43795620437956206</v>
      </c>
      <c r="D147" s="50">
        <f t="shared" ref="D147:D149" si="68">J131</f>
        <v>0.43795620437956206</v>
      </c>
      <c r="E147" s="9">
        <f t="shared" ref="E147:E149" si="69">SUM(C147:D147)</f>
        <v>0.87591240875912413</v>
      </c>
    </row>
    <row r="148" spans="2:8">
      <c r="C148" s="49">
        <f>I140</f>
        <v>0.145985401459854</v>
      </c>
      <c r="D148" s="50">
        <f t="shared" si="68"/>
        <v>0.145985401459854</v>
      </c>
      <c r="E148" s="9">
        <f t="shared" si="69"/>
        <v>0.29197080291970801</v>
      </c>
    </row>
    <row r="149" spans="2:8">
      <c r="C149" s="49">
        <f t="shared" ref="C149" si="70">I141</f>
        <v>0.10948905109489052</v>
      </c>
      <c r="D149" s="50">
        <f t="shared" si="68"/>
        <v>0.10948905109489052</v>
      </c>
      <c r="E149" s="9">
        <f t="shared" si="69"/>
        <v>0.21897810218978103</v>
      </c>
    </row>
    <row r="150" spans="2:8">
      <c r="C150" s="49">
        <f>I142</f>
        <v>8.7591240875912413E-2</v>
      </c>
      <c r="D150" s="50">
        <f>J134</f>
        <v>8.7591240875912413E-2</v>
      </c>
      <c r="E150" s="9">
        <f>SUM(C150:D150)</f>
        <v>0.17518248175182483</v>
      </c>
    </row>
    <row r="151" spans="2:8">
      <c r="C151" s="17"/>
      <c r="D151" s="13" t="s">
        <v>4</v>
      </c>
      <c r="E151" s="20">
        <f>SUM(E146:E150)</f>
        <v>2</v>
      </c>
    </row>
    <row r="152" spans="2:8">
      <c r="C152" s="5"/>
      <c r="D152" s="21" t="s">
        <v>14</v>
      </c>
      <c r="E152" s="18">
        <f>E151/COUNTA(E146:E150)</f>
        <v>0.4</v>
      </c>
    </row>
    <row r="153" spans="2:8">
      <c r="C153" s="5"/>
      <c r="D153" s="21" t="s">
        <v>15</v>
      </c>
      <c r="E153" s="18">
        <f>(E152-COUNTA(E146:E150))/(COUNTA(E146:E150)-1)</f>
        <v>-1.1499999999999999</v>
      </c>
    </row>
    <row r="154" spans="2:8">
      <c r="C154" s="5"/>
      <c r="D154" s="21" t="s">
        <v>16</v>
      </c>
      <c r="E154" s="35">
        <f>E153/$H$34</f>
        <v>-1.0267857142857142</v>
      </c>
    </row>
    <row r="155" spans="2:8">
      <c r="C155" s="4" t="str">
        <f>CONCATENATE("Consistency Ratio matriks kriteria bernilai ",ROUND(E154,2)," &lt; 0.1 yang menunjukkan konsistensi baik atau diterima.")</f>
        <v>Consistency Ratio matriks kriteria bernilai -1.03 &lt; 0.1 yang menunjukkan konsistensi baik atau diterima.</v>
      </c>
    </row>
    <row r="157" spans="2:8" s="48" customFormat="1">
      <c r="B157" s="47"/>
    </row>
    <row r="158" spans="2:8">
      <c r="B158" s="14" t="s">
        <v>33</v>
      </c>
      <c r="C158" s="2" t="s">
        <v>34</v>
      </c>
    </row>
    <row r="159" spans="2:8" ht="28.8" customHeight="1">
      <c r="C159" s="12" t="s">
        <v>0</v>
      </c>
      <c r="D159" s="38" t="s">
        <v>1</v>
      </c>
      <c r="E159" s="38" t="s">
        <v>2</v>
      </c>
      <c r="F159" s="38" t="s">
        <v>3</v>
      </c>
      <c r="G159" s="59" t="s">
        <v>21</v>
      </c>
      <c r="H159" s="59" t="s">
        <v>35</v>
      </c>
    </row>
    <row r="160" spans="2:8">
      <c r="C160" s="12" t="s">
        <v>23</v>
      </c>
      <c r="D160" s="39">
        <f>H12</f>
        <v>0.54545454545454541</v>
      </c>
      <c r="E160" s="39">
        <f>H13</f>
        <v>0.1818181818181818</v>
      </c>
      <c r="F160" s="39">
        <f>H14</f>
        <v>0.27272727272727271</v>
      </c>
      <c r="G160" s="60"/>
      <c r="H160" s="60"/>
    </row>
    <row r="161" spans="3:8">
      <c r="C161" s="12" t="s">
        <v>24</v>
      </c>
      <c r="D161" s="52">
        <f>D66</f>
        <v>0.43795620437956206</v>
      </c>
      <c r="E161" s="53">
        <f>D106</f>
        <v>0.21897810218978103</v>
      </c>
      <c r="F161" s="51">
        <f>D146</f>
        <v>0.21897810218978103</v>
      </c>
      <c r="G161" s="36">
        <f>ROUND((D161*$D$160)+(E161*$E$160)+(F161*$F$160),2)</f>
        <v>0.34</v>
      </c>
      <c r="H161" s="37">
        <f>RANK(G161,$G$161:$G$165,0)</f>
        <v>1</v>
      </c>
    </row>
    <row r="162" spans="3:8">
      <c r="C162" s="28" t="s">
        <v>25</v>
      </c>
      <c r="D162" s="52">
        <f t="shared" ref="D162:D165" si="71">D67</f>
        <v>0.145985401459854</v>
      </c>
      <c r="E162" s="53">
        <f t="shared" ref="E162:E165" si="72">D107</f>
        <v>0.43795620437956206</v>
      </c>
      <c r="F162" s="51">
        <f t="shared" ref="F162:F165" si="73">D147</f>
        <v>0.43795620437956206</v>
      </c>
      <c r="G162" s="36">
        <f>ROUND((D162*$D$160)+(E162*$E$160)+(F162*$F$160),2)</f>
        <v>0.28000000000000003</v>
      </c>
      <c r="H162" s="37">
        <f t="shared" ref="H162:H165" si="74">RANK(G162,$G$161:$G$165,0)</f>
        <v>2</v>
      </c>
    </row>
    <row r="163" spans="3:8">
      <c r="C163" s="12" t="s">
        <v>26</v>
      </c>
      <c r="D163" s="52">
        <f t="shared" si="71"/>
        <v>8.7591240875912413E-2</v>
      </c>
      <c r="E163" s="53">
        <f t="shared" si="72"/>
        <v>8.7591240875912413E-2</v>
      </c>
      <c r="F163" s="51">
        <f t="shared" si="73"/>
        <v>0.145985401459854</v>
      </c>
      <c r="G163" s="36">
        <f t="shared" ref="G163" si="75">ROUND((D163*$D$160)+(E163*$E$160)+(F163*$F$160),2)</f>
        <v>0.1</v>
      </c>
      <c r="H163" s="37">
        <f t="shared" si="74"/>
        <v>5</v>
      </c>
    </row>
    <row r="164" spans="3:8">
      <c r="C164" s="28" t="s">
        <v>27</v>
      </c>
      <c r="D164" s="52">
        <f t="shared" si="71"/>
        <v>0.10948905109489052</v>
      </c>
      <c r="E164" s="53">
        <f t="shared" si="72"/>
        <v>0.10948905109489052</v>
      </c>
      <c r="F164" s="51">
        <f t="shared" si="73"/>
        <v>0.10948905109489052</v>
      </c>
      <c r="G164" s="36">
        <f>ROUND((D164*$D$160)+(E164*$E$160)+(F164*$F$160),2)</f>
        <v>0.11</v>
      </c>
      <c r="H164" s="37">
        <f t="shared" si="74"/>
        <v>4</v>
      </c>
    </row>
    <row r="165" spans="3:8">
      <c r="C165" s="12" t="s">
        <v>28</v>
      </c>
      <c r="D165" s="52">
        <f t="shared" si="71"/>
        <v>0.21897810218978103</v>
      </c>
      <c r="E165" s="53">
        <f t="shared" si="72"/>
        <v>0.145985401459854</v>
      </c>
      <c r="F165" s="51">
        <f t="shared" si="73"/>
        <v>8.7591240875912413E-2</v>
      </c>
      <c r="G165" s="36">
        <f>ROUND((D165*$D$160)+(E165*$E$160)+(F165*$F$160),2)</f>
        <v>0.17</v>
      </c>
      <c r="H165" s="37">
        <f t="shared" si="74"/>
        <v>3</v>
      </c>
    </row>
  </sheetData>
  <mergeCells count="2">
    <mergeCell ref="G159:G160"/>
    <mergeCell ref="H159:H16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0"/>
  <sheetViews>
    <sheetView tabSelected="1" workbookViewId="0">
      <selection activeCell="F7" sqref="F7"/>
    </sheetView>
  </sheetViews>
  <sheetFormatPr defaultRowHeight="14.4"/>
  <sheetData>
    <row r="2" spans="2:3">
      <c r="B2" s="8" t="s">
        <v>59</v>
      </c>
      <c r="C2" s="8" t="s">
        <v>60</v>
      </c>
    </row>
    <row r="3" spans="2:3">
      <c r="B3" s="8" t="s">
        <v>51</v>
      </c>
      <c r="C3" s="61">
        <v>10</v>
      </c>
    </row>
    <row r="4" spans="2:3">
      <c r="B4" s="8" t="s">
        <v>52</v>
      </c>
      <c r="C4" s="61">
        <v>12</v>
      </c>
    </row>
    <row r="5" spans="2:3">
      <c r="B5" s="8" t="s">
        <v>53</v>
      </c>
      <c r="C5" s="61">
        <v>8</v>
      </c>
    </row>
    <row r="6" spans="2:3">
      <c r="B6" s="8" t="s">
        <v>54</v>
      </c>
      <c r="C6" s="61">
        <v>11</v>
      </c>
    </row>
    <row r="7" spans="2:3">
      <c r="B7" s="8" t="s">
        <v>55</v>
      </c>
      <c r="C7" s="61">
        <v>16</v>
      </c>
    </row>
    <row r="8" spans="2:3">
      <c r="B8" s="8" t="s">
        <v>56</v>
      </c>
      <c r="C8" s="61">
        <v>20</v>
      </c>
    </row>
    <row r="9" spans="2:3">
      <c r="B9" s="8" t="s">
        <v>57</v>
      </c>
      <c r="C9" s="61">
        <v>9</v>
      </c>
    </row>
    <row r="10" spans="2:3">
      <c r="B10" s="8" t="s">
        <v>58</v>
      </c>
      <c r="C10" s="8">
        <f>SUM(C3:C9)</f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Jabbar</dc:creator>
  <cp:lastModifiedBy>Jabbar</cp:lastModifiedBy>
  <dcterms:created xsi:type="dcterms:W3CDTF">2019-01-24T13:12:26Z</dcterms:created>
  <dcterms:modified xsi:type="dcterms:W3CDTF">2019-01-27T13:30:25Z</dcterms:modified>
</cp:coreProperties>
</file>